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ampus.mcgill.ca\medicine\MedShare2\Admissions\WORKGROUP\ADMISSIONS CYCLE\202309\PRESCREEN\WORKBOOKS\GUIDE AND REFERENCE DOCS\WORKBOOK &amp; GUIDE\WORKBOOK DESIGN\"/>
    </mc:Choice>
  </mc:AlternateContent>
  <workbookProtection workbookAlgorithmName="SHA-512" workbookHashValue="7jOT+ETxV7l76zMebfiXBK9S8c4rg0LaBU+bapU4EUBX0owkw/N3qP8spWg42pljN26qZYNi8nLDSOV3hyaGgA==" workbookSaltValue="M0/rY/emnmzS7JJJ6DsKDQ==" workbookSpinCount="100000" lockStructure="1"/>
  <bookViews>
    <workbookView showSheetTabs="0" xWindow="1395" yWindow="0" windowWidth="37005" windowHeight="18285" tabRatio="708"/>
  </bookViews>
  <sheets>
    <sheet name="USER FORM1" sheetId="7" r:id="rId1"/>
    <sheet name="USER FORM2" sheetId="24" r:id="rId2"/>
    <sheet name="USER FORM3" sheetId="14" r:id="rId3"/>
    <sheet name="USER FORM4" sheetId="19" r:id="rId4"/>
    <sheet name="USER FORM5" sheetId="29" r:id="rId5"/>
    <sheet name="USER FEEDBACK" sheetId="18" r:id="rId6"/>
    <sheet name="DEGREE LIST" sheetId="2" state="hidden" r:id="rId7"/>
    <sheet name="GRADE CONVERSION" sheetId="21" state="hidden" r:id="rId8"/>
    <sheet name="LOCATION LIST" sheetId="25" state="hidden" r:id="rId9"/>
    <sheet name="LOCATION CODE" sheetId="35" state="hidden" r:id="rId10"/>
    <sheet name="DATA" sheetId="15" state="hidden" r:id="rId11"/>
    <sheet name="CHECK CONTEXT" sheetId="36" state="hidden" r:id="rId12"/>
    <sheet name="CHECK GRADES" sheetId="32" state="hidden" r:id="rId13"/>
    <sheet name="CHECK CREDITS" sheetId="33" state="hidden" r:id="rId14"/>
    <sheet name="CHECK PART-TIME" sheetId="34" state="hidden" r:id="rId15"/>
    <sheet name="SESSIONAL GPAS" sheetId="37" r:id="rId16"/>
    <sheet name="Example1" sheetId="30" r:id="rId17"/>
    <sheet name="Example 2" sheetId="27" r:id="rId18"/>
    <sheet name="Example3" sheetId="28" r:id="rId19"/>
  </sheets>
  <definedNames>
    <definedName name="_xlnm._FilterDatabase" localSheetId="6" hidden="1">'DEGREE LIST'!$R$1:$U$89</definedName>
    <definedName name="_xlnm._FilterDatabase" localSheetId="7" hidden="1">'GRADE CONVERSION'!$G:$G</definedName>
    <definedName name="_xlnm._FilterDatabase" localSheetId="2" hidden="1">'USER FORM3'!$C$14:$Q$235</definedName>
    <definedName name="ACADEMIC_TERM">'USER FORM3'!$AR$15:$AR$20</definedName>
    <definedName name="ACADEMIC_YEAR">'USER FORM3'!$AP$15:$AP$56</definedName>
    <definedName name="Alabama">'LOCATION LIST'!$BO$2:$BO$18</definedName>
    <definedName name="Alaska">'LOCATION LIST'!$BP$2:$BP$6</definedName>
    <definedName name="Alberta">'LOCATION LIST'!$H$2:$H$7</definedName>
    <definedName name="ALEVELS">'DEGREE LIST'!$H$2</definedName>
    <definedName name="ALLET">'GRADE CONVERSION'!$B$2:$B$7</definedName>
    <definedName name="AP">'DEGREE LIST'!$I$2</definedName>
    <definedName name="APNUM">'GRADE CONVERSION'!$C$15:$C$19</definedName>
    <definedName name="Arizona">'LOCATION LIST'!$BQ$2:$BQ$18</definedName>
    <definedName name="Arkansas">'LOCATION LIST'!$BR$2:$BR$14</definedName>
    <definedName name="Bachelor">'DEGREE LIST'!$B$2:$B$67</definedName>
    <definedName name="BritishColumbia">'LOCATION LIST'!$I$2:$I$16</definedName>
    <definedName name="California">'LOCATION LIST'!$BS$2:$BS$162</definedName>
    <definedName name="CAN">'USER FORM2'!$AL$58:$AL$67</definedName>
    <definedName name="Chicoutimi">'LOCATION LIST'!$Z$2:$Z$3</definedName>
    <definedName name="Colorado">'LOCATION LIST'!$BT$2:$BT$26</definedName>
    <definedName name="Connecticut">'LOCATION LIST'!$BU$2:$BU$30</definedName>
    <definedName name="Country">'USER FORM2'!$AH$58:$AH$60</definedName>
    <definedName name="COURSE_CODE">OFFSET('USER FORM5'!$AR$7,,,'USER FORM5'!$AS$2)</definedName>
    <definedName name="DEC">'DEGREE LIST'!$D$1:$D$5</definedName>
    <definedName name="DEGREE_TYPE">'USER FORM2'!$C$10:$C$21</definedName>
    <definedName name="DEGREELIST">'USER FORM3'!$AF$2:$AF$8</definedName>
    <definedName name="DEGREES">'DEGREE LIST'!$A$2:$A$14</definedName>
    <definedName name="Delaware">'LOCATION LIST'!$BV$2:$BV$6</definedName>
    <definedName name="DENT_COHORT">'USER FORM1'!$AE$9:$AE$11</definedName>
    <definedName name="DIPCERT">'DEGREE LIST'!$M$2</definedName>
    <definedName name="District_of_Columbia">'LOCATION LIST'!$BW$2:$BW$13</definedName>
    <definedName name="DOCTORAL">'DEGREE LIST'!$E$2:$E$29</definedName>
    <definedName name="Drummondville">'LOCATION LIST'!$AA$2:$AA$3</definedName>
    <definedName name="EXCHG">'DEGREE LIST'!$O$2</definedName>
    <definedName name="EXTC">OFFSET('USER FORM5'!$AT$7,,,COUNT(IF('USER FORM5'!$AT$7:$AT$248="","",1)),1)</definedName>
    <definedName name="_xlnm.Extract" localSheetId="7">'GRADE CONVERSION'!$J:$J</definedName>
    <definedName name="FBNUM">'GRADE CONVERSION'!$C$62:$C$82</definedName>
    <definedName name="Florida">'LOCATION LIST'!$BX$2:$BX$60</definedName>
    <definedName name="FREBACC">'DEGREE LIST'!$J$2</definedName>
    <definedName name="Gatineau">'LOCATION LIST'!$V$2:$V$7</definedName>
    <definedName name="Georgia">'LOCATION LIST'!$BY$2:$BY$42</definedName>
    <definedName name="GRADUATE">'DEGREE LIST'!$G$2:$G$1048576</definedName>
    <definedName name="Hawaii">'LOCATION LIST'!$BZ$2:$BZ$7</definedName>
    <definedName name="IBO">'DEGREE LIST'!$K$2</definedName>
    <definedName name="IBONUM">'GRADE CONVERSION'!$C$8:$C$14</definedName>
    <definedName name="Idaho">'LOCATION LIST'!$CA$2:$CA$9</definedName>
    <definedName name="Illinois">'LOCATION LIST'!$CB$2:$CB$84</definedName>
    <definedName name="Indiana">'LOCATION LIST'!$CC$2:$CC$30</definedName>
    <definedName name="INSTITUTION">'USER FORM2'!$G$10:$G$21</definedName>
    <definedName name="INSTITUTION_LIST">OFFSET('USER FORM4'!$AI$35,,,SUM(COUNTA('USER FORM4'!$AI$34:$AI$46)-COUNTIF('USER FORM4'!$AI$34:$AI$46, ""))+1,)</definedName>
    <definedName name="INTL">'USER FORM2'!$AN$58</definedName>
    <definedName name="Iowa">'LOCATION LIST'!$CD$2:$CD$27</definedName>
    <definedName name="IP_GRADE">'GRADE CONVERSION'!$L$28</definedName>
    <definedName name="Kansas">'LOCATION LIST'!$CE$2:$CE$19</definedName>
    <definedName name="Kentucky">'LOCATION LIST'!$CF$2:$CF$19</definedName>
    <definedName name="L_Assomption">'LOCATION LIST'!$AC$2:$AC$3</definedName>
    <definedName name="La_Pocatiere">'LOCATION LIST'!$AB$2:$AB$3</definedName>
    <definedName name="LETTER_GRADES">'GRADE CONVERSION'!$K$2:$K$19</definedName>
    <definedName name="LICENSE">'DEGREE LIST'!$L$2</definedName>
    <definedName name="LOCATION_CEGEP">'LOCATION LIST'!$A$64:$A$115</definedName>
    <definedName name="LOCATION_LIST">'LOCATION LIST'!$A$2:$B$129</definedName>
    <definedName name="LOCATION_UNIV">'LOCATION LIST'!$A$2:$A$63</definedName>
    <definedName name="Louisiana">'LOCATION LIST'!$CG$2:$CG$20</definedName>
    <definedName name="Maine">'LOCATION LIST'!$CH$2:$CH$24</definedName>
    <definedName name="Manitoba">'LOCATION LIST'!$J$2:$J$9</definedName>
    <definedName name="Maryland">'LOCATION LIST'!$CI$2:$CI$39</definedName>
    <definedName name="Massachusetts">'LOCATION LIST'!$CJ$2:$CJ$96</definedName>
    <definedName name="MASTER">'DEGREE LIST'!$F$2:$F$25</definedName>
    <definedName name="MED_COHORT">'USER FORM1'!$AE$2:$AE$6</definedName>
    <definedName name="Michigan">'LOCATION LIST'!$CK$2:$CK$57</definedName>
    <definedName name="Minnesota">'LOCATION LIST'!$CL$2:$CL$37</definedName>
    <definedName name="Mississippi">'LOCATION LIST'!$CM$2:$CM$14</definedName>
    <definedName name="Missouri">'LOCATION LIST'!$CN$2:$CN$45</definedName>
    <definedName name="Montana">'LOCATION LIST'!$CO$2:$CO$8</definedName>
    <definedName name="MONTH">'USER FORM2'!$AQ$56:$AQ$67</definedName>
    <definedName name="Montreal">'LOCATION LIST'!$T$2:$T$40</definedName>
    <definedName name="N_A">'GRADE CONVERSION'!$B$62</definedName>
    <definedName name="Nebraska">'LOCATION LIST'!$CP$2:$CP$11</definedName>
    <definedName name="Nevada">'LOCATION LIST'!$CQ$2:$CQ$6</definedName>
    <definedName name="New_Hampshire">'LOCATION LIST'!$CR$2:$CR$20</definedName>
    <definedName name="New_Jersey">'LOCATION LIST'!$CS$2:$CS$46</definedName>
    <definedName name="NEW_LETTER">'GRADE CONVERSION'!$K$71:$K$90</definedName>
    <definedName name="New_Mexico">'LOCATION LIST'!$CT$2:$CT$9</definedName>
    <definedName name="New_York">'LOCATION LIST'!$CU$2:$CU$179</definedName>
    <definedName name="NewBrunswick">'LOCATION LIST'!$K$2:$K$9</definedName>
    <definedName name="NewfoundlandandLabrador">'LOCATION LIST'!$L$2</definedName>
    <definedName name="North_Carolina">'LOCATION LIST'!$CV$2:$CV$36</definedName>
    <definedName name="North_Dakota">'LOCATION LIST'!$CW$2:$CW$9</definedName>
    <definedName name="NovaScotia">'LOCATION LIST'!$M$2:$M$11</definedName>
    <definedName name="NUMBER">'GRADE CONVERSION'!$F$2:$F$57</definedName>
    <definedName name="Ohio">'LOCATION LIST'!$CX$2:$CX$55</definedName>
    <definedName name="Oklahoma">'LOCATION LIST'!$CY$2:$CY$21</definedName>
    <definedName name="Ontario">'LOCATION LIST'!$N$2:$N$26</definedName>
    <definedName name="Oregon">'LOCATION LIST'!$CZ$2:$CZ$23</definedName>
    <definedName name="OTHER">'DEGREE LIST'!$P$2</definedName>
    <definedName name="OTHERCEGEP">'LOCATION LIST'!$AD$2:$AD$51</definedName>
    <definedName name="Pennsylvania">'LOCATION LIST'!$DA$2:$DA$105</definedName>
    <definedName name="PrinceEdwardIsland">'LOCATION LIST'!$O$2</definedName>
    <definedName name="Quebec">'LOCATION LIST'!$P$2:$P$18</definedName>
    <definedName name="QuebecCITY">'LOCATION LIST'!$U$2:$U$8</definedName>
    <definedName name="Rhode_Island">'LOCATION LIST'!$DB$2:$DB$14</definedName>
    <definedName name="Saskatchewan">'LOCATION LIST'!$Q$2:$Q$5</definedName>
    <definedName name="South_Carolina">'LOCATION LIST'!$DC$2:$DC$25</definedName>
    <definedName name="South_Dakota">'LOCATION LIST'!$DD$2:$DD$12</definedName>
    <definedName name="Ste_Foy">'LOCATION LIST'!$W$2:$W$4</definedName>
    <definedName name="TECHVOC">'DEGREE LIST'!$N$2</definedName>
    <definedName name="Tennessee">'LOCATION LIST'!$DE$2:$DE$31</definedName>
    <definedName name="Texas">'LOCATION LIST'!$DF$2:$DF$79</definedName>
    <definedName name="Trois_Rivieres">'LOCATION LIST'!$X$2:$X$4</definedName>
    <definedName name="USA">'USER FORM2'!$AM$58:$AM$108</definedName>
    <definedName name="Utah">'LOCATION LIST'!$DG$2:$DG$9</definedName>
    <definedName name="Vermont">'LOCATION LIST'!$DH$2:$DH$23</definedName>
    <definedName name="Virginia">'LOCATION LIST'!$DI$2:$DI$44</definedName>
    <definedName name="Washington">'LOCATION LIST'!$DJ$2:$DJ$34</definedName>
    <definedName name="West_Virginia">'LOCATION LIST'!$DK$2:$DK$14</definedName>
    <definedName name="Westmount">'LOCATION LIST'!$Y$2:$Y$4</definedName>
    <definedName name="Wisconsin">'LOCATION LIST'!$DL$2:$DL$18</definedName>
    <definedName name="Wyoming">'LOCATION LIST'!$DM$2:$DM$4</definedName>
    <definedName name="YEAR">'USER FORM2'!$AR$56:$AR$107</definedName>
    <definedName name="YESNO" localSheetId="1">'USER FORM2'!$AM$28:$AM$29</definedName>
    <definedName name="YesNo">'USER FORM2'!$AG$58:$AG$59</definedName>
  </definedNames>
  <calcPr calcId="162913"/>
  <pivotCaches>
    <pivotCache cacheId="94" r:id="rId20"/>
    <pivotCache cacheId="107" r:id="rId2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36" l="1"/>
  <c r="AX80" i="19" l="1" a="1"/>
  <c r="AX80" i="19" s="1"/>
  <c r="AX81" i="19" a="1"/>
  <c r="AX81" i="19"/>
  <c r="AX82" i="19" a="1"/>
  <c r="AX82" i="19" s="1"/>
  <c r="AX83" i="19" a="1"/>
  <c r="AX83" i="19"/>
  <c r="AX2" i="19" a="1"/>
  <c r="AX2" i="19"/>
  <c r="AX3" i="19" a="1"/>
  <c r="AX3" i="19"/>
  <c r="AX4" i="19" a="1"/>
  <c r="AX4" i="19"/>
  <c r="AX5" i="19" a="1"/>
  <c r="AX5" i="19"/>
  <c r="AX6" i="19" a="1"/>
  <c r="AX6" i="19"/>
  <c r="AX7" i="19" a="1"/>
  <c r="AX7" i="19" s="1"/>
  <c r="AX8" i="19" a="1"/>
  <c r="AX8" i="19"/>
  <c r="AX9" i="19" a="1"/>
  <c r="AX9" i="19"/>
  <c r="AX10" i="19" a="1"/>
  <c r="AX10" i="19"/>
  <c r="AX11" i="19" a="1"/>
  <c r="AX11" i="19" s="1"/>
  <c r="AX12" i="19" a="1"/>
  <c r="AX12" i="19"/>
  <c r="AX13" i="19" a="1"/>
  <c r="AX13" i="19" s="1"/>
  <c r="AX14" i="19" a="1"/>
  <c r="AX14" i="19"/>
  <c r="AX15" i="19" a="1"/>
  <c r="AX15" i="19" s="1"/>
  <c r="AX16" i="19" a="1"/>
  <c r="AX16" i="19"/>
  <c r="AX17" i="19" a="1"/>
  <c r="AX17" i="19" s="1"/>
  <c r="AX18" i="19" a="1"/>
  <c r="AX18" i="19"/>
  <c r="AX19" i="19" a="1"/>
  <c r="AX19" i="19" s="1"/>
  <c r="AX20" i="19" a="1"/>
  <c r="AX20" i="19"/>
  <c r="AX21" i="19" a="1"/>
  <c r="AX21" i="19" s="1"/>
  <c r="AX22" i="19" a="1"/>
  <c r="AX22" i="19"/>
  <c r="AX23" i="19" a="1"/>
  <c r="AX23" i="19" s="1"/>
  <c r="AX24" i="19" a="1"/>
  <c r="AX24" i="19"/>
  <c r="AX25" i="19" a="1"/>
  <c r="AX25" i="19" s="1"/>
  <c r="AX26" i="19" a="1"/>
  <c r="AX26" i="19"/>
  <c r="AX27" i="19" a="1"/>
  <c r="AX27" i="19" s="1"/>
  <c r="AX28" i="19" a="1"/>
  <c r="AX28" i="19"/>
  <c r="AX29" i="19" a="1"/>
  <c r="AX29" i="19" s="1"/>
  <c r="AX30" i="19" a="1"/>
  <c r="AX30" i="19"/>
  <c r="AX31" i="19" a="1"/>
  <c r="AX31" i="19" s="1"/>
  <c r="AX32" i="19" a="1"/>
  <c r="AX32" i="19"/>
  <c r="AX33" i="19" a="1"/>
  <c r="AX33" i="19" s="1"/>
  <c r="AX34" i="19" a="1"/>
  <c r="AX34" i="19"/>
  <c r="AX35" i="19" a="1"/>
  <c r="AX35" i="19" s="1"/>
  <c r="AX36" i="19" a="1"/>
  <c r="AX36" i="19"/>
  <c r="AX37" i="19" a="1"/>
  <c r="AX37" i="19" s="1"/>
  <c r="AX38" i="19" a="1"/>
  <c r="AX38" i="19" s="1"/>
  <c r="AX39" i="19" a="1"/>
  <c r="AX39" i="19" s="1"/>
  <c r="AX40" i="19" a="1"/>
  <c r="AX40" i="19" s="1"/>
  <c r="AX41" i="19" a="1"/>
  <c r="AX41" i="19"/>
  <c r="AX42" i="19" a="1"/>
  <c r="AX42" i="19" s="1"/>
  <c r="AX43" i="19" a="1"/>
  <c r="AX43" i="19"/>
  <c r="AX44" i="19" a="1"/>
  <c r="AX44" i="19" s="1"/>
  <c r="AX45" i="19" a="1"/>
  <c r="AX45" i="19" s="1"/>
  <c r="AX46" i="19" a="1"/>
  <c r="AX46" i="19" s="1"/>
  <c r="AX47" i="19" a="1"/>
  <c r="AX47" i="19" s="1"/>
  <c r="AX48" i="19" a="1"/>
  <c r="AX48" i="19" s="1"/>
  <c r="AX49" i="19" a="1"/>
  <c r="AX49" i="19"/>
  <c r="AX50" i="19" a="1"/>
  <c r="AX50" i="19" s="1"/>
  <c r="AX51" i="19" a="1"/>
  <c r="AX51" i="19"/>
  <c r="AX52" i="19" a="1"/>
  <c r="AX52" i="19" s="1"/>
  <c r="AX53" i="19" a="1"/>
  <c r="AX53" i="19" s="1"/>
  <c r="AX54" i="19" a="1"/>
  <c r="AX54" i="19" s="1"/>
  <c r="AX55" i="19" a="1"/>
  <c r="AX55" i="19" s="1"/>
  <c r="AX56" i="19" a="1"/>
  <c r="AX56" i="19" s="1"/>
  <c r="AX57" i="19" a="1"/>
  <c r="AX57" i="19"/>
  <c r="AX58" i="19" a="1"/>
  <c r="AX58" i="19" s="1"/>
  <c r="AX59" i="19" a="1"/>
  <c r="AX59" i="19"/>
  <c r="AX60" i="19" a="1"/>
  <c r="AX60" i="19" s="1"/>
  <c r="AX61" i="19" a="1"/>
  <c r="AX61" i="19" s="1"/>
  <c r="AX62" i="19" a="1"/>
  <c r="AX62" i="19" s="1"/>
  <c r="AX63" i="19" a="1"/>
  <c r="AX63" i="19" s="1"/>
  <c r="AX64" i="19" a="1"/>
  <c r="AX64" i="19" s="1"/>
  <c r="AX65" i="19" a="1"/>
  <c r="AX65" i="19"/>
  <c r="AX66" i="19" a="1"/>
  <c r="AX66" i="19" s="1"/>
  <c r="AX67" i="19" a="1"/>
  <c r="AX67" i="19"/>
  <c r="AX68" i="19" a="1"/>
  <c r="AX68" i="19" s="1"/>
  <c r="AX69" i="19" a="1"/>
  <c r="AX69" i="19" s="1"/>
  <c r="AX70" i="19" a="1"/>
  <c r="AX70" i="19" s="1"/>
  <c r="AX71" i="19" a="1"/>
  <c r="AX71" i="19" s="1"/>
  <c r="AX72" i="19" a="1"/>
  <c r="AX72" i="19" s="1"/>
  <c r="AX73" i="19" a="1"/>
  <c r="AX73" i="19"/>
  <c r="AX74" i="19" a="1"/>
  <c r="AX74" i="19" s="1"/>
  <c r="AX75" i="19" a="1"/>
  <c r="AX75" i="19"/>
  <c r="AX76" i="19" a="1"/>
  <c r="AX76" i="19" s="1"/>
  <c r="AX77" i="19" a="1"/>
  <c r="AX77" i="19" s="1"/>
  <c r="AX78" i="19" a="1"/>
  <c r="AX78" i="19" s="1"/>
  <c r="AX79" i="19" a="1"/>
  <c r="AX79" i="19" s="1"/>
  <c r="AX1" i="19" a="1"/>
  <c r="AX1" i="19"/>
  <c r="G36" i="28"/>
  <c r="G35" i="28"/>
  <c r="G37" i="28"/>
  <c r="O6" i="27"/>
  <c r="AG63" i="19" l="1"/>
  <c r="AH63" i="19" s="1"/>
  <c r="AI63" i="19" l="1"/>
  <c r="AC245" i="29"/>
  <c r="X9" i="36" l="1"/>
  <c r="X8" i="36"/>
  <c r="X7" i="36"/>
  <c r="W6" i="36"/>
  <c r="W5" i="36"/>
  <c r="W4" i="36"/>
  <c r="W3" i="36"/>
  <c r="AC50" i="7"/>
  <c r="AF64" i="18" s="1"/>
  <c r="AC48" i="7"/>
  <c r="AE64" i="18" s="1"/>
  <c r="AC39" i="7"/>
  <c r="AY2" i="14"/>
  <c r="AY3" i="14"/>
  <c r="AY4" i="14"/>
  <c r="AY5" i="14"/>
  <c r="AY6" i="14"/>
  <c r="AY7" i="14"/>
  <c r="AY8" i="14"/>
  <c r="AY9" i="14"/>
  <c r="AY10" i="14"/>
  <c r="AY11" i="14"/>
  <c r="AY12" i="14"/>
  <c r="AY13" i="14"/>
  <c r="BU3" i="15" l="1"/>
  <c r="BU5" i="15"/>
  <c r="BU7" i="15"/>
  <c r="BU9" i="15"/>
  <c r="BU11" i="15"/>
  <c r="BU13" i="15"/>
  <c r="BU15" i="15"/>
  <c r="BU17" i="15"/>
  <c r="BU19" i="15"/>
  <c r="BU21" i="15"/>
  <c r="BU23" i="15"/>
  <c r="BU25" i="15"/>
  <c r="BU27" i="15"/>
  <c r="BU29" i="15"/>
  <c r="BU31" i="15"/>
  <c r="BU33" i="15"/>
  <c r="BU35" i="15"/>
  <c r="BU37" i="15"/>
  <c r="BU39" i="15"/>
  <c r="BU41" i="15"/>
  <c r="BU43" i="15"/>
  <c r="BU45" i="15"/>
  <c r="BU47" i="15"/>
  <c r="BU49" i="15"/>
  <c r="BU51" i="15"/>
  <c r="BU53" i="15"/>
  <c r="BU55" i="15"/>
  <c r="BU57" i="15"/>
  <c r="BU59" i="15"/>
  <c r="BU61" i="15"/>
  <c r="BU63" i="15"/>
  <c r="BU65" i="15"/>
  <c r="BU67" i="15"/>
  <c r="BU69" i="15"/>
  <c r="BU71" i="15"/>
  <c r="BU73" i="15"/>
  <c r="BU75" i="15"/>
  <c r="BU77" i="15"/>
  <c r="BU79" i="15"/>
  <c r="BU81" i="15"/>
  <c r="BU83" i="15"/>
  <c r="BU85" i="15"/>
  <c r="BU87" i="15"/>
  <c r="BU89" i="15"/>
  <c r="BU91" i="15"/>
  <c r="BU93" i="15"/>
  <c r="BU95" i="15"/>
  <c r="BU97" i="15"/>
  <c r="BU99" i="15"/>
  <c r="BU101" i="15"/>
  <c r="BU103" i="15"/>
  <c r="BU105" i="15"/>
  <c r="BU107" i="15"/>
  <c r="BU109" i="15"/>
  <c r="BU111" i="15"/>
  <c r="BU113" i="15"/>
  <c r="BU115" i="15"/>
  <c r="BU117" i="15"/>
  <c r="BU119" i="15"/>
  <c r="BU121" i="15"/>
  <c r="BU123" i="15"/>
  <c r="BU125" i="15"/>
  <c r="BU127" i="15"/>
  <c r="BU129" i="15"/>
  <c r="BU131" i="15"/>
  <c r="BU133" i="15"/>
  <c r="BU135" i="15"/>
  <c r="BU137" i="15"/>
  <c r="BU139" i="15"/>
  <c r="BU141" i="15"/>
  <c r="BU143" i="15"/>
  <c r="BU145" i="15"/>
  <c r="BU147" i="15"/>
  <c r="BU149" i="15"/>
  <c r="BU151" i="15"/>
  <c r="BU153" i="15"/>
  <c r="BU155" i="15"/>
  <c r="BU157" i="15"/>
  <c r="BU159" i="15"/>
  <c r="BU161" i="15"/>
  <c r="BU163" i="15"/>
  <c r="BU165" i="15"/>
  <c r="BU167" i="15"/>
  <c r="BU169" i="15"/>
  <c r="BU171" i="15"/>
  <c r="BU173" i="15"/>
  <c r="BU175" i="15"/>
  <c r="BU177" i="15"/>
  <c r="BU179" i="15"/>
  <c r="BU181" i="15"/>
  <c r="BU183" i="15"/>
  <c r="BU185" i="15"/>
  <c r="BU187" i="15"/>
  <c r="BU189" i="15"/>
  <c r="BU191" i="15"/>
  <c r="BU193" i="15"/>
  <c r="BU195" i="15"/>
  <c r="BU197" i="15"/>
  <c r="BU199" i="15"/>
  <c r="BU201" i="15"/>
  <c r="BU203" i="15"/>
  <c r="BU205" i="15"/>
  <c r="BU207" i="15"/>
  <c r="BU209" i="15"/>
  <c r="BU211" i="15"/>
  <c r="BU134" i="15"/>
  <c r="BU142" i="15"/>
  <c r="BU150" i="15"/>
  <c r="BU158" i="15"/>
  <c r="BU166" i="15"/>
  <c r="BU174" i="15"/>
  <c r="BU182" i="15"/>
  <c r="BU190" i="15"/>
  <c r="BU198" i="15"/>
  <c r="BU206" i="15"/>
  <c r="BU6" i="15"/>
  <c r="BU10" i="15"/>
  <c r="BU14" i="15"/>
  <c r="BU18" i="15"/>
  <c r="BU22" i="15"/>
  <c r="BU26" i="15"/>
  <c r="BU30" i="15"/>
  <c r="BU34" i="15"/>
  <c r="BU38" i="15"/>
  <c r="BU42" i="15"/>
  <c r="BU46" i="15"/>
  <c r="BU50" i="15"/>
  <c r="BU54" i="15"/>
  <c r="BU58" i="15"/>
  <c r="BU62" i="15"/>
  <c r="BU66" i="15"/>
  <c r="BU70" i="15"/>
  <c r="BU74" i="15"/>
  <c r="BU78" i="15"/>
  <c r="BU82" i="15"/>
  <c r="BU86" i="15"/>
  <c r="BU90" i="15"/>
  <c r="BU94" i="15"/>
  <c r="BU98" i="15"/>
  <c r="BU102" i="15"/>
  <c r="BU106" i="15"/>
  <c r="BU110" i="15"/>
  <c r="BU114" i="15"/>
  <c r="BU118" i="15"/>
  <c r="BU122" i="15"/>
  <c r="BU126" i="15"/>
  <c r="BU132" i="15"/>
  <c r="BU140" i="15"/>
  <c r="BU148" i="15"/>
  <c r="BU156" i="15"/>
  <c r="BU164" i="15"/>
  <c r="BU172" i="15"/>
  <c r="BU180" i="15"/>
  <c r="BU188" i="15"/>
  <c r="BU196" i="15"/>
  <c r="BU204" i="15"/>
  <c r="BU212" i="15"/>
  <c r="BU214" i="15"/>
  <c r="BU216" i="15"/>
  <c r="BU218" i="15"/>
  <c r="BU220" i="15"/>
  <c r="BU222" i="15"/>
  <c r="BU224" i="15"/>
  <c r="BU226" i="15"/>
  <c r="BU228" i="15"/>
  <c r="BU230" i="15"/>
  <c r="BU232" i="15"/>
  <c r="BU234" i="15"/>
  <c r="BU236" i="15"/>
  <c r="BU238" i="15"/>
  <c r="BU240" i="15"/>
  <c r="BU242" i="15"/>
  <c r="BU244" i="15"/>
  <c r="BU246" i="15"/>
  <c r="BU248" i="15"/>
  <c r="BU250" i="15"/>
  <c r="BU252" i="15"/>
  <c r="BU138" i="15"/>
  <c r="BU154" i="15"/>
  <c r="BU170" i="15"/>
  <c r="BU178" i="15"/>
  <c r="BU194" i="15"/>
  <c r="BU130" i="15"/>
  <c r="BU146" i="15"/>
  <c r="BU162" i="15"/>
  <c r="BU186" i="15"/>
  <c r="BU202" i="15"/>
  <c r="BU210" i="15"/>
  <c r="BU2" i="15"/>
  <c r="BU4" i="15"/>
  <c r="BU8" i="15"/>
  <c r="BU12" i="15"/>
  <c r="BU16" i="15"/>
  <c r="BU20" i="15"/>
  <c r="BU24" i="15"/>
  <c r="BU28" i="15"/>
  <c r="BU32" i="15"/>
  <c r="BU36" i="15"/>
  <c r="BU40" i="15"/>
  <c r="BU44" i="15"/>
  <c r="BU48" i="15"/>
  <c r="BU52" i="15"/>
  <c r="BU56" i="15"/>
  <c r="BU60" i="15"/>
  <c r="BU64" i="15"/>
  <c r="BU68" i="15"/>
  <c r="BU72" i="15"/>
  <c r="BU76" i="15"/>
  <c r="BU80" i="15"/>
  <c r="BU84" i="15"/>
  <c r="BU88" i="15"/>
  <c r="BU92" i="15"/>
  <c r="BU96" i="15"/>
  <c r="BU100" i="15"/>
  <c r="BU104" i="15"/>
  <c r="BU108" i="15"/>
  <c r="BU112" i="15"/>
  <c r="BU116" i="15"/>
  <c r="BU120" i="15"/>
  <c r="BU124" i="15"/>
  <c r="BU128" i="15"/>
  <c r="BU136" i="15"/>
  <c r="BU144" i="15"/>
  <c r="BU152" i="15"/>
  <c r="BU160" i="15"/>
  <c r="BU168" i="15"/>
  <c r="BU176" i="15"/>
  <c r="BU184" i="15"/>
  <c r="BU192" i="15"/>
  <c r="BU200" i="15"/>
  <c r="BU208" i="15"/>
  <c r="BU213" i="15"/>
  <c r="BU215" i="15"/>
  <c r="BU217" i="15"/>
  <c r="BU219" i="15"/>
  <c r="BU221" i="15"/>
  <c r="BU223" i="15"/>
  <c r="BU225" i="15"/>
  <c r="BU227" i="15"/>
  <c r="BU229" i="15"/>
  <c r="BU231" i="15"/>
  <c r="BU233" i="15"/>
  <c r="BU235" i="15"/>
  <c r="BU237" i="15"/>
  <c r="BU239" i="15"/>
  <c r="BU241" i="15"/>
  <c r="BU243" i="15"/>
  <c r="BU245" i="15"/>
  <c r="BU247" i="15"/>
  <c r="BU249" i="15"/>
  <c r="BU251" i="15"/>
  <c r="BT3" i="15"/>
  <c r="BT5" i="15"/>
  <c r="BT7" i="15"/>
  <c r="BT9" i="15"/>
  <c r="BT11" i="15"/>
  <c r="BT13" i="15"/>
  <c r="BT15" i="15"/>
  <c r="BT17" i="15"/>
  <c r="BT19" i="15"/>
  <c r="BT21" i="15"/>
  <c r="BT23" i="15"/>
  <c r="BT25" i="15"/>
  <c r="BT27" i="15"/>
  <c r="BT29" i="15"/>
  <c r="BT31" i="15"/>
  <c r="BT33" i="15"/>
  <c r="BT35" i="15"/>
  <c r="BT37" i="15"/>
  <c r="BT39" i="15"/>
  <c r="BT41" i="15"/>
  <c r="BT43" i="15"/>
  <c r="BT45" i="15"/>
  <c r="BT47" i="15"/>
  <c r="BT49" i="15"/>
  <c r="BT51" i="15"/>
  <c r="BT53" i="15"/>
  <c r="BT55" i="15"/>
  <c r="BT57" i="15"/>
  <c r="BT59" i="15"/>
  <c r="BT61" i="15"/>
  <c r="BT63" i="15"/>
  <c r="BT65" i="15"/>
  <c r="BT67" i="15"/>
  <c r="BT69" i="15"/>
  <c r="BT71" i="15"/>
  <c r="BT73" i="15"/>
  <c r="BT75" i="15"/>
  <c r="BT77" i="15"/>
  <c r="BT79" i="15"/>
  <c r="BT81" i="15"/>
  <c r="BT83" i="15"/>
  <c r="BT85" i="15"/>
  <c r="BT87" i="15"/>
  <c r="BT89" i="15"/>
  <c r="BT91" i="15"/>
  <c r="BT93" i="15"/>
  <c r="BT95" i="15"/>
  <c r="BT97" i="15"/>
  <c r="BT99" i="15"/>
  <c r="BT101" i="15"/>
  <c r="BT103" i="15"/>
  <c r="BT105" i="15"/>
  <c r="BT107" i="15"/>
  <c r="BT109" i="15"/>
  <c r="BT111" i="15"/>
  <c r="BT113" i="15"/>
  <c r="BT115" i="15"/>
  <c r="BT117" i="15"/>
  <c r="BT119" i="15"/>
  <c r="BT121" i="15"/>
  <c r="BT123" i="15"/>
  <c r="BT125" i="15"/>
  <c r="BT127" i="15"/>
  <c r="BT6" i="15"/>
  <c r="BT10" i="15"/>
  <c r="BT14" i="15"/>
  <c r="BT18" i="15"/>
  <c r="BT22" i="15"/>
  <c r="BT26" i="15"/>
  <c r="BT30" i="15"/>
  <c r="BT34" i="15"/>
  <c r="BT38" i="15"/>
  <c r="BT42" i="15"/>
  <c r="BT46" i="15"/>
  <c r="BT50" i="15"/>
  <c r="BT54" i="15"/>
  <c r="BT58" i="15"/>
  <c r="BT62" i="15"/>
  <c r="BT66" i="15"/>
  <c r="BT70" i="15"/>
  <c r="BT74" i="15"/>
  <c r="BT78" i="15"/>
  <c r="BT82" i="15"/>
  <c r="BT86" i="15"/>
  <c r="BT90" i="15"/>
  <c r="BT94" i="15"/>
  <c r="BT98" i="15"/>
  <c r="BT102" i="15"/>
  <c r="BT106" i="15"/>
  <c r="BT110" i="15"/>
  <c r="BT114" i="15"/>
  <c r="BT118" i="15"/>
  <c r="BT122" i="15"/>
  <c r="BT126" i="15"/>
  <c r="BT129" i="15"/>
  <c r="BT132" i="15"/>
  <c r="BT137" i="15"/>
  <c r="BT140" i="15"/>
  <c r="BT145" i="15"/>
  <c r="BT148" i="15"/>
  <c r="BT153" i="15"/>
  <c r="BT156" i="15"/>
  <c r="BT161" i="15"/>
  <c r="BT164" i="15"/>
  <c r="BT169" i="15"/>
  <c r="BT172" i="15"/>
  <c r="BT177" i="15"/>
  <c r="BT180" i="15"/>
  <c r="BT185" i="15"/>
  <c r="BT188" i="15"/>
  <c r="BT193" i="15"/>
  <c r="BT196" i="15"/>
  <c r="BT201" i="15"/>
  <c r="BT204" i="15"/>
  <c r="BT209" i="15"/>
  <c r="BT212" i="15"/>
  <c r="BT214" i="15"/>
  <c r="BT216" i="15"/>
  <c r="BT218" i="15"/>
  <c r="BT220" i="15"/>
  <c r="BT222" i="15"/>
  <c r="BT224" i="15"/>
  <c r="BT226" i="15"/>
  <c r="BT228" i="15"/>
  <c r="BT230" i="15"/>
  <c r="BT232" i="15"/>
  <c r="BT234" i="15"/>
  <c r="BT236" i="15"/>
  <c r="BT238" i="15"/>
  <c r="BT240" i="15"/>
  <c r="BT242" i="15"/>
  <c r="BT244" i="15"/>
  <c r="BT246" i="15"/>
  <c r="BT248" i="15"/>
  <c r="BT250" i="15"/>
  <c r="BT252" i="15"/>
  <c r="BT130" i="15"/>
  <c r="BT135" i="15"/>
  <c r="BT138" i="15"/>
  <c r="BT143" i="15"/>
  <c r="BT146" i="15"/>
  <c r="BT151" i="15"/>
  <c r="BT154" i="15"/>
  <c r="BT159" i="15"/>
  <c r="BT162" i="15"/>
  <c r="BT167" i="15"/>
  <c r="BT170" i="15"/>
  <c r="BT175" i="15"/>
  <c r="BT178" i="15"/>
  <c r="BT183" i="15"/>
  <c r="BT186" i="15"/>
  <c r="BT191" i="15"/>
  <c r="BT194" i="15"/>
  <c r="BT199" i="15"/>
  <c r="BT207" i="15"/>
  <c r="BT210" i="15"/>
  <c r="BT12" i="15"/>
  <c r="BT24" i="15"/>
  <c r="BT32" i="15"/>
  <c r="BT40" i="15"/>
  <c r="BT48" i="15"/>
  <c r="BT56" i="15"/>
  <c r="BT64" i="15"/>
  <c r="BT72" i="15"/>
  <c r="BT80" i="15"/>
  <c r="BT88" i="15"/>
  <c r="BT96" i="15"/>
  <c r="BT104" i="15"/>
  <c r="BT112" i="15"/>
  <c r="BT120" i="15"/>
  <c r="BT128" i="15"/>
  <c r="BT133" i="15"/>
  <c r="BT144" i="15"/>
  <c r="BT149" i="15"/>
  <c r="BT160" i="15"/>
  <c r="BT165" i="15"/>
  <c r="BT173" i="15"/>
  <c r="BT184" i="15"/>
  <c r="BT189" i="15"/>
  <c r="BT200" i="15"/>
  <c r="BT208" i="15"/>
  <c r="BT213" i="15"/>
  <c r="BT215" i="15"/>
  <c r="BT219" i="15"/>
  <c r="BT223" i="15"/>
  <c r="BT225" i="15"/>
  <c r="BT229" i="15"/>
  <c r="BT233" i="15"/>
  <c r="BT237" i="15"/>
  <c r="BT241" i="15"/>
  <c r="BT245" i="15"/>
  <c r="BT249" i="15"/>
  <c r="BT202" i="15"/>
  <c r="BT4" i="15"/>
  <c r="BT8" i="15"/>
  <c r="BT16" i="15"/>
  <c r="BT20" i="15"/>
  <c r="BT28" i="15"/>
  <c r="BT36" i="15"/>
  <c r="BT44" i="15"/>
  <c r="BT52" i="15"/>
  <c r="BT60" i="15"/>
  <c r="BT68" i="15"/>
  <c r="BT76" i="15"/>
  <c r="BT84" i="15"/>
  <c r="BT92" i="15"/>
  <c r="BT100" i="15"/>
  <c r="BT108" i="15"/>
  <c r="BT116" i="15"/>
  <c r="BT124" i="15"/>
  <c r="BT136" i="15"/>
  <c r="BT141" i="15"/>
  <c r="BT152" i="15"/>
  <c r="BT157" i="15"/>
  <c r="BT168" i="15"/>
  <c r="BT176" i="15"/>
  <c r="BT181" i="15"/>
  <c r="BT192" i="15"/>
  <c r="BT197" i="15"/>
  <c r="BT205" i="15"/>
  <c r="BT217" i="15"/>
  <c r="BT221" i="15"/>
  <c r="BT227" i="15"/>
  <c r="BT231" i="15"/>
  <c r="BT235" i="15"/>
  <c r="BT239" i="15"/>
  <c r="BT243" i="15"/>
  <c r="BT247" i="15"/>
  <c r="BT251" i="15"/>
  <c r="BT131" i="15"/>
  <c r="BT134" i="15"/>
  <c r="BT139" i="15"/>
  <c r="BT142" i="15"/>
  <c r="BT147" i="15"/>
  <c r="BT150" i="15"/>
  <c r="BT155" i="15"/>
  <c r="BT158" i="15"/>
  <c r="BT163" i="15"/>
  <c r="BT166" i="15"/>
  <c r="BT171" i="15"/>
  <c r="BT174" i="15"/>
  <c r="BT179" i="15"/>
  <c r="BT182" i="15"/>
  <c r="BT187" i="15"/>
  <c r="BT190" i="15"/>
  <c r="BT195" i="15"/>
  <c r="BT198" i="15"/>
  <c r="BT203" i="15"/>
  <c r="BT206" i="15"/>
  <c r="BT211" i="15"/>
  <c r="BT2" i="15"/>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15" i="14" l="1"/>
  <c r="G32" i="36" l="1"/>
  <c r="G31" i="36"/>
  <c r="G30" i="36"/>
  <c r="AC43" i="7" l="1"/>
  <c r="AC41" i="7"/>
  <c r="AC37" i="7"/>
  <c r="AF37" i="7" s="1"/>
  <c r="AC52" i="7"/>
  <c r="E30" i="36"/>
  <c r="AS11" i="24" l="1"/>
  <c r="AT11" i="24"/>
  <c r="AU11" i="24"/>
  <c r="AV11" i="24"/>
  <c r="AS12" i="24"/>
  <c r="AT12" i="24"/>
  <c r="AU12" i="24"/>
  <c r="AV12" i="24"/>
  <c r="AS13" i="24"/>
  <c r="AT13" i="24"/>
  <c r="AU13" i="24"/>
  <c r="AV13" i="24"/>
  <c r="AS14" i="24"/>
  <c r="AT14" i="24"/>
  <c r="AU14" i="24"/>
  <c r="AV14" i="24"/>
  <c r="AS15" i="24"/>
  <c r="AT15" i="24"/>
  <c r="AU15" i="24"/>
  <c r="AV15" i="24"/>
  <c r="AS16" i="24"/>
  <c r="AT16" i="24"/>
  <c r="AU16" i="24"/>
  <c r="AV16" i="24"/>
  <c r="AS17" i="24"/>
  <c r="AT17" i="24"/>
  <c r="AU17" i="24"/>
  <c r="AV17" i="24"/>
  <c r="AS18" i="24"/>
  <c r="AT18" i="24"/>
  <c r="AU18" i="24"/>
  <c r="AV18" i="24"/>
  <c r="AS19" i="24"/>
  <c r="AT19" i="24"/>
  <c r="AU19" i="24"/>
  <c r="AV19" i="24"/>
  <c r="AS20" i="24"/>
  <c r="AT20" i="24"/>
  <c r="AU20" i="24"/>
  <c r="AV20" i="24"/>
  <c r="AS21" i="24"/>
  <c r="AT21" i="24"/>
  <c r="AU21" i="24"/>
  <c r="AV21" i="24"/>
  <c r="AV10" i="24"/>
  <c r="AU10" i="24"/>
  <c r="AT10" i="24"/>
  <c r="AS10" i="24"/>
  <c r="AR11" i="24"/>
  <c r="AR12" i="24"/>
  <c r="AR13" i="24"/>
  <c r="AR14" i="24"/>
  <c r="AR15" i="24"/>
  <c r="AR16" i="24"/>
  <c r="AR17" i="24"/>
  <c r="AR18" i="24"/>
  <c r="AR19" i="24"/>
  <c r="AR20" i="24"/>
  <c r="AR21" i="24"/>
  <c r="AR10" i="24"/>
  <c r="AD37" i="7" l="1"/>
  <c r="A10" i="24" l="1"/>
  <c r="B10" i="24"/>
  <c r="A11" i="24"/>
  <c r="B11" i="24"/>
  <c r="A12" i="24"/>
  <c r="B12" i="24"/>
  <c r="A13" i="24"/>
  <c r="B13" i="24"/>
  <c r="G34" i="36" s="1"/>
  <c r="A14" i="24"/>
  <c r="B14" i="24"/>
  <c r="A15" i="24"/>
  <c r="B15" i="24"/>
  <c r="F30" i="36" s="1"/>
  <c r="A16" i="24"/>
  <c r="B16" i="24"/>
  <c r="A17" i="24"/>
  <c r="B17" i="24"/>
  <c r="A18" i="24"/>
  <c r="B18" i="24"/>
  <c r="A19" i="24"/>
  <c r="B19" i="24"/>
  <c r="A20" i="24"/>
  <c r="B20" i="24"/>
  <c r="Z2" i="29" l="1"/>
  <c r="AA8" i="29"/>
  <c r="AB8" i="29"/>
  <c r="AC8" i="29"/>
  <c r="AE8" i="29"/>
  <c r="AF8" i="29"/>
  <c r="AG8" i="29"/>
  <c r="AH8" i="29"/>
  <c r="AI8" i="29"/>
  <c r="AJ8" i="29"/>
  <c r="AL8" i="29"/>
  <c r="AM8" i="29"/>
  <c r="AN8" i="29"/>
  <c r="AO8" i="29"/>
  <c r="AA9" i="29"/>
  <c r="AB9" i="29"/>
  <c r="AC9" i="29"/>
  <c r="AE9" i="29"/>
  <c r="AF9" i="29"/>
  <c r="AG9" i="29"/>
  <c r="AH9" i="29"/>
  <c r="AI9" i="29"/>
  <c r="AJ9" i="29"/>
  <c r="AL9" i="29"/>
  <c r="AM9" i="29"/>
  <c r="AN9" i="29"/>
  <c r="AO9" i="29"/>
  <c r="AA10" i="29"/>
  <c r="AB10" i="29"/>
  <c r="AC10" i="29"/>
  <c r="AE10" i="29"/>
  <c r="AF10" i="29"/>
  <c r="AG10" i="29"/>
  <c r="AH10" i="29"/>
  <c r="AI10" i="29"/>
  <c r="AJ10" i="29"/>
  <c r="AL10" i="29"/>
  <c r="AM10" i="29"/>
  <c r="AN10" i="29"/>
  <c r="AO10" i="29"/>
  <c r="AA11" i="29"/>
  <c r="AB11" i="29"/>
  <c r="AC11" i="29"/>
  <c r="AE11" i="29"/>
  <c r="AF11" i="29"/>
  <c r="AG11" i="29"/>
  <c r="AH11" i="29"/>
  <c r="AI11" i="29"/>
  <c r="AJ11" i="29"/>
  <c r="AL11" i="29"/>
  <c r="AM11" i="29"/>
  <c r="AN11" i="29"/>
  <c r="AO11" i="29"/>
  <c r="AA12" i="29"/>
  <c r="AB12" i="29"/>
  <c r="AC12" i="29"/>
  <c r="AE12" i="29"/>
  <c r="AF12" i="29"/>
  <c r="AG12" i="29"/>
  <c r="AH12" i="29"/>
  <c r="AI12" i="29"/>
  <c r="AJ12" i="29"/>
  <c r="AL12" i="29"/>
  <c r="AM12" i="29"/>
  <c r="AN12" i="29"/>
  <c r="AO12" i="29"/>
  <c r="AA13" i="29"/>
  <c r="AB13" i="29"/>
  <c r="AC13" i="29"/>
  <c r="AE13" i="29"/>
  <c r="AF13" i="29"/>
  <c r="AG13" i="29"/>
  <c r="AH13" i="29"/>
  <c r="AI13" i="29"/>
  <c r="AJ13" i="29"/>
  <c r="AL13" i="29"/>
  <c r="AM13" i="29"/>
  <c r="AN13" i="29"/>
  <c r="AO13" i="29"/>
  <c r="AA14" i="29"/>
  <c r="AB14" i="29"/>
  <c r="AC14" i="29"/>
  <c r="AE14" i="29"/>
  <c r="AF14" i="29"/>
  <c r="AG14" i="29"/>
  <c r="AH14" i="29"/>
  <c r="AI14" i="29"/>
  <c r="AJ14" i="29"/>
  <c r="AL14" i="29"/>
  <c r="AM14" i="29"/>
  <c r="AN14" i="29"/>
  <c r="AO14" i="29"/>
  <c r="AA15" i="29"/>
  <c r="AB15" i="29"/>
  <c r="AC15" i="29"/>
  <c r="AE15" i="29"/>
  <c r="AF15" i="29"/>
  <c r="AG15" i="29"/>
  <c r="AH15" i="29"/>
  <c r="AI15" i="29"/>
  <c r="AJ15" i="29"/>
  <c r="AL15" i="29"/>
  <c r="AM15" i="29"/>
  <c r="AN15" i="29"/>
  <c r="AO15" i="29"/>
  <c r="AA16" i="29"/>
  <c r="AB16" i="29"/>
  <c r="AC16" i="29"/>
  <c r="AE16" i="29"/>
  <c r="AF16" i="29"/>
  <c r="AG16" i="29"/>
  <c r="AH16" i="29"/>
  <c r="AI16" i="29"/>
  <c r="AJ16" i="29"/>
  <c r="AL16" i="29"/>
  <c r="AM16" i="29"/>
  <c r="AN16" i="29"/>
  <c r="AO16" i="29"/>
  <c r="AA17" i="29"/>
  <c r="AB17" i="29"/>
  <c r="AC17" i="29"/>
  <c r="AE17" i="29"/>
  <c r="AF17" i="29"/>
  <c r="AG17" i="29"/>
  <c r="AH17" i="29"/>
  <c r="AI17" i="29"/>
  <c r="AJ17" i="29"/>
  <c r="AL17" i="29"/>
  <c r="AM17" i="29"/>
  <c r="AN17" i="29"/>
  <c r="AO17" i="29"/>
  <c r="AA18" i="29"/>
  <c r="AB18" i="29"/>
  <c r="AC18" i="29"/>
  <c r="AE18" i="29"/>
  <c r="AF18" i="29"/>
  <c r="AG18" i="29"/>
  <c r="AH18" i="29"/>
  <c r="AI18" i="29"/>
  <c r="AJ18" i="29"/>
  <c r="AL18" i="29"/>
  <c r="AM18" i="29"/>
  <c r="AN18" i="29"/>
  <c r="AO18" i="29"/>
  <c r="AA19" i="29"/>
  <c r="AB19" i="29"/>
  <c r="AC19" i="29"/>
  <c r="AE19" i="29"/>
  <c r="AF19" i="29"/>
  <c r="AG19" i="29"/>
  <c r="AH19" i="29"/>
  <c r="AI19" i="29"/>
  <c r="AJ19" i="29"/>
  <c r="AL19" i="29"/>
  <c r="AM19" i="29"/>
  <c r="AN19" i="29"/>
  <c r="AO19" i="29"/>
  <c r="AA20" i="29"/>
  <c r="AB20" i="29"/>
  <c r="AC20" i="29"/>
  <c r="AE20" i="29"/>
  <c r="AF20" i="29"/>
  <c r="AG20" i="29"/>
  <c r="AH20" i="29"/>
  <c r="AI20" i="29"/>
  <c r="AJ20" i="29"/>
  <c r="AL20" i="29"/>
  <c r="AM20" i="29"/>
  <c r="AN20" i="29"/>
  <c r="AO20" i="29"/>
  <c r="AA21" i="29"/>
  <c r="AB21" i="29"/>
  <c r="AC21" i="29"/>
  <c r="AE21" i="29"/>
  <c r="AF21" i="29"/>
  <c r="AG21" i="29"/>
  <c r="AH21" i="29"/>
  <c r="AI21" i="29"/>
  <c r="AJ21" i="29"/>
  <c r="AL21" i="29"/>
  <c r="AM21" i="29"/>
  <c r="AN21" i="29"/>
  <c r="AO21" i="29"/>
  <c r="AA22" i="29"/>
  <c r="AB22" i="29"/>
  <c r="AC22" i="29"/>
  <c r="AE22" i="29"/>
  <c r="AF22" i="29"/>
  <c r="AG22" i="29"/>
  <c r="AH22" i="29"/>
  <c r="AI22" i="29"/>
  <c r="AJ22" i="29"/>
  <c r="AL22" i="29"/>
  <c r="AM22" i="29"/>
  <c r="AN22" i="29"/>
  <c r="AO22" i="29"/>
  <c r="AA23" i="29"/>
  <c r="AB23" i="29"/>
  <c r="AC23" i="29"/>
  <c r="AE23" i="29"/>
  <c r="AF23" i="29"/>
  <c r="AG23" i="29"/>
  <c r="AH23" i="29"/>
  <c r="AI23" i="29"/>
  <c r="AJ23" i="29"/>
  <c r="AL23" i="29"/>
  <c r="AM23" i="29"/>
  <c r="AN23" i="29"/>
  <c r="AO23" i="29"/>
  <c r="AA24" i="29"/>
  <c r="AB24" i="29"/>
  <c r="AC24" i="29"/>
  <c r="AE24" i="29"/>
  <c r="AF24" i="29"/>
  <c r="AG24" i="29"/>
  <c r="AH24" i="29"/>
  <c r="AI24" i="29"/>
  <c r="AJ24" i="29"/>
  <c r="AL24" i="29"/>
  <c r="AM24" i="29"/>
  <c r="AN24" i="29"/>
  <c r="AO24" i="29"/>
  <c r="AA25" i="29"/>
  <c r="AB25" i="29"/>
  <c r="AC25" i="29"/>
  <c r="AE25" i="29"/>
  <c r="AF25" i="29"/>
  <c r="AG25" i="29"/>
  <c r="AH25" i="29"/>
  <c r="AI25" i="29"/>
  <c r="AJ25" i="29"/>
  <c r="AL25" i="29"/>
  <c r="AM25" i="29"/>
  <c r="AN25" i="29"/>
  <c r="AO25" i="29"/>
  <c r="AA26" i="29"/>
  <c r="AB26" i="29"/>
  <c r="AC26" i="29"/>
  <c r="AE26" i="29"/>
  <c r="AF26" i="29"/>
  <c r="AG26" i="29"/>
  <c r="AH26" i="29"/>
  <c r="AI26" i="29"/>
  <c r="AJ26" i="29"/>
  <c r="AL26" i="29"/>
  <c r="AM26" i="29"/>
  <c r="AN26" i="29"/>
  <c r="AO26" i="29"/>
  <c r="AA27" i="29"/>
  <c r="AB27" i="29"/>
  <c r="AC27" i="29"/>
  <c r="AE27" i="29"/>
  <c r="AF27" i="29"/>
  <c r="AG27" i="29"/>
  <c r="AH27" i="29"/>
  <c r="AI27" i="29"/>
  <c r="AJ27" i="29"/>
  <c r="AL27" i="29"/>
  <c r="AM27" i="29"/>
  <c r="AN27" i="29"/>
  <c r="AO27" i="29"/>
  <c r="AA28" i="29"/>
  <c r="AB28" i="29"/>
  <c r="AC28" i="29"/>
  <c r="AE28" i="29"/>
  <c r="AF28" i="29"/>
  <c r="AG28" i="29"/>
  <c r="AH28" i="29"/>
  <c r="AI28" i="29"/>
  <c r="AJ28" i="29"/>
  <c r="AL28" i="29"/>
  <c r="AM28" i="29"/>
  <c r="AN28" i="29"/>
  <c r="AO28" i="29"/>
  <c r="AA29" i="29"/>
  <c r="AB29" i="29"/>
  <c r="AC29" i="29"/>
  <c r="AE29" i="29"/>
  <c r="AF29" i="29"/>
  <c r="AG29" i="29"/>
  <c r="AH29" i="29"/>
  <c r="AI29" i="29"/>
  <c r="AJ29" i="29"/>
  <c r="AL29" i="29"/>
  <c r="AM29" i="29"/>
  <c r="AN29" i="29"/>
  <c r="AO29" i="29"/>
  <c r="AA30" i="29"/>
  <c r="AB30" i="29"/>
  <c r="AC30" i="29"/>
  <c r="AE30" i="29"/>
  <c r="AF30" i="29"/>
  <c r="AG30" i="29"/>
  <c r="AH30" i="29"/>
  <c r="AI30" i="29"/>
  <c r="AJ30" i="29"/>
  <c r="AL30" i="29"/>
  <c r="AM30" i="29"/>
  <c r="AN30" i="29"/>
  <c r="AO30" i="29"/>
  <c r="AA31" i="29"/>
  <c r="AB31" i="29"/>
  <c r="AC31" i="29"/>
  <c r="AE31" i="29"/>
  <c r="AF31" i="29"/>
  <c r="AG31" i="29"/>
  <c r="AH31" i="29"/>
  <c r="AI31" i="29"/>
  <c r="AJ31" i="29"/>
  <c r="AL31" i="29"/>
  <c r="AM31" i="29"/>
  <c r="AN31" i="29"/>
  <c r="AO31" i="29"/>
  <c r="AA32" i="29"/>
  <c r="AB32" i="29"/>
  <c r="AC32" i="29"/>
  <c r="AE32" i="29"/>
  <c r="AF32" i="29"/>
  <c r="AG32" i="29"/>
  <c r="AH32" i="29"/>
  <c r="AI32" i="29"/>
  <c r="AJ32" i="29"/>
  <c r="AL32" i="29"/>
  <c r="AM32" i="29"/>
  <c r="AN32" i="29"/>
  <c r="AO32" i="29"/>
  <c r="AA33" i="29"/>
  <c r="AB33" i="29"/>
  <c r="AC33" i="29"/>
  <c r="AE33" i="29"/>
  <c r="AF33" i="29"/>
  <c r="AG33" i="29"/>
  <c r="AH33" i="29"/>
  <c r="AI33" i="29"/>
  <c r="AJ33" i="29"/>
  <c r="AL33" i="29"/>
  <c r="AM33" i="29"/>
  <c r="AN33" i="29"/>
  <c r="AO33" i="29"/>
  <c r="AA34" i="29"/>
  <c r="AB34" i="29"/>
  <c r="AC34" i="29"/>
  <c r="AE34" i="29"/>
  <c r="AF34" i="29"/>
  <c r="AG34" i="29"/>
  <c r="AH34" i="29"/>
  <c r="AI34" i="29"/>
  <c r="AJ34" i="29"/>
  <c r="AL34" i="29"/>
  <c r="AM34" i="29"/>
  <c r="AN34" i="29"/>
  <c r="AO34" i="29"/>
  <c r="AA35" i="29"/>
  <c r="AB35" i="29"/>
  <c r="AC35" i="29"/>
  <c r="AE35" i="29"/>
  <c r="AF35" i="29"/>
  <c r="AG35" i="29"/>
  <c r="AH35" i="29"/>
  <c r="AI35" i="29"/>
  <c r="AJ35" i="29"/>
  <c r="AL35" i="29"/>
  <c r="AM35" i="29"/>
  <c r="AN35" i="29"/>
  <c r="AO35" i="29"/>
  <c r="AA36" i="29"/>
  <c r="AB36" i="29"/>
  <c r="AC36" i="29"/>
  <c r="AE36" i="29"/>
  <c r="AF36" i="29"/>
  <c r="AG36" i="29"/>
  <c r="AH36" i="29"/>
  <c r="AI36" i="29"/>
  <c r="AJ36" i="29"/>
  <c r="AL36" i="29"/>
  <c r="AM36" i="29"/>
  <c r="AN36" i="29"/>
  <c r="AO36" i="29"/>
  <c r="AA37" i="29"/>
  <c r="AB37" i="29"/>
  <c r="AC37" i="29"/>
  <c r="AE37" i="29"/>
  <c r="AF37" i="29"/>
  <c r="AG37" i="29"/>
  <c r="AH37" i="29"/>
  <c r="AI37" i="29"/>
  <c r="AJ37" i="29"/>
  <c r="AL37" i="29"/>
  <c r="AM37" i="29"/>
  <c r="AN37" i="29"/>
  <c r="AO37" i="29"/>
  <c r="AA38" i="29"/>
  <c r="AB38" i="29"/>
  <c r="AC38" i="29"/>
  <c r="AE38" i="29"/>
  <c r="AF38" i="29"/>
  <c r="AG38" i="29"/>
  <c r="AH38" i="29"/>
  <c r="AI38" i="29"/>
  <c r="AJ38" i="29"/>
  <c r="AL38" i="29"/>
  <c r="AM38" i="29"/>
  <c r="AN38" i="29"/>
  <c r="AO38" i="29"/>
  <c r="AA39" i="29"/>
  <c r="AB39" i="29"/>
  <c r="AC39" i="29"/>
  <c r="AE39" i="29"/>
  <c r="AF39" i="29"/>
  <c r="AG39" i="29"/>
  <c r="AH39" i="29"/>
  <c r="AI39" i="29"/>
  <c r="AJ39" i="29"/>
  <c r="AL39" i="29"/>
  <c r="AM39" i="29"/>
  <c r="AN39" i="29"/>
  <c r="AO39" i="29"/>
  <c r="AA40" i="29"/>
  <c r="AB40" i="29"/>
  <c r="AC40" i="29"/>
  <c r="AE40" i="29"/>
  <c r="AF40" i="29"/>
  <c r="AG40" i="29"/>
  <c r="AH40" i="29"/>
  <c r="AI40" i="29"/>
  <c r="AJ40" i="29"/>
  <c r="AL40" i="29"/>
  <c r="AM40" i="29"/>
  <c r="AN40" i="29"/>
  <c r="AO40" i="29"/>
  <c r="AA41" i="29"/>
  <c r="AB41" i="29"/>
  <c r="AC41" i="29"/>
  <c r="AE41" i="29"/>
  <c r="AF41" i="29"/>
  <c r="AG41" i="29"/>
  <c r="AH41" i="29"/>
  <c r="AI41" i="29"/>
  <c r="AJ41" i="29"/>
  <c r="AL41" i="29"/>
  <c r="AM41" i="29"/>
  <c r="AN41" i="29"/>
  <c r="AO41" i="29"/>
  <c r="AA42" i="29"/>
  <c r="AB42" i="29"/>
  <c r="AC42" i="29"/>
  <c r="AE42" i="29"/>
  <c r="AF42" i="29"/>
  <c r="AG42" i="29"/>
  <c r="AH42" i="29"/>
  <c r="AI42" i="29"/>
  <c r="AJ42" i="29"/>
  <c r="AL42" i="29"/>
  <c r="AM42" i="29"/>
  <c r="AN42" i="29"/>
  <c r="AO42" i="29"/>
  <c r="AA43" i="29"/>
  <c r="AB43" i="29"/>
  <c r="AC43" i="29"/>
  <c r="AE43" i="29"/>
  <c r="AF43" i="29"/>
  <c r="AG43" i="29"/>
  <c r="AH43" i="29"/>
  <c r="AI43" i="29"/>
  <c r="AJ43" i="29"/>
  <c r="AL43" i="29"/>
  <c r="AM43" i="29"/>
  <c r="AN43" i="29"/>
  <c r="AO43" i="29"/>
  <c r="AA44" i="29"/>
  <c r="AB44" i="29"/>
  <c r="AC44" i="29"/>
  <c r="AE44" i="29"/>
  <c r="AF44" i="29"/>
  <c r="AG44" i="29"/>
  <c r="AH44" i="29"/>
  <c r="AI44" i="29"/>
  <c r="AJ44" i="29"/>
  <c r="AL44" i="29"/>
  <c r="AM44" i="29"/>
  <c r="AN44" i="29"/>
  <c r="AO44" i="29"/>
  <c r="AA45" i="29"/>
  <c r="AB45" i="29"/>
  <c r="AC45" i="29"/>
  <c r="AE45" i="29"/>
  <c r="AF45" i="29"/>
  <c r="AG45" i="29"/>
  <c r="AH45" i="29"/>
  <c r="AI45" i="29"/>
  <c r="AJ45" i="29"/>
  <c r="AL45" i="29"/>
  <c r="AM45" i="29"/>
  <c r="AN45" i="29"/>
  <c r="AO45" i="29"/>
  <c r="AA46" i="29"/>
  <c r="AB46" i="29"/>
  <c r="AC46" i="29"/>
  <c r="AE46" i="29"/>
  <c r="AF46" i="29"/>
  <c r="AG46" i="29"/>
  <c r="AH46" i="29"/>
  <c r="AI46" i="29"/>
  <c r="AJ46" i="29"/>
  <c r="AL46" i="29"/>
  <c r="AM46" i="29"/>
  <c r="AN46" i="29"/>
  <c r="AO46" i="29"/>
  <c r="AA47" i="29"/>
  <c r="AB47" i="29"/>
  <c r="AC47" i="29"/>
  <c r="AE47" i="29"/>
  <c r="AF47" i="29"/>
  <c r="AG47" i="29"/>
  <c r="AH47" i="29"/>
  <c r="AI47" i="29"/>
  <c r="AJ47" i="29"/>
  <c r="AL47" i="29"/>
  <c r="AM47" i="29"/>
  <c r="AN47" i="29"/>
  <c r="AO47" i="29"/>
  <c r="AA48" i="29"/>
  <c r="AB48" i="29"/>
  <c r="AC48" i="29"/>
  <c r="AE48" i="29"/>
  <c r="AF48" i="29"/>
  <c r="AG48" i="29"/>
  <c r="AH48" i="29"/>
  <c r="AI48" i="29"/>
  <c r="AJ48" i="29"/>
  <c r="AL48" i="29"/>
  <c r="AM48" i="29"/>
  <c r="AN48" i="29"/>
  <c r="AO48" i="29"/>
  <c r="AA49" i="29"/>
  <c r="AB49" i="29"/>
  <c r="AC49" i="29"/>
  <c r="AE49" i="29"/>
  <c r="AF49" i="29"/>
  <c r="AG49" i="29"/>
  <c r="AH49" i="29"/>
  <c r="AI49" i="29"/>
  <c r="AJ49" i="29"/>
  <c r="AL49" i="29"/>
  <c r="AM49" i="29"/>
  <c r="AN49" i="29"/>
  <c r="AO49" i="29"/>
  <c r="AA50" i="29"/>
  <c r="AB50" i="29"/>
  <c r="AC50" i="29"/>
  <c r="AE50" i="29"/>
  <c r="AF50" i="29"/>
  <c r="AG50" i="29"/>
  <c r="AH50" i="29"/>
  <c r="AI50" i="29"/>
  <c r="AJ50" i="29"/>
  <c r="AL50" i="29"/>
  <c r="AM50" i="29"/>
  <c r="AN50" i="29"/>
  <c r="AO50" i="29"/>
  <c r="AA51" i="29"/>
  <c r="AB51" i="29"/>
  <c r="AC51" i="29"/>
  <c r="AE51" i="29"/>
  <c r="AF51" i="29"/>
  <c r="AG51" i="29"/>
  <c r="AH51" i="29"/>
  <c r="AI51" i="29"/>
  <c r="AJ51" i="29"/>
  <c r="AL51" i="29"/>
  <c r="AM51" i="29"/>
  <c r="AN51" i="29"/>
  <c r="AO51" i="29"/>
  <c r="AA52" i="29"/>
  <c r="AB52" i="29"/>
  <c r="AC52" i="29"/>
  <c r="AE52" i="29"/>
  <c r="AF52" i="29"/>
  <c r="AG52" i="29"/>
  <c r="AH52" i="29"/>
  <c r="AI52" i="29"/>
  <c r="AJ52" i="29"/>
  <c r="AL52" i="29"/>
  <c r="AM52" i="29"/>
  <c r="AN52" i="29"/>
  <c r="AO52" i="29"/>
  <c r="AA53" i="29"/>
  <c r="AB53" i="29"/>
  <c r="AC53" i="29"/>
  <c r="AE53" i="29"/>
  <c r="AF53" i="29"/>
  <c r="AG53" i="29"/>
  <c r="AH53" i="29"/>
  <c r="AI53" i="29"/>
  <c r="AJ53" i="29"/>
  <c r="AL53" i="29"/>
  <c r="AM53" i="29"/>
  <c r="AN53" i="29"/>
  <c r="AO53" i="29"/>
  <c r="AA54" i="29"/>
  <c r="AB54" i="29"/>
  <c r="AC54" i="29"/>
  <c r="AE54" i="29"/>
  <c r="AF54" i="29"/>
  <c r="AG54" i="29"/>
  <c r="AH54" i="29"/>
  <c r="AI54" i="29"/>
  <c r="AJ54" i="29"/>
  <c r="AL54" i="29"/>
  <c r="AM54" i="29"/>
  <c r="AN54" i="29"/>
  <c r="AO54" i="29"/>
  <c r="AA55" i="29"/>
  <c r="AB55" i="29"/>
  <c r="AC55" i="29"/>
  <c r="AE55" i="29"/>
  <c r="AF55" i="29"/>
  <c r="AG55" i="29"/>
  <c r="AH55" i="29"/>
  <c r="AI55" i="29"/>
  <c r="AJ55" i="29"/>
  <c r="AL55" i="29"/>
  <c r="AM55" i="29"/>
  <c r="AN55" i="29"/>
  <c r="AO55" i="29"/>
  <c r="AA56" i="29"/>
  <c r="AB56" i="29"/>
  <c r="AC56" i="29"/>
  <c r="AE56" i="29"/>
  <c r="AF56" i="29"/>
  <c r="AG56" i="29"/>
  <c r="AH56" i="29"/>
  <c r="AI56" i="29"/>
  <c r="AJ56" i="29"/>
  <c r="AL56" i="29"/>
  <c r="AM56" i="29"/>
  <c r="AN56" i="29"/>
  <c r="AO56" i="29"/>
  <c r="AA57" i="29"/>
  <c r="AB57" i="29"/>
  <c r="AC57" i="29"/>
  <c r="AE57" i="29"/>
  <c r="AF57" i="29"/>
  <c r="AG57" i="29"/>
  <c r="AH57" i="29"/>
  <c r="AI57" i="29"/>
  <c r="AJ57" i="29"/>
  <c r="AL57" i="29"/>
  <c r="AM57" i="29"/>
  <c r="AN57" i="29"/>
  <c r="AO57" i="29"/>
  <c r="AA58" i="29"/>
  <c r="AB58" i="29"/>
  <c r="AC58" i="29"/>
  <c r="AE58" i="29"/>
  <c r="AF58" i="29"/>
  <c r="AG58" i="29"/>
  <c r="AH58" i="29"/>
  <c r="AI58" i="29"/>
  <c r="AJ58" i="29"/>
  <c r="AL58" i="29"/>
  <c r="AM58" i="29"/>
  <c r="AN58" i="29"/>
  <c r="AO58" i="29"/>
  <c r="AA59" i="29"/>
  <c r="AB59" i="29"/>
  <c r="AC59" i="29"/>
  <c r="AE59" i="29"/>
  <c r="AF59" i="29"/>
  <c r="AG59" i="29"/>
  <c r="AH59" i="29"/>
  <c r="AI59" i="29"/>
  <c r="AJ59" i="29"/>
  <c r="AL59" i="29"/>
  <c r="AM59" i="29"/>
  <c r="AN59" i="29"/>
  <c r="AO59" i="29"/>
  <c r="AA60" i="29"/>
  <c r="AB60" i="29"/>
  <c r="AC60" i="29"/>
  <c r="AE60" i="29"/>
  <c r="AF60" i="29"/>
  <c r="AG60" i="29"/>
  <c r="AH60" i="29"/>
  <c r="AI60" i="29"/>
  <c r="AJ60" i="29"/>
  <c r="AL60" i="29"/>
  <c r="AM60" i="29"/>
  <c r="AN60" i="29"/>
  <c r="AO60" i="29"/>
  <c r="AA61" i="29"/>
  <c r="AB61" i="29"/>
  <c r="AC61" i="29"/>
  <c r="AE61" i="29"/>
  <c r="AF61" i="29"/>
  <c r="AG61" i="29"/>
  <c r="AH61" i="29"/>
  <c r="AI61" i="29"/>
  <c r="AJ61" i="29"/>
  <c r="AL61" i="29"/>
  <c r="AM61" i="29"/>
  <c r="AN61" i="29"/>
  <c r="AO61" i="29"/>
  <c r="AA62" i="29"/>
  <c r="AB62" i="29"/>
  <c r="AC62" i="29"/>
  <c r="AE62" i="29"/>
  <c r="AF62" i="29"/>
  <c r="AG62" i="29"/>
  <c r="AH62" i="29"/>
  <c r="AI62" i="29"/>
  <c r="AJ62" i="29"/>
  <c r="AL62" i="29"/>
  <c r="AM62" i="29"/>
  <c r="AN62" i="29"/>
  <c r="AO62" i="29"/>
  <c r="AA63" i="29"/>
  <c r="AB63" i="29"/>
  <c r="AC63" i="29"/>
  <c r="AE63" i="29"/>
  <c r="AF63" i="29"/>
  <c r="AG63" i="29"/>
  <c r="AH63" i="29"/>
  <c r="AI63" i="29"/>
  <c r="AJ63" i="29"/>
  <c r="AL63" i="29"/>
  <c r="AM63" i="29"/>
  <c r="AN63" i="29"/>
  <c r="AO63" i="29"/>
  <c r="AA64" i="29"/>
  <c r="AB64" i="29"/>
  <c r="AC64" i="29"/>
  <c r="AE64" i="29"/>
  <c r="AF64" i="29"/>
  <c r="AG64" i="29"/>
  <c r="AH64" i="29"/>
  <c r="AI64" i="29"/>
  <c r="AJ64" i="29"/>
  <c r="AL64" i="29"/>
  <c r="AM64" i="29"/>
  <c r="AN64" i="29"/>
  <c r="AO64" i="29"/>
  <c r="AA65" i="29"/>
  <c r="AB65" i="29"/>
  <c r="AC65" i="29"/>
  <c r="AE65" i="29"/>
  <c r="AF65" i="29"/>
  <c r="AG65" i="29"/>
  <c r="AH65" i="29"/>
  <c r="AI65" i="29"/>
  <c r="AJ65" i="29"/>
  <c r="AL65" i="29"/>
  <c r="AM65" i="29"/>
  <c r="AN65" i="29"/>
  <c r="AO65" i="29"/>
  <c r="AA66" i="29"/>
  <c r="AB66" i="29"/>
  <c r="AC66" i="29"/>
  <c r="AE66" i="29"/>
  <c r="AF66" i="29"/>
  <c r="AG66" i="29"/>
  <c r="AH66" i="29"/>
  <c r="AI66" i="29"/>
  <c r="AJ66" i="29"/>
  <c r="AL66" i="29"/>
  <c r="AM66" i="29"/>
  <c r="AN66" i="29"/>
  <c r="AO66" i="29"/>
  <c r="AA67" i="29"/>
  <c r="AB67" i="29"/>
  <c r="AC67" i="29"/>
  <c r="AE67" i="29"/>
  <c r="AF67" i="29"/>
  <c r="AG67" i="29"/>
  <c r="AH67" i="29"/>
  <c r="AI67" i="29"/>
  <c r="AJ67" i="29"/>
  <c r="AL67" i="29"/>
  <c r="AM67" i="29"/>
  <c r="AN67" i="29"/>
  <c r="AO67" i="29"/>
  <c r="AA68" i="29"/>
  <c r="AB68" i="29"/>
  <c r="AC68" i="29"/>
  <c r="AE68" i="29"/>
  <c r="AF68" i="29"/>
  <c r="AG68" i="29"/>
  <c r="AH68" i="29"/>
  <c r="AI68" i="29"/>
  <c r="AJ68" i="29"/>
  <c r="AL68" i="29"/>
  <c r="AM68" i="29"/>
  <c r="AN68" i="29"/>
  <c r="AO68" i="29"/>
  <c r="AA69" i="29"/>
  <c r="AB69" i="29"/>
  <c r="AC69" i="29"/>
  <c r="AE69" i="29"/>
  <c r="AF69" i="29"/>
  <c r="AG69" i="29"/>
  <c r="AH69" i="29"/>
  <c r="AI69" i="29"/>
  <c r="AJ69" i="29"/>
  <c r="AL69" i="29"/>
  <c r="AM69" i="29"/>
  <c r="AN69" i="29"/>
  <c r="AO69" i="29"/>
  <c r="AA70" i="29"/>
  <c r="AB70" i="29"/>
  <c r="AC70" i="29"/>
  <c r="AE70" i="29"/>
  <c r="AF70" i="29"/>
  <c r="AG70" i="29"/>
  <c r="AH70" i="29"/>
  <c r="AI70" i="29"/>
  <c r="AJ70" i="29"/>
  <c r="AL70" i="29"/>
  <c r="AM70" i="29"/>
  <c r="AN70" i="29"/>
  <c r="AO70" i="29"/>
  <c r="AA71" i="29"/>
  <c r="AB71" i="29"/>
  <c r="AC71" i="29"/>
  <c r="AE71" i="29"/>
  <c r="AF71" i="29"/>
  <c r="AG71" i="29"/>
  <c r="AH71" i="29"/>
  <c r="AI71" i="29"/>
  <c r="AJ71" i="29"/>
  <c r="AL71" i="29"/>
  <c r="AM71" i="29"/>
  <c r="AN71" i="29"/>
  <c r="AO71" i="29"/>
  <c r="AA72" i="29"/>
  <c r="AB72" i="29"/>
  <c r="AC72" i="29"/>
  <c r="AE72" i="29"/>
  <c r="AF72" i="29"/>
  <c r="AG72" i="29"/>
  <c r="AH72" i="29"/>
  <c r="AI72" i="29"/>
  <c r="AJ72" i="29"/>
  <c r="AL72" i="29"/>
  <c r="AM72" i="29"/>
  <c r="AN72" i="29"/>
  <c r="AO72" i="29"/>
  <c r="AA73" i="29"/>
  <c r="AB73" i="29"/>
  <c r="AC73" i="29"/>
  <c r="AE73" i="29"/>
  <c r="AF73" i="29"/>
  <c r="AG73" i="29"/>
  <c r="AH73" i="29"/>
  <c r="AI73" i="29"/>
  <c r="AJ73" i="29"/>
  <c r="AL73" i="29"/>
  <c r="AM73" i="29"/>
  <c r="AN73" i="29"/>
  <c r="AO73" i="29"/>
  <c r="AA74" i="29"/>
  <c r="AB74" i="29"/>
  <c r="AC74" i="29"/>
  <c r="AE74" i="29"/>
  <c r="AF74" i="29"/>
  <c r="AG74" i="29"/>
  <c r="AH74" i="29"/>
  <c r="AI74" i="29"/>
  <c r="AJ74" i="29"/>
  <c r="AL74" i="29"/>
  <c r="AM74" i="29"/>
  <c r="AN74" i="29"/>
  <c r="AO74" i="29"/>
  <c r="AA75" i="29"/>
  <c r="AB75" i="29"/>
  <c r="AC75" i="29"/>
  <c r="AE75" i="29"/>
  <c r="AF75" i="29"/>
  <c r="AG75" i="29"/>
  <c r="AH75" i="29"/>
  <c r="AI75" i="29"/>
  <c r="AJ75" i="29"/>
  <c r="AL75" i="29"/>
  <c r="AM75" i="29"/>
  <c r="AN75" i="29"/>
  <c r="AO75" i="29"/>
  <c r="AA76" i="29"/>
  <c r="AB76" i="29"/>
  <c r="AC76" i="29"/>
  <c r="AE76" i="29"/>
  <c r="AF76" i="29"/>
  <c r="AG76" i="29"/>
  <c r="AH76" i="29"/>
  <c r="AI76" i="29"/>
  <c r="AJ76" i="29"/>
  <c r="AL76" i="29"/>
  <c r="AM76" i="29"/>
  <c r="AN76" i="29"/>
  <c r="AO76" i="29"/>
  <c r="AA77" i="29"/>
  <c r="AB77" i="29"/>
  <c r="AC77" i="29"/>
  <c r="AE77" i="29"/>
  <c r="AF77" i="29"/>
  <c r="AG77" i="29"/>
  <c r="AH77" i="29"/>
  <c r="AI77" i="29"/>
  <c r="AJ77" i="29"/>
  <c r="AL77" i="29"/>
  <c r="AM77" i="29"/>
  <c r="AN77" i="29"/>
  <c r="AO77" i="29"/>
  <c r="AA78" i="29"/>
  <c r="AB78" i="29"/>
  <c r="AC78" i="29"/>
  <c r="AE78" i="29"/>
  <c r="AF78" i="29"/>
  <c r="AG78" i="29"/>
  <c r="AH78" i="29"/>
  <c r="AI78" i="29"/>
  <c r="AJ78" i="29"/>
  <c r="AL78" i="29"/>
  <c r="AM78" i="29"/>
  <c r="AN78" i="29"/>
  <c r="AO78" i="29"/>
  <c r="AA79" i="29"/>
  <c r="AB79" i="29"/>
  <c r="AC79" i="29"/>
  <c r="AE79" i="29"/>
  <c r="AF79" i="29"/>
  <c r="AG79" i="29"/>
  <c r="AH79" i="29"/>
  <c r="AI79" i="29"/>
  <c r="AJ79" i="29"/>
  <c r="AK79" i="29"/>
  <c r="AL79" i="29"/>
  <c r="AM79" i="29"/>
  <c r="AN79" i="29"/>
  <c r="AO79" i="29"/>
  <c r="AA80" i="29"/>
  <c r="AB80" i="29"/>
  <c r="AC80" i="29"/>
  <c r="AE80" i="29"/>
  <c r="AF80" i="29"/>
  <c r="AG80" i="29"/>
  <c r="AH80" i="29"/>
  <c r="AI80" i="29"/>
  <c r="AJ80" i="29"/>
  <c r="AL80" i="29"/>
  <c r="AM80" i="29"/>
  <c r="AN80" i="29"/>
  <c r="AO80" i="29"/>
  <c r="AA81" i="29"/>
  <c r="AB81" i="29"/>
  <c r="AC81" i="29"/>
  <c r="AE81" i="29"/>
  <c r="AF81" i="29"/>
  <c r="AG81" i="29"/>
  <c r="AH81" i="29"/>
  <c r="AI81" i="29"/>
  <c r="AJ81" i="29"/>
  <c r="AL81" i="29"/>
  <c r="AM81" i="29"/>
  <c r="AN81" i="29"/>
  <c r="AO81" i="29"/>
  <c r="AA82" i="29"/>
  <c r="AB82" i="29"/>
  <c r="AC82" i="29"/>
  <c r="AE82" i="29"/>
  <c r="AF82" i="29"/>
  <c r="AG82" i="29"/>
  <c r="AH82" i="29"/>
  <c r="AI82" i="29"/>
  <c r="AJ82" i="29"/>
  <c r="AL82" i="29"/>
  <c r="AM82" i="29"/>
  <c r="AN82" i="29"/>
  <c r="AO82" i="29"/>
  <c r="AA83" i="29"/>
  <c r="AB83" i="29"/>
  <c r="AC83" i="29"/>
  <c r="AE83" i="29"/>
  <c r="AF83" i="29"/>
  <c r="AG83" i="29"/>
  <c r="AH83" i="29"/>
  <c r="AI83" i="29"/>
  <c r="AJ83" i="29"/>
  <c r="AL83" i="29"/>
  <c r="AM83" i="29"/>
  <c r="AN83" i="29"/>
  <c r="AO83" i="29"/>
  <c r="AA84" i="29"/>
  <c r="AB84" i="29"/>
  <c r="AC84" i="29"/>
  <c r="AE84" i="29"/>
  <c r="AF84" i="29"/>
  <c r="AG84" i="29"/>
  <c r="AH84" i="29"/>
  <c r="AI84" i="29"/>
  <c r="AJ84" i="29"/>
  <c r="AL84" i="29"/>
  <c r="AM84" i="29"/>
  <c r="AN84" i="29"/>
  <c r="AO84" i="29"/>
  <c r="AA85" i="29"/>
  <c r="AB85" i="29"/>
  <c r="AC85" i="29"/>
  <c r="AE85" i="29"/>
  <c r="AF85" i="29"/>
  <c r="AG85" i="29"/>
  <c r="AH85" i="29"/>
  <c r="AI85" i="29"/>
  <c r="AJ85" i="29"/>
  <c r="AL85" i="29"/>
  <c r="AM85" i="29"/>
  <c r="AN85" i="29"/>
  <c r="AO85" i="29"/>
  <c r="AA86" i="29"/>
  <c r="AB86" i="29"/>
  <c r="AC86" i="29"/>
  <c r="AE86" i="29"/>
  <c r="AF86" i="29"/>
  <c r="AG86" i="29"/>
  <c r="AH86" i="29"/>
  <c r="AI86" i="29"/>
  <c r="AJ86" i="29"/>
  <c r="AL86" i="29"/>
  <c r="AM86" i="29"/>
  <c r="AN86" i="29"/>
  <c r="AO86" i="29"/>
  <c r="AA87" i="29"/>
  <c r="AB87" i="29"/>
  <c r="AC87" i="29"/>
  <c r="AE87" i="29"/>
  <c r="AF87" i="29"/>
  <c r="AG87" i="29"/>
  <c r="AH87" i="29"/>
  <c r="AI87" i="29"/>
  <c r="AJ87" i="29"/>
  <c r="AL87" i="29"/>
  <c r="AM87" i="29"/>
  <c r="AN87" i="29"/>
  <c r="AO87" i="29"/>
  <c r="AA88" i="29"/>
  <c r="AB88" i="29"/>
  <c r="AC88" i="29"/>
  <c r="AE88" i="29"/>
  <c r="AF88" i="29"/>
  <c r="AG88" i="29"/>
  <c r="AH88" i="29"/>
  <c r="AI88" i="29"/>
  <c r="AJ88" i="29"/>
  <c r="AL88" i="29"/>
  <c r="AM88" i="29"/>
  <c r="AN88" i="29"/>
  <c r="AO88" i="29"/>
  <c r="AA89" i="29"/>
  <c r="AB89" i="29"/>
  <c r="AC89" i="29"/>
  <c r="AE89" i="29"/>
  <c r="AF89" i="29"/>
  <c r="AG89" i="29"/>
  <c r="AH89" i="29"/>
  <c r="AI89" i="29"/>
  <c r="AJ89" i="29"/>
  <c r="AL89" i="29"/>
  <c r="AM89" i="29"/>
  <c r="AN89" i="29"/>
  <c r="AO89" i="29"/>
  <c r="AA90" i="29"/>
  <c r="AB90" i="29"/>
  <c r="AC90" i="29"/>
  <c r="AE90" i="29"/>
  <c r="AF90" i="29"/>
  <c r="AG90" i="29"/>
  <c r="AH90" i="29"/>
  <c r="AI90" i="29"/>
  <c r="AJ90" i="29"/>
  <c r="AL90" i="29"/>
  <c r="AM90" i="29"/>
  <c r="AN90" i="29"/>
  <c r="AO90" i="29"/>
  <c r="AA91" i="29"/>
  <c r="AB91" i="29"/>
  <c r="AC91" i="29"/>
  <c r="AE91" i="29"/>
  <c r="AF91" i="29"/>
  <c r="AG91" i="29"/>
  <c r="AH91" i="29"/>
  <c r="AI91" i="29"/>
  <c r="AJ91" i="29"/>
  <c r="AL91" i="29"/>
  <c r="AM91" i="29"/>
  <c r="AN91" i="29"/>
  <c r="AO91" i="29"/>
  <c r="AA92" i="29"/>
  <c r="AB92" i="29"/>
  <c r="AC92" i="29"/>
  <c r="AE92" i="29"/>
  <c r="AF92" i="29"/>
  <c r="AG92" i="29"/>
  <c r="AH92" i="29"/>
  <c r="AI92" i="29"/>
  <c r="AJ92" i="29"/>
  <c r="AL92" i="29"/>
  <c r="AM92" i="29"/>
  <c r="AN92" i="29"/>
  <c r="AO92" i="29"/>
  <c r="AA93" i="29"/>
  <c r="AB93" i="29"/>
  <c r="AC93" i="29"/>
  <c r="AE93" i="29"/>
  <c r="AF93" i="29"/>
  <c r="AG93" i="29"/>
  <c r="AH93" i="29"/>
  <c r="AI93" i="29"/>
  <c r="AJ93" i="29"/>
  <c r="AL93" i="29"/>
  <c r="AM93" i="29"/>
  <c r="AN93" i="29"/>
  <c r="AO93" i="29"/>
  <c r="AA94" i="29"/>
  <c r="AB94" i="29"/>
  <c r="AC94" i="29"/>
  <c r="AE94" i="29"/>
  <c r="AF94" i="29"/>
  <c r="AG94" i="29"/>
  <c r="AH94" i="29"/>
  <c r="AI94" i="29"/>
  <c r="AJ94" i="29"/>
  <c r="AL94" i="29"/>
  <c r="AM94" i="29"/>
  <c r="AN94" i="29"/>
  <c r="AO94" i="29"/>
  <c r="AA95" i="29"/>
  <c r="AB95" i="29"/>
  <c r="AC95" i="29"/>
  <c r="AE95" i="29"/>
  <c r="AF95" i="29"/>
  <c r="AG95" i="29"/>
  <c r="AH95" i="29"/>
  <c r="AI95" i="29"/>
  <c r="AJ95" i="29"/>
  <c r="AL95" i="29"/>
  <c r="AM95" i="29"/>
  <c r="AN95" i="29"/>
  <c r="AO95" i="29"/>
  <c r="AA96" i="29"/>
  <c r="AB96" i="29"/>
  <c r="AC96" i="29"/>
  <c r="AE96" i="29"/>
  <c r="AF96" i="29"/>
  <c r="AG96" i="29"/>
  <c r="AH96" i="29"/>
  <c r="AI96" i="29"/>
  <c r="AJ96" i="29"/>
  <c r="AL96" i="29"/>
  <c r="AM96" i="29"/>
  <c r="AN96" i="29"/>
  <c r="AO96" i="29"/>
  <c r="AA97" i="29"/>
  <c r="AB97" i="29"/>
  <c r="AC97" i="29"/>
  <c r="AE97" i="29"/>
  <c r="AF97" i="29"/>
  <c r="AG97" i="29"/>
  <c r="AH97" i="29"/>
  <c r="AI97" i="29"/>
  <c r="AJ97" i="29"/>
  <c r="AL97" i="29"/>
  <c r="AM97" i="29"/>
  <c r="AN97" i="29"/>
  <c r="AO97" i="29"/>
  <c r="AA98" i="29"/>
  <c r="AB98" i="29"/>
  <c r="AC98" i="29"/>
  <c r="AE98" i="29"/>
  <c r="AF98" i="29"/>
  <c r="AG98" i="29"/>
  <c r="AH98" i="29"/>
  <c r="AI98" i="29"/>
  <c r="AJ98" i="29"/>
  <c r="AL98" i="29"/>
  <c r="AM98" i="29"/>
  <c r="AN98" i="29"/>
  <c r="AO98" i="29"/>
  <c r="AA99" i="29"/>
  <c r="AB99" i="29"/>
  <c r="AC99" i="29"/>
  <c r="AE99" i="29"/>
  <c r="AF99" i="29"/>
  <c r="AG99" i="29"/>
  <c r="AH99" i="29"/>
  <c r="AI99" i="29"/>
  <c r="AJ99" i="29"/>
  <c r="AL99" i="29"/>
  <c r="AM99" i="29"/>
  <c r="AN99" i="29"/>
  <c r="AO99" i="29"/>
  <c r="AA100" i="29"/>
  <c r="AB100" i="29"/>
  <c r="AC100" i="29"/>
  <c r="AE100" i="29"/>
  <c r="AF100" i="29"/>
  <c r="AG100" i="29"/>
  <c r="AH100" i="29"/>
  <c r="AI100" i="29"/>
  <c r="AJ100" i="29"/>
  <c r="AL100" i="29"/>
  <c r="AM100" i="29"/>
  <c r="AN100" i="29"/>
  <c r="AO100" i="29"/>
  <c r="AA101" i="29"/>
  <c r="AB101" i="29"/>
  <c r="AC101" i="29"/>
  <c r="AE101" i="29"/>
  <c r="AF101" i="29"/>
  <c r="AG101" i="29"/>
  <c r="AH101" i="29"/>
  <c r="AI101" i="29"/>
  <c r="AJ101" i="29"/>
  <c r="AL101" i="29"/>
  <c r="AM101" i="29"/>
  <c r="AN101" i="29"/>
  <c r="AO101" i="29"/>
  <c r="AA102" i="29"/>
  <c r="AB102" i="29"/>
  <c r="AC102" i="29"/>
  <c r="AE102" i="29"/>
  <c r="AF102" i="29"/>
  <c r="AG102" i="29"/>
  <c r="AH102" i="29"/>
  <c r="AI102" i="29"/>
  <c r="AJ102" i="29"/>
  <c r="AL102" i="29"/>
  <c r="AM102" i="29"/>
  <c r="AN102" i="29"/>
  <c r="AO102" i="29"/>
  <c r="AA103" i="29"/>
  <c r="AB103" i="29"/>
  <c r="AC103" i="29"/>
  <c r="AE103" i="29"/>
  <c r="AF103" i="29"/>
  <c r="AG103" i="29"/>
  <c r="AH103" i="29"/>
  <c r="AI103" i="29"/>
  <c r="AJ103" i="29"/>
  <c r="AL103" i="29"/>
  <c r="AM103" i="29"/>
  <c r="AN103" i="29"/>
  <c r="AO103" i="29"/>
  <c r="AA104" i="29"/>
  <c r="AB104" i="29"/>
  <c r="AC104" i="29"/>
  <c r="AE104" i="29"/>
  <c r="AF104" i="29"/>
  <c r="AG104" i="29"/>
  <c r="AH104" i="29"/>
  <c r="AI104" i="29"/>
  <c r="AJ104" i="29"/>
  <c r="AL104" i="29"/>
  <c r="AM104" i="29"/>
  <c r="AN104" i="29"/>
  <c r="AO104" i="29"/>
  <c r="AA105" i="29"/>
  <c r="AB105" i="29"/>
  <c r="AC105" i="29"/>
  <c r="AE105" i="29"/>
  <c r="AF105" i="29"/>
  <c r="AG105" i="29"/>
  <c r="AH105" i="29"/>
  <c r="AI105" i="29"/>
  <c r="AJ105" i="29"/>
  <c r="AL105" i="29"/>
  <c r="AM105" i="29"/>
  <c r="AN105" i="29"/>
  <c r="AO105" i="29"/>
  <c r="AA106" i="29"/>
  <c r="AB106" i="29"/>
  <c r="AC106" i="29"/>
  <c r="AE106" i="29"/>
  <c r="AF106" i="29"/>
  <c r="AG106" i="29"/>
  <c r="AH106" i="29"/>
  <c r="AI106" i="29"/>
  <c r="AJ106" i="29"/>
  <c r="AL106" i="29"/>
  <c r="AM106" i="29"/>
  <c r="AN106" i="29"/>
  <c r="AO106" i="29"/>
  <c r="AA107" i="29"/>
  <c r="AB107" i="29"/>
  <c r="AC107" i="29"/>
  <c r="AE107" i="29"/>
  <c r="AF107" i="29"/>
  <c r="AG107" i="29"/>
  <c r="AH107" i="29"/>
  <c r="AI107" i="29"/>
  <c r="AJ107" i="29"/>
  <c r="AL107" i="29"/>
  <c r="AM107" i="29"/>
  <c r="AN107" i="29"/>
  <c r="AO107" i="29"/>
  <c r="AA108" i="29"/>
  <c r="AB108" i="29"/>
  <c r="AC108" i="29"/>
  <c r="AE108" i="29"/>
  <c r="AF108" i="29"/>
  <c r="AG108" i="29"/>
  <c r="AH108" i="29"/>
  <c r="AI108" i="29"/>
  <c r="AJ108" i="29"/>
  <c r="AL108" i="29"/>
  <c r="AM108" i="29"/>
  <c r="AN108" i="29"/>
  <c r="AO108" i="29"/>
  <c r="AA109" i="29"/>
  <c r="AB109" i="29"/>
  <c r="AC109" i="29"/>
  <c r="AE109" i="29"/>
  <c r="AF109" i="29"/>
  <c r="AG109" i="29"/>
  <c r="AH109" i="29"/>
  <c r="AI109" i="29"/>
  <c r="AJ109" i="29"/>
  <c r="AL109" i="29"/>
  <c r="AM109" i="29"/>
  <c r="AN109" i="29"/>
  <c r="AO109" i="29"/>
  <c r="AA110" i="29"/>
  <c r="AB110" i="29"/>
  <c r="AC110" i="29"/>
  <c r="AE110" i="29"/>
  <c r="AF110" i="29"/>
  <c r="AG110" i="29"/>
  <c r="AH110" i="29"/>
  <c r="AI110" i="29"/>
  <c r="AJ110" i="29"/>
  <c r="AL110" i="29"/>
  <c r="AM110" i="29"/>
  <c r="AN110" i="29"/>
  <c r="AO110" i="29"/>
  <c r="AA111" i="29"/>
  <c r="AB111" i="29"/>
  <c r="AC111" i="29"/>
  <c r="AE111" i="29"/>
  <c r="AF111" i="29"/>
  <c r="AG111" i="29"/>
  <c r="AH111" i="29"/>
  <c r="AI111" i="29"/>
  <c r="AJ111" i="29"/>
  <c r="AL111" i="29"/>
  <c r="AM111" i="29"/>
  <c r="AN111" i="29"/>
  <c r="AO111" i="29"/>
  <c r="AA112" i="29"/>
  <c r="AB112" i="29"/>
  <c r="AC112" i="29"/>
  <c r="AE112" i="29"/>
  <c r="AF112" i="29"/>
  <c r="AG112" i="29"/>
  <c r="AH112" i="29"/>
  <c r="AI112" i="29"/>
  <c r="AJ112" i="29"/>
  <c r="AL112" i="29"/>
  <c r="AM112" i="29"/>
  <c r="AN112" i="29"/>
  <c r="AO112" i="29"/>
  <c r="AA113" i="29"/>
  <c r="AB113" i="29"/>
  <c r="AC113" i="29"/>
  <c r="AE113" i="29"/>
  <c r="AF113" i="29"/>
  <c r="AG113" i="29"/>
  <c r="AH113" i="29"/>
  <c r="AI113" i="29"/>
  <c r="AJ113" i="29"/>
  <c r="AL113" i="29"/>
  <c r="AM113" i="29"/>
  <c r="AN113" i="29"/>
  <c r="AO113" i="29"/>
  <c r="AA114" i="29"/>
  <c r="AB114" i="29"/>
  <c r="AC114" i="29"/>
  <c r="AE114" i="29"/>
  <c r="AF114" i="29"/>
  <c r="AG114" i="29"/>
  <c r="AH114" i="29"/>
  <c r="AI114" i="29"/>
  <c r="AJ114" i="29"/>
  <c r="AL114" i="29"/>
  <c r="AM114" i="29"/>
  <c r="AN114" i="29"/>
  <c r="AO114" i="29"/>
  <c r="AA115" i="29"/>
  <c r="AB115" i="29"/>
  <c r="AC115" i="29"/>
  <c r="AE115" i="29"/>
  <c r="AF115" i="29"/>
  <c r="AG115" i="29"/>
  <c r="AH115" i="29"/>
  <c r="AI115" i="29"/>
  <c r="AJ115" i="29"/>
  <c r="AL115" i="29"/>
  <c r="AM115" i="29"/>
  <c r="AN115" i="29"/>
  <c r="AO115" i="29"/>
  <c r="AA116" i="29"/>
  <c r="AB116" i="29"/>
  <c r="AC116" i="29"/>
  <c r="AE116" i="29"/>
  <c r="AF116" i="29"/>
  <c r="AG116" i="29"/>
  <c r="AH116" i="29"/>
  <c r="AI116" i="29"/>
  <c r="AJ116" i="29"/>
  <c r="AL116" i="29"/>
  <c r="AM116" i="29"/>
  <c r="AN116" i="29"/>
  <c r="AO116" i="29"/>
  <c r="AA117" i="29"/>
  <c r="AB117" i="29"/>
  <c r="AC117" i="29"/>
  <c r="AE117" i="29"/>
  <c r="AF117" i="29"/>
  <c r="AG117" i="29"/>
  <c r="AH117" i="29"/>
  <c r="AI117" i="29"/>
  <c r="AJ117" i="29"/>
  <c r="AL117" i="29"/>
  <c r="AM117" i="29"/>
  <c r="AN117" i="29"/>
  <c r="AO117" i="29"/>
  <c r="AA118" i="29"/>
  <c r="AB118" i="29"/>
  <c r="AC118" i="29"/>
  <c r="AE118" i="29"/>
  <c r="AF118" i="29"/>
  <c r="AG118" i="29"/>
  <c r="AH118" i="29"/>
  <c r="AI118" i="29"/>
  <c r="AJ118" i="29"/>
  <c r="AL118" i="29"/>
  <c r="AM118" i="29"/>
  <c r="AN118" i="29"/>
  <c r="AO118" i="29"/>
  <c r="AA119" i="29"/>
  <c r="AB119" i="29"/>
  <c r="AC119" i="29"/>
  <c r="AE119" i="29"/>
  <c r="AF119" i="29"/>
  <c r="AG119" i="29"/>
  <c r="AH119" i="29"/>
  <c r="AI119" i="29"/>
  <c r="AJ119" i="29"/>
  <c r="AL119" i="29"/>
  <c r="AM119" i="29"/>
  <c r="AN119" i="29"/>
  <c r="AO119" i="29"/>
  <c r="AA120" i="29"/>
  <c r="AB120" i="29"/>
  <c r="AC120" i="29"/>
  <c r="AE120" i="29"/>
  <c r="AF120" i="29"/>
  <c r="AG120" i="29"/>
  <c r="AH120" i="29"/>
  <c r="AI120" i="29"/>
  <c r="AJ120" i="29"/>
  <c r="AL120" i="29"/>
  <c r="AM120" i="29"/>
  <c r="AN120" i="29"/>
  <c r="AO120" i="29"/>
  <c r="AA121" i="29"/>
  <c r="AB121" i="29"/>
  <c r="AC121" i="29"/>
  <c r="AE121" i="29"/>
  <c r="AF121" i="29"/>
  <c r="AG121" i="29"/>
  <c r="AH121" i="29"/>
  <c r="AI121" i="29"/>
  <c r="AJ121" i="29"/>
  <c r="AL121" i="29"/>
  <c r="AM121" i="29"/>
  <c r="AN121" i="29"/>
  <c r="AO121" i="29"/>
  <c r="AA122" i="29"/>
  <c r="AB122" i="29"/>
  <c r="AC122" i="29"/>
  <c r="AE122" i="29"/>
  <c r="AF122" i="29"/>
  <c r="AG122" i="29"/>
  <c r="AH122" i="29"/>
  <c r="AI122" i="29"/>
  <c r="AJ122" i="29"/>
  <c r="AL122" i="29"/>
  <c r="AM122" i="29"/>
  <c r="AN122" i="29"/>
  <c r="AO122" i="29"/>
  <c r="AA123" i="29"/>
  <c r="AB123" i="29"/>
  <c r="AC123" i="29"/>
  <c r="AE123" i="29"/>
  <c r="AF123" i="29"/>
  <c r="AG123" i="29"/>
  <c r="AH123" i="29"/>
  <c r="AI123" i="29"/>
  <c r="AJ123" i="29"/>
  <c r="AL123" i="29"/>
  <c r="AM123" i="29"/>
  <c r="AN123" i="29"/>
  <c r="AO123" i="29"/>
  <c r="AA124" i="29"/>
  <c r="AB124" i="29"/>
  <c r="AC124" i="29"/>
  <c r="AE124" i="29"/>
  <c r="AF124" i="29"/>
  <c r="AG124" i="29"/>
  <c r="AH124" i="29"/>
  <c r="AI124" i="29"/>
  <c r="AJ124" i="29"/>
  <c r="AL124" i="29"/>
  <c r="AM124" i="29"/>
  <c r="AN124" i="29"/>
  <c r="AO124" i="29"/>
  <c r="AA125" i="29"/>
  <c r="AB125" i="29"/>
  <c r="AC125" i="29"/>
  <c r="AE125" i="29"/>
  <c r="AF125" i="29"/>
  <c r="AG125" i="29"/>
  <c r="AH125" i="29"/>
  <c r="AI125" i="29"/>
  <c r="AJ125" i="29"/>
  <c r="AL125" i="29"/>
  <c r="AM125" i="29"/>
  <c r="AN125" i="29"/>
  <c r="AO125" i="29"/>
  <c r="AA126" i="29"/>
  <c r="AB126" i="29"/>
  <c r="AC126" i="29"/>
  <c r="AE126" i="29"/>
  <c r="AF126" i="29"/>
  <c r="AG126" i="29"/>
  <c r="AH126" i="29"/>
  <c r="AI126" i="29"/>
  <c r="AJ126" i="29"/>
  <c r="AL126" i="29"/>
  <c r="AM126" i="29"/>
  <c r="AN126" i="29"/>
  <c r="AO126" i="29"/>
  <c r="AA127" i="29"/>
  <c r="AB127" i="29"/>
  <c r="AC127" i="29"/>
  <c r="AE127" i="29"/>
  <c r="AF127" i="29"/>
  <c r="AG127" i="29"/>
  <c r="AH127" i="29"/>
  <c r="AI127" i="29"/>
  <c r="AJ127" i="29"/>
  <c r="AL127" i="29"/>
  <c r="AM127" i="29"/>
  <c r="AN127" i="29"/>
  <c r="AO127" i="29"/>
  <c r="AA128" i="29"/>
  <c r="AB128" i="29"/>
  <c r="AC128" i="29"/>
  <c r="AE128" i="29"/>
  <c r="AF128" i="29"/>
  <c r="AG128" i="29"/>
  <c r="AH128" i="29"/>
  <c r="AI128" i="29"/>
  <c r="AJ128" i="29"/>
  <c r="AL128" i="29"/>
  <c r="AM128" i="29"/>
  <c r="AN128" i="29"/>
  <c r="AO128" i="29"/>
  <c r="AA129" i="29"/>
  <c r="AB129" i="29"/>
  <c r="AC129" i="29"/>
  <c r="AE129" i="29"/>
  <c r="AF129" i="29"/>
  <c r="AG129" i="29"/>
  <c r="AH129" i="29"/>
  <c r="AI129" i="29"/>
  <c r="AJ129" i="29"/>
  <c r="AL129" i="29"/>
  <c r="AM129" i="29"/>
  <c r="AN129" i="29"/>
  <c r="AO129" i="29"/>
  <c r="AA130" i="29"/>
  <c r="AB130" i="29"/>
  <c r="AC130" i="29"/>
  <c r="AE130" i="29"/>
  <c r="AF130" i="29"/>
  <c r="AG130" i="29"/>
  <c r="AH130" i="29"/>
  <c r="AI130" i="29"/>
  <c r="AJ130" i="29"/>
  <c r="AL130" i="29"/>
  <c r="AM130" i="29"/>
  <c r="AN130" i="29"/>
  <c r="AO130" i="29"/>
  <c r="AA131" i="29"/>
  <c r="AB131" i="29"/>
  <c r="AC131" i="29"/>
  <c r="AE131" i="29"/>
  <c r="AF131" i="29"/>
  <c r="AG131" i="29"/>
  <c r="AH131" i="29"/>
  <c r="AI131" i="29"/>
  <c r="AJ131" i="29"/>
  <c r="AL131" i="29"/>
  <c r="AM131" i="29"/>
  <c r="AN131" i="29"/>
  <c r="AO131" i="29"/>
  <c r="AA132" i="29"/>
  <c r="AB132" i="29"/>
  <c r="AC132" i="29"/>
  <c r="AE132" i="29"/>
  <c r="AF132" i="29"/>
  <c r="AG132" i="29"/>
  <c r="AH132" i="29"/>
  <c r="AI132" i="29"/>
  <c r="AJ132" i="29"/>
  <c r="AL132" i="29"/>
  <c r="AM132" i="29"/>
  <c r="AN132" i="29"/>
  <c r="AO132" i="29"/>
  <c r="AA133" i="29"/>
  <c r="AB133" i="29"/>
  <c r="AC133" i="29"/>
  <c r="AE133" i="29"/>
  <c r="AF133" i="29"/>
  <c r="AG133" i="29"/>
  <c r="AH133" i="29"/>
  <c r="AI133" i="29"/>
  <c r="AJ133" i="29"/>
  <c r="AL133" i="29"/>
  <c r="AM133" i="29"/>
  <c r="AN133" i="29"/>
  <c r="AO133" i="29"/>
  <c r="AA134" i="29"/>
  <c r="AB134" i="29"/>
  <c r="AC134" i="29"/>
  <c r="AE134" i="29"/>
  <c r="AF134" i="29"/>
  <c r="AG134" i="29"/>
  <c r="AH134" i="29"/>
  <c r="AI134" i="29"/>
  <c r="AJ134" i="29"/>
  <c r="AL134" i="29"/>
  <c r="AM134" i="29"/>
  <c r="AN134" i="29"/>
  <c r="AO134" i="29"/>
  <c r="AA135" i="29"/>
  <c r="AB135" i="29"/>
  <c r="AC135" i="29"/>
  <c r="AE135" i="29"/>
  <c r="AF135" i="29"/>
  <c r="AG135" i="29"/>
  <c r="AH135" i="29"/>
  <c r="AI135" i="29"/>
  <c r="AJ135" i="29"/>
  <c r="AL135" i="29"/>
  <c r="AM135" i="29"/>
  <c r="AN135" i="29"/>
  <c r="AO135" i="29"/>
  <c r="AA136" i="29"/>
  <c r="AB136" i="29"/>
  <c r="AC136" i="29"/>
  <c r="AE136" i="29"/>
  <c r="AF136" i="29"/>
  <c r="AG136" i="29"/>
  <c r="AH136" i="29"/>
  <c r="AI136" i="29"/>
  <c r="AJ136" i="29"/>
  <c r="AL136" i="29"/>
  <c r="AM136" i="29"/>
  <c r="AN136" i="29"/>
  <c r="AO136" i="29"/>
  <c r="AA137" i="29"/>
  <c r="AB137" i="29"/>
  <c r="AC137" i="29"/>
  <c r="AE137" i="29"/>
  <c r="AF137" i="29"/>
  <c r="AG137" i="29"/>
  <c r="AH137" i="29"/>
  <c r="AI137" i="29"/>
  <c r="AJ137" i="29"/>
  <c r="AL137" i="29"/>
  <c r="AM137" i="29"/>
  <c r="AN137" i="29"/>
  <c r="AO137" i="29"/>
  <c r="AA138" i="29"/>
  <c r="AB138" i="29"/>
  <c r="AC138" i="29"/>
  <c r="AE138" i="29"/>
  <c r="AF138" i="29"/>
  <c r="AG138" i="29"/>
  <c r="AH138" i="29"/>
  <c r="AI138" i="29"/>
  <c r="AJ138" i="29"/>
  <c r="AL138" i="29"/>
  <c r="AM138" i="29"/>
  <c r="AN138" i="29"/>
  <c r="AO138" i="29"/>
  <c r="AA139" i="29"/>
  <c r="AB139" i="29"/>
  <c r="AC139" i="29"/>
  <c r="AE139" i="29"/>
  <c r="AF139" i="29"/>
  <c r="AG139" i="29"/>
  <c r="AH139" i="29"/>
  <c r="AI139" i="29"/>
  <c r="AJ139" i="29"/>
  <c r="AL139" i="29"/>
  <c r="AM139" i="29"/>
  <c r="AN139" i="29"/>
  <c r="AO139" i="29"/>
  <c r="AA140" i="29"/>
  <c r="AB140" i="29"/>
  <c r="AC140" i="29"/>
  <c r="AE140" i="29"/>
  <c r="AF140" i="29"/>
  <c r="AG140" i="29"/>
  <c r="AH140" i="29"/>
  <c r="AI140" i="29"/>
  <c r="AJ140" i="29"/>
  <c r="AL140" i="29"/>
  <c r="AM140" i="29"/>
  <c r="AN140" i="29"/>
  <c r="AO140" i="29"/>
  <c r="AA141" i="29"/>
  <c r="AB141" i="29"/>
  <c r="AC141" i="29"/>
  <c r="AE141" i="29"/>
  <c r="AF141" i="29"/>
  <c r="AG141" i="29"/>
  <c r="AH141" i="29"/>
  <c r="AI141" i="29"/>
  <c r="AJ141" i="29"/>
  <c r="AL141" i="29"/>
  <c r="AM141" i="29"/>
  <c r="AN141" i="29"/>
  <c r="AO141" i="29"/>
  <c r="AA142" i="29"/>
  <c r="AB142" i="29"/>
  <c r="AC142" i="29"/>
  <c r="AE142" i="29"/>
  <c r="AF142" i="29"/>
  <c r="AG142" i="29"/>
  <c r="AH142" i="29"/>
  <c r="AI142" i="29"/>
  <c r="AJ142" i="29"/>
  <c r="AL142" i="29"/>
  <c r="AM142" i="29"/>
  <c r="AN142" i="29"/>
  <c r="AO142" i="29"/>
  <c r="AA143" i="29"/>
  <c r="AB143" i="29"/>
  <c r="AC143" i="29"/>
  <c r="AE143" i="29"/>
  <c r="AF143" i="29"/>
  <c r="AG143" i="29"/>
  <c r="AH143" i="29"/>
  <c r="AI143" i="29"/>
  <c r="AJ143" i="29"/>
  <c r="AL143" i="29"/>
  <c r="AM143" i="29"/>
  <c r="AN143" i="29"/>
  <c r="AO143" i="29"/>
  <c r="AA144" i="29"/>
  <c r="AB144" i="29"/>
  <c r="AC144" i="29"/>
  <c r="AE144" i="29"/>
  <c r="AF144" i="29"/>
  <c r="AG144" i="29"/>
  <c r="AH144" i="29"/>
  <c r="AI144" i="29"/>
  <c r="AJ144" i="29"/>
  <c r="AL144" i="29"/>
  <c r="AM144" i="29"/>
  <c r="AN144" i="29"/>
  <c r="AO144" i="29"/>
  <c r="AA145" i="29"/>
  <c r="AB145" i="29"/>
  <c r="AC145" i="29"/>
  <c r="AE145" i="29"/>
  <c r="AF145" i="29"/>
  <c r="AG145" i="29"/>
  <c r="AH145" i="29"/>
  <c r="AI145" i="29"/>
  <c r="AJ145" i="29"/>
  <c r="AL145" i="29"/>
  <c r="AM145" i="29"/>
  <c r="AN145" i="29"/>
  <c r="AO145" i="29"/>
  <c r="AA146" i="29"/>
  <c r="AB146" i="29"/>
  <c r="AC146" i="29"/>
  <c r="AE146" i="29"/>
  <c r="AF146" i="29"/>
  <c r="AG146" i="29"/>
  <c r="AH146" i="29"/>
  <c r="AI146" i="29"/>
  <c r="AJ146" i="29"/>
  <c r="AL146" i="29"/>
  <c r="AM146" i="29"/>
  <c r="AN146" i="29"/>
  <c r="AO146" i="29"/>
  <c r="AA147" i="29"/>
  <c r="AB147" i="29"/>
  <c r="AC147" i="29"/>
  <c r="AE147" i="29"/>
  <c r="AF147" i="29"/>
  <c r="AG147" i="29"/>
  <c r="AH147" i="29"/>
  <c r="AI147" i="29"/>
  <c r="AJ147" i="29"/>
  <c r="AL147" i="29"/>
  <c r="AM147" i="29"/>
  <c r="AN147" i="29"/>
  <c r="AO147" i="29"/>
  <c r="AA148" i="29"/>
  <c r="AB148" i="29"/>
  <c r="AC148" i="29"/>
  <c r="AE148" i="29"/>
  <c r="AF148" i="29"/>
  <c r="AG148" i="29"/>
  <c r="AH148" i="29"/>
  <c r="AI148" i="29"/>
  <c r="AJ148" i="29"/>
  <c r="AL148" i="29"/>
  <c r="AM148" i="29"/>
  <c r="AN148" i="29"/>
  <c r="AO148" i="29"/>
  <c r="AA149" i="29"/>
  <c r="AB149" i="29"/>
  <c r="AC149" i="29"/>
  <c r="AE149" i="29"/>
  <c r="AF149" i="29"/>
  <c r="AG149" i="29"/>
  <c r="AH149" i="29"/>
  <c r="AI149" i="29"/>
  <c r="AJ149" i="29"/>
  <c r="AL149" i="29"/>
  <c r="AM149" i="29"/>
  <c r="AN149" i="29"/>
  <c r="AO149" i="29"/>
  <c r="AA150" i="29"/>
  <c r="AB150" i="29"/>
  <c r="AC150" i="29"/>
  <c r="AE150" i="29"/>
  <c r="AF150" i="29"/>
  <c r="AG150" i="29"/>
  <c r="AH150" i="29"/>
  <c r="AI150" i="29"/>
  <c r="AJ150" i="29"/>
  <c r="AL150" i="29"/>
  <c r="AM150" i="29"/>
  <c r="AN150" i="29"/>
  <c r="AO150" i="29"/>
  <c r="AA151" i="29"/>
  <c r="AB151" i="29"/>
  <c r="AC151" i="29"/>
  <c r="AE151" i="29"/>
  <c r="AF151" i="29"/>
  <c r="AG151" i="29"/>
  <c r="AH151" i="29"/>
  <c r="AI151" i="29"/>
  <c r="AJ151" i="29"/>
  <c r="AL151" i="29"/>
  <c r="AM151" i="29"/>
  <c r="AN151" i="29"/>
  <c r="AO151" i="29"/>
  <c r="AA152" i="29"/>
  <c r="AB152" i="29"/>
  <c r="AC152" i="29"/>
  <c r="AE152" i="29"/>
  <c r="AF152" i="29"/>
  <c r="AG152" i="29"/>
  <c r="AH152" i="29"/>
  <c r="AI152" i="29"/>
  <c r="AJ152" i="29"/>
  <c r="AL152" i="29"/>
  <c r="AM152" i="29"/>
  <c r="AN152" i="29"/>
  <c r="AO152" i="29"/>
  <c r="AA153" i="29"/>
  <c r="AB153" i="29"/>
  <c r="AC153" i="29"/>
  <c r="AE153" i="29"/>
  <c r="AF153" i="29"/>
  <c r="AG153" i="29"/>
  <c r="AH153" i="29"/>
  <c r="AI153" i="29"/>
  <c r="AJ153" i="29"/>
  <c r="AL153" i="29"/>
  <c r="AM153" i="29"/>
  <c r="AN153" i="29"/>
  <c r="AO153" i="29"/>
  <c r="AA154" i="29"/>
  <c r="AB154" i="29"/>
  <c r="AC154" i="29"/>
  <c r="AE154" i="29"/>
  <c r="AF154" i="29"/>
  <c r="AG154" i="29"/>
  <c r="AH154" i="29"/>
  <c r="AI154" i="29"/>
  <c r="AJ154" i="29"/>
  <c r="AL154" i="29"/>
  <c r="AM154" i="29"/>
  <c r="AN154" i="29"/>
  <c r="AO154" i="29"/>
  <c r="AA155" i="29"/>
  <c r="AB155" i="29"/>
  <c r="AC155" i="29"/>
  <c r="AE155" i="29"/>
  <c r="AF155" i="29"/>
  <c r="AG155" i="29"/>
  <c r="AH155" i="29"/>
  <c r="AI155" i="29"/>
  <c r="AJ155" i="29"/>
  <c r="AL155" i="29"/>
  <c r="AM155" i="29"/>
  <c r="AN155" i="29"/>
  <c r="AO155" i="29"/>
  <c r="AA156" i="29"/>
  <c r="AB156" i="29"/>
  <c r="AC156" i="29"/>
  <c r="AE156" i="29"/>
  <c r="AF156" i="29"/>
  <c r="AG156" i="29"/>
  <c r="AH156" i="29"/>
  <c r="AI156" i="29"/>
  <c r="AJ156" i="29"/>
  <c r="AL156" i="29"/>
  <c r="AM156" i="29"/>
  <c r="AN156" i="29"/>
  <c r="AO156" i="29"/>
  <c r="AA157" i="29"/>
  <c r="AB157" i="29"/>
  <c r="AC157" i="29"/>
  <c r="AE157" i="29"/>
  <c r="AF157" i="29"/>
  <c r="AG157" i="29"/>
  <c r="AH157" i="29"/>
  <c r="AI157" i="29"/>
  <c r="AJ157" i="29"/>
  <c r="AL157" i="29"/>
  <c r="AM157" i="29"/>
  <c r="AN157" i="29"/>
  <c r="AO157" i="29"/>
  <c r="AA158" i="29"/>
  <c r="AB158" i="29"/>
  <c r="AC158" i="29"/>
  <c r="AE158" i="29"/>
  <c r="AF158" i="29"/>
  <c r="AG158" i="29"/>
  <c r="AH158" i="29"/>
  <c r="AI158" i="29"/>
  <c r="AJ158" i="29"/>
  <c r="AL158" i="29"/>
  <c r="AM158" i="29"/>
  <c r="AN158" i="29"/>
  <c r="AO158" i="29"/>
  <c r="AA159" i="29"/>
  <c r="AB159" i="29"/>
  <c r="AC159" i="29"/>
  <c r="AE159" i="29"/>
  <c r="AF159" i="29"/>
  <c r="AG159" i="29"/>
  <c r="AH159" i="29"/>
  <c r="AI159" i="29"/>
  <c r="AJ159" i="29"/>
  <c r="AL159" i="29"/>
  <c r="AM159" i="29"/>
  <c r="AN159" i="29"/>
  <c r="AO159" i="29"/>
  <c r="AA160" i="29"/>
  <c r="AB160" i="29"/>
  <c r="AC160" i="29"/>
  <c r="AE160" i="29"/>
  <c r="AF160" i="29"/>
  <c r="AG160" i="29"/>
  <c r="AH160" i="29"/>
  <c r="AI160" i="29"/>
  <c r="AJ160" i="29"/>
  <c r="AL160" i="29"/>
  <c r="AM160" i="29"/>
  <c r="AN160" i="29"/>
  <c r="AO160" i="29"/>
  <c r="AA161" i="29"/>
  <c r="AB161" i="29"/>
  <c r="AC161" i="29"/>
  <c r="AE161" i="29"/>
  <c r="AF161" i="29"/>
  <c r="AG161" i="29"/>
  <c r="AH161" i="29"/>
  <c r="AI161" i="29"/>
  <c r="AJ161" i="29"/>
  <c r="AL161" i="29"/>
  <c r="AM161" i="29"/>
  <c r="AN161" i="29"/>
  <c r="AO161" i="29"/>
  <c r="AA162" i="29"/>
  <c r="AB162" i="29"/>
  <c r="AC162" i="29"/>
  <c r="AE162" i="29"/>
  <c r="AF162" i="29"/>
  <c r="AG162" i="29"/>
  <c r="AH162" i="29"/>
  <c r="AI162" i="29"/>
  <c r="AJ162" i="29"/>
  <c r="AL162" i="29"/>
  <c r="AM162" i="29"/>
  <c r="AN162" i="29"/>
  <c r="AO162" i="29"/>
  <c r="AA163" i="29"/>
  <c r="AB163" i="29"/>
  <c r="AC163" i="29"/>
  <c r="AE163" i="29"/>
  <c r="AF163" i="29"/>
  <c r="AG163" i="29"/>
  <c r="AH163" i="29"/>
  <c r="AI163" i="29"/>
  <c r="AJ163" i="29"/>
  <c r="AL163" i="29"/>
  <c r="AM163" i="29"/>
  <c r="AN163" i="29"/>
  <c r="AO163" i="29"/>
  <c r="AA164" i="29"/>
  <c r="AB164" i="29"/>
  <c r="AC164" i="29"/>
  <c r="AE164" i="29"/>
  <c r="AF164" i="29"/>
  <c r="AG164" i="29"/>
  <c r="AH164" i="29"/>
  <c r="AI164" i="29"/>
  <c r="AJ164" i="29"/>
  <c r="AL164" i="29"/>
  <c r="AM164" i="29"/>
  <c r="AN164" i="29"/>
  <c r="AO164" i="29"/>
  <c r="AA165" i="29"/>
  <c r="AB165" i="29"/>
  <c r="AC165" i="29"/>
  <c r="AE165" i="29"/>
  <c r="AF165" i="29"/>
  <c r="AG165" i="29"/>
  <c r="AH165" i="29"/>
  <c r="AI165" i="29"/>
  <c r="AJ165" i="29"/>
  <c r="AL165" i="29"/>
  <c r="AM165" i="29"/>
  <c r="AN165" i="29"/>
  <c r="AO165" i="29"/>
  <c r="AA166" i="29"/>
  <c r="AB166" i="29"/>
  <c r="AC166" i="29"/>
  <c r="AE166" i="29"/>
  <c r="AF166" i="29"/>
  <c r="AG166" i="29"/>
  <c r="AH166" i="29"/>
  <c r="AI166" i="29"/>
  <c r="AJ166" i="29"/>
  <c r="AL166" i="29"/>
  <c r="AM166" i="29"/>
  <c r="AN166" i="29"/>
  <c r="AO166" i="29"/>
  <c r="AA167" i="29"/>
  <c r="AB167" i="29"/>
  <c r="AC167" i="29"/>
  <c r="AE167" i="29"/>
  <c r="AF167" i="29"/>
  <c r="AG167" i="29"/>
  <c r="AH167" i="29"/>
  <c r="AI167" i="29"/>
  <c r="AJ167" i="29"/>
  <c r="AL167" i="29"/>
  <c r="AM167" i="29"/>
  <c r="AN167" i="29"/>
  <c r="AO167" i="29"/>
  <c r="AA168" i="29"/>
  <c r="AB168" i="29"/>
  <c r="AC168" i="29"/>
  <c r="AE168" i="29"/>
  <c r="AF168" i="29"/>
  <c r="AG168" i="29"/>
  <c r="AH168" i="29"/>
  <c r="AI168" i="29"/>
  <c r="AJ168" i="29"/>
  <c r="AL168" i="29"/>
  <c r="AM168" i="29"/>
  <c r="AN168" i="29"/>
  <c r="AO168" i="29"/>
  <c r="AA169" i="29"/>
  <c r="AB169" i="29"/>
  <c r="AC169" i="29"/>
  <c r="AE169" i="29"/>
  <c r="AF169" i="29"/>
  <c r="AG169" i="29"/>
  <c r="AH169" i="29"/>
  <c r="AI169" i="29"/>
  <c r="AJ169" i="29"/>
  <c r="AL169" i="29"/>
  <c r="AM169" i="29"/>
  <c r="AN169" i="29"/>
  <c r="AO169" i="29"/>
  <c r="AA170" i="29"/>
  <c r="AB170" i="29"/>
  <c r="AC170" i="29"/>
  <c r="AE170" i="29"/>
  <c r="AF170" i="29"/>
  <c r="AG170" i="29"/>
  <c r="AH170" i="29"/>
  <c r="AI170" i="29"/>
  <c r="AJ170" i="29"/>
  <c r="AL170" i="29"/>
  <c r="AM170" i="29"/>
  <c r="AN170" i="29"/>
  <c r="AO170" i="29"/>
  <c r="AA171" i="29"/>
  <c r="AB171" i="29"/>
  <c r="AC171" i="29"/>
  <c r="AE171" i="29"/>
  <c r="AF171" i="29"/>
  <c r="AG171" i="29"/>
  <c r="AH171" i="29"/>
  <c r="AI171" i="29"/>
  <c r="AJ171" i="29"/>
  <c r="AL171" i="29"/>
  <c r="AM171" i="29"/>
  <c r="AN171" i="29"/>
  <c r="AO171" i="29"/>
  <c r="AA172" i="29"/>
  <c r="AB172" i="29"/>
  <c r="AC172" i="29"/>
  <c r="AE172" i="29"/>
  <c r="AF172" i="29"/>
  <c r="AG172" i="29"/>
  <c r="AH172" i="29"/>
  <c r="AI172" i="29"/>
  <c r="AJ172" i="29"/>
  <c r="AL172" i="29"/>
  <c r="AM172" i="29"/>
  <c r="AN172" i="29"/>
  <c r="AO172" i="29"/>
  <c r="AA173" i="29"/>
  <c r="AB173" i="29"/>
  <c r="AC173" i="29"/>
  <c r="AE173" i="29"/>
  <c r="AF173" i="29"/>
  <c r="AG173" i="29"/>
  <c r="AH173" i="29"/>
  <c r="AI173" i="29"/>
  <c r="AJ173" i="29"/>
  <c r="AL173" i="29"/>
  <c r="AM173" i="29"/>
  <c r="AN173" i="29"/>
  <c r="AO173" i="29"/>
  <c r="AA174" i="29"/>
  <c r="AB174" i="29"/>
  <c r="AC174" i="29"/>
  <c r="AE174" i="29"/>
  <c r="AF174" i="29"/>
  <c r="AG174" i="29"/>
  <c r="AH174" i="29"/>
  <c r="AI174" i="29"/>
  <c r="AJ174" i="29"/>
  <c r="AL174" i="29"/>
  <c r="AM174" i="29"/>
  <c r="AN174" i="29"/>
  <c r="AO174" i="29"/>
  <c r="AA175" i="29"/>
  <c r="AB175" i="29"/>
  <c r="AC175" i="29"/>
  <c r="AE175" i="29"/>
  <c r="AF175" i="29"/>
  <c r="AG175" i="29"/>
  <c r="AH175" i="29"/>
  <c r="AI175" i="29"/>
  <c r="AJ175" i="29"/>
  <c r="AL175" i="29"/>
  <c r="AM175" i="29"/>
  <c r="AN175" i="29"/>
  <c r="AO175" i="29"/>
  <c r="AA176" i="29"/>
  <c r="AB176" i="29"/>
  <c r="AC176" i="29"/>
  <c r="AE176" i="29"/>
  <c r="AF176" i="29"/>
  <c r="AG176" i="29"/>
  <c r="AH176" i="29"/>
  <c r="AI176" i="29"/>
  <c r="AJ176" i="29"/>
  <c r="AL176" i="29"/>
  <c r="AM176" i="29"/>
  <c r="AN176" i="29"/>
  <c r="AO176" i="29"/>
  <c r="AA177" i="29"/>
  <c r="AB177" i="29"/>
  <c r="AC177" i="29"/>
  <c r="AE177" i="29"/>
  <c r="AF177" i="29"/>
  <c r="AG177" i="29"/>
  <c r="AH177" i="29"/>
  <c r="AI177" i="29"/>
  <c r="AJ177" i="29"/>
  <c r="AL177" i="29"/>
  <c r="AM177" i="29"/>
  <c r="AN177" i="29"/>
  <c r="AO177" i="29"/>
  <c r="AA178" i="29"/>
  <c r="AB178" i="29"/>
  <c r="AC178" i="29"/>
  <c r="AE178" i="29"/>
  <c r="AF178" i="29"/>
  <c r="AG178" i="29"/>
  <c r="AH178" i="29"/>
  <c r="AI178" i="29"/>
  <c r="AJ178" i="29"/>
  <c r="AL178" i="29"/>
  <c r="AM178" i="29"/>
  <c r="AN178" i="29"/>
  <c r="AO178" i="29"/>
  <c r="AA179" i="29"/>
  <c r="AB179" i="29"/>
  <c r="AC179" i="29"/>
  <c r="AE179" i="29"/>
  <c r="AF179" i="29"/>
  <c r="AG179" i="29"/>
  <c r="AH179" i="29"/>
  <c r="AI179" i="29"/>
  <c r="AJ179" i="29"/>
  <c r="AL179" i="29"/>
  <c r="AM179" i="29"/>
  <c r="AN179" i="29"/>
  <c r="AO179" i="29"/>
  <c r="AA180" i="29"/>
  <c r="AB180" i="29"/>
  <c r="AC180" i="29"/>
  <c r="AE180" i="29"/>
  <c r="AF180" i="29"/>
  <c r="AG180" i="29"/>
  <c r="AH180" i="29"/>
  <c r="AI180" i="29"/>
  <c r="AJ180" i="29"/>
  <c r="AL180" i="29"/>
  <c r="AM180" i="29"/>
  <c r="AN180" i="29"/>
  <c r="AO180" i="29"/>
  <c r="AA181" i="29"/>
  <c r="AB181" i="29"/>
  <c r="AC181" i="29"/>
  <c r="AE181" i="29"/>
  <c r="AF181" i="29"/>
  <c r="AG181" i="29"/>
  <c r="AH181" i="29"/>
  <c r="AI181" i="29"/>
  <c r="AJ181" i="29"/>
  <c r="AL181" i="29"/>
  <c r="AM181" i="29"/>
  <c r="AN181" i="29"/>
  <c r="AO181" i="29"/>
  <c r="AA182" i="29"/>
  <c r="AB182" i="29"/>
  <c r="AC182" i="29"/>
  <c r="AE182" i="29"/>
  <c r="AF182" i="29"/>
  <c r="AG182" i="29"/>
  <c r="AH182" i="29"/>
  <c r="AI182" i="29"/>
  <c r="AJ182" i="29"/>
  <c r="AL182" i="29"/>
  <c r="AM182" i="29"/>
  <c r="AN182" i="29"/>
  <c r="AO182" i="29"/>
  <c r="AA183" i="29"/>
  <c r="AB183" i="29"/>
  <c r="AC183" i="29"/>
  <c r="AE183" i="29"/>
  <c r="AF183" i="29"/>
  <c r="AG183" i="29"/>
  <c r="AH183" i="29"/>
  <c r="AI183" i="29"/>
  <c r="AJ183" i="29"/>
  <c r="AL183" i="29"/>
  <c r="AM183" i="29"/>
  <c r="AN183" i="29"/>
  <c r="AO183" i="29"/>
  <c r="AA184" i="29"/>
  <c r="AB184" i="29"/>
  <c r="AC184" i="29"/>
  <c r="AE184" i="29"/>
  <c r="AF184" i="29"/>
  <c r="AG184" i="29"/>
  <c r="AH184" i="29"/>
  <c r="AI184" i="29"/>
  <c r="AJ184" i="29"/>
  <c r="AL184" i="29"/>
  <c r="AM184" i="29"/>
  <c r="AN184" i="29"/>
  <c r="AO184" i="29"/>
  <c r="AA185" i="29"/>
  <c r="AB185" i="29"/>
  <c r="AC185" i="29"/>
  <c r="AE185" i="29"/>
  <c r="AF185" i="29"/>
  <c r="AG185" i="29"/>
  <c r="AH185" i="29"/>
  <c r="AI185" i="29"/>
  <c r="AJ185" i="29"/>
  <c r="AL185" i="29"/>
  <c r="AM185" i="29"/>
  <c r="AN185" i="29"/>
  <c r="AO185" i="29"/>
  <c r="AA186" i="29"/>
  <c r="AB186" i="29"/>
  <c r="AC186" i="29"/>
  <c r="AE186" i="29"/>
  <c r="AF186" i="29"/>
  <c r="AG186" i="29"/>
  <c r="AH186" i="29"/>
  <c r="AI186" i="29"/>
  <c r="AJ186" i="29"/>
  <c r="AL186" i="29"/>
  <c r="AM186" i="29"/>
  <c r="AN186" i="29"/>
  <c r="AO186" i="29"/>
  <c r="AA187" i="29"/>
  <c r="AB187" i="29"/>
  <c r="AC187" i="29"/>
  <c r="AE187" i="29"/>
  <c r="AF187" i="29"/>
  <c r="AG187" i="29"/>
  <c r="AH187" i="29"/>
  <c r="AI187" i="29"/>
  <c r="AJ187" i="29"/>
  <c r="AL187" i="29"/>
  <c r="AM187" i="29"/>
  <c r="AN187" i="29"/>
  <c r="AO187" i="29"/>
  <c r="AA188" i="29"/>
  <c r="AB188" i="29"/>
  <c r="AC188" i="29"/>
  <c r="AE188" i="29"/>
  <c r="AF188" i="29"/>
  <c r="AG188" i="29"/>
  <c r="AH188" i="29"/>
  <c r="AI188" i="29"/>
  <c r="AJ188" i="29"/>
  <c r="AL188" i="29"/>
  <c r="AM188" i="29"/>
  <c r="AN188" i="29"/>
  <c r="AO188" i="29"/>
  <c r="AA189" i="29"/>
  <c r="AB189" i="29"/>
  <c r="AC189" i="29"/>
  <c r="AE189" i="29"/>
  <c r="AF189" i="29"/>
  <c r="AG189" i="29"/>
  <c r="AH189" i="29"/>
  <c r="AI189" i="29"/>
  <c r="AJ189" i="29"/>
  <c r="AL189" i="29"/>
  <c r="AM189" i="29"/>
  <c r="AN189" i="29"/>
  <c r="AO189" i="29"/>
  <c r="AA190" i="29"/>
  <c r="AB190" i="29"/>
  <c r="AC190" i="29"/>
  <c r="AE190" i="29"/>
  <c r="AF190" i="29"/>
  <c r="AG190" i="29"/>
  <c r="AH190" i="29"/>
  <c r="AI190" i="29"/>
  <c r="AJ190" i="29"/>
  <c r="AL190" i="29"/>
  <c r="AM190" i="29"/>
  <c r="AN190" i="29"/>
  <c r="AO190" i="29"/>
  <c r="AA191" i="29"/>
  <c r="AB191" i="29"/>
  <c r="AC191" i="29"/>
  <c r="AE191" i="29"/>
  <c r="AF191" i="29"/>
  <c r="AG191" i="29"/>
  <c r="AH191" i="29"/>
  <c r="AI191" i="29"/>
  <c r="AJ191" i="29"/>
  <c r="AL191" i="29"/>
  <c r="AM191" i="29"/>
  <c r="AN191" i="29"/>
  <c r="AO191" i="29"/>
  <c r="AA192" i="29"/>
  <c r="AB192" i="29"/>
  <c r="AC192" i="29"/>
  <c r="AE192" i="29"/>
  <c r="AF192" i="29"/>
  <c r="AG192" i="29"/>
  <c r="AH192" i="29"/>
  <c r="AI192" i="29"/>
  <c r="AJ192" i="29"/>
  <c r="AL192" i="29"/>
  <c r="AM192" i="29"/>
  <c r="AN192" i="29"/>
  <c r="AO192" i="29"/>
  <c r="AA193" i="29"/>
  <c r="AB193" i="29"/>
  <c r="AC193" i="29"/>
  <c r="AE193" i="29"/>
  <c r="AF193" i="29"/>
  <c r="AG193" i="29"/>
  <c r="AH193" i="29"/>
  <c r="AI193" i="29"/>
  <c r="AJ193" i="29"/>
  <c r="AL193" i="29"/>
  <c r="AM193" i="29"/>
  <c r="AN193" i="29"/>
  <c r="AO193" i="29"/>
  <c r="AA194" i="29"/>
  <c r="AB194" i="29"/>
  <c r="AC194" i="29"/>
  <c r="AE194" i="29"/>
  <c r="AF194" i="29"/>
  <c r="AG194" i="29"/>
  <c r="AH194" i="29"/>
  <c r="AI194" i="29"/>
  <c r="AJ194" i="29"/>
  <c r="AL194" i="29"/>
  <c r="AM194" i="29"/>
  <c r="AN194" i="29"/>
  <c r="AO194" i="29"/>
  <c r="AA195" i="29"/>
  <c r="AB195" i="29"/>
  <c r="AC195" i="29"/>
  <c r="AE195" i="29"/>
  <c r="AF195" i="29"/>
  <c r="AG195" i="29"/>
  <c r="AH195" i="29"/>
  <c r="AI195" i="29"/>
  <c r="AJ195" i="29"/>
  <c r="AL195" i="29"/>
  <c r="AM195" i="29"/>
  <c r="AN195" i="29"/>
  <c r="AO195" i="29"/>
  <c r="AA196" i="29"/>
  <c r="AB196" i="29"/>
  <c r="AC196" i="29"/>
  <c r="AE196" i="29"/>
  <c r="AF196" i="29"/>
  <c r="AG196" i="29"/>
  <c r="AH196" i="29"/>
  <c r="AI196" i="29"/>
  <c r="AJ196" i="29"/>
  <c r="AL196" i="29"/>
  <c r="AM196" i="29"/>
  <c r="AN196" i="29"/>
  <c r="AO196" i="29"/>
  <c r="AA197" i="29"/>
  <c r="AB197" i="29"/>
  <c r="AC197" i="29"/>
  <c r="AE197" i="29"/>
  <c r="AF197" i="29"/>
  <c r="AG197" i="29"/>
  <c r="AH197" i="29"/>
  <c r="AI197" i="29"/>
  <c r="AJ197" i="29"/>
  <c r="AL197" i="29"/>
  <c r="AM197" i="29"/>
  <c r="AN197" i="29"/>
  <c r="AO197" i="29"/>
  <c r="AA198" i="29"/>
  <c r="AB198" i="29"/>
  <c r="AC198" i="29"/>
  <c r="AE198" i="29"/>
  <c r="AF198" i="29"/>
  <c r="AG198" i="29"/>
  <c r="AH198" i="29"/>
  <c r="AI198" i="29"/>
  <c r="AJ198" i="29"/>
  <c r="AL198" i="29"/>
  <c r="AM198" i="29"/>
  <c r="AN198" i="29"/>
  <c r="AO198" i="29"/>
  <c r="AA199" i="29"/>
  <c r="AB199" i="29"/>
  <c r="AC199" i="29"/>
  <c r="AE199" i="29"/>
  <c r="AF199" i="29"/>
  <c r="AG199" i="29"/>
  <c r="AH199" i="29"/>
  <c r="AI199" i="29"/>
  <c r="AJ199" i="29"/>
  <c r="AL199" i="29"/>
  <c r="AM199" i="29"/>
  <c r="AN199" i="29"/>
  <c r="AO199" i="29"/>
  <c r="AA200" i="29"/>
  <c r="AB200" i="29"/>
  <c r="AC200" i="29"/>
  <c r="AE200" i="29"/>
  <c r="AF200" i="29"/>
  <c r="AG200" i="29"/>
  <c r="AH200" i="29"/>
  <c r="AI200" i="29"/>
  <c r="AJ200" i="29"/>
  <c r="AL200" i="29"/>
  <c r="AM200" i="29"/>
  <c r="AN200" i="29"/>
  <c r="AO200" i="29"/>
  <c r="AA201" i="29"/>
  <c r="AB201" i="29"/>
  <c r="AC201" i="29"/>
  <c r="AE201" i="29"/>
  <c r="AF201" i="29"/>
  <c r="AG201" i="29"/>
  <c r="AH201" i="29"/>
  <c r="AI201" i="29"/>
  <c r="AJ201" i="29"/>
  <c r="AL201" i="29"/>
  <c r="AM201" i="29"/>
  <c r="AN201" i="29"/>
  <c r="AO201" i="29"/>
  <c r="AA202" i="29"/>
  <c r="AB202" i="29"/>
  <c r="AC202" i="29"/>
  <c r="AE202" i="29"/>
  <c r="AF202" i="29"/>
  <c r="AG202" i="29"/>
  <c r="AH202" i="29"/>
  <c r="AI202" i="29"/>
  <c r="AJ202" i="29"/>
  <c r="AL202" i="29"/>
  <c r="AM202" i="29"/>
  <c r="AN202" i="29"/>
  <c r="AO202" i="29"/>
  <c r="AA203" i="29"/>
  <c r="AB203" i="29"/>
  <c r="AC203" i="29"/>
  <c r="AE203" i="29"/>
  <c r="AF203" i="29"/>
  <c r="AG203" i="29"/>
  <c r="AH203" i="29"/>
  <c r="AI203" i="29"/>
  <c r="AJ203" i="29"/>
  <c r="AL203" i="29"/>
  <c r="AM203" i="29"/>
  <c r="AN203" i="29"/>
  <c r="AO203" i="29"/>
  <c r="AA204" i="29"/>
  <c r="AB204" i="29"/>
  <c r="AC204" i="29"/>
  <c r="AE204" i="29"/>
  <c r="AF204" i="29"/>
  <c r="AG204" i="29"/>
  <c r="AH204" i="29"/>
  <c r="AI204" i="29"/>
  <c r="AJ204" i="29"/>
  <c r="AL204" i="29"/>
  <c r="AM204" i="29"/>
  <c r="AN204" i="29"/>
  <c r="AO204" i="29"/>
  <c r="AA205" i="29"/>
  <c r="AB205" i="29"/>
  <c r="AC205" i="29"/>
  <c r="AE205" i="29"/>
  <c r="AF205" i="29"/>
  <c r="AG205" i="29"/>
  <c r="AH205" i="29"/>
  <c r="AI205" i="29"/>
  <c r="AJ205" i="29"/>
  <c r="AL205" i="29"/>
  <c r="AM205" i="29"/>
  <c r="AN205" i="29"/>
  <c r="AO205" i="29"/>
  <c r="AA206" i="29"/>
  <c r="AB206" i="29"/>
  <c r="AC206" i="29"/>
  <c r="AE206" i="29"/>
  <c r="AF206" i="29"/>
  <c r="AG206" i="29"/>
  <c r="AH206" i="29"/>
  <c r="AI206" i="29"/>
  <c r="AJ206" i="29"/>
  <c r="AL206" i="29"/>
  <c r="AM206" i="29"/>
  <c r="AN206" i="29"/>
  <c r="AO206" i="29"/>
  <c r="AA207" i="29"/>
  <c r="AB207" i="29"/>
  <c r="AC207" i="29"/>
  <c r="AE207" i="29"/>
  <c r="AF207" i="29"/>
  <c r="AG207" i="29"/>
  <c r="AH207" i="29"/>
  <c r="AI207" i="29"/>
  <c r="AJ207" i="29"/>
  <c r="AL207" i="29"/>
  <c r="AM207" i="29"/>
  <c r="AN207" i="29"/>
  <c r="AO207" i="29"/>
  <c r="AA208" i="29"/>
  <c r="AB208" i="29"/>
  <c r="AC208" i="29"/>
  <c r="AE208" i="29"/>
  <c r="AF208" i="29"/>
  <c r="AG208" i="29"/>
  <c r="AH208" i="29"/>
  <c r="AI208" i="29"/>
  <c r="AJ208" i="29"/>
  <c r="AL208" i="29"/>
  <c r="AM208" i="29"/>
  <c r="AN208" i="29"/>
  <c r="AO208" i="29"/>
  <c r="AA209" i="29"/>
  <c r="AB209" i="29"/>
  <c r="AC209" i="29"/>
  <c r="AE209" i="29"/>
  <c r="AF209" i="29"/>
  <c r="AG209" i="29"/>
  <c r="AH209" i="29"/>
  <c r="AI209" i="29"/>
  <c r="AJ209" i="29"/>
  <c r="AL209" i="29"/>
  <c r="AM209" i="29"/>
  <c r="AN209" i="29"/>
  <c r="AO209" i="29"/>
  <c r="AA210" i="29"/>
  <c r="AB210" i="29"/>
  <c r="AC210" i="29"/>
  <c r="AE210" i="29"/>
  <c r="AF210" i="29"/>
  <c r="AG210" i="29"/>
  <c r="AH210" i="29"/>
  <c r="AI210" i="29"/>
  <c r="AJ210" i="29"/>
  <c r="AL210" i="29"/>
  <c r="AM210" i="29"/>
  <c r="AN210" i="29"/>
  <c r="AO210" i="29"/>
  <c r="AA211" i="29"/>
  <c r="AB211" i="29"/>
  <c r="AC211" i="29"/>
  <c r="AE211" i="29"/>
  <c r="AF211" i="29"/>
  <c r="AG211" i="29"/>
  <c r="AH211" i="29"/>
  <c r="AI211" i="29"/>
  <c r="AJ211" i="29"/>
  <c r="AL211" i="29"/>
  <c r="AM211" i="29"/>
  <c r="AN211" i="29"/>
  <c r="AO211" i="29"/>
  <c r="AA212" i="29"/>
  <c r="AB212" i="29"/>
  <c r="AC212" i="29"/>
  <c r="AE212" i="29"/>
  <c r="AF212" i="29"/>
  <c r="AG212" i="29"/>
  <c r="AH212" i="29"/>
  <c r="AI212" i="29"/>
  <c r="AJ212" i="29"/>
  <c r="AL212" i="29"/>
  <c r="AM212" i="29"/>
  <c r="AN212" i="29"/>
  <c r="AO212" i="29"/>
  <c r="AA213" i="29"/>
  <c r="AB213" i="29"/>
  <c r="AC213" i="29"/>
  <c r="AE213" i="29"/>
  <c r="AF213" i="29"/>
  <c r="AG213" i="29"/>
  <c r="AH213" i="29"/>
  <c r="AI213" i="29"/>
  <c r="AJ213" i="29"/>
  <c r="AL213" i="29"/>
  <c r="AM213" i="29"/>
  <c r="AN213" i="29"/>
  <c r="AO213" i="29"/>
  <c r="AA214" i="29"/>
  <c r="AB214" i="29"/>
  <c r="AC214" i="29"/>
  <c r="AE214" i="29"/>
  <c r="AF214" i="29"/>
  <c r="AG214" i="29"/>
  <c r="AH214" i="29"/>
  <c r="AI214" i="29"/>
  <c r="AJ214" i="29"/>
  <c r="AL214" i="29"/>
  <c r="AM214" i="29"/>
  <c r="AN214" i="29"/>
  <c r="AO214" i="29"/>
  <c r="AA215" i="29"/>
  <c r="AB215" i="29"/>
  <c r="AC215" i="29"/>
  <c r="AE215" i="29"/>
  <c r="AF215" i="29"/>
  <c r="AG215" i="29"/>
  <c r="AH215" i="29"/>
  <c r="AI215" i="29"/>
  <c r="AJ215" i="29"/>
  <c r="AL215" i="29"/>
  <c r="AM215" i="29"/>
  <c r="AN215" i="29"/>
  <c r="AO215" i="29"/>
  <c r="AA216" i="29"/>
  <c r="AB216" i="29"/>
  <c r="AC216" i="29"/>
  <c r="AE216" i="29"/>
  <c r="AF216" i="29"/>
  <c r="AG216" i="29"/>
  <c r="AH216" i="29"/>
  <c r="AI216" i="29"/>
  <c r="AJ216" i="29"/>
  <c r="AL216" i="29"/>
  <c r="AM216" i="29"/>
  <c r="AN216" i="29"/>
  <c r="AO216" i="29"/>
  <c r="AA217" i="29"/>
  <c r="AB217" i="29"/>
  <c r="AC217" i="29"/>
  <c r="AE217" i="29"/>
  <c r="AF217" i="29"/>
  <c r="AG217" i="29"/>
  <c r="AH217" i="29"/>
  <c r="AI217" i="29"/>
  <c r="AJ217" i="29"/>
  <c r="AL217" i="29"/>
  <c r="AM217" i="29"/>
  <c r="AN217" i="29"/>
  <c r="AO217" i="29"/>
  <c r="AA218" i="29"/>
  <c r="AB218" i="29"/>
  <c r="AC218" i="29"/>
  <c r="AE218" i="29"/>
  <c r="AF218" i="29"/>
  <c r="AG218" i="29"/>
  <c r="AH218" i="29"/>
  <c r="AI218" i="29"/>
  <c r="AJ218" i="29"/>
  <c r="AL218" i="29"/>
  <c r="AM218" i="29"/>
  <c r="AN218" i="29"/>
  <c r="AO218" i="29"/>
  <c r="AA219" i="29"/>
  <c r="AB219" i="29"/>
  <c r="AC219" i="29"/>
  <c r="AE219" i="29"/>
  <c r="AF219" i="29"/>
  <c r="AG219" i="29"/>
  <c r="AH219" i="29"/>
  <c r="AI219" i="29"/>
  <c r="AJ219" i="29"/>
  <c r="AL219" i="29"/>
  <c r="AM219" i="29"/>
  <c r="AN219" i="29"/>
  <c r="AO219" i="29"/>
  <c r="AA220" i="29"/>
  <c r="AB220" i="29"/>
  <c r="AC220" i="29"/>
  <c r="AE220" i="29"/>
  <c r="AF220" i="29"/>
  <c r="AG220" i="29"/>
  <c r="AH220" i="29"/>
  <c r="AI220" i="29"/>
  <c r="AJ220" i="29"/>
  <c r="AL220" i="29"/>
  <c r="AM220" i="29"/>
  <c r="AN220" i="29"/>
  <c r="AO220" i="29"/>
  <c r="AA221" i="29"/>
  <c r="AB221" i="29"/>
  <c r="AC221" i="29"/>
  <c r="AE221" i="29"/>
  <c r="AF221" i="29"/>
  <c r="AG221" i="29"/>
  <c r="AH221" i="29"/>
  <c r="AI221" i="29"/>
  <c r="AJ221" i="29"/>
  <c r="AL221" i="29"/>
  <c r="AM221" i="29"/>
  <c r="AN221" i="29"/>
  <c r="AO221" i="29"/>
  <c r="AA222" i="29"/>
  <c r="AB222" i="29"/>
  <c r="AC222" i="29"/>
  <c r="AE222" i="29"/>
  <c r="AF222" i="29"/>
  <c r="AG222" i="29"/>
  <c r="AH222" i="29"/>
  <c r="AI222" i="29"/>
  <c r="AJ222" i="29"/>
  <c r="AL222" i="29"/>
  <c r="AM222" i="29"/>
  <c r="AN222" i="29"/>
  <c r="AO222" i="29"/>
  <c r="AA223" i="29"/>
  <c r="AB223" i="29"/>
  <c r="AC223" i="29"/>
  <c r="AE223" i="29"/>
  <c r="AF223" i="29"/>
  <c r="AG223" i="29"/>
  <c r="AH223" i="29"/>
  <c r="AI223" i="29"/>
  <c r="AJ223" i="29"/>
  <c r="AL223" i="29"/>
  <c r="AM223" i="29"/>
  <c r="AN223" i="29"/>
  <c r="AO223" i="29"/>
  <c r="AA224" i="29"/>
  <c r="AB224" i="29"/>
  <c r="AC224" i="29"/>
  <c r="AE224" i="29"/>
  <c r="AF224" i="29"/>
  <c r="AG224" i="29"/>
  <c r="AH224" i="29"/>
  <c r="AI224" i="29"/>
  <c r="AJ224" i="29"/>
  <c r="AL224" i="29"/>
  <c r="AM224" i="29"/>
  <c r="AN224" i="29"/>
  <c r="AO224" i="29"/>
  <c r="AA225" i="29"/>
  <c r="AB225" i="29"/>
  <c r="AC225" i="29"/>
  <c r="AE225" i="29"/>
  <c r="AF225" i="29"/>
  <c r="AG225" i="29"/>
  <c r="AH225" i="29"/>
  <c r="AI225" i="29"/>
  <c r="AJ225" i="29"/>
  <c r="AL225" i="29"/>
  <c r="AM225" i="29"/>
  <c r="AN225" i="29"/>
  <c r="AO225" i="29"/>
  <c r="S15" i="15"/>
  <c r="T15" i="15"/>
  <c r="U15" i="15"/>
  <c r="V15" i="15"/>
  <c r="W15" i="15"/>
  <c r="X15" i="15"/>
  <c r="Y15" i="15"/>
  <c r="Z15" i="15"/>
  <c r="AA15" i="15"/>
  <c r="AB15" i="15"/>
  <c r="AC15" i="15"/>
  <c r="AD15" i="15"/>
  <c r="AE15" i="15"/>
  <c r="AF15" i="15"/>
  <c r="S16" i="15"/>
  <c r="T16" i="15"/>
  <c r="U16" i="15"/>
  <c r="V16" i="15"/>
  <c r="W16" i="15"/>
  <c r="X16" i="15"/>
  <c r="Y16" i="15"/>
  <c r="Z16" i="15"/>
  <c r="AA16" i="15"/>
  <c r="AB16" i="15"/>
  <c r="AC16" i="15"/>
  <c r="AD16" i="15"/>
  <c r="AE16" i="15"/>
  <c r="AF16" i="15"/>
  <c r="S17" i="15"/>
  <c r="T17" i="15"/>
  <c r="U17" i="15"/>
  <c r="V17" i="15"/>
  <c r="W17" i="15"/>
  <c r="X17" i="15"/>
  <c r="Y17" i="15"/>
  <c r="Z17" i="15"/>
  <c r="AA17" i="15"/>
  <c r="AB17" i="15"/>
  <c r="AC17" i="15"/>
  <c r="AD17" i="15"/>
  <c r="AE17" i="15"/>
  <c r="AF17" i="15"/>
  <c r="S18" i="15"/>
  <c r="T18" i="15"/>
  <c r="U18" i="15"/>
  <c r="V18" i="15"/>
  <c r="W18" i="15"/>
  <c r="X18" i="15"/>
  <c r="Y18" i="15"/>
  <c r="Z18" i="15"/>
  <c r="AA18" i="15"/>
  <c r="AB18" i="15"/>
  <c r="AC18" i="15"/>
  <c r="AD18" i="15"/>
  <c r="AE18" i="15"/>
  <c r="AF18" i="15"/>
  <c r="S19" i="15"/>
  <c r="T19" i="15"/>
  <c r="U19" i="15"/>
  <c r="V19" i="15"/>
  <c r="W19" i="15"/>
  <c r="X19" i="15"/>
  <c r="Y19" i="15"/>
  <c r="Z19" i="15"/>
  <c r="AA19" i="15"/>
  <c r="AB19" i="15"/>
  <c r="AC19" i="15"/>
  <c r="AD19" i="15"/>
  <c r="AE19" i="15"/>
  <c r="AF19" i="15"/>
  <c r="S20" i="15"/>
  <c r="K20" i="15" s="1"/>
  <c r="T20" i="15"/>
  <c r="U20" i="15"/>
  <c r="V20" i="15"/>
  <c r="W20" i="15"/>
  <c r="X20" i="15"/>
  <c r="Y20" i="15"/>
  <c r="Z20" i="15"/>
  <c r="AA20" i="15"/>
  <c r="AB20" i="15"/>
  <c r="AC20" i="15"/>
  <c r="AD20" i="15"/>
  <c r="AE20" i="15"/>
  <c r="AF20" i="15"/>
  <c r="S21" i="15"/>
  <c r="T21" i="15"/>
  <c r="U21" i="15"/>
  <c r="V21" i="15"/>
  <c r="W21" i="15"/>
  <c r="X21" i="15"/>
  <c r="Y21" i="15"/>
  <c r="Z21" i="15"/>
  <c r="AA21" i="15"/>
  <c r="AB21" i="15"/>
  <c r="AC21" i="15"/>
  <c r="AD21" i="15"/>
  <c r="AE21" i="15"/>
  <c r="AF21" i="15"/>
  <c r="S22" i="15"/>
  <c r="P22" i="15" s="1"/>
  <c r="T22" i="15"/>
  <c r="U22" i="15"/>
  <c r="V22" i="15"/>
  <c r="W22" i="15"/>
  <c r="X22" i="15"/>
  <c r="Y22" i="15"/>
  <c r="Z22" i="15"/>
  <c r="AA22" i="15"/>
  <c r="AB22" i="15"/>
  <c r="AC22" i="15"/>
  <c r="AD22" i="15"/>
  <c r="AE22" i="15"/>
  <c r="AF22" i="15"/>
  <c r="S23" i="15"/>
  <c r="T23" i="15"/>
  <c r="U23" i="15"/>
  <c r="V23" i="15"/>
  <c r="W23" i="15"/>
  <c r="X23" i="15"/>
  <c r="Y23" i="15"/>
  <c r="Z23" i="15"/>
  <c r="AA23" i="15"/>
  <c r="AB23" i="15"/>
  <c r="AC23" i="15"/>
  <c r="AD23" i="15"/>
  <c r="AE23" i="15"/>
  <c r="AF23" i="15"/>
  <c r="S24" i="15"/>
  <c r="T24" i="15"/>
  <c r="U24" i="15"/>
  <c r="V24" i="15"/>
  <c r="W24" i="15"/>
  <c r="X24" i="15"/>
  <c r="Y24" i="15"/>
  <c r="Z24" i="15"/>
  <c r="AA24" i="15"/>
  <c r="AB24" i="15"/>
  <c r="AC24" i="15"/>
  <c r="AD24" i="15"/>
  <c r="AE24" i="15"/>
  <c r="AF24" i="15"/>
  <c r="S25" i="15"/>
  <c r="T25" i="15"/>
  <c r="U25" i="15"/>
  <c r="V25" i="15"/>
  <c r="W25" i="15"/>
  <c r="X25" i="15"/>
  <c r="Y25" i="15"/>
  <c r="Z25" i="15"/>
  <c r="AA25" i="15"/>
  <c r="AB25" i="15"/>
  <c r="AC25" i="15"/>
  <c r="AD25" i="15"/>
  <c r="AE25" i="15"/>
  <c r="AF25" i="15"/>
  <c r="S26" i="15"/>
  <c r="T26" i="15"/>
  <c r="U26" i="15"/>
  <c r="V26" i="15"/>
  <c r="W26" i="15"/>
  <c r="X26" i="15"/>
  <c r="Y26" i="15"/>
  <c r="Z26" i="15"/>
  <c r="AA26" i="15"/>
  <c r="AB26" i="15"/>
  <c r="AC26" i="15"/>
  <c r="AD26" i="15"/>
  <c r="AE26" i="15"/>
  <c r="AF26" i="15"/>
  <c r="S27" i="15"/>
  <c r="T27" i="15"/>
  <c r="U27" i="15"/>
  <c r="V27" i="15"/>
  <c r="W27" i="15"/>
  <c r="X27" i="15"/>
  <c r="Y27" i="15"/>
  <c r="Z27" i="15"/>
  <c r="AA27" i="15"/>
  <c r="AB27" i="15"/>
  <c r="AC27" i="15"/>
  <c r="AD27" i="15"/>
  <c r="AE27" i="15"/>
  <c r="AF27" i="15"/>
  <c r="S28" i="15"/>
  <c r="J28" i="15" s="1"/>
  <c r="T28" i="15"/>
  <c r="U28" i="15"/>
  <c r="V28" i="15"/>
  <c r="W28" i="15"/>
  <c r="X28" i="15"/>
  <c r="Y28" i="15"/>
  <c r="Z28" i="15"/>
  <c r="AA28" i="15"/>
  <c r="AB28" i="15"/>
  <c r="AC28" i="15"/>
  <c r="AD28" i="15"/>
  <c r="AE28" i="15"/>
  <c r="AF28" i="15"/>
  <c r="S29" i="15"/>
  <c r="T29" i="15"/>
  <c r="U29" i="15"/>
  <c r="V29" i="15"/>
  <c r="W29" i="15"/>
  <c r="X29" i="15"/>
  <c r="Y29" i="15"/>
  <c r="Z29" i="15"/>
  <c r="AA29" i="15"/>
  <c r="AB29" i="15"/>
  <c r="AC29" i="15"/>
  <c r="AD29" i="15"/>
  <c r="AE29" i="15"/>
  <c r="AF29" i="15"/>
  <c r="S30" i="15"/>
  <c r="P30" i="15" s="1"/>
  <c r="T30" i="15"/>
  <c r="U30" i="15"/>
  <c r="V30" i="15"/>
  <c r="W30" i="15"/>
  <c r="X30" i="15"/>
  <c r="Y30" i="15"/>
  <c r="Z30" i="15"/>
  <c r="AA30" i="15"/>
  <c r="AB30" i="15"/>
  <c r="AC30" i="15"/>
  <c r="AD30" i="15"/>
  <c r="AE30" i="15"/>
  <c r="AF30" i="15"/>
  <c r="S31" i="15"/>
  <c r="T31" i="15"/>
  <c r="U31" i="15"/>
  <c r="V31" i="15"/>
  <c r="W31" i="15"/>
  <c r="X31" i="15"/>
  <c r="Y31" i="15"/>
  <c r="Z31" i="15"/>
  <c r="AA31" i="15"/>
  <c r="AB31" i="15"/>
  <c r="AC31" i="15"/>
  <c r="AD31" i="15"/>
  <c r="AE31" i="15"/>
  <c r="AF31" i="15"/>
  <c r="S32" i="15"/>
  <c r="T32" i="15"/>
  <c r="U32" i="15"/>
  <c r="V32" i="15"/>
  <c r="W32" i="15"/>
  <c r="X32" i="15"/>
  <c r="Y32" i="15"/>
  <c r="Z32" i="15"/>
  <c r="AA32" i="15"/>
  <c r="AB32" i="15"/>
  <c r="AC32" i="15"/>
  <c r="AD32" i="15"/>
  <c r="AE32" i="15"/>
  <c r="AF32" i="15"/>
  <c r="S33" i="15"/>
  <c r="T33" i="15"/>
  <c r="U33" i="15"/>
  <c r="V33" i="15"/>
  <c r="W33" i="15"/>
  <c r="X33" i="15"/>
  <c r="Y33" i="15"/>
  <c r="Z33" i="15"/>
  <c r="AA33" i="15"/>
  <c r="AB33" i="15"/>
  <c r="AC33" i="15"/>
  <c r="AD33" i="15"/>
  <c r="AE33" i="15"/>
  <c r="AF33" i="15"/>
  <c r="S34" i="15"/>
  <c r="T34" i="15"/>
  <c r="U34" i="15"/>
  <c r="V34" i="15"/>
  <c r="W34" i="15"/>
  <c r="X34" i="15"/>
  <c r="Y34" i="15"/>
  <c r="Z34" i="15"/>
  <c r="AA34" i="15"/>
  <c r="AB34" i="15"/>
  <c r="AC34" i="15"/>
  <c r="AD34" i="15"/>
  <c r="AE34" i="15"/>
  <c r="AF34" i="15"/>
  <c r="S35" i="15"/>
  <c r="T35" i="15"/>
  <c r="U35" i="15"/>
  <c r="V35" i="15"/>
  <c r="W35" i="15"/>
  <c r="X35" i="15"/>
  <c r="Y35" i="15"/>
  <c r="Z35" i="15"/>
  <c r="AA35" i="15"/>
  <c r="AB35" i="15"/>
  <c r="AC35" i="15"/>
  <c r="AD35" i="15"/>
  <c r="AE35" i="15"/>
  <c r="AF35" i="15"/>
  <c r="S36" i="15"/>
  <c r="J36" i="15" s="1"/>
  <c r="T36" i="15"/>
  <c r="U36" i="15"/>
  <c r="V36" i="15"/>
  <c r="W36" i="15"/>
  <c r="X36" i="15"/>
  <c r="Y36" i="15"/>
  <c r="Z36" i="15"/>
  <c r="AA36" i="15"/>
  <c r="AB36" i="15"/>
  <c r="AC36" i="15"/>
  <c r="AD36" i="15"/>
  <c r="AE36" i="15"/>
  <c r="AF36" i="15"/>
  <c r="S37" i="15"/>
  <c r="T37" i="15"/>
  <c r="U37" i="15"/>
  <c r="V37" i="15"/>
  <c r="W37" i="15"/>
  <c r="X37" i="15"/>
  <c r="Y37" i="15"/>
  <c r="Z37" i="15"/>
  <c r="AA37" i="15"/>
  <c r="AB37" i="15"/>
  <c r="AC37" i="15"/>
  <c r="AD37" i="15"/>
  <c r="AE37" i="15"/>
  <c r="AF37" i="15"/>
  <c r="S38" i="15"/>
  <c r="K38" i="15" s="1"/>
  <c r="T38" i="15"/>
  <c r="U38" i="15"/>
  <c r="V38" i="15"/>
  <c r="W38" i="15"/>
  <c r="X38" i="15"/>
  <c r="Y38" i="15"/>
  <c r="Z38" i="15"/>
  <c r="AA38" i="15"/>
  <c r="AB38" i="15"/>
  <c r="AC38" i="15"/>
  <c r="AD38" i="15"/>
  <c r="AE38" i="15"/>
  <c r="AF38" i="15"/>
  <c r="S39" i="15"/>
  <c r="T39" i="15"/>
  <c r="U39" i="15"/>
  <c r="V39" i="15"/>
  <c r="W39" i="15"/>
  <c r="X39" i="15"/>
  <c r="Y39" i="15"/>
  <c r="Z39" i="15"/>
  <c r="AA39" i="15"/>
  <c r="AB39" i="15"/>
  <c r="AC39" i="15"/>
  <c r="AD39" i="15"/>
  <c r="AE39" i="15"/>
  <c r="AF39" i="15"/>
  <c r="S40" i="15"/>
  <c r="T40" i="15"/>
  <c r="U40" i="15"/>
  <c r="V40" i="15"/>
  <c r="W40" i="15"/>
  <c r="X40" i="15"/>
  <c r="Y40" i="15"/>
  <c r="Z40" i="15"/>
  <c r="AA40" i="15"/>
  <c r="AB40" i="15"/>
  <c r="AC40" i="15"/>
  <c r="AD40" i="15"/>
  <c r="AE40" i="15"/>
  <c r="AF40" i="15"/>
  <c r="S41" i="15"/>
  <c r="T41" i="15"/>
  <c r="U41" i="15"/>
  <c r="V41" i="15"/>
  <c r="W41" i="15"/>
  <c r="X41" i="15"/>
  <c r="Y41" i="15"/>
  <c r="Z41" i="15"/>
  <c r="AA41" i="15"/>
  <c r="AB41" i="15"/>
  <c r="AC41" i="15"/>
  <c r="AD41" i="15"/>
  <c r="AE41" i="15"/>
  <c r="AF41" i="15"/>
  <c r="S42" i="15"/>
  <c r="T42" i="15"/>
  <c r="U42" i="15"/>
  <c r="V42" i="15"/>
  <c r="W42" i="15"/>
  <c r="X42" i="15"/>
  <c r="Y42" i="15"/>
  <c r="Z42" i="15"/>
  <c r="AA42" i="15"/>
  <c r="AB42" i="15"/>
  <c r="AC42" i="15"/>
  <c r="AD42" i="15"/>
  <c r="AE42" i="15"/>
  <c r="AF42" i="15"/>
  <c r="S43" i="15"/>
  <c r="T43" i="15"/>
  <c r="U43" i="15"/>
  <c r="V43" i="15"/>
  <c r="W43" i="15"/>
  <c r="X43" i="15"/>
  <c r="Y43" i="15"/>
  <c r="Z43" i="15"/>
  <c r="AA43" i="15"/>
  <c r="AB43" i="15"/>
  <c r="AC43" i="15"/>
  <c r="AD43" i="15"/>
  <c r="AE43" i="15"/>
  <c r="AF43" i="15"/>
  <c r="S44" i="15"/>
  <c r="T44" i="15"/>
  <c r="U44" i="15"/>
  <c r="V44" i="15"/>
  <c r="W44" i="15"/>
  <c r="X44" i="15"/>
  <c r="Y44" i="15"/>
  <c r="Z44" i="15"/>
  <c r="AA44" i="15"/>
  <c r="AB44" i="15"/>
  <c r="AC44" i="15"/>
  <c r="AD44" i="15"/>
  <c r="AE44" i="15"/>
  <c r="AF44" i="15"/>
  <c r="S45" i="15"/>
  <c r="T45" i="15"/>
  <c r="U45" i="15"/>
  <c r="V45" i="15"/>
  <c r="W45" i="15"/>
  <c r="X45" i="15"/>
  <c r="Y45" i="15"/>
  <c r="Z45" i="15"/>
  <c r="AA45" i="15"/>
  <c r="AB45" i="15"/>
  <c r="AC45" i="15"/>
  <c r="AD45" i="15"/>
  <c r="AE45" i="15"/>
  <c r="AF45" i="15"/>
  <c r="S46" i="15"/>
  <c r="T46" i="15"/>
  <c r="U46" i="15"/>
  <c r="V46" i="15"/>
  <c r="W46" i="15"/>
  <c r="X46" i="15"/>
  <c r="Y46" i="15"/>
  <c r="Z46" i="15"/>
  <c r="AA46" i="15"/>
  <c r="AB46" i="15"/>
  <c r="AC46" i="15"/>
  <c r="AD46" i="15"/>
  <c r="AE46" i="15"/>
  <c r="AF46" i="15"/>
  <c r="S47" i="15"/>
  <c r="T47" i="15"/>
  <c r="U47" i="15"/>
  <c r="V47" i="15"/>
  <c r="W47" i="15"/>
  <c r="X47" i="15"/>
  <c r="Y47" i="15"/>
  <c r="Z47" i="15"/>
  <c r="AA47" i="15"/>
  <c r="AB47" i="15"/>
  <c r="AC47" i="15"/>
  <c r="AD47" i="15"/>
  <c r="AE47" i="15"/>
  <c r="AF47" i="15"/>
  <c r="S48" i="15"/>
  <c r="T48" i="15"/>
  <c r="U48" i="15"/>
  <c r="V48" i="15"/>
  <c r="W48" i="15"/>
  <c r="X48" i="15"/>
  <c r="Y48" i="15"/>
  <c r="Z48" i="15"/>
  <c r="AA48" i="15"/>
  <c r="AB48" i="15"/>
  <c r="AC48" i="15"/>
  <c r="AD48" i="15"/>
  <c r="AE48" i="15"/>
  <c r="AF48" i="15"/>
  <c r="S49" i="15"/>
  <c r="T49" i="15"/>
  <c r="U49" i="15"/>
  <c r="V49" i="15"/>
  <c r="W49" i="15"/>
  <c r="X49" i="15"/>
  <c r="Y49" i="15"/>
  <c r="Z49" i="15"/>
  <c r="AA49" i="15"/>
  <c r="AB49" i="15"/>
  <c r="AC49" i="15"/>
  <c r="AD49" i="15"/>
  <c r="AE49" i="15"/>
  <c r="AF49" i="15"/>
  <c r="S50" i="15"/>
  <c r="T50" i="15"/>
  <c r="U50" i="15"/>
  <c r="V50" i="15"/>
  <c r="W50" i="15"/>
  <c r="X50" i="15"/>
  <c r="Y50" i="15"/>
  <c r="Z50" i="15"/>
  <c r="AA50" i="15"/>
  <c r="AB50" i="15"/>
  <c r="AC50" i="15"/>
  <c r="AD50" i="15"/>
  <c r="AE50" i="15"/>
  <c r="AF50" i="15"/>
  <c r="S51" i="15"/>
  <c r="T51" i="15"/>
  <c r="U51" i="15"/>
  <c r="V51" i="15"/>
  <c r="W51" i="15"/>
  <c r="X51" i="15"/>
  <c r="Y51" i="15"/>
  <c r="Z51" i="15"/>
  <c r="AA51" i="15"/>
  <c r="AB51" i="15"/>
  <c r="AC51" i="15"/>
  <c r="AD51" i="15"/>
  <c r="AE51" i="15"/>
  <c r="AF51" i="15"/>
  <c r="S52" i="15"/>
  <c r="K52" i="15" s="1"/>
  <c r="T52" i="15"/>
  <c r="U52" i="15"/>
  <c r="V52" i="15"/>
  <c r="W52" i="15"/>
  <c r="X52" i="15"/>
  <c r="Y52" i="15"/>
  <c r="Z52" i="15"/>
  <c r="AA52" i="15"/>
  <c r="AB52" i="15"/>
  <c r="AC52" i="15"/>
  <c r="AD52" i="15"/>
  <c r="AE52" i="15"/>
  <c r="AF52" i="15"/>
  <c r="S53" i="15"/>
  <c r="T53" i="15"/>
  <c r="U53" i="15"/>
  <c r="V53" i="15"/>
  <c r="W53" i="15"/>
  <c r="X53" i="15"/>
  <c r="Y53" i="15"/>
  <c r="Z53" i="15"/>
  <c r="AA53" i="15"/>
  <c r="AB53" i="15"/>
  <c r="AC53" i="15"/>
  <c r="AD53" i="15"/>
  <c r="AE53" i="15"/>
  <c r="AF53" i="15"/>
  <c r="S54" i="15"/>
  <c r="P54" i="15" s="1"/>
  <c r="T54" i="15"/>
  <c r="U54" i="15"/>
  <c r="V54" i="15"/>
  <c r="W54" i="15"/>
  <c r="X54" i="15"/>
  <c r="Y54" i="15"/>
  <c r="Z54" i="15"/>
  <c r="AA54" i="15"/>
  <c r="AB54" i="15"/>
  <c r="AC54" i="15"/>
  <c r="AD54" i="15"/>
  <c r="AE54" i="15"/>
  <c r="AF54" i="15"/>
  <c r="S55" i="15"/>
  <c r="T55" i="15"/>
  <c r="U55" i="15"/>
  <c r="V55" i="15"/>
  <c r="W55" i="15"/>
  <c r="X55" i="15"/>
  <c r="Y55" i="15"/>
  <c r="Z55" i="15"/>
  <c r="AA55" i="15"/>
  <c r="AB55" i="15"/>
  <c r="AC55" i="15"/>
  <c r="AD55" i="15"/>
  <c r="AE55" i="15"/>
  <c r="AF55" i="15"/>
  <c r="S56" i="15"/>
  <c r="T56" i="15"/>
  <c r="U56" i="15"/>
  <c r="V56" i="15"/>
  <c r="W56" i="15"/>
  <c r="X56" i="15"/>
  <c r="Y56" i="15"/>
  <c r="Z56" i="15"/>
  <c r="AA56" i="15"/>
  <c r="AB56" i="15"/>
  <c r="AC56" i="15"/>
  <c r="AD56" i="15"/>
  <c r="AE56" i="15"/>
  <c r="AF56" i="15"/>
  <c r="S57" i="15"/>
  <c r="T57" i="15"/>
  <c r="U57" i="15"/>
  <c r="V57" i="15"/>
  <c r="W57" i="15"/>
  <c r="X57" i="15"/>
  <c r="Y57" i="15"/>
  <c r="Z57" i="15"/>
  <c r="AA57" i="15"/>
  <c r="AB57" i="15"/>
  <c r="AC57" i="15"/>
  <c r="AD57" i="15"/>
  <c r="AE57" i="15"/>
  <c r="AF57" i="15"/>
  <c r="S58" i="15"/>
  <c r="T58" i="15"/>
  <c r="U58" i="15"/>
  <c r="V58" i="15"/>
  <c r="W58" i="15"/>
  <c r="X58" i="15"/>
  <c r="Y58" i="15"/>
  <c r="Z58" i="15"/>
  <c r="AA58" i="15"/>
  <c r="AB58" i="15"/>
  <c r="AC58" i="15"/>
  <c r="AD58" i="15"/>
  <c r="AE58" i="15"/>
  <c r="AF58" i="15"/>
  <c r="S59" i="15"/>
  <c r="T59" i="15"/>
  <c r="U59" i="15"/>
  <c r="V59" i="15"/>
  <c r="W59" i="15"/>
  <c r="X59" i="15"/>
  <c r="Y59" i="15"/>
  <c r="Z59" i="15"/>
  <c r="AA59" i="15"/>
  <c r="AB59" i="15"/>
  <c r="AC59" i="15"/>
  <c r="AD59" i="15"/>
  <c r="AE59" i="15"/>
  <c r="AF59" i="15"/>
  <c r="S60" i="15"/>
  <c r="J60" i="15" s="1"/>
  <c r="T60" i="15"/>
  <c r="U60" i="15"/>
  <c r="V60" i="15"/>
  <c r="W60" i="15"/>
  <c r="X60" i="15"/>
  <c r="Y60" i="15"/>
  <c r="Z60" i="15"/>
  <c r="AA60" i="15"/>
  <c r="AB60" i="15"/>
  <c r="AC60" i="15"/>
  <c r="AD60" i="15"/>
  <c r="AE60" i="15"/>
  <c r="AF60" i="15"/>
  <c r="S61" i="15"/>
  <c r="T61" i="15"/>
  <c r="U61" i="15"/>
  <c r="V61" i="15"/>
  <c r="W61" i="15"/>
  <c r="X61" i="15"/>
  <c r="Y61" i="15"/>
  <c r="Z61" i="15"/>
  <c r="AA61" i="15"/>
  <c r="AB61" i="15"/>
  <c r="AC61" i="15"/>
  <c r="AD61" i="15"/>
  <c r="AE61" i="15"/>
  <c r="AF61" i="15"/>
  <c r="S62" i="15"/>
  <c r="P62" i="15" s="1"/>
  <c r="T62" i="15"/>
  <c r="U62" i="15"/>
  <c r="V62" i="15"/>
  <c r="W62" i="15"/>
  <c r="X62" i="15"/>
  <c r="Y62" i="15"/>
  <c r="Z62" i="15"/>
  <c r="AA62" i="15"/>
  <c r="AB62" i="15"/>
  <c r="AC62" i="15"/>
  <c r="AD62" i="15"/>
  <c r="AE62" i="15"/>
  <c r="AF62" i="15"/>
  <c r="S63" i="15"/>
  <c r="T63" i="15"/>
  <c r="U63" i="15"/>
  <c r="V63" i="15"/>
  <c r="W63" i="15"/>
  <c r="X63" i="15"/>
  <c r="Y63" i="15"/>
  <c r="Z63" i="15"/>
  <c r="AA63" i="15"/>
  <c r="AB63" i="15"/>
  <c r="AC63" i="15"/>
  <c r="AD63" i="15"/>
  <c r="AE63" i="15"/>
  <c r="AF63" i="15"/>
  <c r="S64" i="15"/>
  <c r="T64" i="15"/>
  <c r="U64" i="15"/>
  <c r="V64" i="15"/>
  <c r="W64" i="15"/>
  <c r="X64" i="15"/>
  <c r="Y64" i="15"/>
  <c r="Z64" i="15"/>
  <c r="AA64" i="15"/>
  <c r="AB64" i="15"/>
  <c r="AC64" i="15"/>
  <c r="AD64" i="15"/>
  <c r="AE64" i="15"/>
  <c r="AF64" i="15"/>
  <c r="S65" i="15"/>
  <c r="T65" i="15"/>
  <c r="U65" i="15"/>
  <c r="V65" i="15"/>
  <c r="W65" i="15"/>
  <c r="X65" i="15"/>
  <c r="Y65" i="15"/>
  <c r="Z65" i="15"/>
  <c r="AA65" i="15"/>
  <c r="AB65" i="15"/>
  <c r="AC65" i="15"/>
  <c r="AD65" i="15"/>
  <c r="AE65" i="15"/>
  <c r="AF65" i="15"/>
  <c r="S66" i="15"/>
  <c r="T66" i="15"/>
  <c r="U66" i="15"/>
  <c r="V66" i="15"/>
  <c r="W66" i="15"/>
  <c r="X66" i="15"/>
  <c r="Y66" i="15"/>
  <c r="Z66" i="15"/>
  <c r="AA66" i="15"/>
  <c r="AB66" i="15"/>
  <c r="AC66" i="15"/>
  <c r="AD66" i="15"/>
  <c r="AE66" i="15"/>
  <c r="AF66" i="15"/>
  <c r="S67" i="15"/>
  <c r="T67" i="15"/>
  <c r="U67" i="15"/>
  <c r="V67" i="15"/>
  <c r="W67" i="15"/>
  <c r="X67" i="15"/>
  <c r="Y67" i="15"/>
  <c r="Z67" i="15"/>
  <c r="AA67" i="15"/>
  <c r="AB67" i="15"/>
  <c r="AC67" i="15"/>
  <c r="AD67" i="15"/>
  <c r="AE67" i="15"/>
  <c r="AF67" i="15"/>
  <c r="S68" i="15"/>
  <c r="J68" i="15" s="1"/>
  <c r="T68" i="15"/>
  <c r="U68" i="15"/>
  <c r="V68" i="15"/>
  <c r="W68" i="15"/>
  <c r="X68" i="15"/>
  <c r="Y68" i="15"/>
  <c r="Z68" i="15"/>
  <c r="AA68" i="15"/>
  <c r="AB68" i="15"/>
  <c r="AC68" i="15"/>
  <c r="AD68" i="15"/>
  <c r="AE68" i="15"/>
  <c r="AF68" i="15"/>
  <c r="S69" i="15"/>
  <c r="T69" i="15"/>
  <c r="U69" i="15"/>
  <c r="V69" i="15"/>
  <c r="W69" i="15"/>
  <c r="X69" i="15"/>
  <c r="Y69" i="15"/>
  <c r="Z69" i="15"/>
  <c r="AA69" i="15"/>
  <c r="AB69" i="15"/>
  <c r="AC69" i="15"/>
  <c r="AD69" i="15"/>
  <c r="AE69" i="15"/>
  <c r="AF69" i="15"/>
  <c r="S70" i="15"/>
  <c r="K70" i="15" s="1"/>
  <c r="T70" i="15"/>
  <c r="U70" i="15"/>
  <c r="V70" i="15"/>
  <c r="W70" i="15"/>
  <c r="X70" i="15"/>
  <c r="Y70" i="15"/>
  <c r="Z70" i="15"/>
  <c r="AA70" i="15"/>
  <c r="AB70" i="15"/>
  <c r="AC70" i="15"/>
  <c r="AD70" i="15"/>
  <c r="AE70" i="15"/>
  <c r="AF70" i="15"/>
  <c r="S71" i="15"/>
  <c r="T71" i="15"/>
  <c r="U71" i="15"/>
  <c r="V71" i="15"/>
  <c r="W71" i="15"/>
  <c r="X71" i="15"/>
  <c r="Y71" i="15"/>
  <c r="Z71" i="15"/>
  <c r="AA71" i="15"/>
  <c r="AB71" i="15"/>
  <c r="AC71" i="15"/>
  <c r="AD71" i="15"/>
  <c r="AE71" i="15"/>
  <c r="AF71" i="15"/>
  <c r="S72" i="15"/>
  <c r="T72" i="15"/>
  <c r="U72" i="15"/>
  <c r="V72" i="15"/>
  <c r="W72" i="15"/>
  <c r="X72" i="15"/>
  <c r="Y72" i="15"/>
  <c r="Z72" i="15"/>
  <c r="AA72" i="15"/>
  <c r="AB72" i="15"/>
  <c r="AC72" i="15"/>
  <c r="AD72" i="15"/>
  <c r="AE72" i="15"/>
  <c r="AF72" i="15"/>
  <c r="S73" i="15"/>
  <c r="T73" i="15"/>
  <c r="U73" i="15"/>
  <c r="V73" i="15"/>
  <c r="W73" i="15"/>
  <c r="X73" i="15"/>
  <c r="Y73" i="15"/>
  <c r="Z73" i="15"/>
  <c r="AA73" i="15"/>
  <c r="AB73" i="15"/>
  <c r="AC73" i="15"/>
  <c r="AD73" i="15"/>
  <c r="AE73" i="15"/>
  <c r="AF73" i="15"/>
  <c r="S74" i="15"/>
  <c r="T74" i="15"/>
  <c r="U74" i="15"/>
  <c r="V74" i="15"/>
  <c r="W74" i="15"/>
  <c r="X74" i="15"/>
  <c r="Y74" i="15"/>
  <c r="Z74" i="15"/>
  <c r="AA74" i="15"/>
  <c r="AB74" i="15"/>
  <c r="AC74" i="15"/>
  <c r="AD74" i="15"/>
  <c r="AE74" i="15"/>
  <c r="AF74" i="15"/>
  <c r="S75" i="15"/>
  <c r="T75" i="15"/>
  <c r="U75" i="15"/>
  <c r="V75" i="15"/>
  <c r="W75" i="15"/>
  <c r="X75" i="15"/>
  <c r="Y75" i="15"/>
  <c r="Z75" i="15"/>
  <c r="AA75" i="15"/>
  <c r="AB75" i="15"/>
  <c r="AC75" i="15"/>
  <c r="AD75" i="15"/>
  <c r="AE75" i="15"/>
  <c r="AF75" i="15"/>
  <c r="S76" i="15"/>
  <c r="T76" i="15"/>
  <c r="U76" i="15"/>
  <c r="V76" i="15"/>
  <c r="W76" i="15"/>
  <c r="X76" i="15"/>
  <c r="Y76" i="15"/>
  <c r="Z76" i="15"/>
  <c r="AA76" i="15"/>
  <c r="AB76" i="15"/>
  <c r="AC76" i="15"/>
  <c r="AD76" i="15"/>
  <c r="AE76" i="15"/>
  <c r="AF76" i="15"/>
  <c r="S77" i="15"/>
  <c r="T77" i="15"/>
  <c r="U77" i="15"/>
  <c r="V77" i="15"/>
  <c r="W77" i="15"/>
  <c r="X77" i="15"/>
  <c r="Y77" i="15"/>
  <c r="Z77" i="15"/>
  <c r="AA77" i="15"/>
  <c r="AB77" i="15"/>
  <c r="AC77" i="15"/>
  <c r="AD77" i="15"/>
  <c r="AE77" i="15"/>
  <c r="AF77" i="15"/>
  <c r="S78" i="15"/>
  <c r="T78" i="15"/>
  <c r="U78" i="15"/>
  <c r="V78" i="15"/>
  <c r="W78" i="15"/>
  <c r="X78" i="15"/>
  <c r="Y78" i="15"/>
  <c r="Z78" i="15"/>
  <c r="AA78" i="15"/>
  <c r="AB78" i="15"/>
  <c r="AC78" i="15"/>
  <c r="AD78" i="15"/>
  <c r="AE78" i="15"/>
  <c r="AF78" i="15"/>
  <c r="S79" i="15"/>
  <c r="T79" i="15"/>
  <c r="U79" i="15"/>
  <c r="V79" i="15"/>
  <c r="W79" i="15"/>
  <c r="X79" i="15"/>
  <c r="Y79" i="15"/>
  <c r="Z79" i="15"/>
  <c r="AA79" i="15"/>
  <c r="AB79" i="15"/>
  <c r="AC79" i="15"/>
  <c r="AD79" i="15"/>
  <c r="AE79" i="15"/>
  <c r="AF79" i="15"/>
  <c r="S80" i="15"/>
  <c r="T80" i="15"/>
  <c r="U80" i="15"/>
  <c r="V80" i="15"/>
  <c r="W80" i="15"/>
  <c r="X80" i="15"/>
  <c r="Y80" i="15"/>
  <c r="Z80" i="15"/>
  <c r="AA80" i="15"/>
  <c r="AB80" i="15"/>
  <c r="AC80" i="15"/>
  <c r="AD80" i="15"/>
  <c r="AE80" i="15"/>
  <c r="AF80" i="15"/>
  <c r="S81" i="15"/>
  <c r="T81" i="15"/>
  <c r="U81" i="15"/>
  <c r="V81" i="15"/>
  <c r="W81" i="15"/>
  <c r="X81" i="15"/>
  <c r="Y81" i="15"/>
  <c r="Z81" i="15"/>
  <c r="AA81" i="15"/>
  <c r="AB81" i="15"/>
  <c r="AC81" i="15"/>
  <c r="AD81" i="15"/>
  <c r="AE81" i="15"/>
  <c r="AF81" i="15"/>
  <c r="S82" i="15"/>
  <c r="T82" i="15"/>
  <c r="U82" i="15"/>
  <c r="V82" i="15"/>
  <c r="W82" i="15"/>
  <c r="X82" i="15"/>
  <c r="Y82" i="15"/>
  <c r="Z82" i="15"/>
  <c r="AA82" i="15"/>
  <c r="AB82" i="15"/>
  <c r="AC82" i="15"/>
  <c r="AD82" i="15"/>
  <c r="AE82" i="15"/>
  <c r="AF82" i="15"/>
  <c r="S83" i="15"/>
  <c r="T83" i="15"/>
  <c r="U83" i="15"/>
  <c r="V83" i="15"/>
  <c r="W83" i="15"/>
  <c r="X83" i="15"/>
  <c r="Y83" i="15"/>
  <c r="Z83" i="15"/>
  <c r="AA83" i="15"/>
  <c r="AB83" i="15"/>
  <c r="AC83" i="15"/>
  <c r="AD83" i="15"/>
  <c r="AE83" i="15"/>
  <c r="AF83" i="15"/>
  <c r="S84" i="15"/>
  <c r="T84" i="15"/>
  <c r="U84" i="15"/>
  <c r="V84" i="15"/>
  <c r="W84" i="15"/>
  <c r="X84" i="15"/>
  <c r="Y84" i="15"/>
  <c r="Z84" i="15"/>
  <c r="AA84" i="15"/>
  <c r="AB84" i="15"/>
  <c r="AC84" i="15"/>
  <c r="AD84" i="15"/>
  <c r="AE84" i="15"/>
  <c r="AF84" i="15"/>
  <c r="S85" i="15"/>
  <c r="T85" i="15"/>
  <c r="U85" i="15"/>
  <c r="V85" i="15"/>
  <c r="W85" i="15"/>
  <c r="X85" i="15"/>
  <c r="Y85" i="15"/>
  <c r="Z85" i="15"/>
  <c r="AA85" i="15"/>
  <c r="AB85" i="15"/>
  <c r="AC85" i="15"/>
  <c r="AD85" i="15"/>
  <c r="AE85" i="15"/>
  <c r="AF85" i="15"/>
  <c r="S86" i="15"/>
  <c r="T86" i="15"/>
  <c r="U86" i="15"/>
  <c r="V86" i="15"/>
  <c r="W86" i="15"/>
  <c r="X86" i="15"/>
  <c r="Y86" i="15"/>
  <c r="Z86" i="15"/>
  <c r="AA86" i="15"/>
  <c r="AB86" i="15"/>
  <c r="AC86" i="15"/>
  <c r="AD86" i="15"/>
  <c r="AE86" i="15"/>
  <c r="AF86" i="15"/>
  <c r="AG86" i="15"/>
  <c r="S87" i="15"/>
  <c r="T87" i="15"/>
  <c r="U87" i="15"/>
  <c r="V87" i="15"/>
  <c r="W87" i="15"/>
  <c r="X87" i="15"/>
  <c r="Y87" i="15"/>
  <c r="Z87" i="15"/>
  <c r="AA87" i="15"/>
  <c r="AB87" i="15"/>
  <c r="AC87" i="15"/>
  <c r="AD87" i="15"/>
  <c r="AE87" i="15"/>
  <c r="AF87" i="15"/>
  <c r="S88" i="15"/>
  <c r="T88" i="15"/>
  <c r="U88" i="15"/>
  <c r="V88" i="15"/>
  <c r="W88" i="15"/>
  <c r="X88" i="15"/>
  <c r="Y88" i="15"/>
  <c r="Z88" i="15"/>
  <c r="AA88" i="15"/>
  <c r="AB88" i="15"/>
  <c r="AC88" i="15"/>
  <c r="AD88" i="15"/>
  <c r="AE88" i="15"/>
  <c r="AF88" i="15"/>
  <c r="S89" i="15"/>
  <c r="T89" i="15"/>
  <c r="U89" i="15"/>
  <c r="V89" i="15"/>
  <c r="W89" i="15"/>
  <c r="X89" i="15"/>
  <c r="Y89" i="15"/>
  <c r="Z89" i="15"/>
  <c r="AA89" i="15"/>
  <c r="AB89" i="15"/>
  <c r="AC89" i="15"/>
  <c r="AD89" i="15"/>
  <c r="AE89" i="15"/>
  <c r="AF89" i="15"/>
  <c r="S90" i="15"/>
  <c r="T90" i="15"/>
  <c r="U90" i="15"/>
  <c r="V90" i="15"/>
  <c r="W90" i="15"/>
  <c r="X90" i="15"/>
  <c r="Y90" i="15"/>
  <c r="Z90" i="15"/>
  <c r="AA90" i="15"/>
  <c r="AB90" i="15"/>
  <c r="AC90" i="15"/>
  <c r="AD90" i="15"/>
  <c r="AE90" i="15"/>
  <c r="AF90" i="15"/>
  <c r="S91" i="15"/>
  <c r="T91" i="15"/>
  <c r="U91" i="15"/>
  <c r="V91" i="15"/>
  <c r="W91" i="15"/>
  <c r="X91" i="15"/>
  <c r="Y91" i="15"/>
  <c r="Z91" i="15"/>
  <c r="AA91" i="15"/>
  <c r="AB91" i="15"/>
  <c r="AC91" i="15"/>
  <c r="AD91" i="15"/>
  <c r="AE91" i="15"/>
  <c r="AF91" i="15"/>
  <c r="S92" i="15"/>
  <c r="T92" i="15"/>
  <c r="U92" i="15"/>
  <c r="V92" i="15"/>
  <c r="W92" i="15"/>
  <c r="X92" i="15"/>
  <c r="Y92" i="15"/>
  <c r="Z92" i="15"/>
  <c r="AA92" i="15"/>
  <c r="AB92" i="15"/>
  <c r="AC92" i="15"/>
  <c r="AD92" i="15"/>
  <c r="AE92" i="15"/>
  <c r="AF92" i="15"/>
  <c r="S93" i="15"/>
  <c r="T93" i="15"/>
  <c r="U93" i="15"/>
  <c r="V93" i="15"/>
  <c r="W93" i="15"/>
  <c r="X93" i="15"/>
  <c r="Y93" i="15"/>
  <c r="Z93" i="15"/>
  <c r="AA93" i="15"/>
  <c r="AB93" i="15"/>
  <c r="AC93" i="15"/>
  <c r="AD93" i="15"/>
  <c r="AE93" i="15"/>
  <c r="AF93" i="15"/>
  <c r="S94" i="15"/>
  <c r="T94" i="15"/>
  <c r="U94" i="15"/>
  <c r="V94" i="15"/>
  <c r="W94" i="15"/>
  <c r="X94" i="15"/>
  <c r="Y94" i="15"/>
  <c r="Z94" i="15"/>
  <c r="AA94" i="15"/>
  <c r="AB94" i="15"/>
  <c r="AC94" i="15"/>
  <c r="AD94" i="15"/>
  <c r="AE94" i="15"/>
  <c r="AF94" i="15"/>
  <c r="S95" i="15"/>
  <c r="T95" i="15"/>
  <c r="U95" i="15"/>
  <c r="V95" i="15"/>
  <c r="W95" i="15"/>
  <c r="X95" i="15"/>
  <c r="Y95" i="15"/>
  <c r="Z95" i="15"/>
  <c r="AA95" i="15"/>
  <c r="AB95" i="15"/>
  <c r="AC95" i="15"/>
  <c r="AD95" i="15"/>
  <c r="AE95" i="15"/>
  <c r="AF95" i="15"/>
  <c r="S96" i="15"/>
  <c r="T96" i="15"/>
  <c r="U96" i="15"/>
  <c r="V96" i="15"/>
  <c r="W96" i="15"/>
  <c r="X96" i="15"/>
  <c r="Y96" i="15"/>
  <c r="Z96" i="15"/>
  <c r="AA96" i="15"/>
  <c r="AB96" i="15"/>
  <c r="AC96" i="15"/>
  <c r="AD96" i="15"/>
  <c r="AE96" i="15"/>
  <c r="AF96" i="15"/>
  <c r="S97" i="15"/>
  <c r="T97" i="15"/>
  <c r="U97" i="15"/>
  <c r="V97" i="15"/>
  <c r="W97" i="15"/>
  <c r="X97" i="15"/>
  <c r="Y97" i="15"/>
  <c r="Z97" i="15"/>
  <c r="AA97" i="15"/>
  <c r="AB97" i="15"/>
  <c r="AC97" i="15"/>
  <c r="AD97" i="15"/>
  <c r="AE97" i="15"/>
  <c r="AF97" i="15"/>
  <c r="S98" i="15"/>
  <c r="T98" i="15"/>
  <c r="U98" i="15"/>
  <c r="V98" i="15"/>
  <c r="W98" i="15"/>
  <c r="X98" i="15"/>
  <c r="Y98" i="15"/>
  <c r="Z98" i="15"/>
  <c r="AA98" i="15"/>
  <c r="AB98" i="15"/>
  <c r="AC98" i="15"/>
  <c r="AD98" i="15"/>
  <c r="AE98" i="15"/>
  <c r="AF98" i="15"/>
  <c r="S99" i="15"/>
  <c r="T99" i="15"/>
  <c r="U99" i="15"/>
  <c r="V99" i="15"/>
  <c r="W99" i="15"/>
  <c r="X99" i="15"/>
  <c r="Y99" i="15"/>
  <c r="Z99" i="15"/>
  <c r="AA99" i="15"/>
  <c r="AB99" i="15"/>
  <c r="AC99" i="15"/>
  <c r="AD99" i="15"/>
  <c r="AE99" i="15"/>
  <c r="AF99" i="15"/>
  <c r="S100" i="15"/>
  <c r="T100" i="15"/>
  <c r="U100" i="15"/>
  <c r="V100" i="15"/>
  <c r="W100" i="15"/>
  <c r="X100" i="15"/>
  <c r="Y100" i="15"/>
  <c r="Z100" i="15"/>
  <c r="AA100" i="15"/>
  <c r="AB100" i="15"/>
  <c r="AC100" i="15"/>
  <c r="AD100" i="15"/>
  <c r="AE100" i="15"/>
  <c r="AF100" i="15"/>
  <c r="S101" i="15"/>
  <c r="T101" i="15"/>
  <c r="U101" i="15"/>
  <c r="V101" i="15"/>
  <c r="W101" i="15"/>
  <c r="X101" i="15"/>
  <c r="Y101" i="15"/>
  <c r="Z101" i="15"/>
  <c r="AA101" i="15"/>
  <c r="AB101" i="15"/>
  <c r="AC101" i="15"/>
  <c r="AD101" i="15"/>
  <c r="AE101" i="15"/>
  <c r="AF101" i="15"/>
  <c r="S102" i="15"/>
  <c r="T102" i="15"/>
  <c r="U102" i="15"/>
  <c r="V102" i="15"/>
  <c r="W102" i="15"/>
  <c r="X102" i="15"/>
  <c r="Y102" i="15"/>
  <c r="Z102" i="15"/>
  <c r="AA102" i="15"/>
  <c r="AB102" i="15"/>
  <c r="AC102" i="15"/>
  <c r="AD102" i="15"/>
  <c r="AE102" i="15"/>
  <c r="AF102" i="15"/>
  <c r="S103" i="15"/>
  <c r="T103" i="15"/>
  <c r="U103" i="15"/>
  <c r="V103" i="15"/>
  <c r="W103" i="15"/>
  <c r="X103" i="15"/>
  <c r="Y103" i="15"/>
  <c r="Z103" i="15"/>
  <c r="AA103" i="15"/>
  <c r="AB103" i="15"/>
  <c r="AC103" i="15"/>
  <c r="AD103" i="15"/>
  <c r="AE103" i="15"/>
  <c r="AF103" i="15"/>
  <c r="S104" i="15"/>
  <c r="T104" i="15"/>
  <c r="U104" i="15"/>
  <c r="V104" i="15"/>
  <c r="W104" i="15"/>
  <c r="X104" i="15"/>
  <c r="Y104" i="15"/>
  <c r="Z104" i="15"/>
  <c r="AA104" i="15"/>
  <c r="AB104" i="15"/>
  <c r="AC104" i="15"/>
  <c r="AD104" i="15"/>
  <c r="AE104" i="15"/>
  <c r="AF104" i="15"/>
  <c r="S105" i="15"/>
  <c r="T105" i="15"/>
  <c r="U105" i="15"/>
  <c r="V105" i="15"/>
  <c r="W105" i="15"/>
  <c r="X105" i="15"/>
  <c r="Y105" i="15"/>
  <c r="Z105" i="15"/>
  <c r="AA105" i="15"/>
  <c r="AB105" i="15"/>
  <c r="AC105" i="15"/>
  <c r="AD105" i="15"/>
  <c r="AE105" i="15"/>
  <c r="AF105" i="15"/>
  <c r="S106" i="15"/>
  <c r="T106" i="15"/>
  <c r="U106" i="15"/>
  <c r="V106" i="15"/>
  <c r="W106" i="15"/>
  <c r="X106" i="15"/>
  <c r="Y106" i="15"/>
  <c r="Z106" i="15"/>
  <c r="AA106" i="15"/>
  <c r="AB106" i="15"/>
  <c r="AC106" i="15"/>
  <c r="AD106" i="15"/>
  <c r="AE106" i="15"/>
  <c r="AF106" i="15"/>
  <c r="S107" i="15"/>
  <c r="T107" i="15"/>
  <c r="U107" i="15"/>
  <c r="V107" i="15"/>
  <c r="W107" i="15"/>
  <c r="X107" i="15"/>
  <c r="Y107" i="15"/>
  <c r="Z107" i="15"/>
  <c r="AA107" i="15"/>
  <c r="AB107" i="15"/>
  <c r="AC107" i="15"/>
  <c r="AD107" i="15"/>
  <c r="AE107" i="15"/>
  <c r="AF107" i="15"/>
  <c r="S108" i="15"/>
  <c r="T108" i="15"/>
  <c r="U108" i="15"/>
  <c r="V108" i="15"/>
  <c r="W108" i="15"/>
  <c r="X108" i="15"/>
  <c r="Y108" i="15"/>
  <c r="Z108" i="15"/>
  <c r="AA108" i="15"/>
  <c r="AB108" i="15"/>
  <c r="AC108" i="15"/>
  <c r="AD108" i="15"/>
  <c r="AE108" i="15"/>
  <c r="AF108" i="15"/>
  <c r="S109" i="15"/>
  <c r="T109" i="15"/>
  <c r="U109" i="15"/>
  <c r="V109" i="15"/>
  <c r="W109" i="15"/>
  <c r="X109" i="15"/>
  <c r="Y109" i="15"/>
  <c r="Z109" i="15"/>
  <c r="AA109" i="15"/>
  <c r="AB109" i="15"/>
  <c r="AC109" i="15"/>
  <c r="AD109" i="15"/>
  <c r="AE109" i="15"/>
  <c r="AF109" i="15"/>
  <c r="S110" i="15"/>
  <c r="T110" i="15"/>
  <c r="U110" i="15"/>
  <c r="V110" i="15"/>
  <c r="W110" i="15"/>
  <c r="X110" i="15"/>
  <c r="Y110" i="15"/>
  <c r="Z110" i="15"/>
  <c r="AA110" i="15"/>
  <c r="AB110" i="15"/>
  <c r="AC110" i="15"/>
  <c r="AD110" i="15"/>
  <c r="AE110" i="15"/>
  <c r="AF110" i="15"/>
  <c r="S111" i="15"/>
  <c r="T111" i="15"/>
  <c r="U111" i="15"/>
  <c r="V111" i="15"/>
  <c r="W111" i="15"/>
  <c r="X111" i="15"/>
  <c r="Y111" i="15"/>
  <c r="Z111" i="15"/>
  <c r="AA111" i="15"/>
  <c r="AB111" i="15"/>
  <c r="AC111" i="15"/>
  <c r="AD111" i="15"/>
  <c r="AE111" i="15"/>
  <c r="AF111" i="15"/>
  <c r="S112" i="15"/>
  <c r="T112" i="15"/>
  <c r="U112" i="15"/>
  <c r="V112" i="15"/>
  <c r="W112" i="15"/>
  <c r="X112" i="15"/>
  <c r="Y112" i="15"/>
  <c r="Z112" i="15"/>
  <c r="AA112" i="15"/>
  <c r="AB112" i="15"/>
  <c r="AC112" i="15"/>
  <c r="AD112" i="15"/>
  <c r="AE112" i="15"/>
  <c r="AF112" i="15"/>
  <c r="S113" i="15"/>
  <c r="T113" i="15"/>
  <c r="U113" i="15"/>
  <c r="V113" i="15"/>
  <c r="W113" i="15"/>
  <c r="X113" i="15"/>
  <c r="Y113" i="15"/>
  <c r="Z113" i="15"/>
  <c r="AA113" i="15"/>
  <c r="AB113" i="15"/>
  <c r="AC113" i="15"/>
  <c r="AD113" i="15"/>
  <c r="AE113" i="15"/>
  <c r="AF113" i="15"/>
  <c r="S114" i="15"/>
  <c r="T114" i="15"/>
  <c r="U114" i="15"/>
  <c r="V114" i="15"/>
  <c r="W114" i="15"/>
  <c r="X114" i="15"/>
  <c r="Y114" i="15"/>
  <c r="Z114" i="15"/>
  <c r="AA114" i="15"/>
  <c r="AB114" i="15"/>
  <c r="AC114" i="15"/>
  <c r="AD114" i="15"/>
  <c r="AE114" i="15"/>
  <c r="AF114" i="15"/>
  <c r="S115" i="15"/>
  <c r="T115" i="15"/>
  <c r="U115" i="15"/>
  <c r="V115" i="15"/>
  <c r="W115" i="15"/>
  <c r="X115" i="15"/>
  <c r="Y115" i="15"/>
  <c r="Z115" i="15"/>
  <c r="AA115" i="15"/>
  <c r="AB115" i="15"/>
  <c r="AC115" i="15"/>
  <c r="AD115" i="15"/>
  <c r="AE115" i="15"/>
  <c r="AF115" i="15"/>
  <c r="S116" i="15"/>
  <c r="T116" i="15"/>
  <c r="U116" i="15"/>
  <c r="V116" i="15"/>
  <c r="W116" i="15"/>
  <c r="X116" i="15"/>
  <c r="Y116" i="15"/>
  <c r="Z116" i="15"/>
  <c r="AA116" i="15"/>
  <c r="AB116" i="15"/>
  <c r="AC116" i="15"/>
  <c r="AD116" i="15"/>
  <c r="AE116" i="15"/>
  <c r="AF116" i="15"/>
  <c r="S117" i="15"/>
  <c r="T117" i="15"/>
  <c r="U117" i="15"/>
  <c r="V117" i="15"/>
  <c r="W117" i="15"/>
  <c r="X117" i="15"/>
  <c r="Y117" i="15"/>
  <c r="Z117" i="15"/>
  <c r="AA117" i="15"/>
  <c r="AB117" i="15"/>
  <c r="AC117" i="15"/>
  <c r="AD117" i="15"/>
  <c r="AE117" i="15"/>
  <c r="AF117" i="15"/>
  <c r="S118" i="15"/>
  <c r="T118" i="15"/>
  <c r="U118" i="15"/>
  <c r="V118" i="15"/>
  <c r="W118" i="15"/>
  <c r="X118" i="15"/>
  <c r="Y118" i="15"/>
  <c r="Z118" i="15"/>
  <c r="AA118" i="15"/>
  <c r="AB118" i="15"/>
  <c r="AC118" i="15"/>
  <c r="AD118" i="15"/>
  <c r="AE118" i="15"/>
  <c r="AF118" i="15"/>
  <c r="S119" i="15"/>
  <c r="T119" i="15"/>
  <c r="U119" i="15"/>
  <c r="V119" i="15"/>
  <c r="W119" i="15"/>
  <c r="X119" i="15"/>
  <c r="Y119" i="15"/>
  <c r="Z119" i="15"/>
  <c r="AA119" i="15"/>
  <c r="AB119" i="15"/>
  <c r="AC119" i="15"/>
  <c r="AD119" i="15"/>
  <c r="AE119" i="15"/>
  <c r="AF119" i="15"/>
  <c r="S120" i="15"/>
  <c r="T120" i="15"/>
  <c r="U120" i="15"/>
  <c r="V120" i="15"/>
  <c r="W120" i="15"/>
  <c r="X120" i="15"/>
  <c r="Y120" i="15"/>
  <c r="Z120" i="15"/>
  <c r="AA120" i="15"/>
  <c r="AB120" i="15"/>
  <c r="AC120" i="15"/>
  <c r="AD120" i="15"/>
  <c r="AE120" i="15"/>
  <c r="AF120" i="15"/>
  <c r="S121" i="15"/>
  <c r="T121" i="15"/>
  <c r="U121" i="15"/>
  <c r="V121" i="15"/>
  <c r="W121" i="15"/>
  <c r="X121" i="15"/>
  <c r="Y121" i="15"/>
  <c r="Z121" i="15"/>
  <c r="AA121" i="15"/>
  <c r="AB121" i="15"/>
  <c r="AC121" i="15"/>
  <c r="AD121" i="15"/>
  <c r="AE121" i="15"/>
  <c r="AF121" i="15"/>
  <c r="S122" i="15"/>
  <c r="T122" i="15"/>
  <c r="U122" i="15"/>
  <c r="V122" i="15"/>
  <c r="W122" i="15"/>
  <c r="X122" i="15"/>
  <c r="Y122" i="15"/>
  <c r="Z122" i="15"/>
  <c r="AA122" i="15"/>
  <c r="AB122" i="15"/>
  <c r="AC122" i="15"/>
  <c r="AD122" i="15"/>
  <c r="AE122" i="15"/>
  <c r="AF122" i="15"/>
  <c r="S123" i="15"/>
  <c r="T123" i="15"/>
  <c r="U123" i="15"/>
  <c r="V123" i="15"/>
  <c r="W123" i="15"/>
  <c r="X123" i="15"/>
  <c r="Y123" i="15"/>
  <c r="Z123" i="15"/>
  <c r="AA123" i="15"/>
  <c r="AB123" i="15"/>
  <c r="AC123" i="15"/>
  <c r="AD123" i="15"/>
  <c r="AE123" i="15"/>
  <c r="AF123" i="15"/>
  <c r="S124" i="15"/>
  <c r="T124" i="15"/>
  <c r="U124" i="15"/>
  <c r="V124" i="15"/>
  <c r="W124" i="15"/>
  <c r="X124" i="15"/>
  <c r="Y124" i="15"/>
  <c r="Z124" i="15"/>
  <c r="AA124" i="15"/>
  <c r="AB124" i="15"/>
  <c r="AC124" i="15"/>
  <c r="AD124" i="15"/>
  <c r="AE124" i="15"/>
  <c r="AF124" i="15"/>
  <c r="S125" i="15"/>
  <c r="T125" i="15"/>
  <c r="U125" i="15"/>
  <c r="V125" i="15"/>
  <c r="W125" i="15"/>
  <c r="X125" i="15"/>
  <c r="Y125" i="15"/>
  <c r="Z125" i="15"/>
  <c r="AA125" i="15"/>
  <c r="AB125" i="15"/>
  <c r="AC125" i="15"/>
  <c r="AD125" i="15"/>
  <c r="AE125" i="15"/>
  <c r="AF125" i="15"/>
  <c r="S126" i="15"/>
  <c r="T126" i="15"/>
  <c r="U126" i="15"/>
  <c r="V126" i="15"/>
  <c r="W126" i="15"/>
  <c r="X126" i="15"/>
  <c r="Y126" i="15"/>
  <c r="Z126" i="15"/>
  <c r="AA126" i="15"/>
  <c r="AB126" i="15"/>
  <c r="AC126" i="15"/>
  <c r="AD126" i="15"/>
  <c r="AE126" i="15"/>
  <c r="AF126" i="15"/>
  <c r="S127" i="15"/>
  <c r="T127" i="15"/>
  <c r="U127" i="15"/>
  <c r="V127" i="15"/>
  <c r="W127" i="15"/>
  <c r="X127" i="15"/>
  <c r="Y127" i="15"/>
  <c r="Z127" i="15"/>
  <c r="AA127" i="15"/>
  <c r="AB127" i="15"/>
  <c r="AC127" i="15"/>
  <c r="AD127" i="15"/>
  <c r="AE127" i="15"/>
  <c r="AF127" i="15"/>
  <c r="S128" i="15"/>
  <c r="T128" i="15"/>
  <c r="U128" i="15"/>
  <c r="V128" i="15"/>
  <c r="W128" i="15"/>
  <c r="X128" i="15"/>
  <c r="Y128" i="15"/>
  <c r="Z128" i="15"/>
  <c r="AA128" i="15"/>
  <c r="AB128" i="15"/>
  <c r="AC128" i="15"/>
  <c r="AD128" i="15"/>
  <c r="AE128" i="15"/>
  <c r="AF128" i="15"/>
  <c r="S129" i="15"/>
  <c r="T129" i="15"/>
  <c r="U129" i="15"/>
  <c r="V129" i="15"/>
  <c r="W129" i="15"/>
  <c r="X129" i="15"/>
  <c r="Y129" i="15"/>
  <c r="Z129" i="15"/>
  <c r="AA129" i="15"/>
  <c r="AB129" i="15"/>
  <c r="AC129" i="15"/>
  <c r="AD129" i="15"/>
  <c r="AE129" i="15"/>
  <c r="AF129" i="15"/>
  <c r="S130" i="15"/>
  <c r="T130" i="15"/>
  <c r="U130" i="15"/>
  <c r="V130" i="15"/>
  <c r="W130" i="15"/>
  <c r="X130" i="15"/>
  <c r="Y130" i="15"/>
  <c r="Z130" i="15"/>
  <c r="AA130" i="15"/>
  <c r="AB130" i="15"/>
  <c r="AC130" i="15"/>
  <c r="AD130" i="15"/>
  <c r="AE130" i="15"/>
  <c r="AF130" i="15"/>
  <c r="S131" i="15"/>
  <c r="T131" i="15"/>
  <c r="U131" i="15"/>
  <c r="V131" i="15"/>
  <c r="W131" i="15"/>
  <c r="X131" i="15"/>
  <c r="Y131" i="15"/>
  <c r="Z131" i="15"/>
  <c r="AA131" i="15"/>
  <c r="AB131" i="15"/>
  <c r="AC131" i="15"/>
  <c r="AD131" i="15"/>
  <c r="AE131" i="15"/>
  <c r="AF131" i="15"/>
  <c r="S132" i="15"/>
  <c r="T132" i="15"/>
  <c r="U132" i="15"/>
  <c r="V132" i="15"/>
  <c r="W132" i="15"/>
  <c r="X132" i="15"/>
  <c r="Y132" i="15"/>
  <c r="Z132" i="15"/>
  <c r="AA132" i="15"/>
  <c r="AB132" i="15"/>
  <c r="AC132" i="15"/>
  <c r="AD132" i="15"/>
  <c r="AE132" i="15"/>
  <c r="AF132" i="15"/>
  <c r="S133" i="15"/>
  <c r="T133" i="15"/>
  <c r="U133" i="15"/>
  <c r="V133" i="15"/>
  <c r="W133" i="15"/>
  <c r="X133" i="15"/>
  <c r="Y133" i="15"/>
  <c r="Z133" i="15"/>
  <c r="AA133" i="15"/>
  <c r="AB133" i="15"/>
  <c r="AC133" i="15"/>
  <c r="AD133" i="15"/>
  <c r="AE133" i="15"/>
  <c r="AF133" i="15"/>
  <c r="S134" i="15"/>
  <c r="T134" i="15"/>
  <c r="U134" i="15"/>
  <c r="V134" i="15"/>
  <c r="W134" i="15"/>
  <c r="X134" i="15"/>
  <c r="Y134" i="15"/>
  <c r="Z134" i="15"/>
  <c r="AA134" i="15"/>
  <c r="AB134" i="15"/>
  <c r="AC134" i="15"/>
  <c r="AD134" i="15"/>
  <c r="AE134" i="15"/>
  <c r="AF134" i="15"/>
  <c r="S135" i="15"/>
  <c r="T135" i="15"/>
  <c r="U135" i="15"/>
  <c r="V135" i="15"/>
  <c r="W135" i="15"/>
  <c r="X135" i="15"/>
  <c r="Y135" i="15"/>
  <c r="Z135" i="15"/>
  <c r="AA135" i="15"/>
  <c r="AB135" i="15"/>
  <c r="AC135" i="15"/>
  <c r="AD135" i="15"/>
  <c r="AE135" i="15"/>
  <c r="AF135" i="15"/>
  <c r="S136" i="15"/>
  <c r="T136" i="15"/>
  <c r="U136" i="15"/>
  <c r="V136" i="15"/>
  <c r="W136" i="15"/>
  <c r="X136" i="15"/>
  <c r="Y136" i="15"/>
  <c r="Z136" i="15"/>
  <c r="AA136" i="15"/>
  <c r="AB136" i="15"/>
  <c r="AC136" i="15"/>
  <c r="AD136" i="15"/>
  <c r="AE136" i="15"/>
  <c r="AF136" i="15"/>
  <c r="S137" i="15"/>
  <c r="T137" i="15"/>
  <c r="U137" i="15"/>
  <c r="V137" i="15"/>
  <c r="W137" i="15"/>
  <c r="X137" i="15"/>
  <c r="Y137" i="15"/>
  <c r="Z137" i="15"/>
  <c r="AA137" i="15"/>
  <c r="AB137" i="15"/>
  <c r="AC137" i="15"/>
  <c r="AD137" i="15"/>
  <c r="AE137" i="15"/>
  <c r="AF137" i="15"/>
  <c r="S138" i="15"/>
  <c r="T138" i="15"/>
  <c r="U138" i="15"/>
  <c r="V138" i="15"/>
  <c r="W138" i="15"/>
  <c r="X138" i="15"/>
  <c r="Y138" i="15"/>
  <c r="Z138" i="15"/>
  <c r="AA138" i="15"/>
  <c r="AB138" i="15"/>
  <c r="AC138" i="15"/>
  <c r="AD138" i="15"/>
  <c r="AE138" i="15"/>
  <c r="AF138" i="15"/>
  <c r="S139" i="15"/>
  <c r="T139" i="15"/>
  <c r="U139" i="15"/>
  <c r="V139" i="15"/>
  <c r="W139" i="15"/>
  <c r="X139" i="15"/>
  <c r="Y139" i="15"/>
  <c r="Z139" i="15"/>
  <c r="AA139" i="15"/>
  <c r="AB139" i="15"/>
  <c r="AC139" i="15"/>
  <c r="AD139" i="15"/>
  <c r="AE139" i="15"/>
  <c r="AF139" i="15"/>
  <c r="S140" i="15"/>
  <c r="T140" i="15"/>
  <c r="U140" i="15"/>
  <c r="V140" i="15"/>
  <c r="W140" i="15"/>
  <c r="X140" i="15"/>
  <c r="Y140" i="15"/>
  <c r="Z140" i="15"/>
  <c r="AA140" i="15"/>
  <c r="AB140" i="15"/>
  <c r="AC140" i="15"/>
  <c r="AD140" i="15"/>
  <c r="AE140" i="15"/>
  <c r="AF140" i="15"/>
  <c r="S141" i="15"/>
  <c r="T141" i="15"/>
  <c r="U141" i="15"/>
  <c r="V141" i="15"/>
  <c r="W141" i="15"/>
  <c r="X141" i="15"/>
  <c r="Y141" i="15"/>
  <c r="Z141" i="15"/>
  <c r="AA141" i="15"/>
  <c r="AB141" i="15"/>
  <c r="AC141" i="15"/>
  <c r="AD141" i="15"/>
  <c r="AE141" i="15"/>
  <c r="AF141" i="15"/>
  <c r="S142" i="15"/>
  <c r="T142" i="15"/>
  <c r="U142" i="15"/>
  <c r="V142" i="15"/>
  <c r="W142" i="15"/>
  <c r="X142" i="15"/>
  <c r="Y142" i="15"/>
  <c r="Z142" i="15"/>
  <c r="AA142" i="15"/>
  <c r="AB142" i="15"/>
  <c r="AC142" i="15"/>
  <c r="AD142" i="15"/>
  <c r="AE142" i="15"/>
  <c r="AF142" i="15"/>
  <c r="S143" i="15"/>
  <c r="T143" i="15"/>
  <c r="U143" i="15"/>
  <c r="V143" i="15"/>
  <c r="W143" i="15"/>
  <c r="X143" i="15"/>
  <c r="Y143" i="15"/>
  <c r="Z143" i="15"/>
  <c r="AA143" i="15"/>
  <c r="AB143" i="15"/>
  <c r="AC143" i="15"/>
  <c r="AD143" i="15"/>
  <c r="AE143" i="15"/>
  <c r="AF143" i="15"/>
  <c r="S144" i="15"/>
  <c r="T144" i="15"/>
  <c r="U144" i="15"/>
  <c r="V144" i="15"/>
  <c r="W144" i="15"/>
  <c r="X144" i="15"/>
  <c r="Y144" i="15"/>
  <c r="Z144" i="15"/>
  <c r="AA144" i="15"/>
  <c r="AB144" i="15"/>
  <c r="AC144" i="15"/>
  <c r="AD144" i="15"/>
  <c r="AE144" i="15"/>
  <c r="AF144" i="15"/>
  <c r="S145" i="15"/>
  <c r="T145" i="15"/>
  <c r="U145" i="15"/>
  <c r="V145" i="15"/>
  <c r="W145" i="15"/>
  <c r="X145" i="15"/>
  <c r="Y145" i="15"/>
  <c r="Z145" i="15"/>
  <c r="AA145" i="15"/>
  <c r="AB145" i="15"/>
  <c r="AC145" i="15"/>
  <c r="AD145" i="15"/>
  <c r="AE145" i="15"/>
  <c r="AF145" i="15"/>
  <c r="S146" i="15"/>
  <c r="T146" i="15"/>
  <c r="U146" i="15"/>
  <c r="V146" i="15"/>
  <c r="W146" i="15"/>
  <c r="X146" i="15"/>
  <c r="Y146" i="15"/>
  <c r="Z146" i="15"/>
  <c r="AA146" i="15"/>
  <c r="AB146" i="15"/>
  <c r="AC146" i="15"/>
  <c r="AD146" i="15"/>
  <c r="AE146" i="15"/>
  <c r="AF146" i="15"/>
  <c r="AD19" i="7"/>
  <c r="AD20" i="7"/>
  <c r="AD23" i="7" s="1"/>
  <c r="C46" i="7" s="1"/>
  <c r="AJ3" i="24"/>
  <c r="AI46" i="24"/>
  <c r="AI42" i="24"/>
  <c r="AI45" i="24"/>
  <c r="AT51" i="14"/>
  <c r="AT53" i="14" s="1"/>
  <c r="Q8" i="14" s="1"/>
  <c r="AT47" i="14"/>
  <c r="AT50" i="14"/>
  <c r="U50" i="19"/>
  <c r="U52" i="19" s="1"/>
  <c r="B36" i="19" s="1"/>
  <c r="U46" i="19"/>
  <c r="U49" i="19"/>
  <c r="BC15" i="29"/>
  <c r="BC17" i="29" s="1"/>
  <c r="G3" i="29" s="1"/>
  <c r="BC11" i="29"/>
  <c r="BC14" i="29"/>
  <c r="AP79" i="29"/>
  <c r="O15" i="15"/>
  <c r="P16" i="15"/>
  <c r="O17" i="15"/>
  <c r="J18" i="15"/>
  <c r="L19" i="15"/>
  <c r="J20" i="15"/>
  <c r="L21" i="15"/>
  <c r="K22" i="15"/>
  <c r="L23" i="15"/>
  <c r="G24" i="15"/>
  <c r="K25" i="15"/>
  <c r="G26" i="15"/>
  <c r="O27" i="15"/>
  <c r="K28" i="15"/>
  <c r="K30" i="15"/>
  <c r="J31" i="15"/>
  <c r="Q32" i="15"/>
  <c r="L33" i="15"/>
  <c r="Q34" i="15"/>
  <c r="K35" i="15"/>
  <c r="K36" i="15"/>
  <c r="K37" i="15"/>
  <c r="P38" i="15"/>
  <c r="K39" i="15"/>
  <c r="P40" i="15"/>
  <c r="J41" i="15"/>
  <c r="J42" i="15"/>
  <c r="J43" i="15"/>
  <c r="I45" i="15"/>
  <c r="P45" i="15"/>
  <c r="O47" i="15"/>
  <c r="P48" i="15"/>
  <c r="O49" i="15"/>
  <c r="J50" i="15"/>
  <c r="L51" i="15"/>
  <c r="J52" i="15"/>
  <c r="L53" i="15"/>
  <c r="K54" i="15"/>
  <c r="L55" i="15"/>
  <c r="G56" i="15"/>
  <c r="K57" i="15"/>
  <c r="G58" i="15"/>
  <c r="O59" i="15"/>
  <c r="K60" i="15"/>
  <c r="K62" i="15"/>
  <c r="J63" i="15"/>
  <c r="Q64" i="15"/>
  <c r="L65" i="15"/>
  <c r="Q66" i="15"/>
  <c r="K67" i="15"/>
  <c r="K68" i="15"/>
  <c r="K69" i="15"/>
  <c r="P70" i="15"/>
  <c r="K71" i="15"/>
  <c r="K72" i="15"/>
  <c r="R72" i="15"/>
  <c r="R73" i="15"/>
  <c r="K74" i="15"/>
  <c r="I75" i="15"/>
  <c r="R75" i="15"/>
  <c r="Q76" i="15"/>
  <c r="I77" i="15"/>
  <c r="H78" i="15"/>
  <c r="Q78" i="15"/>
  <c r="O79" i="15"/>
  <c r="H80" i="15"/>
  <c r="H81" i="15"/>
  <c r="L81" i="15"/>
  <c r="H82" i="15"/>
  <c r="Q82" i="15"/>
  <c r="J83" i="15"/>
  <c r="O83" i="15"/>
  <c r="AA64" i="18"/>
  <c r="BP17" i="15" s="1"/>
  <c r="AK57" i="7" a="1"/>
  <c r="AK57" i="7" s="1"/>
  <c r="AU86" i="14"/>
  <c r="AV86" i="14"/>
  <c r="AU87" i="14"/>
  <c r="AV87" i="14"/>
  <c r="AU88" i="14"/>
  <c r="AV88" i="14"/>
  <c r="AU89" i="14"/>
  <c r="AV89" i="14"/>
  <c r="AU90" i="14"/>
  <c r="AV90" i="14"/>
  <c r="AU91" i="14"/>
  <c r="AV91" i="14"/>
  <c r="AU92" i="14"/>
  <c r="AV92" i="14"/>
  <c r="AU93" i="14"/>
  <c r="AV93" i="14"/>
  <c r="AU94" i="14"/>
  <c r="AV94" i="14"/>
  <c r="AU95" i="14"/>
  <c r="AV95" i="14"/>
  <c r="AU96" i="14"/>
  <c r="AV96" i="14"/>
  <c r="AU97" i="14"/>
  <c r="AV97" i="14"/>
  <c r="AU98" i="14"/>
  <c r="AV98" i="14"/>
  <c r="AU99" i="14"/>
  <c r="AV99" i="14"/>
  <c r="AU100" i="14"/>
  <c r="AV100" i="14"/>
  <c r="AU101" i="14"/>
  <c r="AV101" i="14"/>
  <c r="AU102" i="14"/>
  <c r="AV102" i="14"/>
  <c r="AU103" i="14"/>
  <c r="AV103" i="14"/>
  <c r="AU104" i="14"/>
  <c r="AV104" i="14"/>
  <c r="AU105" i="14"/>
  <c r="AV105" i="14"/>
  <c r="AU106" i="14"/>
  <c r="AV106" i="14"/>
  <c r="AU107" i="14"/>
  <c r="AV107" i="14"/>
  <c r="AU108" i="14"/>
  <c r="AV108" i="14"/>
  <c r="AU109" i="14"/>
  <c r="AV109" i="14"/>
  <c r="AU110" i="14"/>
  <c r="AV110" i="14"/>
  <c r="AU111" i="14"/>
  <c r="AV111" i="14"/>
  <c r="AU112" i="14"/>
  <c r="AV112" i="14"/>
  <c r="AU113" i="14"/>
  <c r="AV113" i="14"/>
  <c r="AU114" i="14"/>
  <c r="AV114" i="14"/>
  <c r="AU115" i="14"/>
  <c r="AV115" i="14"/>
  <c r="AU116" i="14"/>
  <c r="AV116" i="14"/>
  <c r="AU117" i="14"/>
  <c r="AV117" i="14"/>
  <c r="AU118" i="14"/>
  <c r="AV118" i="14"/>
  <c r="AU119" i="14"/>
  <c r="AV119" i="14"/>
  <c r="AU120" i="14"/>
  <c r="AV120" i="14"/>
  <c r="AU121" i="14"/>
  <c r="AV121" i="14"/>
  <c r="AU122" i="14"/>
  <c r="AV122" i="14"/>
  <c r="AU123" i="14"/>
  <c r="AV123" i="14"/>
  <c r="AU124" i="14"/>
  <c r="AV124" i="14"/>
  <c r="AU125" i="14"/>
  <c r="AV125" i="14"/>
  <c r="AU126" i="14"/>
  <c r="AV126" i="14"/>
  <c r="AU127" i="14"/>
  <c r="AV127" i="14"/>
  <c r="AU128" i="14"/>
  <c r="AV128" i="14"/>
  <c r="AU129" i="14"/>
  <c r="AV129" i="14"/>
  <c r="AU130" i="14"/>
  <c r="AV130" i="14"/>
  <c r="AU131" i="14"/>
  <c r="AV131" i="14"/>
  <c r="AU132" i="14"/>
  <c r="AV132" i="14"/>
  <c r="AU133" i="14"/>
  <c r="AV133" i="14"/>
  <c r="AU134" i="14"/>
  <c r="AV134" i="14"/>
  <c r="AU135" i="14"/>
  <c r="AV135" i="14"/>
  <c r="AU136" i="14"/>
  <c r="AV136" i="14"/>
  <c r="AU137" i="14"/>
  <c r="AV137" i="14"/>
  <c r="AU138" i="14"/>
  <c r="AV138" i="14"/>
  <c r="AU139" i="14"/>
  <c r="AV139" i="14"/>
  <c r="AU140" i="14"/>
  <c r="AV140" i="14"/>
  <c r="AU141" i="14"/>
  <c r="AV141" i="14"/>
  <c r="AU142" i="14"/>
  <c r="AV142" i="14"/>
  <c r="AU143" i="14"/>
  <c r="AV143" i="14"/>
  <c r="AU144" i="14"/>
  <c r="AV144" i="14"/>
  <c r="AU145" i="14"/>
  <c r="AV145" i="14"/>
  <c r="AU146" i="14"/>
  <c r="AV146" i="14"/>
  <c r="AU147" i="14"/>
  <c r="AV147" i="14"/>
  <c r="AU148" i="14"/>
  <c r="AV148" i="14"/>
  <c r="AU149" i="14"/>
  <c r="AV149" i="14"/>
  <c r="AU150" i="14"/>
  <c r="AV150" i="14"/>
  <c r="AU151" i="14"/>
  <c r="AV151" i="14"/>
  <c r="AU152" i="14"/>
  <c r="AV152" i="14"/>
  <c r="AU153" i="14"/>
  <c r="AV153" i="14"/>
  <c r="AU154" i="14"/>
  <c r="AV154" i="14"/>
  <c r="AU155" i="14"/>
  <c r="AV155" i="14"/>
  <c r="AU156" i="14"/>
  <c r="AV156" i="14"/>
  <c r="AU157" i="14"/>
  <c r="AV157" i="14"/>
  <c r="AU158" i="14"/>
  <c r="AV158" i="14"/>
  <c r="AU159" i="14"/>
  <c r="AV159" i="14"/>
  <c r="AU160" i="14"/>
  <c r="AV160" i="14"/>
  <c r="AU161" i="14"/>
  <c r="AV161" i="14"/>
  <c r="AU162" i="14"/>
  <c r="AV162" i="14"/>
  <c r="AU163" i="14"/>
  <c r="AV163" i="14"/>
  <c r="AU164" i="14"/>
  <c r="AV164" i="14"/>
  <c r="AU165" i="14"/>
  <c r="AV165" i="14"/>
  <c r="AU166" i="14"/>
  <c r="AV166" i="14"/>
  <c r="AU167" i="14"/>
  <c r="AV167" i="14"/>
  <c r="AU168" i="14"/>
  <c r="AV168" i="14"/>
  <c r="AU169" i="14"/>
  <c r="AV169" i="14"/>
  <c r="AU170" i="14"/>
  <c r="AV170" i="14"/>
  <c r="AU171" i="14"/>
  <c r="AV171" i="14"/>
  <c r="AU172" i="14"/>
  <c r="AV172" i="14"/>
  <c r="AU173" i="14"/>
  <c r="AV173" i="14"/>
  <c r="AU174" i="14"/>
  <c r="AV174" i="14"/>
  <c r="AU175" i="14"/>
  <c r="AV175" i="14"/>
  <c r="AU176" i="14"/>
  <c r="AV176" i="14"/>
  <c r="AU177" i="14"/>
  <c r="AV177" i="14"/>
  <c r="AU178" i="14"/>
  <c r="AV178" i="14"/>
  <c r="AU179" i="14"/>
  <c r="AV179" i="14"/>
  <c r="AU180" i="14"/>
  <c r="AV180" i="14"/>
  <c r="AU181" i="14"/>
  <c r="AV181" i="14"/>
  <c r="AU182" i="14"/>
  <c r="AV182" i="14"/>
  <c r="AU183" i="14"/>
  <c r="AV183" i="14"/>
  <c r="AU184" i="14"/>
  <c r="AV184" i="14"/>
  <c r="AU185" i="14"/>
  <c r="AV185" i="14"/>
  <c r="AU186" i="14"/>
  <c r="AV186" i="14"/>
  <c r="AU187" i="14"/>
  <c r="AV187" i="14"/>
  <c r="AU188" i="14"/>
  <c r="AV188" i="14"/>
  <c r="AU189" i="14"/>
  <c r="AV189" i="14"/>
  <c r="AU190" i="14"/>
  <c r="AV190" i="14"/>
  <c r="AU191" i="14"/>
  <c r="AV191" i="14"/>
  <c r="AU192" i="14"/>
  <c r="AV192" i="14"/>
  <c r="AU193" i="14"/>
  <c r="AV193" i="14"/>
  <c r="AU194" i="14"/>
  <c r="AV194" i="14"/>
  <c r="AU195" i="14"/>
  <c r="AV195" i="14"/>
  <c r="AU196" i="14"/>
  <c r="AV196" i="14"/>
  <c r="AU197" i="14"/>
  <c r="AV197" i="14"/>
  <c r="AU198" i="14"/>
  <c r="AV198" i="14"/>
  <c r="AU199" i="14"/>
  <c r="AV199" i="14"/>
  <c r="AU200" i="14"/>
  <c r="AV200" i="14"/>
  <c r="AU201" i="14"/>
  <c r="AV201" i="14"/>
  <c r="AU202" i="14"/>
  <c r="AV202" i="14"/>
  <c r="AU203" i="14"/>
  <c r="AV203" i="14"/>
  <c r="AU204" i="14"/>
  <c r="AV204" i="14"/>
  <c r="AU205" i="14"/>
  <c r="AV205" i="14"/>
  <c r="AU206" i="14"/>
  <c r="AV206" i="14"/>
  <c r="AU207" i="14"/>
  <c r="AV207" i="14"/>
  <c r="AU208" i="14"/>
  <c r="AV208" i="14"/>
  <c r="AU209" i="14"/>
  <c r="AV209" i="14"/>
  <c r="AU210" i="14"/>
  <c r="AV210" i="14"/>
  <c r="AU211" i="14"/>
  <c r="AV211" i="14"/>
  <c r="AU212" i="14"/>
  <c r="AV212" i="14"/>
  <c r="AU213" i="14"/>
  <c r="AV213" i="14"/>
  <c r="AU214" i="14"/>
  <c r="AV214" i="14"/>
  <c r="AU215" i="14"/>
  <c r="AV215" i="14"/>
  <c r="AU216" i="14"/>
  <c r="AV216" i="14"/>
  <c r="AU217" i="14"/>
  <c r="AV217" i="14"/>
  <c r="AU218" i="14"/>
  <c r="AV218" i="14"/>
  <c r="AU219" i="14"/>
  <c r="AV219" i="14"/>
  <c r="AU220" i="14"/>
  <c r="AV220" i="14"/>
  <c r="AU221" i="14"/>
  <c r="AV221" i="14"/>
  <c r="AU222" i="14"/>
  <c r="AV222" i="14"/>
  <c r="AU223" i="14"/>
  <c r="AV223" i="14"/>
  <c r="AU224" i="14"/>
  <c r="AV224" i="14"/>
  <c r="AU225" i="14"/>
  <c r="AV225" i="14"/>
  <c r="AU226" i="14"/>
  <c r="AV226" i="14"/>
  <c r="AU227" i="14"/>
  <c r="AV227" i="14"/>
  <c r="AU228" i="14"/>
  <c r="AV228" i="14"/>
  <c r="AU229" i="14"/>
  <c r="AV229" i="14"/>
  <c r="AU230" i="14"/>
  <c r="AV230" i="14"/>
  <c r="AU231" i="14"/>
  <c r="AV231" i="14"/>
  <c r="AU232" i="14"/>
  <c r="AV232" i="14"/>
  <c r="AU233" i="14"/>
  <c r="AV233"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AF2" i="14"/>
  <c r="AE2" i="14"/>
  <c r="AH2" i="14" s="1"/>
  <c r="AF3" i="14"/>
  <c r="AE3" i="14"/>
  <c r="AF4" i="14"/>
  <c r="AE4" i="14"/>
  <c r="AL4" i="14" s="1"/>
  <c r="AF5" i="14"/>
  <c r="AE5" i="14"/>
  <c r="AF6" i="14"/>
  <c r="AE6" i="14"/>
  <c r="AH6" i="14" s="1"/>
  <c r="AF7" i="14"/>
  <c r="AE7" i="14"/>
  <c r="AF8" i="14"/>
  <c r="AU8" i="14" s="1"/>
  <c r="AE8" i="14"/>
  <c r="AK8" i="14" s="1"/>
  <c r="AF9" i="14"/>
  <c r="AU9" i="14" s="1"/>
  <c r="AE9" i="14"/>
  <c r="AJ9" i="14" s="1"/>
  <c r="AF10" i="14"/>
  <c r="AU10" i="14" s="1"/>
  <c r="AE10" i="14"/>
  <c r="AF11" i="14"/>
  <c r="AU11" i="14" s="1"/>
  <c r="AE11" i="14"/>
  <c r="AI11" i="14"/>
  <c r="AF12" i="14"/>
  <c r="AU12" i="14" s="1"/>
  <c r="AE12" i="14"/>
  <c r="AJ12" i="14" s="1"/>
  <c r="Y16" i="14"/>
  <c r="Z16" i="14"/>
  <c r="AB16" i="14"/>
  <c r="AC16" i="14"/>
  <c r="AG16" i="14"/>
  <c r="AH16" i="14"/>
  <c r="AJ16" i="14"/>
  <c r="AK16" i="14" s="1"/>
  <c r="AD8" i="29" s="1"/>
  <c r="AQ8" i="29" s="1" a="1"/>
  <c r="AQ8" i="29" s="1"/>
  <c r="AL16" i="14"/>
  <c r="Y17" i="14"/>
  <c r="Z17" i="14"/>
  <c r="AB17" i="14"/>
  <c r="AC17" i="14"/>
  <c r="AG17" i="14"/>
  <c r="AH17" i="14"/>
  <c r="AI17" i="14" s="1"/>
  <c r="AJ17" i="14"/>
  <c r="AK17" i="14" s="1"/>
  <c r="AD9" i="29" s="1"/>
  <c r="AL17" i="14"/>
  <c r="Y18" i="14"/>
  <c r="Z18" i="14"/>
  <c r="AB18" i="14"/>
  <c r="AC18" i="14"/>
  <c r="AG18" i="14"/>
  <c r="AE18" i="14" s="1"/>
  <c r="AH18" i="14"/>
  <c r="AJ18" i="14"/>
  <c r="AK18" i="14" s="1"/>
  <c r="AD10" i="29" s="1"/>
  <c r="AL18" i="14"/>
  <c r="Y19" i="14"/>
  <c r="Z19" i="14"/>
  <c r="AB19" i="14"/>
  <c r="AC19" i="14"/>
  <c r="AG19" i="14"/>
  <c r="AH19" i="14"/>
  <c r="AJ19" i="14"/>
  <c r="AK19" i="14" s="1"/>
  <c r="AD11" i="29" s="1"/>
  <c r="AQ11" i="29" s="1" a="1"/>
  <c r="AQ11" i="29" s="1"/>
  <c r="AL19" i="14"/>
  <c r="Y20" i="14"/>
  <c r="Z20" i="14"/>
  <c r="AB20" i="14"/>
  <c r="AC20" i="14"/>
  <c r="AG20" i="14"/>
  <c r="AE20" i="14" s="1"/>
  <c r="AH20" i="14"/>
  <c r="AJ20" i="14"/>
  <c r="AK20" i="14" s="1"/>
  <c r="AD12" i="29" s="1"/>
  <c r="AQ12" i="29" s="1" a="1"/>
  <c r="AQ12" i="29" s="1"/>
  <c r="AL20" i="14"/>
  <c r="Y21" i="14"/>
  <c r="Z21" i="14"/>
  <c r="AB21" i="14"/>
  <c r="AC21" i="14"/>
  <c r="AG21" i="14"/>
  <c r="AE21" i="14" s="1"/>
  <c r="AH21" i="14"/>
  <c r="AJ21" i="14"/>
  <c r="AK21" i="14" s="1"/>
  <c r="AD13" i="29" s="1"/>
  <c r="AL21" i="14"/>
  <c r="Y22" i="14"/>
  <c r="Z22" i="14"/>
  <c r="AB22" i="14"/>
  <c r="AC22" i="14"/>
  <c r="AG22" i="14"/>
  <c r="AE22" i="14" s="1"/>
  <c r="AH22" i="14"/>
  <c r="AJ22" i="14"/>
  <c r="AK22" i="14" s="1"/>
  <c r="AD14" i="29" s="1"/>
  <c r="AL22" i="14"/>
  <c r="Y23" i="14"/>
  <c r="Z23" i="14"/>
  <c r="AB23" i="14"/>
  <c r="AC23" i="14"/>
  <c r="AG23" i="14"/>
  <c r="AE23" i="14" s="1"/>
  <c r="AH23" i="14"/>
  <c r="AJ23" i="14"/>
  <c r="AL23" i="14"/>
  <c r="Y24" i="14"/>
  <c r="Z24" i="14"/>
  <c r="AB24" i="14"/>
  <c r="AC24" i="14"/>
  <c r="AG24" i="14"/>
  <c r="AE24" i="14" s="1"/>
  <c r="AH24" i="14"/>
  <c r="AJ24" i="14"/>
  <c r="AK24" i="14" s="1"/>
  <c r="AD16" i="29" s="1"/>
  <c r="AQ16" i="29" s="1" a="1"/>
  <c r="AQ16" i="29" s="1"/>
  <c r="AL24" i="14"/>
  <c r="Y25" i="14"/>
  <c r="Z25" i="14"/>
  <c r="AB25" i="14"/>
  <c r="AC25" i="14"/>
  <c r="AG25" i="14"/>
  <c r="AE25" i="14" s="1"/>
  <c r="AH25" i="14"/>
  <c r="AI25" i="14" s="1"/>
  <c r="AJ25" i="14"/>
  <c r="AK25" i="14" s="1"/>
  <c r="AD17" i="29" s="1"/>
  <c r="AL25" i="14"/>
  <c r="Y26" i="14"/>
  <c r="Z26" i="14"/>
  <c r="AB26" i="14"/>
  <c r="AC26" i="14"/>
  <c r="AG26" i="14"/>
  <c r="AE26" i="14" s="1"/>
  <c r="AH26" i="14"/>
  <c r="AJ26" i="14"/>
  <c r="AK26" i="14" s="1"/>
  <c r="AD18" i="29" s="1"/>
  <c r="AL26" i="14"/>
  <c r="Y27" i="14"/>
  <c r="Z27" i="14"/>
  <c r="AB27" i="14"/>
  <c r="AC27" i="14"/>
  <c r="AG27" i="14"/>
  <c r="AE27" i="14" s="1"/>
  <c r="AH27" i="14"/>
  <c r="AJ27" i="14"/>
  <c r="AK27" i="14" s="1"/>
  <c r="AD19" i="29" s="1"/>
  <c r="AQ19" i="29" s="1" a="1"/>
  <c r="AQ19" i="29" s="1"/>
  <c r="AL27" i="14"/>
  <c r="Y28" i="14"/>
  <c r="Z28" i="14"/>
  <c r="AB28" i="14"/>
  <c r="AC28" i="14"/>
  <c r="AG28" i="14"/>
  <c r="AE28" i="14" s="1"/>
  <c r="AH28" i="14"/>
  <c r="AJ28" i="14"/>
  <c r="AK28" i="14" s="1"/>
  <c r="AD20" i="29" s="1"/>
  <c r="AQ20" i="29" s="1" a="1"/>
  <c r="AQ20" i="29" s="1"/>
  <c r="AL28" i="14"/>
  <c r="Y29" i="14"/>
  <c r="Z29" i="14"/>
  <c r="AB29" i="14"/>
  <c r="AC29" i="14"/>
  <c r="AG29" i="14"/>
  <c r="AE29" i="14" s="1"/>
  <c r="AH29" i="14"/>
  <c r="AJ29" i="14"/>
  <c r="AK29" i="14" s="1"/>
  <c r="AD21" i="29" s="1"/>
  <c r="AL29" i="14"/>
  <c r="Y30" i="14"/>
  <c r="Z30" i="14"/>
  <c r="AB30" i="14"/>
  <c r="AC30" i="14"/>
  <c r="AG30" i="14"/>
  <c r="AE30" i="14" s="1"/>
  <c r="AH30" i="14"/>
  <c r="AJ30" i="14"/>
  <c r="AK30" i="14" s="1"/>
  <c r="AD22" i="29" s="1"/>
  <c r="AL30" i="14"/>
  <c r="Y31" i="14"/>
  <c r="Z31" i="14"/>
  <c r="AB31" i="14"/>
  <c r="AC31" i="14"/>
  <c r="AG31" i="14"/>
  <c r="AE31" i="14" s="1"/>
  <c r="AH31" i="14"/>
  <c r="AJ31" i="14"/>
  <c r="AK31" i="14" s="1"/>
  <c r="AD23" i="29" s="1"/>
  <c r="AQ23" i="29" s="1" a="1"/>
  <c r="AQ23" i="29" s="1"/>
  <c r="AL31" i="14"/>
  <c r="Y32" i="14"/>
  <c r="Z32" i="14"/>
  <c r="AB32" i="14"/>
  <c r="AC32" i="14"/>
  <c r="AG32" i="14"/>
  <c r="AE32" i="14" s="1"/>
  <c r="AH32" i="14"/>
  <c r="AJ32" i="14"/>
  <c r="AK32" i="14" s="1"/>
  <c r="AD24" i="29" s="1"/>
  <c r="AQ24" i="29" s="1" a="1"/>
  <c r="AQ24" i="29" s="1"/>
  <c r="AL32" i="14"/>
  <c r="Y33" i="14"/>
  <c r="Z33" i="14"/>
  <c r="AB33" i="14"/>
  <c r="AC33" i="14"/>
  <c r="AG33" i="14"/>
  <c r="AE33" i="14" s="1"/>
  <c r="AH33" i="14"/>
  <c r="AI33" i="14" s="1"/>
  <c r="AJ33" i="14"/>
  <c r="AK33" i="14" s="1"/>
  <c r="AD25" i="29" s="1"/>
  <c r="AL33" i="14"/>
  <c r="Y34" i="14"/>
  <c r="Z34" i="14"/>
  <c r="AB34" i="14"/>
  <c r="AC34" i="14"/>
  <c r="AG34" i="14"/>
  <c r="AE34" i="14" s="1"/>
  <c r="AH34" i="14"/>
  <c r="AJ34" i="14"/>
  <c r="AK34" i="14" s="1"/>
  <c r="AD26" i="29" s="1"/>
  <c r="AL34" i="14"/>
  <c r="Y35" i="14"/>
  <c r="Z35" i="14"/>
  <c r="AB35" i="14"/>
  <c r="AC35" i="14"/>
  <c r="AG35" i="14"/>
  <c r="AE35" i="14" s="1"/>
  <c r="AH35" i="14"/>
  <c r="AI35" i="14" s="1"/>
  <c r="AJ35" i="14"/>
  <c r="AK35" i="14" s="1"/>
  <c r="AD27" i="29" s="1"/>
  <c r="AQ27" i="29" s="1" a="1"/>
  <c r="AQ27" i="29" s="1"/>
  <c r="AL35" i="14"/>
  <c r="Y36" i="14"/>
  <c r="Z36" i="14"/>
  <c r="AB36" i="14"/>
  <c r="AC36" i="14"/>
  <c r="AG36" i="14"/>
  <c r="AE36" i="14" s="1"/>
  <c r="AH36" i="14"/>
  <c r="AJ36" i="14"/>
  <c r="AK36" i="14" s="1"/>
  <c r="AD28" i="29" s="1"/>
  <c r="AQ28" i="29" s="1" a="1"/>
  <c r="AQ28" i="29" s="1"/>
  <c r="AL36" i="14"/>
  <c r="Y37" i="14"/>
  <c r="Z37" i="14"/>
  <c r="AB37" i="14"/>
  <c r="AC37" i="14"/>
  <c r="AG37" i="14"/>
  <c r="AE37" i="14" s="1"/>
  <c r="AH37" i="14"/>
  <c r="AJ37" i="14"/>
  <c r="AK37" i="14" s="1"/>
  <c r="AD29" i="29" s="1"/>
  <c r="AL37" i="14"/>
  <c r="Y38" i="14"/>
  <c r="Z38" i="14"/>
  <c r="AB38" i="14"/>
  <c r="AC38" i="14"/>
  <c r="AG38" i="14"/>
  <c r="AE38" i="14" s="1"/>
  <c r="AH38" i="14"/>
  <c r="AJ38" i="14"/>
  <c r="AK38" i="14" s="1"/>
  <c r="AD30" i="29" s="1"/>
  <c r="AL38" i="14"/>
  <c r="Y39" i="14"/>
  <c r="Z39" i="14"/>
  <c r="AB39" i="14"/>
  <c r="AC39" i="14"/>
  <c r="AG39" i="14"/>
  <c r="AE39" i="14" s="1"/>
  <c r="AH39" i="14"/>
  <c r="AJ39" i="14"/>
  <c r="AK39" i="14" s="1"/>
  <c r="AD31" i="29" s="1"/>
  <c r="AQ31" i="29" s="1" a="1"/>
  <c r="AQ31" i="29" s="1"/>
  <c r="AL39" i="14"/>
  <c r="Y40" i="14"/>
  <c r="Z40" i="14"/>
  <c r="AB40" i="14"/>
  <c r="AC40" i="14"/>
  <c r="AG40" i="14"/>
  <c r="AH40" i="14"/>
  <c r="AJ40" i="14"/>
  <c r="AK40" i="14" s="1"/>
  <c r="AD32" i="29" s="1"/>
  <c r="AQ32" i="29" s="1" a="1"/>
  <c r="AQ32" i="29" s="1"/>
  <c r="AL40" i="14"/>
  <c r="Y41" i="14"/>
  <c r="Z41" i="14"/>
  <c r="AB41" i="14"/>
  <c r="AC41" i="14"/>
  <c r="AG41" i="14"/>
  <c r="AE41" i="14" s="1"/>
  <c r="AH41" i="14"/>
  <c r="AI41" i="14" s="1"/>
  <c r="AJ41" i="14"/>
  <c r="AK41" i="14" s="1"/>
  <c r="AD33" i="29" s="1"/>
  <c r="AL41" i="14"/>
  <c r="Y42" i="14"/>
  <c r="Z42" i="14"/>
  <c r="AB42" i="14"/>
  <c r="AC42" i="14"/>
  <c r="AG42" i="14"/>
  <c r="AH42" i="14"/>
  <c r="AJ42" i="14"/>
  <c r="AK42" i="14" s="1"/>
  <c r="AD34" i="29" s="1"/>
  <c r="AL42" i="14"/>
  <c r="Y43" i="14"/>
  <c r="Z43" i="14"/>
  <c r="AB43" i="14"/>
  <c r="AC43" i="14"/>
  <c r="AG43" i="14"/>
  <c r="AH43" i="14"/>
  <c r="AJ43" i="14"/>
  <c r="AK43" i="14" s="1"/>
  <c r="AD35" i="29" s="1"/>
  <c r="AQ35" i="29" s="1" a="1"/>
  <c r="AQ35" i="29" s="1"/>
  <c r="AL43" i="14"/>
  <c r="Y44" i="14"/>
  <c r="Z44" i="14"/>
  <c r="AB44" i="14"/>
  <c r="AC44" i="14"/>
  <c r="AG44" i="14"/>
  <c r="AE44" i="14" s="1"/>
  <c r="AH44" i="14"/>
  <c r="AJ44" i="14"/>
  <c r="AK44" i="14" s="1"/>
  <c r="AD36" i="29" s="1"/>
  <c r="AQ36" i="29" s="1" a="1"/>
  <c r="AQ36" i="29" s="1"/>
  <c r="AL44" i="14"/>
  <c r="Y45" i="14"/>
  <c r="Z45" i="14"/>
  <c r="AB45" i="14"/>
  <c r="AC45" i="14"/>
  <c r="AG45" i="14"/>
  <c r="AE45" i="14" s="1"/>
  <c r="AH45" i="14"/>
  <c r="AJ45" i="14"/>
  <c r="AK45" i="14" s="1"/>
  <c r="AD37" i="29" s="1"/>
  <c r="AL45" i="14"/>
  <c r="Y46" i="14"/>
  <c r="Z46" i="14"/>
  <c r="AB46" i="14"/>
  <c r="AC46" i="14"/>
  <c r="AG46" i="14"/>
  <c r="AE46" i="14" s="1"/>
  <c r="AH46" i="14"/>
  <c r="AJ46" i="14"/>
  <c r="AK46" i="14" s="1"/>
  <c r="AD38" i="29" s="1"/>
  <c r="AL46" i="14"/>
  <c r="Y47" i="14"/>
  <c r="Z47" i="14"/>
  <c r="AB47" i="14"/>
  <c r="AC47" i="14"/>
  <c r="AG47" i="14"/>
  <c r="AE47" i="14" s="1"/>
  <c r="AH47" i="14"/>
  <c r="AJ47" i="14"/>
  <c r="AK47" i="14" s="1"/>
  <c r="AD39" i="29" s="1"/>
  <c r="AQ39" i="29" s="1" a="1"/>
  <c r="AQ39" i="29" s="1"/>
  <c r="AL47" i="14"/>
  <c r="Y48" i="14"/>
  <c r="Z48" i="14"/>
  <c r="AB48" i="14"/>
  <c r="AC48" i="14"/>
  <c r="AG48" i="14"/>
  <c r="AE48" i="14" s="1"/>
  <c r="AH48" i="14"/>
  <c r="AJ48" i="14"/>
  <c r="AK48" i="14" s="1"/>
  <c r="AD40" i="29" s="1"/>
  <c r="AQ40" i="29" s="1" a="1"/>
  <c r="AQ40" i="29" s="1"/>
  <c r="AL48" i="14"/>
  <c r="Y49" i="14"/>
  <c r="Z49" i="14"/>
  <c r="AB49" i="14"/>
  <c r="AC49" i="14"/>
  <c r="AG49" i="14"/>
  <c r="AE49" i="14" s="1"/>
  <c r="AH49" i="14"/>
  <c r="AJ49" i="14"/>
  <c r="AK49" i="14" s="1"/>
  <c r="AD41" i="29" s="1"/>
  <c r="AL49" i="14"/>
  <c r="Y50" i="14"/>
  <c r="Z50" i="14"/>
  <c r="AB50" i="14"/>
  <c r="AC50" i="14"/>
  <c r="AG50" i="14"/>
  <c r="AE50" i="14" s="1"/>
  <c r="AH50" i="14"/>
  <c r="AJ50" i="14"/>
  <c r="AK50" i="14" s="1"/>
  <c r="AD42" i="29" s="1"/>
  <c r="AL50" i="14"/>
  <c r="Y51" i="14"/>
  <c r="Z51" i="14"/>
  <c r="AB51" i="14"/>
  <c r="AC51" i="14"/>
  <c r="AG51" i="14"/>
  <c r="AH51" i="14"/>
  <c r="AJ51" i="14"/>
  <c r="AK51" i="14" s="1"/>
  <c r="AD43" i="29" s="1"/>
  <c r="AQ43" i="29" s="1" a="1"/>
  <c r="AQ43" i="29" s="1"/>
  <c r="AL51" i="14"/>
  <c r="Y52" i="14"/>
  <c r="Z52" i="14"/>
  <c r="AB52" i="14"/>
  <c r="AC52" i="14"/>
  <c r="AG52" i="14"/>
  <c r="AE52" i="14" s="1"/>
  <c r="AH52" i="14"/>
  <c r="AJ52" i="14"/>
  <c r="AK52" i="14" s="1"/>
  <c r="AD44" i="29" s="1"/>
  <c r="AQ44" i="29" s="1" a="1"/>
  <c r="AQ44" i="29" s="1"/>
  <c r="AL52" i="14"/>
  <c r="Y53" i="14"/>
  <c r="Z53" i="14"/>
  <c r="AB53" i="14"/>
  <c r="AC53" i="14"/>
  <c r="AG53" i="14"/>
  <c r="AE53" i="14" s="1"/>
  <c r="AH53" i="14"/>
  <c r="AJ53" i="14"/>
  <c r="AK53" i="14" s="1"/>
  <c r="AD45" i="29" s="1"/>
  <c r="AL53" i="14"/>
  <c r="Y54" i="14"/>
  <c r="Z54" i="14"/>
  <c r="AB54" i="14"/>
  <c r="AC54" i="14"/>
  <c r="AG54" i="14"/>
  <c r="AE54" i="14" s="1"/>
  <c r="AH54" i="14"/>
  <c r="AJ54" i="14"/>
  <c r="AK54" i="14" s="1"/>
  <c r="AD46" i="29" s="1"/>
  <c r="AL54" i="14"/>
  <c r="Y55" i="14"/>
  <c r="Z55" i="14"/>
  <c r="AB55" i="14"/>
  <c r="AC55" i="14"/>
  <c r="AG55" i="14"/>
  <c r="AE55" i="14" s="1"/>
  <c r="AH55" i="14"/>
  <c r="AJ55" i="14"/>
  <c r="AK55" i="14" s="1"/>
  <c r="AD47" i="29" s="1"/>
  <c r="AQ47" i="29" s="1" a="1"/>
  <c r="AQ47" i="29" s="1"/>
  <c r="AL55" i="14"/>
  <c r="Y56" i="14"/>
  <c r="Z56" i="14"/>
  <c r="AB56" i="14"/>
  <c r="AC56" i="14"/>
  <c r="AG56" i="14"/>
  <c r="AE56" i="14" s="1"/>
  <c r="AH56" i="14"/>
  <c r="AJ56" i="14"/>
  <c r="AK56" i="14" s="1"/>
  <c r="AD48" i="29" s="1"/>
  <c r="AQ48" i="29" s="1" a="1"/>
  <c r="AQ48" i="29" s="1"/>
  <c r="AL56" i="14"/>
  <c r="Y57" i="14"/>
  <c r="Z57" i="14"/>
  <c r="AB57" i="14"/>
  <c r="AC57" i="14"/>
  <c r="AG57" i="14"/>
  <c r="AH57" i="14"/>
  <c r="AJ57" i="14"/>
  <c r="AK57" i="14" s="1"/>
  <c r="AD49" i="29" s="1"/>
  <c r="AL57" i="14"/>
  <c r="Y58" i="14"/>
  <c r="Z58" i="14"/>
  <c r="AB58" i="14"/>
  <c r="AC58" i="14"/>
  <c r="AG58" i="14"/>
  <c r="AH58" i="14"/>
  <c r="AJ58" i="14"/>
  <c r="AK58" i="14" s="1"/>
  <c r="AD50" i="29" s="1"/>
  <c r="AL58" i="14"/>
  <c r="Y59" i="14"/>
  <c r="Z59" i="14"/>
  <c r="AB59" i="14"/>
  <c r="AC59" i="14"/>
  <c r="AG59" i="14"/>
  <c r="AE59" i="14" s="1"/>
  <c r="AH59" i="14"/>
  <c r="AJ59" i="14"/>
  <c r="AK59" i="14" s="1"/>
  <c r="AD51" i="29" s="1"/>
  <c r="AQ51" i="29" s="1" a="1"/>
  <c r="AQ51" i="29" s="1"/>
  <c r="AL59" i="14"/>
  <c r="Y60" i="14"/>
  <c r="Z60" i="14"/>
  <c r="AB60" i="14"/>
  <c r="AC60" i="14"/>
  <c r="AG60" i="14"/>
  <c r="AE60" i="14" s="1"/>
  <c r="AH60" i="14"/>
  <c r="AI60" i="14" s="1"/>
  <c r="AJ60" i="14"/>
  <c r="AK60" i="14" s="1"/>
  <c r="AD52" i="29" s="1"/>
  <c r="AQ52" i="29" s="1" a="1"/>
  <c r="AQ52" i="29" s="1"/>
  <c r="AL60" i="14"/>
  <c r="Y61" i="14"/>
  <c r="Z61" i="14"/>
  <c r="AB61" i="14"/>
  <c r="AC61" i="14"/>
  <c r="AG61" i="14"/>
  <c r="AE61" i="14" s="1"/>
  <c r="AF61" i="14"/>
  <c r="AH61" i="14"/>
  <c r="AJ61" i="14"/>
  <c r="AK61" i="14" s="1"/>
  <c r="AD53" i="29" s="1"/>
  <c r="AL61" i="14"/>
  <c r="Y62" i="14"/>
  <c r="Z62" i="14"/>
  <c r="AB62" i="14"/>
  <c r="AC62" i="14"/>
  <c r="AG62" i="14"/>
  <c r="AH62" i="14"/>
  <c r="AJ62" i="14"/>
  <c r="AK62" i="14" s="1"/>
  <c r="AD54" i="29" s="1"/>
  <c r="AL62" i="14"/>
  <c r="Y63" i="14"/>
  <c r="Z63" i="14"/>
  <c r="AB63" i="14"/>
  <c r="AC63" i="14"/>
  <c r="AG63" i="14"/>
  <c r="AE63" i="14" s="1"/>
  <c r="AH63" i="14"/>
  <c r="AJ63" i="14"/>
  <c r="AK63" i="14" s="1"/>
  <c r="AD55" i="29" s="1"/>
  <c r="AQ55" i="29" s="1" a="1"/>
  <c r="AQ55" i="29" s="1"/>
  <c r="AL63" i="14"/>
  <c r="Y64" i="14"/>
  <c r="Z64" i="14"/>
  <c r="AB64" i="14"/>
  <c r="AC64" i="14"/>
  <c r="AG64" i="14"/>
  <c r="AE64" i="14" s="1"/>
  <c r="AH64" i="14"/>
  <c r="AJ64" i="14"/>
  <c r="AK64" i="14" s="1"/>
  <c r="AD56" i="29" s="1"/>
  <c r="AQ56" i="29" s="1" a="1"/>
  <c r="AQ56" i="29" s="1"/>
  <c r="AL64" i="14"/>
  <c r="Y65" i="14"/>
  <c r="Z65" i="14"/>
  <c r="AB65" i="14"/>
  <c r="AC65" i="14"/>
  <c r="AG65" i="14"/>
  <c r="AH65" i="14"/>
  <c r="AJ65" i="14"/>
  <c r="AK65" i="14" s="1"/>
  <c r="AD57" i="29" s="1"/>
  <c r="AL65" i="14"/>
  <c r="Y66" i="14"/>
  <c r="Z66" i="14"/>
  <c r="AB66" i="14"/>
  <c r="AC66" i="14"/>
  <c r="AG66" i="14"/>
  <c r="AH66" i="14"/>
  <c r="AJ66" i="14"/>
  <c r="AK66" i="14" s="1"/>
  <c r="AD58" i="29" s="1"/>
  <c r="AL66" i="14"/>
  <c r="Y67" i="14"/>
  <c r="Z67" i="14"/>
  <c r="AB67" i="14"/>
  <c r="AC67" i="14"/>
  <c r="AG67" i="14"/>
  <c r="AH67" i="14"/>
  <c r="AJ67" i="14"/>
  <c r="AK67" i="14" s="1"/>
  <c r="AD59" i="29" s="1"/>
  <c r="AQ59" i="29" s="1" a="1"/>
  <c r="AQ59" i="29" s="1"/>
  <c r="AL67" i="14"/>
  <c r="Y68" i="14"/>
  <c r="Z68" i="14"/>
  <c r="AB68" i="14"/>
  <c r="AC68" i="14"/>
  <c r="AG68" i="14"/>
  <c r="AH68" i="14"/>
  <c r="AJ68" i="14"/>
  <c r="AK68" i="14" s="1"/>
  <c r="AD60" i="29" s="1"/>
  <c r="AQ60" i="29" s="1" a="1"/>
  <c r="AQ60" i="29" s="1"/>
  <c r="AL68" i="14"/>
  <c r="Y69" i="14"/>
  <c r="Z69" i="14"/>
  <c r="AB69" i="14"/>
  <c r="AC69" i="14"/>
  <c r="AG69" i="14"/>
  <c r="AE69" i="14" s="1"/>
  <c r="AH69" i="14"/>
  <c r="AJ69" i="14"/>
  <c r="AK69" i="14" s="1"/>
  <c r="AD61" i="29" s="1"/>
  <c r="AL69" i="14"/>
  <c r="Y70" i="14"/>
  <c r="Z70" i="14"/>
  <c r="AB70" i="14"/>
  <c r="AC70" i="14"/>
  <c r="AG70" i="14"/>
  <c r="AH70" i="14"/>
  <c r="AJ70" i="14"/>
  <c r="AK70" i="14" s="1"/>
  <c r="AD62" i="29" s="1"/>
  <c r="AL70" i="14"/>
  <c r="Y71" i="14"/>
  <c r="Z71" i="14"/>
  <c r="AB71" i="14"/>
  <c r="AC71" i="14"/>
  <c r="AG71" i="14"/>
  <c r="AE71" i="14" s="1"/>
  <c r="AH71" i="14"/>
  <c r="AJ71" i="14"/>
  <c r="AK71" i="14" s="1"/>
  <c r="AD63" i="29" s="1"/>
  <c r="AQ63" i="29" s="1" a="1"/>
  <c r="AQ63" i="29" s="1"/>
  <c r="AL71" i="14"/>
  <c r="Y72" i="14"/>
  <c r="Z72" i="14"/>
  <c r="AB72" i="14"/>
  <c r="AC72" i="14"/>
  <c r="AG72" i="14"/>
  <c r="AH72" i="14"/>
  <c r="AJ72" i="14"/>
  <c r="AK72" i="14" s="1"/>
  <c r="AD64" i="29" s="1"/>
  <c r="AQ64" i="29" s="1" a="1"/>
  <c r="AQ64" i="29" s="1"/>
  <c r="AL72" i="14"/>
  <c r="Y73" i="14"/>
  <c r="Z73" i="14"/>
  <c r="AB73" i="14"/>
  <c r="AC73" i="14"/>
  <c r="AG73" i="14"/>
  <c r="AH73" i="14"/>
  <c r="AJ73" i="14"/>
  <c r="AK73" i="14" s="1"/>
  <c r="AD65" i="29" s="1"/>
  <c r="AL73" i="14"/>
  <c r="Y74" i="14"/>
  <c r="Z74" i="14"/>
  <c r="AB74" i="14"/>
  <c r="AC74" i="14"/>
  <c r="AG74" i="14"/>
  <c r="AH74" i="14"/>
  <c r="AJ74" i="14"/>
  <c r="AK74" i="14" s="1"/>
  <c r="AD66" i="29" s="1"/>
  <c r="AL74" i="14"/>
  <c r="Y75" i="14"/>
  <c r="Z75" i="14"/>
  <c r="AB75" i="14"/>
  <c r="AC75" i="14"/>
  <c r="AG75" i="14"/>
  <c r="AH75" i="14"/>
  <c r="AJ75" i="14"/>
  <c r="AK75" i="14" s="1"/>
  <c r="AD67" i="29" s="1"/>
  <c r="AQ67" i="29" s="1" a="1"/>
  <c r="AQ67" i="29" s="1"/>
  <c r="AL75" i="14"/>
  <c r="Y76" i="14"/>
  <c r="Z76" i="14"/>
  <c r="AB76" i="14"/>
  <c r="AC76" i="14"/>
  <c r="AG76" i="14"/>
  <c r="AH76" i="14"/>
  <c r="AJ76" i="14"/>
  <c r="AK76" i="14" s="1"/>
  <c r="AD68" i="29" s="1"/>
  <c r="AQ68" i="29" s="1" a="1"/>
  <c r="AQ68" i="29" s="1"/>
  <c r="AL76" i="14"/>
  <c r="Y77" i="14"/>
  <c r="Z77" i="14"/>
  <c r="AB77" i="14"/>
  <c r="AC77" i="14"/>
  <c r="AG77" i="14"/>
  <c r="AE77" i="14" s="1"/>
  <c r="AH77" i="14"/>
  <c r="AJ77" i="14"/>
  <c r="AK77" i="14" s="1"/>
  <c r="AD69" i="29" s="1"/>
  <c r="AL77" i="14"/>
  <c r="Y78" i="14"/>
  <c r="Z78" i="14"/>
  <c r="AB78" i="14"/>
  <c r="AC78" i="14"/>
  <c r="AG78" i="14"/>
  <c r="AH78" i="14"/>
  <c r="AJ78" i="14"/>
  <c r="AK78" i="14" s="1"/>
  <c r="AD70" i="29" s="1"/>
  <c r="AL78" i="14"/>
  <c r="Y79" i="14"/>
  <c r="Z79" i="14"/>
  <c r="AB79" i="14"/>
  <c r="AC79" i="14"/>
  <c r="AG79" i="14"/>
  <c r="AE79" i="14" s="1"/>
  <c r="AH79" i="14"/>
  <c r="AJ79" i="14"/>
  <c r="AK79" i="14" s="1"/>
  <c r="AD71" i="29" s="1"/>
  <c r="AQ71" i="29" s="1" a="1"/>
  <c r="AQ71" i="29" s="1"/>
  <c r="AL79" i="14"/>
  <c r="Y80" i="14"/>
  <c r="Z80" i="14"/>
  <c r="AB80" i="14"/>
  <c r="AC80" i="14"/>
  <c r="AG80" i="14"/>
  <c r="AE80" i="14" s="1"/>
  <c r="AH80" i="14"/>
  <c r="AJ80" i="14"/>
  <c r="AK80" i="14" s="1"/>
  <c r="AD72" i="29" s="1"/>
  <c r="AQ72" i="29" s="1" a="1"/>
  <c r="AQ72" i="29" s="1"/>
  <c r="AL80" i="14"/>
  <c r="Y81" i="14"/>
  <c r="Z81" i="14"/>
  <c r="AB81" i="14"/>
  <c r="AC81" i="14"/>
  <c r="AG81" i="14"/>
  <c r="AH81" i="14"/>
  <c r="AJ81" i="14"/>
  <c r="AK81" i="14" s="1"/>
  <c r="AD73" i="29" s="1"/>
  <c r="AL81" i="14"/>
  <c r="Y82" i="14"/>
  <c r="Z82" i="14"/>
  <c r="AB82" i="14"/>
  <c r="AC82" i="14"/>
  <c r="AG82" i="14"/>
  <c r="AH82" i="14"/>
  <c r="AJ82" i="14"/>
  <c r="AK82" i="14" s="1"/>
  <c r="AD74" i="29" s="1"/>
  <c r="AL82" i="14"/>
  <c r="Y83" i="14"/>
  <c r="Z83" i="14"/>
  <c r="AB83" i="14"/>
  <c r="AC83" i="14"/>
  <c r="AG83" i="14"/>
  <c r="AH83" i="14"/>
  <c r="AJ83" i="14"/>
  <c r="AK83" i="14" s="1"/>
  <c r="AD75" i="29" s="1"/>
  <c r="AQ75" i="29" s="1" a="1"/>
  <c r="AQ75" i="29" s="1"/>
  <c r="AL83" i="14"/>
  <c r="Y84" i="14"/>
  <c r="Z84" i="14"/>
  <c r="AB84" i="14"/>
  <c r="AC84" i="14"/>
  <c r="AG84" i="14"/>
  <c r="AH84" i="14"/>
  <c r="AJ84" i="14"/>
  <c r="AK84" i="14" s="1"/>
  <c r="AD76" i="29" s="1"/>
  <c r="AQ76" i="29" s="1" a="1"/>
  <c r="AQ76" i="29" s="1"/>
  <c r="AL84" i="14"/>
  <c r="Y85" i="14"/>
  <c r="Z85" i="14"/>
  <c r="AB85" i="14"/>
  <c r="AC85" i="14"/>
  <c r="AG85" i="14"/>
  <c r="AH85" i="14"/>
  <c r="AJ85" i="14"/>
  <c r="AK85" i="14" s="1"/>
  <c r="AD77" i="29" s="1"/>
  <c r="AQ77" i="29" s="1" a="1"/>
  <c r="AQ77" i="29" s="1"/>
  <c r="AL85" i="14"/>
  <c r="Y86" i="14"/>
  <c r="Z86" i="14"/>
  <c r="AB86" i="14"/>
  <c r="AC86" i="14"/>
  <c r="AG86" i="14"/>
  <c r="AF86" i="14" s="1"/>
  <c r="AH86" i="14"/>
  <c r="AJ86" i="14"/>
  <c r="AK86" i="14" s="1"/>
  <c r="AD78" i="29" s="1"/>
  <c r="AL86" i="14"/>
  <c r="Y87" i="14"/>
  <c r="Z87" i="14"/>
  <c r="AB87" i="14"/>
  <c r="AC87" i="14"/>
  <c r="AG87" i="14"/>
  <c r="AF87" i="14" s="1"/>
  <c r="AH87" i="14"/>
  <c r="AJ87" i="14"/>
  <c r="AK87" i="14" s="1"/>
  <c r="AD79" i="29" s="1"/>
  <c r="AQ79" i="29" s="1" a="1"/>
  <c r="AQ79" i="29" s="1"/>
  <c r="AL87" i="14"/>
  <c r="AM87" i="14"/>
  <c r="Y88" i="14"/>
  <c r="Z88" i="14"/>
  <c r="AB88" i="14"/>
  <c r="AC88" i="14"/>
  <c r="AG88" i="14"/>
  <c r="AF88" i="14" s="1"/>
  <c r="AE88" i="14"/>
  <c r="AH88" i="14"/>
  <c r="AJ88" i="14"/>
  <c r="AK88" i="14" s="1"/>
  <c r="AD80" i="29" s="1"/>
  <c r="AL88" i="14"/>
  <c r="Y89" i="14"/>
  <c r="Z89" i="14"/>
  <c r="AB89" i="14"/>
  <c r="AC89" i="14"/>
  <c r="AG89" i="14"/>
  <c r="AH89" i="14"/>
  <c r="AJ89" i="14"/>
  <c r="AK89" i="14" s="1"/>
  <c r="AD81" i="29" s="1"/>
  <c r="AL89" i="14"/>
  <c r="Y90" i="14"/>
  <c r="Z90" i="14"/>
  <c r="AB90" i="14"/>
  <c r="AC90" i="14"/>
  <c r="AG90" i="14"/>
  <c r="AH90" i="14"/>
  <c r="AJ90" i="14"/>
  <c r="AK90" i="14" s="1"/>
  <c r="AD82" i="29" s="1"/>
  <c r="AQ82" i="29" s="1" a="1"/>
  <c r="AQ82" i="29" s="1"/>
  <c r="AL90" i="14"/>
  <c r="Y91" i="14"/>
  <c r="Z91" i="14"/>
  <c r="AB91" i="14"/>
  <c r="AC91" i="14"/>
  <c r="AG91" i="14"/>
  <c r="AF91" i="14" s="1"/>
  <c r="AH91" i="14"/>
  <c r="AJ91" i="14"/>
  <c r="AK91" i="14" s="1"/>
  <c r="AD83" i="29" s="1"/>
  <c r="AQ83" i="29" s="1" a="1"/>
  <c r="AQ83" i="29" s="1"/>
  <c r="AL91" i="14"/>
  <c r="Y92" i="14"/>
  <c r="Z92" i="14"/>
  <c r="AB92" i="14"/>
  <c r="AC92" i="14"/>
  <c r="AG92" i="14"/>
  <c r="AH92" i="14"/>
  <c r="AJ92" i="14"/>
  <c r="AK92" i="14" s="1"/>
  <c r="AD84" i="29" s="1"/>
  <c r="AL92" i="14"/>
  <c r="Y93" i="14"/>
  <c r="Z93" i="14"/>
  <c r="AB93" i="14"/>
  <c r="AC93" i="14"/>
  <c r="AG93" i="14"/>
  <c r="AF93" i="14" s="1"/>
  <c r="AH93" i="14"/>
  <c r="AJ93" i="14"/>
  <c r="AK93" i="14" s="1"/>
  <c r="AD85" i="29" s="1"/>
  <c r="AL93" i="14"/>
  <c r="Y94" i="14"/>
  <c r="Z94" i="14"/>
  <c r="AB94" i="14"/>
  <c r="AC94" i="14"/>
  <c r="AG94" i="14"/>
  <c r="AF94" i="14" s="1"/>
  <c r="AH94" i="14"/>
  <c r="AJ94" i="14"/>
  <c r="AK94" i="14" s="1"/>
  <c r="AD86" i="29" s="1"/>
  <c r="AQ86" i="29" s="1" a="1"/>
  <c r="AQ86" i="29" s="1"/>
  <c r="AL94" i="14"/>
  <c r="Y95" i="14"/>
  <c r="Z95" i="14"/>
  <c r="AB95" i="14"/>
  <c r="AC95" i="14"/>
  <c r="AG95" i="14"/>
  <c r="AF95" i="14" s="1"/>
  <c r="AH95" i="14"/>
  <c r="AJ95" i="14"/>
  <c r="AK95" i="14" s="1"/>
  <c r="AD87" i="29" s="1"/>
  <c r="AQ87" i="29" s="1" a="1"/>
  <c r="AQ87" i="29" s="1"/>
  <c r="AL95" i="14"/>
  <c r="Y96" i="14"/>
  <c r="Z96" i="14"/>
  <c r="AB96" i="14"/>
  <c r="AC96" i="14"/>
  <c r="AG96" i="14"/>
  <c r="AF96" i="14" s="1"/>
  <c r="AH96" i="14"/>
  <c r="AJ96" i="14"/>
  <c r="AK96" i="14" s="1"/>
  <c r="AD88" i="29" s="1"/>
  <c r="AL96" i="14"/>
  <c r="Y97" i="14"/>
  <c r="Z97" i="14"/>
  <c r="AB97" i="14"/>
  <c r="AC97" i="14"/>
  <c r="AG97" i="14"/>
  <c r="AH97" i="14"/>
  <c r="AJ97" i="14"/>
  <c r="AK97" i="14" s="1"/>
  <c r="AD89" i="29" s="1"/>
  <c r="AL97" i="14"/>
  <c r="Y98" i="14"/>
  <c r="Z98" i="14"/>
  <c r="AB98" i="14"/>
  <c r="AC98" i="14"/>
  <c r="AG98" i="14"/>
  <c r="AH98" i="14"/>
  <c r="AJ98" i="14"/>
  <c r="AK98" i="14" s="1"/>
  <c r="AD90" i="29" s="1"/>
  <c r="AQ90" i="29" s="1" a="1"/>
  <c r="AQ90" i="29" s="1"/>
  <c r="AL98" i="14"/>
  <c r="Y99" i="14"/>
  <c r="Z99" i="14"/>
  <c r="AB99" i="14"/>
  <c r="AC99" i="14"/>
  <c r="AG99" i="14"/>
  <c r="AF99" i="14" s="1"/>
  <c r="AH99" i="14"/>
  <c r="AJ99" i="14"/>
  <c r="AK99" i="14" s="1"/>
  <c r="AD91" i="29" s="1"/>
  <c r="AQ91" i="29" s="1" a="1"/>
  <c r="AQ91" i="29" s="1"/>
  <c r="AL99" i="14"/>
  <c r="Y100" i="14"/>
  <c r="Z100" i="14"/>
  <c r="AB100" i="14"/>
  <c r="AC100" i="14"/>
  <c r="AG100" i="14"/>
  <c r="AF100" i="14" s="1"/>
  <c r="AE100" i="14"/>
  <c r="AH100" i="14"/>
  <c r="AJ100" i="14"/>
  <c r="AK100" i="14" s="1"/>
  <c r="AD92" i="29" s="1"/>
  <c r="AL100" i="14"/>
  <c r="Y101" i="14"/>
  <c r="Z101" i="14"/>
  <c r="AB101" i="14"/>
  <c r="AC101" i="14"/>
  <c r="AG101" i="14"/>
  <c r="AH101" i="14"/>
  <c r="AJ101" i="14"/>
  <c r="AK101" i="14" s="1"/>
  <c r="AD93" i="29" s="1"/>
  <c r="AL101" i="14"/>
  <c r="Y102" i="14"/>
  <c r="Z102" i="14"/>
  <c r="AB102" i="14"/>
  <c r="AC102" i="14"/>
  <c r="AG102" i="14"/>
  <c r="AH102" i="14"/>
  <c r="AJ102" i="14"/>
  <c r="AK102" i="14" s="1"/>
  <c r="AD94" i="29" s="1"/>
  <c r="AQ94" i="29" s="1" a="1"/>
  <c r="AQ94" i="29" s="1"/>
  <c r="AL102" i="14"/>
  <c r="Y103" i="14"/>
  <c r="Z103" i="14"/>
  <c r="AB103" i="14"/>
  <c r="AC103" i="14"/>
  <c r="AG103" i="14"/>
  <c r="AH103" i="14"/>
  <c r="AJ103" i="14"/>
  <c r="AK103" i="14" s="1"/>
  <c r="AD95" i="29" s="1"/>
  <c r="AQ95" i="29" s="1" a="1"/>
  <c r="AQ95" i="29" s="1"/>
  <c r="AL103" i="14"/>
  <c r="Y104" i="14"/>
  <c r="Z104" i="14"/>
  <c r="AB104" i="14"/>
  <c r="AD104" i="14" s="1"/>
  <c r="AA104" i="14" s="1"/>
  <c r="U104" i="14" s="1"/>
  <c r="AC104" i="14"/>
  <c r="AG104" i="14"/>
  <c r="AF104" i="14" s="1"/>
  <c r="AH104" i="14"/>
  <c r="AI104" i="14" s="1"/>
  <c r="AJ104" i="14"/>
  <c r="AK104" i="14" s="1"/>
  <c r="AD96" i="29" s="1"/>
  <c r="AQ96" i="29" s="1" a="1"/>
  <c r="AQ96" i="29" s="1"/>
  <c r="AL104" i="14"/>
  <c r="Y105" i="14"/>
  <c r="Z105" i="14"/>
  <c r="AB105" i="14"/>
  <c r="AC105" i="14"/>
  <c r="AG105" i="14"/>
  <c r="AH105" i="14"/>
  <c r="AI105" i="14" s="1"/>
  <c r="AJ105" i="14"/>
  <c r="AK105" i="14" s="1"/>
  <c r="AD97" i="29" s="1"/>
  <c r="AQ97" i="29" s="1" a="1"/>
  <c r="AQ97" i="29" s="1"/>
  <c r="AL105" i="14"/>
  <c r="Y106" i="14"/>
  <c r="Z106" i="14"/>
  <c r="AB106" i="14"/>
  <c r="AC106" i="14"/>
  <c r="AG106" i="14"/>
  <c r="AF106" i="14" s="1"/>
  <c r="AE106" i="14"/>
  <c r="AH106" i="14"/>
  <c r="AJ106" i="14"/>
  <c r="AK106" i="14" s="1"/>
  <c r="AD98" i="29" s="1"/>
  <c r="AQ98" i="29" s="1" a="1"/>
  <c r="AQ98" i="29" s="1"/>
  <c r="AL106" i="14"/>
  <c r="Y107" i="14"/>
  <c r="Z107" i="14"/>
  <c r="AB107" i="14"/>
  <c r="AC107" i="14"/>
  <c r="AG107" i="14"/>
  <c r="AF107" i="14" s="1"/>
  <c r="AE107" i="14"/>
  <c r="AH107" i="14"/>
  <c r="AJ107" i="14"/>
  <c r="AK107" i="14" s="1"/>
  <c r="AD99" i="29" s="1"/>
  <c r="AQ99" i="29" s="1" a="1"/>
  <c r="AQ99" i="29" s="1"/>
  <c r="AL107" i="14"/>
  <c r="Y108" i="14"/>
  <c r="Z108" i="14"/>
  <c r="AB108" i="14"/>
  <c r="AC108" i="14"/>
  <c r="AG108" i="14"/>
  <c r="AH108" i="14"/>
  <c r="AJ108" i="14"/>
  <c r="AK108" i="14" s="1"/>
  <c r="AD100" i="29" s="1"/>
  <c r="AL108" i="14"/>
  <c r="Y109" i="14"/>
  <c r="Z109" i="14"/>
  <c r="AB109" i="14"/>
  <c r="AC109" i="14"/>
  <c r="AG109" i="14"/>
  <c r="AH109" i="14"/>
  <c r="AJ109" i="14"/>
  <c r="AK109" i="14" s="1"/>
  <c r="AD101" i="29" s="1"/>
  <c r="AL109" i="14"/>
  <c r="Y110" i="14"/>
  <c r="Z110" i="14"/>
  <c r="AB110" i="14"/>
  <c r="AC110" i="14"/>
  <c r="AG110" i="14"/>
  <c r="AH110" i="14"/>
  <c r="AJ110" i="14"/>
  <c r="AK110" i="14" s="1"/>
  <c r="AD102" i="29" s="1"/>
  <c r="AQ102" i="29" s="1" a="1"/>
  <c r="AQ102" i="29" s="1"/>
  <c r="AL110" i="14"/>
  <c r="Y111" i="14"/>
  <c r="Z111" i="14"/>
  <c r="AB111" i="14"/>
  <c r="AC111" i="14"/>
  <c r="AG111" i="14"/>
  <c r="AH111" i="14"/>
  <c r="AJ111" i="14"/>
  <c r="AK111" i="14" s="1"/>
  <c r="AD103" i="29" s="1"/>
  <c r="AQ103" i="29" s="1" a="1"/>
  <c r="AQ103" i="29" s="1"/>
  <c r="AL111" i="14"/>
  <c r="Y112" i="14"/>
  <c r="Z112" i="14"/>
  <c r="AB112" i="14"/>
  <c r="AC112" i="14"/>
  <c r="AG112" i="14"/>
  <c r="AH112" i="14"/>
  <c r="AJ112" i="14"/>
  <c r="AK112" i="14" s="1"/>
  <c r="AD104" i="29" s="1"/>
  <c r="AQ104" i="29" s="1" a="1"/>
  <c r="AQ104" i="29" s="1"/>
  <c r="AL112" i="14"/>
  <c r="Y113" i="14"/>
  <c r="Z113" i="14"/>
  <c r="AB113" i="14"/>
  <c r="AC113" i="14"/>
  <c r="AG113" i="14"/>
  <c r="AH113" i="14"/>
  <c r="AJ113" i="14"/>
  <c r="AK113" i="14" s="1"/>
  <c r="AD105" i="29" s="1"/>
  <c r="AL113" i="14"/>
  <c r="Y114" i="14"/>
  <c r="Z114" i="14"/>
  <c r="AB114" i="14"/>
  <c r="AC114" i="14"/>
  <c r="AG114" i="14"/>
  <c r="AF114" i="14" s="1"/>
  <c r="AH114" i="14"/>
  <c r="AJ114" i="14"/>
  <c r="AK114" i="14" s="1"/>
  <c r="AD106" i="29" s="1"/>
  <c r="AQ106" i="29" s="1" a="1"/>
  <c r="AQ106" i="29" s="1"/>
  <c r="AL114" i="14"/>
  <c r="Y115" i="14"/>
  <c r="Z115" i="14"/>
  <c r="AB115" i="14"/>
  <c r="AC115" i="14"/>
  <c r="AG115" i="14"/>
  <c r="AF115" i="14" s="1"/>
  <c r="AH115" i="14"/>
  <c r="AJ115" i="14"/>
  <c r="AK115" i="14" s="1"/>
  <c r="AD107" i="29" s="1"/>
  <c r="AQ107" i="29" s="1" a="1"/>
  <c r="AQ107" i="29" s="1"/>
  <c r="AL115" i="14"/>
  <c r="Y116" i="14"/>
  <c r="Z116" i="14"/>
  <c r="AB116" i="14"/>
  <c r="AC116" i="14"/>
  <c r="AG116" i="14"/>
  <c r="AF116" i="14" s="1"/>
  <c r="AE116" i="14"/>
  <c r="AH116" i="14"/>
  <c r="AJ116" i="14"/>
  <c r="AK116" i="14" s="1"/>
  <c r="AD108" i="29" s="1"/>
  <c r="AL116" i="14"/>
  <c r="Y117" i="14"/>
  <c r="Z117" i="14"/>
  <c r="AB117" i="14"/>
  <c r="AC117" i="14"/>
  <c r="AG117" i="14"/>
  <c r="AH117" i="14"/>
  <c r="AJ117" i="14"/>
  <c r="AK117" i="14" s="1"/>
  <c r="AD109" i="29" s="1"/>
  <c r="AL117" i="14"/>
  <c r="Y118" i="14"/>
  <c r="Z118" i="14"/>
  <c r="AB118" i="14"/>
  <c r="AC118" i="14"/>
  <c r="AG118" i="14"/>
  <c r="AH118" i="14"/>
  <c r="AJ118" i="14"/>
  <c r="AK118" i="14" s="1"/>
  <c r="AD110" i="29" s="1"/>
  <c r="AQ110" i="29" s="1" a="1"/>
  <c r="AQ110" i="29" s="1"/>
  <c r="AL118" i="14"/>
  <c r="Y119" i="14"/>
  <c r="Z119" i="14"/>
  <c r="AB119" i="14"/>
  <c r="AC119" i="14"/>
  <c r="AG119" i="14"/>
  <c r="AH119" i="14"/>
  <c r="AJ119" i="14"/>
  <c r="AK119" i="14" s="1"/>
  <c r="AD111" i="29" s="1"/>
  <c r="AQ111" i="29" s="1" a="1"/>
  <c r="AQ111" i="29" s="1"/>
  <c r="AL119" i="14"/>
  <c r="Y120" i="14"/>
  <c r="Z120" i="14"/>
  <c r="AB120" i="14"/>
  <c r="AC120" i="14"/>
  <c r="AG120" i="14"/>
  <c r="AF120" i="14" s="1"/>
  <c r="AH120" i="14"/>
  <c r="AI120" i="14" s="1"/>
  <c r="AJ120" i="14"/>
  <c r="AK120" i="14" s="1"/>
  <c r="AD112" i="29" s="1"/>
  <c r="AL120" i="14"/>
  <c r="Y121" i="14"/>
  <c r="Z121" i="14"/>
  <c r="AB121" i="14"/>
  <c r="AC121" i="14"/>
  <c r="AG121" i="14"/>
  <c r="AF121" i="14" s="1"/>
  <c r="AH121" i="14"/>
  <c r="AJ121" i="14"/>
  <c r="AK121" i="14" s="1"/>
  <c r="AD113" i="29" s="1"/>
  <c r="AL121" i="14"/>
  <c r="Y122" i="14"/>
  <c r="Z122" i="14"/>
  <c r="AB122" i="14"/>
  <c r="AC122" i="14"/>
  <c r="AG122" i="14"/>
  <c r="AH122" i="14"/>
  <c r="AJ122" i="14"/>
  <c r="AK122" i="14" s="1"/>
  <c r="AD114" i="29" s="1"/>
  <c r="AQ114" i="29" s="1" a="1"/>
  <c r="AQ114" i="29" s="1"/>
  <c r="AL122" i="14"/>
  <c r="Y123" i="14"/>
  <c r="Z123" i="14"/>
  <c r="AB123" i="14"/>
  <c r="AC123" i="14"/>
  <c r="AG123" i="14"/>
  <c r="AF123" i="14" s="1"/>
  <c r="AH123" i="14"/>
  <c r="AJ123" i="14"/>
  <c r="AK123" i="14" s="1"/>
  <c r="AD115" i="29" s="1"/>
  <c r="AQ115" i="29" s="1" a="1"/>
  <c r="AQ115" i="29" s="1"/>
  <c r="AL123" i="14"/>
  <c r="Y124" i="14"/>
  <c r="Z124" i="14"/>
  <c r="AB124" i="14"/>
  <c r="AD124" i="14" s="1"/>
  <c r="AA124" i="14" s="1"/>
  <c r="U124" i="14" s="1"/>
  <c r="AC124" i="14"/>
  <c r="AG124" i="14"/>
  <c r="AH124" i="14"/>
  <c r="AJ124" i="14"/>
  <c r="AK124" i="14" s="1"/>
  <c r="AD116" i="29" s="1"/>
  <c r="AQ116" i="29" s="1" a="1"/>
  <c r="AQ116" i="29" s="1"/>
  <c r="AL124" i="14"/>
  <c r="Y125" i="14"/>
  <c r="Z125" i="14"/>
  <c r="AB125" i="14"/>
  <c r="AC125" i="14"/>
  <c r="AG125" i="14"/>
  <c r="AF125" i="14" s="1"/>
  <c r="AH125" i="14"/>
  <c r="AJ125" i="14"/>
  <c r="AK125" i="14" s="1"/>
  <c r="AD117" i="29" s="1"/>
  <c r="AQ117" i="29" s="1" a="1"/>
  <c r="AQ117" i="29" s="1"/>
  <c r="AL125" i="14"/>
  <c r="Y126" i="14"/>
  <c r="Z126" i="14"/>
  <c r="AB126" i="14"/>
  <c r="AC126" i="14"/>
  <c r="AG126" i="14"/>
  <c r="AH126" i="14"/>
  <c r="AJ126" i="14"/>
  <c r="AK126" i="14" s="1"/>
  <c r="AD118" i="29" s="1"/>
  <c r="AQ118" i="29" s="1" a="1"/>
  <c r="AQ118" i="29" s="1"/>
  <c r="AL126" i="14"/>
  <c r="Y127" i="14"/>
  <c r="Z127" i="14"/>
  <c r="AB127" i="14"/>
  <c r="AC127" i="14"/>
  <c r="AG127" i="14"/>
  <c r="AF127" i="14" s="1"/>
  <c r="AH127" i="14"/>
  <c r="AJ127" i="14"/>
  <c r="AK127" i="14" s="1"/>
  <c r="AD119" i="29" s="1"/>
  <c r="AQ119" i="29" s="1" a="1"/>
  <c r="AQ119" i="29" s="1"/>
  <c r="AL127" i="14"/>
  <c r="Y128" i="14"/>
  <c r="Z128" i="14"/>
  <c r="AB128" i="14"/>
  <c r="AC128" i="14"/>
  <c r="AG128" i="14"/>
  <c r="AF128" i="14" s="1"/>
  <c r="AH128" i="14"/>
  <c r="AI128" i="14"/>
  <c r="AJ128" i="14"/>
  <c r="AK128" i="14" s="1"/>
  <c r="AD120" i="29" s="1"/>
  <c r="AL128" i="14"/>
  <c r="Y129" i="14"/>
  <c r="Z129" i="14"/>
  <c r="AD129" i="14" s="1"/>
  <c r="AA129" i="14" s="1"/>
  <c r="U129" i="14" s="1"/>
  <c r="AB129" i="14"/>
  <c r="AC129" i="14"/>
  <c r="AG129" i="14"/>
  <c r="AF129" i="14" s="1"/>
  <c r="AH129" i="14"/>
  <c r="AI129" i="14" s="1"/>
  <c r="AJ129" i="14"/>
  <c r="AK129" i="14" s="1"/>
  <c r="AD121" i="29" s="1"/>
  <c r="AL129" i="14"/>
  <c r="Y130" i="14"/>
  <c r="Z130" i="14"/>
  <c r="AD130" i="14" s="1"/>
  <c r="AA130" i="14" s="1"/>
  <c r="U130" i="14" s="1"/>
  <c r="AB130" i="14"/>
  <c r="AC130" i="14"/>
  <c r="AG130" i="14"/>
  <c r="AF130" i="14" s="1"/>
  <c r="AE130" i="14"/>
  <c r="AH130" i="14"/>
  <c r="AJ130" i="14"/>
  <c r="AK130" i="14" s="1"/>
  <c r="AD122" i="29" s="1"/>
  <c r="AQ122" i="29" s="1" a="1"/>
  <c r="AQ122" i="29" s="1"/>
  <c r="AL130" i="14"/>
  <c r="Y131" i="14"/>
  <c r="Z131" i="14"/>
  <c r="AB131" i="14"/>
  <c r="AD131" i="14"/>
  <c r="AA131" i="14" s="1"/>
  <c r="AC131" i="14"/>
  <c r="AG131" i="14"/>
  <c r="AF131" i="14" s="1"/>
  <c r="AH131" i="14"/>
  <c r="AJ131" i="14"/>
  <c r="AK131" i="14" s="1"/>
  <c r="AD123" i="29" s="1"/>
  <c r="AQ123" i="29" s="1" a="1"/>
  <c r="AQ123" i="29" s="1"/>
  <c r="AL131" i="14"/>
  <c r="Y132" i="14"/>
  <c r="Z132" i="14"/>
  <c r="AB132" i="14"/>
  <c r="AD132" i="14" s="1"/>
  <c r="AA132" i="14" s="1"/>
  <c r="AC132" i="14"/>
  <c r="AG132" i="14"/>
  <c r="AH132" i="14"/>
  <c r="AI132" i="14" s="1"/>
  <c r="AJ132" i="14"/>
  <c r="AK132" i="14" s="1"/>
  <c r="AD124" i="29" s="1"/>
  <c r="AL132" i="14"/>
  <c r="Y133" i="14"/>
  <c r="Z133" i="14"/>
  <c r="AB133" i="14"/>
  <c r="AC133" i="14"/>
  <c r="AG133" i="14"/>
  <c r="AF133" i="14" s="1"/>
  <c r="AH133" i="14"/>
  <c r="AJ133" i="14"/>
  <c r="AK133" i="14" s="1"/>
  <c r="AD125" i="29" s="1"/>
  <c r="AL133" i="14"/>
  <c r="Y134" i="14"/>
  <c r="Z134" i="14"/>
  <c r="AB134" i="14"/>
  <c r="AC134" i="14"/>
  <c r="AG134" i="14"/>
  <c r="AH134" i="14"/>
  <c r="AI134" i="14" s="1"/>
  <c r="AJ134" i="14"/>
  <c r="AK134" i="14" s="1"/>
  <c r="AD126" i="29" s="1"/>
  <c r="AQ126" i="29" s="1" a="1"/>
  <c r="AQ126" i="29" s="1"/>
  <c r="AL134" i="14"/>
  <c r="Y135" i="14"/>
  <c r="Z135" i="14"/>
  <c r="AB135" i="14"/>
  <c r="AD135" i="14" s="1"/>
  <c r="AA135" i="14" s="1"/>
  <c r="AC135" i="14"/>
  <c r="AG135" i="14"/>
  <c r="AF135" i="14" s="1"/>
  <c r="AH135" i="14"/>
  <c r="AI135" i="14" s="1"/>
  <c r="AJ135" i="14"/>
  <c r="AK135" i="14" s="1"/>
  <c r="AD127" i="29" s="1"/>
  <c r="AQ127" i="29" s="1" a="1"/>
  <c r="AQ127" i="29" s="1"/>
  <c r="AL135" i="14"/>
  <c r="Y136" i="14"/>
  <c r="Z136" i="14"/>
  <c r="AB136" i="14"/>
  <c r="AC136" i="14"/>
  <c r="AG136" i="14"/>
  <c r="AF136" i="14" s="1"/>
  <c r="AE136" i="14"/>
  <c r="AH136" i="14"/>
  <c r="AI136" i="14" s="1"/>
  <c r="AJ136" i="14"/>
  <c r="AK136" i="14" s="1"/>
  <c r="AD128" i="29" s="1"/>
  <c r="AL136" i="14"/>
  <c r="Y137" i="14"/>
  <c r="Z137" i="14"/>
  <c r="AB137" i="14"/>
  <c r="AC137" i="14"/>
  <c r="AG137" i="14"/>
  <c r="AE137" i="14" s="1"/>
  <c r="AH137" i="14"/>
  <c r="AJ137" i="14"/>
  <c r="AK137" i="14" s="1"/>
  <c r="AD129" i="29" s="1"/>
  <c r="AL137" i="14"/>
  <c r="Y138" i="14"/>
  <c r="Z138" i="14"/>
  <c r="AB138" i="14"/>
  <c r="AC138" i="14"/>
  <c r="AG138" i="14"/>
  <c r="AE138" i="14" s="1"/>
  <c r="AH138" i="14"/>
  <c r="AJ138" i="14"/>
  <c r="AK138" i="14" s="1"/>
  <c r="AD130" i="29" s="1"/>
  <c r="AQ130" i="29" s="1" a="1"/>
  <c r="AQ130" i="29" s="1"/>
  <c r="AL138" i="14"/>
  <c r="Y139" i="14"/>
  <c r="Z139" i="14"/>
  <c r="AB139" i="14"/>
  <c r="AC139" i="14"/>
  <c r="AG139" i="14"/>
  <c r="AE139" i="14" s="1"/>
  <c r="AH139" i="14"/>
  <c r="AJ139" i="14"/>
  <c r="AK139" i="14" s="1"/>
  <c r="AD131" i="29" s="1"/>
  <c r="AQ131" i="29" s="1" a="1"/>
  <c r="AQ131" i="29" s="1"/>
  <c r="AL139" i="14"/>
  <c r="Y140" i="14"/>
  <c r="Z140" i="14"/>
  <c r="AB140" i="14"/>
  <c r="AC140" i="14"/>
  <c r="AG140" i="14"/>
  <c r="AE140" i="14" s="1"/>
  <c r="AH140" i="14"/>
  <c r="AJ140" i="14"/>
  <c r="AK140" i="14" s="1"/>
  <c r="AD132" i="29" s="1"/>
  <c r="AL140" i="14"/>
  <c r="Y141" i="14"/>
  <c r="Z141" i="14"/>
  <c r="AB141" i="14"/>
  <c r="AC141" i="14"/>
  <c r="AG141" i="14"/>
  <c r="AH141" i="14"/>
  <c r="AI141" i="14"/>
  <c r="AJ141" i="14"/>
  <c r="AK141" i="14" s="1"/>
  <c r="AD133" i="29" s="1"/>
  <c r="AL141" i="14"/>
  <c r="Y142" i="14"/>
  <c r="Z142" i="14"/>
  <c r="AB142" i="14"/>
  <c r="AC142" i="14"/>
  <c r="AG142" i="14"/>
  <c r="AH142" i="14"/>
  <c r="AI142" i="14" s="1"/>
  <c r="AJ142" i="14"/>
  <c r="AK142" i="14" s="1"/>
  <c r="AD134" i="29" s="1"/>
  <c r="AQ134" i="29" s="1" a="1"/>
  <c r="AQ134" i="29" s="1"/>
  <c r="AL142" i="14"/>
  <c r="Y143" i="14"/>
  <c r="Z143" i="14"/>
  <c r="AB143" i="14"/>
  <c r="AC143" i="14"/>
  <c r="AG143" i="14"/>
  <c r="AE143" i="14" s="1"/>
  <c r="AF143" i="14"/>
  <c r="AH143" i="14"/>
  <c r="AJ143" i="14"/>
  <c r="AK143" i="14"/>
  <c r="AD135" i="29" s="1"/>
  <c r="AQ135" i="29" s="1" a="1"/>
  <c r="AQ135" i="29" s="1"/>
  <c r="AL143" i="14"/>
  <c r="Y144" i="14"/>
  <c r="Z144" i="14"/>
  <c r="AB144" i="14"/>
  <c r="AD144" i="14" s="1"/>
  <c r="AA144" i="14" s="1"/>
  <c r="AC144" i="14"/>
  <c r="AG144" i="14"/>
  <c r="AE144" i="14" s="1"/>
  <c r="AF144" i="14"/>
  <c r="AH144" i="14"/>
  <c r="AI144" i="14" s="1"/>
  <c r="AJ144" i="14"/>
  <c r="AK144" i="14" s="1"/>
  <c r="AD136" i="29" s="1"/>
  <c r="AQ136" i="29" s="1" a="1"/>
  <c r="AQ136" i="29" s="1"/>
  <c r="AL144" i="14"/>
  <c r="Y145" i="14"/>
  <c r="Z145" i="14"/>
  <c r="AB145" i="14"/>
  <c r="AC145" i="14"/>
  <c r="AG145" i="14"/>
  <c r="AH145" i="14"/>
  <c r="AJ145" i="14"/>
  <c r="AK145" i="14" s="1"/>
  <c r="AD137" i="29" s="1"/>
  <c r="AL145" i="14"/>
  <c r="Y146" i="14"/>
  <c r="Z146" i="14"/>
  <c r="AB146" i="14"/>
  <c r="AC146" i="14"/>
  <c r="AG146" i="14"/>
  <c r="AE146" i="14" s="1"/>
  <c r="AH146" i="14"/>
  <c r="AI146" i="14" s="1"/>
  <c r="AJ146" i="14"/>
  <c r="AK146" i="14" s="1"/>
  <c r="AD138" i="29" s="1"/>
  <c r="AQ138" i="29" s="1" a="1"/>
  <c r="AQ138" i="29" s="1"/>
  <c r="AL146" i="14"/>
  <c r="Y147" i="14"/>
  <c r="Z147" i="14"/>
  <c r="AB147" i="14"/>
  <c r="AC147" i="14"/>
  <c r="AG147" i="14"/>
  <c r="AE147" i="14" s="1"/>
  <c r="AH147" i="14"/>
  <c r="AJ147" i="14"/>
  <c r="AK147" i="14" s="1"/>
  <c r="AD139" i="29" s="1"/>
  <c r="AQ139" i="29" s="1" a="1"/>
  <c r="AQ139" i="29" s="1"/>
  <c r="AL147" i="14"/>
  <c r="Y148" i="14"/>
  <c r="Z148" i="14"/>
  <c r="AB148" i="14"/>
  <c r="AC148" i="14"/>
  <c r="AG148" i="14"/>
  <c r="AH148" i="14"/>
  <c r="AJ148" i="14"/>
  <c r="AK148" i="14" s="1"/>
  <c r="AD140" i="29" s="1"/>
  <c r="AQ140" i="29" s="1" a="1"/>
  <c r="AQ140" i="29" s="1"/>
  <c r="AL148" i="14"/>
  <c r="Y149" i="14"/>
  <c r="Z149" i="14"/>
  <c r="AB149" i="14"/>
  <c r="AC149" i="14"/>
  <c r="AG149" i="14"/>
  <c r="AH149" i="14"/>
  <c r="AI149" i="14" s="1"/>
  <c r="AJ149" i="14"/>
  <c r="AK149" i="14" s="1"/>
  <c r="AD141" i="29" s="1"/>
  <c r="AL149" i="14"/>
  <c r="Y150" i="14"/>
  <c r="Z150" i="14"/>
  <c r="AB150" i="14"/>
  <c r="AC150" i="14"/>
  <c r="AG150" i="14"/>
  <c r="AH150" i="14"/>
  <c r="AI150" i="14" s="1"/>
  <c r="AJ150" i="14"/>
  <c r="AK150" i="14" s="1"/>
  <c r="AD142" i="29" s="1"/>
  <c r="AQ142" i="29" s="1" a="1"/>
  <c r="AQ142" i="29" s="1"/>
  <c r="AL150" i="14"/>
  <c r="Y151" i="14"/>
  <c r="Z151" i="14"/>
  <c r="AB151" i="14"/>
  <c r="AC151" i="14"/>
  <c r="AG151" i="14"/>
  <c r="AH151" i="14"/>
  <c r="AJ151" i="14"/>
  <c r="AK151" i="14" s="1"/>
  <c r="AD143" i="29" s="1"/>
  <c r="AQ143" i="29" s="1" a="1"/>
  <c r="AQ143" i="29" s="1"/>
  <c r="AL151" i="14"/>
  <c r="Y152" i="14"/>
  <c r="Z152" i="14"/>
  <c r="AB152" i="14"/>
  <c r="AC152" i="14"/>
  <c r="AG152" i="14"/>
  <c r="AH152" i="14"/>
  <c r="AJ152" i="14"/>
  <c r="AK152" i="14" s="1"/>
  <c r="AD144" i="29" s="1"/>
  <c r="AQ144" i="29" s="1" a="1"/>
  <c r="AQ144" i="29" s="1"/>
  <c r="AL152" i="14"/>
  <c r="Y153" i="14"/>
  <c r="Z153" i="14"/>
  <c r="AB153" i="14"/>
  <c r="AC153" i="14"/>
  <c r="AG153" i="14"/>
  <c r="AH153" i="14"/>
  <c r="AJ153" i="14"/>
  <c r="AK153" i="14" s="1"/>
  <c r="AD145" i="29" s="1"/>
  <c r="AL153" i="14"/>
  <c r="Y154" i="14"/>
  <c r="Z154" i="14"/>
  <c r="AB154" i="14"/>
  <c r="AC154" i="14"/>
  <c r="AG154" i="14"/>
  <c r="AF154" i="14" s="1"/>
  <c r="AH154" i="14"/>
  <c r="AJ154" i="14"/>
  <c r="AK154" i="14" s="1"/>
  <c r="AD146" i="29" s="1"/>
  <c r="AQ146" i="29" s="1" a="1"/>
  <c r="AQ146" i="29" s="1"/>
  <c r="AL154" i="14"/>
  <c r="Y155" i="14"/>
  <c r="Z155" i="14"/>
  <c r="AB155" i="14"/>
  <c r="AC155" i="14"/>
  <c r="AG155" i="14"/>
  <c r="AE155" i="14" s="1"/>
  <c r="AH155" i="14"/>
  <c r="AJ155" i="14"/>
  <c r="AK155" i="14" s="1"/>
  <c r="AD147" i="29" s="1"/>
  <c r="AQ147" i="29" s="1" a="1"/>
  <c r="AQ147" i="29" s="1"/>
  <c r="AL155" i="14"/>
  <c r="Y156" i="14"/>
  <c r="Z156" i="14"/>
  <c r="AB156" i="14"/>
  <c r="AC156" i="14"/>
  <c r="AG156" i="14"/>
  <c r="AH156" i="14"/>
  <c r="AJ156" i="14"/>
  <c r="AK156" i="14"/>
  <c r="AD148" i="29" s="1"/>
  <c r="AQ148" i="29" s="1" a="1"/>
  <c r="AQ148" i="29" s="1"/>
  <c r="AL156" i="14"/>
  <c r="Y157" i="14"/>
  <c r="Z157" i="14"/>
  <c r="AB157" i="14"/>
  <c r="AD157" i="14" s="1"/>
  <c r="AA157" i="14" s="1"/>
  <c r="U157" i="14" s="1"/>
  <c r="AC157" i="14"/>
  <c r="AG157" i="14"/>
  <c r="AH157" i="14"/>
  <c r="AI157" i="14" s="1"/>
  <c r="AJ157" i="14"/>
  <c r="AK157" i="14" s="1"/>
  <c r="AD149" i="29" s="1"/>
  <c r="AL157" i="14"/>
  <c r="Y158" i="14"/>
  <c r="Z158" i="14"/>
  <c r="AB158" i="14"/>
  <c r="AC158" i="14"/>
  <c r="AG158" i="14"/>
  <c r="AH158" i="14"/>
  <c r="AI158" i="14" s="1"/>
  <c r="AJ158" i="14"/>
  <c r="AK158" i="14" s="1"/>
  <c r="AD150" i="29" s="1"/>
  <c r="AQ150" i="29" s="1" a="1"/>
  <c r="AQ150" i="29" s="1"/>
  <c r="AL158" i="14"/>
  <c r="Y159" i="14"/>
  <c r="Z159" i="14"/>
  <c r="AB159" i="14"/>
  <c r="AC159" i="14"/>
  <c r="AG159" i="14"/>
  <c r="AH159" i="14"/>
  <c r="AI159" i="14"/>
  <c r="AJ159" i="14"/>
  <c r="AK159" i="14" s="1"/>
  <c r="AD151" i="29" s="1"/>
  <c r="AQ151" i="29" s="1" a="1"/>
  <c r="AQ151" i="29" s="1"/>
  <c r="AL159" i="14"/>
  <c r="Y160" i="14"/>
  <c r="Z160" i="14"/>
  <c r="AB160" i="14"/>
  <c r="AC160" i="14"/>
  <c r="AG160" i="14"/>
  <c r="AE160" i="14" s="1"/>
  <c r="AH160" i="14"/>
  <c r="AJ160" i="14"/>
  <c r="AK160" i="14" s="1"/>
  <c r="AD152" i="29" s="1"/>
  <c r="AL160" i="14"/>
  <c r="Y161" i="14"/>
  <c r="Z161" i="14"/>
  <c r="AB161" i="14"/>
  <c r="AC161" i="14"/>
  <c r="AG161" i="14"/>
  <c r="AE161" i="14" s="1"/>
  <c r="AH161" i="14"/>
  <c r="AJ161" i="14"/>
  <c r="AK161" i="14" s="1"/>
  <c r="AD153" i="29" s="1"/>
  <c r="AL161" i="14"/>
  <c r="Y162" i="14"/>
  <c r="Z162" i="14"/>
  <c r="AB162" i="14"/>
  <c r="AC162" i="14"/>
  <c r="AG162" i="14"/>
  <c r="AE162" i="14" s="1"/>
  <c r="AH162" i="14"/>
  <c r="AI162" i="14" s="1"/>
  <c r="AJ162" i="14"/>
  <c r="AK162" i="14"/>
  <c r="AD154" i="29" s="1"/>
  <c r="AQ154" i="29" s="1" a="1"/>
  <c r="AQ154" i="29" s="1"/>
  <c r="AL162" i="14"/>
  <c r="Y163" i="14"/>
  <c r="Z163" i="14"/>
  <c r="AB163" i="14"/>
  <c r="AD163" i="14" s="1"/>
  <c r="AA163" i="14" s="1"/>
  <c r="AC163" i="14"/>
  <c r="AG163" i="14"/>
  <c r="AE163" i="14" s="1"/>
  <c r="AH163" i="14"/>
  <c r="AJ163" i="14"/>
  <c r="AK163" i="14"/>
  <c r="AD155" i="29" s="1"/>
  <c r="AQ155" i="29" s="1" a="1"/>
  <c r="AQ155" i="29" s="1"/>
  <c r="AL163" i="14"/>
  <c r="Y164" i="14"/>
  <c r="Z164" i="14"/>
  <c r="AB164" i="14"/>
  <c r="AD164" i="14" s="1"/>
  <c r="AA164" i="14" s="1"/>
  <c r="U164" i="14" s="1"/>
  <c r="AC164" i="14"/>
  <c r="AG164" i="14"/>
  <c r="AH164" i="14"/>
  <c r="AJ164" i="14"/>
  <c r="AK164" i="14" s="1"/>
  <c r="AD156" i="29" s="1"/>
  <c r="AQ156" i="29" s="1" a="1"/>
  <c r="AQ156" i="29" s="1"/>
  <c r="AL164" i="14"/>
  <c r="Y165" i="14"/>
  <c r="Z165" i="14"/>
  <c r="AB165" i="14"/>
  <c r="AC165" i="14"/>
  <c r="AG165" i="14"/>
  <c r="AE165" i="14" s="1"/>
  <c r="AH165" i="14"/>
  <c r="AJ165" i="14"/>
  <c r="AK165" i="14" s="1"/>
  <c r="AD157" i="29" s="1"/>
  <c r="AL165" i="14"/>
  <c r="Y166" i="14"/>
  <c r="Z166" i="14"/>
  <c r="AB166" i="14"/>
  <c r="AC166" i="14"/>
  <c r="AG166" i="14"/>
  <c r="AE166" i="14" s="1"/>
  <c r="AH166" i="14"/>
  <c r="AJ166" i="14"/>
  <c r="AK166" i="14" s="1"/>
  <c r="AD158" i="29" s="1"/>
  <c r="AQ158" i="29" s="1" a="1"/>
  <c r="AQ158" i="29" s="1"/>
  <c r="AL166" i="14"/>
  <c r="Y167" i="14"/>
  <c r="Z167" i="14"/>
  <c r="AB167" i="14"/>
  <c r="AC167" i="14"/>
  <c r="AG167" i="14"/>
  <c r="AE167" i="14" s="1"/>
  <c r="AF167" i="14"/>
  <c r="AH167" i="14"/>
  <c r="AI167" i="14" s="1"/>
  <c r="AJ167" i="14"/>
  <c r="AK167" i="14" s="1"/>
  <c r="AD159" i="29" s="1"/>
  <c r="AQ159" i="29" s="1" a="1"/>
  <c r="AQ159" i="29" s="1"/>
  <c r="AL167" i="14"/>
  <c r="Y168" i="14"/>
  <c r="Z168" i="14"/>
  <c r="AB168" i="14"/>
  <c r="AC168" i="14"/>
  <c r="AG168" i="14"/>
  <c r="AH168" i="14"/>
  <c r="AJ168" i="14"/>
  <c r="AK168" i="14"/>
  <c r="AD160" i="29" s="1"/>
  <c r="AQ160" i="29" s="1" a="1"/>
  <c r="AQ160" i="29" s="1"/>
  <c r="AL168" i="14"/>
  <c r="Y169" i="14"/>
  <c r="Z169" i="14"/>
  <c r="AB169" i="14"/>
  <c r="AC169" i="14"/>
  <c r="AG169" i="14"/>
  <c r="AE169" i="14" s="1"/>
  <c r="AH169" i="14"/>
  <c r="AJ169" i="14"/>
  <c r="AK169" i="14" s="1"/>
  <c r="AD161" i="29" s="1"/>
  <c r="AL169" i="14"/>
  <c r="Y170" i="14"/>
  <c r="Z170" i="14"/>
  <c r="AB170" i="14"/>
  <c r="AC170" i="14"/>
  <c r="AG170" i="14"/>
  <c r="AE170" i="14" s="1"/>
  <c r="AH170" i="14"/>
  <c r="AJ170" i="14"/>
  <c r="AK170" i="14" s="1"/>
  <c r="AD162" i="29" s="1"/>
  <c r="AQ162" i="29" s="1" a="1"/>
  <c r="AQ162" i="29" s="1"/>
  <c r="AL170" i="14"/>
  <c r="Y171" i="14"/>
  <c r="Z171" i="14"/>
  <c r="AB171" i="14"/>
  <c r="AC171" i="14"/>
  <c r="AG171" i="14"/>
  <c r="AE171" i="14" s="1"/>
  <c r="AH171" i="14"/>
  <c r="AJ171" i="14"/>
  <c r="AK171" i="14" s="1"/>
  <c r="AD163" i="29" s="1"/>
  <c r="AQ163" i="29" s="1" a="1"/>
  <c r="AQ163" i="29" s="1"/>
  <c r="AL171" i="14"/>
  <c r="Y172" i="14"/>
  <c r="Z172" i="14"/>
  <c r="AB172" i="14"/>
  <c r="AC172" i="14"/>
  <c r="AG172" i="14"/>
  <c r="AH172" i="14"/>
  <c r="AJ172" i="14"/>
  <c r="AK172" i="14" s="1"/>
  <c r="AD164" i="29" s="1"/>
  <c r="AL172" i="14"/>
  <c r="Y173" i="14"/>
  <c r="Z173" i="14"/>
  <c r="AB173" i="14"/>
  <c r="AC173" i="14"/>
  <c r="AG173" i="14"/>
  <c r="AE173" i="14" s="1"/>
  <c r="AH173" i="14"/>
  <c r="AJ173" i="14"/>
  <c r="AK173" i="14" s="1"/>
  <c r="AD165" i="29" s="1"/>
  <c r="AL173" i="14"/>
  <c r="Y174" i="14"/>
  <c r="Z174" i="14"/>
  <c r="AB174" i="14"/>
  <c r="AC174" i="14"/>
  <c r="AG174" i="14"/>
  <c r="AE174" i="14" s="1"/>
  <c r="AH174" i="14"/>
  <c r="AJ174" i="14"/>
  <c r="AK174" i="14"/>
  <c r="AD166" i="29" s="1"/>
  <c r="AQ166" i="29" s="1" a="1"/>
  <c r="AQ166" i="29" s="1"/>
  <c r="AL174" i="14"/>
  <c r="Y175" i="14"/>
  <c r="Z175" i="14"/>
  <c r="AB175" i="14"/>
  <c r="AC175" i="14"/>
  <c r="AG175" i="14"/>
  <c r="AE175" i="14" s="1"/>
  <c r="AH175" i="14"/>
  <c r="AI175" i="14" s="1"/>
  <c r="AJ175" i="14"/>
  <c r="AK175" i="14" s="1"/>
  <c r="AD167" i="29" s="1"/>
  <c r="AQ167" i="29" s="1" a="1"/>
  <c r="AQ167" i="29" s="1"/>
  <c r="AL175" i="14"/>
  <c r="Y176" i="14"/>
  <c r="Z176" i="14"/>
  <c r="AB176" i="14"/>
  <c r="AC176" i="14"/>
  <c r="AG176" i="14"/>
  <c r="AH176" i="14"/>
  <c r="AJ176" i="14"/>
  <c r="AK176" i="14" s="1"/>
  <c r="AD168" i="29" s="1"/>
  <c r="AL176" i="14"/>
  <c r="Y177" i="14"/>
  <c r="Z177" i="14"/>
  <c r="AB177" i="14"/>
  <c r="AC177" i="14"/>
  <c r="AG177" i="14"/>
  <c r="AE177" i="14" s="1"/>
  <c r="AH177" i="14"/>
  <c r="AJ177" i="14"/>
  <c r="AK177" i="14" s="1"/>
  <c r="AD169" i="29" s="1"/>
  <c r="AL177" i="14"/>
  <c r="Y178" i="14"/>
  <c r="Z178" i="14"/>
  <c r="AB178" i="14"/>
  <c r="AC178" i="14"/>
  <c r="AG178" i="14"/>
  <c r="AE178" i="14" s="1"/>
  <c r="AH178" i="14"/>
  <c r="AJ178" i="14"/>
  <c r="AK178" i="14" s="1"/>
  <c r="AD170" i="29" s="1"/>
  <c r="AQ170" i="29" s="1" a="1"/>
  <c r="AQ170" i="29" s="1"/>
  <c r="AL178" i="14"/>
  <c r="Y179" i="14"/>
  <c r="Z179" i="14"/>
  <c r="AB179" i="14"/>
  <c r="AC179" i="14"/>
  <c r="AG179" i="14"/>
  <c r="AH179" i="14"/>
  <c r="AJ179" i="14"/>
  <c r="AK179" i="14" s="1"/>
  <c r="AD171" i="29" s="1"/>
  <c r="AQ171" i="29" s="1" a="1"/>
  <c r="AQ171" i="29" s="1"/>
  <c r="AL179" i="14"/>
  <c r="Y180" i="14"/>
  <c r="Z180" i="14"/>
  <c r="AB180" i="14"/>
  <c r="AC180" i="14"/>
  <c r="AG180" i="14"/>
  <c r="AH180" i="14"/>
  <c r="AJ180" i="14"/>
  <c r="AK180" i="14" s="1"/>
  <c r="AD172" i="29" s="1"/>
  <c r="AL180" i="14"/>
  <c r="Y181" i="14"/>
  <c r="Z181" i="14"/>
  <c r="AB181" i="14"/>
  <c r="AC181" i="14"/>
  <c r="AG181" i="14"/>
  <c r="AE181" i="14" s="1"/>
  <c r="AH181" i="14"/>
  <c r="AJ181" i="14"/>
  <c r="AK181" i="14" s="1"/>
  <c r="AD173" i="29" s="1"/>
  <c r="AL181" i="14"/>
  <c r="Y182" i="14"/>
  <c r="Z182" i="14"/>
  <c r="AB182" i="14"/>
  <c r="AC182" i="14"/>
  <c r="AG182" i="14"/>
  <c r="AE182" i="14" s="1"/>
  <c r="AH182" i="14"/>
  <c r="AJ182" i="14"/>
  <c r="AK182" i="14" s="1"/>
  <c r="AD174" i="29" s="1"/>
  <c r="AQ174" i="29" s="1" a="1"/>
  <c r="AQ174" i="29" s="1"/>
  <c r="AL182" i="14"/>
  <c r="Y183" i="14"/>
  <c r="Z183" i="14"/>
  <c r="AB183" i="14"/>
  <c r="AC183" i="14"/>
  <c r="AG183" i="14"/>
  <c r="AE183" i="14" s="1"/>
  <c r="AH183" i="14"/>
  <c r="AJ183" i="14"/>
  <c r="AK183" i="14" s="1"/>
  <c r="AD175" i="29" s="1"/>
  <c r="AQ175" i="29" s="1" a="1"/>
  <c r="AQ175" i="29" s="1"/>
  <c r="AL183" i="14"/>
  <c r="Y184" i="14"/>
  <c r="Z184" i="14"/>
  <c r="AB184" i="14"/>
  <c r="AC184" i="14"/>
  <c r="AG184" i="14"/>
  <c r="AH184" i="14"/>
  <c r="AJ184" i="14"/>
  <c r="AK184" i="14" s="1"/>
  <c r="AD176" i="29" s="1"/>
  <c r="AQ176" i="29" s="1" a="1"/>
  <c r="AQ176" i="29" s="1"/>
  <c r="AL184" i="14"/>
  <c r="Y185" i="14"/>
  <c r="Z185" i="14"/>
  <c r="AB185" i="14"/>
  <c r="AC185" i="14"/>
  <c r="AG185" i="14"/>
  <c r="AF185" i="14" s="1"/>
  <c r="AH185" i="14"/>
  <c r="AJ185" i="14"/>
  <c r="AK185" i="14" s="1"/>
  <c r="AD177" i="29" s="1"/>
  <c r="AL185" i="14"/>
  <c r="Y186" i="14"/>
  <c r="Z186" i="14"/>
  <c r="AB186" i="14"/>
  <c r="AC186" i="14"/>
  <c r="AG186" i="14"/>
  <c r="AE186" i="14" s="1"/>
  <c r="AH186" i="14"/>
  <c r="AJ186" i="14"/>
  <c r="AK186" i="14" s="1"/>
  <c r="AD178" i="29" s="1"/>
  <c r="AQ178" i="29" s="1" a="1"/>
  <c r="AQ178" i="29" s="1"/>
  <c r="AL186" i="14"/>
  <c r="Y187" i="14"/>
  <c r="Z187" i="14"/>
  <c r="AB187" i="14"/>
  <c r="AC187" i="14"/>
  <c r="AG187" i="14"/>
  <c r="AE187" i="14" s="1"/>
  <c r="AF187" i="14"/>
  <c r="AH187" i="14"/>
  <c r="AJ187" i="14"/>
  <c r="AK187" i="14" s="1"/>
  <c r="AD179" i="29" s="1"/>
  <c r="AQ179" i="29" s="1" a="1"/>
  <c r="AQ179" i="29" s="1"/>
  <c r="AL187" i="14"/>
  <c r="Y188" i="14"/>
  <c r="Z188" i="14"/>
  <c r="AB188" i="14"/>
  <c r="AC188" i="14"/>
  <c r="AG188" i="14"/>
  <c r="AE188" i="14" s="1"/>
  <c r="AH188" i="14"/>
  <c r="AJ188" i="14"/>
  <c r="AK188" i="14" s="1"/>
  <c r="AD180" i="29" s="1"/>
  <c r="AQ180" i="29" s="1" a="1"/>
  <c r="AQ180" i="29" s="1"/>
  <c r="AL188" i="14"/>
  <c r="Y189" i="14"/>
  <c r="Z189" i="14"/>
  <c r="AB189" i="14"/>
  <c r="AC189" i="14"/>
  <c r="AG189" i="14"/>
  <c r="AH189" i="14"/>
  <c r="AJ189" i="14"/>
  <c r="AK189" i="14" s="1"/>
  <c r="AD181" i="29" s="1"/>
  <c r="AL189" i="14"/>
  <c r="Y190" i="14"/>
  <c r="Z190" i="14"/>
  <c r="AB190" i="14"/>
  <c r="AC190" i="14"/>
  <c r="AG190" i="14"/>
  <c r="AE190" i="14" s="1"/>
  <c r="AH190" i="14"/>
  <c r="AJ190" i="14"/>
  <c r="AK190" i="14" s="1"/>
  <c r="AD182" i="29" s="1"/>
  <c r="AQ182" i="29" s="1" a="1"/>
  <c r="AQ182" i="29" s="1"/>
  <c r="AL190" i="14"/>
  <c r="Y191" i="14"/>
  <c r="Z191" i="14"/>
  <c r="AB191" i="14"/>
  <c r="AC191" i="14"/>
  <c r="AG191" i="14"/>
  <c r="AE191" i="14" s="1"/>
  <c r="AH191" i="14"/>
  <c r="AJ191" i="14"/>
  <c r="AK191" i="14" s="1"/>
  <c r="AD183" i="29" s="1"/>
  <c r="AQ183" i="29" s="1" a="1"/>
  <c r="AQ183" i="29" s="1"/>
  <c r="AL191" i="14"/>
  <c r="Y192" i="14"/>
  <c r="Z192" i="14"/>
  <c r="AB192" i="14"/>
  <c r="AC192" i="14"/>
  <c r="AG192" i="14"/>
  <c r="AE192" i="14" s="1"/>
  <c r="AH192" i="14"/>
  <c r="AJ192" i="14"/>
  <c r="AK192" i="14" s="1"/>
  <c r="AD184" i="29" s="1"/>
  <c r="AL192" i="14"/>
  <c r="Y193" i="14"/>
  <c r="Z193" i="14"/>
  <c r="AB193" i="14"/>
  <c r="AC193" i="14"/>
  <c r="AG193" i="14"/>
  <c r="AH193" i="14"/>
  <c r="AJ193" i="14"/>
  <c r="AK193" i="14" s="1"/>
  <c r="AD185" i="29" s="1"/>
  <c r="AL193" i="14"/>
  <c r="Y194" i="14"/>
  <c r="Z194" i="14"/>
  <c r="AB194" i="14"/>
  <c r="AC194" i="14"/>
  <c r="AG194" i="14"/>
  <c r="AE194" i="14" s="1"/>
  <c r="AH194" i="14"/>
  <c r="AJ194" i="14"/>
  <c r="AK194" i="14" s="1"/>
  <c r="AD186" i="29" s="1"/>
  <c r="AQ186" i="29" s="1" a="1"/>
  <c r="AQ186" i="29" s="1"/>
  <c r="AL194" i="14"/>
  <c r="Y195" i="14"/>
  <c r="Z195" i="14"/>
  <c r="AB195" i="14"/>
  <c r="AC195" i="14"/>
  <c r="AG195" i="14"/>
  <c r="AE195" i="14" s="1"/>
  <c r="AF195" i="14"/>
  <c r="AH195" i="14"/>
  <c r="AI195" i="14" s="1"/>
  <c r="AJ195" i="14"/>
  <c r="AK195" i="14" s="1"/>
  <c r="AD187" i="29" s="1"/>
  <c r="AQ187" i="29" s="1" a="1"/>
  <c r="AQ187" i="29" s="1"/>
  <c r="AL195" i="14"/>
  <c r="Y196" i="14"/>
  <c r="Z196" i="14"/>
  <c r="AB196" i="14"/>
  <c r="AC196" i="14"/>
  <c r="AG196" i="14"/>
  <c r="AE196" i="14" s="1"/>
  <c r="AH196" i="14"/>
  <c r="AJ196" i="14"/>
  <c r="AK196" i="14" s="1"/>
  <c r="AD188" i="29" s="1"/>
  <c r="AL196" i="14"/>
  <c r="Y197" i="14"/>
  <c r="Z197" i="14"/>
  <c r="AB197" i="14"/>
  <c r="AC197" i="14"/>
  <c r="AG197" i="14"/>
  <c r="AH197" i="14"/>
  <c r="AJ197" i="14"/>
  <c r="AK197" i="14" s="1"/>
  <c r="AD189" i="29" s="1"/>
  <c r="AL197" i="14"/>
  <c r="Y198" i="14"/>
  <c r="Z198" i="14"/>
  <c r="AB198" i="14"/>
  <c r="AC198" i="14"/>
  <c r="AG198" i="14"/>
  <c r="AE198" i="14" s="1"/>
  <c r="AH198" i="14"/>
  <c r="AJ198" i="14"/>
  <c r="AK198" i="14" s="1"/>
  <c r="AD190" i="29" s="1"/>
  <c r="AQ190" i="29" s="1" a="1"/>
  <c r="AQ190" i="29" s="1"/>
  <c r="AL198" i="14"/>
  <c r="Y199" i="14"/>
  <c r="Z199" i="14"/>
  <c r="AB199" i="14"/>
  <c r="AC199" i="14"/>
  <c r="AG199" i="14"/>
  <c r="AE199" i="14" s="1"/>
  <c r="AF199" i="14"/>
  <c r="AH199" i="14"/>
  <c r="AI199" i="14" s="1"/>
  <c r="AJ199" i="14"/>
  <c r="AK199" i="14" s="1"/>
  <c r="AD191" i="29" s="1"/>
  <c r="AQ191" i="29" s="1" a="1"/>
  <c r="AQ191" i="29" s="1"/>
  <c r="AL199" i="14"/>
  <c r="Y200" i="14"/>
  <c r="Z200" i="14"/>
  <c r="AD200" i="14" s="1"/>
  <c r="AA200" i="14" s="1"/>
  <c r="U200" i="14" s="1"/>
  <c r="AB200" i="14"/>
  <c r="AC200" i="14"/>
  <c r="AG200" i="14"/>
  <c r="AE200" i="14" s="1"/>
  <c r="AH200" i="14"/>
  <c r="AJ200" i="14"/>
  <c r="AK200" i="14" s="1"/>
  <c r="AD192" i="29" s="1"/>
  <c r="AQ192" i="29" s="1" a="1"/>
  <c r="AQ192" i="29" s="1"/>
  <c r="AL200" i="14"/>
  <c r="Y201" i="14"/>
  <c r="Z201" i="14"/>
  <c r="AB201" i="14"/>
  <c r="AC201" i="14"/>
  <c r="AG201" i="14"/>
  <c r="AH201" i="14"/>
  <c r="AJ201" i="14"/>
  <c r="AK201" i="14" s="1"/>
  <c r="AD193" i="29" s="1"/>
  <c r="AL201" i="14"/>
  <c r="Y202" i="14"/>
  <c r="Z202" i="14"/>
  <c r="AB202" i="14"/>
  <c r="AC202" i="14"/>
  <c r="AG202" i="14"/>
  <c r="AE202" i="14" s="1"/>
  <c r="AH202" i="14"/>
  <c r="AJ202" i="14"/>
  <c r="AK202" i="14" s="1"/>
  <c r="AD194" i="29" s="1"/>
  <c r="AQ194" i="29" s="1" a="1"/>
  <c r="AQ194" i="29" s="1"/>
  <c r="AL202" i="14"/>
  <c r="Y203" i="14"/>
  <c r="Z203" i="14"/>
  <c r="AB203" i="14"/>
  <c r="AC203" i="14"/>
  <c r="AG203" i="14"/>
  <c r="AE203" i="14" s="1"/>
  <c r="AF203" i="14"/>
  <c r="AH203" i="14"/>
  <c r="AJ203" i="14"/>
  <c r="AK203" i="14" s="1"/>
  <c r="AD195" i="29" s="1"/>
  <c r="AQ195" i="29" s="1" a="1"/>
  <c r="AQ195" i="29" s="1"/>
  <c r="AL203" i="14"/>
  <c r="Y204" i="14"/>
  <c r="Z204" i="14"/>
  <c r="AB204" i="14"/>
  <c r="AC204" i="14"/>
  <c r="AG204" i="14"/>
  <c r="AE204" i="14" s="1"/>
  <c r="AH204" i="14"/>
  <c r="AJ204" i="14"/>
  <c r="AK204" i="14" s="1"/>
  <c r="AD196" i="29" s="1"/>
  <c r="AQ196" i="29" s="1" a="1"/>
  <c r="AQ196" i="29" s="1"/>
  <c r="AL204" i="14"/>
  <c r="Y205" i="14"/>
  <c r="Z205" i="14"/>
  <c r="AB205" i="14"/>
  <c r="AC205" i="14"/>
  <c r="AG205" i="14"/>
  <c r="AH205" i="14"/>
  <c r="AJ205" i="14"/>
  <c r="AK205" i="14" s="1"/>
  <c r="AD197" i="29" s="1"/>
  <c r="AL205" i="14"/>
  <c r="Y206" i="14"/>
  <c r="Z206" i="14"/>
  <c r="AB206" i="14"/>
  <c r="AC206" i="14"/>
  <c r="AG206" i="14"/>
  <c r="AE206" i="14" s="1"/>
  <c r="AH206" i="14"/>
  <c r="AJ206" i="14"/>
  <c r="AK206" i="14" s="1"/>
  <c r="AD198" i="29" s="1"/>
  <c r="AQ198" i="29" s="1" a="1"/>
  <c r="AQ198" i="29" s="1"/>
  <c r="AL206" i="14"/>
  <c r="Y207" i="14"/>
  <c r="Z207" i="14"/>
  <c r="AB207" i="14"/>
  <c r="AC207" i="14"/>
  <c r="AG207" i="14"/>
  <c r="AE207" i="14" s="1"/>
  <c r="AH207" i="14"/>
  <c r="AJ207" i="14"/>
  <c r="AK207" i="14" s="1"/>
  <c r="AD199" i="29" s="1"/>
  <c r="AQ199" i="29" s="1" a="1"/>
  <c r="AQ199" i="29" s="1"/>
  <c r="AL207" i="14"/>
  <c r="Y208" i="14"/>
  <c r="Z208" i="14"/>
  <c r="AB208" i="14"/>
  <c r="AC208" i="14"/>
  <c r="AG208" i="14"/>
  <c r="AE208" i="14" s="1"/>
  <c r="AH208" i="14"/>
  <c r="AJ208" i="14"/>
  <c r="AK208" i="14" s="1"/>
  <c r="AD200" i="29" s="1"/>
  <c r="AL208" i="14"/>
  <c r="Y209" i="14"/>
  <c r="Z209" i="14"/>
  <c r="AB209" i="14"/>
  <c r="AC209" i="14"/>
  <c r="AG209" i="14"/>
  <c r="AH209" i="14"/>
  <c r="AJ209" i="14"/>
  <c r="AK209" i="14" s="1"/>
  <c r="AD201" i="29" s="1"/>
  <c r="AL209" i="14"/>
  <c r="Y210" i="14"/>
  <c r="Z210" i="14"/>
  <c r="AB210" i="14"/>
  <c r="AC210" i="14"/>
  <c r="AG210" i="14"/>
  <c r="AE210" i="14" s="1"/>
  <c r="AH210" i="14"/>
  <c r="AJ210" i="14"/>
  <c r="AK210" i="14" s="1"/>
  <c r="AD202" i="29" s="1"/>
  <c r="AQ202" i="29" s="1" a="1"/>
  <c r="AQ202" i="29" s="1"/>
  <c r="AL210" i="14"/>
  <c r="Y211" i="14"/>
  <c r="Z211" i="14"/>
  <c r="AB211" i="14"/>
  <c r="AC211" i="14"/>
  <c r="AG211" i="14"/>
  <c r="AE211" i="14" s="1"/>
  <c r="AF211" i="14"/>
  <c r="AH211" i="14"/>
  <c r="AI211" i="14" s="1"/>
  <c r="AJ211" i="14"/>
  <c r="AK211" i="14" s="1"/>
  <c r="AD203" i="29" s="1"/>
  <c r="AQ203" i="29" s="1" a="1"/>
  <c r="AQ203" i="29" s="1"/>
  <c r="AL211" i="14"/>
  <c r="Y212" i="14"/>
  <c r="Z212" i="14"/>
  <c r="AB212" i="14"/>
  <c r="AC212" i="14"/>
  <c r="AG212" i="14"/>
  <c r="AE212" i="14" s="1"/>
  <c r="AH212" i="14"/>
  <c r="AJ212" i="14"/>
  <c r="AK212" i="14" s="1"/>
  <c r="AD204" i="29" s="1"/>
  <c r="AL212" i="14"/>
  <c r="Y213" i="14"/>
  <c r="Z213" i="14"/>
  <c r="AB213" i="14"/>
  <c r="AC213" i="14"/>
  <c r="AG213" i="14"/>
  <c r="AH213" i="14"/>
  <c r="AJ213" i="14"/>
  <c r="AK213" i="14" s="1"/>
  <c r="AD205" i="29" s="1"/>
  <c r="AL213" i="14"/>
  <c r="Y214" i="14"/>
  <c r="Z214" i="14"/>
  <c r="AB214" i="14"/>
  <c r="AC214" i="14"/>
  <c r="AG214" i="14"/>
  <c r="AE214" i="14" s="1"/>
  <c r="AH214" i="14"/>
  <c r="AJ214" i="14"/>
  <c r="AK214" i="14" s="1"/>
  <c r="AD206" i="29" s="1"/>
  <c r="AQ206" i="29" s="1" a="1"/>
  <c r="AQ206" i="29" s="1"/>
  <c r="AL214" i="14"/>
  <c r="Y215" i="14"/>
  <c r="Z215" i="14"/>
  <c r="AB215" i="14"/>
  <c r="AC215" i="14"/>
  <c r="AG215" i="14"/>
  <c r="AE215" i="14" s="1"/>
  <c r="AF215" i="14"/>
  <c r="AH215" i="14"/>
  <c r="AI215" i="14" s="1"/>
  <c r="AJ215" i="14"/>
  <c r="AK215" i="14" s="1"/>
  <c r="AD207" i="29" s="1"/>
  <c r="AQ207" i="29" s="1" a="1"/>
  <c r="AQ207" i="29" s="1"/>
  <c r="AL215" i="14"/>
  <c r="Y216" i="14"/>
  <c r="Z216" i="14"/>
  <c r="AD216" i="14" s="1"/>
  <c r="AA216" i="14" s="1"/>
  <c r="AB216" i="14"/>
  <c r="AC216" i="14"/>
  <c r="AG216" i="14"/>
  <c r="AE216" i="14" s="1"/>
  <c r="AH216" i="14"/>
  <c r="AJ216" i="14"/>
  <c r="AK216" i="14" s="1"/>
  <c r="AD208" i="29" s="1"/>
  <c r="AQ208" i="29" s="1" a="1"/>
  <c r="AQ208" i="29" s="1"/>
  <c r="AL216" i="14"/>
  <c r="Y217" i="14"/>
  <c r="Z217" i="14"/>
  <c r="AB217" i="14"/>
  <c r="AC217" i="14"/>
  <c r="AG217" i="14"/>
  <c r="AH217" i="14"/>
  <c r="AJ217" i="14"/>
  <c r="AK217" i="14" s="1"/>
  <c r="AD209" i="29" s="1"/>
  <c r="AL217" i="14"/>
  <c r="Y218" i="14"/>
  <c r="Z218" i="14"/>
  <c r="AB218" i="14"/>
  <c r="AC218" i="14"/>
  <c r="AG218" i="14"/>
  <c r="AE218" i="14" s="1"/>
  <c r="AH218" i="14"/>
  <c r="AJ218" i="14"/>
  <c r="AK218" i="14" s="1"/>
  <c r="AD210" i="29" s="1"/>
  <c r="AQ210" i="29" s="1" a="1"/>
  <c r="AQ210" i="29" s="1"/>
  <c r="AL218" i="14"/>
  <c r="Y219" i="14"/>
  <c r="Z219" i="14"/>
  <c r="AB219" i="14"/>
  <c r="AC219" i="14"/>
  <c r="AG219" i="14"/>
  <c r="AE219" i="14" s="1"/>
  <c r="AF219" i="14"/>
  <c r="AH219" i="14"/>
  <c r="AJ219" i="14"/>
  <c r="AK219" i="14" s="1"/>
  <c r="AD211" i="29" s="1"/>
  <c r="AQ211" i="29" s="1" a="1"/>
  <c r="AQ211" i="29" s="1"/>
  <c r="AL219" i="14"/>
  <c r="Y220" i="14"/>
  <c r="Z220" i="14"/>
  <c r="AB220" i="14"/>
  <c r="AC220" i="14"/>
  <c r="AG220" i="14"/>
  <c r="AE220" i="14" s="1"/>
  <c r="AH220" i="14"/>
  <c r="AJ220" i="14"/>
  <c r="AK220" i="14" s="1"/>
  <c r="AD212" i="29" s="1"/>
  <c r="AQ212" i="29" s="1" a="1"/>
  <c r="AQ212" i="29" s="1"/>
  <c r="AL220" i="14"/>
  <c r="Y221" i="14"/>
  <c r="Z221" i="14"/>
  <c r="AB221" i="14"/>
  <c r="AC221" i="14"/>
  <c r="AG221" i="14"/>
  <c r="AH221" i="14"/>
  <c r="AJ221" i="14"/>
  <c r="AK221" i="14" s="1"/>
  <c r="AD213" i="29" s="1"/>
  <c r="AL221" i="14"/>
  <c r="Y222" i="14"/>
  <c r="Z222" i="14"/>
  <c r="AB222" i="14"/>
  <c r="AC222" i="14"/>
  <c r="AG222" i="14"/>
  <c r="AE222" i="14" s="1"/>
  <c r="AH222" i="14"/>
  <c r="AJ222" i="14"/>
  <c r="AK222" i="14" s="1"/>
  <c r="AD214" i="29" s="1"/>
  <c r="AQ214" i="29" s="1" a="1"/>
  <c r="AQ214" i="29" s="1"/>
  <c r="AL222" i="14"/>
  <c r="Y223" i="14"/>
  <c r="Z223" i="14"/>
  <c r="AB223" i="14"/>
  <c r="AC223" i="14"/>
  <c r="AG223" i="14"/>
  <c r="AE223" i="14" s="1"/>
  <c r="AH223" i="14"/>
  <c r="AJ223" i="14"/>
  <c r="AK223" i="14" s="1"/>
  <c r="AD215" i="29" s="1"/>
  <c r="AQ215" i="29" s="1" a="1"/>
  <c r="AQ215" i="29" s="1"/>
  <c r="AL223" i="14"/>
  <c r="Y224" i="14"/>
  <c r="Z224" i="14"/>
  <c r="AB224" i="14"/>
  <c r="AC224" i="14"/>
  <c r="AG224" i="14"/>
  <c r="AE224" i="14" s="1"/>
  <c r="AH224" i="14"/>
  <c r="AJ224" i="14"/>
  <c r="AK224" i="14" s="1"/>
  <c r="AD216" i="29" s="1"/>
  <c r="AL224" i="14"/>
  <c r="Y225" i="14"/>
  <c r="Z225" i="14"/>
  <c r="AB225" i="14"/>
  <c r="AC225" i="14"/>
  <c r="AG225" i="14"/>
  <c r="AH225" i="14"/>
  <c r="AJ225" i="14"/>
  <c r="AK225" i="14" s="1"/>
  <c r="AD217" i="29" s="1"/>
  <c r="AL225" i="14"/>
  <c r="Y226" i="14"/>
  <c r="Z226" i="14"/>
  <c r="AB226" i="14"/>
  <c r="AC226" i="14"/>
  <c r="AG226" i="14"/>
  <c r="AE226" i="14" s="1"/>
  <c r="AH226" i="14"/>
  <c r="AJ226" i="14"/>
  <c r="AK226" i="14" s="1"/>
  <c r="AD218" i="29" s="1"/>
  <c r="AQ218" i="29" s="1" a="1"/>
  <c r="AQ218" i="29" s="1"/>
  <c r="AL226" i="14"/>
  <c r="Y227" i="14"/>
  <c r="Z227" i="14"/>
  <c r="AB227" i="14"/>
  <c r="AC227" i="14"/>
  <c r="AG227" i="14"/>
  <c r="AE227" i="14" s="1"/>
  <c r="AF227" i="14"/>
  <c r="AH227" i="14"/>
  <c r="AI227" i="14" s="1"/>
  <c r="AJ227" i="14"/>
  <c r="AK227" i="14" s="1"/>
  <c r="AD219" i="29" s="1"/>
  <c r="AQ219" i="29" s="1" a="1"/>
  <c r="AQ219" i="29" s="1"/>
  <c r="AL227" i="14"/>
  <c r="Y228" i="14"/>
  <c r="Z228" i="14"/>
  <c r="AB228" i="14"/>
  <c r="AC228" i="14"/>
  <c r="AG228" i="14"/>
  <c r="AE228" i="14" s="1"/>
  <c r="AH228" i="14"/>
  <c r="AJ228" i="14"/>
  <c r="AK228" i="14" s="1"/>
  <c r="AD220" i="29" s="1"/>
  <c r="AL228" i="14"/>
  <c r="Y229" i="14"/>
  <c r="Z229" i="14"/>
  <c r="AB229" i="14"/>
  <c r="AC229" i="14"/>
  <c r="AG229" i="14"/>
  <c r="AH229" i="14"/>
  <c r="AJ229" i="14"/>
  <c r="AK229" i="14" s="1"/>
  <c r="AD221" i="29" s="1"/>
  <c r="AL229" i="14"/>
  <c r="Y230" i="14"/>
  <c r="Z230" i="14"/>
  <c r="AB230" i="14"/>
  <c r="AC230" i="14"/>
  <c r="AG230" i="14"/>
  <c r="AH230" i="14"/>
  <c r="AJ230" i="14"/>
  <c r="AK230" i="14" s="1"/>
  <c r="AD222" i="29" s="1"/>
  <c r="AQ222" i="29" s="1" a="1"/>
  <c r="AQ222" i="29" s="1"/>
  <c r="AL230" i="14"/>
  <c r="Y231" i="14"/>
  <c r="Z231" i="14"/>
  <c r="AB231" i="14"/>
  <c r="AC231" i="14"/>
  <c r="AG231" i="14"/>
  <c r="AE231" i="14" s="1"/>
  <c r="AF231" i="14"/>
  <c r="AH231" i="14"/>
  <c r="AI231" i="14" s="1"/>
  <c r="AJ231" i="14"/>
  <c r="AK231" i="14" s="1"/>
  <c r="AD223" i="29" s="1"/>
  <c r="AQ223" i="29" s="1" a="1"/>
  <c r="AQ223" i="29" s="1"/>
  <c r="AL231" i="14"/>
  <c r="Y232" i="14"/>
  <c r="Z232" i="14"/>
  <c r="AD232" i="14" s="1"/>
  <c r="AA232" i="14" s="1"/>
  <c r="U232" i="14" s="1"/>
  <c r="AB232" i="14"/>
  <c r="AC232" i="14"/>
  <c r="AG232" i="14"/>
  <c r="AE232" i="14" s="1"/>
  <c r="AH232" i="14"/>
  <c r="AJ232" i="14"/>
  <c r="AK232" i="14" s="1"/>
  <c r="AD224" i="29" s="1"/>
  <c r="AQ224" i="29" s="1" a="1"/>
  <c r="AQ224" i="29" s="1"/>
  <c r="AL232" i="14"/>
  <c r="Y233" i="14"/>
  <c r="Z233" i="14"/>
  <c r="AB233" i="14"/>
  <c r="AC233" i="14"/>
  <c r="AG233" i="14"/>
  <c r="AE233" i="14" s="1"/>
  <c r="AF233" i="14"/>
  <c r="AH233" i="14"/>
  <c r="AJ233" i="14"/>
  <c r="AK233" i="14" s="1"/>
  <c r="AD225" i="29" s="1"/>
  <c r="AL233" i="14"/>
  <c r="Y15" i="14"/>
  <c r="AW2" i="15"/>
  <c r="AX2" i="15"/>
  <c r="AY2" i="15"/>
  <c r="AQ3" i="24" a="1"/>
  <c r="AQ3" i="24" s="1"/>
  <c r="AZ11" i="15" s="1"/>
  <c r="AK3" i="24"/>
  <c r="AZ19" i="24"/>
  <c r="M11" i="15" s="1"/>
  <c r="BA19" i="24"/>
  <c r="N11" i="15" s="1"/>
  <c r="AZ10" i="24"/>
  <c r="BA10" i="24"/>
  <c r="AZ11" i="24"/>
  <c r="BA11" i="24"/>
  <c r="AZ12" i="24"/>
  <c r="M4" i="15" s="1"/>
  <c r="BA12" i="24"/>
  <c r="N4" i="15" s="1"/>
  <c r="AZ13" i="24"/>
  <c r="BA13" i="24"/>
  <c r="AZ14" i="24"/>
  <c r="BA14" i="24"/>
  <c r="AZ15" i="24"/>
  <c r="BA15" i="24"/>
  <c r="AZ16" i="24"/>
  <c r="M8" i="15" s="1"/>
  <c r="BA16" i="24"/>
  <c r="AN16" i="24" s="1"/>
  <c r="AX16" i="24" s="1"/>
  <c r="AZ17" i="24"/>
  <c r="M9" i="15" s="1"/>
  <c r="BA17" i="24"/>
  <c r="AM17" i="24" s="1"/>
  <c r="AZ18" i="24"/>
  <c r="BA18" i="24"/>
  <c r="N10" i="15" s="1"/>
  <c r="AZ20" i="24"/>
  <c r="BA20" i="24"/>
  <c r="AY20" i="24" s="1"/>
  <c r="AG14" i="15"/>
  <c r="AM17" i="14"/>
  <c r="AM19" i="14"/>
  <c r="AM21" i="14"/>
  <c r="AM23" i="14"/>
  <c r="AM25" i="14"/>
  <c r="AM27" i="14"/>
  <c r="AM29" i="14"/>
  <c r="AM31" i="14"/>
  <c r="AM33" i="14"/>
  <c r="AM35" i="14"/>
  <c r="AM37" i="14"/>
  <c r="AM39" i="14"/>
  <c r="AN39" i="14" s="1"/>
  <c r="AM41" i="14"/>
  <c r="AM43" i="14"/>
  <c r="AM45" i="14"/>
  <c r="AM47" i="14"/>
  <c r="AN47" i="14" s="1"/>
  <c r="AM49" i="14"/>
  <c r="AM51" i="14"/>
  <c r="AM53" i="14"/>
  <c r="AM55" i="14"/>
  <c r="AN55" i="14" s="1"/>
  <c r="AM59" i="14"/>
  <c r="AM61" i="14"/>
  <c r="AN61" i="14" s="1"/>
  <c r="AM63" i="14"/>
  <c r="AN63" i="14" s="1"/>
  <c r="AM65" i="14"/>
  <c r="AM67" i="14"/>
  <c r="AM69" i="14"/>
  <c r="AM71" i="14"/>
  <c r="AN71" i="14" s="1"/>
  <c r="AM73" i="14"/>
  <c r="AN73" i="14" s="1"/>
  <c r="AM75" i="14"/>
  <c r="AM77" i="14"/>
  <c r="AN77" i="14" s="1"/>
  <c r="AM79" i="14"/>
  <c r="AN79" i="14" s="1"/>
  <c r="AM81" i="14"/>
  <c r="AM83" i="14"/>
  <c r="AG147" i="15"/>
  <c r="AG148" i="15"/>
  <c r="AG151" i="15"/>
  <c r="AG152" i="15"/>
  <c r="AG155" i="15"/>
  <c r="AG156" i="15"/>
  <c r="AK152" i="29"/>
  <c r="AP152" i="29" s="1"/>
  <c r="AK153" i="29"/>
  <c r="AK154" i="29"/>
  <c r="AP154" i="29" s="1"/>
  <c r="AK155" i="29"/>
  <c r="AP155" i="29" s="1"/>
  <c r="AK156" i="29"/>
  <c r="AP156" i="29" s="1"/>
  <c r="AK157" i="29"/>
  <c r="AK158" i="29"/>
  <c r="AP158" i="29" s="1"/>
  <c r="AK159" i="29"/>
  <c r="AP159" i="29" s="1"/>
  <c r="AK160" i="29"/>
  <c r="AP160" i="29" s="1"/>
  <c r="AK161" i="29"/>
  <c r="AK162" i="29"/>
  <c r="AP162" i="29" s="1"/>
  <c r="AK163" i="29"/>
  <c r="AP163" i="29" s="1"/>
  <c r="AK164" i="29"/>
  <c r="AP164" i="29" s="1"/>
  <c r="AK165" i="29"/>
  <c r="AK166" i="29"/>
  <c r="AP166" i="29" s="1"/>
  <c r="AK167" i="29"/>
  <c r="AP167" i="29" s="1"/>
  <c r="AK168" i="29"/>
  <c r="AP168" i="29" s="1"/>
  <c r="AK169" i="29"/>
  <c r="AK170" i="29"/>
  <c r="AP170" i="29" s="1"/>
  <c r="AK171" i="29"/>
  <c r="AP171" i="29" s="1"/>
  <c r="AK172" i="29"/>
  <c r="AP172" i="29" s="1"/>
  <c r="AK173" i="29"/>
  <c r="AK175" i="29"/>
  <c r="AP175" i="29" s="1"/>
  <c r="AK176" i="29"/>
  <c r="AK177" i="29"/>
  <c r="AK178" i="29"/>
  <c r="AP178" i="29" s="1"/>
  <c r="AK179" i="29"/>
  <c r="AP179" i="29" s="1"/>
  <c r="AK180" i="29"/>
  <c r="AK181" i="29"/>
  <c r="AK182" i="29"/>
  <c r="AP182" i="29" s="1"/>
  <c r="AK183" i="29"/>
  <c r="AP183" i="29" s="1"/>
  <c r="AK184" i="29"/>
  <c r="AK185" i="29"/>
  <c r="AK186" i="29"/>
  <c r="AP186" i="29" s="1"/>
  <c r="AK187" i="29"/>
  <c r="AP187" i="29" s="1"/>
  <c r="AK188" i="29"/>
  <c r="AK189" i="29"/>
  <c r="AK190" i="29"/>
  <c r="AP190" i="29" s="1"/>
  <c r="AK191" i="29"/>
  <c r="AP191" i="29" s="1"/>
  <c r="AK192" i="29"/>
  <c r="AK193" i="29"/>
  <c r="AK194" i="29"/>
  <c r="AP194" i="29" s="1"/>
  <c r="AK195" i="29"/>
  <c r="AP195" i="29" s="1"/>
  <c r="AK196" i="29"/>
  <c r="AK197" i="29"/>
  <c r="AK198" i="29"/>
  <c r="AP198" i="29" s="1"/>
  <c r="AK199" i="29"/>
  <c r="AP199" i="29" s="1"/>
  <c r="AK200" i="29"/>
  <c r="AK201" i="29"/>
  <c r="AK202" i="29"/>
  <c r="AP202" i="29" s="1"/>
  <c r="AK203" i="29"/>
  <c r="AP203" i="29" s="1"/>
  <c r="AK204" i="29"/>
  <c r="AK205" i="29"/>
  <c r="AK206" i="29"/>
  <c r="AP206" i="29" s="1"/>
  <c r="AK207" i="29"/>
  <c r="AP207" i="29" s="1"/>
  <c r="AK208" i="29"/>
  <c r="AK209" i="29"/>
  <c r="AK210" i="29"/>
  <c r="AP210" i="29" s="1"/>
  <c r="AK211" i="29"/>
  <c r="AP211" i="29" s="1"/>
  <c r="AK212" i="29"/>
  <c r="AK213" i="29"/>
  <c r="AK214" i="29"/>
  <c r="AP214" i="29" s="1"/>
  <c r="AK215" i="29"/>
  <c r="AP215" i="29" s="1"/>
  <c r="AK216" i="29"/>
  <c r="AK217" i="29"/>
  <c r="AK218" i="29"/>
  <c r="AP218" i="29" s="1"/>
  <c r="AK219" i="29"/>
  <c r="AP219" i="29" s="1"/>
  <c r="AK220" i="29"/>
  <c r="AK221" i="29"/>
  <c r="AK222" i="29"/>
  <c r="AP222" i="29" s="1"/>
  <c r="AK223" i="29"/>
  <c r="AP223" i="29" s="1"/>
  <c r="AK224" i="29"/>
  <c r="AK225" i="29"/>
  <c r="AL15" i="14"/>
  <c r="AM15" i="14"/>
  <c r="AE13" i="14"/>
  <c r="AH13" i="14" s="1"/>
  <c r="AF13" i="14"/>
  <c r="AU13" i="14" s="1"/>
  <c r="AU15" i="14"/>
  <c r="AU16" i="14"/>
  <c r="AU17" i="14"/>
  <c r="AU18" i="14"/>
  <c r="AU19"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V23" i="14"/>
  <c r="AY15" i="14"/>
  <c r="Q14" i="18" s="1"/>
  <c r="BG235" i="15" s="1"/>
  <c r="D31" i="36"/>
  <c r="D32" i="36"/>
  <c r="D33" i="36"/>
  <c r="E33" i="36" s="1"/>
  <c r="D34" i="36"/>
  <c r="D35" i="36"/>
  <c r="E35" i="36" s="1"/>
  <c r="D38" i="36"/>
  <c r="E38" i="36" s="1"/>
  <c r="D39" i="36"/>
  <c r="E39" i="36" s="1"/>
  <c r="D40" i="36"/>
  <c r="E40" i="36" s="1"/>
  <c r="D41" i="36"/>
  <c r="E41" i="36" s="1"/>
  <c r="B14" i="36"/>
  <c r="AW3" i="15"/>
  <c r="AX3" i="15"/>
  <c r="AY3" i="15"/>
  <c r="AW4" i="15"/>
  <c r="AX4" i="15"/>
  <c r="AY4" i="15"/>
  <c r="AW5" i="15"/>
  <c r="AX5" i="15"/>
  <c r="AY5" i="15"/>
  <c r="AW6" i="15"/>
  <c r="AX6" i="15"/>
  <c r="AY6" i="15"/>
  <c r="AW7" i="15"/>
  <c r="AX7" i="15"/>
  <c r="AY7" i="15"/>
  <c r="AW8" i="15"/>
  <c r="AX8" i="15"/>
  <c r="AY8" i="15"/>
  <c r="AW9" i="15"/>
  <c r="AX9" i="15"/>
  <c r="AY9" i="15"/>
  <c r="AW10" i="15"/>
  <c r="AX10" i="15"/>
  <c r="AY10" i="15"/>
  <c r="AW11" i="15"/>
  <c r="AX11" i="15"/>
  <c r="AY11" i="15"/>
  <c r="AW12" i="15"/>
  <c r="AX12" i="15"/>
  <c r="AY12" i="15"/>
  <c r="AW13" i="15"/>
  <c r="AX13" i="15"/>
  <c r="AY13" i="15"/>
  <c r="AW14" i="15"/>
  <c r="AX14" i="15"/>
  <c r="AY14" i="15"/>
  <c r="AW15" i="15"/>
  <c r="AX15" i="15"/>
  <c r="AY15" i="15"/>
  <c r="AW16" i="15"/>
  <c r="AX16" i="15"/>
  <c r="AY16" i="15"/>
  <c r="AW17" i="15"/>
  <c r="AX17" i="15"/>
  <c r="AY17" i="15"/>
  <c r="AW18" i="15"/>
  <c r="AX18" i="15"/>
  <c r="AY18" i="15"/>
  <c r="AW19" i="15"/>
  <c r="AX19" i="15"/>
  <c r="AY19" i="15"/>
  <c r="AW20" i="15"/>
  <c r="AX20" i="15"/>
  <c r="AY20" i="15"/>
  <c r="AW21" i="15"/>
  <c r="AX21" i="15"/>
  <c r="AY21" i="15"/>
  <c r="AW22" i="15"/>
  <c r="AX22" i="15"/>
  <c r="AY22" i="15"/>
  <c r="AW23" i="15"/>
  <c r="AX23" i="15"/>
  <c r="AY23" i="15"/>
  <c r="AW24" i="15"/>
  <c r="AX24" i="15"/>
  <c r="AY24" i="15"/>
  <c r="AW25" i="15"/>
  <c r="AX25" i="15"/>
  <c r="AY25" i="15"/>
  <c r="AW26" i="15"/>
  <c r="AX26" i="15"/>
  <c r="AY26" i="15"/>
  <c r="AW27" i="15"/>
  <c r="AX27" i="15"/>
  <c r="AY27" i="15"/>
  <c r="AW28" i="15"/>
  <c r="AX28" i="15"/>
  <c r="AY28" i="15"/>
  <c r="AW29" i="15"/>
  <c r="AX29" i="15"/>
  <c r="AY29" i="15"/>
  <c r="AW30" i="15"/>
  <c r="AX30" i="15"/>
  <c r="AY30" i="15"/>
  <c r="AW31" i="15"/>
  <c r="AX31" i="15"/>
  <c r="AY31" i="15"/>
  <c r="AW32" i="15"/>
  <c r="AX32" i="15"/>
  <c r="AY32" i="15"/>
  <c r="AW33" i="15"/>
  <c r="AX33" i="15"/>
  <c r="AY33" i="15"/>
  <c r="AW34" i="15"/>
  <c r="AX34" i="15"/>
  <c r="AY34" i="15"/>
  <c r="AW35" i="15"/>
  <c r="AX35" i="15"/>
  <c r="AY35" i="15"/>
  <c r="AW36" i="15"/>
  <c r="AX36" i="15"/>
  <c r="AY36" i="15"/>
  <c r="AW37" i="15"/>
  <c r="AX37" i="15"/>
  <c r="AY37" i="15"/>
  <c r="AW38" i="15"/>
  <c r="AX38" i="15"/>
  <c r="AY38" i="15"/>
  <c r="AW39" i="15"/>
  <c r="AX39" i="15"/>
  <c r="AY39" i="15"/>
  <c r="AW40" i="15"/>
  <c r="AX40" i="15"/>
  <c r="AY40" i="15"/>
  <c r="AW41" i="15"/>
  <c r="AX41" i="15"/>
  <c r="AY41" i="15"/>
  <c r="AW42" i="15"/>
  <c r="AX42" i="15"/>
  <c r="AY42" i="15"/>
  <c r="AW43" i="15"/>
  <c r="AX43" i="15"/>
  <c r="AY43" i="15"/>
  <c r="AW44" i="15"/>
  <c r="AX44" i="15"/>
  <c r="AY44" i="15"/>
  <c r="AW45" i="15"/>
  <c r="AX45" i="15"/>
  <c r="AY45" i="15"/>
  <c r="AW46" i="15"/>
  <c r="AX46" i="15"/>
  <c r="AY46" i="15"/>
  <c r="AW47" i="15"/>
  <c r="AX47" i="15"/>
  <c r="AY47" i="15"/>
  <c r="AW48" i="15"/>
  <c r="AX48" i="15"/>
  <c r="AY48" i="15"/>
  <c r="AW49" i="15"/>
  <c r="AX49" i="15"/>
  <c r="AY49" i="15"/>
  <c r="AW50" i="15"/>
  <c r="AX50" i="15"/>
  <c r="AY50" i="15"/>
  <c r="AW51" i="15"/>
  <c r="AX51" i="15"/>
  <c r="AY51" i="15"/>
  <c r="AW52" i="15"/>
  <c r="AX52" i="15"/>
  <c r="AY52" i="15"/>
  <c r="AW53" i="15"/>
  <c r="AX53" i="15"/>
  <c r="AY53" i="15"/>
  <c r="AW54" i="15"/>
  <c r="AX54" i="15"/>
  <c r="AY54" i="15"/>
  <c r="AW55" i="15"/>
  <c r="AX55" i="15"/>
  <c r="AY55" i="15"/>
  <c r="AW56" i="15"/>
  <c r="AX56" i="15"/>
  <c r="AY56" i="15"/>
  <c r="AW57" i="15"/>
  <c r="AX57" i="15"/>
  <c r="AY57" i="15"/>
  <c r="AW58" i="15"/>
  <c r="AX58" i="15"/>
  <c r="AY58" i="15"/>
  <c r="AW59" i="15"/>
  <c r="AX59" i="15"/>
  <c r="AY59" i="15"/>
  <c r="AW60" i="15"/>
  <c r="AX60" i="15"/>
  <c r="AY60" i="15"/>
  <c r="AW61" i="15"/>
  <c r="AX61" i="15"/>
  <c r="AY61" i="15"/>
  <c r="AW62" i="15"/>
  <c r="AX62" i="15"/>
  <c r="AY62" i="15"/>
  <c r="AW63" i="15"/>
  <c r="AX63" i="15"/>
  <c r="AY63" i="15"/>
  <c r="AW64" i="15"/>
  <c r="AX64" i="15"/>
  <c r="AY64" i="15"/>
  <c r="AW65" i="15"/>
  <c r="AX65" i="15"/>
  <c r="AY65" i="15"/>
  <c r="AW66" i="15"/>
  <c r="AX66" i="15"/>
  <c r="AY66" i="15"/>
  <c r="AW67" i="15"/>
  <c r="AX67" i="15"/>
  <c r="AY67" i="15"/>
  <c r="AW68" i="15"/>
  <c r="AX68" i="15"/>
  <c r="AY68" i="15"/>
  <c r="AW69" i="15"/>
  <c r="AX69" i="15"/>
  <c r="AY69" i="15"/>
  <c r="AW70" i="15"/>
  <c r="AX70" i="15"/>
  <c r="AY70" i="15"/>
  <c r="AW71" i="15"/>
  <c r="AX71" i="15"/>
  <c r="AY71" i="15"/>
  <c r="AW72" i="15"/>
  <c r="AX72" i="15"/>
  <c r="AY72" i="15"/>
  <c r="AW73" i="15"/>
  <c r="AX73" i="15"/>
  <c r="AY73" i="15"/>
  <c r="AW74" i="15"/>
  <c r="AX74" i="15"/>
  <c r="AY74" i="15"/>
  <c r="AW75" i="15"/>
  <c r="AX75" i="15"/>
  <c r="AY75" i="15"/>
  <c r="AW76" i="15"/>
  <c r="AX76" i="15"/>
  <c r="AY76" i="15"/>
  <c r="AW77" i="15"/>
  <c r="AX77" i="15"/>
  <c r="AY77" i="15"/>
  <c r="AW78" i="15"/>
  <c r="AX78" i="15"/>
  <c r="AY78" i="15"/>
  <c r="AW79" i="15"/>
  <c r="AX79" i="15"/>
  <c r="AY79" i="15"/>
  <c r="AW80" i="15"/>
  <c r="AX80" i="15"/>
  <c r="AY80" i="15"/>
  <c r="AW81" i="15"/>
  <c r="AX81" i="15"/>
  <c r="AY81" i="15"/>
  <c r="AW82" i="15"/>
  <c r="AX82" i="15"/>
  <c r="AY82" i="15"/>
  <c r="AW83" i="15"/>
  <c r="AX83" i="15"/>
  <c r="AY83" i="15"/>
  <c r="AW84" i="15"/>
  <c r="AX84" i="15"/>
  <c r="AY84" i="15"/>
  <c r="AW85" i="15"/>
  <c r="AX85" i="15"/>
  <c r="AY85" i="15"/>
  <c r="AW86" i="15"/>
  <c r="AX86" i="15"/>
  <c r="AY86" i="15"/>
  <c r="AW87" i="15"/>
  <c r="AX87" i="15"/>
  <c r="AY87" i="15"/>
  <c r="AW88" i="15"/>
  <c r="AX88" i="15"/>
  <c r="AY88" i="15"/>
  <c r="AW89" i="15"/>
  <c r="AX89" i="15"/>
  <c r="AY89" i="15"/>
  <c r="AW90" i="15"/>
  <c r="AX90" i="15"/>
  <c r="AY90" i="15"/>
  <c r="AW91" i="15"/>
  <c r="AX91" i="15"/>
  <c r="AY91" i="15"/>
  <c r="AW92" i="15"/>
  <c r="AX92" i="15"/>
  <c r="AY92" i="15"/>
  <c r="AW93" i="15"/>
  <c r="AX93" i="15"/>
  <c r="AY93" i="15"/>
  <c r="AW94" i="15"/>
  <c r="AX94" i="15"/>
  <c r="AY94" i="15"/>
  <c r="AW95" i="15"/>
  <c r="AX95" i="15"/>
  <c r="AY95" i="15"/>
  <c r="AW96" i="15"/>
  <c r="AX96" i="15"/>
  <c r="AY96" i="15"/>
  <c r="AW97" i="15"/>
  <c r="AX97" i="15"/>
  <c r="AY97" i="15"/>
  <c r="AW98" i="15"/>
  <c r="AX98" i="15"/>
  <c r="AY98" i="15"/>
  <c r="AW99" i="15"/>
  <c r="AX99" i="15"/>
  <c r="AY99" i="15"/>
  <c r="AW100" i="15"/>
  <c r="AX100" i="15"/>
  <c r="AY100" i="15"/>
  <c r="AW101" i="15"/>
  <c r="AX101" i="15"/>
  <c r="AY101" i="15"/>
  <c r="AW102" i="15"/>
  <c r="AX102" i="15"/>
  <c r="AY102" i="15"/>
  <c r="AW103" i="15"/>
  <c r="AX103" i="15"/>
  <c r="AY103" i="15"/>
  <c r="AW104" i="15"/>
  <c r="AX104" i="15"/>
  <c r="AY104" i="15"/>
  <c r="AW105" i="15"/>
  <c r="AX105" i="15"/>
  <c r="AY105" i="15"/>
  <c r="AW106" i="15"/>
  <c r="AX106" i="15"/>
  <c r="AY106" i="15"/>
  <c r="AW107" i="15"/>
  <c r="AX107" i="15"/>
  <c r="AY107" i="15"/>
  <c r="AW108" i="15"/>
  <c r="AX108" i="15"/>
  <c r="AY108" i="15"/>
  <c r="AW109" i="15"/>
  <c r="AX109" i="15"/>
  <c r="AY109" i="15"/>
  <c r="AW110" i="15"/>
  <c r="AX110" i="15"/>
  <c r="AY110" i="15"/>
  <c r="AW111" i="15"/>
  <c r="AX111" i="15"/>
  <c r="AY111" i="15"/>
  <c r="AW112" i="15"/>
  <c r="AX112" i="15"/>
  <c r="AY112" i="15"/>
  <c r="AW113" i="15"/>
  <c r="AX113" i="15"/>
  <c r="AY113" i="15"/>
  <c r="AW114" i="15"/>
  <c r="AX114" i="15"/>
  <c r="AY114" i="15"/>
  <c r="AW115" i="15"/>
  <c r="AX115" i="15"/>
  <c r="AY115" i="15"/>
  <c r="AW116" i="15"/>
  <c r="AX116" i="15"/>
  <c r="AY116" i="15"/>
  <c r="AW117" i="15"/>
  <c r="AX117" i="15"/>
  <c r="AY117" i="15"/>
  <c r="AW118" i="15"/>
  <c r="AX118" i="15"/>
  <c r="AY118" i="15"/>
  <c r="AW119" i="15"/>
  <c r="AX119" i="15"/>
  <c r="AY119" i="15"/>
  <c r="AW120" i="15"/>
  <c r="AX120" i="15"/>
  <c r="AY120" i="15"/>
  <c r="AW121" i="15"/>
  <c r="AX121" i="15"/>
  <c r="AY121" i="15"/>
  <c r="AW122" i="15"/>
  <c r="AX122" i="15"/>
  <c r="AY122" i="15"/>
  <c r="AW123" i="15"/>
  <c r="AX123" i="15"/>
  <c r="AY123" i="15"/>
  <c r="AW124" i="15"/>
  <c r="AX124" i="15"/>
  <c r="AY124" i="15"/>
  <c r="AW125" i="15"/>
  <c r="AX125" i="15"/>
  <c r="AY125" i="15"/>
  <c r="AW126" i="15"/>
  <c r="AX126" i="15"/>
  <c r="AY126" i="15"/>
  <c r="AW127" i="15"/>
  <c r="AX127" i="15"/>
  <c r="AY127" i="15"/>
  <c r="AW128" i="15"/>
  <c r="AX128" i="15"/>
  <c r="AY128" i="15"/>
  <c r="AW129" i="15"/>
  <c r="AX129" i="15"/>
  <c r="AY129" i="15"/>
  <c r="AW130" i="15"/>
  <c r="AX130" i="15"/>
  <c r="AY130" i="15"/>
  <c r="AW131" i="15"/>
  <c r="AX131" i="15"/>
  <c r="AY131" i="15"/>
  <c r="AW132" i="15"/>
  <c r="AX132" i="15"/>
  <c r="AY132" i="15"/>
  <c r="AW133" i="15"/>
  <c r="AX133" i="15"/>
  <c r="AY133" i="15"/>
  <c r="AW134" i="15"/>
  <c r="AX134" i="15"/>
  <c r="AY134" i="15"/>
  <c r="AW135" i="15"/>
  <c r="AX135" i="15"/>
  <c r="AY135" i="15"/>
  <c r="AW136" i="15"/>
  <c r="AX136" i="15"/>
  <c r="AY136" i="15"/>
  <c r="AW137" i="15"/>
  <c r="AX137" i="15"/>
  <c r="AY137" i="15"/>
  <c r="AW138" i="15"/>
  <c r="AX138" i="15"/>
  <c r="AY138" i="15"/>
  <c r="AW139" i="15"/>
  <c r="AX139" i="15"/>
  <c r="AY139" i="15"/>
  <c r="AW140" i="15"/>
  <c r="AX140" i="15"/>
  <c r="AY140" i="15"/>
  <c r="AW141" i="15"/>
  <c r="AX141" i="15"/>
  <c r="AY141" i="15"/>
  <c r="AW142" i="15"/>
  <c r="AX142" i="15"/>
  <c r="AY142" i="15"/>
  <c r="AW143" i="15"/>
  <c r="AX143" i="15"/>
  <c r="AY143" i="15"/>
  <c r="AW144" i="15"/>
  <c r="AX144" i="15"/>
  <c r="AY144" i="15"/>
  <c r="AW145" i="15"/>
  <c r="AX145" i="15"/>
  <c r="AY145" i="15"/>
  <c r="AW146" i="15"/>
  <c r="AX146" i="15"/>
  <c r="AY146" i="15"/>
  <c r="AW147" i="15"/>
  <c r="AX147" i="15"/>
  <c r="AY147" i="15"/>
  <c r="AW148" i="15"/>
  <c r="AX148" i="15"/>
  <c r="AY148" i="15"/>
  <c r="AW149" i="15"/>
  <c r="AX149" i="15"/>
  <c r="AY149" i="15"/>
  <c r="AW150" i="15"/>
  <c r="AX150" i="15"/>
  <c r="AY150" i="15"/>
  <c r="AW151" i="15"/>
  <c r="AX151" i="15"/>
  <c r="AY151" i="15"/>
  <c r="AW152" i="15"/>
  <c r="AX152" i="15"/>
  <c r="AY152" i="15"/>
  <c r="AW153" i="15"/>
  <c r="AX153" i="15"/>
  <c r="AY153" i="15"/>
  <c r="AW154" i="15"/>
  <c r="AX154" i="15"/>
  <c r="AY154" i="15"/>
  <c r="AW155" i="15"/>
  <c r="AX155" i="15"/>
  <c r="AY155" i="15"/>
  <c r="AW156" i="15"/>
  <c r="AX156" i="15"/>
  <c r="AY156" i="15"/>
  <c r="AW157" i="15"/>
  <c r="AX157" i="15"/>
  <c r="AY157" i="15"/>
  <c r="AW158" i="15"/>
  <c r="AX158" i="15"/>
  <c r="AY158" i="15"/>
  <c r="AW159" i="15"/>
  <c r="AX159" i="15"/>
  <c r="AY159" i="15"/>
  <c r="AW160" i="15"/>
  <c r="AX160" i="15"/>
  <c r="AY160" i="15"/>
  <c r="AW161" i="15"/>
  <c r="AX161" i="15"/>
  <c r="AY161" i="15"/>
  <c r="AW162" i="15"/>
  <c r="AX162" i="15"/>
  <c r="AY162" i="15"/>
  <c r="AW163" i="15"/>
  <c r="AX163" i="15"/>
  <c r="AY163" i="15"/>
  <c r="AW164" i="15"/>
  <c r="AX164" i="15"/>
  <c r="AY164" i="15"/>
  <c r="AW165" i="15"/>
  <c r="AX165" i="15"/>
  <c r="AY165" i="15"/>
  <c r="AW166" i="15"/>
  <c r="AX166" i="15"/>
  <c r="AY166" i="15"/>
  <c r="AW167" i="15"/>
  <c r="AX167" i="15"/>
  <c r="AY167" i="15"/>
  <c r="AW168" i="15"/>
  <c r="AX168" i="15"/>
  <c r="AY168" i="15"/>
  <c r="AW169" i="15"/>
  <c r="AX169" i="15"/>
  <c r="AY169" i="15"/>
  <c r="AW170" i="15"/>
  <c r="AX170" i="15"/>
  <c r="AY170" i="15"/>
  <c r="AW171" i="15"/>
  <c r="AX171" i="15"/>
  <c r="AY171" i="15"/>
  <c r="AW172" i="15"/>
  <c r="AX172" i="15"/>
  <c r="AY172" i="15"/>
  <c r="AW173" i="15"/>
  <c r="AX173" i="15"/>
  <c r="AY173" i="15"/>
  <c r="AW174" i="15"/>
  <c r="AX174" i="15"/>
  <c r="AY174" i="15"/>
  <c r="AW175" i="15"/>
  <c r="AX175" i="15"/>
  <c r="AY175" i="15"/>
  <c r="AW176" i="15"/>
  <c r="AX176" i="15"/>
  <c r="AY176" i="15"/>
  <c r="AW177" i="15"/>
  <c r="AX177" i="15"/>
  <c r="AY177" i="15"/>
  <c r="AW178" i="15"/>
  <c r="AX178" i="15"/>
  <c r="AY178" i="15"/>
  <c r="AW179" i="15"/>
  <c r="AX179" i="15"/>
  <c r="AY179" i="15"/>
  <c r="AW180" i="15"/>
  <c r="AX180" i="15"/>
  <c r="AY180" i="15"/>
  <c r="AW181" i="15"/>
  <c r="AX181" i="15"/>
  <c r="AY181" i="15"/>
  <c r="AW182" i="15"/>
  <c r="AX182" i="15"/>
  <c r="AY182" i="15"/>
  <c r="AW183" i="15"/>
  <c r="AX183" i="15"/>
  <c r="AY183" i="15"/>
  <c r="AW184" i="15"/>
  <c r="AX184" i="15"/>
  <c r="AY184" i="15"/>
  <c r="AW185" i="15"/>
  <c r="AX185" i="15"/>
  <c r="AY185" i="15"/>
  <c r="AW186" i="15"/>
  <c r="AX186" i="15"/>
  <c r="AY186" i="15"/>
  <c r="AW187" i="15"/>
  <c r="AX187" i="15"/>
  <c r="AY187" i="15"/>
  <c r="AW188" i="15"/>
  <c r="AX188" i="15"/>
  <c r="AY188" i="15"/>
  <c r="AW189" i="15"/>
  <c r="AX189" i="15"/>
  <c r="AY189" i="15"/>
  <c r="AW190" i="15"/>
  <c r="AX190" i="15"/>
  <c r="AY190" i="15"/>
  <c r="AW191" i="15"/>
  <c r="AX191" i="15"/>
  <c r="AY191" i="15"/>
  <c r="AW192" i="15"/>
  <c r="AX192" i="15"/>
  <c r="AY192" i="15"/>
  <c r="AW193" i="15"/>
  <c r="AX193" i="15"/>
  <c r="AY193" i="15"/>
  <c r="AW194" i="15"/>
  <c r="AX194" i="15"/>
  <c r="AY194" i="15"/>
  <c r="AW195" i="15"/>
  <c r="AX195" i="15"/>
  <c r="AY195" i="15"/>
  <c r="AW196" i="15"/>
  <c r="AX196" i="15"/>
  <c r="AY196" i="15"/>
  <c r="AW197" i="15"/>
  <c r="AX197" i="15"/>
  <c r="AY197" i="15"/>
  <c r="AW198" i="15"/>
  <c r="AX198" i="15"/>
  <c r="AY198" i="15"/>
  <c r="AW199" i="15"/>
  <c r="AX199" i="15"/>
  <c r="AY199" i="15"/>
  <c r="AW200" i="15"/>
  <c r="AX200" i="15"/>
  <c r="AY200" i="15"/>
  <c r="AW201" i="15"/>
  <c r="AX201" i="15"/>
  <c r="AY201" i="15"/>
  <c r="AW202" i="15"/>
  <c r="AX202" i="15"/>
  <c r="AY202" i="15"/>
  <c r="AW203" i="15"/>
  <c r="AX203" i="15"/>
  <c r="AY203" i="15"/>
  <c r="AW204" i="15"/>
  <c r="AX204" i="15"/>
  <c r="AY204" i="15"/>
  <c r="AW205" i="15"/>
  <c r="AX205" i="15"/>
  <c r="AY205" i="15"/>
  <c r="AW206" i="15"/>
  <c r="AX206" i="15"/>
  <c r="AY206" i="15"/>
  <c r="AW207" i="15"/>
  <c r="AX207" i="15"/>
  <c r="AY207" i="15"/>
  <c r="AW208" i="15"/>
  <c r="AX208" i="15"/>
  <c r="AY208" i="15"/>
  <c r="AW209" i="15"/>
  <c r="AX209" i="15"/>
  <c r="AY209" i="15"/>
  <c r="AW210" i="15"/>
  <c r="AX210" i="15"/>
  <c r="AY210" i="15"/>
  <c r="AW211" i="15"/>
  <c r="AX211" i="15"/>
  <c r="AY211" i="15"/>
  <c r="AW212" i="15"/>
  <c r="AX212" i="15"/>
  <c r="AY212" i="15"/>
  <c r="AW213" i="15"/>
  <c r="AX213" i="15"/>
  <c r="AY213" i="15"/>
  <c r="AW214" i="15"/>
  <c r="AX214" i="15"/>
  <c r="AY214" i="15"/>
  <c r="AW215" i="15"/>
  <c r="AX215" i="15"/>
  <c r="AY215" i="15"/>
  <c r="AW216" i="15"/>
  <c r="AX216" i="15"/>
  <c r="AY216" i="15"/>
  <c r="AW217" i="15"/>
  <c r="AX217" i="15"/>
  <c r="AY217" i="15"/>
  <c r="AW218" i="15"/>
  <c r="AX218" i="15"/>
  <c r="AY218" i="15"/>
  <c r="AW219" i="15"/>
  <c r="AX219" i="15"/>
  <c r="AY219" i="15"/>
  <c r="AW220" i="15"/>
  <c r="AX220" i="15"/>
  <c r="AY220" i="15"/>
  <c r="AW221" i="15"/>
  <c r="AX221" i="15"/>
  <c r="AY221" i="15"/>
  <c r="AW222" i="15"/>
  <c r="AX222" i="15"/>
  <c r="AY222" i="15"/>
  <c r="AW223" i="15"/>
  <c r="AX223" i="15"/>
  <c r="AY223" i="15"/>
  <c r="AW224" i="15"/>
  <c r="AX224" i="15"/>
  <c r="AY224" i="15"/>
  <c r="AW225" i="15"/>
  <c r="AX225" i="15"/>
  <c r="AY225" i="15"/>
  <c r="AW226" i="15"/>
  <c r="AX226" i="15"/>
  <c r="AY226" i="15"/>
  <c r="AW227" i="15"/>
  <c r="AX227" i="15"/>
  <c r="AY227" i="15"/>
  <c r="AW228" i="15"/>
  <c r="AX228" i="15"/>
  <c r="AY228" i="15"/>
  <c r="AW229" i="15"/>
  <c r="AX229" i="15"/>
  <c r="AY229" i="15"/>
  <c r="AW230" i="15"/>
  <c r="AX230" i="15"/>
  <c r="AY230" i="15"/>
  <c r="AW231" i="15"/>
  <c r="AX231" i="15"/>
  <c r="AY231" i="15"/>
  <c r="AW232" i="15"/>
  <c r="AX232" i="15"/>
  <c r="AY232" i="15"/>
  <c r="AW233" i="15"/>
  <c r="AX233" i="15"/>
  <c r="AY233" i="15"/>
  <c r="AW234" i="15"/>
  <c r="AX234" i="15"/>
  <c r="AY234" i="15"/>
  <c r="AW235" i="15"/>
  <c r="AX235" i="15"/>
  <c r="AY235" i="15"/>
  <c r="AW236" i="15"/>
  <c r="AX236" i="15"/>
  <c r="AY236" i="15"/>
  <c r="AW237" i="15"/>
  <c r="AX237" i="15"/>
  <c r="AY237" i="15"/>
  <c r="AW238" i="15"/>
  <c r="AX238" i="15"/>
  <c r="AY238" i="15"/>
  <c r="AW239" i="15"/>
  <c r="AX239" i="15"/>
  <c r="AY239" i="15"/>
  <c r="AW240" i="15"/>
  <c r="AX240" i="15"/>
  <c r="AY240" i="15"/>
  <c r="AW241" i="15"/>
  <c r="AX241" i="15"/>
  <c r="AY241" i="15"/>
  <c r="AW242" i="15"/>
  <c r="AX242" i="15"/>
  <c r="AY242" i="15"/>
  <c r="AW243" i="15"/>
  <c r="AX243" i="15"/>
  <c r="AY243" i="15"/>
  <c r="AW244" i="15"/>
  <c r="AX244" i="15"/>
  <c r="AY244" i="15"/>
  <c r="AW245" i="15"/>
  <c r="AX245" i="15"/>
  <c r="AY245" i="15"/>
  <c r="AW246" i="15"/>
  <c r="AX246" i="15"/>
  <c r="AY246" i="15"/>
  <c r="AW247" i="15"/>
  <c r="AX247" i="15"/>
  <c r="AY247" i="15"/>
  <c r="AW248" i="15"/>
  <c r="AX248" i="15"/>
  <c r="AY248" i="15"/>
  <c r="AW249" i="15"/>
  <c r="AX249" i="15"/>
  <c r="AY249" i="15"/>
  <c r="AW250" i="15"/>
  <c r="AX250" i="15"/>
  <c r="AY250" i="15"/>
  <c r="AW251" i="15"/>
  <c r="AX251" i="15"/>
  <c r="AY251" i="15"/>
  <c r="AW252" i="15"/>
  <c r="AX252" i="15"/>
  <c r="AY252" i="15"/>
  <c r="S14" i="15"/>
  <c r="T14" i="15"/>
  <c r="U14" i="15"/>
  <c r="V14" i="15"/>
  <c r="W14" i="15"/>
  <c r="X14" i="15"/>
  <c r="Y14" i="15"/>
  <c r="Z14" i="15"/>
  <c r="AA14" i="15"/>
  <c r="AB14" i="15"/>
  <c r="AC14" i="15"/>
  <c r="AD14" i="15"/>
  <c r="AE14" i="15"/>
  <c r="AF14" i="15"/>
  <c r="S147" i="15"/>
  <c r="T147" i="15"/>
  <c r="U147" i="15"/>
  <c r="V147" i="15"/>
  <c r="W147" i="15"/>
  <c r="X147" i="15"/>
  <c r="Y147" i="15"/>
  <c r="Z147" i="15"/>
  <c r="AA147" i="15"/>
  <c r="AB147" i="15"/>
  <c r="AC147" i="15"/>
  <c r="AD147" i="15"/>
  <c r="AE147" i="15"/>
  <c r="AF147" i="15"/>
  <c r="S148" i="15"/>
  <c r="T148" i="15"/>
  <c r="U148" i="15"/>
  <c r="V148" i="15"/>
  <c r="W148" i="15"/>
  <c r="X148" i="15"/>
  <c r="Y148" i="15"/>
  <c r="Z148" i="15"/>
  <c r="AA148" i="15"/>
  <c r="AB148" i="15"/>
  <c r="AC148" i="15"/>
  <c r="AD148" i="15"/>
  <c r="AE148" i="15"/>
  <c r="AF148" i="15"/>
  <c r="S149" i="15"/>
  <c r="T149" i="15"/>
  <c r="U149" i="15"/>
  <c r="V149" i="15"/>
  <c r="W149" i="15"/>
  <c r="X149" i="15"/>
  <c r="Y149" i="15"/>
  <c r="Z149" i="15"/>
  <c r="AA149" i="15"/>
  <c r="AB149" i="15"/>
  <c r="AC149" i="15"/>
  <c r="AD149" i="15"/>
  <c r="AE149" i="15"/>
  <c r="AF149" i="15"/>
  <c r="AG149" i="15"/>
  <c r="S150" i="15"/>
  <c r="T150" i="15"/>
  <c r="U150" i="15"/>
  <c r="V150" i="15"/>
  <c r="W150" i="15"/>
  <c r="X150" i="15"/>
  <c r="Y150" i="15"/>
  <c r="Z150" i="15"/>
  <c r="AA150" i="15"/>
  <c r="AB150" i="15"/>
  <c r="AC150" i="15"/>
  <c r="AD150" i="15"/>
  <c r="AE150" i="15"/>
  <c r="AF150" i="15"/>
  <c r="AG150" i="15"/>
  <c r="S151" i="15"/>
  <c r="T151" i="15"/>
  <c r="U151" i="15"/>
  <c r="V151" i="15"/>
  <c r="W151" i="15"/>
  <c r="X151" i="15"/>
  <c r="Y151" i="15"/>
  <c r="Z151" i="15"/>
  <c r="AA151" i="15"/>
  <c r="AB151" i="15"/>
  <c r="AC151" i="15"/>
  <c r="AD151" i="15"/>
  <c r="AE151" i="15"/>
  <c r="AF151" i="15"/>
  <c r="S152" i="15"/>
  <c r="T152" i="15"/>
  <c r="U152" i="15"/>
  <c r="V152" i="15"/>
  <c r="W152" i="15"/>
  <c r="X152" i="15"/>
  <c r="Y152" i="15"/>
  <c r="Z152" i="15"/>
  <c r="AA152" i="15"/>
  <c r="AB152" i="15"/>
  <c r="AC152" i="15"/>
  <c r="AD152" i="15"/>
  <c r="AE152" i="15"/>
  <c r="AF152" i="15"/>
  <c r="S153" i="15"/>
  <c r="T153" i="15"/>
  <c r="U153" i="15"/>
  <c r="V153" i="15"/>
  <c r="W153" i="15"/>
  <c r="X153" i="15"/>
  <c r="Y153" i="15"/>
  <c r="Z153" i="15"/>
  <c r="AA153" i="15"/>
  <c r="AB153" i="15"/>
  <c r="AC153" i="15"/>
  <c r="AD153" i="15"/>
  <c r="AE153" i="15"/>
  <c r="AF153" i="15"/>
  <c r="AG153" i="15"/>
  <c r="S154" i="15"/>
  <c r="T154" i="15"/>
  <c r="U154" i="15"/>
  <c r="V154" i="15"/>
  <c r="W154" i="15"/>
  <c r="X154" i="15"/>
  <c r="Y154" i="15"/>
  <c r="Z154" i="15"/>
  <c r="AA154" i="15"/>
  <c r="AB154" i="15"/>
  <c r="AC154" i="15"/>
  <c r="AD154" i="15"/>
  <c r="AE154" i="15"/>
  <c r="AF154" i="15"/>
  <c r="AG154" i="15"/>
  <c r="S155" i="15"/>
  <c r="T155" i="15"/>
  <c r="U155" i="15"/>
  <c r="V155" i="15"/>
  <c r="W155" i="15"/>
  <c r="X155" i="15"/>
  <c r="Y155" i="15"/>
  <c r="Z155" i="15"/>
  <c r="AA155" i="15"/>
  <c r="AB155" i="15"/>
  <c r="AC155" i="15"/>
  <c r="AD155" i="15"/>
  <c r="AE155" i="15"/>
  <c r="AF155" i="15"/>
  <c r="S156" i="15"/>
  <c r="T156" i="15"/>
  <c r="U156" i="15"/>
  <c r="V156" i="15"/>
  <c r="W156" i="15"/>
  <c r="X156" i="15"/>
  <c r="Y156" i="15"/>
  <c r="Z156" i="15"/>
  <c r="AA156" i="15"/>
  <c r="AB156" i="15"/>
  <c r="AC156" i="15"/>
  <c r="AD156" i="15"/>
  <c r="AE156" i="15"/>
  <c r="AF156" i="15"/>
  <c r="S157" i="15"/>
  <c r="T157" i="15"/>
  <c r="U157" i="15"/>
  <c r="V157" i="15"/>
  <c r="W157" i="15"/>
  <c r="X157" i="15"/>
  <c r="Y157" i="15"/>
  <c r="Z157" i="15"/>
  <c r="AA157" i="15"/>
  <c r="AB157" i="15"/>
  <c r="AC157" i="15"/>
  <c r="AD157" i="15"/>
  <c r="AE157" i="15"/>
  <c r="AF157" i="15"/>
  <c r="AG157" i="15"/>
  <c r="S158" i="15"/>
  <c r="T158" i="15"/>
  <c r="U158" i="15"/>
  <c r="V158" i="15"/>
  <c r="W158" i="15"/>
  <c r="X158" i="15"/>
  <c r="Y158" i="15"/>
  <c r="Z158" i="15"/>
  <c r="AA158" i="15"/>
  <c r="AB158" i="15"/>
  <c r="AC158" i="15"/>
  <c r="AD158" i="15"/>
  <c r="AE158" i="15"/>
  <c r="AF158" i="15"/>
  <c r="AG158" i="15"/>
  <c r="S159" i="15"/>
  <c r="T159" i="15"/>
  <c r="U159" i="15"/>
  <c r="V159" i="15"/>
  <c r="W159" i="15"/>
  <c r="X159" i="15"/>
  <c r="Y159" i="15"/>
  <c r="Z159" i="15"/>
  <c r="AA159" i="15"/>
  <c r="AB159" i="15"/>
  <c r="AC159" i="15"/>
  <c r="AD159" i="15"/>
  <c r="AE159" i="15"/>
  <c r="AF159" i="15"/>
  <c r="S160" i="15"/>
  <c r="T160" i="15"/>
  <c r="U160" i="15"/>
  <c r="V160" i="15"/>
  <c r="W160" i="15"/>
  <c r="X160" i="15"/>
  <c r="Y160" i="15"/>
  <c r="Z160" i="15"/>
  <c r="AA160" i="15"/>
  <c r="AB160" i="15"/>
  <c r="AC160" i="15"/>
  <c r="AD160" i="15"/>
  <c r="AE160" i="15"/>
  <c r="AF160" i="15"/>
  <c r="AG160" i="15"/>
  <c r="S161" i="15"/>
  <c r="T161" i="15"/>
  <c r="U161" i="15"/>
  <c r="V161" i="15"/>
  <c r="W161" i="15"/>
  <c r="X161" i="15"/>
  <c r="Y161" i="15"/>
  <c r="Z161" i="15"/>
  <c r="AA161" i="15"/>
  <c r="AB161" i="15"/>
  <c r="AC161" i="15"/>
  <c r="AD161" i="15"/>
  <c r="AE161" i="15"/>
  <c r="AF161" i="15"/>
  <c r="AG161" i="15"/>
  <c r="S162" i="15"/>
  <c r="T162" i="15"/>
  <c r="U162" i="15"/>
  <c r="V162" i="15"/>
  <c r="W162" i="15"/>
  <c r="X162" i="15"/>
  <c r="Y162" i="15"/>
  <c r="Z162" i="15"/>
  <c r="AA162" i="15"/>
  <c r="AB162" i="15"/>
  <c r="AC162" i="15"/>
  <c r="AD162" i="15"/>
  <c r="AE162" i="15"/>
  <c r="AF162" i="15"/>
  <c r="AG162" i="15"/>
  <c r="S163" i="15"/>
  <c r="T163" i="15"/>
  <c r="U163" i="15"/>
  <c r="V163" i="15"/>
  <c r="W163" i="15"/>
  <c r="X163" i="15"/>
  <c r="Y163" i="15"/>
  <c r="Z163" i="15"/>
  <c r="AA163" i="15"/>
  <c r="AB163" i="15"/>
  <c r="AC163" i="15"/>
  <c r="AD163" i="15"/>
  <c r="AE163" i="15"/>
  <c r="AF163" i="15"/>
  <c r="S164" i="15"/>
  <c r="T164" i="15"/>
  <c r="U164" i="15"/>
  <c r="V164" i="15"/>
  <c r="W164" i="15"/>
  <c r="X164" i="15"/>
  <c r="Y164" i="15"/>
  <c r="Z164" i="15"/>
  <c r="AA164" i="15"/>
  <c r="AB164" i="15"/>
  <c r="AC164" i="15"/>
  <c r="AD164" i="15"/>
  <c r="AE164" i="15"/>
  <c r="AF164" i="15"/>
  <c r="AG164" i="15"/>
  <c r="S165" i="15"/>
  <c r="T165" i="15"/>
  <c r="U165" i="15"/>
  <c r="V165" i="15"/>
  <c r="W165" i="15"/>
  <c r="X165" i="15"/>
  <c r="Y165" i="15"/>
  <c r="Z165" i="15"/>
  <c r="AA165" i="15"/>
  <c r="AB165" i="15"/>
  <c r="AC165" i="15"/>
  <c r="AD165" i="15"/>
  <c r="AE165" i="15"/>
  <c r="AF165" i="15"/>
  <c r="AG165" i="15"/>
  <c r="S166" i="15"/>
  <c r="T166" i="15"/>
  <c r="U166" i="15"/>
  <c r="V166" i="15"/>
  <c r="W166" i="15"/>
  <c r="X166" i="15"/>
  <c r="Y166" i="15"/>
  <c r="Z166" i="15"/>
  <c r="AA166" i="15"/>
  <c r="AB166" i="15"/>
  <c r="AC166" i="15"/>
  <c r="AD166" i="15"/>
  <c r="AE166" i="15"/>
  <c r="AF166" i="15"/>
  <c r="AG166" i="15"/>
  <c r="S167" i="15"/>
  <c r="T167" i="15"/>
  <c r="U167" i="15"/>
  <c r="V167" i="15"/>
  <c r="W167" i="15"/>
  <c r="X167" i="15"/>
  <c r="Y167" i="15"/>
  <c r="Z167" i="15"/>
  <c r="AA167" i="15"/>
  <c r="AB167" i="15"/>
  <c r="AC167" i="15"/>
  <c r="AD167" i="15"/>
  <c r="AE167" i="15"/>
  <c r="AF167" i="15"/>
  <c r="S168" i="15"/>
  <c r="T168" i="15"/>
  <c r="U168" i="15"/>
  <c r="V168" i="15"/>
  <c r="W168" i="15"/>
  <c r="X168" i="15"/>
  <c r="Y168" i="15"/>
  <c r="Z168" i="15"/>
  <c r="AA168" i="15"/>
  <c r="AB168" i="15"/>
  <c r="AC168" i="15"/>
  <c r="AD168" i="15"/>
  <c r="AE168" i="15"/>
  <c r="AF168" i="15"/>
  <c r="AG168" i="15"/>
  <c r="S169" i="15"/>
  <c r="T169" i="15"/>
  <c r="U169" i="15"/>
  <c r="V169" i="15"/>
  <c r="W169" i="15"/>
  <c r="X169" i="15"/>
  <c r="Y169" i="15"/>
  <c r="Z169" i="15"/>
  <c r="AA169" i="15"/>
  <c r="AB169" i="15"/>
  <c r="AC169" i="15"/>
  <c r="AD169" i="15"/>
  <c r="AE169" i="15"/>
  <c r="AF169" i="15"/>
  <c r="AG169" i="15"/>
  <c r="S170" i="15"/>
  <c r="T170" i="15"/>
  <c r="U170" i="15"/>
  <c r="V170" i="15"/>
  <c r="W170" i="15"/>
  <c r="X170" i="15"/>
  <c r="Y170" i="15"/>
  <c r="Z170" i="15"/>
  <c r="AA170" i="15"/>
  <c r="AB170" i="15"/>
  <c r="AC170" i="15"/>
  <c r="AD170" i="15"/>
  <c r="AE170" i="15"/>
  <c r="AF170" i="15"/>
  <c r="AG170" i="15"/>
  <c r="S171" i="15"/>
  <c r="T171" i="15"/>
  <c r="U171" i="15"/>
  <c r="V171" i="15"/>
  <c r="W171" i="15"/>
  <c r="X171" i="15"/>
  <c r="Y171" i="15"/>
  <c r="Z171" i="15"/>
  <c r="AA171" i="15"/>
  <c r="AB171" i="15"/>
  <c r="AC171" i="15"/>
  <c r="AD171" i="15"/>
  <c r="AE171" i="15"/>
  <c r="AF171" i="15"/>
  <c r="S172" i="15"/>
  <c r="T172" i="15"/>
  <c r="U172" i="15"/>
  <c r="V172" i="15"/>
  <c r="W172" i="15"/>
  <c r="X172" i="15"/>
  <c r="Y172" i="15"/>
  <c r="Z172" i="15"/>
  <c r="AA172" i="15"/>
  <c r="AB172" i="15"/>
  <c r="AC172" i="15"/>
  <c r="AD172" i="15"/>
  <c r="AE172" i="15"/>
  <c r="AF172" i="15"/>
  <c r="AG172" i="15"/>
  <c r="S173" i="15"/>
  <c r="T173" i="15"/>
  <c r="U173" i="15"/>
  <c r="V173" i="15"/>
  <c r="W173" i="15"/>
  <c r="X173" i="15"/>
  <c r="Y173" i="15"/>
  <c r="Z173" i="15"/>
  <c r="AA173" i="15"/>
  <c r="AB173" i="15"/>
  <c r="AC173" i="15"/>
  <c r="AD173" i="15"/>
  <c r="AE173" i="15"/>
  <c r="AF173" i="15"/>
  <c r="AG173" i="15"/>
  <c r="S174" i="15"/>
  <c r="T174" i="15"/>
  <c r="U174" i="15"/>
  <c r="V174" i="15"/>
  <c r="W174" i="15"/>
  <c r="X174" i="15"/>
  <c r="Y174" i="15"/>
  <c r="Z174" i="15"/>
  <c r="AA174" i="15"/>
  <c r="AB174" i="15"/>
  <c r="AC174" i="15"/>
  <c r="AD174" i="15"/>
  <c r="AE174" i="15"/>
  <c r="AF174" i="15"/>
  <c r="AG174" i="15"/>
  <c r="S175" i="15"/>
  <c r="T175" i="15"/>
  <c r="U175" i="15"/>
  <c r="V175" i="15"/>
  <c r="W175" i="15"/>
  <c r="X175" i="15"/>
  <c r="Y175" i="15"/>
  <c r="Z175" i="15"/>
  <c r="AA175" i="15"/>
  <c r="AB175" i="15"/>
  <c r="AC175" i="15"/>
  <c r="AD175" i="15"/>
  <c r="AE175" i="15"/>
  <c r="AF175" i="15"/>
  <c r="S176" i="15"/>
  <c r="T176" i="15"/>
  <c r="U176" i="15"/>
  <c r="V176" i="15"/>
  <c r="W176" i="15"/>
  <c r="X176" i="15"/>
  <c r="Y176" i="15"/>
  <c r="Z176" i="15"/>
  <c r="AA176" i="15"/>
  <c r="AB176" i="15"/>
  <c r="AC176" i="15"/>
  <c r="AD176" i="15"/>
  <c r="AE176" i="15"/>
  <c r="AF176" i="15"/>
  <c r="AG176" i="15"/>
  <c r="S177" i="15"/>
  <c r="T177" i="15"/>
  <c r="U177" i="15"/>
  <c r="V177" i="15"/>
  <c r="W177" i="15"/>
  <c r="X177" i="15"/>
  <c r="Y177" i="15"/>
  <c r="Z177" i="15"/>
  <c r="AA177" i="15"/>
  <c r="AB177" i="15"/>
  <c r="AC177" i="15"/>
  <c r="AD177" i="15"/>
  <c r="AE177" i="15"/>
  <c r="AF177" i="15"/>
  <c r="AG177" i="15"/>
  <c r="S178" i="15"/>
  <c r="T178" i="15"/>
  <c r="U178" i="15"/>
  <c r="V178" i="15"/>
  <c r="W178" i="15"/>
  <c r="X178" i="15"/>
  <c r="Y178" i="15"/>
  <c r="Z178" i="15"/>
  <c r="AA178" i="15"/>
  <c r="AB178" i="15"/>
  <c r="AC178" i="15"/>
  <c r="AD178" i="15"/>
  <c r="AE178" i="15"/>
  <c r="AF178" i="15"/>
  <c r="AG178" i="15"/>
  <c r="S179" i="15"/>
  <c r="T179" i="15"/>
  <c r="U179" i="15"/>
  <c r="V179" i="15"/>
  <c r="W179" i="15"/>
  <c r="X179" i="15"/>
  <c r="Y179" i="15"/>
  <c r="Z179" i="15"/>
  <c r="AA179" i="15"/>
  <c r="AB179" i="15"/>
  <c r="AC179" i="15"/>
  <c r="AD179" i="15"/>
  <c r="AE179" i="15"/>
  <c r="AF179" i="15"/>
  <c r="S180" i="15"/>
  <c r="T180" i="15"/>
  <c r="U180" i="15"/>
  <c r="V180" i="15"/>
  <c r="W180" i="15"/>
  <c r="X180" i="15"/>
  <c r="Y180" i="15"/>
  <c r="Z180" i="15"/>
  <c r="AA180" i="15"/>
  <c r="AB180" i="15"/>
  <c r="AC180" i="15"/>
  <c r="AD180" i="15"/>
  <c r="AE180" i="15"/>
  <c r="AF180" i="15"/>
  <c r="AG180" i="15"/>
  <c r="S181" i="15"/>
  <c r="T181" i="15"/>
  <c r="U181" i="15"/>
  <c r="V181" i="15"/>
  <c r="W181" i="15"/>
  <c r="X181" i="15"/>
  <c r="Y181" i="15"/>
  <c r="Z181" i="15"/>
  <c r="AA181" i="15"/>
  <c r="AB181" i="15"/>
  <c r="AC181" i="15"/>
  <c r="AD181" i="15"/>
  <c r="AE181" i="15"/>
  <c r="AF181" i="15"/>
  <c r="AG181" i="15"/>
  <c r="S182" i="15"/>
  <c r="T182" i="15"/>
  <c r="U182" i="15"/>
  <c r="V182" i="15"/>
  <c r="W182" i="15"/>
  <c r="X182" i="15"/>
  <c r="Y182" i="15"/>
  <c r="Z182" i="15"/>
  <c r="AA182" i="15"/>
  <c r="AB182" i="15"/>
  <c r="AC182" i="15"/>
  <c r="AD182" i="15"/>
  <c r="AE182" i="15"/>
  <c r="AF182" i="15"/>
  <c r="AG182" i="15"/>
  <c r="S183" i="15"/>
  <c r="T183" i="15"/>
  <c r="U183" i="15"/>
  <c r="V183" i="15"/>
  <c r="W183" i="15"/>
  <c r="X183" i="15"/>
  <c r="Y183" i="15"/>
  <c r="Z183" i="15"/>
  <c r="AA183" i="15"/>
  <c r="AB183" i="15"/>
  <c r="AC183" i="15"/>
  <c r="AD183" i="15"/>
  <c r="AE183" i="15"/>
  <c r="AF183" i="15"/>
  <c r="AG183" i="15"/>
  <c r="S184" i="15"/>
  <c r="T184" i="15"/>
  <c r="U184" i="15"/>
  <c r="V184" i="15"/>
  <c r="W184" i="15"/>
  <c r="X184" i="15"/>
  <c r="Y184" i="15"/>
  <c r="Z184" i="15"/>
  <c r="AA184" i="15"/>
  <c r="AB184" i="15"/>
  <c r="AC184" i="15"/>
  <c r="AD184" i="15"/>
  <c r="AE184" i="15"/>
  <c r="AF184" i="15"/>
  <c r="AG184" i="15"/>
  <c r="S185" i="15"/>
  <c r="T185" i="15"/>
  <c r="U185" i="15"/>
  <c r="V185" i="15"/>
  <c r="W185" i="15"/>
  <c r="X185" i="15"/>
  <c r="Y185" i="15"/>
  <c r="Z185" i="15"/>
  <c r="AA185" i="15"/>
  <c r="AB185" i="15"/>
  <c r="AC185" i="15"/>
  <c r="AD185" i="15"/>
  <c r="AE185" i="15"/>
  <c r="AF185" i="15"/>
  <c r="AG185" i="15"/>
  <c r="S186" i="15"/>
  <c r="T186" i="15"/>
  <c r="U186" i="15"/>
  <c r="V186" i="15"/>
  <c r="W186" i="15"/>
  <c r="X186" i="15"/>
  <c r="Y186" i="15"/>
  <c r="Z186" i="15"/>
  <c r="AA186" i="15"/>
  <c r="AB186" i="15"/>
  <c r="AC186" i="15"/>
  <c r="AD186" i="15"/>
  <c r="AE186" i="15"/>
  <c r="AF186" i="15"/>
  <c r="AG186" i="15"/>
  <c r="S187" i="15"/>
  <c r="T187" i="15"/>
  <c r="U187" i="15"/>
  <c r="V187" i="15"/>
  <c r="W187" i="15"/>
  <c r="X187" i="15"/>
  <c r="Y187" i="15"/>
  <c r="Z187" i="15"/>
  <c r="AA187" i="15"/>
  <c r="AB187" i="15"/>
  <c r="AC187" i="15"/>
  <c r="AD187" i="15"/>
  <c r="AE187" i="15"/>
  <c r="AF187" i="15"/>
  <c r="AG187" i="15"/>
  <c r="S188" i="15"/>
  <c r="T188" i="15"/>
  <c r="U188" i="15"/>
  <c r="V188" i="15"/>
  <c r="W188" i="15"/>
  <c r="X188" i="15"/>
  <c r="Y188" i="15"/>
  <c r="Z188" i="15"/>
  <c r="AA188" i="15"/>
  <c r="AB188" i="15"/>
  <c r="AC188" i="15"/>
  <c r="AD188" i="15"/>
  <c r="AE188" i="15"/>
  <c r="AF188" i="15"/>
  <c r="AG188" i="15"/>
  <c r="S189" i="15"/>
  <c r="T189" i="15"/>
  <c r="U189" i="15"/>
  <c r="V189" i="15"/>
  <c r="W189" i="15"/>
  <c r="X189" i="15"/>
  <c r="Y189" i="15"/>
  <c r="Z189" i="15"/>
  <c r="AA189" i="15"/>
  <c r="AB189" i="15"/>
  <c r="AC189" i="15"/>
  <c r="AD189" i="15"/>
  <c r="AE189" i="15"/>
  <c r="AF189" i="15"/>
  <c r="AG189" i="15"/>
  <c r="S190" i="15"/>
  <c r="T190" i="15"/>
  <c r="U190" i="15"/>
  <c r="V190" i="15"/>
  <c r="W190" i="15"/>
  <c r="X190" i="15"/>
  <c r="Y190" i="15"/>
  <c r="Z190" i="15"/>
  <c r="AA190" i="15"/>
  <c r="AB190" i="15"/>
  <c r="AC190" i="15"/>
  <c r="AD190" i="15"/>
  <c r="AE190" i="15"/>
  <c r="AF190" i="15"/>
  <c r="AG190" i="15"/>
  <c r="S191" i="15"/>
  <c r="T191" i="15"/>
  <c r="U191" i="15"/>
  <c r="V191" i="15"/>
  <c r="W191" i="15"/>
  <c r="X191" i="15"/>
  <c r="Y191" i="15"/>
  <c r="Z191" i="15"/>
  <c r="AA191" i="15"/>
  <c r="AB191" i="15"/>
  <c r="AC191" i="15"/>
  <c r="AD191" i="15"/>
  <c r="AE191" i="15"/>
  <c r="AF191" i="15"/>
  <c r="AG191" i="15"/>
  <c r="S192" i="15"/>
  <c r="T192" i="15"/>
  <c r="U192" i="15"/>
  <c r="V192" i="15"/>
  <c r="W192" i="15"/>
  <c r="X192" i="15"/>
  <c r="Y192" i="15"/>
  <c r="Z192" i="15"/>
  <c r="AA192" i="15"/>
  <c r="AB192" i="15"/>
  <c r="AC192" i="15"/>
  <c r="AD192" i="15"/>
  <c r="AE192" i="15"/>
  <c r="AF192" i="15"/>
  <c r="AG192" i="15"/>
  <c r="S193" i="15"/>
  <c r="T193" i="15"/>
  <c r="U193" i="15"/>
  <c r="V193" i="15"/>
  <c r="W193" i="15"/>
  <c r="X193" i="15"/>
  <c r="Y193" i="15"/>
  <c r="Z193" i="15"/>
  <c r="AA193" i="15"/>
  <c r="AB193" i="15"/>
  <c r="AC193" i="15"/>
  <c r="AD193" i="15"/>
  <c r="AE193" i="15"/>
  <c r="AF193" i="15"/>
  <c r="AG193" i="15"/>
  <c r="S194" i="15"/>
  <c r="T194" i="15"/>
  <c r="U194" i="15"/>
  <c r="V194" i="15"/>
  <c r="W194" i="15"/>
  <c r="X194" i="15"/>
  <c r="Y194" i="15"/>
  <c r="Z194" i="15"/>
  <c r="AA194" i="15"/>
  <c r="AB194" i="15"/>
  <c r="AC194" i="15"/>
  <c r="AD194" i="15"/>
  <c r="AE194" i="15"/>
  <c r="AF194" i="15"/>
  <c r="AG194" i="15"/>
  <c r="S195" i="15"/>
  <c r="T195" i="15"/>
  <c r="U195" i="15"/>
  <c r="V195" i="15"/>
  <c r="W195" i="15"/>
  <c r="X195" i="15"/>
  <c r="Y195" i="15"/>
  <c r="Z195" i="15"/>
  <c r="AA195" i="15"/>
  <c r="AB195" i="15"/>
  <c r="AC195" i="15"/>
  <c r="AD195" i="15"/>
  <c r="AE195" i="15"/>
  <c r="AF195" i="15"/>
  <c r="AG195" i="15"/>
  <c r="S196" i="15"/>
  <c r="T196" i="15"/>
  <c r="U196" i="15"/>
  <c r="V196" i="15"/>
  <c r="W196" i="15"/>
  <c r="X196" i="15"/>
  <c r="Y196" i="15"/>
  <c r="Z196" i="15"/>
  <c r="AA196" i="15"/>
  <c r="AB196" i="15"/>
  <c r="AC196" i="15"/>
  <c r="AD196" i="15"/>
  <c r="AE196" i="15"/>
  <c r="AF196" i="15"/>
  <c r="AG196" i="15"/>
  <c r="S197" i="15"/>
  <c r="T197" i="15"/>
  <c r="U197" i="15"/>
  <c r="V197" i="15"/>
  <c r="W197" i="15"/>
  <c r="X197" i="15"/>
  <c r="Y197" i="15"/>
  <c r="Z197" i="15"/>
  <c r="AA197" i="15"/>
  <c r="AB197" i="15"/>
  <c r="AC197" i="15"/>
  <c r="AD197" i="15"/>
  <c r="AE197" i="15"/>
  <c r="AF197" i="15"/>
  <c r="AG197" i="15"/>
  <c r="S198" i="15"/>
  <c r="T198" i="15"/>
  <c r="U198" i="15"/>
  <c r="V198" i="15"/>
  <c r="W198" i="15"/>
  <c r="X198" i="15"/>
  <c r="Y198" i="15"/>
  <c r="Z198" i="15"/>
  <c r="AA198" i="15"/>
  <c r="AB198" i="15"/>
  <c r="AC198" i="15"/>
  <c r="AD198" i="15"/>
  <c r="AE198" i="15"/>
  <c r="AF198" i="15"/>
  <c r="AG198" i="15"/>
  <c r="S199" i="15"/>
  <c r="T199" i="15"/>
  <c r="U199" i="15"/>
  <c r="V199" i="15"/>
  <c r="W199" i="15"/>
  <c r="X199" i="15"/>
  <c r="Y199" i="15"/>
  <c r="Z199" i="15"/>
  <c r="AA199" i="15"/>
  <c r="AB199" i="15"/>
  <c r="AC199" i="15"/>
  <c r="AD199" i="15"/>
  <c r="AE199" i="15"/>
  <c r="AF199" i="15"/>
  <c r="AG199" i="15"/>
  <c r="S200" i="15"/>
  <c r="T200" i="15"/>
  <c r="U200" i="15"/>
  <c r="V200" i="15"/>
  <c r="W200" i="15"/>
  <c r="X200" i="15"/>
  <c r="Y200" i="15"/>
  <c r="Z200" i="15"/>
  <c r="AA200" i="15"/>
  <c r="AB200" i="15"/>
  <c r="AC200" i="15"/>
  <c r="AD200" i="15"/>
  <c r="AE200" i="15"/>
  <c r="AF200" i="15"/>
  <c r="AG200" i="15"/>
  <c r="S201" i="15"/>
  <c r="T201" i="15"/>
  <c r="U201" i="15"/>
  <c r="V201" i="15"/>
  <c r="W201" i="15"/>
  <c r="X201" i="15"/>
  <c r="Y201" i="15"/>
  <c r="Z201" i="15"/>
  <c r="AA201" i="15"/>
  <c r="AB201" i="15"/>
  <c r="AC201" i="15"/>
  <c r="AD201" i="15"/>
  <c r="AE201" i="15"/>
  <c r="AF201" i="15"/>
  <c r="AG201" i="15"/>
  <c r="S202" i="15"/>
  <c r="T202" i="15"/>
  <c r="U202" i="15"/>
  <c r="V202" i="15"/>
  <c r="W202" i="15"/>
  <c r="X202" i="15"/>
  <c r="Y202" i="15"/>
  <c r="Z202" i="15"/>
  <c r="AA202" i="15"/>
  <c r="AB202" i="15"/>
  <c r="AC202" i="15"/>
  <c r="AD202" i="15"/>
  <c r="AE202" i="15"/>
  <c r="AF202" i="15"/>
  <c r="AG202" i="15"/>
  <c r="S203" i="15"/>
  <c r="T203" i="15"/>
  <c r="U203" i="15"/>
  <c r="V203" i="15"/>
  <c r="W203" i="15"/>
  <c r="X203" i="15"/>
  <c r="Y203" i="15"/>
  <c r="Z203" i="15"/>
  <c r="AA203" i="15"/>
  <c r="AB203" i="15"/>
  <c r="AC203" i="15"/>
  <c r="AD203" i="15"/>
  <c r="AE203" i="15"/>
  <c r="AF203" i="15"/>
  <c r="AG203" i="15"/>
  <c r="S204" i="15"/>
  <c r="T204" i="15"/>
  <c r="U204" i="15"/>
  <c r="V204" i="15"/>
  <c r="W204" i="15"/>
  <c r="X204" i="15"/>
  <c r="Y204" i="15"/>
  <c r="Z204" i="15"/>
  <c r="AA204" i="15"/>
  <c r="AB204" i="15"/>
  <c r="AC204" i="15"/>
  <c r="AD204" i="15"/>
  <c r="AE204" i="15"/>
  <c r="AF204" i="15"/>
  <c r="AG204" i="15"/>
  <c r="S205" i="15"/>
  <c r="T205" i="15"/>
  <c r="U205" i="15"/>
  <c r="V205" i="15"/>
  <c r="W205" i="15"/>
  <c r="X205" i="15"/>
  <c r="Y205" i="15"/>
  <c r="Z205" i="15"/>
  <c r="AA205" i="15"/>
  <c r="AB205" i="15"/>
  <c r="AC205" i="15"/>
  <c r="AD205" i="15"/>
  <c r="AE205" i="15"/>
  <c r="AF205" i="15"/>
  <c r="AG205" i="15"/>
  <c r="S206" i="15"/>
  <c r="T206" i="15"/>
  <c r="U206" i="15"/>
  <c r="V206" i="15"/>
  <c r="W206" i="15"/>
  <c r="X206" i="15"/>
  <c r="Y206" i="15"/>
  <c r="Z206" i="15"/>
  <c r="AA206" i="15"/>
  <c r="AB206" i="15"/>
  <c r="AC206" i="15"/>
  <c r="AD206" i="15"/>
  <c r="AE206" i="15"/>
  <c r="AF206" i="15"/>
  <c r="AG206" i="15"/>
  <c r="S207" i="15"/>
  <c r="T207" i="15"/>
  <c r="U207" i="15"/>
  <c r="V207" i="15"/>
  <c r="W207" i="15"/>
  <c r="X207" i="15"/>
  <c r="Y207" i="15"/>
  <c r="Z207" i="15"/>
  <c r="AA207" i="15"/>
  <c r="AB207" i="15"/>
  <c r="AC207" i="15"/>
  <c r="AD207" i="15"/>
  <c r="AE207" i="15"/>
  <c r="AF207" i="15"/>
  <c r="AG207" i="15"/>
  <c r="S208" i="15"/>
  <c r="T208" i="15"/>
  <c r="U208" i="15"/>
  <c r="V208" i="15"/>
  <c r="W208" i="15"/>
  <c r="X208" i="15"/>
  <c r="Y208" i="15"/>
  <c r="Z208" i="15"/>
  <c r="AA208" i="15"/>
  <c r="AB208" i="15"/>
  <c r="AC208" i="15"/>
  <c r="AD208" i="15"/>
  <c r="AE208" i="15"/>
  <c r="AF208" i="15"/>
  <c r="AG208" i="15"/>
  <c r="S209" i="15"/>
  <c r="T209" i="15"/>
  <c r="U209" i="15"/>
  <c r="V209" i="15"/>
  <c r="W209" i="15"/>
  <c r="X209" i="15"/>
  <c r="Y209" i="15"/>
  <c r="Z209" i="15"/>
  <c r="AA209" i="15"/>
  <c r="AB209" i="15"/>
  <c r="AC209" i="15"/>
  <c r="AD209" i="15"/>
  <c r="AE209" i="15"/>
  <c r="AF209" i="15"/>
  <c r="AG209" i="15"/>
  <c r="S210" i="15"/>
  <c r="T210" i="15"/>
  <c r="U210" i="15"/>
  <c r="V210" i="15"/>
  <c r="W210" i="15"/>
  <c r="X210" i="15"/>
  <c r="Y210" i="15"/>
  <c r="Z210" i="15"/>
  <c r="AA210" i="15"/>
  <c r="AB210" i="15"/>
  <c r="AC210" i="15"/>
  <c r="AD210" i="15"/>
  <c r="AE210" i="15"/>
  <c r="AF210" i="15"/>
  <c r="AG210" i="15"/>
  <c r="S211" i="15"/>
  <c r="T211" i="15"/>
  <c r="U211" i="15"/>
  <c r="V211" i="15"/>
  <c r="W211" i="15"/>
  <c r="X211" i="15"/>
  <c r="Y211" i="15"/>
  <c r="Z211" i="15"/>
  <c r="AA211" i="15"/>
  <c r="AB211" i="15"/>
  <c r="AC211" i="15"/>
  <c r="AD211" i="15"/>
  <c r="AE211" i="15"/>
  <c r="AF211" i="15"/>
  <c r="AG211" i="15"/>
  <c r="S212" i="15"/>
  <c r="T212" i="15"/>
  <c r="U212" i="15"/>
  <c r="V212" i="15"/>
  <c r="W212" i="15"/>
  <c r="X212" i="15"/>
  <c r="Y212" i="15"/>
  <c r="Z212" i="15"/>
  <c r="AA212" i="15"/>
  <c r="AB212" i="15"/>
  <c r="AC212" i="15"/>
  <c r="AD212" i="15"/>
  <c r="AE212" i="15"/>
  <c r="AF212" i="15"/>
  <c r="AG212" i="15"/>
  <c r="S213" i="15"/>
  <c r="T213" i="15"/>
  <c r="U213" i="15"/>
  <c r="V213" i="15"/>
  <c r="W213" i="15"/>
  <c r="X213" i="15"/>
  <c r="Y213" i="15"/>
  <c r="Z213" i="15"/>
  <c r="AA213" i="15"/>
  <c r="AB213" i="15"/>
  <c r="AC213" i="15"/>
  <c r="AD213" i="15"/>
  <c r="AE213" i="15"/>
  <c r="AF213" i="15"/>
  <c r="AG213" i="15"/>
  <c r="S214" i="15"/>
  <c r="T214" i="15"/>
  <c r="U214" i="15"/>
  <c r="V214" i="15"/>
  <c r="W214" i="15"/>
  <c r="X214" i="15"/>
  <c r="Y214" i="15"/>
  <c r="Z214" i="15"/>
  <c r="AA214" i="15"/>
  <c r="AB214" i="15"/>
  <c r="AC214" i="15"/>
  <c r="AD214" i="15"/>
  <c r="AE214" i="15"/>
  <c r="AF214" i="15"/>
  <c r="AG214" i="15"/>
  <c r="S215" i="15"/>
  <c r="T215" i="15"/>
  <c r="U215" i="15"/>
  <c r="V215" i="15"/>
  <c r="W215" i="15"/>
  <c r="X215" i="15"/>
  <c r="Y215" i="15"/>
  <c r="Z215" i="15"/>
  <c r="AA215" i="15"/>
  <c r="AB215" i="15"/>
  <c r="AC215" i="15"/>
  <c r="AD215" i="15"/>
  <c r="AE215" i="15"/>
  <c r="AF215" i="15"/>
  <c r="AG215" i="15"/>
  <c r="S216" i="15"/>
  <c r="T216" i="15"/>
  <c r="U216" i="15"/>
  <c r="V216" i="15"/>
  <c r="W216" i="15"/>
  <c r="X216" i="15"/>
  <c r="Y216" i="15"/>
  <c r="Z216" i="15"/>
  <c r="AA216" i="15"/>
  <c r="AB216" i="15"/>
  <c r="AC216" i="15"/>
  <c r="AD216" i="15"/>
  <c r="AE216" i="15"/>
  <c r="AF216" i="15"/>
  <c r="AG216" i="15"/>
  <c r="S217" i="15"/>
  <c r="T217" i="15"/>
  <c r="U217" i="15"/>
  <c r="V217" i="15"/>
  <c r="W217" i="15"/>
  <c r="X217" i="15"/>
  <c r="Y217" i="15"/>
  <c r="Z217" i="15"/>
  <c r="AA217" i="15"/>
  <c r="AB217" i="15"/>
  <c r="AC217" i="15"/>
  <c r="AD217" i="15"/>
  <c r="AE217" i="15"/>
  <c r="AF217" i="15"/>
  <c r="AG217" i="15"/>
  <c r="S218" i="15"/>
  <c r="T218" i="15"/>
  <c r="U218" i="15"/>
  <c r="V218" i="15"/>
  <c r="W218" i="15"/>
  <c r="X218" i="15"/>
  <c r="Y218" i="15"/>
  <c r="Z218" i="15"/>
  <c r="AA218" i="15"/>
  <c r="AB218" i="15"/>
  <c r="AC218" i="15"/>
  <c r="AD218" i="15"/>
  <c r="AE218" i="15"/>
  <c r="AF218" i="15"/>
  <c r="AG218" i="15"/>
  <c r="S219" i="15"/>
  <c r="T219" i="15"/>
  <c r="U219" i="15"/>
  <c r="V219" i="15"/>
  <c r="W219" i="15"/>
  <c r="X219" i="15"/>
  <c r="Y219" i="15"/>
  <c r="Z219" i="15"/>
  <c r="AA219" i="15"/>
  <c r="AB219" i="15"/>
  <c r="AC219" i="15"/>
  <c r="AD219" i="15"/>
  <c r="AE219" i="15"/>
  <c r="AF219" i="15"/>
  <c r="AG219" i="15"/>
  <c r="S220" i="15"/>
  <c r="T220" i="15"/>
  <c r="U220" i="15"/>
  <c r="V220" i="15"/>
  <c r="W220" i="15"/>
  <c r="X220" i="15"/>
  <c r="Y220" i="15"/>
  <c r="Z220" i="15"/>
  <c r="AA220" i="15"/>
  <c r="AB220" i="15"/>
  <c r="AC220" i="15"/>
  <c r="AD220" i="15"/>
  <c r="AE220" i="15"/>
  <c r="AF220" i="15"/>
  <c r="AG220" i="15"/>
  <c r="S221" i="15"/>
  <c r="T221" i="15"/>
  <c r="U221" i="15"/>
  <c r="V221" i="15"/>
  <c r="W221" i="15"/>
  <c r="X221" i="15"/>
  <c r="Y221" i="15"/>
  <c r="Z221" i="15"/>
  <c r="AA221" i="15"/>
  <c r="AB221" i="15"/>
  <c r="AC221" i="15"/>
  <c r="AD221" i="15"/>
  <c r="AE221" i="15"/>
  <c r="AF221" i="15"/>
  <c r="AG221" i="15"/>
  <c r="S222" i="15"/>
  <c r="T222" i="15"/>
  <c r="U222" i="15"/>
  <c r="V222" i="15"/>
  <c r="W222" i="15"/>
  <c r="X222" i="15"/>
  <c r="Y222" i="15"/>
  <c r="Z222" i="15"/>
  <c r="AA222" i="15"/>
  <c r="AB222" i="15"/>
  <c r="AC222" i="15"/>
  <c r="AD222" i="15"/>
  <c r="AE222" i="15"/>
  <c r="AF222" i="15"/>
  <c r="AG222" i="15"/>
  <c r="S223" i="15"/>
  <c r="T223" i="15"/>
  <c r="U223" i="15"/>
  <c r="V223" i="15"/>
  <c r="W223" i="15"/>
  <c r="X223" i="15"/>
  <c r="Y223" i="15"/>
  <c r="Z223" i="15"/>
  <c r="AA223" i="15"/>
  <c r="AB223" i="15"/>
  <c r="AC223" i="15"/>
  <c r="AD223" i="15"/>
  <c r="AE223" i="15"/>
  <c r="AF223" i="15"/>
  <c r="AG223" i="15"/>
  <c r="S224" i="15"/>
  <c r="T224" i="15"/>
  <c r="U224" i="15"/>
  <c r="V224" i="15"/>
  <c r="W224" i="15"/>
  <c r="X224" i="15"/>
  <c r="Y224" i="15"/>
  <c r="Z224" i="15"/>
  <c r="AA224" i="15"/>
  <c r="AB224" i="15"/>
  <c r="AC224" i="15"/>
  <c r="AD224" i="15"/>
  <c r="AE224" i="15"/>
  <c r="AF224" i="15"/>
  <c r="AG224" i="15"/>
  <c r="S225" i="15"/>
  <c r="T225" i="15"/>
  <c r="U225" i="15"/>
  <c r="V225" i="15"/>
  <c r="W225" i="15"/>
  <c r="X225" i="15"/>
  <c r="Y225" i="15"/>
  <c r="Z225" i="15"/>
  <c r="AA225" i="15"/>
  <c r="AB225" i="15"/>
  <c r="AC225" i="15"/>
  <c r="AD225" i="15"/>
  <c r="AE225" i="15"/>
  <c r="AF225" i="15"/>
  <c r="AG225" i="15"/>
  <c r="S226" i="15"/>
  <c r="T226" i="15"/>
  <c r="U226" i="15"/>
  <c r="V226" i="15"/>
  <c r="W226" i="15"/>
  <c r="X226" i="15"/>
  <c r="Y226" i="15"/>
  <c r="Z226" i="15"/>
  <c r="AA226" i="15"/>
  <c r="AB226" i="15"/>
  <c r="AC226" i="15"/>
  <c r="AD226" i="15"/>
  <c r="AE226" i="15"/>
  <c r="AF226" i="15"/>
  <c r="AG226" i="15"/>
  <c r="S227" i="15"/>
  <c r="T227" i="15"/>
  <c r="U227" i="15"/>
  <c r="V227" i="15"/>
  <c r="W227" i="15"/>
  <c r="X227" i="15"/>
  <c r="Y227" i="15"/>
  <c r="Z227" i="15"/>
  <c r="AA227" i="15"/>
  <c r="AB227" i="15"/>
  <c r="AC227" i="15"/>
  <c r="AD227" i="15"/>
  <c r="AE227" i="15"/>
  <c r="AF227" i="15"/>
  <c r="AG227" i="15"/>
  <c r="S228" i="15"/>
  <c r="T228" i="15"/>
  <c r="U228" i="15"/>
  <c r="V228" i="15"/>
  <c r="W228" i="15"/>
  <c r="X228" i="15"/>
  <c r="Y228" i="15"/>
  <c r="Z228" i="15"/>
  <c r="AA228" i="15"/>
  <c r="AB228" i="15"/>
  <c r="AC228" i="15"/>
  <c r="AD228" i="15"/>
  <c r="AE228" i="15"/>
  <c r="AF228" i="15"/>
  <c r="AG228" i="15"/>
  <c r="S229" i="15"/>
  <c r="T229" i="15"/>
  <c r="U229" i="15"/>
  <c r="V229" i="15"/>
  <c r="W229" i="15"/>
  <c r="X229" i="15"/>
  <c r="Y229" i="15"/>
  <c r="Z229" i="15"/>
  <c r="AA229" i="15"/>
  <c r="AB229" i="15"/>
  <c r="AC229" i="15"/>
  <c r="AD229" i="15"/>
  <c r="AE229" i="15"/>
  <c r="AF229" i="15"/>
  <c r="AG229" i="15"/>
  <c r="S230" i="15"/>
  <c r="T230" i="15"/>
  <c r="U230" i="15"/>
  <c r="V230" i="15"/>
  <c r="W230" i="15"/>
  <c r="X230" i="15"/>
  <c r="Y230" i="15"/>
  <c r="Z230" i="15"/>
  <c r="AA230" i="15"/>
  <c r="AB230" i="15"/>
  <c r="AC230" i="15"/>
  <c r="AD230" i="15"/>
  <c r="AE230" i="15"/>
  <c r="AF230" i="15"/>
  <c r="AG230" i="15"/>
  <c r="S231" i="15"/>
  <c r="T231" i="15"/>
  <c r="U231" i="15"/>
  <c r="V231" i="15"/>
  <c r="W231" i="15"/>
  <c r="X231" i="15"/>
  <c r="Y231" i="15"/>
  <c r="Z231" i="15"/>
  <c r="AA231" i="15"/>
  <c r="AB231" i="15"/>
  <c r="AC231" i="15"/>
  <c r="AD231" i="15"/>
  <c r="AE231" i="15"/>
  <c r="AF231" i="15"/>
  <c r="AG231" i="15"/>
  <c r="S232" i="15"/>
  <c r="T232" i="15"/>
  <c r="U232" i="15"/>
  <c r="V232" i="15"/>
  <c r="W232" i="15"/>
  <c r="X232" i="15"/>
  <c r="Y232" i="15"/>
  <c r="Z232" i="15"/>
  <c r="AA232" i="15"/>
  <c r="AB232" i="15"/>
  <c r="AC232" i="15"/>
  <c r="AD232" i="15"/>
  <c r="AE232" i="15"/>
  <c r="AF232" i="15"/>
  <c r="AG232" i="15"/>
  <c r="B15" i="14"/>
  <c r="AQ11" i="19" s="1"/>
  <c r="H11" i="19" s="1"/>
  <c r="AV19" i="19"/>
  <c r="G11" i="15"/>
  <c r="H11" i="15"/>
  <c r="I11" i="15"/>
  <c r="J11" i="15"/>
  <c r="K11" i="15"/>
  <c r="L11" i="15"/>
  <c r="O11" i="15"/>
  <c r="P11" i="15"/>
  <c r="AB64" i="18"/>
  <c r="BR19" i="15" s="1"/>
  <c r="Z64" i="18"/>
  <c r="AC64" i="18"/>
  <c r="BQ2" i="15" s="1"/>
  <c r="AD64" i="18"/>
  <c r="BS4" i="15" s="1"/>
  <c r="BR2" i="15"/>
  <c r="A2" i="15"/>
  <c r="B2" i="15"/>
  <c r="C2" i="15"/>
  <c r="D2" i="15"/>
  <c r="E2" i="15"/>
  <c r="A3" i="15"/>
  <c r="B3" i="15"/>
  <c r="C3" i="15"/>
  <c r="D3" i="15"/>
  <c r="E3" i="15"/>
  <c r="A4" i="15"/>
  <c r="B4" i="15"/>
  <c r="C4" i="15"/>
  <c r="D4" i="15"/>
  <c r="E4" i="15"/>
  <c r="A5" i="15"/>
  <c r="B5" i="15"/>
  <c r="C5" i="15"/>
  <c r="D5" i="15"/>
  <c r="E5" i="15"/>
  <c r="A6" i="15"/>
  <c r="B6" i="15"/>
  <c r="C6" i="15"/>
  <c r="D6" i="15"/>
  <c r="E6" i="15"/>
  <c r="A7" i="15"/>
  <c r="B7" i="15"/>
  <c r="C7" i="15"/>
  <c r="D7" i="15"/>
  <c r="E7" i="15"/>
  <c r="A8" i="15"/>
  <c r="B8" i="15"/>
  <c r="C8" i="15"/>
  <c r="D8" i="15"/>
  <c r="E8" i="15"/>
  <c r="A9" i="15"/>
  <c r="B9" i="15"/>
  <c r="C9" i="15"/>
  <c r="D9" i="15"/>
  <c r="E9" i="15"/>
  <c r="A10" i="15"/>
  <c r="B10" i="15"/>
  <c r="C10" i="15"/>
  <c r="D10" i="15"/>
  <c r="E10" i="15"/>
  <c r="A11" i="15"/>
  <c r="B11" i="15"/>
  <c r="C11" i="15"/>
  <c r="D11" i="15"/>
  <c r="E11" i="15"/>
  <c r="A12" i="15"/>
  <c r="B12" i="15"/>
  <c r="C12" i="15"/>
  <c r="D12" i="15"/>
  <c r="E12" i="15"/>
  <c r="A13" i="15"/>
  <c r="B13" i="15"/>
  <c r="C13" i="15"/>
  <c r="D13" i="15"/>
  <c r="E13" i="15"/>
  <c r="A14" i="15"/>
  <c r="B14" i="15"/>
  <c r="C14" i="15"/>
  <c r="D14" i="15"/>
  <c r="E14" i="15"/>
  <c r="A15" i="15"/>
  <c r="B15" i="15"/>
  <c r="C15" i="15"/>
  <c r="D15" i="15"/>
  <c r="E15" i="15"/>
  <c r="A16" i="15"/>
  <c r="B16" i="15"/>
  <c r="C16" i="15"/>
  <c r="D16" i="15"/>
  <c r="E16" i="15"/>
  <c r="A17" i="15"/>
  <c r="B17" i="15"/>
  <c r="C17" i="15"/>
  <c r="D17" i="15"/>
  <c r="E17" i="15"/>
  <c r="A18" i="15"/>
  <c r="B18" i="15"/>
  <c r="C18" i="15"/>
  <c r="D18" i="15"/>
  <c r="E18" i="15"/>
  <c r="A19" i="15"/>
  <c r="B19" i="15"/>
  <c r="C19" i="15"/>
  <c r="D19" i="15"/>
  <c r="E19" i="15"/>
  <c r="A20" i="15"/>
  <c r="B20" i="15"/>
  <c r="C20" i="15"/>
  <c r="D20" i="15"/>
  <c r="E20" i="15"/>
  <c r="A21" i="15"/>
  <c r="B21" i="15"/>
  <c r="C21" i="15"/>
  <c r="D21" i="15"/>
  <c r="E21" i="15"/>
  <c r="A22" i="15"/>
  <c r="B22" i="15"/>
  <c r="C22" i="15"/>
  <c r="D22" i="15"/>
  <c r="E22" i="15"/>
  <c r="A23" i="15"/>
  <c r="B23" i="15"/>
  <c r="C23" i="15"/>
  <c r="D23" i="15"/>
  <c r="E23" i="15"/>
  <c r="A24" i="15"/>
  <c r="B24" i="15"/>
  <c r="C24" i="15"/>
  <c r="D24" i="15"/>
  <c r="E24" i="15"/>
  <c r="A25" i="15"/>
  <c r="B25" i="15"/>
  <c r="C25" i="15"/>
  <c r="D25" i="15"/>
  <c r="E25" i="15"/>
  <c r="A26" i="15"/>
  <c r="B26" i="15"/>
  <c r="C26" i="15"/>
  <c r="D26" i="15"/>
  <c r="E26" i="15"/>
  <c r="A27" i="15"/>
  <c r="B27" i="15"/>
  <c r="C27" i="15"/>
  <c r="D27" i="15"/>
  <c r="E27" i="15"/>
  <c r="A28" i="15"/>
  <c r="B28" i="15"/>
  <c r="C28" i="15"/>
  <c r="D28" i="15"/>
  <c r="E28" i="15"/>
  <c r="A29" i="15"/>
  <c r="B29" i="15"/>
  <c r="C29" i="15"/>
  <c r="D29" i="15"/>
  <c r="E29" i="15"/>
  <c r="A30" i="15"/>
  <c r="B30" i="15"/>
  <c r="C30" i="15"/>
  <c r="D30" i="15"/>
  <c r="E30" i="15"/>
  <c r="A31" i="15"/>
  <c r="B31" i="15"/>
  <c r="C31" i="15"/>
  <c r="D31" i="15"/>
  <c r="E31" i="15"/>
  <c r="A32" i="15"/>
  <c r="B32" i="15"/>
  <c r="C32" i="15"/>
  <c r="D32" i="15"/>
  <c r="E32" i="15"/>
  <c r="A33" i="15"/>
  <c r="B33" i="15"/>
  <c r="C33" i="15"/>
  <c r="D33" i="15"/>
  <c r="E33" i="15"/>
  <c r="A34" i="15"/>
  <c r="B34" i="15"/>
  <c r="C34" i="15"/>
  <c r="D34" i="15"/>
  <c r="E34" i="15"/>
  <c r="A35" i="15"/>
  <c r="B35" i="15"/>
  <c r="C35" i="15"/>
  <c r="D35" i="15"/>
  <c r="E35" i="15"/>
  <c r="A36" i="15"/>
  <c r="B36" i="15"/>
  <c r="C36" i="15"/>
  <c r="D36" i="15"/>
  <c r="E36" i="15"/>
  <c r="A37" i="15"/>
  <c r="B37" i="15"/>
  <c r="C37" i="15"/>
  <c r="D37" i="15"/>
  <c r="E37" i="15"/>
  <c r="A38" i="15"/>
  <c r="B38" i="15"/>
  <c r="C38" i="15"/>
  <c r="D38" i="15"/>
  <c r="E38" i="15"/>
  <c r="A39" i="15"/>
  <c r="B39" i="15"/>
  <c r="C39" i="15"/>
  <c r="D39" i="15"/>
  <c r="E39" i="15"/>
  <c r="A40" i="15"/>
  <c r="B40" i="15"/>
  <c r="C40" i="15"/>
  <c r="D40" i="15"/>
  <c r="E40" i="15"/>
  <c r="A41" i="15"/>
  <c r="B41" i="15"/>
  <c r="C41" i="15"/>
  <c r="D41" i="15"/>
  <c r="E41" i="15"/>
  <c r="A42" i="15"/>
  <c r="B42" i="15"/>
  <c r="C42" i="15"/>
  <c r="D42" i="15"/>
  <c r="E42" i="15"/>
  <c r="A43" i="15"/>
  <c r="B43" i="15"/>
  <c r="C43" i="15"/>
  <c r="D43" i="15"/>
  <c r="E43" i="15"/>
  <c r="A44" i="15"/>
  <c r="B44" i="15"/>
  <c r="C44" i="15"/>
  <c r="D44" i="15"/>
  <c r="E44" i="15"/>
  <c r="A45" i="15"/>
  <c r="B45" i="15"/>
  <c r="C45" i="15"/>
  <c r="D45" i="15"/>
  <c r="E45" i="15"/>
  <c r="A46" i="15"/>
  <c r="B46" i="15"/>
  <c r="C46" i="15"/>
  <c r="D46" i="15"/>
  <c r="E46" i="15"/>
  <c r="A47" i="15"/>
  <c r="B47" i="15"/>
  <c r="C47" i="15"/>
  <c r="D47" i="15"/>
  <c r="E47" i="15"/>
  <c r="A48" i="15"/>
  <c r="B48" i="15"/>
  <c r="C48" i="15"/>
  <c r="D48" i="15"/>
  <c r="E48" i="15"/>
  <c r="A49" i="15"/>
  <c r="B49" i="15"/>
  <c r="C49" i="15"/>
  <c r="D49" i="15"/>
  <c r="E49" i="15"/>
  <c r="A50" i="15"/>
  <c r="B50" i="15"/>
  <c r="C50" i="15"/>
  <c r="D50" i="15"/>
  <c r="E50" i="15"/>
  <c r="A51" i="15"/>
  <c r="B51" i="15"/>
  <c r="C51" i="15"/>
  <c r="D51" i="15"/>
  <c r="E51" i="15"/>
  <c r="A52" i="15"/>
  <c r="B52" i="15"/>
  <c r="C52" i="15"/>
  <c r="D52" i="15"/>
  <c r="E52" i="15"/>
  <c r="A53" i="15"/>
  <c r="B53" i="15"/>
  <c r="C53" i="15"/>
  <c r="D53" i="15"/>
  <c r="E53" i="15"/>
  <c r="A54" i="15"/>
  <c r="B54" i="15"/>
  <c r="C54" i="15"/>
  <c r="D54" i="15"/>
  <c r="E54" i="15"/>
  <c r="A55" i="15"/>
  <c r="B55" i="15"/>
  <c r="C55" i="15"/>
  <c r="D55" i="15"/>
  <c r="E55" i="15"/>
  <c r="A56" i="15"/>
  <c r="B56" i="15"/>
  <c r="C56" i="15"/>
  <c r="D56" i="15"/>
  <c r="E56" i="15"/>
  <c r="A57" i="15"/>
  <c r="B57" i="15"/>
  <c r="C57" i="15"/>
  <c r="D57" i="15"/>
  <c r="E57" i="15"/>
  <c r="A58" i="15"/>
  <c r="B58" i="15"/>
  <c r="C58" i="15"/>
  <c r="D58" i="15"/>
  <c r="E58" i="15"/>
  <c r="A59" i="15"/>
  <c r="B59" i="15"/>
  <c r="C59" i="15"/>
  <c r="D59" i="15"/>
  <c r="E59" i="15"/>
  <c r="A60" i="15"/>
  <c r="B60" i="15"/>
  <c r="C60" i="15"/>
  <c r="D60" i="15"/>
  <c r="E60" i="15"/>
  <c r="A61" i="15"/>
  <c r="B61" i="15"/>
  <c r="C61" i="15"/>
  <c r="D61" i="15"/>
  <c r="E61" i="15"/>
  <c r="A62" i="15"/>
  <c r="B62" i="15"/>
  <c r="C62" i="15"/>
  <c r="D62" i="15"/>
  <c r="E62" i="15"/>
  <c r="A63" i="15"/>
  <c r="B63" i="15"/>
  <c r="C63" i="15"/>
  <c r="D63" i="15"/>
  <c r="E63" i="15"/>
  <c r="A64" i="15"/>
  <c r="B64" i="15"/>
  <c r="C64" i="15"/>
  <c r="D64" i="15"/>
  <c r="E64" i="15"/>
  <c r="A65" i="15"/>
  <c r="B65" i="15"/>
  <c r="C65" i="15"/>
  <c r="D65" i="15"/>
  <c r="E65" i="15"/>
  <c r="A66" i="15"/>
  <c r="B66" i="15"/>
  <c r="C66" i="15"/>
  <c r="D66" i="15"/>
  <c r="E66" i="15"/>
  <c r="A67" i="15"/>
  <c r="B67" i="15"/>
  <c r="C67" i="15"/>
  <c r="D67" i="15"/>
  <c r="E67" i="15"/>
  <c r="A68" i="15"/>
  <c r="B68" i="15"/>
  <c r="C68" i="15"/>
  <c r="D68" i="15"/>
  <c r="E68" i="15"/>
  <c r="A69" i="15"/>
  <c r="B69" i="15"/>
  <c r="C69" i="15"/>
  <c r="D69" i="15"/>
  <c r="E69" i="15"/>
  <c r="A70" i="15"/>
  <c r="B70" i="15"/>
  <c r="C70" i="15"/>
  <c r="D70" i="15"/>
  <c r="E70" i="15"/>
  <c r="A71" i="15"/>
  <c r="B71" i="15"/>
  <c r="C71" i="15"/>
  <c r="D71" i="15"/>
  <c r="E71" i="15"/>
  <c r="A72" i="15"/>
  <c r="B72" i="15"/>
  <c r="C72" i="15"/>
  <c r="D72" i="15"/>
  <c r="E72" i="15"/>
  <c r="A73" i="15"/>
  <c r="B73" i="15"/>
  <c r="C73" i="15"/>
  <c r="D73" i="15"/>
  <c r="E73" i="15"/>
  <c r="A74" i="15"/>
  <c r="B74" i="15"/>
  <c r="C74" i="15"/>
  <c r="D74" i="15"/>
  <c r="E74" i="15"/>
  <c r="A75" i="15"/>
  <c r="B75" i="15"/>
  <c r="C75" i="15"/>
  <c r="D75" i="15"/>
  <c r="E75" i="15"/>
  <c r="A76" i="15"/>
  <c r="B76" i="15"/>
  <c r="C76" i="15"/>
  <c r="D76" i="15"/>
  <c r="E76" i="15"/>
  <c r="A77" i="15"/>
  <c r="B77" i="15"/>
  <c r="C77" i="15"/>
  <c r="D77" i="15"/>
  <c r="E77" i="15"/>
  <c r="A78" i="15"/>
  <c r="B78" i="15"/>
  <c r="C78" i="15"/>
  <c r="D78" i="15"/>
  <c r="E78" i="15"/>
  <c r="A79" i="15"/>
  <c r="B79" i="15"/>
  <c r="C79" i="15"/>
  <c r="D79" i="15"/>
  <c r="E79" i="15"/>
  <c r="A80" i="15"/>
  <c r="B80" i="15"/>
  <c r="C80" i="15"/>
  <c r="D80" i="15"/>
  <c r="E80" i="15"/>
  <c r="A81" i="15"/>
  <c r="B81" i="15"/>
  <c r="C81" i="15"/>
  <c r="D81" i="15"/>
  <c r="E81" i="15"/>
  <c r="A82" i="15"/>
  <c r="B82" i="15"/>
  <c r="C82" i="15"/>
  <c r="D82" i="15"/>
  <c r="E82" i="15"/>
  <c r="A83" i="15"/>
  <c r="B83" i="15"/>
  <c r="C83" i="15"/>
  <c r="D83" i="15"/>
  <c r="E83" i="15"/>
  <c r="A84" i="15"/>
  <c r="B84" i="15"/>
  <c r="C84" i="15"/>
  <c r="D84" i="15"/>
  <c r="E84" i="15"/>
  <c r="A85" i="15"/>
  <c r="B85" i="15"/>
  <c r="C85" i="15"/>
  <c r="D85" i="15"/>
  <c r="E85" i="15"/>
  <c r="A86" i="15"/>
  <c r="B86" i="15"/>
  <c r="C86" i="15"/>
  <c r="D86" i="15"/>
  <c r="E86" i="15"/>
  <c r="A87" i="15"/>
  <c r="B87" i="15"/>
  <c r="C87" i="15"/>
  <c r="D87" i="15"/>
  <c r="E87" i="15"/>
  <c r="A88" i="15"/>
  <c r="B88" i="15"/>
  <c r="C88" i="15"/>
  <c r="D88" i="15"/>
  <c r="E88" i="15"/>
  <c r="A89" i="15"/>
  <c r="B89" i="15"/>
  <c r="C89" i="15"/>
  <c r="D89" i="15"/>
  <c r="E89" i="15"/>
  <c r="A90" i="15"/>
  <c r="B90" i="15"/>
  <c r="C90" i="15"/>
  <c r="D90" i="15"/>
  <c r="E90" i="15"/>
  <c r="A91" i="15"/>
  <c r="B91" i="15"/>
  <c r="C91" i="15"/>
  <c r="D91" i="15"/>
  <c r="E91" i="15"/>
  <c r="A92" i="15"/>
  <c r="B92" i="15"/>
  <c r="C92" i="15"/>
  <c r="D92" i="15"/>
  <c r="E92" i="15"/>
  <c r="A93" i="15"/>
  <c r="B93" i="15"/>
  <c r="C93" i="15"/>
  <c r="D93" i="15"/>
  <c r="E93" i="15"/>
  <c r="A94" i="15"/>
  <c r="B94" i="15"/>
  <c r="C94" i="15"/>
  <c r="D94" i="15"/>
  <c r="E94" i="15"/>
  <c r="A95" i="15"/>
  <c r="B95" i="15"/>
  <c r="C95" i="15"/>
  <c r="D95" i="15"/>
  <c r="E95" i="15"/>
  <c r="A96" i="15"/>
  <c r="B96" i="15"/>
  <c r="C96" i="15"/>
  <c r="D96" i="15"/>
  <c r="E96" i="15"/>
  <c r="A97" i="15"/>
  <c r="B97" i="15"/>
  <c r="C97" i="15"/>
  <c r="D97" i="15"/>
  <c r="E97" i="15"/>
  <c r="A98" i="15"/>
  <c r="B98" i="15"/>
  <c r="C98" i="15"/>
  <c r="D98" i="15"/>
  <c r="E98" i="15"/>
  <c r="A99" i="15"/>
  <c r="B99" i="15"/>
  <c r="C99" i="15"/>
  <c r="D99" i="15"/>
  <c r="E99" i="15"/>
  <c r="A100" i="15"/>
  <c r="B100" i="15"/>
  <c r="C100" i="15"/>
  <c r="D100" i="15"/>
  <c r="E100" i="15"/>
  <c r="A101" i="15"/>
  <c r="B101" i="15"/>
  <c r="C101" i="15"/>
  <c r="D101" i="15"/>
  <c r="E101" i="15"/>
  <c r="A102" i="15"/>
  <c r="B102" i="15"/>
  <c r="C102" i="15"/>
  <c r="D102" i="15"/>
  <c r="E102" i="15"/>
  <c r="A103" i="15"/>
  <c r="B103" i="15"/>
  <c r="C103" i="15"/>
  <c r="D103" i="15"/>
  <c r="E103" i="15"/>
  <c r="A104" i="15"/>
  <c r="B104" i="15"/>
  <c r="C104" i="15"/>
  <c r="D104" i="15"/>
  <c r="E104" i="15"/>
  <c r="A105" i="15"/>
  <c r="B105" i="15"/>
  <c r="C105" i="15"/>
  <c r="D105" i="15"/>
  <c r="E105" i="15"/>
  <c r="A106" i="15"/>
  <c r="B106" i="15"/>
  <c r="C106" i="15"/>
  <c r="D106" i="15"/>
  <c r="E106" i="15"/>
  <c r="A107" i="15"/>
  <c r="B107" i="15"/>
  <c r="C107" i="15"/>
  <c r="D107" i="15"/>
  <c r="E107" i="15"/>
  <c r="A108" i="15"/>
  <c r="B108" i="15"/>
  <c r="C108" i="15"/>
  <c r="D108" i="15"/>
  <c r="E108" i="15"/>
  <c r="A109" i="15"/>
  <c r="B109" i="15"/>
  <c r="C109" i="15"/>
  <c r="D109" i="15"/>
  <c r="E109" i="15"/>
  <c r="A110" i="15"/>
  <c r="B110" i="15"/>
  <c r="C110" i="15"/>
  <c r="D110" i="15"/>
  <c r="E110" i="15"/>
  <c r="A111" i="15"/>
  <c r="B111" i="15"/>
  <c r="C111" i="15"/>
  <c r="D111" i="15"/>
  <c r="E111" i="15"/>
  <c r="A112" i="15"/>
  <c r="B112" i="15"/>
  <c r="C112" i="15"/>
  <c r="D112" i="15"/>
  <c r="E112" i="15"/>
  <c r="A113" i="15"/>
  <c r="B113" i="15"/>
  <c r="C113" i="15"/>
  <c r="D113" i="15"/>
  <c r="E113" i="15"/>
  <c r="A114" i="15"/>
  <c r="B114" i="15"/>
  <c r="C114" i="15"/>
  <c r="D114" i="15"/>
  <c r="E114" i="15"/>
  <c r="A115" i="15"/>
  <c r="B115" i="15"/>
  <c r="C115" i="15"/>
  <c r="D115" i="15"/>
  <c r="E115" i="15"/>
  <c r="A116" i="15"/>
  <c r="B116" i="15"/>
  <c r="C116" i="15"/>
  <c r="D116" i="15"/>
  <c r="E116" i="15"/>
  <c r="A117" i="15"/>
  <c r="B117" i="15"/>
  <c r="C117" i="15"/>
  <c r="D117" i="15"/>
  <c r="E117" i="15"/>
  <c r="A118" i="15"/>
  <c r="B118" i="15"/>
  <c r="C118" i="15"/>
  <c r="D118" i="15"/>
  <c r="E118" i="15"/>
  <c r="A119" i="15"/>
  <c r="B119" i="15"/>
  <c r="C119" i="15"/>
  <c r="D119" i="15"/>
  <c r="E119" i="15"/>
  <c r="A120" i="15"/>
  <c r="B120" i="15"/>
  <c r="C120" i="15"/>
  <c r="D120" i="15"/>
  <c r="E120" i="15"/>
  <c r="A121" i="15"/>
  <c r="B121" i="15"/>
  <c r="C121" i="15"/>
  <c r="D121" i="15"/>
  <c r="E121" i="15"/>
  <c r="A122" i="15"/>
  <c r="B122" i="15"/>
  <c r="C122" i="15"/>
  <c r="D122" i="15"/>
  <c r="E122" i="15"/>
  <c r="A123" i="15"/>
  <c r="B123" i="15"/>
  <c r="C123" i="15"/>
  <c r="D123" i="15"/>
  <c r="E123" i="15"/>
  <c r="A124" i="15"/>
  <c r="B124" i="15"/>
  <c r="C124" i="15"/>
  <c r="D124" i="15"/>
  <c r="E124" i="15"/>
  <c r="A125" i="15"/>
  <c r="B125" i="15"/>
  <c r="C125" i="15"/>
  <c r="D125" i="15"/>
  <c r="E125" i="15"/>
  <c r="A126" i="15"/>
  <c r="B126" i="15"/>
  <c r="C126" i="15"/>
  <c r="D126" i="15"/>
  <c r="E126" i="15"/>
  <c r="A127" i="15"/>
  <c r="B127" i="15"/>
  <c r="C127" i="15"/>
  <c r="D127" i="15"/>
  <c r="E127" i="15"/>
  <c r="A128" i="15"/>
  <c r="B128" i="15"/>
  <c r="C128" i="15"/>
  <c r="D128" i="15"/>
  <c r="E128" i="15"/>
  <c r="A129" i="15"/>
  <c r="B129" i="15"/>
  <c r="C129" i="15"/>
  <c r="D129" i="15"/>
  <c r="E129" i="15"/>
  <c r="A130" i="15"/>
  <c r="B130" i="15"/>
  <c r="C130" i="15"/>
  <c r="D130" i="15"/>
  <c r="E130" i="15"/>
  <c r="A131" i="15"/>
  <c r="B131" i="15"/>
  <c r="C131" i="15"/>
  <c r="D131" i="15"/>
  <c r="E131" i="15"/>
  <c r="A132" i="15"/>
  <c r="B132" i="15"/>
  <c r="C132" i="15"/>
  <c r="D132" i="15"/>
  <c r="E132" i="15"/>
  <c r="A133" i="15"/>
  <c r="B133" i="15"/>
  <c r="C133" i="15"/>
  <c r="D133" i="15"/>
  <c r="E133" i="15"/>
  <c r="A134" i="15"/>
  <c r="B134" i="15"/>
  <c r="C134" i="15"/>
  <c r="D134" i="15"/>
  <c r="E134" i="15"/>
  <c r="A135" i="15"/>
  <c r="B135" i="15"/>
  <c r="C135" i="15"/>
  <c r="D135" i="15"/>
  <c r="E135" i="15"/>
  <c r="A136" i="15"/>
  <c r="B136" i="15"/>
  <c r="C136" i="15"/>
  <c r="D136" i="15"/>
  <c r="E136" i="15"/>
  <c r="A137" i="15"/>
  <c r="B137" i="15"/>
  <c r="C137" i="15"/>
  <c r="D137" i="15"/>
  <c r="E137" i="15"/>
  <c r="A138" i="15"/>
  <c r="B138" i="15"/>
  <c r="C138" i="15"/>
  <c r="D138" i="15"/>
  <c r="E138" i="15"/>
  <c r="A139" i="15"/>
  <c r="B139" i="15"/>
  <c r="C139" i="15"/>
  <c r="D139" i="15"/>
  <c r="E139" i="15"/>
  <c r="A140" i="15"/>
  <c r="B140" i="15"/>
  <c r="C140" i="15"/>
  <c r="D140" i="15"/>
  <c r="E140" i="15"/>
  <c r="A141" i="15"/>
  <c r="B141" i="15"/>
  <c r="C141" i="15"/>
  <c r="D141" i="15"/>
  <c r="E141" i="15"/>
  <c r="A142" i="15"/>
  <c r="B142" i="15"/>
  <c r="C142" i="15"/>
  <c r="D142" i="15"/>
  <c r="E142" i="15"/>
  <c r="A143" i="15"/>
  <c r="B143" i="15"/>
  <c r="C143" i="15"/>
  <c r="D143" i="15"/>
  <c r="E143" i="15"/>
  <c r="A144" i="15"/>
  <c r="B144" i="15"/>
  <c r="C144" i="15"/>
  <c r="D144" i="15"/>
  <c r="E144" i="15"/>
  <c r="A145" i="15"/>
  <c r="B145" i="15"/>
  <c r="C145" i="15"/>
  <c r="D145" i="15"/>
  <c r="E145" i="15"/>
  <c r="A146" i="15"/>
  <c r="B146" i="15"/>
  <c r="C146" i="15"/>
  <c r="D146" i="15"/>
  <c r="E146" i="15"/>
  <c r="A147" i="15"/>
  <c r="B147" i="15"/>
  <c r="C147" i="15"/>
  <c r="D147" i="15"/>
  <c r="E147" i="15"/>
  <c r="A148" i="15"/>
  <c r="B148" i="15"/>
  <c r="C148" i="15"/>
  <c r="D148" i="15"/>
  <c r="E148" i="15"/>
  <c r="A149" i="15"/>
  <c r="B149" i="15"/>
  <c r="C149" i="15"/>
  <c r="D149" i="15"/>
  <c r="E149" i="15"/>
  <c r="A150" i="15"/>
  <c r="B150" i="15"/>
  <c r="C150" i="15"/>
  <c r="D150" i="15"/>
  <c r="E150" i="15"/>
  <c r="A151" i="15"/>
  <c r="B151" i="15"/>
  <c r="C151" i="15"/>
  <c r="D151" i="15"/>
  <c r="E151" i="15"/>
  <c r="A152" i="15"/>
  <c r="B152" i="15"/>
  <c r="C152" i="15"/>
  <c r="D152" i="15"/>
  <c r="E152" i="15"/>
  <c r="A153" i="15"/>
  <c r="B153" i="15"/>
  <c r="C153" i="15"/>
  <c r="D153" i="15"/>
  <c r="E153" i="15"/>
  <c r="A154" i="15"/>
  <c r="B154" i="15"/>
  <c r="C154" i="15"/>
  <c r="D154" i="15"/>
  <c r="E154" i="15"/>
  <c r="A155" i="15"/>
  <c r="B155" i="15"/>
  <c r="C155" i="15"/>
  <c r="D155" i="15"/>
  <c r="E155" i="15"/>
  <c r="A156" i="15"/>
  <c r="B156" i="15"/>
  <c r="C156" i="15"/>
  <c r="D156" i="15"/>
  <c r="E156" i="15"/>
  <c r="A157" i="15"/>
  <c r="B157" i="15"/>
  <c r="C157" i="15"/>
  <c r="D157" i="15"/>
  <c r="E157" i="15"/>
  <c r="A158" i="15"/>
  <c r="B158" i="15"/>
  <c r="C158" i="15"/>
  <c r="D158" i="15"/>
  <c r="E158" i="15"/>
  <c r="A159" i="15"/>
  <c r="B159" i="15"/>
  <c r="C159" i="15"/>
  <c r="D159" i="15"/>
  <c r="E159" i="15"/>
  <c r="A160" i="15"/>
  <c r="B160" i="15"/>
  <c r="C160" i="15"/>
  <c r="D160" i="15"/>
  <c r="E160" i="15"/>
  <c r="A161" i="15"/>
  <c r="B161" i="15"/>
  <c r="C161" i="15"/>
  <c r="D161" i="15"/>
  <c r="E161" i="15"/>
  <c r="A162" i="15"/>
  <c r="B162" i="15"/>
  <c r="C162" i="15"/>
  <c r="D162" i="15"/>
  <c r="E162" i="15"/>
  <c r="A163" i="15"/>
  <c r="B163" i="15"/>
  <c r="C163" i="15"/>
  <c r="D163" i="15"/>
  <c r="E163" i="15"/>
  <c r="A164" i="15"/>
  <c r="B164" i="15"/>
  <c r="C164" i="15"/>
  <c r="D164" i="15"/>
  <c r="E164" i="15"/>
  <c r="A165" i="15"/>
  <c r="B165" i="15"/>
  <c r="C165" i="15"/>
  <c r="D165" i="15"/>
  <c r="E165" i="15"/>
  <c r="A166" i="15"/>
  <c r="B166" i="15"/>
  <c r="C166" i="15"/>
  <c r="D166" i="15"/>
  <c r="E166" i="15"/>
  <c r="A167" i="15"/>
  <c r="B167" i="15"/>
  <c r="C167" i="15"/>
  <c r="D167" i="15"/>
  <c r="E167" i="15"/>
  <c r="A168" i="15"/>
  <c r="B168" i="15"/>
  <c r="C168" i="15"/>
  <c r="D168" i="15"/>
  <c r="E168" i="15"/>
  <c r="A169" i="15"/>
  <c r="B169" i="15"/>
  <c r="C169" i="15"/>
  <c r="D169" i="15"/>
  <c r="E169" i="15"/>
  <c r="A170" i="15"/>
  <c r="B170" i="15"/>
  <c r="C170" i="15"/>
  <c r="D170" i="15"/>
  <c r="E170" i="15"/>
  <c r="A171" i="15"/>
  <c r="B171" i="15"/>
  <c r="C171" i="15"/>
  <c r="D171" i="15"/>
  <c r="E171" i="15"/>
  <c r="A172" i="15"/>
  <c r="B172" i="15"/>
  <c r="C172" i="15"/>
  <c r="D172" i="15"/>
  <c r="E172" i="15"/>
  <c r="A173" i="15"/>
  <c r="B173" i="15"/>
  <c r="C173" i="15"/>
  <c r="D173" i="15"/>
  <c r="E173" i="15"/>
  <c r="A174" i="15"/>
  <c r="B174" i="15"/>
  <c r="C174" i="15"/>
  <c r="D174" i="15"/>
  <c r="E174" i="15"/>
  <c r="A175" i="15"/>
  <c r="B175" i="15"/>
  <c r="C175" i="15"/>
  <c r="D175" i="15"/>
  <c r="E175" i="15"/>
  <c r="A176" i="15"/>
  <c r="B176" i="15"/>
  <c r="C176" i="15"/>
  <c r="D176" i="15"/>
  <c r="E176" i="15"/>
  <c r="A177" i="15"/>
  <c r="B177" i="15"/>
  <c r="C177" i="15"/>
  <c r="D177" i="15"/>
  <c r="E177" i="15"/>
  <c r="A178" i="15"/>
  <c r="B178" i="15"/>
  <c r="C178" i="15"/>
  <c r="D178" i="15"/>
  <c r="E178" i="15"/>
  <c r="A179" i="15"/>
  <c r="B179" i="15"/>
  <c r="C179" i="15"/>
  <c r="D179" i="15"/>
  <c r="E179" i="15"/>
  <c r="A180" i="15"/>
  <c r="B180" i="15"/>
  <c r="C180" i="15"/>
  <c r="D180" i="15"/>
  <c r="E180" i="15"/>
  <c r="A181" i="15"/>
  <c r="B181" i="15"/>
  <c r="C181" i="15"/>
  <c r="D181" i="15"/>
  <c r="E181" i="15"/>
  <c r="A182" i="15"/>
  <c r="B182" i="15"/>
  <c r="C182" i="15"/>
  <c r="D182" i="15"/>
  <c r="E182" i="15"/>
  <c r="A183" i="15"/>
  <c r="B183" i="15"/>
  <c r="C183" i="15"/>
  <c r="D183" i="15"/>
  <c r="E183" i="15"/>
  <c r="A184" i="15"/>
  <c r="B184" i="15"/>
  <c r="C184" i="15"/>
  <c r="D184" i="15"/>
  <c r="E184" i="15"/>
  <c r="A185" i="15"/>
  <c r="B185" i="15"/>
  <c r="C185" i="15"/>
  <c r="D185" i="15"/>
  <c r="E185" i="15"/>
  <c r="A186" i="15"/>
  <c r="B186" i="15"/>
  <c r="C186" i="15"/>
  <c r="D186" i="15"/>
  <c r="E186" i="15"/>
  <c r="A187" i="15"/>
  <c r="B187" i="15"/>
  <c r="C187" i="15"/>
  <c r="D187" i="15"/>
  <c r="E187" i="15"/>
  <c r="A188" i="15"/>
  <c r="B188" i="15"/>
  <c r="C188" i="15"/>
  <c r="D188" i="15"/>
  <c r="E188" i="15"/>
  <c r="A189" i="15"/>
  <c r="B189" i="15"/>
  <c r="C189" i="15"/>
  <c r="D189" i="15"/>
  <c r="E189" i="15"/>
  <c r="A190" i="15"/>
  <c r="B190" i="15"/>
  <c r="C190" i="15"/>
  <c r="D190" i="15"/>
  <c r="E190" i="15"/>
  <c r="A191" i="15"/>
  <c r="B191" i="15"/>
  <c r="C191" i="15"/>
  <c r="D191" i="15"/>
  <c r="E191" i="15"/>
  <c r="A192" i="15"/>
  <c r="B192" i="15"/>
  <c r="C192" i="15"/>
  <c r="D192" i="15"/>
  <c r="E192" i="15"/>
  <c r="A193" i="15"/>
  <c r="B193" i="15"/>
  <c r="C193" i="15"/>
  <c r="D193" i="15"/>
  <c r="E193" i="15"/>
  <c r="A194" i="15"/>
  <c r="B194" i="15"/>
  <c r="C194" i="15"/>
  <c r="D194" i="15"/>
  <c r="E194" i="15"/>
  <c r="A195" i="15"/>
  <c r="B195" i="15"/>
  <c r="C195" i="15"/>
  <c r="D195" i="15"/>
  <c r="E195" i="15"/>
  <c r="A196" i="15"/>
  <c r="B196" i="15"/>
  <c r="C196" i="15"/>
  <c r="D196" i="15"/>
  <c r="E196" i="15"/>
  <c r="A197" i="15"/>
  <c r="B197" i="15"/>
  <c r="C197" i="15"/>
  <c r="D197" i="15"/>
  <c r="E197" i="15"/>
  <c r="A198" i="15"/>
  <c r="B198" i="15"/>
  <c r="C198" i="15"/>
  <c r="D198" i="15"/>
  <c r="E198" i="15"/>
  <c r="A199" i="15"/>
  <c r="B199" i="15"/>
  <c r="C199" i="15"/>
  <c r="D199" i="15"/>
  <c r="E199" i="15"/>
  <c r="A200" i="15"/>
  <c r="B200" i="15"/>
  <c r="C200" i="15"/>
  <c r="D200" i="15"/>
  <c r="E200" i="15"/>
  <c r="A201" i="15"/>
  <c r="B201" i="15"/>
  <c r="C201" i="15"/>
  <c r="D201" i="15"/>
  <c r="E201" i="15"/>
  <c r="A202" i="15"/>
  <c r="B202" i="15"/>
  <c r="C202" i="15"/>
  <c r="D202" i="15"/>
  <c r="E202" i="15"/>
  <c r="A203" i="15"/>
  <c r="B203" i="15"/>
  <c r="C203" i="15"/>
  <c r="D203" i="15"/>
  <c r="E203" i="15"/>
  <c r="A204" i="15"/>
  <c r="B204" i="15"/>
  <c r="C204" i="15"/>
  <c r="D204" i="15"/>
  <c r="E204" i="15"/>
  <c r="A205" i="15"/>
  <c r="B205" i="15"/>
  <c r="C205" i="15"/>
  <c r="D205" i="15"/>
  <c r="E205" i="15"/>
  <c r="A206" i="15"/>
  <c r="B206" i="15"/>
  <c r="C206" i="15"/>
  <c r="D206" i="15"/>
  <c r="E206" i="15"/>
  <c r="A207" i="15"/>
  <c r="B207" i="15"/>
  <c r="C207" i="15"/>
  <c r="D207" i="15"/>
  <c r="E207" i="15"/>
  <c r="A208" i="15"/>
  <c r="B208" i="15"/>
  <c r="C208" i="15"/>
  <c r="D208" i="15"/>
  <c r="E208" i="15"/>
  <c r="A209" i="15"/>
  <c r="B209" i="15"/>
  <c r="C209" i="15"/>
  <c r="D209" i="15"/>
  <c r="E209" i="15"/>
  <c r="A210" i="15"/>
  <c r="B210" i="15"/>
  <c r="C210" i="15"/>
  <c r="D210" i="15"/>
  <c r="E210" i="15"/>
  <c r="A211" i="15"/>
  <c r="B211" i="15"/>
  <c r="C211" i="15"/>
  <c r="D211" i="15"/>
  <c r="E211" i="15"/>
  <c r="A212" i="15"/>
  <c r="B212" i="15"/>
  <c r="C212" i="15"/>
  <c r="D212" i="15"/>
  <c r="E212" i="15"/>
  <c r="A213" i="15"/>
  <c r="B213" i="15"/>
  <c r="C213" i="15"/>
  <c r="D213" i="15"/>
  <c r="E213" i="15"/>
  <c r="A214" i="15"/>
  <c r="B214" i="15"/>
  <c r="C214" i="15"/>
  <c r="D214" i="15"/>
  <c r="E214" i="15"/>
  <c r="A215" i="15"/>
  <c r="B215" i="15"/>
  <c r="C215" i="15"/>
  <c r="D215" i="15"/>
  <c r="E215" i="15"/>
  <c r="A216" i="15"/>
  <c r="B216" i="15"/>
  <c r="C216" i="15"/>
  <c r="D216" i="15"/>
  <c r="E216" i="15"/>
  <c r="A217" i="15"/>
  <c r="B217" i="15"/>
  <c r="C217" i="15"/>
  <c r="D217" i="15"/>
  <c r="E217" i="15"/>
  <c r="A218" i="15"/>
  <c r="B218" i="15"/>
  <c r="C218" i="15"/>
  <c r="D218" i="15"/>
  <c r="E218" i="15"/>
  <c r="A219" i="15"/>
  <c r="B219" i="15"/>
  <c r="C219" i="15"/>
  <c r="D219" i="15"/>
  <c r="E219" i="15"/>
  <c r="A220" i="15"/>
  <c r="B220" i="15"/>
  <c r="C220" i="15"/>
  <c r="D220" i="15"/>
  <c r="E220" i="15"/>
  <c r="A221" i="15"/>
  <c r="B221" i="15"/>
  <c r="C221" i="15"/>
  <c r="D221" i="15"/>
  <c r="E221" i="15"/>
  <c r="A222" i="15"/>
  <c r="B222" i="15"/>
  <c r="C222" i="15"/>
  <c r="D222" i="15"/>
  <c r="E222" i="15"/>
  <c r="A223" i="15"/>
  <c r="B223" i="15"/>
  <c r="C223" i="15"/>
  <c r="D223" i="15"/>
  <c r="E223" i="15"/>
  <c r="A224" i="15"/>
  <c r="B224" i="15"/>
  <c r="C224" i="15"/>
  <c r="D224" i="15"/>
  <c r="E224" i="15"/>
  <c r="A225" i="15"/>
  <c r="B225" i="15"/>
  <c r="C225" i="15"/>
  <c r="D225" i="15"/>
  <c r="E225" i="15"/>
  <c r="A226" i="15"/>
  <c r="B226" i="15"/>
  <c r="C226" i="15"/>
  <c r="D226" i="15"/>
  <c r="E226" i="15"/>
  <c r="A227" i="15"/>
  <c r="B227" i="15"/>
  <c r="C227" i="15"/>
  <c r="D227" i="15"/>
  <c r="E227" i="15"/>
  <c r="A228" i="15"/>
  <c r="B228" i="15"/>
  <c r="C228" i="15"/>
  <c r="D228" i="15"/>
  <c r="E228" i="15"/>
  <c r="A229" i="15"/>
  <c r="B229" i="15"/>
  <c r="C229" i="15"/>
  <c r="D229" i="15"/>
  <c r="E229" i="15"/>
  <c r="A230" i="15"/>
  <c r="B230" i="15"/>
  <c r="C230" i="15"/>
  <c r="D230" i="15"/>
  <c r="E230" i="15"/>
  <c r="A231" i="15"/>
  <c r="B231" i="15"/>
  <c r="C231" i="15"/>
  <c r="D231" i="15"/>
  <c r="E231" i="15"/>
  <c r="A232" i="15"/>
  <c r="B232" i="15"/>
  <c r="C232" i="15"/>
  <c r="D232" i="15"/>
  <c r="E232" i="15"/>
  <c r="A233" i="15"/>
  <c r="B233" i="15"/>
  <c r="C233" i="15"/>
  <c r="D233" i="15"/>
  <c r="E233" i="15"/>
  <c r="A234" i="15"/>
  <c r="B234" i="15"/>
  <c r="C234" i="15"/>
  <c r="D234" i="15"/>
  <c r="E234" i="15"/>
  <c r="A235" i="15"/>
  <c r="B235" i="15"/>
  <c r="C235" i="15"/>
  <c r="D235" i="15"/>
  <c r="E235" i="15"/>
  <c r="A236" i="15"/>
  <c r="B236" i="15"/>
  <c r="C236" i="15"/>
  <c r="D236" i="15"/>
  <c r="E236" i="15"/>
  <c r="A237" i="15"/>
  <c r="B237" i="15"/>
  <c r="C237" i="15"/>
  <c r="D237" i="15"/>
  <c r="E237" i="15"/>
  <c r="A238" i="15"/>
  <c r="B238" i="15"/>
  <c r="C238" i="15"/>
  <c r="D238" i="15"/>
  <c r="E238" i="15"/>
  <c r="A239" i="15"/>
  <c r="B239" i="15"/>
  <c r="C239" i="15"/>
  <c r="D239" i="15"/>
  <c r="E239" i="15"/>
  <c r="A240" i="15"/>
  <c r="B240" i="15"/>
  <c r="C240" i="15"/>
  <c r="D240" i="15"/>
  <c r="E240" i="15"/>
  <c r="A241" i="15"/>
  <c r="B241" i="15"/>
  <c r="C241" i="15"/>
  <c r="D241" i="15"/>
  <c r="E241" i="15"/>
  <c r="A242" i="15"/>
  <c r="B242" i="15"/>
  <c r="C242" i="15"/>
  <c r="D242" i="15"/>
  <c r="E242" i="15"/>
  <c r="A243" i="15"/>
  <c r="B243" i="15"/>
  <c r="C243" i="15"/>
  <c r="D243" i="15"/>
  <c r="E243" i="15"/>
  <c r="A244" i="15"/>
  <c r="B244" i="15"/>
  <c r="C244" i="15"/>
  <c r="D244" i="15"/>
  <c r="E244" i="15"/>
  <c r="A245" i="15"/>
  <c r="B245" i="15"/>
  <c r="C245" i="15"/>
  <c r="D245" i="15"/>
  <c r="E245" i="15"/>
  <c r="A246" i="15"/>
  <c r="B246" i="15"/>
  <c r="C246" i="15"/>
  <c r="D246" i="15"/>
  <c r="E246" i="15"/>
  <c r="A247" i="15"/>
  <c r="B247" i="15"/>
  <c r="C247" i="15"/>
  <c r="D247" i="15"/>
  <c r="E247" i="15"/>
  <c r="A248" i="15"/>
  <c r="B248" i="15"/>
  <c r="C248" i="15"/>
  <c r="D248" i="15"/>
  <c r="E248" i="15"/>
  <c r="A249" i="15"/>
  <c r="B249" i="15"/>
  <c r="C249" i="15"/>
  <c r="D249" i="15"/>
  <c r="E249" i="15"/>
  <c r="A250" i="15"/>
  <c r="B250" i="15"/>
  <c r="C250" i="15"/>
  <c r="D250" i="15"/>
  <c r="E250" i="15"/>
  <c r="A251" i="15"/>
  <c r="B251" i="15"/>
  <c r="C251" i="15"/>
  <c r="D251" i="15"/>
  <c r="E251" i="15"/>
  <c r="A252" i="15"/>
  <c r="B252" i="15"/>
  <c r="C252" i="15"/>
  <c r="D252" i="15"/>
  <c r="E252" i="15"/>
  <c r="G2" i="15"/>
  <c r="H2" i="15"/>
  <c r="I2" i="15"/>
  <c r="J2" i="15"/>
  <c r="K2" i="15"/>
  <c r="L2" i="15"/>
  <c r="O2" i="15"/>
  <c r="P2" i="15"/>
  <c r="Q2" i="15"/>
  <c r="G3" i="15"/>
  <c r="H3" i="15"/>
  <c r="I3" i="15"/>
  <c r="J3" i="15"/>
  <c r="K3" i="15"/>
  <c r="L3" i="15"/>
  <c r="N3" i="15"/>
  <c r="O3" i="15"/>
  <c r="P3" i="15"/>
  <c r="Q3" i="15"/>
  <c r="G4" i="15"/>
  <c r="H4" i="15"/>
  <c r="I4" i="15"/>
  <c r="J4" i="15"/>
  <c r="K4" i="15"/>
  <c r="L4" i="15"/>
  <c r="O4" i="15"/>
  <c r="P4" i="15"/>
  <c r="Q4" i="15"/>
  <c r="G5" i="15"/>
  <c r="H5" i="15"/>
  <c r="I5" i="15"/>
  <c r="J5" i="15"/>
  <c r="K5" i="15"/>
  <c r="L5" i="15"/>
  <c r="M5" i="15"/>
  <c r="N5" i="15"/>
  <c r="O5" i="15"/>
  <c r="P5" i="15"/>
  <c r="Q5" i="15"/>
  <c r="G6" i="15"/>
  <c r="H6" i="15"/>
  <c r="I6" i="15"/>
  <c r="J6" i="15"/>
  <c r="K6" i="15"/>
  <c r="L6" i="15"/>
  <c r="O6" i="15"/>
  <c r="P6" i="15"/>
  <c r="Q6" i="15"/>
  <c r="G7" i="15"/>
  <c r="H7" i="15"/>
  <c r="I7" i="15"/>
  <c r="J7" i="15"/>
  <c r="K7" i="15"/>
  <c r="L7" i="15"/>
  <c r="M7" i="15"/>
  <c r="O7" i="15"/>
  <c r="P7" i="15"/>
  <c r="Q7" i="15"/>
  <c r="G8" i="15"/>
  <c r="H8" i="15"/>
  <c r="I8" i="15"/>
  <c r="J8" i="15"/>
  <c r="K8" i="15"/>
  <c r="L8" i="15"/>
  <c r="O8" i="15"/>
  <c r="P8" i="15"/>
  <c r="Q8" i="15"/>
  <c r="G9" i="15"/>
  <c r="H9" i="15"/>
  <c r="I9" i="15"/>
  <c r="J9" i="15"/>
  <c r="K9" i="15"/>
  <c r="L9" i="15"/>
  <c r="N9" i="15"/>
  <c r="O9" i="15"/>
  <c r="P9" i="15"/>
  <c r="Q9" i="15"/>
  <c r="G10" i="15"/>
  <c r="H10" i="15"/>
  <c r="I10" i="15"/>
  <c r="J10" i="15"/>
  <c r="K10" i="15"/>
  <c r="L10" i="15"/>
  <c r="O10" i="15"/>
  <c r="P10" i="15"/>
  <c r="Q10" i="15"/>
  <c r="Q11" i="15"/>
  <c r="G12" i="15"/>
  <c r="H12" i="15"/>
  <c r="I12" i="15"/>
  <c r="J12" i="15"/>
  <c r="K12" i="15"/>
  <c r="L12" i="15"/>
  <c r="M12" i="15"/>
  <c r="N12" i="15"/>
  <c r="O12" i="15"/>
  <c r="P12" i="15"/>
  <c r="Q12" i="15"/>
  <c r="R6" i="15"/>
  <c r="R5" i="15"/>
  <c r="R4" i="15"/>
  <c r="R3" i="15"/>
  <c r="R9" i="15"/>
  <c r="AB63" i="19"/>
  <c r="AB74" i="19"/>
  <c r="AH14" i="19"/>
  <c r="AH15" i="19"/>
  <c r="AL237" i="15" s="1"/>
  <c r="AH17" i="19"/>
  <c r="AL239" i="15" s="1"/>
  <c r="AH18" i="19"/>
  <c r="AL240" i="15" s="1"/>
  <c r="AH11" i="19"/>
  <c r="AL233" i="15" s="1"/>
  <c r="AH12" i="19"/>
  <c r="AL234" i="15" s="1"/>
  <c r="AH13" i="19"/>
  <c r="AH16" i="19"/>
  <c r="AL238" i="15" s="1"/>
  <c r="AH19" i="19"/>
  <c r="AL241" i="15" s="1"/>
  <c r="AH20" i="19"/>
  <c r="AL242" i="15" s="1"/>
  <c r="AL235" i="15"/>
  <c r="AL236" i="15"/>
  <c r="AE2" i="29"/>
  <c r="BB5" i="15"/>
  <c r="BB27" i="15"/>
  <c r="BB32" i="15"/>
  <c r="BB34" i="15"/>
  <c r="BB39" i="15"/>
  <c r="BB43" i="15"/>
  <c r="BB45" i="15"/>
  <c r="BB50" i="15"/>
  <c r="BB54" i="15"/>
  <c r="BB55" i="15"/>
  <c r="BB61" i="15"/>
  <c r="BB65" i="15"/>
  <c r="BB66" i="15"/>
  <c r="BB71" i="15"/>
  <c r="BB75" i="15"/>
  <c r="BB77" i="15"/>
  <c r="BB82" i="15"/>
  <c r="BB86" i="15"/>
  <c r="BB87" i="15"/>
  <c r="BB93" i="15"/>
  <c r="BB97" i="15"/>
  <c r="BB98" i="15"/>
  <c r="BB103" i="15"/>
  <c r="BB107" i="15"/>
  <c r="BB109" i="15"/>
  <c r="BB114" i="15"/>
  <c r="BB118" i="15"/>
  <c r="BB119" i="15"/>
  <c r="BB125" i="15"/>
  <c r="BB129" i="15"/>
  <c r="BB130" i="15"/>
  <c r="BB135" i="15"/>
  <c r="BB139" i="15"/>
  <c r="BB141" i="15"/>
  <c r="BB146" i="15"/>
  <c r="BB150" i="15"/>
  <c r="BB151" i="15"/>
  <c r="BB157" i="15"/>
  <c r="BB161" i="15"/>
  <c r="BB162" i="15"/>
  <c r="BB167" i="15"/>
  <c r="BB171" i="15"/>
  <c r="BB173" i="15"/>
  <c r="BB178" i="15"/>
  <c r="BB182" i="15"/>
  <c r="BB183" i="15"/>
  <c r="BB189" i="15"/>
  <c r="BB193" i="15"/>
  <c r="BB194" i="15"/>
  <c r="BB199" i="15"/>
  <c r="BB203" i="15"/>
  <c r="BB205" i="15"/>
  <c r="BB210" i="15"/>
  <c r="BB214" i="15"/>
  <c r="BB215" i="15"/>
  <c r="BB221" i="15"/>
  <c r="BB225" i="15"/>
  <c r="BB226" i="15"/>
  <c r="BB231" i="15"/>
  <c r="BB235" i="15"/>
  <c r="BB237" i="15"/>
  <c r="BB242" i="15"/>
  <c r="BB246" i="15"/>
  <c r="BB247" i="15"/>
  <c r="AZ2" i="29"/>
  <c r="BC17" i="15" s="1"/>
  <c r="AD13" i="7"/>
  <c r="AA44" i="18" s="1"/>
  <c r="AD15" i="7"/>
  <c r="AB44" i="18" s="1"/>
  <c r="AD59" i="7"/>
  <c r="AG10" i="24"/>
  <c r="AF10" i="24" s="1"/>
  <c r="AG11" i="24"/>
  <c r="AN11" i="24"/>
  <c r="AX11" i="24" s="1"/>
  <c r="AG12" i="24"/>
  <c r="AF12" i="24" s="1"/>
  <c r="AN12" i="24"/>
  <c r="AX12" i="24" s="1"/>
  <c r="AG13" i="24"/>
  <c r="AF13" i="24" s="1"/>
  <c r="AN13" i="24"/>
  <c r="AX13" i="24" s="1"/>
  <c r="AG14" i="24"/>
  <c r="AG15" i="24"/>
  <c r="AF15" i="24" s="1"/>
  <c r="AG16" i="24"/>
  <c r="AF16" i="24" s="1"/>
  <c r="AG17" i="24"/>
  <c r="AN17" i="24"/>
  <c r="AX17" i="24" s="1"/>
  <c r="AG18" i="24"/>
  <c r="AW18" i="24" s="1"/>
  <c r="AG19" i="24"/>
  <c r="AW19" i="24" s="1"/>
  <c r="AM19" i="24"/>
  <c r="AG20" i="24"/>
  <c r="AW20" i="24" s="1"/>
  <c r="AN20" i="24"/>
  <c r="AX20" i="24" s="1"/>
  <c r="AM13" i="24"/>
  <c r="AM15" i="24"/>
  <c r="AM20" i="24"/>
  <c r="AL19" i="24"/>
  <c r="AO19" i="24"/>
  <c r="AP19" i="24"/>
  <c r="BB19" i="24"/>
  <c r="AL10" i="24"/>
  <c r="AO10" i="24"/>
  <c r="AP10" i="24"/>
  <c r="BB10" i="24"/>
  <c r="AL11" i="24"/>
  <c r="AO11" i="24"/>
  <c r="AP11" i="24"/>
  <c r="BB11" i="24"/>
  <c r="AL12" i="24"/>
  <c r="AO12" i="24"/>
  <c r="AP12" i="24"/>
  <c r="BB12" i="24"/>
  <c r="AL13" i="24"/>
  <c r="AO13" i="24"/>
  <c r="AP13" i="24"/>
  <c r="BB13" i="24"/>
  <c r="AL14" i="24"/>
  <c r="AO14" i="24"/>
  <c r="AP14" i="24"/>
  <c r="BB14" i="24"/>
  <c r="AL15" i="24"/>
  <c r="AO15" i="24"/>
  <c r="AP15" i="24"/>
  <c r="BB15" i="24"/>
  <c r="AL16" i="24"/>
  <c r="AO16" i="24"/>
  <c r="AP16" i="24"/>
  <c r="BB16" i="24"/>
  <c r="AL17" i="24"/>
  <c r="AO17" i="24"/>
  <c r="AP17" i="24"/>
  <c r="BB17" i="24"/>
  <c r="AL18" i="24"/>
  <c r="AO18" i="24"/>
  <c r="AP18" i="24"/>
  <c r="BB18" i="24"/>
  <c r="AL20" i="24"/>
  <c r="AO20" i="24"/>
  <c r="AP20" i="24"/>
  <c r="BB20" i="24"/>
  <c r="AD2" i="14"/>
  <c r="AD3" i="14"/>
  <c r="AD4" i="14"/>
  <c r="AD5" i="14"/>
  <c r="AD6" i="14"/>
  <c r="AD7" i="14"/>
  <c r="AD8" i="14"/>
  <c r="AD9" i="14"/>
  <c r="AD10" i="14"/>
  <c r="AD11" i="14"/>
  <c r="AD12" i="14"/>
  <c r="AD13" i="14"/>
  <c r="AH15" i="14"/>
  <c r="AG15" i="14"/>
  <c r="AJ15" i="14"/>
  <c r="AK15" i="14" s="1"/>
  <c r="AD7" i="29" s="1"/>
  <c r="AM8" i="14"/>
  <c r="AG9" i="14"/>
  <c r="AH9" i="14"/>
  <c r="AK9" i="14"/>
  <c r="AL9" i="14"/>
  <c r="AM9" i="14"/>
  <c r="AN9" i="14"/>
  <c r="AZ9" i="14"/>
  <c r="AK10" i="14"/>
  <c r="AL10" i="14"/>
  <c r="AG11" i="14"/>
  <c r="AH11" i="14"/>
  <c r="AL11" i="14"/>
  <c r="AM11" i="14"/>
  <c r="AN11" i="14"/>
  <c r="AK12" i="14"/>
  <c r="AZ12" i="14"/>
  <c r="AN13" i="14"/>
  <c r="AV15" i="14"/>
  <c r="AV16" i="14"/>
  <c r="AV17" i="14"/>
  <c r="AV18" i="14"/>
  <c r="AV19" i="14"/>
  <c r="AV20" i="14"/>
  <c r="AV21" i="14"/>
  <c r="AV22" i="14"/>
  <c r="AV24" i="14"/>
  <c r="AV25" i="14"/>
  <c r="AV26" i="14"/>
  <c r="AV27" i="14"/>
  <c r="AV28" i="14"/>
  <c r="AV29" i="14"/>
  <c r="AV30" i="14"/>
  <c r="AV31" i="14"/>
  <c r="AV32" i="14"/>
  <c r="AV33" i="14"/>
  <c r="AV34" i="14"/>
  <c r="AV35" i="14"/>
  <c r="AV36" i="14"/>
  <c r="AV37" i="14"/>
  <c r="AV38" i="14"/>
  <c r="AV39" i="14"/>
  <c r="AV40" i="14"/>
  <c r="AV41" i="14"/>
  <c r="AV42" i="14"/>
  <c r="AV43" i="14"/>
  <c r="AV44"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AV81" i="14"/>
  <c r="AV82" i="14"/>
  <c r="AV83" i="14"/>
  <c r="AV84" i="14"/>
  <c r="AV85" i="14"/>
  <c r="Z15" i="14"/>
  <c r="AB15" i="14"/>
  <c r="U131" i="14"/>
  <c r="U132" i="14"/>
  <c r="U135" i="14"/>
  <c r="U144" i="14"/>
  <c r="U163" i="14"/>
  <c r="U216" i="14"/>
  <c r="AC15" i="14"/>
  <c r="AL11" i="19"/>
  <c r="AP11" i="19"/>
  <c r="G11" i="19" s="1"/>
  <c r="AT11" i="19"/>
  <c r="AU11" i="19"/>
  <c r="AL12" i="19"/>
  <c r="AQ12" i="19"/>
  <c r="AR12" i="19"/>
  <c r="I12" i="19" s="1"/>
  <c r="AU12" i="19"/>
  <c r="L12" i="19" s="1"/>
  <c r="AN13" i="19"/>
  <c r="E13" i="19" s="1"/>
  <c r="AO13" i="19"/>
  <c r="F13" i="19" s="1"/>
  <c r="AR13" i="19"/>
  <c r="I13" i="19" s="1"/>
  <c r="AW13" i="19"/>
  <c r="AL14" i="19"/>
  <c r="AP14" i="19"/>
  <c r="G14" i="19" s="1"/>
  <c r="AT14" i="19"/>
  <c r="K14" i="19" s="1"/>
  <c r="AU14" i="19"/>
  <c r="L14" i="19" s="1"/>
  <c r="AL15" i="19"/>
  <c r="AQ15" i="19"/>
  <c r="AR15" i="19"/>
  <c r="I15" i="19" s="1"/>
  <c r="AU15" i="19"/>
  <c r="L15" i="19" s="1"/>
  <c r="AN16" i="19"/>
  <c r="E16" i="19" s="1"/>
  <c r="AO16" i="19"/>
  <c r="F16" i="19" s="1"/>
  <c r="AR16" i="19"/>
  <c r="I16" i="19" s="1"/>
  <c r="AW16" i="19"/>
  <c r="AL17" i="19"/>
  <c r="AP17" i="19"/>
  <c r="G17" i="19" s="1"/>
  <c r="AT17" i="19"/>
  <c r="K17" i="19" s="1"/>
  <c r="AU17" i="19"/>
  <c r="L17" i="19" s="1"/>
  <c r="AL18" i="19"/>
  <c r="AQ18" i="19"/>
  <c r="AR18" i="19"/>
  <c r="I18" i="19" s="1"/>
  <c r="AU18" i="19"/>
  <c r="L18" i="19" s="1"/>
  <c r="AN19" i="19"/>
  <c r="E19" i="19" s="1"/>
  <c r="AO19" i="19"/>
  <c r="F19" i="19" s="1"/>
  <c r="AR19" i="19"/>
  <c r="I19" i="19" s="1"/>
  <c r="AW19" i="19"/>
  <c r="AL20" i="19"/>
  <c r="AP20" i="19"/>
  <c r="AT20" i="19"/>
  <c r="AU20" i="19"/>
  <c r="AL22" i="19"/>
  <c r="AQ22" i="19"/>
  <c r="H22" i="19" s="1"/>
  <c r="AR22" i="19"/>
  <c r="AU22" i="19"/>
  <c r="AN23" i="19"/>
  <c r="AO23" i="19"/>
  <c r="AR23" i="19"/>
  <c r="AV23" i="19"/>
  <c r="M23" i="19" s="1"/>
  <c r="AW23" i="19"/>
  <c r="AO24" i="19"/>
  <c r="AS24" i="19"/>
  <c r="AT24" i="19"/>
  <c r="AW24" i="19"/>
  <c r="AP25" i="19"/>
  <c r="AQ25" i="19"/>
  <c r="AT25" i="19"/>
  <c r="AL26" i="19"/>
  <c r="AN26" i="19"/>
  <c r="AQ26" i="19"/>
  <c r="AU26" i="19"/>
  <c r="AV26" i="19"/>
  <c r="M26" i="19" s="1"/>
  <c r="AE247" i="15" s="1"/>
  <c r="AN27" i="19"/>
  <c r="AR27" i="19"/>
  <c r="AS27" i="19"/>
  <c r="AV27" i="19"/>
  <c r="M27" i="19" s="1"/>
  <c r="AO28" i="19"/>
  <c r="AP28" i="19"/>
  <c r="G28" i="19" s="1"/>
  <c r="AS28" i="19"/>
  <c r="AT28" i="19"/>
  <c r="AW28" i="19"/>
  <c r="AL29" i="19"/>
  <c r="AP29" i="19"/>
  <c r="AQ29" i="19"/>
  <c r="AT29" i="19"/>
  <c r="AU29" i="19"/>
  <c r="AL30" i="19"/>
  <c r="AN30" i="19"/>
  <c r="AQ30" i="19"/>
  <c r="AR30" i="19"/>
  <c r="AU30" i="19"/>
  <c r="AV30" i="19"/>
  <c r="M30" i="19" s="1"/>
  <c r="AE251" i="15" s="1"/>
  <c r="AN31" i="19"/>
  <c r="E31" i="19" s="1"/>
  <c r="AO31" i="19"/>
  <c r="F31" i="19" s="1"/>
  <c r="AR31" i="19"/>
  <c r="I31" i="19" s="1"/>
  <c r="AS31" i="19"/>
  <c r="J31" i="19" s="1"/>
  <c r="AV31" i="19"/>
  <c r="M31" i="19" s="1"/>
  <c r="AE252" i="15" s="1"/>
  <c r="AW31" i="19"/>
  <c r="AI44" i="19"/>
  <c r="AI35" i="19"/>
  <c r="AI36" i="19"/>
  <c r="AI37" i="19"/>
  <c r="AI38" i="19"/>
  <c r="AI39" i="19"/>
  <c r="AI40" i="19"/>
  <c r="AI41" i="19"/>
  <c r="AI42" i="19"/>
  <c r="AI43" i="19"/>
  <c r="AI45" i="19"/>
  <c r="AA7" i="29"/>
  <c r="AB7" i="29"/>
  <c r="AC7" i="29"/>
  <c r="AE7" i="29"/>
  <c r="AF7" i="29"/>
  <c r="AG7" i="29"/>
  <c r="AH7" i="29"/>
  <c r="AI7" i="29"/>
  <c r="AJ7" i="29"/>
  <c r="AK7" i="29"/>
  <c r="AL7" i="29"/>
  <c r="AM7" i="29"/>
  <c r="AN7" i="29"/>
  <c r="AO7" i="29"/>
  <c r="K6" i="29"/>
  <c r="AC2" i="29" s="1"/>
  <c r="AA48" i="18" s="1"/>
  <c r="AF2" i="29"/>
  <c r="AL21" i="24"/>
  <c r="AL22" i="24"/>
  <c r="BD2" i="15"/>
  <c r="BI2" i="15"/>
  <c r="BK2" i="15"/>
  <c r="BD3" i="15"/>
  <c r="BI3" i="15"/>
  <c r="BK3" i="15"/>
  <c r="BD4" i="15"/>
  <c r="BI4" i="15"/>
  <c r="BK4" i="15"/>
  <c r="BD5" i="15"/>
  <c r="BI5" i="15"/>
  <c r="BK5" i="15"/>
  <c r="BD6" i="15"/>
  <c r="BI6" i="15"/>
  <c r="BK6" i="15"/>
  <c r="BD7" i="15"/>
  <c r="BI7" i="15"/>
  <c r="BK7" i="15"/>
  <c r="BD8" i="15"/>
  <c r="BI8" i="15"/>
  <c r="BK8" i="15"/>
  <c r="BD9" i="15"/>
  <c r="BI9" i="15"/>
  <c r="BK9" i="15"/>
  <c r="BD10" i="15"/>
  <c r="BI10" i="15"/>
  <c r="BK10" i="15"/>
  <c r="BD11" i="15"/>
  <c r="BI11" i="15"/>
  <c r="BK11" i="15"/>
  <c r="BD12" i="15"/>
  <c r="BI12" i="15"/>
  <c r="BK12" i="15"/>
  <c r="BD13" i="15"/>
  <c r="BI13" i="15"/>
  <c r="BK13" i="15"/>
  <c r="BD14" i="15"/>
  <c r="BI14" i="15"/>
  <c r="BK14" i="15"/>
  <c r="BD15" i="15"/>
  <c r="BI15" i="15"/>
  <c r="BK15" i="15"/>
  <c r="BD16" i="15"/>
  <c r="BI16" i="15"/>
  <c r="BK16" i="15"/>
  <c r="BD17" i="15"/>
  <c r="BI17" i="15"/>
  <c r="BK17" i="15"/>
  <c r="BD18" i="15"/>
  <c r="BI18" i="15"/>
  <c r="BK18" i="15"/>
  <c r="BD19" i="15"/>
  <c r="BI19" i="15"/>
  <c r="BK19" i="15"/>
  <c r="BD20" i="15"/>
  <c r="BI20" i="15"/>
  <c r="BK20" i="15"/>
  <c r="BD21" i="15"/>
  <c r="BI21" i="15"/>
  <c r="BK21" i="15"/>
  <c r="BD22" i="15"/>
  <c r="BI22" i="15"/>
  <c r="BK22" i="15"/>
  <c r="BD23" i="15"/>
  <c r="BI23" i="15"/>
  <c r="BK23" i="15"/>
  <c r="BD24" i="15"/>
  <c r="BI24" i="15"/>
  <c r="BK24" i="15"/>
  <c r="BD25" i="15"/>
  <c r="BI25" i="15"/>
  <c r="BK25" i="15"/>
  <c r="BD26" i="15"/>
  <c r="BI26" i="15"/>
  <c r="BK26" i="15"/>
  <c r="BD27" i="15"/>
  <c r="BI27" i="15"/>
  <c r="BK27" i="15"/>
  <c r="BD28" i="15"/>
  <c r="BI28" i="15"/>
  <c r="BK28" i="15"/>
  <c r="BD29" i="15"/>
  <c r="BI29" i="15"/>
  <c r="BK29" i="15"/>
  <c r="BD30" i="15"/>
  <c r="BI30" i="15"/>
  <c r="BK30" i="15"/>
  <c r="BD31" i="15"/>
  <c r="BI31" i="15"/>
  <c r="BK31" i="15"/>
  <c r="BD32" i="15"/>
  <c r="BI32" i="15"/>
  <c r="BK32" i="15"/>
  <c r="BD33" i="15"/>
  <c r="BI33" i="15"/>
  <c r="BK33" i="15"/>
  <c r="BD34" i="15"/>
  <c r="BI34" i="15"/>
  <c r="BK34" i="15"/>
  <c r="BD35" i="15"/>
  <c r="BI35" i="15"/>
  <c r="BK35" i="15"/>
  <c r="BD36" i="15"/>
  <c r="BI36" i="15"/>
  <c r="BK36" i="15"/>
  <c r="BD37" i="15"/>
  <c r="BI37" i="15"/>
  <c r="BK37" i="15"/>
  <c r="BD38" i="15"/>
  <c r="BI38" i="15"/>
  <c r="BK38" i="15"/>
  <c r="BD39" i="15"/>
  <c r="BI39" i="15"/>
  <c r="BK39" i="15"/>
  <c r="BD40" i="15"/>
  <c r="BI40" i="15"/>
  <c r="BK40" i="15"/>
  <c r="BD41" i="15"/>
  <c r="BI41" i="15"/>
  <c r="BK41" i="15"/>
  <c r="BD42" i="15"/>
  <c r="BI42" i="15"/>
  <c r="BK42" i="15"/>
  <c r="BD43" i="15"/>
  <c r="BI43" i="15"/>
  <c r="BK43" i="15"/>
  <c r="BD44" i="15"/>
  <c r="BI44" i="15"/>
  <c r="BK44" i="15"/>
  <c r="BD45" i="15"/>
  <c r="BI45" i="15"/>
  <c r="BK45" i="15"/>
  <c r="BD46" i="15"/>
  <c r="BI46" i="15"/>
  <c r="BK46" i="15"/>
  <c r="BD47" i="15"/>
  <c r="BI47" i="15"/>
  <c r="BK47" i="15"/>
  <c r="BD48" i="15"/>
  <c r="BI48" i="15"/>
  <c r="BK48" i="15"/>
  <c r="BD49" i="15"/>
  <c r="BI49" i="15"/>
  <c r="BK49" i="15"/>
  <c r="BD50" i="15"/>
  <c r="BI50" i="15"/>
  <c r="BK50" i="15"/>
  <c r="BD51" i="15"/>
  <c r="BI51" i="15"/>
  <c r="BK51" i="15"/>
  <c r="BD52" i="15"/>
  <c r="BI52" i="15"/>
  <c r="BK52" i="15"/>
  <c r="BD53" i="15"/>
  <c r="BI53" i="15"/>
  <c r="BK53" i="15"/>
  <c r="BD54" i="15"/>
  <c r="BI54" i="15"/>
  <c r="BK54" i="15"/>
  <c r="BD55" i="15"/>
  <c r="BI55" i="15"/>
  <c r="BK55" i="15"/>
  <c r="BD56" i="15"/>
  <c r="BI56" i="15"/>
  <c r="BK56" i="15"/>
  <c r="BD57" i="15"/>
  <c r="BI57" i="15"/>
  <c r="BK57" i="15"/>
  <c r="BD58" i="15"/>
  <c r="BI58" i="15"/>
  <c r="BK58" i="15"/>
  <c r="BD59" i="15"/>
  <c r="BI59" i="15"/>
  <c r="BK59" i="15"/>
  <c r="BD60" i="15"/>
  <c r="BI60" i="15"/>
  <c r="BK60" i="15"/>
  <c r="BD61" i="15"/>
  <c r="BI61" i="15"/>
  <c r="BK61" i="15"/>
  <c r="BD62" i="15"/>
  <c r="BI62" i="15"/>
  <c r="BK62" i="15"/>
  <c r="BD63" i="15"/>
  <c r="BI63" i="15"/>
  <c r="BK63" i="15"/>
  <c r="BD64" i="15"/>
  <c r="BI64" i="15"/>
  <c r="BK64" i="15"/>
  <c r="BD65" i="15"/>
  <c r="BI65" i="15"/>
  <c r="BK65" i="15"/>
  <c r="BD66" i="15"/>
  <c r="BI66" i="15"/>
  <c r="BK66" i="15"/>
  <c r="BD67" i="15"/>
  <c r="BI67" i="15"/>
  <c r="BK67" i="15"/>
  <c r="BD68" i="15"/>
  <c r="BI68" i="15"/>
  <c r="BK68" i="15"/>
  <c r="BD69" i="15"/>
  <c r="BI69" i="15"/>
  <c r="BK69" i="15"/>
  <c r="BD70" i="15"/>
  <c r="BI70" i="15"/>
  <c r="BK70" i="15"/>
  <c r="BD71" i="15"/>
  <c r="BI71" i="15"/>
  <c r="BK71" i="15"/>
  <c r="BD72" i="15"/>
  <c r="BI72" i="15"/>
  <c r="BK72" i="15"/>
  <c r="BD73" i="15"/>
  <c r="BI73" i="15"/>
  <c r="BK73" i="15"/>
  <c r="BD74" i="15"/>
  <c r="BI74" i="15"/>
  <c r="BK74" i="15"/>
  <c r="BD75" i="15"/>
  <c r="BI75" i="15"/>
  <c r="BK75" i="15"/>
  <c r="BD76" i="15"/>
  <c r="BI76" i="15"/>
  <c r="BK76" i="15"/>
  <c r="BD77" i="15"/>
  <c r="BI77" i="15"/>
  <c r="BK77" i="15"/>
  <c r="BD78" i="15"/>
  <c r="BI78" i="15"/>
  <c r="BK78" i="15"/>
  <c r="BD79" i="15"/>
  <c r="BI79" i="15"/>
  <c r="BK79" i="15"/>
  <c r="BD80" i="15"/>
  <c r="BI80" i="15"/>
  <c r="BK80" i="15"/>
  <c r="BD81" i="15"/>
  <c r="BI81" i="15"/>
  <c r="BK81" i="15"/>
  <c r="BD82" i="15"/>
  <c r="BI82" i="15"/>
  <c r="BK82" i="15"/>
  <c r="BD83" i="15"/>
  <c r="BI83" i="15"/>
  <c r="BK83" i="15"/>
  <c r="BD84" i="15"/>
  <c r="BI84" i="15"/>
  <c r="BK84" i="15"/>
  <c r="BD85" i="15"/>
  <c r="BI85" i="15"/>
  <c r="BK85" i="15"/>
  <c r="BD86" i="15"/>
  <c r="BI86" i="15"/>
  <c r="BK86" i="15"/>
  <c r="BD87" i="15"/>
  <c r="BI87" i="15"/>
  <c r="BK87" i="15"/>
  <c r="BD88" i="15"/>
  <c r="BI88" i="15"/>
  <c r="BK88" i="15"/>
  <c r="BD89" i="15"/>
  <c r="BI89" i="15"/>
  <c r="BK89" i="15"/>
  <c r="BD90" i="15"/>
  <c r="BI90" i="15"/>
  <c r="BK90" i="15"/>
  <c r="BD91" i="15"/>
  <c r="BI91" i="15"/>
  <c r="BK91" i="15"/>
  <c r="BD92" i="15"/>
  <c r="BI92" i="15"/>
  <c r="BK92" i="15"/>
  <c r="BD93" i="15"/>
  <c r="BI93" i="15"/>
  <c r="BK93" i="15"/>
  <c r="BD94" i="15"/>
  <c r="BI94" i="15"/>
  <c r="BK94" i="15"/>
  <c r="BD95" i="15"/>
  <c r="BI95" i="15"/>
  <c r="BK95" i="15"/>
  <c r="BD96" i="15"/>
  <c r="BI96" i="15"/>
  <c r="BK96" i="15"/>
  <c r="BD97" i="15"/>
  <c r="BI97" i="15"/>
  <c r="BK97" i="15"/>
  <c r="BD98" i="15"/>
  <c r="BI98" i="15"/>
  <c r="BK98" i="15"/>
  <c r="BD99" i="15"/>
  <c r="BI99" i="15"/>
  <c r="BK99" i="15"/>
  <c r="BD100" i="15"/>
  <c r="BI100" i="15"/>
  <c r="BK100" i="15"/>
  <c r="BD101" i="15"/>
  <c r="BI101" i="15"/>
  <c r="BK101" i="15"/>
  <c r="BD102" i="15"/>
  <c r="BI102" i="15"/>
  <c r="BK102" i="15"/>
  <c r="BD103" i="15"/>
  <c r="BI103" i="15"/>
  <c r="BK103" i="15"/>
  <c r="BD104" i="15"/>
  <c r="BI104" i="15"/>
  <c r="BK104" i="15"/>
  <c r="BD105" i="15"/>
  <c r="BI105" i="15"/>
  <c r="BK105" i="15"/>
  <c r="BD106" i="15"/>
  <c r="BI106" i="15"/>
  <c r="BK106" i="15"/>
  <c r="BD107" i="15"/>
  <c r="BI107" i="15"/>
  <c r="BK107" i="15"/>
  <c r="BD108" i="15"/>
  <c r="BI108" i="15"/>
  <c r="BK108" i="15"/>
  <c r="BD109" i="15"/>
  <c r="BI109" i="15"/>
  <c r="BK109" i="15"/>
  <c r="BD110" i="15"/>
  <c r="BI110" i="15"/>
  <c r="BK110" i="15"/>
  <c r="BD111" i="15"/>
  <c r="BI111" i="15"/>
  <c r="BK111" i="15"/>
  <c r="BD112" i="15"/>
  <c r="BI112" i="15"/>
  <c r="BK112" i="15"/>
  <c r="BD113" i="15"/>
  <c r="BI113" i="15"/>
  <c r="BK113" i="15"/>
  <c r="BD114" i="15"/>
  <c r="BI114" i="15"/>
  <c r="BK114" i="15"/>
  <c r="BD115" i="15"/>
  <c r="BI115" i="15"/>
  <c r="BK115" i="15"/>
  <c r="BD116" i="15"/>
  <c r="BI116" i="15"/>
  <c r="BK116" i="15"/>
  <c r="BD117" i="15"/>
  <c r="BI117" i="15"/>
  <c r="BK117" i="15"/>
  <c r="BD118" i="15"/>
  <c r="BI118" i="15"/>
  <c r="BK118" i="15"/>
  <c r="BD119" i="15"/>
  <c r="BI119" i="15"/>
  <c r="BK119" i="15"/>
  <c r="BD120" i="15"/>
  <c r="BI120" i="15"/>
  <c r="BK120" i="15"/>
  <c r="BD121" i="15"/>
  <c r="BI121" i="15"/>
  <c r="BK121" i="15"/>
  <c r="BD122" i="15"/>
  <c r="BI122" i="15"/>
  <c r="BK122" i="15"/>
  <c r="BD123" i="15"/>
  <c r="BI123" i="15"/>
  <c r="BK123" i="15"/>
  <c r="BD124" i="15"/>
  <c r="BI124" i="15"/>
  <c r="BK124" i="15"/>
  <c r="BD125" i="15"/>
  <c r="BI125" i="15"/>
  <c r="BK125" i="15"/>
  <c r="BD126" i="15"/>
  <c r="BI126" i="15"/>
  <c r="BK126" i="15"/>
  <c r="BD127" i="15"/>
  <c r="BI127" i="15"/>
  <c r="BK127" i="15"/>
  <c r="BD128" i="15"/>
  <c r="BI128" i="15"/>
  <c r="BK128" i="15"/>
  <c r="BD129" i="15"/>
  <c r="BI129" i="15"/>
  <c r="BK129" i="15"/>
  <c r="BD130" i="15"/>
  <c r="BI130" i="15"/>
  <c r="BK130" i="15"/>
  <c r="BD131" i="15"/>
  <c r="BI131" i="15"/>
  <c r="BK131" i="15"/>
  <c r="BD132" i="15"/>
  <c r="BI132" i="15"/>
  <c r="BK132" i="15"/>
  <c r="BD133" i="15"/>
  <c r="BI133" i="15"/>
  <c r="BK133" i="15"/>
  <c r="BD134" i="15"/>
  <c r="BI134" i="15"/>
  <c r="BK134" i="15"/>
  <c r="BD135" i="15"/>
  <c r="BI135" i="15"/>
  <c r="BK135" i="15"/>
  <c r="BD136" i="15"/>
  <c r="BI136" i="15"/>
  <c r="BK136" i="15"/>
  <c r="BD137" i="15"/>
  <c r="BI137" i="15"/>
  <c r="BK137" i="15"/>
  <c r="BD138" i="15"/>
  <c r="BI138" i="15"/>
  <c r="BK138" i="15"/>
  <c r="BD139" i="15"/>
  <c r="BI139" i="15"/>
  <c r="BK139" i="15"/>
  <c r="BD140" i="15"/>
  <c r="BI140" i="15"/>
  <c r="BK140" i="15"/>
  <c r="BD141" i="15"/>
  <c r="BI141" i="15"/>
  <c r="BK141" i="15"/>
  <c r="BD142" i="15"/>
  <c r="BI142" i="15"/>
  <c r="BK142" i="15"/>
  <c r="BD143" i="15"/>
  <c r="BI143" i="15"/>
  <c r="BK143" i="15"/>
  <c r="BD144" i="15"/>
  <c r="BI144" i="15"/>
  <c r="BK144" i="15"/>
  <c r="BD145" i="15"/>
  <c r="BI145" i="15"/>
  <c r="BK145" i="15"/>
  <c r="BD146" i="15"/>
  <c r="BI146" i="15"/>
  <c r="BK146" i="15"/>
  <c r="BD147" i="15"/>
  <c r="BI147" i="15"/>
  <c r="BK147" i="15"/>
  <c r="BD148" i="15"/>
  <c r="BI148" i="15"/>
  <c r="BK148" i="15"/>
  <c r="BD149" i="15"/>
  <c r="BI149" i="15"/>
  <c r="BK149" i="15"/>
  <c r="BD150" i="15"/>
  <c r="BI150" i="15"/>
  <c r="BK150" i="15"/>
  <c r="BD151" i="15"/>
  <c r="BI151" i="15"/>
  <c r="BK151" i="15"/>
  <c r="BD152" i="15"/>
  <c r="BI152" i="15"/>
  <c r="BK152" i="15"/>
  <c r="BD153" i="15"/>
  <c r="BI153" i="15"/>
  <c r="BK153" i="15"/>
  <c r="BD154" i="15"/>
  <c r="BI154" i="15"/>
  <c r="BK154" i="15"/>
  <c r="BD155" i="15"/>
  <c r="BI155" i="15"/>
  <c r="BK155" i="15"/>
  <c r="BD156" i="15"/>
  <c r="BI156" i="15"/>
  <c r="BK156" i="15"/>
  <c r="BD157" i="15"/>
  <c r="BI157" i="15"/>
  <c r="BK157" i="15"/>
  <c r="BD158" i="15"/>
  <c r="BI158" i="15"/>
  <c r="BK158" i="15"/>
  <c r="BD159" i="15"/>
  <c r="BI159" i="15"/>
  <c r="BK159" i="15"/>
  <c r="BD160" i="15"/>
  <c r="BI160" i="15"/>
  <c r="BK160" i="15"/>
  <c r="BD161" i="15"/>
  <c r="BI161" i="15"/>
  <c r="BK161" i="15"/>
  <c r="BD162" i="15"/>
  <c r="BI162" i="15"/>
  <c r="BK162" i="15"/>
  <c r="BD163" i="15"/>
  <c r="BI163" i="15"/>
  <c r="BK163" i="15"/>
  <c r="BD164" i="15"/>
  <c r="BI164" i="15"/>
  <c r="BK164" i="15"/>
  <c r="BD165" i="15"/>
  <c r="BI165" i="15"/>
  <c r="BK165" i="15"/>
  <c r="BD166" i="15"/>
  <c r="BI166" i="15"/>
  <c r="BK166" i="15"/>
  <c r="BD167" i="15"/>
  <c r="BI167" i="15"/>
  <c r="BK167" i="15"/>
  <c r="BD168" i="15"/>
  <c r="BI168" i="15"/>
  <c r="BK168" i="15"/>
  <c r="BD169" i="15"/>
  <c r="BI169" i="15"/>
  <c r="BK169" i="15"/>
  <c r="BD170" i="15"/>
  <c r="BI170" i="15"/>
  <c r="BK170" i="15"/>
  <c r="BD171" i="15"/>
  <c r="BI171" i="15"/>
  <c r="BK171" i="15"/>
  <c r="BD172" i="15"/>
  <c r="BI172" i="15"/>
  <c r="BK172" i="15"/>
  <c r="BD173" i="15"/>
  <c r="BI173" i="15"/>
  <c r="BK173" i="15"/>
  <c r="BD174" i="15"/>
  <c r="BI174" i="15"/>
  <c r="BK174" i="15"/>
  <c r="BD175" i="15"/>
  <c r="BI175" i="15"/>
  <c r="BK175" i="15"/>
  <c r="BD176" i="15"/>
  <c r="BI176" i="15"/>
  <c r="BK176" i="15"/>
  <c r="BD177" i="15"/>
  <c r="BI177" i="15"/>
  <c r="BK177" i="15"/>
  <c r="BD178" i="15"/>
  <c r="BI178" i="15"/>
  <c r="BK178" i="15"/>
  <c r="BD179" i="15"/>
  <c r="BI179" i="15"/>
  <c r="BK179" i="15"/>
  <c r="BD180" i="15"/>
  <c r="BI180" i="15"/>
  <c r="BK180" i="15"/>
  <c r="BD181" i="15"/>
  <c r="BI181" i="15"/>
  <c r="BK181" i="15"/>
  <c r="BD182" i="15"/>
  <c r="BI182" i="15"/>
  <c r="BK182" i="15"/>
  <c r="BD183" i="15"/>
  <c r="BI183" i="15"/>
  <c r="BK183" i="15"/>
  <c r="BD184" i="15"/>
  <c r="BI184" i="15"/>
  <c r="BK184" i="15"/>
  <c r="BD185" i="15"/>
  <c r="BI185" i="15"/>
  <c r="BK185" i="15"/>
  <c r="BD186" i="15"/>
  <c r="BI186" i="15"/>
  <c r="BK186" i="15"/>
  <c r="BD187" i="15"/>
  <c r="BI187" i="15"/>
  <c r="BK187" i="15"/>
  <c r="BD188" i="15"/>
  <c r="BI188" i="15"/>
  <c r="BK188" i="15"/>
  <c r="BD189" i="15"/>
  <c r="BI189" i="15"/>
  <c r="BK189" i="15"/>
  <c r="BD190" i="15"/>
  <c r="BI190" i="15"/>
  <c r="BK190" i="15"/>
  <c r="BD191" i="15"/>
  <c r="BI191" i="15"/>
  <c r="BK191" i="15"/>
  <c r="BD192" i="15"/>
  <c r="BI192" i="15"/>
  <c r="BK192" i="15"/>
  <c r="BD193" i="15"/>
  <c r="BI193" i="15"/>
  <c r="BK193" i="15"/>
  <c r="BD194" i="15"/>
  <c r="BI194" i="15"/>
  <c r="BK194" i="15"/>
  <c r="BD195" i="15"/>
  <c r="BI195" i="15"/>
  <c r="BK195" i="15"/>
  <c r="BD196" i="15"/>
  <c r="BI196" i="15"/>
  <c r="BK196" i="15"/>
  <c r="BD197" i="15"/>
  <c r="BI197" i="15"/>
  <c r="BK197" i="15"/>
  <c r="BD198" i="15"/>
  <c r="BI198" i="15"/>
  <c r="BK198" i="15"/>
  <c r="BD199" i="15"/>
  <c r="BI199" i="15"/>
  <c r="BK199" i="15"/>
  <c r="BD200" i="15"/>
  <c r="BI200" i="15"/>
  <c r="BK200" i="15"/>
  <c r="BD201" i="15"/>
  <c r="BI201" i="15"/>
  <c r="BK201" i="15"/>
  <c r="BD202" i="15"/>
  <c r="BI202" i="15"/>
  <c r="BK202" i="15"/>
  <c r="BD203" i="15"/>
  <c r="BI203" i="15"/>
  <c r="BK203" i="15"/>
  <c r="BD204" i="15"/>
  <c r="BI204" i="15"/>
  <c r="BK204" i="15"/>
  <c r="BD205" i="15"/>
  <c r="BI205" i="15"/>
  <c r="BK205" i="15"/>
  <c r="BD206" i="15"/>
  <c r="BI206" i="15"/>
  <c r="BK206" i="15"/>
  <c r="BD207" i="15"/>
  <c r="BI207" i="15"/>
  <c r="BK207" i="15"/>
  <c r="BD208" i="15"/>
  <c r="BI208" i="15"/>
  <c r="BK208" i="15"/>
  <c r="BD209" i="15"/>
  <c r="BI209" i="15"/>
  <c r="BK209" i="15"/>
  <c r="BD210" i="15"/>
  <c r="BI210" i="15"/>
  <c r="BK210" i="15"/>
  <c r="BD211" i="15"/>
  <c r="BI211" i="15"/>
  <c r="BK211" i="15"/>
  <c r="BD212" i="15"/>
  <c r="BI212" i="15"/>
  <c r="BK212" i="15"/>
  <c r="BD213" i="15"/>
  <c r="BI213" i="15"/>
  <c r="BK213" i="15"/>
  <c r="BD214" i="15"/>
  <c r="BI214" i="15"/>
  <c r="BK214" i="15"/>
  <c r="BD215" i="15"/>
  <c r="BI215" i="15"/>
  <c r="BK215" i="15"/>
  <c r="BD216" i="15"/>
  <c r="BI216" i="15"/>
  <c r="BK216" i="15"/>
  <c r="BD217" i="15"/>
  <c r="BI217" i="15"/>
  <c r="BK217" i="15"/>
  <c r="BD218" i="15"/>
  <c r="BI218" i="15"/>
  <c r="BK218" i="15"/>
  <c r="BD219" i="15"/>
  <c r="BI219" i="15"/>
  <c r="BK219" i="15"/>
  <c r="BD220" i="15"/>
  <c r="BI220" i="15"/>
  <c r="BK220" i="15"/>
  <c r="BD221" i="15"/>
  <c r="BI221" i="15"/>
  <c r="BK221" i="15"/>
  <c r="BD222" i="15"/>
  <c r="BI222" i="15"/>
  <c r="BK222" i="15"/>
  <c r="BD223" i="15"/>
  <c r="BI223" i="15"/>
  <c r="BK223" i="15"/>
  <c r="BD224" i="15"/>
  <c r="BI224" i="15"/>
  <c r="BK224" i="15"/>
  <c r="BD225" i="15"/>
  <c r="BI225" i="15"/>
  <c r="BK225" i="15"/>
  <c r="BD226" i="15"/>
  <c r="BI226" i="15"/>
  <c r="BK226" i="15"/>
  <c r="BD227" i="15"/>
  <c r="BI227" i="15"/>
  <c r="BK227" i="15"/>
  <c r="BD228" i="15"/>
  <c r="BI228" i="15"/>
  <c r="BK228" i="15"/>
  <c r="BD229" i="15"/>
  <c r="BI229" i="15"/>
  <c r="BK229" i="15"/>
  <c r="BD230" i="15"/>
  <c r="BI230" i="15"/>
  <c r="BK230" i="15"/>
  <c r="BD231" i="15"/>
  <c r="BI231" i="15"/>
  <c r="BK231" i="15"/>
  <c r="BD232" i="15"/>
  <c r="BI232" i="15"/>
  <c r="BK232" i="15"/>
  <c r="BD233" i="15"/>
  <c r="BI233" i="15"/>
  <c r="BK233" i="15"/>
  <c r="BD234" i="15"/>
  <c r="BI234" i="15"/>
  <c r="BK234" i="15"/>
  <c r="BD235" i="15"/>
  <c r="BI235" i="15"/>
  <c r="BK235" i="15"/>
  <c r="BD236" i="15"/>
  <c r="BI236" i="15"/>
  <c r="BK236" i="15"/>
  <c r="BD237" i="15"/>
  <c r="BI237" i="15"/>
  <c r="BK237" i="15"/>
  <c r="BD238" i="15"/>
  <c r="BI238" i="15"/>
  <c r="BK238" i="15"/>
  <c r="BD239" i="15"/>
  <c r="BI239" i="15"/>
  <c r="BK239" i="15"/>
  <c r="BD240" i="15"/>
  <c r="BI240" i="15"/>
  <c r="BK240" i="15"/>
  <c r="BD241" i="15"/>
  <c r="BI241" i="15"/>
  <c r="BK241" i="15"/>
  <c r="BD242" i="15"/>
  <c r="BI242" i="15"/>
  <c r="BK242" i="15"/>
  <c r="BD243" i="15"/>
  <c r="BI243" i="15"/>
  <c r="BK243" i="15"/>
  <c r="BD244" i="15"/>
  <c r="BI244" i="15"/>
  <c r="BK244" i="15"/>
  <c r="BD245" i="15"/>
  <c r="BI245" i="15"/>
  <c r="BK245" i="15"/>
  <c r="BD246" i="15"/>
  <c r="BI246" i="15"/>
  <c r="BK246" i="15"/>
  <c r="BD247" i="15"/>
  <c r="BI247" i="15"/>
  <c r="BK247" i="15"/>
  <c r="BD248" i="15"/>
  <c r="BI248" i="15"/>
  <c r="BK248" i="15"/>
  <c r="BD249" i="15"/>
  <c r="BI249" i="15"/>
  <c r="BK249" i="15"/>
  <c r="BD250" i="15"/>
  <c r="BI250" i="15"/>
  <c r="BK250" i="15"/>
  <c r="BD251" i="15"/>
  <c r="BI251" i="15"/>
  <c r="BK251" i="15"/>
  <c r="BD252" i="15"/>
  <c r="BI252" i="15"/>
  <c r="BK252" i="15"/>
  <c r="Z57" i="18"/>
  <c r="AA57" i="18" s="1"/>
  <c r="AB57" i="18" s="1"/>
  <c r="AC57" i="18" s="1"/>
  <c r="Z58" i="18"/>
  <c r="AA58" i="18" s="1"/>
  <c r="AB58" i="18" s="1"/>
  <c r="AC58" i="18" s="1"/>
  <c r="AA31" i="18"/>
  <c r="BA231" i="14" a="1"/>
  <c r="BA231" i="14"/>
  <c r="BA160" i="14" a="1"/>
  <c r="BA161" i="14" s="1"/>
  <c r="BA160" i="14"/>
  <c r="BA163" i="14"/>
  <c r="BA164" i="14"/>
  <c r="BA167" i="14"/>
  <c r="BA168" i="14"/>
  <c r="BA171" i="14"/>
  <c r="BA172" i="14"/>
  <c r="BA175" i="14"/>
  <c r="BA176" i="14"/>
  <c r="BA179" i="14"/>
  <c r="BA180" i="14"/>
  <c r="BA183" i="14"/>
  <c r="BA110" i="14" a="1"/>
  <c r="BA110" i="14" s="1"/>
  <c r="BA111" i="14" a="1"/>
  <c r="BA111" i="14" s="1"/>
  <c r="BA112" i="14" a="1"/>
  <c r="BA112" i="14"/>
  <c r="BA113" i="14" a="1"/>
  <c r="BA113" i="14" s="1"/>
  <c r="BA114" i="14" a="1"/>
  <c r="BA114" i="14"/>
  <c r="BA115" i="14" a="1"/>
  <c r="BA115" i="14" s="1"/>
  <c r="BA116" i="14" a="1"/>
  <c r="BA116" i="14"/>
  <c r="BA117" i="14" a="1"/>
  <c r="BA117" i="14" s="1"/>
  <c r="BA118" i="14" a="1"/>
  <c r="BA118" i="14" s="1"/>
  <c r="BA119" i="14" a="1"/>
  <c r="BA119" i="14" s="1"/>
  <c r="BA120" i="14" a="1"/>
  <c r="BA120" i="14"/>
  <c r="BA121" i="14" a="1"/>
  <c r="BA121" i="14" s="1"/>
  <c r="BA122" i="14" a="1"/>
  <c r="BA122" i="14"/>
  <c r="BA123" i="14" a="1"/>
  <c r="BA123" i="14" s="1"/>
  <c r="BA124" i="14" a="1"/>
  <c r="BA124" i="14"/>
  <c r="BA125" i="14" a="1"/>
  <c r="BA125" i="14" s="1"/>
  <c r="BA126" i="14" a="1"/>
  <c r="BA126" i="14" s="1"/>
  <c r="BA127" i="14" a="1"/>
  <c r="BA127" i="14" s="1"/>
  <c r="BA128" i="14" a="1"/>
  <c r="BA128" i="14"/>
  <c r="BA129" i="14" a="1"/>
  <c r="BA129" i="14" s="1"/>
  <c r="BA130" i="14" a="1"/>
  <c r="BA130" i="14"/>
  <c r="BA131" i="14" a="1"/>
  <c r="BA131" i="14" s="1"/>
  <c r="BA132" i="14" a="1"/>
  <c r="BA132" i="14"/>
  <c r="BA133" i="14" a="1"/>
  <c r="BA133" i="14" s="1"/>
  <c r="BA134" i="14" a="1"/>
  <c r="BA134" i="14" s="1"/>
  <c r="BA135" i="14" a="1"/>
  <c r="BA135" i="14" s="1"/>
  <c r="BA136" i="14" a="1"/>
  <c r="BA136" i="14"/>
  <c r="BA137" i="14" a="1"/>
  <c r="BA137" i="14" s="1"/>
  <c r="BA138" i="14" a="1"/>
  <c r="BA138" i="14"/>
  <c r="BA139" i="14" a="1"/>
  <c r="BA139" i="14" s="1"/>
  <c r="BA140" i="14" a="1"/>
  <c r="BA140" i="14"/>
  <c r="BA141" i="14" a="1"/>
  <c r="BA141" i="14" s="1"/>
  <c r="BA142" i="14" a="1"/>
  <c r="BA142" i="14" s="1"/>
  <c r="BA143" i="14" a="1"/>
  <c r="BA143" i="14" s="1"/>
  <c r="BA144" i="14" a="1"/>
  <c r="BA144" i="14"/>
  <c r="BA145" i="14" a="1"/>
  <c r="BA145" i="14" s="1"/>
  <c r="BA146" i="14" a="1"/>
  <c r="BA146" i="14"/>
  <c r="BA147" i="14" a="1"/>
  <c r="BA147" i="14" s="1"/>
  <c r="BA148" i="14" a="1"/>
  <c r="BA148" i="14"/>
  <c r="BA149" i="14" a="1"/>
  <c r="BA149" i="14" s="1"/>
  <c r="BA150" i="14" a="1"/>
  <c r="BA150" i="14" s="1"/>
  <c r="BA151" i="14" a="1"/>
  <c r="BA151" i="14" s="1"/>
  <c r="BA152" i="14" a="1"/>
  <c r="BA152" i="14"/>
  <c r="BA153" i="14" a="1"/>
  <c r="BA153" i="14" s="1"/>
  <c r="BA154" i="14" a="1"/>
  <c r="BA154" i="14"/>
  <c r="BA155" i="14" a="1"/>
  <c r="BA155" i="14" s="1"/>
  <c r="BA156" i="14" a="1"/>
  <c r="BA156" i="14"/>
  <c r="BA157" i="14" a="1"/>
  <c r="BA157" i="14" s="1"/>
  <c r="BA158" i="14" a="1"/>
  <c r="BA158" i="14" s="1"/>
  <c r="BA159" i="14" a="1"/>
  <c r="BA159" i="14" s="1"/>
  <c r="BA184" i="14" a="1"/>
  <c r="BA184" i="14"/>
  <c r="BA185" i="14" a="1"/>
  <c r="BA185" i="14" s="1"/>
  <c r="BA186" i="14" a="1"/>
  <c r="BA186" i="14"/>
  <c r="BA187" i="14" a="1"/>
  <c r="BA187" i="14" s="1"/>
  <c r="BA188" i="14" a="1"/>
  <c r="BA188" i="14"/>
  <c r="BA189" i="14" a="1"/>
  <c r="BA189" i="14" s="1"/>
  <c r="BA190" i="14" a="1"/>
  <c r="BA190" i="14" s="1"/>
  <c r="BA191" i="14" a="1"/>
  <c r="BA191" i="14" s="1"/>
  <c r="BA192" i="14" a="1"/>
  <c r="BA192" i="14"/>
  <c r="BA193" i="14" a="1"/>
  <c r="BA193" i="14" s="1"/>
  <c r="BA194" i="14" a="1"/>
  <c r="BA194" i="14"/>
  <c r="BA195" i="14" a="1"/>
  <c r="BA195" i="14" s="1"/>
  <c r="BA196" i="14" a="1"/>
  <c r="BA196" i="14"/>
  <c r="BA197" i="14" a="1"/>
  <c r="BA197" i="14" s="1"/>
  <c r="BA198" i="14" a="1"/>
  <c r="BA198" i="14" s="1"/>
  <c r="BA199" i="14" a="1"/>
  <c r="BA199" i="14" s="1"/>
  <c r="BA200" i="14" a="1"/>
  <c r="BA200" i="14"/>
  <c r="BA201" i="14" a="1"/>
  <c r="BA201" i="14" s="1"/>
  <c r="BA202" i="14" a="1"/>
  <c r="BA202" i="14"/>
  <c r="BA203" i="14" a="1"/>
  <c r="BA203" i="14" s="1"/>
  <c r="BA204" i="14" a="1"/>
  <c r="BA204" i="14"/>
  <c r="BA205" i="14" a="1"/>
  <c r="BA205" i="14" s="1"/>
  <c r="BA206" i="14" a="1"/>
  <c r="BA206" i="14" s="1"/>
  <c r="BA207" i="14" a="1"/>
  <c r="BA207" i="14" s="1"/>
  <c r="BA208" i="14" a="1"/>
  <c r="BA208" i="14"/>
  <c r="BA209" i="14" a="1"/>
  <c r="BA209" i="14" s="1"/>
  <c r="BA210" i="14" a="1"/>
  <c r="BA210" i="14"/>
  <c r="BA211" i="14" a="1"/>
  <c r="BA211" i="14" s="1"/>
  <c r="BA212" i="14" a="1"/>
  <c r="BA212" i="14"/>
  <c r="BA213" i="14" a="1"/>
  <c r="BA213" i="14" s="1"/>
  <c r="BA214" i="14" a="1"/>
  <c r="BA214" i="14" s="1"/>
  <c r="BA215" i="14" a="1"/>
  <c r="BA215" i="14" s="1"/>
  <c r="BA216" i="14" a="1"/>
  <c r="BA216" i="14"/>
  <c r="BA217" i="14" a="1"/>
  <c r="BA217" i="14" s="1"/>
  <c r="BA218" i="14" a="1"/>
  <c r="BA218" i="14"/>
  <c r="BA219" i="14" a="1"/>
  <c r="BA219" i="14" s="1"/>
  <c r="BA220" i="14" a="1"/>
  <c r="BA220" i="14"/>
  <c r="BA221" i="14" a="1"/>
  <c r="BA221" i="14" s="1"/>
  <c r="BA222" i="14" a="1"/>
  <c r="BA222" i="14" s="1"/>
  <c r="BA223" i="14" a="1"/>
  <c r="BA223" i="14" s="1"/>
  <c r="BA224" i="14" a="1"/>
  <c r="BA224" i="14"/>
  <c r="BA225" i="14" a="1"/>
  <c r="BA225" i="14" s="1"/>
  <c r="BA226" i="14" a="1"/>
  <c r="BA226" i="14"/>
  <c r="BA227" i="14" a="1"/>
  <c r="BA227" i="14" s="1"/>
  <c r="BA228" i="14" a="1"/>
  <c r="BA228" i="14"/>
  <c r="BA229" i="14" a="1"/>
  <c r="BA229" i="14" s="1"/>
  <c r="BA230" i="14" a="1"/>
  <c r="BA230" i="14" s="1"/>
  <c r="BA232" i="14" a="1"/>
  <c r="BA232" i="14" s="1"/>
  <c r="BA233" i="14" a="1"/>
  <c r="BA233" i="14"/>
  <c r="BA1" i="14" a="1"/>
  <c r="BA3" i="14"/>
  <c r="BA4" i="14"/>
  <c r="BA7" i="14"/>
  <c r="BA8" i="14"/>
  <c r="BA11" i="14"/>
  <c r="BA12" i="14"/>
  <c r="BA15" i="14"/>
  <c r="BA16" i="14"/>
  <c r="BA19" i="14"/>
  <c r="BA20" i="14"/>
  <c r="BA23" i="14"/>
  <c r="BA24" i="14"/>
  <c r="BA27" i="14"/>
  <c r="BA28" i="14"/>
  <c r="BA31" i="14"/>
  <c r="BA32" i="14"/>
  <c r="BA35" i="14"/>
  <c r="BA36" i="14"/>
  <c r="BA39" i="14"/>
  <c r="BA40" i="14"/>
  <c r="BA43" i="14"/>
  <c r="BA44" i="14"/>
  <c r="BA47" i="14"/>
  <c r="BA48" i="14"/>
  <c r="BA51" i="14"/>
  <c r="BA52" i="14"/>
  <c r="BA55" i="14"/>
  <c r="BA56" i="14"/>
  <c r="BA59" i="14"/>
  <c r="BA60" i="14"/>
  <c r="BA63" i="14"/>
  <c r="BA64" i="14"/>
  <c r="BA67" i="14"/>
  <c r="BA68" i="14"/>
  <c r="BA71" i="14"/>
  <c r="BA72" i="14"/>
  <c r="BA75" i="14"/>
  <c r="BA76" i="14"/>
  <c r="BA79" i="14"/>
  <c r="BA80" i="14"/>
  <c r="BA83" i="14"/>
  <c r="BA84" i="14"/>
  <c r="BA87" i="14"/>
  <c r="BA88" i="14"/>
  <c r="BA91" i="14"/>
  <c r="BA92" i="14"/>
  <c r="BA95" i="14"/>
  <c r="BA96" i="14"/>
  <c r="BA99" i="14"/>
  <c r="BA100" i="14"/>
  <c r="BA103" i="14"/>
  <c r="BA104" i="14"/>
  <c r="BA107" i="14"/>
  <c r="BA108" i="14"/>
  <c r="AE37" i="7"/>
  <c r="D31" i="28"/>
  <c r="E31" i="28"/>
  <c r="F31" i="28"/>
  <c r="G31" i="28"/>
  <c r="H31" i="28"/>
  <c r="I31" i="28"/>
  <c r="J31" i="28"/>
  <c r="K31" i="28"/>
  <c r="L31" i="28"/>
  <c r="M31" i="28"/>
  <c r="D30" i="28"/>
  <c r="E30" i="28"/>
  <c r="N30" i="28" s="1"/>
  <c r="F30" i="28"/>
  <c r="G30" i="28"/>
  <c r="H30" i="28"/>
  <c r="I30" i="28"/>
  <c r="J30" i="28"/>
  <c r="K30" i="28"/>
  <c r="L30" i="28"/>
  <c r="M30" i="28"/>
  <c r="D29" i="28"/>
  <c r="E29" i="28"/>
  <c r="F29" i="28"/>
  <c r="G29" i="28"/>
  <c r="N29" i="28" s="1"/>
  <c r="R29" i="28" s="1"/>
  <c r="H29" i="28"/>
  <c r="I29" i="28"/>
  <c r="J29" i="28"/>
  <c r="K29" i="28"/>
  <c r="L29" i="28"/>
  <c r="M29" i="28"/>
  <c r="D28" i="28"/>
  <c r="E28" i="28"/>
  <c r="F28" i="28"/>
  <c r="G28" i="28"/>
  <c r="H28" i="28"/>
  <c r="I28" i="28"/>
  <c r="J28" i="28"/>
  <c r="K28" i="28"/>
  <c r="L28" i="28"/>
  <c r="M28" i="28"/>
  <c r="D27" i="28"/>
  <c r="E27" i="28"/>
  <c r="F27" i="28"/>
  <c r="G27" i="28"/>
  <c r="H27" i="28"/>
  <c r="I27" i="28"/>
  <c r="J27" i="28"/>
  <c r="K27" i="28"/>
  <c r="L27" i="28"/>
  <c r="M27" i="28"/>
  <c r="D26" i="28"/>
  <c r="E26" i="28"/>
  <c r="F26" i="28"/>
  <c r="G26" i="28"/>
  <c r="H26" i="28"/>
  <c r="I26" i="28"/>
  <c r="J26" i="28"/>
  <c r="K26" i="28"/>
  <c r="L26" i="28"/>
  <c r="M26" i="28"/>
  <c r="D25" i="28"/>
  <c r="E25" i="28"/>
  <c r="F25" i="28"/>
  <c r="G25" i="28"/>
  <c r="H25" i="28"/>
  <c r="I25" i="28"/>
  <c r="J25" i="28"/>
  <c r="K25" i="28"/>
  <c r="L25" i="28"/>
  <c r="M25" i="28"/>
  <c r="N25" i="28"/>
  <c r="R25" i="28" s="1"/>
  <c r="D24" i="28"/>
  <c r="E24" i="28"/>
  <c r="F24" i="28"/>
  <c r="G24" i="28"/>
  <c r="H24" i="28"/>
  <c r="I24" i="28"/>
  <c r="J24" i="28"/>
  <c r="K24" i="28"/>
  <c r="L24" i="28"/>
  <c r="M24" i="28"/>
  <c r="D23" i="28"/>
  <c r="E23" i="28"/>
  <c r="F23" i="28"/>
  <c r="G23" i="28"/>
  <c r="H23" i="28"/>
  <c r="I23" i="28"/>
  <c r="J23" i="28"/>
  <c r="K23" i="28"/>
  <c r="L23" i="28"/>
  <c r="M23" i="28"/>
  <c r="D22" i="28"/>
  <c r="E22" i="28"/>
  <c r="F22" i="28"/>
  <c r="G22" i="28"/>
  <c r="H22" i="28"/>
  <c r="I22" i="28"/>
  <c r="J22" i="28"/>
  <c r="K22" i="28"/>
  <c r="L22" i="28"/>
  <c r="M22" i="28"/>
  <c r="R20" i="28"/>
  <c r="R19" i="28"/>
  <c r="R18" i="28"/>
  <c r="R17" i="28"/>
  <c r="R16" i="28"/>
  <c r="R15" i="28"/>
  <c r="R14" i="28"/>
  <c r="R13" i="28"/>
  <c r="R12" i="28"/>
  <c r="R11" i="28"/>
  <c r="AG21" i="24"/>
  <c r="AW21" i="24"/>
  <c r="BA21" i="24"/>
  <c r="AN21" i="24" s="1"/>
  <c r="AX21" i="24" s="1"/>
  <c r="AK55" i="7" a="1"/>
  <c r="AK55" i="7" s="1"/>
  <c r="B21" i="24"/>
  <c r="L21" i="18"/>
  <c r="BB21" i="24"/>
  <c r="AZ21" i="24"/>
  <c r="AL2" i="14"/>
  <c r="Z19" i="28"/>
  <c r="Z22" i="28"/>
  <c r="U30" i="27"/>
  <c r="Q30" i="27"/>
  <c r="U29" i="27"/>
  <c r="Q29" i="27"/>
  <c r="U28" i="27"/>
  <c r="Q28" i="27"/>
  <c r="U27" i="27"/>
  <c r="Q27" i="27"/>
  <c r="U26" i="27"/>
  <c r="Q26" i="27"/>
  <c r="U25" i="27"/>
  <c r="Q25" i="27"/>
  <c r="U24" i="27"/>
  <c r="Q24" i="27"/>
  <c r="U23" i="27"/>
  <c r="Q23" i="27"/>
  <c r="U22" i="27"/>
  <c r="Q22" i="27"/>
  <c r="U21" i="27"/>
  <c r="Q21" i="27"/>
  <c r="U20" i="27"/>
  <c r="Q20" i="27"/>
  <c r="U19" i="27"/>
  <c r="U18" i="27"/>
  <c r="Q18" i="27"/>
  <c r="U17" i="27"/>
  <c r="Q17" i="27"/>
  <c r="U16" i="27"/>
  <c r="Q16" i="27"/>
  <c r="U15" i="27"/>
  <c r="Q15" i="27"/>
  <c r="U14" i="27"/>
  <c r="Q14" i="27"/>
  <c r="U13" i="27"/>
  <c r="Q13" i="27"/>
  <c r="U12" i="27"/>
  <c r="Q12" i="27"/>
  <c r="U11" i="27"/>
  <c r="Q11" i="27"/>
  <c r="U10" i="27"/>
  <c r="Q10" i="27"/>
  <c r="BM3" i="15"/>
  <c r="BN3" i="15"/>
  <c r="BO3" i="15"/>
  <c r="BM4" i="15"/>
  <c r="BN4" i="15"/>
  <c r="BO4" i="15"/>
  <c r="BM5" i="15"/>
  <c r="BN5" i="15"/>
  <c r="BO5" i="15"/>
  <c r="BM6" i="15"/>
  <c r="BN6" i="15"/>
  <c r="BO6" i="15"/>
  <c r="BM7" i="15"/>
  <c r="BN7" i="15"/>
  <c r="BO7" i="15"/>
  <c r="BM8" i="15"/>
  <c r="BN8" i="15"/>
  <c r="BO8" i="15"/>
  <c r="BM9" i="15"/>
  <c r="BN9" i="15"/>
  <c r="BO9" i="15"/>
  <c r="BM10" i="15"/>
  <c r="BN10" i="15"/>
  <c r="BO10" i="15"/>
  <c r="BM11" i="15"/>
  <c r="BN11" i="15"/>
  <c r="BO11" i="15"/>
  <c r="BM12" i="15"/>
  <c r="BN12" i="15"/>
  <c r="BO12" i="15"/>
  <c r="BM13" i="15"/>
  <c r="BN13" i="15"/>
  <c r="BO13" i="15"/>
  <c r="BM14" i="15"/>
  <c r="BN14" i="15"/>
  <c r="BO14" i="15"/>
  <c r="BM15" i="15"/>
  <c r="BN15" i="15"/>
  <c r="BO15" i="15"/>
  <c r="BM16" i="15"/>
  <c r="BN16" i="15"/>
  <c r="BO16" i="15"/>
  <c r="BM17" i="15"/>
  <c r="BN17" i="15"/>
  <c r="BO17" i="15"/>
  <c r="BM18" i="15"/>
  <c r="BN18" i="15"/>
  <c r="BO18" i="15"/>
  <c r="BM19" i="15"/>
  <c r="BN19" i="15"/>
  <c r="BO19" i="15"/>
  <c r="BM20" i="15"/>
  <c r="BN20" i="15"/>
  <c r="BO20" i="15"/>
  <c r="BM21" i="15"/>
  <c r="BN21" i="15"/>
  <c r="BO21" i="15"/>
  <c r="BM22" i="15"/>
  <c r="BN22" i="15"/>
  <c r="BO22" i="15"/>
  <c r="BM23" i="15"/>
  <c r="BN23" i="15"/>
  <c r="BO23" i="15"/>
  <c r="BM24" i="15"/>
  <c r="BN24" i="15"/>
  <c r="BO24" i="15"/>
  <c r="BM25" i="15"/>
  <c r="BN25" i="15"/>
  <c r="BO25" i="15"/>
  <c r="BM26" i="15"/>
  <c r="BN26" i="15"/>
  <c r="BO26" i="15"/>
  <c r="BM27" i="15"/>
  <c r="BN27" i="15"/>
  <c r="BO27" i="15"/>
  <c r="BM28" i="15"/>
  <c r="BN28" i="15"/>
  <c r="BO28" i="15"/>
  <c r="BM29" i="15"/>
  <c r="BN29" i="15"/>
  <c r="BO29" i="15"/>
  <c r="BM30" i="15"/>
  <c r="BN30" i="15"/>
  <c r="BO30" i="15"/>
  <c r="BM31" i="15"/>
  <c r="BN31" i="15"/>
  <c r="BO31" i="15"/>
  <c r="BM32" i="15"/>
  <c r="BN32" i="15"/>
  <c r="BO32" i="15"/>
  <c r="BM33" i="15"/>
  <c r="BN33" i="15"/>
  <c r="BO33" i="15"/>
  <c r="BM34" i="15"/>
  <c r="BN34" i="15"/>
  <c r="BO34" i="15"/>
  <c r="BM35" i="15"/>
  <c r="BN35" i="15"/>
  <c r="BO35" i="15"/>
  <c r="BM36" i="15"/>
  <c r="BN36" i="15"/>
  <c r="BO36" i="15"/>
  <c r="BM37" i="15"/>
  <c r="BN37" i="15"/>
  <c r="BO37" i="15"/>
  <c r="BM38" i="15"/>
  <c r="BN38" i="15"/>
  <c r="BO38" i="15"/>
  <c r="BM39" i="15"/>
  <c r="BN39" i="15"/>
  <c r="BO39" i="15"/>
  <c r="BM40" i="15"/>
  <c r="BN40" i="15"/>
  <c r="BO40" i="15"/>
  <c r="BM41" i="15"/>
  <c r="BN41" i="15"/>
  <c r="BO41" i="15"/>
  <c r="BM42" i="15"/>
  <c r="BN42" i="15"/>
  <c r="BO42" i="15"/>
  <c r="BM43" i="15"/>
  <c r="BN43" i="15"/>
  <c r="BO43" i="15"/>
  <c r="BM44" i="15"/>
  <c r="BN44" i="15"/>
  <c r="BO44" i="15"/>
  <c r="BM45" i="15"/>
  <c r="BN45" i="15"/>
  <c r="BO45" i="15"/>
  <c r="BM46" i="15"/>
  <c r="BN46" i="15"/>
  <c r="BO46" i="15"/>
  <c r="BM47" i="15"/>
  <c r="BN47" i="15"/>
  <c r="BO47" i="15"/>
  <c r="BM48" i="15"/>
  <c r="BN48" i="15"/>
  <c r="BO48" i="15"/>
  <c r="BM49" i="15"/>
  <c r="BN49" i="15"/>
  <c r="BO49" i="15"/>
  <c r="BM50" i="15"/>
  <c r="BN50" i="15"/>
  <c r="BO50" i="15"/>
  <c r="BM51" i="15"/>
  <c r="BN51" i="15"/>
  <c r="BO51" i="15"/>
  <c r="BM52" i="15"/>
  <c r="BN52" i="15"/>
  <c r="BO52" i="15"/>
  <c r="BM53" i="15"/>
  <c r="BN53" i="15"/>
  <c r="BO53" i="15"/>
  <c r="BM54" i="15"/>
  <c r="BN54" i="15"/>
  <c r="BO54" i="15"/>
  <c r="BM55" i="15"/>
  <c r="BN55" i="15"/>
  <c r="BO55" i="15"/>
  <c r="BM56" i="15"/>
  <c r="BN56" i="15"/>
  <c r="BO56" i="15"/>
  <c r="BM57" i="15"/>
  <c r="BN57" i="15"/>
  <c r="BO57" i="15"/>
  <c r="BM58" i="15"/>
  <c r="BN58" i="15"/>
  <c r="BO58" i="15"/>
  <c r="BM59" i="15"/>
  <c r="BN59" i="15"/>
  <c r="BO59" i="15"/>
  <c r="BM60" i="15"/>
  <c r="BN60" i="15"/>
  <c r="BO60" i="15"/>
  <c r="BM61" i="15"/>
  <c r="BN61" i="15"/>
  <c r="BO61" i="15"/>
  <c r="BM62" i="15"/>
  <c r="BN62" i="15"/>
  <c r="BO62" i="15"/>
  <c r="BM63" i="15"/>
  <c r="BN63" i="15"/>
  <c r="BO63" i="15"/>
  <c r="BM64" i="15"/>
  <c r="BN64" i="15"/>
  <c r="BO64" i="15"/>
  <c r="BM65" i="15"/>
  <c r="BN65" i="15"/>
  <c r="BO65" i="15"/>
  <c r="BM66" i="15"/>
  <c r="BN66" i="15"/>
  <c r="BO66" i="15"/>
  <c r="BM67" i="15"/>
  <c r="BN67" i="15"/>
  <c r="BO67" i="15"/>
  <c r="BM68" i="15"/>
  <c r="BN68" i="15"/>
  <c r="BO68" i="15"/>
  <c r="BM69" i="15"/>
  <c r="BN69" i="15"/>
  <c r="BO69" i="15"/>
  <c r="BM70" i="15"/>
  <c r="BN70" i="15"/>
  <c r="BO70" i="15"/>
  <c r="BM71" i="15"/>
  <c r="BN71" i="15"/>
  <c r="BO71" i="15"/>
  <c r="BM72" i="15"/>
  <c r="BN72" i="15"/>
  <c r="BO72" i="15"/>
  <c r="BM73" i="15"/>
  <c r="BN73" i="15"/>
  <c r="BO73" i="15"/>
  <c r="BM74" i="15"/>
  <c r="BN74" i="15"/>
  <c r="BO74" i="15"/>
  <c r="BM75" i="15"/>
  <c r="BN75" i="15"/>
  <c r="BO75" i="15"/>
  <c r="BM76" i="15"/>
  <c r="BN76" i="15"/>
  <c r="BO76" i="15"/>
  <c r="BM77" i="15"/>
  <c r="BN77" i="15"/>
  <c r="BO77" i="15"/>
  <c r="BM78" i="15"/>
  <c r="BN78" i="15"/>
  <c r="BO78" i="15"/>
  <c r="BM79" i="15"/>
  <c r="BN79" i="15"/>
  <c r="BO79" i="15"/>
  <c r="BM80" i="15"/>
  <c r="BN80" i="15"/>
  <c r="BO80" i="15"/>
  <c r="BM81" i="15"/>
  <c r="BN81" i="15"/>
  <c r="BO81" i="15"/>
  <c r="BM82" i="15"/>
  <c r="BN82" i="15"/>
  <c r="BO82" i="15"/>
  <c r="BM83" i="15"/>
  <c r="BN83" i="15"/>
  <c r="BO83" i="15"/>
  <c r="BM84" i="15"/>
  <c r="BN84" i="15"/>
  <c r="BO84" i="15"/>
  <c r="BM85" i="15"/>
  <c r="BN85" i="15"/>
  <c r="BO85" i="15"/>
  <c r="BM86" i="15"/>
  <c r="BN86" i="15"/>
  <c r="BO86" i="15"/>
  <c r="BM87" i="15"/>
  <c r="BN87" i="15"/>
  <c r="BO87" i="15"/>
  <c r="BM88" i="15"/>
  <c r="BN88" i="15"/>
  <c r="BO88" i="15"/>
  <c r="BM89" i="15"/>
  <c r="BN89" i="15"/>
  <c r="BO89" i="15"/>
  <c r="BM90" i="15"/>
  <c r="BN90" i="15"/>
  <c r="BO90" i="15"/>
  <c r="BM91" i="15"/>
  <c r="BN91" i="15"/>
  <c r="BO91" i="15"/>
  <c r="BM92" i="15"/>
  <c r="BN92" i="15"/>
  <c r="BO92" i="15"/>
  <c r="BM93" i="15"/>
  <c r="BN93" i="15"/>
  <c r="BO93" i="15"/>
  <c r="BM94" i="15"/>
  <c r="BN94" i="15"/>
  <c r="BO94" i="15"/>
  <c r="BM95" i="15"/>
  <c r="BN95" i="15"/>
  <c r="BO95" i="15"/>
  <c r="BM96" i="15"/>
  <c r="BN96" i="15"/>
  <c r="BO96" i="15"/>
  <c r="BM97" i="15"/>
  <c r="BN97" i="15"/>
  <c r="BO97" i="15"/>
  <c r="BM98" i="15"/>
  <c r="BN98" i="15"/>
  <c r="BO98" i="15"/>
  <c r="BM99" i="15"/>
  <c r="BN99" i="15"/>
  <c r="BO99" i="15"/>
  <c r="BM100" i="15"/>
  <c r="BN100" i="15"/>
  <c r="BO100" i="15"/>
  <c r="BM101" i="15"/>
  <c r="BN101" i="15"/>
  <c r="BO101" i="15"/>
  <c r="BM102" i="15"/>
  <c r="BN102" i="15"/>
  <c r="BO102" i="15"/>
  <c r="BM103" i="15"/>
  <c r="BN103" i="15"/>
  <c r="BO103" i="15"/>
  <c r="BM104" i="15"/>
  <c r="BN104" i="15"/>
  <c r="BO104" i="15"/>
  <c r="BM105" i="15"/>
  <c r="BN105" i="15"/>
  <c r="BO105" i="15"/>
  <c r="BM106" i="15"/>
  <c r="BN106" i="15"/>
  <c r="BO106" i="15"/>
  <c r="BM107" i="15"/>
  <c r="BN107" i="15"/>
  <c r="BO107" i="15"/>
  <c r="BM108" i="15"/>
  <c r="BN108" i="15"/>
  <c r="BO108" i="15"/>
  <c r="BM109" i="15"/>
  <c r="BN109" i="15"/>
  <c r="BO109" i="15"/>
  <c r="BM110" i="15"/>
  <c r="BN110" i="15"/>
  <c r="BO110" i="15"/>
  <c r="BM111" i="15"/>
  <c r="BN111" i="15"/>
  <c r="BO111" i="15"/>
  <c r="BM112" i="15"/>
  <c r="BN112" i="15"/>
  <c r="BO112" i="15"/>
  <c r="BM113" i="15"/>
  <c r="BN113" i="15"/>
  <c r="BO113" i="15"/>
  <c r="BM114" i="15"/>
  <c r="BN114" i="15"/>
  <c r="BO114" i="15"/>
  <c r="BM115" i="15"/>
  <c r="BN115" i="15"/>
  <c r="BO115" i="15"/>
  <c r="BM116" i="15"/>
  <c r="BN116" i="15"/>
  <c r="BO116" i="15"/>
  <c r="BM117" i="15"/>
  <c r="BN117" i="15"/>
  <c r="BO117" i="15"/>
  <c r="BM118" i="15"/>
  <c r="BN118" i="15"/>
  <c r="BO118" i="15"/>
  <c r="BM119" i="15"/>
  <c r="BN119" i="15"/>
  <c r="BO119" i="15"/>
  <c r="BM120" i="15"/>
  <c r="BN120" i="15"/>
  <c r="BO120" i="15"/>
  <c r="BM121" i="15"/>
  <c r="BN121" i="15"/>
  <c r="BO121" i="15"/>
  <c r="BM122" i="15"/>
  <c r="BN122" i="15"/>
  <c r="BO122" i="15"/>
  <c r="BM123" i="15"/>
  <c r="BN123" i="15"/>
  <c r="BO123" i="15"/>
  <c r="BM124" i="15"/>
  <c r="BN124" i="15"/>
  <c r="BO124" i="15"/>
  <c r="BM125" i="15"/>
  <c r="BN125" i="15"/>
  <c r="BO125" i="15"/>
  <c r="BM126" i="15"/>
  <c r="BN126" i="15"/>
  <c r="BO126" i="15"/>
  <c r="BM127" i="15"/>
  <c r="BN127" i="15"/>
  <c r="BO127" i="15"/>
  <c r="BM128" i="15"/>
  <c r="BN128" i="15"/>
  <c r="BO128" i="15"/>
  <c r="BM129" i="15"/>
  <c r="BN129" i="15"/>
  <c r="BO129" i="15"/>
  <c r="BM130" i="15"/>
  <c r="BN130" i="15"/>
  <c r="BO130" i="15"/>
  <c r="BM131" i="15"/>
  <c r="BN131" i="15"/>
  <c r="BO131" i="15"/>
  <c r="BM132" i="15"/>
  <c r="BN132" i="15"/>
  <c r="BO132" i="15"/>
  <c r="BM133" i="15"/>
  <c r="BN133" i="15"/>
  <c r="BO133" i="15"/>
  <c r="BM134" i="15"/>
  <c r="BN134" i="15"/>
  <c r="BO134" i="15"/>
  <c r="BM135" i="15"/>
  <c r="BN135" i="15"/>
  <c r="BO135" i="15"/>
  <c r="BM136" i="15"/>
  <c r="BN136" i="15"/>
  <c r="BO136" i="15"/>
  <c r="BM137" i="15"/>
  <c r="BN137" i="15"/>
  <c r="BO137" i="15"/>
  <c r="BM138" i="15"/>
  <c r="BN138" i="15"/>
  <c r="BO138" i="15"/>
  <c r="BM139" i="15"/>
  <c r="BN139" i="15"/>
  <c r="BO139" i="15"/>
  <c r="BM140" i="15"/>
  <c r="BN140" i="15"/>
  <c r="BO140" i="15"/>
  <c r="BM141" i="15"/>
  <c r="BN141" i="15"/>
  <c r="BO141" i="15"/>
  <c r="BM142" i="15"/>
  <c r="BN142" i="15"/>
  <c r="BO142" i="15"/>
  <c r="BM143" i="15"/>
  <c r="BN143" i="15"/>
  <c r="BO143" i="15"/>
  <c r="BM144" i="15"/>
  <c r="BN144" i="15"/>
  <c r="BO144" i="15"/>
  <c r="BM145" i="15"/>
  <c r="BN145" i="15"/>
  <c r="BO145" i="15"/>
  <c r="BM146" i="15"/>
  <c r="BN146" i="15"/>
  <c r="BO146" i="15"/>
  <c r="BM147" i="15"/>
  <c r="BN147" i="15"/>
  <c r="BO147" i="15"/>
  <c r="BM148" i="15"/>
  <c r="BN148" i="15"/>
  <c r="BO148" i="15"/>
  <c r="BM149" i="15"/>
  <c r="BN149" i="15"/>
  <c r="BO149" i="15"/>
  <c r="BM150" i="15"/>
  <c r="BN150" i="15"/>
  <c r="BO150" i="15"/>
  <c r="BM151" i="15"/>
  <c r="BN151" i="15"/>
  <c r="BO151" i="15"/>
  <c r="BM152" i="15"/>
  <c r="BN152" i="15"/>
  <c r="BO152" i="15"/>
  <c r="BM153" i="15"/>
  <c r="BN153" i="15"/>
  <c r="BO153" i="15"/>
  <c r="BM154" i="15"/>
  <c r="BN154" i="15"/>
  <c r="BO154" i="15"/>
  <c r="BM155" i="15"/>
  <c r="BN155" i="15"/>
  <c r="BO155" i="15"/>
  <c r="BM156" i="15"/>
  <c r="BN156" i="15"/>
  <c r="BO156" i="15"/>
  <c r="BM157" i="15"/>
  <c r="BN157" i="15"/>
  <c r="BO157" i="15"/>
  <c r="BM158" i="15"/>
  <c r="BN158" i="15"/>
  <c r="BO158" i="15"/>
  <c r="BM159" i="15"/>
  <c r="BN159" i="15"/>
  <c r="BO159" i="15"/>
  <c r="BM160" i="15"/>
  <c r="BN160" i="15"/>
  <c r="BO160" i="15"/>
  <c r="BM161" i="15"/>
  <c r="BN161" i="15"/>
  <c r="BO161" i="15"/>
  <c r="BM162" i="15"/>
  <c r="BN162" i="15"/>
  <c r="BO162" i="15"/>
  <c r="BM163" i="15"/>
  <c r="BN163" i="15"/>
  <c r="BO163" i="15"/>
  <c r="BM164" i="15"/>
  <c r="BN164" i="15"/>
  <c r="BO164" i="15"/>
  <c r="BM165" i="15"/>
  <c r="BN165" i="15"/>
  <c r="BO165" i="15"/>
  <c r="BM166" i="15"/>
  <c r="BN166" i="15"/>
  <c r="BO166" i="15"/>
  <c r="BM167" i="15"/>
  <c r="BN167" i="15"/>
  <c r="BO167" i="15"/>
  <c r="BM168" i="15"/>
  <c r="BN168" i="15"/>
  <c r="BO168" i="15"/>
  <c r="BM169" i="15"/>
  <c r="BN169" i="15"/>
  <c r="BO169" i="15"/>
  <c r="BM170" i="15"/>
  <c r="BN170" i="15"/>
  <c r="BO170" i="15"/>
  <c r="BM171" i="15"/>
  <c r="BN171" i="15"/>
  <c r="BO171" i="15"/>
  <c r="BM172" i="15"/>
  <c r="BN172" i="15"/>
  <c r="BO172" i="15"/>
  <c r="BM173" i="15"/>
  <c r="BN173" i="15"/>
  <c r="BO173" i="15"/>
  <c r="BM174" i="15"/>
  <c r="BN174" i="15"/>
  <c r="BO174" i="15"/>
  <c r="BM175" i="15"/>
  <c r="BN175" i="15"/>
  <c r="BO175" i="15"/>
  <c r="BM176" i="15"/>
  <c r="BN176" i="15"/>
  <c r="BO176" i="15"/>
  <c r="BM177" i="15"/>
  <c r="BN177" i="15"/>
  <c r="BO177" i="15"/>
  <c r="BM178" i="15"/>
  <c r="BN178" i="15"/>
  <c r="BO178" i="15"/>
  <c r="BM179" i="15"/>
  <c r="BN179" i="15"/>
  <c r="BO179" i="15"/>
  <c r="BM180" i="15"/>
  <c r="BN180" i="15"/>
  <c r="BO180" i="15"/>
  <c r="BM181" i="15"/>
  <c r="BN181" i="15"/>
  <c r="BO181" i="15"/>
  <c r="BM182" i="15"/>
  <c r="BN182" i="15"/>
  <c r="BO182" i="15"/>
  <c r="BM183" i="15"/>
  <c r="BN183" i="15"/>
  <c r="BO183" i="15"/>
  <c r="BM184" i="15"/>
  <c r="BN184" i="15"/>
  <c r="BO184" i="15"/>
  <c r="BM185" i="15"/>
  <c r="BN185" i="15"/>
  <c r="BO185" i="15"/>
  <c r="BM186" i="15"/>
  <c r="BN186" i="15"/>
  <c r="BO186" i="15"/>
  <c r="BM187" i="15"/>
  <c r="BN187" i="15"/>
  <c r="BO187" i="15"/>
  <c r="BM188" i="15"/>
  <c r="BN188" i="15"/>
  <c r="BO188" i="15"/>
  <c r="BM189" i="15"/>
  <c r="BN189" i="15"/>
  <c r="BO189" i="15"/>
  <c r="BM190" i="15"/>
  <c r="BN190" i="15"/>
  <c r="BO190" i="15"/>
  <c r="BM191" i="15"/>
  <c r="BN191" i="15"/>
  <c r="BO191" i="15"/>
  <c r="BM192" i="15"/>
  <c r="BN192" i="15"/>
  <c r="BO192" i="15"/>
  <c r="BM193" i="15"/>
  <c r="BN193" i="15"/>
  <c r="BO193" i="15"/>
  <c r="BM194" i="15"/>
  <c r="BN194" i="15"/>
  <c r="BO194" i="15"/>
  <c r="BM195" i="15"/>
  <c r="BN195" i="15"/>
  <c r="BO195" i="15"/>
  <c r="BM196" i="15"/>
  <c r="BN196" i="15"/>
  <c r="BO196" i="15"/>
  <c r="BM197" i="15"/>
  <c r="BN197" i="15"/>
  <c r="BO197" i="15"/>
  <c r="BM198" i="15"/>
  <c r="BN198" i="15"/>
  <c r="BO198" i="15"/>
  <c r="BM199" i="15"/>
  <c r="BN199" i="15"/>
  <c r="BO199" i="15"/>
  <c r="BM200" i="15"/>
  <c r="BN200" i="15"/>
  <c r="BO200" i="15"/>
  <c r="BM201" i="15"/>
  <c r="BN201" i="15"/>
  <c r="BO201" i="15"/>
  <c r="BM202" i="15"/>
  <c r="BN202" i="15"/>
  <c r="BO202" i="15"/>
  <c r="BM203" i="15"/>
  <c r="BN203" i="15"/>
  <c r="BO203" i="15"/>
  <c r="BM204" i="15"/>
  <c r="BN204" i="15"/>
  <c r="BO204" i="15"/>
  <c r="BM205" i="15"/>
  <c r="BN205" i="15"/>
  <c r="BO205" i="15"/>
  <c r="BM206" i="15"/>
  <c r="BN206" i="15"/>
  <c r="BO206" i="15"/>
  <c r="BM207" i="15"/>
  <c r="BN207" i="15"/>
  <c r="BO207" i="15"/>
  <c r="BM208" i="15"/>
  <c r="BN208" i="15"/>
  <c r="BO208" i="15"/>
  <c r="BM209" i="15"/>
  <c r="BN209" i="15"/>
  <c r="BO209" i="15"/>
  <c r="BM210" i="15"/>
  <c r="BN210" i="15"/>
  <c r="BO210" i="15"/>
  <c r="BM211" i="15"/>
  <c r="BN211" i="15"/>
  <c r="BO211" i="15"/>
  <c r="BM212" i="15"/>
  <c r="BN212" i="15"/>
  <c r="BO212" i="15"/>
  <c r="BM213" i="15"/>
  <c r="BN213" i="15"/>
  <c r="BO213" i="15"/>
  <c r="BM214" i="15"/>
  <c r="BN214" i="15"/>
  <c r="BO214" i="15"/>
  <c r="BM215" i="15"/>
  <c r="BN215" i="15"/>
  <c r="BO215" i="15"/>
  <c r="BM216" i="15"/>
  <c r="BN216" i="15"/>
  <c r="BO216" i="15"/>
  <c r="BM217" i="15"/>
  <c r="BN217" i="15"/>
  <c r="BO217" i="15"/>
  <c r="BM218" i="15"/>
  <c r="BN218" i="15"/>
  <c r="BO218" i="15"/>
  <c r="BM219" i="15"/>
  <c r="BN219" i="15"/>
  <c r="BO219" i="15"/>
  <c r="BM220" i="15"/>
  <c r="BN220" i="15"/>
  <c r="BO220" i="15"/>
  <c r="BM221" i="15"/>
  <c r="BN221" i="15"/>
  <c r="BO221" i="15"/>
  <c r="BM222" i="15"/>
  <c r="BN222" i="15"/>
  <c r="BO222" i="15"/>
  <c r="BM223" i="15"/>
  <c r="BN223" i="15"/>
  <c r="BO223" i="15"/>
  <c r="BM224" i="15"/>
  <c r="BN224" i="15"/>
  <c r="BO224" i="15"/>
  <c r="BM225" i="15"/>
  <c r="BN225" i="15"/>
  <c r="BO225" i="15"/>
  <c r="BM226" i="15"/>
  <c r="BN226" i="15"/>
  <c r="BO226" i="15"/>
  <c r="BM227" i="15"/>
  <c r="BN227" i="15"/>
  <c r="BO227" i="15"/>
  <c r="BM228" i="15"/>
  <c r="BN228" i="15"/>
  <c r="BO228" i="15"/>
  <c r="BM229" i="15"/>
  <c r="BN229" i="15"/>
  <c r="BO229" i="15"/>
  <c r="BM230" i="15"/>
  <c r="BN230" i="15"/>
  <c r="BO230" i="15"/>
  <c r="BM231" i="15"/>
  <c r="BN231" i="15"/>
  <c r="BO231" i="15"/>
  <c r="BM232" i="15"/>
  <c r="BN232" i="15"/>
  <c r="BO232" i="15"/>
  <c r="BM233" i="15"/>
  <c r="BN233" i="15"/>
  <c r="BO233" i="15"/>
  <c r="BM234" i="15"/>
  <c r="BN234" i="15"/>
  <c r="BO234" i="15"/>
  <c r="BM235" i="15"/>
  <c r="BN235" i="15"/>
  <c r="BO235" i="15"/>
  <c r="BM236" i="15"/>
  <c r="BN236" i="15"/>
  <c r="BO236" i="15"/>
  <c r="BM237" i="15"/>
  <c r="BN237" i="15"/>
  <c r="BO237" i="15"/>
  <c r="BM238" i="15"/>
  <c r="BN238" i="15"/>
  <c r="BO238" i="15"/>
  <c r="BM239" i="15"/>
  <c r="BN239" i="15"/>
  <c r="BO239" i="15"/>
  <c r="BM240" i="15"/>
  <c r="BN240" i="15"/>
  <c r="BO240" i="15"/>
  <c r="BM241" i="15"/>
  <c r="BN241" i="15"/>
  <c r="BO241" i="15"/>
  <c r="BM242" i="15"/>
  <c r="BN242" i="15"/>
  <c r="BO242" i="15"/>
  <c r="BM243" i="15"/>
  <c r="BN243" i="15"/>
  <c r="BO243" i="15"/>
  <c r="BM244" i="15"/>
  <c r="BN244" i="15"/>
  <c r="BO244" i="15"/>
  <c r="BM245" i="15"/>
  <c r="BN245" i="15"/>
  <c r="BO245" i="15"/>
  <c r="BM246" i="15"/>
  <c r="BN246" i="15"/>
  <c r="BO246" i="15"/>
  <c r="BM247" i="15"/>
  <c r="BN247" i="15"/>
  <c r="BO247" i="15"/>
  <c r="BM248" i="15"/>
  <c r="BN248" i="15"/>
  <c r="BO248" i="15"/>
  <c r="BM249" i="15"/>
  <c r="BN249" i="15"/>
  <c r="BO249" i="15"/>
  <c r="BM250" i="15"/>
  <c r="BN250" i="15"/>
  <c r="BO250" i="15"/>
  <c r="BM251" i="15"/>
  <c r="BN251" i="15"/>
  <c r="BO251" i="15"/>
  <c r="BM252" i="15"/>
  <c r="BN252" i="15"/>
  <c r="BO252" i="15"/>
  <c r="BO2" i="15"/>
  <c r="BN2" i="15"/>
  <c r="BM2" i="15"/>
  <c r="AH1" i="18" a="1"/>
  <c r="AH25" i="18" s="1"/>
  <c r="BD1" i="29" a="1"/>
  <c r="BD66" i="29" s="1"/>
  <c r="BC1" i="24" a="1"/>
  <c r="BC2" i="24" s="1"/>
  <c r="BC1" i="24"/>
  <c r="BC5" i="24"/>
  <c r="BC9" i="24"/>
  <c r="BC12" i="24"/>
  <c r="BC16" i="24"/>
  <c r="BC20" i="24"/>
  <c r="BC24" i="24"/>
  <c r="BC28" i="24"/>
  <c r="BC32" i="24"/>
  <c r="BC34" i="24"/>
  <c r="BC38" i="24"/>
  <c r="BC44" i="24"/>
  <c r="BC48" i="24"/>
  <c r="BC54" i="24"/>
  <c r="BC60" i="24"/>
  <c r="BC64" i="24"/>
  <c r="BC70" i="24"/>
  <c r="BC76" i="24"/>
  <c r="BC84" i="24"/>
  <c r="BC96" i="24"/>
  <c r="AK1" i="7" a="1"/>
  <c r="AK40" i="7" s="1"/>
  <c r="BC107" i="24"/>
  <c r="BC95" i="24"/>
  <c r="BC83" i="24"/>
  <c r="BC75" i="24"/>
  <c r="BC63" i="24"/>
  <c r="BC51" i="24"/>
  <c r="BC43" i="24"/>
  <c r="BC31" i="24"/>
  <c r="BC19" i="24"/>
  <c r="BC11" i="24"/>
  <c r="BC108" i="24"/>
  <c r="BC102" i="24"/>
  <c r="BC94" i="24"/>
  <c r="BC82" i="24"/>
  <c r="BC105" i="24"/>
  <c r="BC97" i="24"/>
  <c r="BC85" i="24"/>
  <c r="BC73" i="24"/>
  <c r="BC65" i="24"/>
  <c r="BC53" i="24"/>
  <c r="BC41" i="24"/>
  <c r="T11" i="19"/>
  <c r="T12" i="19"/>
  <c r="T13" i="19"/>
  <c r="T14" i="19"/>
  <c r="T15" i="19"/>
  <c r="T16" i="19"/>
  <c r="T17" i="19"/>
  <c r="T18" i="19"/>
  <c r="T19" i="19"/>
  <c r="T20" i="19"/>
  <c r="T22" i="19"/>
  <c r="T23" i="19"/>
  <c r="T24" i="19"/>
  <c r="T25" i="19"/>
  <c r="T26" i="19"/>
  <c r="T27" i="19"/>
  <c r="T28" i="19"/>
  <c r="T29" i="19"/>
  <c r="T30" i="19"/>
  <c r="T31" i="19"/>
  <c r="AM21" i="24"/>
  <c r="A21" i="24"/>
  <c r="N13" i="15"/>
  <c r="M13" i="15"/>
  <c r="AK244" i="15"/>
  <c r="AK245" i="15"/>
  <c r="AK246" i="15"/>
  <c r="AK247" i="15"/>
  <c r="AK248" i="15"/>
  <c r="AK249" i="15"/>
  <c r="AK250" i="15"/>
  <c r="AK251" i="15"/>
  <c r="AK252" i="15"/>
  <c r="AK243" i="15"/>
  <c r="AK242" i="15"/>
  <c r="AJ244" i="15"/>
  <c r="AJ245" i="15"/>
  <c r="AJ246" i="15"/>
  <c r="AJ247" i="15"/>
  <c r="AJ248" i="15"/>
  <c r="AJ249" i="15"/>
  <c r="AJ250" i="15"/>
  <c r="AJ251" i="15"/>
  <c r="AJ252" i="15"/>
  <c r="AJ243" i="15"/>
  <c r="AJ242" i="15"/>
  <c r="AD17" i="27"/>
  <c r="AQ31" i="30"/>
  <c r="AH244" i="15"/>
  <c r="AH245" i="15"/>
  <c r="AH246" i="15"/>
  <c r="AH247" i="15"/>
  <c r="AH248" i="15"/>
  <c r="AH249" i="15"/>
  <c r="AH250" i="15"/>
  <c r="AH251" i="15"/>
  <c r="AH252" i="15"/>
  <c r="AJ234" i="15"/>
  <c r="AJ235" i="15"/>
  <c r="AJ236" i="15"/>
  <c r="AJ237" i="15"/>
  <c r="AJ238" i="15"/>
  <c r="AJ239" i="15"/>
  <c r="AJ240" i="15"/>
  <c r="AJ241" i="15"/>
  <c r="AK234" i="15"/>
  <c r="AK235" i="15"/>
  <c r="AK236" i="15"/>
  <c r="AK237" i="15"/>
  <c r="AK238" i="15"/>
  <c r="AK239" i="15"/>
  <c r="AK240" i="15"/>
  <c r="AK241" i="15"/>
  <c r="AJ233" i="15"/>
  <c r="AK233" i="15"/>
  <c r="AQ32" i="30"/>
  <c r="AP33" i="30" s="1"/>
  <c r="B5" i="30" s="1"/>
  <c r="AQ28" i="30"/>
  <c r="AC227" i="29"/>
  <c r="AC228" i="29"/>
  <c r="AC229" i="29"/>
  <c r="AC230" i="29"/>
  <c r="AC231" i="29"/>
  <c r="AC232" i="29"/>
  <c r="AC233" i="29"/>
  <c r="AC234" i="29"/>
  <c r="AC235" i="29"/>
  <c r="AC236" i="29"/>
  <c r="AC237" i="29"/>
  <c r="AC238" i="29"/>
  <c r="AC239" i="29"/>
  <c r="AC240" i="29"/>
  <c r="AC241" i="29"/>
  <c r="AC242" i="29"/>
  <c r="AC243" i="29"/>
  <c r="AC244" i="29"/>
  <c r="AC226" i="29"/>
  <c r="O13" i="15"/>
  <c r="P13" i="15"/>
  <c r="Q13" i="15"/>
  <c r="H13" i="15"/>
  <c r="I13" i="15"/>
  <c r="J13" i="15"/>
  <c r="K13" i="15"/>
  <c r="L13" i="15"/>
  <c r="G13" i="15"/>
  <c r="AP21" i="24"/>
  <c r="AO21" i="24"/>
  <c r="AH243" i="15"/>
  <c r="AH242" i="15"/>
  <c r="AI46" i="19"/>
  <c r="AH234" i="15"/>
  <c r="AH235" i="15"/>
  <c r="AH236" i="15"/>
  <c r="AH237" i="15"/>
  <c r="AH238" i="15"/>
  <c r="AH239" i="15"/>
  <c r="AH240" i="15"/>
  <c r="AH241" i="15"/>
  <c r="AH233" i="15"/>
  <c r="R7" i="15"/>
  <c r="R8" i="15"/>
  <c r="R10" i="15"/>
  <c r="R11" i="15"/>
  <c r="R12" i="15"/>
  <c r="R13" i="15"/>
  <c r="R2" i="15"/>
  <c r="Z23" i="28"/>
  <c r="Y24" i="28" s="1"/>
  <c r="B4" i="28" s="1"/>
  <c r="AD18" i="27"/>
  <c r="AD19" i="27" s="1"/>
  <c r="C4" i="27" s="1"/>
  <c r="AD14" i="27"/>
  <c r="H24" i="25"/>
  <c r="AA9" i="18"/>
  <c r="AA14" i="18" s="1"/>
  <c r="J15" i="18" s="1"/>
  <c r="AA8" i="18"/>
  <c r="AA2" i="18"/>
  <c r="AB48" i="18"/>
  <c r="AF21" i="24"/>
  <c r="M19" i="19" l="1"/>
  <c r="AE241" i="15" s="1"/>
  <c r="H29" i="19"/>
  <c r="AE71" i="19" s="1"/>
  <c r="H30" i="19"/>
  <c r="Z251" i="15" s="1"/>
  <c r="H15" i="19"/>
  <c r="AD230" i="29" s="1"/>
  <c r="H12" i="19"/>
  <c r="AD227" i="29" s="1"/>
  <c r="H18" i="19"/>
  <c r="AE60" i="19" s="1"/>
  <c r="H26" i="19"/>
  <c r="Z247" i="15" s="1"/>
  <c r="H25" i="19"/>
  <c r="AE67" i="19" s="1"/>
  <c r="AB67" i="19" s="1"/>
  <c r="AL13" i="14"/>
  <c r="AN12" i="14"/>
  <c r="AH12" i="14"/>
  <c r="AK13" i="14"/>
  <c r="AO13" i="14" s="1"/>
  <c r="AM12" i="14"/>
  <c r="AG12" i="14"/>
  <c r="AZ13" i="14"/>
  <c r="AL12" i="14"/>
  <c r="AO12" i="14" s="1"/>
  <c r="AD228" i="14"/>
  <c r="AA228" i="14" s="1"/>
  <c r="U228" i="14" s="1"/>
  <c r="AD212" i="14"/>
  <c r="AA212" i="14" s="1"/>
  <c r="U212" i="14" s="1"/>
  <c r="AD196" i="14"/>
  <c r="AA196" i="14" s="1"/>
  <c r="U196" i="14" s="1"/>
  <c r="AD182" i="14"/>
  <c r="AA182" i="14" s="1"/>
  <c r="U182" i="14" s="1"/>
  <c r="AD181" i="14"/>
  <c r="AA181" i="14" s="1"/>
  <c r="U181" i="14" s="1"/>
  <c r="AD178" i="14"/>
  <c r="AA178" i="14" s="1"/>
  <c r="U178" i="14" s="1"/>
  <c r="AD137" i="14"/>
  <c r="AA137" i="14" s="1"/>
  <c r="U137" i="14" s="1"/>
  <c r="AD122" i="14"/>
  <c r="AA122" i="14" s="1"/>
  <c r="U122" i="14" s="1"/>
  <c r="AD121" i="14"/>
  <c r="AA121" i="14" s="1"/>
  <c r="U121" i="14" s="1"/>
  <c r="AD102" i="14"/>
  <c r="AA102" i="14" s="1"/>
  <c r="U102" i="14" s="1"/>
  <c r="BA182" i="14"/>
  <c r="BA178" i="14"/>
  <c r="BA174" i="14"/>
  <c r="BA170" i="14"/>
  <c r="BA166" i="14"/>
  <c r="BA162" i="14"/>
  <c r="AD227" i="14"/>
  <c r="AA227" i="14" s="1"/>
  <c r="U227" i="14" s="1"/>
  <c r="AD224" i="14"/>
  <c r="AA224" i="14" s="1"/>
  <c r="U224" i="14" s="1"/>
  <c r="AI223" i="14"/>
  <c r="AD211" i="14"/>
  <c r="AA211" i="14" s="1"/>
  <c r="U211" i="14" s="1"/>
  <c r="AD208" i="14"/>
  <c r="AA208" i="14" s="1"/>
  <c r="U208" i="14" s="1"/>
  <c r="AI207" i="14"/>
  <c r="AD195" i="14"/>
  <c r="AA195" i="14" s="1"/>
  <c r="U195" i="14" s="1"/>
  <c r="AD192" i="14"/>
  <c r="AA192" i="14" s="1"/>
  <c r="U192" i="14" s="1"/>
  <c r="AI191" i="14"/>
  <c r="AD174" i="14"/>
  <c r="AA174" i="14" s="1"/>
  <c r="U174" i="14" s="1"/>
  <c r="AD173" i="14"/>
  <c r="AA173" i="14" s="1"/>
  <c r="U173" i="14" s="1"/>
  <c r="AI171" i="14"/>
  <c r="AI163" i="14"/>
  <c r="AI155" i="14"/>
  <c r="AD115" i="14"/>
  <c r="AA115" i="14" s="1"/>
  <c r="U115" i="14" s="1"/>
  <c r="BA181" i="14"/>
  <c r="BA177" i="14"/>
  <c r="BA173" i="14"/>
  <c r="BA169" i="14"/>
  <c r="BA165" i="14"/>
  <c r="AW27" i="19"/>
  <c r="AO27" i="19"/>
  <c r="AR26" i="19"/>
  <c r="AU25" i="19"/>
  <c r="L25" i="19" s="1"/>
  <c r="AL25" i="19"/>
  <c r="AP24" i="19"/>
  <c r="AS23" i="19"/>
  <c r="AV22" i="19"/>
  <c r="M22" i="19" s="1"/>
  <c r="AE243" i="15" s="1"/>
  <c r="AN22" i="19"/>
  <c r="AQ20" i="19"/>
  <c r="AS19" i="19"/>
  <c r="J19" i="19" s="1"/>
  <c r="AV18" i="19"/>
  <c r="AN18" i="19"/>
  <c r="E18" i="19" s="1"/>
  <c r="AQ17" i="19"/>
  <c r="AS16" i="19"/>
  <c r="J16" i="19" s="1"/>
  <c r="AV15" i="19"/>
  <c r="M15" i="19" s="1"/>
  <c r="AE237" i="15" s="1"/>
  <c r="AN15" i="19"/>
  <c r="E15" i="19" s="1"/>
  <c r="AQ14" i="19"/>
  <c r="AS13" i="19"/>
  <c r="J13" i="19" s="1"/>
  <c r="AV12" i="19"/>
  <c r="M12" i="19" s="1"/>
  <c r="AB12" i="19" s="1"/>
  <c r="AN12" i="19"/>
  <c r="E12" i="19" s="1"/>
  <c r="AF223" i="14"/>
  <c r="AD220" i="14"/>
  <c r="AA220" i="14" s="1"/>
  <c r="U220" i="14" s="1"/>
  <c r="AI219" i="14"/>
  <c r="AF207" i="14"/>
  <c r="AD204" i="14"/>
  <c r="AA204" i="14" s="1"/>
  <c r="U204" i="14" s="1"/>
  <c r="AI203" i="14"/>
  <c r="AF191" i="14"/>
  <c r="AD188" i="14"/>
  <c r="AA188" i="14" s="1"/>
  <c r="U188" i="14" s="1"/>
  <c r="AI187" i="14"/>
  <c r="AF163" i="14"/>
  <c r="AF155" i="14"/>
  <c r="AI153" i="14"/>
  <c r="AD145" i="14"/>
  <c r="AA145" i="14" s="1"/>
  <c r="U145" i="14" s="1"/>
  <c r="AI143" i="14"/>
  <c r="AI130" i="14"/>
  <c r="AE114" i="14"/>
  <c r="AI113" i="14"/>
  <c r="AE96" i="14"/>
  <c r="AQ213" i="29" a="1"/>
  <c r="AQ213" i="29" s="1"/>
  <c r="AQ197" i="29" a="1"/>
  <c r="AQ197" i="29" s="1"/>
  <c r="AQ181" i="29" a="1"/>
  <c r="AQ181" i="29" s="1"/>
  <c r="AQ161" i="29" a="1"/>
  <c r="AQ161" i="29" s="1"/>
  <c r="BR204" i="15"/>
  <c r="BR119" i="15"/>
  <c r="BR183" i="15"/>
  <c r="BR97" i="15"/>
  <c r="BR247" i="15"/>
  <c r="BR161" i="15"/>
  <c r="BR76" i="15"/>
  <c r="BR225" i="15"/>
  <c r="BR140" i="15"/>
  <c r="BR51" i="15"/>
  <c r="I41" i="18"/>
  <c r="M6" i="28"/>
  <c r="BC169" i="15"/>
  <c r="BC85" i="15"/>
  <c r="BC233" i="15"/>
  <c r="BC149" i="15"/>
  <c r="BC65" i="15"/>
  <c r="BC213" i="15"/>
  <c r="BC129" i="15"/>
  <c r="BC41" i="15"/>
  <c r="BC193" i="15"/>
  <c r="BC105" i="15"/>
  <c r="BC21" i="15"/>
  <c r="N22" i="28"/>
  <c r="R22" i="28" s="1"/>
  <c r="N26" i="28"/>
  <c r="R26" i="28" s="1"/>
  <c r="R30" i="28"/>
  <c r="I30" i="19"/>
  <c r="AA251" i="15" s="1"/>
  <c r="L29" i="19"/>
  <c r="AD250" i="15" s="1"/>
  <c r="J27" i="19"/>
  <c r="AB248" i="15" s="1"/>
  <c r="E26" i="19"/>
  <c r="U247" i="15" s="1"/>
  <c r="K24" i="19"/>
  <c r="Y24" i="19" s="1"/>
  <c r="F23" i="19"/>
  <c r="W244" i="15" s="1"/>
  <c r="I22" i="19"/>
  <c r="AA243" i="15" s="1"/>
  <c r="L20" i="19"/>
  <c r="AD242" i="15" s="1"/>
  <c r="K29" i="19"/>
  <c r="Y29" i="19" s="1"/>
  <c r="F28" i="19"/>
  <c r="W249" i="15" s="1"/>
  <c r="I27" i="19"/>
  <c r="AA248" i="15" s="1"/>
  <c r="L26" i="19"/>
  <c r="AD247" i="15" s="1"/>
  <c r="G25" i="19"/>
  <c r="AB239" i="29" s="1"/>
  <c r="J24" i="19"/>
  <c r="AB245" i="15" s="1"/>
  <c r="E23" i="19"/>
  <c r="U244" i="15" s="1"/>
  <c r="K20" i="19"/>
  <c r="Y20" i="19" s="1"/>
  <c r="E30" i="19"/>
  <c r="AE30" i="19" s="1"/>
  <c r="K28" i="19"/>
  <c r="Y28" i="19" s="1"/>
  <c r="F27" i="19"/>
  <c r="W248" i="15" s="1"/>
  <c r="I26" i="19"/>
  <c r="AA247" i="15" s="1"/>
  <c r="G24" i="19"/>
  <c r="X245" i="15" s="1"/>
  <c r="J23" i="19"/>
  <c r="AB244" i="15" s="1"/>
  <c r="E22" i="19"/>
  <c r="U243" i="15" s="1"/>
  <c r="L30" i="19"/>
  <c r="AD251" i="15" s="1"/>
  <c r="G29" i="19"/>
  <c r="AB243" i="29" s="1"/>
  <c r="J28" i="19"/>
  <c r="AB249" i="15" s="1"/>
  <c r="E27" i="19"/>
  <c r="U248" i="15" s="1"/>
  <c r="K25" i="19"/>
  <c r="AG239" i="29" s="1"/>
  <c r="F24" i="19"/>
  <c r="W245" i="15" s="1"/>
  <c r="I23" i="19"/>
  <c r="AA244" i="15" s="1"/>
  <c r="L22" i="19"/>
  <c r="AD243" i="15" s="1"/>
  <c r="G20" i="19"/>
  <c r="AB235" i="29" s="1"/>
  <c r="AN59" i="14"/>
  <c r="AN49" i="14"/>
  <c r="AN41" i="14"/>
  <c r="AN17" i="14"/>
  <c r="I9" i="36"/>
  <c r="AL7" i="14"/>
  <c r="AL3" i="14"/>
  <c r="BR241" i="15"/>
  <c r="BR220" i="15"/>
  <c r="BR199" i="15"/>
  <c r="BR177" i="15"/>
  <c r="BR156" i="15"/>
  <c r="BR135" i="15"/>
  <c r="BR113" i="15"/>
  <c r="BR92" i="15"/>
  <c r="BR71" i="15"/>
  <c r="BR40" i="15"/>
  <c r="BR236" i="15"/>
  <c r="BR215" i="15"/>
  <c r="BR193" i="15"/>
  <c r="BR172" i="15"/>
  <c r="BR151" i="15"/>
  <c r="BR129" i="15"/>
  <c r="BR108" i="15"/>
  <c r="BR87" i="15"/>
  <c r="BR65" i="15"/>
  <c r="BR31" i="15"/>
  <c r="BR252" i="15"/>
  <c r="BR231" i="15"/>
  <c r="BR209" i="15"/>
  <c r="BR188" i="15"/>
  <c r="BR167" i="15"/>
  <c r="BR145" i="15"/>
  <c r="BR124" i="15"/>
  <c r="BR103" i="15"/>
  <c r="BR81" i="15"/>
  <c r="BR59" i="15"/>
  <c r="BR22" i="15"/>
  <c r="BD240" i="29"/>
  <c r="BD224" i="29"/>
  <c r="BD216" i="29"/>
  <c r="BD200" i="29"/>
  <c r="BD184" i="29"/>
  <c r="BD168" i="29"/>
  <c r="BD141" i="29"/>
  <c r="BD89" i="29"/>
  <c r="BD25" i="29"/>
  <c r="AK5" i="7"/>
  <c r="AK2" i="7"/>
  <c r="AK4" i="7"/>
  <c r="BD52" i="29"/>
  <c r="BD96" i="29"/>
  <c r="BD2" i="29"/>
  <c r="BD18" i="29"/>
  <c r="BD34" i="29"/>
  <c r="BD50" i="29"/>
  <c r="BD82" i="29"/>
  <c r="BD98" i="29"/>
  <c r="BD114" i="29"/>
  <c r="BD130" i="29"/>
  <c r="BD146" i="29"/>
  <c r="BD162" i="29"/>
  <c r="BD178" i="29"/>
  <c r="BD194" i="29"/>
  <c r="BD210" i="29"/>
  <c r="BD226" i="29"/>
  <c r="BD242" i="29"/>
  <c r="BD12" i="29"/>
  <c r="BD28" i="29"/>
  <c r="BD48" i="29"/>
  <c r="BD72" i="29"/>
  <c r="BD100" i="29"/>
  <c r="BD120" i="29"/>
  <c r="BD15" i="29"/>
  <c r="BD31" i="29"/>
  <c r="BD47" i="29"/>
  <c r="BD63" i="29"/>
  <c r="BD79" i="29"/>
  <c r="BD95" i="29"/>
  <c r="BD111" i="29"/>
  <c r="BD127" i="29"/>
  <c r="BD143" i="29"/>
  <c r="BD159" i="29"/>
  <c r="BD175" i="29"/>
  <c r="BD191" i="29"/>
  <c r="BD207" i="29"/>
  <c r="BD223" i="29"/>
  <c r="BD239" i="29"/>
  <c r="AH49" i="18"/>
  <c r="AH10" i="18"/>
  <c r="AH26" i="18"/>
  <c r="AH42" i="18"/>
  <c r="AH58" i="18"/>
  <c r="AH11" i="18"/>
  <c r="AH27" i="18"/>
  <c r="AH43" i="18"/>
  <c r="AH59" i="18"/>
  <c r="AH12" i="18"/>
  <c r="AH28" i="18"/>
  <c r="AH44" i="18"/>
  <c r="AH60" i="18"/>
  <c r="AH41" i="18"/>
  <c r="BD248" i="29"/>
  <c r="BD232" i="29"/>
  <c r="BD208" i="29"/>
  <c r="BD192" i="29"/>
  <c r="BD176" i="29"/>
  <c r="BD160" i="29"/>
  <c r="BD152" i="29"/>
  <c r="BD121" i="29"/>
  <c r="BD57" i="29"/>
  <c r="AF112" i="14"/>
  <c r="AE112" i="14"/>
  <c r="AI112" i="14"/>
  <c r="AF90" i="14"/>
  <c r="AE90" i="14"/>
  <c r="AK9" i="7"/>
  <c r="AK6" i="7"/>
  <c r="AK12" i="7"/>
  <c r="BC57" i="24"/>
  <c r="BC81" i="24"/>
  <c r="BC101" i="24"/>
  <c r="BC86" i="24"/>
  <c r="BC104" i="24"/>
  <c r="BC15" i="24"/>
  <c r="BC35" i="24"/>
  <c r="BC59" i="24"/>
  <c r="BC79" i="24"/>
  <c r="BC99" i="24"/>
  <c r="BD64" i="29"/>
  <c r="BD108" i="29"/>
  <c r="BD6" i="29"/>
  <c r="BD22" i="29"/>
  <c r="BD38" i="29"/>
  <c r="BD54" i="29"/>
  <c r="BD70" i="29"/>
  <c r="BD86" i="29"/>
  <c r="BD102" i="29"/>
  <c r="BD118" i="29"/>
  <c r="BD134" i="29"/>
  <c r="BD150" i="29"/>
  <c r="BD166" i="29"/>
  <c r="BD182" i="29"/>
  <c r="BD198" i="29"/>
  <c r="BD214" i="29"/>
  <c r="BD230" i="29"/>
  <c r="BD246" i="29"/>
  <c r="BD16" i="29"/>
  <c r="BD32" i="29"/>
  <c r="BD56" i="29"/>
  <c r="BD80" i="29"/>
  <c r="BD104" i="29"/>
  <c r="BD3" i="29"/>
  <c r="BD19" i="29"/>
  <c r="BD35" i="29"/>
  <c r="BD51" i="29"/>
  <c r="BD67" i="29"/>
  <c r="BD83" i="29"/>
  <c r="BD99" i="29"/>
  <c r="BD115" i="29"/>
  <c r="BD131" i="29"/>
  <c r="BD147" i="29"/>
  <c r="BD163" i="29"/>
  <c r="BD179" i="29"/>
  <c r="BD195" i="29"/>
  <c r="BD211" i="29"/>
  <c r="BD227" i="29"/>
  <c r="BD243" i="29"/>
  <c r="AH61" i="18"/>
  <c r="AH14" i="18"/>
  <c r="AH30" i="18"/>
  <c r="AH46" i="18"/>
  <c r="AH62" i="18"/>
  <c r="AH15" i="18"/>
  <c r="AH31" i="18"/>
  <c r="AH47" i="18"/>
  <c r="AH63" i="18"/>
  <c r="AH16" i="18"/>
  <c r="AH32" i="18"/>
  <c r="AH48" i="18"/>
  <c r="AH64" i="18"/>
  <c r="AH45" i="18"/>
  <c r="BC100" i="24"/>
  <c r="BC80" i="24"/>
  <c r="BC68" i="24"/>
  <c r="BC56" i="24"/>
  <c r="BC46" i="24"/>
  <c r="BC37" i="24"/>
  <c r="BC29" i="24"/>
  <c r="BC22" i="24"/>
  <c r="BC14" i="24"/>
  <c r="BC6" i="24"/>
  <c r="BC21" i="24"/>
  <c r="BD245" i="29"/>
  <c r="BD237" i="29"/>
  <c r="BD229" i="29"/>
  <c r="BD221" i="29"/>
  <c r="BD213" i="29"/>
  <c r="BD205" i="29"/>
  <c r="BD197" i="29"/>
  <c r="BD189" i="29"/>
  <c r="BD181" i="29"/>
  <c r="BD173" i="29"/>
  <c r="BD165" i="29"/>
  <c r="BD157" i="29"/>
  <c r="BD149" i="29"/>
  <c r="BD140" i="29"/>
  <c r="BD117" i="29"/>
  <c r="BD85" i="29"/>
  <c r="BD53" i="29"/>
  <c r="BD21" i="29"/>
  <c r="N24" i="28"/>
  <c r="R24" i="28" s="1"/>
  <c r="N27" i="28"/>
  <c r="R27" i="28" s="1"/>
  <c r="BC229" i="15"/>
  <c r="BC185" i="15"/>
  <c r="BC145" i="15"/>
  <c r="BC101" i="15"/>
  <c r="BC57" i="15"/>
  <c r="BB2" i="15"/>
  <c r="BB9" i="15"/>
  <c r="BB26" i="15"/>
  <c r="BB31" i="15"/>
  <c r="BB36" i="15"/>
  <c r="BB40" i="15"/>
  <c r="BB44" i="15"/>
  <c r="BB48" i="15"/>
  <c r="BB52" i="15"/>
  <c r="BB56" i="15"/>
  <c r="BB60" i="15"/>
  <c r="BB64" i="15"/>
  <c r="BB68" i="15"/>
  <c r="BB72" i="15"/>
  <c r="BB76" i="15"/>
  <c r="BB80" i="15"/>
  <c r="BB84" i="15"/>
  <c r="BB88" i="15"/>
  <c r="BB92" i="15"/>
  <c r="BB96" i="15"/>
  <c r="BB100" i="15"/>
  <c r="BB104" i="15"/>
  <c r="BB108" i="15"/>
  <c r="BB112" i="15"/>
  <c r="BB116" i="15"/>
  <c r="BB120" i="15"/>
  <c r="BB124" i="15"/>
  <c r="BB128" i="15"/>
  <c r="BB132" i="15"/>
  <c r="BB136" i="15"/>
  <c r="BB140" i="15"/>
  <c r="BB144" i="15"/>
  <c r="BB148" i="15"/>
  <c r="BB152" i="15"/>
  <c r="BB156" i="15"/>
  <c r="BB160" i="15"/>
  <c r="BB164" i="15"/>
  <c r="BB168" i="15"/>
  <c r="BB172" i="15"/>
  <c r="BB176" i="15"/>
  <c r="BB180" i="15"/>
  <c r="BB184" i="15"/>
  <c r="BB188" i="15"/>
  <c r="BB192" i="15"/>
  <c r="BB196" i="15"/>
  <c r="BB200" i="15"/>
  <c r="BB204" i="15"/>
  <c r="BB208" i="15"/>
  <c r="BB212" i="15"/>
  <c r="BB216" i="15"/>
  <c r="BB220" i="15"/>
  <c r="BB224" i="15"/>
  <c r="BB228" i="15"/>
  <c r="BB232" i="15"/>
  <c r="BB236" i="15"/>
  <c r="BB240" i="15"/>
  <c r="BB244" i="15"/>
  <c r="BB248" i="15"/>
  <c r="BB252" i="15"/>
  <c r="BB17" i="15"/>
  <c r="BB28" i="15"/>
  <c r="BB35" i="15"/>
  <c r="BB41" i="15"/>
  <c r="BB46" i="15"/>
  <c r="BB51" i="15"/>
  <c r="BB57" i="15"/>
  <c r="BB62" i="15"/>
  <c r="BB67" i="15"/>
  <c r="BB73" i="15"/>
  <c r="BB78" i="15"/>
  <c r="BB83" i="15"/>
  <c r="BB89" i="15"/>
  <c r="BB94" i="15"/>
  <c r="BB99" i="15"/>
  <c r="BB105" i="15"/>
  <c r="BB110" i="15"/>
  <c r="BB115" i="15"/>
  <c r="BB121" i="15"/>
  <c r="BB126" i="15"/>
  <c r="BB131" i="15"/>
  <c r="BB137" i="15"/>
  <c r="BB142" i="15"/>
  <c r="BB147" i="15"/>
  <c r="BB153" i="15"/>
  <c r="BB158" i="15"/>
  <c r="BB163" i="15"/>
  <c r="BB169" i="15"/>
  <c r="BB174" i="15"/>
  <c r="BB179" i="15"/>
  <c r="BB185" i="15"/>
  <c r="BB190" i="15"/>
  <c r="BB195" i="15"/>
  <c r="BB201" i="15"/>
  <c r="BB206" i="15"/>
  <c r="BB211" i="15"/>
  <c r="BB217" i="15"/>
  <c r="BB222" i="15"/>
  <c r="BB227" i="15"/>
  <c r="BB233" i="15"/>
  <c r="BB238" i="15"/>
  <c r="BB243" i="15"/>
  <c r="BB249" i="15"/>
  <c r="BB21" i="15"/>
  <c r="BB30" i="15"/>
  <c r="BB37" i="15"/>
  <c r="BB42" i="15"/>
  <c r="BB47" i="15"/>
  <c r="BB53" i="15"/>
  <c r="BB58" i="15"/>
  <c r="BB63" i="15"/>
  <c r="BB69" i="15"/>
  <c r="BB74" i="15"/>
  <c r="BB79" i="15"/>
  <c r="BB85" i="15"/>
  <c r="BB90" i="15"/>
  <c r="BB95" i="15"/>
  <c r="BB101" i="15"/>
  <c r="BB106" i="15"/>
  <c r="BB111" i="15"/>
  <c r="BB117" i="15"/>
  <c r="BB122" i="15"/>
  <c r="BB127" i="15"/>
  <c r="BB133" i="15"/>
  <c r="BB138" i="15"/>
  <c r="BB143" i="15"/>
  <c r="BB149" i="15"/>
  <c r="BB154" i="15"/>
  <c r="BB159" i="15"/>
  <c r="BB165" i="15"/>
  <c r="BB170" i="15"/>
  <c r="BB175" i="15"/>
  <c r="BB181" i="15"/>
  <c r="BB186" i="15"/>
  <c r="BB191" i="15"/>
  <c r="BB197" i="15"/>
  <c r="BB202" i="15"/>
  <c r="BB207" i="15"/>
  <c r="BB213" i="15"/>
  <c r="BB218" i="15"/>
  <c r="BB223" i="15"/>
  <c r="BB229" i="15"/>
  <c r="BB234" i="15"/>
  <c r="BB239" i="15"/>
  <c r="BB245" i="15"/>
  <c r="BB250" i="15"/>
  <c r="Z41" i="18"/>
  <c r="BR251" i="15"/>
  <c r="BR240" i="15"/>
  <c r="BR229" i="15"/>
  <c r="BR219" i="15"/>
  <c r="BR208" i="15"/>
  <c r="BR197" i="15"/>
  <c r="BR187" i="15"/>
  <c r="BR176" i="15"/>
  <c r="BR165" i="15"/>
  <c r="BR155" i="15"/>
  <c r="BR144" i="15"/>
  <c r="BR133" i="15"/>
  <c r="BR123" i="15"/>
  <c r="BR112" i="15"/>
  <c r="BR101" i="15"/>
  <c r="BR91" i="15"/>
  <c r="BR80" i="15"/>
  <c r="BR69" i="15"/>
  <c r="BR58" i="15"/>
  <c r="BR38" i="15"/>
  <c r="AE225" i="14"/>
  <c r="AF225" i="14"/>
  <c r="AD223" i="14"/>
  <c r="AA223" i="14" s="1"/>
  <c r="U223" i="14" s="1"/>
  <c r="AQ209" i="29" a="1"/>
  <c r="AQ209" i="29" s="1"/>
  <c r="AE209" i="14"/>
  <c r="AF209" i="14"/>
  <c r="AD207" i="14"/>
  <c r="AA207" i="14" s="1"/>
  <c r="U207" i="14" s="1"/>
  <c r="AQ193" i="29" a="1"/>
  <c r="AQ193" i="29" s="1"/>
  <c r="AE193" i="14"/>
  <c r="AF193" i="14"/>
  <c r="AD191" i="14"/>
  <c r="AA191" i="14" s="1"/>
  <c r="U191" i="14" s="1"/>
  <c r="AQ177" i="29" a="1"/>
  <c r="AQ177" i="29" s="1"/>
  <c r="AE156" i="14"/>
  <c r="AF156" i="14"/>
  <c r="AJ10" i="14"/>
  <c r="AI10" i="14"/>
  <c r="AH10" i="14"/>
  <c r="AN10" i="14"/>
  <c r="AM10" i="14"/>
  <c r="AG10" i="14"/>
  <c r="AZ10" i="14"/>
  <c r="AJ8" i="14"/>
  <c r="AL8" i="14"/>
  <c r="AO8" i="14" s="1"/>
  <c r="AG8" i="14"/>
  <c r="AN8" i="14"/>
  <c r="AH8" i="14"/>
  <c r="AZ8" i="14"/>
  <c r="AN11" i="19"/>
  <c r="AR11" i="19"/>
  <c r="AV11" i="19"/>
  <c r="AO12" i="19"/>
  <c r="F12" i="19" s="1"/>
  <c r="W234" i="15" s="1"/>
  <c r="AS12" i="19"/>
  <c r="J12" i="19" s="1"/>
  <c r="AW12" i="19"/>
  <c r="AP13" i="19"/>
  <c r="G13" i="19" s="1"/>
  <c r="AD13" i="19" s="1"/>
  <c r="AT13" i="19"/>
  <c r="K13" i="19" s="1"/>
  <c r="AN14" i="19"/>
  <c r="E14" i="19" s="1"/>
  <c r="AR14" i="19"/>
  <c r="I14" i="19" s="1"/>
  <c r="AV14" i="19"/>
  <c r="AO15" i="19"/>
  <c r="F15" i="19" s="1"/>
  <c r="W237" i="15" s="1"/>
  <c r="AS15" i="19"/>
  <c r="J15" i="19" s="1"/>
  <c r="AW15" i="19"/>
  <c r="AP16" i="19"/>
  <c r="G16" i="19" s="1"/>
  <c r="AT16" i="19"/>
  <c r="K16" i="19" s="1"/>
  <c r="Y16" i="19" s="1"/>
  <c r="AN17" i="19"/>
  <c r="E17" i="19" s="1"/>
  <c r="AR17" i="19"/>
  <c r="I17" i="19" s="1"/>
  <c r="AV17" i="19"/>
  <c r="M17" i="19" s="1"/>
  <c r="AO18" i="19"/>
  <c r="F18" i="19" s="1"/>
  <c r="AA233" i="29" s="1"/>
  <c r="AS18" i="19"/>
  <c r="J18" i="19" s="1"/>
  <c r="AW18" i="19"/>
  <c r="AP19" i="19"/>
  <c r="G19" i="19" s="1"/>
  <c r="AB234" i="29" s="1"/>
  <c r="AT19" i="19"/>
  <c r="K19" i="19" s="1"/>
  <c r="AG234" i="29" s="1"/>
  <c r="AN20" i="19"/>
  <c r="AR20" i="19"/>
  <c r="AV20" i="19"/>
  <c r="M20" i="19" s="1"/>
  <c r="AO22" i="19"/>
  <c r="AS22" i="19"/>
  <c r="AW22" i="19"/>
  <c r="AP23" i="19"/>
  <c r="AT23" i="19"/>
  <c r="AL24" i="19"/>
  <c r="AQ24" i="19"/>
  <c r="AU24" i="19"/>
  <c r="AN25" i="19"/>
  <c r="AR25" i="19"/>
  <c r="AV25" i="19"/>
  <c r="M25" i="19" s="1"/>
  <c r="AB25" i="19" s="1"/>
  <c r="AG246" i="15" s="1"/>
  <c r="AO26" i="19"/>
  <c r="AS26" i="19"/>
  <c r="AW26" i="19"/>
  <c r="AP27" i="19"/>
  <c r="AT27" i="19"/>
  <c r="AL28" i="19"/>
  <c r="AQ28" i="19"/>
  <c r="AU28" i="19"/>
  <c r="AN29" i="19"/>
  <c r="AR29" i="19"/>
  <c r="AV29" i="19"/>
  <c r="M29" i="19" s="1"/>
  <c r="AE250" i="15" s="1"/>
  <c r="AO30" i="19"/>
  <c r="AS30" i="19"/>
  <c r="AW30" i="19"/>
  <c r="AP31" i="19"/>
  <c r="G31" i="19" s="1"/>
  <c r="AT31" i="19"/>
  <c r="AV13" i="19"/>
  <c r="M13" i="19" s="1"/>
  <c r="AE235" i="15" s="1"/>
  <c r="AO11" i="19"/>
  <c r="F11" i="19" s="1"/>
  <c r="W233" i="15" s="1"/>
  <c r="AS11" i="19"/>
  <c r="AW11" i="19"/>
  <c r="AP12" i="19"/>
  <c r="G12" i="19" s="1"/>
  <c r="AB227" i="29" s="1"/>
  <c r="AT12" i="19"/>
  <c r="K12" i="19" s="1"/>
  <c r="Y12" i="19" s="1"/>
  <c r="AL13" i="19"/>
  <c r="AQ13" i="19"/>
  <c r="AU13" i="19"/>
  <c r="L13" i="19" s="1"/>
  <c r="AD235" i="15" s="1"/>
  <c r="AO14" i="19"/>
  <c r="F14" i="19" s="1"/>
  <c r="AA229" i="29" s="1"/>
  <c r="AS14" i="19"/>
  <c r="J14" i="19" s="1"/>
  <c r="AW14" i="19"/>
  <c r="AP15" i="19"/>
  <c r="G15" i="19" s="1"/>
  <c r="AT15" i="19"/>
  <c r="K15" i="19" s="1"/>
  <c r="Y15" i="19" s="1"/>
  <c r="AL16" i="19"/>
  <c r="AQ16" i="19"/>
  <c r="AU16" i="19"/>
  <c r="L16" i="19" s="1"/>
  <c r="AD238" i="15" s="1"/>
  <c r="AO17" i="19"/>
  <c r="F17" i="19" s="1"/>
  <c r="W239" i="15" s="1"/>
  <c r="AS17" i="19"/>
  <c r="J17" i="19" s="1"/>
  <c r="AW17" i="19"/>
  <c r="AP18" i="19"/>
  <c r="G18" i="19" s="1"/>
  <c r="X240" i="15" s="1"/>
  <c r="AT18" i="19"/>
  <c r="K18" i="19" s="1"/>
  <c r="AL19" i="19"/>
  <c r="AQ19" i="19"/>
  <c r="AU19" i="19"/>
  <c r="L19" i="19" s="1"/>
  <c r="AH234" i="29" s="1"/>
  <c r="AO20" i="19"/>
  <c r="AS20" i="19"/>
  <c r="AW20" i="19"/>
  <c r="AP22" i="19"/>
  <c r="AT22" i="19"/>
  <c r="AL23" i="19"/>
  <c r="AQ23" i="19"/>
  <c r="AU23" i="19"/>
  <c r="AN24" i="19"/>
  <c r="AR24" i="19"/>
  <c r="AV24" i="19"/>
  <c r="M24" i="19" s="1"/>
  <c r="AO25" i="19"/>
  <c r="AS25" i="19"/>
  <c r="AW25" i="19"/>
  <c r="AP26" i="19"/>
  <c r="AT26" i="19"/>
  <c r="AL27" i="19"/>
  <c r="AQ27" i="19"/>
  <c r="AU27" i="19"/>
  <c r="AN28" i="19"/>
  <c r="AR28" i="19"/>
  <c r="AV28" i="19"/>
  <c r="M28" i="19" s="1"/>
  <c r="AB28" i="19" s="1"/>
  <c r="AO29" i="19"/>
  <c r="AS29" i="19"/>
  <c r="AW29" i="19"/>
  <c r="AP30" i="19"/>
  <c r="AT30" i="19"/>
  <c r="AL31" i="19"/>
  <c r="AM31" i="19" s="1"/>
  <c r="AQ31" i="19"/>
  <c r="H31" i="19" s="1"/>
  <c r="Z252" i="15" s="1"/>
  <c r="AU31" i="19"/>
  <c r="L31" i="19" s="1"/>
  <c r="I82" i="15"/>
  <c r="K82" i="15"/>
  <c r="L82" i="15"/>
  <c r="R82" i="15"/>
  <c r="G82" i="15"/>
  <c r="I80" i="15"/>
  <c r="L80" i="15"/>
  <c r="G80" i="15"/>
  <c r="Q80" i="15"/>
  <c r="K80" i="15"/>
  <c r="R80" i="15"/>
  <c r="I78" i="15"/>
  <c r="K78" i="15"/>
  <c r="L78" i="15"/>
  <c r="R78" i="15"/>
  <c r="G78" i="15"/>
  <c r="I76" i="15"/>
  <c r="H76" i="15"/>
  <c r="R76" i="15"/>
  <c r="K76" i="15"/>
  <c r="G76" i="15"/>
  <c r="L76" i="15"/>
  <c r="I74" i="15"/>
  <c r="G74" i="15"/>
  <c r="Q74" i="15"/>
  <c r="H74" i="15"/>
  <c r="R74" i="15"/>
  <c r="L74" i="15"/>
  <c r="H72" i="15"/>
  <c r="L72" i="15"/>
  <c r="Q72" i="15"/>
  <c r="G72" i="15"/>
  <c r="G66" i="15"/>
  <c r="J66" i="15"/>
  <c r="G64" i="15"/>
  <c r="P64" i="15"/>
  <c r="Q58" i="15"/>
  <c r="J58" i="15"/>
  <c r="Q56" i="15"/>
  <c r="P56" i="15"/>
  <c r="G50" i="15"/>
  <c r="Q50" i="15"/>
  <c r="G48" i="15"/>
  <c r="Q48" i="15"/>
  <c r="P46" i="15"/>
  <c r="K46" i="15"/>
  <c r="J44" i="15"/>
  <c r="K44" i="15"/>
  <c r="Q42" i="15"/>
  <c r="G42" i="15"/>
  <c r="Q40" i="15"/>
  <c r="G40" i="15"/>
  <c r="G34" i="15"/>
  <c r="J34" i="15"/>
  <c r="G32" i="15"/>
  <c r="P32" i="15"/>
  <c r="Q26" i="15"/>
  <c r="J26" i="15"/>
  <c r="Q24" i="15"/>
  <c r="P24" i="15"/>
  <c r="G18" i="15"/>
  <c r="Q18" i="15"/>
  <c r="G16" i="15"/>
  <c r="Q16" i="15"/>
  <c r="AH17" i="18"/>
  <c r="AH13" i="18"/>
  <c r="AH1" i="18"/>
  <c r="AH21" i="18"/>
  <c r="AE197" i="14"/>
  <c r="AF197" i="14"/>
  <c r="BD8" i="29"/>
  <c r="BD13" i="29"/>
  <c r="BD29" i="29"/>
  <c r="BD45" i="29"/>
  <c r="BD61" i="29"/>
  <c r="BD77" i="29"/>
  <c r="BD93" i="29"/>
  <c r="BD109" i="29"/>
  <c r="BD125" i="29"/>
  <c r="BD136" i="29"/>
  <c r="BD1" i="29"/>
  <c r="BD17" i="29"/>
  <c r="BD33" i="29"/>
  <c r="BD49" i="29"/>
  <c r="BD65" i="29"/>
  <c r="BD81" i="29"/>
  <c r="BD97" i="29"/>
  <c r="BD113" i="29"/>
  <c r="BD128" i="29"/>
  <c r="BD137" i="29"/>
  <c r="BD145" i="29"/>
  <c r="AE229" i="14"/>
  <c r="AF229" i="14"/>
  <c r="AE213" i="14"/>
  <c r="AF213" i="14"/>
  <c r="AE179" i="14"/>
  <c r="AF179" i="14"/>
  <c r="AI179" i="14"/>
  <c r="AK13" i="7"/>
  <c r="AK14" i="7"/>
  <c r="BD76" i="29"/>
  <c r="BD124" i="29"/>
  <c r="BD10" i="29"/>
  <c r="BD26" i="29"/>
  <c r="BD42" i="29"/>
  <c r="BD58" i="29"/>
  <c r="BD74" i="29"/>
  <c r="BD90" i="29"/>
  <c r="BD106" i="29"/>
  <c r="BD122" i="29"/>
  <c r="BD138" i="29"/>
  <c r="BD154" i="29"/>
  <c r="BD170" i="29"/>
  <c r="BD186" i="29"/>
  <c r="BD202" i="29"/>
  <c r="BD218" i="29"/>
  <c r="BD234" i="29"/>
  <c r="BD250" i="29"/>
  <c r="BD20" i="29"/>
  <c r="BD40" i="29"/>
  <c r="BD60" i="29"/>
  <c r="BD88" i="29"/>
  <c r="BD112" i="29"/>
  <c r="BD7" i="29"/>
  <c r="BD23" i="29"/>
  <c r="BD39" i="29"/>
  <c r="BD55" i="29"/>
  <c r="BD71" i="29"/>
  <c r="BD87" i="29"/>
  <c r="BD103" i="29"/>
  <c r="BD119" i="29"/>
  <c r="BD135" i="29"/>
  <c r="BD151" i="29"/>
  <c r="BD167" i="29"/>
  <c r="BD183" i="29"/>
  <c r="BD199" i="29"/>
  <c r="BD215" i="29"/>
  <c r="BD231" i="29"/>
  <c r="BD247" i="29"/>
  <c r="AH2" i="18"/>
  <c r="AH18" i="18"/>
  <c r="AH34" i="18"/>
  <c r="AH50" i="18"/>
  <c r="AH3" i="18"/>
  <c r="AH19" i="18"/>
  <c r="AH35" i="18"/>
  <c r="AH51" i="18"/>
  <c r="AH4" i="18"/>
  <c r="AH20" i="18"/>
  <c r="AH36" i="18"/>
  <c r="AH52" i="18"/>
  <c r="AH29" i="18"/>
  <c r="AH53" i="18"/>
  <c r="BD244" i="29"/>
  <c r="BD236" i="29"/>
  <c r="BD228" i="29"/>
  <c r="BD220" i="29"/>
  <c r="BD212" i="29"/>
  <c r="BD204" i="29"/>
  <c r="BD196" i="29"/>
  <c r="BD188" i="29"/>
  <c r="BD180" i="29"/>
  <c r="BD172" i="29"/>
  <c r="BD164" i="29"/>
  <c r="BD156" i="29"/>
  <c r="BD148" i="29"/>
  <c r="BD133" i="29"/>
  <c r="BD105" i="29"/>
  <c r="BD73" i="29"/>
  <c r="BD41" i="29"/>
  <c r="BD9" i="29"/>
  <c r="AH9" i="18"/>
  <c r="BC2" i="15"/>
  <c r="BC13" i="15"/>
  <c r="BC29" i="15"/>
  <c r="BC45" i="15"/>
  <c r="BC61" i="15"/>
  <c r="BC77" i="15"/>
  <c r="BC93" i="15"/>
  <c r="BC109" i="15"/>
  <c r="BC125" i="15"/>
  <c r="BC141" i="15"/>
  <c r="BC157" i="15"/>
  <c r="BC173" i="15"/>
  <c r="BC189" i="15"/>
  <c r="BC205" i="15"/>
  <c r="BC221" i="15"/>
  <c r="BC237" i="15"/>
  <c r="BC5" i="15"/>
  <c r="BC25" i="15"/>
  <c r="BC49" i="15"/>
  <c r="BC69" i="15"/>
  <c r="BC89" i="15"/>
  <c r="BC113" i="15"/>
  <c r="BC133" i="15"/>
  <c r="BC153" i="15"/>
  <c r="BC177" i="15"/>
  <c r="BC197" i="15"/>
  <c r="BC217" i="15"/>
  <c r="BC241" i="15"/>
  <c r="BC9" i="15"/>
  <c r="BC33" i="15"/>
  <c r="BC53" i="15"/>
  <c r="BC73" i="15"/>
  <c r="BC97" i="15"/>
  <c r="BC117" i="15"/>
  <c r="BC137" i="15"/>
  <c r="BC161" i="15"/>
  <c r="BC181" i="15"/>
  <c r="BC201" i="15"/>
  <c r="BC225" i="15"/>
  <c r="BC245" i="15"/>
  <c r="BR5" i="15"/>
  <c r="BR14" i="15"/>
  <c r="BR20" i="15"/>
  <c r="BR27" i="15"/>
  <c r="BR35" i="15"/>
  <c r="BR42" i="15"/>
  <c r="BR48" i="15"/>
  <c r="BR56" i="15"/>
  <c r="BR62" i="15"/>
  <c r="BR66" i="15"/>
  <c r="BR70" i="15"/>
  <c r="BR74" i="15"/>
  <c r="BR78" i="15"/>
  <c r="BR82" i="15"/>
  <c r="BR86" i="15"/>
  <c r="BR90" i="15"/>
  <c r="BR94" i="15"/>
  <c r="BR98" i="15"/>
  <c r="BR102" i="15"/>
  <c r="BR106" i="15"/>
  <c r="BR110" i="15"/>
  <c r="BR114" i="15"/>
  <c r="BR118" i="15"/>
  <c r="BR122" i="15"/>
  <c r="BR126" i="15"/>
  <c r="BR130" i="15"/>
  <c r="BR134" i="15"/>
  <c r="BR138" i="15"/>
  <c r="BR142" i="15"/>
  <c r="BR146" i="15"/>
  <c r="BR150" i="15"/>
  <c r="BR154" i="15"/>
  <c r="BR158" i="15"/>
  <c r="BR162" i="15"/>
  <c r="BR166" i="15"/>
  <c r="BR170" i="15"/>
  <c r="BR174" i="15"/>
  <c r="BR178" i="15"/>
  <c r="BR182" i="15"/>
  <c r="BR186" i="15"/>
  <c r="BR190" i="15"/>
  <c r="BR194" i="15"/>
  <c r="BR198" i="15"/>
  <c r="BR202" i="15"/>
  <c r="BR206" i="15"/>
  <c r="BR210" i="15"/>
  <c r="BR214" i="15"/>
  <c r="BR218" i="15"/>
  <c r="BR222" i="15"/>
  <c r="BR226" i="15"/>
  <c r="BR230" i="15"/>
  <c r="BR234" i="15"/>
  <c r="BR238" i="15"/>
  <c r="BR242" i="15"/>
  <c r="BR246" i="15"/>
  <c r="BR250" i="15"/>
  <c r="BR15" i="15"/>
  <c r="BR24" i="15"/>
  <c r="BR32" i="15"/>
  <c r="BR43" i="15"/>
  <c r="BR52" i="15"/>
  <c r="BR61" i="15"/>
  <c r="BR67" i="15"/>
  <c r="BR72" i="15"/>
  <c r="BR77" i="15"/>
  <c r="BR83" i="15"/>
  <c r="BR88" i="15"/>
  <c r="BR93" i="15"/>
  <c r="BR99" i="15"/>
  <c r="BR104" i="15"/>
  <c r="BR109" i="15"/>
  <c r="BR115" i="15"/>
  <c r="BR120" i="15"/>
  <c r="BR125" i="15"/>
  <c r="BR131" i="15"/>
  <c r="BR136" i="15"/>
  <c r="BR141" i="15"/>
  <c r="BR147" i="15"/>
  <c r="BR152" i="15"/>
  <c r="BR157" i="15"/>
  <c r="BR163" i="15"/>
  <c r="BR168" i="15"/>
  <c r="BR173" i="15"/>
  <c r="BR179" i="15"/>
  <c r="BR184" i="15"/>
  <c r="BR189" i="15"/>
  <c r="BR195" i="15"/>
  <c r="BR200" i="15"/>
  <c r="BR205" i="15"/>
  <c r="BR211" i="15"/>
  <c r="BR216" i="15"/>
  <c r="BR221" i="15"/>
  <c r="BR227" i="15"/>
  <c r="BR232" i="15"/>
  <c r="BR237" i="15"/>
  <c r="BR243" i="15"/>
  <c r="BR248" i="15"/>
  <c r="BR16" i="15"/>
  <c r="BR26" i="15"/>
  <c r="BR36" i="15"/>
  <c r="BR46" i="15"/>
  <c r="BR54" i="15"/>
  <c r="BR63" i="15"/>
  <c r="BR68" i="15"/>
  <c r="BR73" i="15"/>
  <c r="BR79" i="15"/>
  <c r="BR84" i="15"/>
  <c r="BR89" i="15"/>
  <c r="BR95" i="15"/>
  <c r="BR100" i="15"/>
  <c r="BR105" i="15"/>
  <c r="BR111" i="15"/>
  <c r="BR116" i="15"/>
  <c r="BR121" i="15"/>
  <c r="BR127" i="15"/>
  <c r="BR132" i="15"/>
  <c r="BR137" i="15"/>
  <c r="BR143" i="15"/>
  <c r="BR148" i="15"/>
  <c r="BR153" i="15"/>
  <c r="BR159" i="15"/>
  <c r="BR164" i="15"/>
  <c r="BR169" i="15"/>
  <c r="BR175" i="15"/>
  <c r="BR180" i="15"/>
  <c r="BR185" i="15"/>
  <c r="BR191" i="15"/>
  <c r="BR196" i="15"/>
  <c r="BR201" i="15"/>
  <c r="BR207" i="15"/>
  <c r="BR212" i="15"/>
  <c r="BR217" i="15"/>
  <c r="BR223" i="15"/>
  <c r="BR228" i="15"/>
  <c r="BR233" i="15"/>
  <c r="BR239" i="15"/>
  <c r="BR244" i="15"/>
  <c r="BR249" i="15"/>
  <c r="AP225" i="29"/>
  <c r="AP221" i="29"/>
  <c r="AP217" i="29"/>
  <c r="AP213" i="29"/>
  <c r="AP209" i="29"/>
  <c r="AP205" i="29"/>
  <c r="AP201" i="29"/>
  <c r="AP197" i="29"/>
  <c r="AP193" i="29"/>
  <c r="AP189" i="29"/>
  <c r="AP185" i="29"/>
  <c r="AP181" i="29"/>
  <c r="AP177" i="29"/>
  <c r="AY18" i="24"/>
  <c r="M10" i="15"/>
  <c r="AM18" i="24"/>
  <c r="M18" i="15"/>
  <c r="M6" i="15"/>
  <c r="M30" i="15"/>
  <c r="M2" i="15"/>
  <c r="AQ221" i="29" a="1"/>
  <c r="AQ221" i="29" s="1"/>
  <c r="AQ157" i="29" a="1"/>
  <c r="AQ157" i="29" s="1"/>
  <c r="AQ149" i="29" a="1"/>
  <c r="AQ149" i="29" s="1"/>
  <c r="AF122" i="14"/>
  <c r="AE122" i="14"/>
  <c r="AF118" i="14"/>
  <c r="AE118" i="14"/>
  <c r="Q28" i="18"/>
  <c r="AK7" i="7"/>
  <c r="AK3" i="7"/>
  <c r="BC49" i="24"/>
  <c r="BC69" i="24"/>
  <c r="BC89" i="24"/>
  <c r="BC78" i="24"/>
  <c r="BC98" i="24"/>
  <c r="BC3" i="24"/>
  <c r="BC27" i="24"/>
  <c r="BC47" i="24"/>
  <c r="BC67" i="24"/>
  <c r="BC91" i="24"/>
  <c r="BD36" i="29"/>
  <c r="BD84" i="29"/>
  <c r="BD132" i="29"/>
  <c r="BD14" i="29"/>
  <c r="BD30" i="29"/>
  <c r="BD46" i="29"/>
  <c r="BD62" i="29"/>
  <c r="BD78" i="29"/>
  <c r="BD94" i="29"/>
  <c r="BD110" i="29"/>
  <c r="BD126" i="29"/>
  <c r="BD142" i="29"/>
  <c r="BD158" i="29"/>
  <c r="BD174" i="29"/>
  <c r="BD190" i="29"/>
  <c r="BD206" i="29"/>
  <c r="BD222" i="29"/>
  <c r="BD238" i="29"/>
  <c r="BD4" i="29"/>
  <c r="BD24" i="29"/>
  <c r="BD44" i="29"/>
  <c r="BD68" i="29"/>
  <c r="BD92" i="29"/>
  <c r="BD116" i="29"/>
  <c r="BD11" i="29"/>
  <c r="BD27" i="29"/>
  <c r="BD43" i="29"/>
  <c r="BD59" i="29"/>
  <c r="BD75" i="29"/>
  <c r="BD91" i="29"/>
  <c r="BD107" i="29"/>
  <c r="BD123" i="29"/>
  <c r="BD139" i="29"/>
  <c r="BD155" i="29"/>
  <c r="BD171" i="29"/>
  <c r="BD187" i="29"/>
  <c r="BD203" i="29"/>
  <c r="BD219" i="29"/>
  <c r="BD235" i="29"/>
  <c r="AH37" i="18"/>
  <c r="AH6" i="18"/>
  <c r="AH22" i="18"/>
  <c r="AH38" i="18"/>
  <c r="AH54" i="18"/>
  <c r="AH7" i="18"/>
  <c r="AH23" i="18"/>
  <c r="AH39" i="18"/>
  <c r="AH55" i="18"/>
  <c r="AH8" i="18"/>
  <c r="AH24" i="18"/>
  <c r="AH40" i="18"/>
  <c r="AH56" i="18"/>
  <c r="AH33" i="18"/>
  <c r="AH57" i="18"/>
  <c r="BC92" i="24"/>
  <c r="BC72" i="24"/>
  <c r="BC62" i="24"/>
  <c r="BC52" i="24"/>
  <c r="BC40" i="24"/>
  <c r="BC33" i="24"/>
  <c r="BC26" i="24"/>
  <c r="BC17" i="24"/>
  <c r="BC10" i="24"/>
  <c r="BC4" i="24"/>
  <c r="BD249" i="29"/>
  <c r="BD241" i="29"/>
  <c r="BD233" i="29"/>
  <c r="BD225" i="29"/>
  <c r="BD217" i="29"/>
  <c r="BD209" i="29"/>
  <c r="BD201" i="29"/>
  <c r="BD193" i="29"/>
  <c r="BD185" i="29"/>
  <c r="BD177" i="29"/>
  <c r="BD169" i="29"/>
  <c r="BD161" i="29"/>
  <c r="BD153" i="29"/>
  <c r="BD144" i="29"/>
  <c r="BD129" i="29"/>
  <c r="BD101" i="29"/>
  <c r="BD69" i="29"/>
  <c r="BD37" i="29"/>
  <c r="BD5" i="29"/>
  <c r="AH5" i="18"/>
  <c r="N23" i="28"/>
  <c r="R23" i="28" s="1"/>
  <c r="N28" i="28"/>
  <c r="R28" i="28" s="1"/>
  <c r="N31" i="28"/>
  <c r="R31" i="28" s="1"/>
  <c r="BA1" i="14"/>
  <c r="BA5" i="14"/>
  <c r="BA9" i="14"/>
  <c r="BA13" i="14"/>
  <c r="BA17" i="14"/>
  <c r="BA21" i="14"/>
  <c r="BA25" i="14"/>
  <c r="BA29" i="14"/>
  <c r="BA33" i="14"/>
  <c r="BA37" i="14"/>
  <c r="BA41" i="14"/>
  <c r="BA45" i="14"/>
  <c r="BA49" i="14"/>
  <c r="BA53" i="14"/>
  <c r="BA57" i="14"/>
  <c r="BA61" i="14"/>
  <c r="BA65" i="14"/>
  <c r="BA69" i="14"/>
  <c r="BA73" i="14"/>
  <c r="BA77" i="14"/>
  <c r="BA81" i="14"/>
  <c r="BA85" i="14"/>
  <c r="BA89" i="14"/>
  <c r="BA93" i="14"/>
  <c r="BA97" i="14"/>
  <c r="BA101" i="14"/>
  <c r="BA105" i="14"/>
  <c r="BA109" i="14"/>
  <c r="BA2" i="14"/>
  <c r="BA6" i="14"/>
  <c r="BA10" i="14"/>
  <c r="BA14" i="14"/>
  <c r="BA18" i="14"/>
  <c r="BA22" i="14"/>
  <c r="BA26" i="14"/>
  <c r="BA30" i="14"/>
  <c r="BA34" i="14"/>
  <c r="BA38" i="14"/>
  <c r="BA42" i="14"/>
  <c r="BA46" i="14"/>
  <c r="BA50" i="14"/>
  <c r="BA54" i="14"/>
  <c r="BA58" i="14"/>
  <c r="BA62" i="14"/>
  <c r="BA66" i="14"/>
  <c r="BA70" i="14"/>
  <c r="BA74" i="14"/>
  <c r="BA78" i="14"/>
  <c r="BA82" i="14"/>
  <c r="BA86" i="14"/>
  <c r="BA90" i="14"/>
  <c r="BA94" i="14"/>
  <c r="BA98" i="14"/>
  <c r="BA102" i="14"/>
  <c r="BA106" i="14"/>
  <c r="AF19" i="24"/>
  <c r="BC249" i="15"/>
  <c r="BC209" i="15"/>
  <c r="BC165" i="15"/>
  <c r="BC121" i="15"/>
  <c r="BC81" i="15"/>
  <c r="BC37" i="15"/>
  <c r="BB251" i="15"/>
  <c r="BB241" i="15"/>
  <c r="BB230" i="15"/>
  <c r="BB219" i="15"/>
  <c r="BB209" i="15"/>
  <c r="BB198" i="15"/>
  <c r="BB187" i="15"/>
  <c r="BB177" i="15"/>
  <c r="BB166" i="15"/>
  <c r="BB155" i="15"/>
  <c r="BB145" i="15"/>
  <c r="BB134" i="15"/>
  <c r="BB123" i="15"/>
  <c r="BB113" i="15"/>
  <c r="BB102" i="15"/>
  <c r="BB91" i="15"/>
  <c r="BB81" i="15"/>
  <c r="BB70" i="15"/>
  <c r="BB59" i="15"/>
  <c r="BB49" i="15"/>
  <c r="BB38" i="15"/>
  <c r="BB24" i="15"/>
  <c r="BR245" i="15"/>
  <c r="BR235" i="15"/>
  <c r="BR224" i="15"/>
  <c r="BR213" i="15"/>
  <c r="BR203" i="15"/>
  <c r="BR192" i="15"/>
  <c r="BR181" i="15"/>
  <c r="BR171" i="15"/>
  <c r="BR160" i="15"/>
  <c r="BR149" i="15"/>
  <c r="BR139" i="15"/>
  <c r="BR128" i="15"/>
  <c r="BR117" i="15"/>
  <c r="BR107" i="15"/>
  <c r="BR96" i="15"/>
  <c r="BR85" i="15"/>
  <c r="BR75" i="15"/>
  <c r="BR64" i="15"/>
  <c r="BR47" i="15"/>
  <c r="BR30" i="15"/>
  <c r="AE148" i="14"/>
  <c r="AF148" i="14"/>
  <c r="AI148" i="14"/>
  <c r="AF147" i="14"/>
  <c r="AQ137" i="29" a="1"/>
  <c r="AQ137" i="29" s="1"/>
  <c r="AQ133" i="29" a="1"/>
  <c r="AQ133" i="29" s="1"/>
  <c r="P15" i="15"/>
  <c r="H17" i="15"/>
  <c r="R17" i="15"/>
  <c r="G19" i="15"/>
  <c r="Q19" i="15"/>
  <c r="G21" i="15"/>
  <c r="Q21" i="15"/>
  <c r="G23" i="15"/>
  <c r="Q23" i="15"/>
  <c r="P25" i="15"/>
  <c r="P27" i="15"/>
  <c r="J29" i="15"/>
  <c r="P31" i="15"/>
  <c r="H33" i="15"/>
  <c r="R33" i="15"/>
  <c r="G35" i="15"/>
  <c r="Q35" i="15"/>
  <c r="G37" i="15"/>
  <c r="Q37" i="15"/>
  <c r="G39" i="15"/>
  <c r="Q39" i="15"/>
  <c r="P41" i="15"/>
  <c r="P43" i="15"/>
  <c r="J45" i="15"/>
  <c r="P47" i="15"/>
  <c r="H49" i="15"/>
  <c r="R49" i="15"/>
  <c r="G51" i="15"/>
  <c r="Q51" i="15"/>
  <c r="G53" i="15"/>
  <c r="Q53" i="15"/>
  <c r="G55" i="15"/>
  <c r="Q55" i="15"/>
  <c r="P57" i="15"/>
  <c r="P59" i="15"/>
  <c r="J61" i="15"/>
  <c r="P63" i="15"/>
  <c r="H65" i="15"/>
  <c r="R65" i="15"/>
  <c r="G67" i="15"/>
  <c r="Q67" i="15"/>
  <c r="G69" i="15"/>
  <c r="Q69" i="15"/>
  <c r="G71" i="15"/>
  <c r="Q71" i="15"/>
  <c r="I73" i="15"/>
  <c r="L75" i="15"/>
  <c r="O77" i="15"/>
  <c r="H79" i="15"/>
  <c r="R79" i="15"/>
  <c r="I81" i="15"/>
  <c r="Q81" i="15"/>
  <c r="G83" i="15"/>
  <c r="K83" i="15"/>
  <c r="Q83" i="15"/>
  <c r="I15" i="15"/>
  <c r="I17" i="15"/>
  <c r="H19" i="15"/>
  <c r="R19" i="15"/>
  <c r="H21" i="15"/>
  <c r="R21" i="15"/>
  <c r="H23" i="15"/>
  <c r="R23" i="15"/>
  <c r="G25" i="15"/>
  <c r="Q25" i="15"/>
  <c r="I27" i="15"/>
  <c r="O29" i="15"/>
  <c r="I31" i="15"/>
  <c r="I33" i="15"/>
  <c r="H35" i="15"/>
  <c r="R35" i="15"/>
  <c r="H37" i="15"/>
  <c r="R37" i="15"/>
  <c r="H39" i="15"/>
  <c r="R39" i="15"/>
  <c r="G41" i="15"/>
  <c r="Q41" i="15"/>
  <c r="I43" i="15"/>
  <c r="O45" i="15"/>
  <c r="I47" i="15"/>
  <c r="I49" i="15"/>
  <c r="H51" i="15"/>
  <c r="R51" i="15"/>
  <c r="H53" i="15"/>
  <c r="R53" i="15"/>
  <c r="H55" i="15"/>
  <c r="R55" i="15"/>
  <c r="Q57" i="15"/>
  <c r="X20" i="24"/>
  <c r="AI13" i="14"/>
  <c r="AW13" i="14" s="1"/>
  <c r="AJ13" i="14"/>
  <c r="AG13" i="14"/>
  <c r="AM13" i="14"/>
  <c r="AP224" i="29"/>
  <c r="AP220" i="29"/>
  <c r="AP216" i="29"/>
  <c r="AP212" i="29"/>
  <c r="AP208" i="29"/>
  <c r="AP204" i="29"/>
  <c r="AP200" i="29"/>
  <c r="AP196" i="29"/>
  <c r="AP192" i="29"/>
  <c r="AP188" i="29"/>
  <c r="AP184" i="29"/>
  <c r="AP180" i="29"/>
  <c r="AP176" i="29"/>
  <c r="N7" i="15"/>
  <c r="AN15" i="24"/>
  <c r="AX15" i="24" s="1"/>
  <c r="N15" i="15"/>
  <c r="AD231" i="14"/>
  <c r="AA231" i="14" s="1"/>
  <c r="U231" i="14" s="1"/>
  <c r="AQ220" i="29" a="1"/>
  <c r="AQ220" i="29" s="1"/>
  <c r="AE221" i="14"/>
  <c r="AF221" i="14"/>
  <c r="AD219" i="14"/>
  <c r="AA219" i="14" s="1"/>
  <c r="U219" i="14" s="1"/>
  <c r="AQ205" i="29" a="1"/>
  <c r="AQ205" i="29" s="1"/>
  <c r="AQ204" i="29" a="1"/>
  <c r="AQ204" i="29" s="1"/>
  <c r="AE205" i="14"/>
  <c r="AF205" i="14"/>
  <c r="AD203" i="14"/>
  <c r="AA203" i="14" s="1"/>
  <c r="U203" i="14" s="1"/>
  <c r="AQ189" i="29" a="1"/>
  <c r="AQ189" i="29" s="1"/>
  <c r="AQ188" i="29" a="1"/>
  <c r="AQ188" i="29" s="1"/>
  <c r="AE189" i="14"/>
  <c r="AF189" i="14"/>
  <c r="AD187" i="14"/>
  <c r="AA187" i="14" s="1"/>
  <c r="U187" i="14" s="1"/>
  <c r="AE159" i="14"/>
  <c r="AF159" i="14"/>
  <c r="AI156" i="14"/>
  <c r="AE152" i="14"/>
  <c r="AF152" i="14"/>
  <c r="AQ125" i="29" a="1"/>
  <c r="AQ125" i="29" s="1"/>
  <c r="AQ124" i="29" a="1"/>
  <c r="AQ124" i="29" s="1"/>
  <c r="AI122" i="14"/>
  <c r="AD113" i="14"/>
  <c r="AA113" i="14" s="1"/>
  <c r="U113" i="14" s="1"/>
  <c r="AF102" i="14"/>
  <c r="AE102" i="14"/>
  <c r="AQ84" i="29" a="1"/>
  <c r="AQ84" i="29" s="1"/>
  <c r="AF85" i="14"/>
  <c r="AE85" i="14"/>
  <c r="AT6" i="14"/>
  <c r="AS4" i="14"/>
  <c r="I83" i="15"/>
  <c r="L79" i="15"/>
  <c r="H75" i="15"/>
  <c r="O73" i="15"/>
  <c r="P61" i="15"/>
  <c r="J59" i="15"/>
  <c r="J57" i="15"/>
  <c r="K55" i="15"/>
  <c r="K53" i="15"/>
  <c r="K51" i="15"/>
  <c r="L49" i="15"/>
  <c r="J47" i="15"/>
  <c r="P29" i="15"/>
  <c r="J27" i="15"/>
  <c r="J25" i="15"/>
  <c r="K23" i="15"/>
  <c r="K21" i="15"/>
  <c r="K19" i="15"/>
  <c r="L17" i="15"/>
  <c r="J15" i="15"/>
  <c r="AY21" i="24"/>
  <c r="AF20" i="24"/>
  <c r="AW17" i="24"/>
  <c r="AF17" i="24"/>
  <c r="AV16" i="19"/>
  <c r="H14" i="15"/>
  <c r="M15" i="15"/>
  <c r="M55" i="15"/>
  <c r="AQ225" i="29" a="1"/>
  <c r="AQ225" i="29" s="1"/>
  <c r="AE230" i="14"/>
  <c r="AF230" i="14"/>
  <c r="AQ217" i="29" a="1"/>
  <c r="AQ217" i="29" s="1"/>
  <c r="AQ216" i="29" a="1"/>
  <c r="AQ216" i="29" s="1"/>
  <c r="AE217" i="14"/>
  <c r="AF217" i="14"/>
  <c r="AD215" i="14"/>
  <c r="AA215" i="14" s="1"/>
  <c r="U215" i="14" s="1"/>
  <c r="AQ201" i="29" a="1"/>
  <c r="AQ201" i="29" s="1"/>
  <c r="AQ200" i="29" a="1"/>
  <c r="AQ200" i="29" s="1"/>
  <c r="AE201" i="14"/>
  <c r="AF201" i="14"/>
  <c r="AD199" i="14"/>
  <c r="AA199" i="14" s="1"/>
  <c r="U199" i="14" s="1"/>
  <c r="AQ185" i="29" a="1"/>
  <c r="AQ185" i="29" s="1"/>
  <c r="AQ184" i="29" a="1"/>
  <c r="AQ184" i="29" s="1"/>
  <c r="AI182" i="14"/>
  <c r="AQ168" i="29" a="1"/>
  <c r="AQ168" i="29" s="1"/>
  <c r="AQ152" i="29" a="1"/>
  <c r="AQ152" i="29" s="1"/>
  <c r="AQ145" i="29" a="1"/>
  <c r="AQ145" i="29" s="1"/>
  <c r="AD153" i="14"/>
  <c r="AA153" i="14" s="1"/>
  <c r="U153" i="14" s="1"/>
  <c r="AE150" i="14"/>
  <c r="AF150" i="14"/>
  <c r="AE141" i="14"/>
  <c r="AF141" i="14"/>
  <c r="AI121" i="14"/>
  <c r="AJ11" i="14"/>
  <c r="AK11" i="14"/>
  <c r="AO11" i="14" s="1"/>
  <c r="AZ11" i="14"/>
  <c r="P83" i="15"/>
  <c r="O81" i="15"/>
  <c r="L77" i="15"/>
  <c r="H73" i="15"/>
  <c r="L71" i="15"/>
  <c r="L69" i="15"/>
  <c r="L67" i="15"/>
  <c r="O65" i="15"/>
  <c r="O63" i="15"/>
  <c r="I61" i="15"/>
  <c r="O43" i="15"/>
  <c r="K41" i="15"/>
  <c r="L39" i="15"/>
  <c r="L37" i="15"/>
  <c r="L35" i="15"/>
  <c r="O33" i="15"/>
  <c r="O31" i="15"/>
  <c r="I29" i="15"/>
  <c r="H83" i="15"/>
  <c r="K81" i="15"/>
  <c r="I79" i="15"/>
  <c r="H77" i="15"/>
  <c r="O75" i="15"/>
  <c r="L73" i="15"/>
  <c r="H71" i="15"/>
  <c r="H69" i="15"/>
  <c r="H67" i="15"/>
  <c r="I65" i="15"/>
  <c r="I63" i="15"/>
  <c r="O61" i="15"/>
  <c r="I59" i="15"/>
  <c r="G57" i="15"/>
  <c r="AC44" i="18"/>
  <c r="E7" i="18" s="1"/>
  <c r="AP173" i="29"/>
  <c r="AP169" i="29"/>
  <c r="AP165" i="29"/>
  <c r="AP161" i="29"/>
  <c r="AP157" i="29"/>
  <c r="AP153" i="29"/>
  <c r="AN83" i="14"/>
  <c r="AN75" i="14"/>
  <c r="AN67" i="14"/>
  <c r="AM14" i="24"/>
  <c r="AI233" i="14"/>
  <c r="AD230" i="14"/>
  <c r="AA230" i="14" s="1"/>
  <c r="U230" i="14" s="1"/>
  <c r="AI229" i="14"/>
  <c r="AF226" i="14"/>
  <c r="AD226" i="14"/>
  <c r="AA226" i="14" s="1"/>
  <c r="U226" i="14" s="1"/>
  <c r="AI225" i="14"/>
  <c r="AF222" i="14"/>
  <c r="AD222" i="14"/>
  <c r="AA222" i="14" s="1"/>
  <c r="U222" i="14" s="1"/>
  <c r="AI221" i="14"/>
  <c r="AF218" i="14"/>
  <c r="AD218" i="14"/>
  <c r="AA218" i="14" s="1"/>
  <c r="U218" i="14" s="1"/>
  <c r="AI217" i="14"/>
  <c r="AF214" i="14"/>
  <c r="AD214" i="14"/>
  <c r="AA214" i="14" s="1"/>
  <c r="U214" i="14" s="1"/>
  <c r="AI213" i="14"/>
  <c r="AF210" i="14"/>
  <c r="AD210" i="14"/>
  <c r="AA210" i="14" s="1"/>
  <c r="U210" i="14" s="1"/>
  <c r="AI209" i="14"/>
  <c r="AF206" i="14"/>
  <c r="AD206" i="14"/>
  <c r="AA206" i="14" s="1"/>
  <c r="U206" i="14" s="1"/>
  <c r="AI205" i="14"/>
  <c r="AF202" i="14"/>
  <c r="AD202" i="14"/>
  <c r="AA202" i="14" s="1"/>
  <c r="U202" i="14" s="1"/>
  <c r="AI201" i="14"/>
  <c r="AF198" i="14"/>
  <c r="AD198" i="14"/>
  <c r="AA198" i="14" s="1"/>
  <c r="U198" i="14" s="1"/>
  <c r="AI197" i="14"/>
  <c r="AF194" i="14"/>
  <c r="AD194" i="14"/>
  <c r="AA194" i="14" s="1"/>
  <c r="U194" i="14" s="1"/>
  <c r="AI193" i="14"/>
  <c r="AF190" i="14"/>
  <c r="AD190" i="14"/>
  <c r="AA190" i="14" s="1"/>
  <c r="U190" i="14" s="1"/>
  <c r="AI189" i="14"/>
  <c r="AF186" i="14"/>
  <c r="AD186" i="14"/>
  <c r="AA186" i="14" s="1"/>
  <c r="U186" i="14" s="1"/>
  <c r="AI185" i="14"/>
  <c r="AD185" i="14"/>
  <c r="AA185" i="14" s="1"/>
  <c r="U185" i="14" s="1"/>
  <c r="AQ169" i="29" a="1"/>
  <c r="AQ169" i="29" s="1"/>
  <c r="AF175" i="14"/>
  <c r="AQ165" i="29" a="1"/>
  <c r="AQ165" i="29" s="1"/>
  <c r="AQ164" i="29" a="1"/>
  <c r="AQ164" i="29" s="1"/>
  <c r="AF171" i="14"/>
  <c r="AD170" i="14"/>
  <c r="AA170" i="14" s="1"/>
  <c r="U170" i="14" s="1"/>
  <c r="AI166" i="14"/>
  <c r="AD166" i="14"/>
  <c r="AA166" i="14" s="1"/>
  <c r="U166" i="14" s="1"/>
  <c r="AQ153" i="29" a="1"/>
  <c r="AQ153" i="29" s="1"/>
  <c r="AD161" i="14"/>
  <c r="AA161" i="14" s="1"/>
  <c r="U161" i="14" s="1"/>
  <c r="AI152" i="14"/>
  <c r="AD152" i="14"/>
  <c r="AA152" i="14" s="1"/>
  <c r="U152" i="14" s="1"/>
  <c r="AQ141" i="29" a="1"/>
  <c r="AQ141" i="29" s="1"/>
  <c r="AF146" i="14"/>
  <c r="AQ132" i="29" a="1"/>
  <c r="AQ132" i="29" s="1"/>
  <c r="AQ129" i="29" a="1"/>
  <c r="AQ129" i="29" s="1"/>
  <c r="AQ128" i="29" a="1"/>
  <c r="AQ128" i="29" s="1"/>
  <c r="AE128" i="14"/>
  <c r="AI127" i="14"/>
  <c r="AD123" i="14"/>
  <c r="AA123" i="14" s="1"/>
  <c r="U123" i="14" s="1"/>
  <c r="AE120" i="14"/>
  <c r="AD120" i="14"/>
  <c r="AA120" i="14" s="1"/>
  <c r="U120" i="14" s="1"/>
  <c r="AQ109" i="29" a="1"/>
  <c r="AQ109" i="29" s="1"/>
  <c r="AD117" i="14"/>
  <c r="AA117" i="14" s="1"/>
  <c r="U117" i="14" s="1"/>
  <c r="AQ108" i="29" a="1"/>
  <c r="AQ108" i="29" s="1"/>
  <c r="AD111" i="14"/>
  <c r="AA111" i="14" s="1"/>
  <c r="U111" i="14" s="1"/>
  <c r="AD110" i="14"/>
  <c r="AA110" i="14" s="1"/>
  <c r="U110" i="14" s="1"/>
  <c r="AQ100" i="29" a="1"/>
  <c r="AQ100" i="29" s="1"/>
  <c r="AE104" i="14"/>
  <c r="AQ92" i="29" a="1"/>
  <c r="AQ92" i="29" s="1"/>
  <c r="AE95" i="14"/>
  <c r="AI94" i="14"/>
  <c r="AI93" i="14"/>
  <c r="AQ81" i="29" a="1"/>
  <c r="AQ81" i="29" s="1"/>
  <c r="AQ80" i="29" a="1"/>
  <c r="AQ80" i="29" s="1"/>
  <c r="AE86" i="14"/>
  <c r="AI85" i="14"/>
  <c r="AQ73" i="29" a="1"/>
  <c r="AQ73" i="29" s="1"/>
  <c r="AQ70" i="29" a="1"/>
  <c r="AQ70" i="29" s="1"/>
  <c r="AQ69" i="29" a="1"/>
  <c r="AQ69" i="29" s="1"/>
  <c r="AQ65" i="29" a="1"/>
  <c r="AQ65" i="29" s="1"/>
  <c r="AQ61" i="29" a="1"/>
  <c r="AQ61" i="29" s="1"/>
  <c r="AQ57" i="29" a="1"/>
  <c r="AQ57" i="29" s="1"/>
  <c r="AQ54" i="29" a="1"/>
  <c r="AQ54" i="29" s="1"/>
  <c r="AQ53" i="29" a="1"/>
  <c r="AQ53" i="29" s="1"/>
  <c r="R83" i="15"/>
  <c r="L83" i="15"/>
  <c r="R81" i="15"/>
  <c r="R77" i="15"/>
  <c r="R71" i="15"/>
  <c r="R69" i="15"/>
  <c r="R67" i="15"/>
  <c r="AI183" i="14"/>
  <c r="AQ173" i="29" a="1"/>
  <c r="AQ173" i="29" s="1"/>
  <c r="AQ172" i="29" a="1"/>
  <c r="AQ172" i="29" s="1"/>
  <c r="AI174" i="14"/>
  <c r="AD160" i="14"/>
  <c r="AA160" i="14" s="1"/>
  <c r="U160" i="14" s="1"/>
  <c r="AD158" i="14"/>
  <c r="AA158" i="14" s="1"/>
  <c r="U158" i="14" s="1"/>
  <c r="AD151" i="14"/>
  <c r="AA151" i="14" s="1"/>
  <c r="U151" i="14" s="1"/>
  <c r="AD149" i="14"/>
  <c r="AA149" i="14" s="1"/>
  <c r="U149" i="14" s="1"/>
  <c r="AD142" i="14"/>
  <c r="AA142" i="14" s="1"/>
  <c r="U142" i="14" s="1"/>
  <c r="AI140" i="14"/>
  <c r="AI139" i="14"/>
  <c r="AI138" i="14"/>
  <c r="AI137" i="14"/>
  <c r="AQ121" i="29" a="1"/>
  <c r="AQ121" i="29" s="1"/>
  <c r="AQ120" i="29" a="1"/>
  <c r="AQ120" i="29" s="1"/>
  <c r="AQ113" i="29" a="1"/>
  <c r="AQ113" i="29" s="1"/>
  <c r="AQ112" i="29" a="1"/>
  <c r="AQ112" i="29" s="1"/>
  <c r="AI117" i="14"/>
  <c r="AI111" i="14"/>
  <c r="AI101" i="14"/>
  <c r="AD99" i="14"/>
  <c r="AA99" i="14" s="1"/>
  <c r="U99" i="14" s="1"/>
  <c r="AQ88" i="29" a="1"/>
  <c r="AQ88" i="29" s="1"/>
  <c r="AI88" i="14"/>
  <c r="AD88" i="14"/>
  <c r="AA88" i="14" s="1"/>
  <c r="U88" i="14" s="1"/>
  <c r="AI82" i="14"/>
  <c r="AQ49" i="29" a="1"/>
  <c r="AQ49" i="29" s="1"/>
  <c r="AQ45" i="29" a="1"/>
  <c r="AQ45" i="29" s="1"/>
  <c r="AQ42" i="29" a="1"/>
  <c r="AQ42" i="29" s="1"/>
  <c r="AQ41" i="29" a="1"/>
  <c r="AQ41" i="29" s="1"/>
  <c r="AQ38" i="29" a="1"/>
  <c r="AQ38" i="29" s="1"/>
  <c r="AQ37" i="29" a="1"/>
  <c r="AQ37" i="29" s="1"/>
  <c r="AQ33" i="29" a="1"/>
  <c r="AQ33" i="29" s="1"/>
  <c r="AQ29" i="29" a="1"/>
  <c r="AQ29" i="29" s="1"/>
  <c r="AQ26" i="29" a="1"/>
  <c r="AQ26" i="29" s="1"/>
  <c r="AQ25" i="29" a="1"/>
  <c r="AQ25" i="29" s="1"/>
  <c r="AQ21" i="29" a="1"/>
  <c r="AQ21" i="29" s="1"/>
  <c r="AQ17" i="29" a="1"/>
  <c r="AQ17" i="29" s="1"/>
  <c r="AQ13" i="29" a="1"/>
  <c r="AQ13" i="29" s="1"/>
  <c r="AQ9" i="29" a="1"/>
  <c r="AQ9" i="29" s="1"/>
  <c r="AS3" i="14"/>
  <c r="G43" i="15"/>
  <c r="H41" i="15"/>
  <c r="I39" i="15"/>
  <c r="I37" i="15"/>
  <c r="I35" i="15"/>
  <c r="J33" i="15"/>
  <c r="G31" i="15"/>
  <c r="G29" i="15"/>
  <c r="G27" i="15"/>
  <c r="H25" i="15"/>
  <c r="I23" i="15"/>
  <c r="I21" i="15"/>
  <c r="I19" i="15"/>
  <c r="J17" i="15"/>
  <c r="G15" i="15"/>
  <c r="J81" i="15"/>
  <c r="P81" i="15"/>
  <c r="G81" i="15"/>
  <c r="J79" i="15"/>
  <c r="P79" i="15"/>
  <c r="G79" i="15"/>
  <c r="K79" i="15"/>
  <c r="Q79" i="15"/>
  <c r="J77" i="15"/>
  <c r="P77" i="15"/>
  <c r="G77" i="15"/>
  <c r="K77" i="15"/>
  <c r="Q77" i="15"/>
  <c r="J75" i="15"/>
  <c r="P75" i="15"/>
  <c r="G75" i="15"/>
  <c r="K75" i="15"/>
  <c r="Q75" i="15"/>
  <c r="J73" i="15"/>
  <c r="P73" i="15"/>
  <c r="G73" i="15"/>
  <c r="K73" i="15"/>
  <c r="Q73" i="15"/>
  <c r="I71" i="15"/>
  <c r="O71" i="15"/>
  <c r="J71" i="15"/>
  <c r="P71" i="15"/>
  <c r="I69" i="15"/>
  <c r="O69" i="15"/>
  <c r="J69" i="15"/>
  <c r="P69" i="15"/>
  <c r="I67" i="15"/>
  <c r="O67" i="15"/>
  <c r="J67" i="15"/>
  <c r="P67" i="15"/>
  <c r="J65" i="15"/>
  <c r="P65" i="15"/>
  <c r="G65" i="15"/>
  <c r="K65" i="15"/>
  <c r="Q65" i="15"/>
  <c r="G63" i="15"/>
  <c r="K63" i="15"/>
  <c r="Q63" i="15"/>
  <c r="H63" i="15"/>
  <c r="L63" i="15"/>
  <c r="R63" i="15"/>
  <c r="G61" i="15"/>
  <c r="K61" i="15"/>
  <c r="Q61" i="15"/>
  <c r="H61" i="15"/>
  <c r="L61" i="15"/>
  <c r="R61" i="15"/>
  <c r="G59" i="15"/>
  <c r="K59" i="15"/>
  <c r="Q59" i="15"/>
  <c r="H59" i="15"/>
  <c r="L59" i="15"/>
  <c r="R59" i="15"/>
  <c r="H57" i="15"/>
  <c r="L57" i="15"/>
  <c r="R57" i="15"/>
  <c r="I57" i="15"/>
  <c r="O57" i="15"/>
  <c r="I55" i="15"/>
  <c r="O55" i="15"/>
  <c r="J55" i="15"/>
  <c r="P55" i="15"/>
  <c r="I53" i="15"/>
  <c r="O53" i="15"/>
  <c r="J53" i="15"/>
  <c r="P53" i="15"/>
  <c r="I51" i="15"/>
  <c r="O51" i="15"/>
  <c r="J51" i="15"/>
  <c r="P51" i="15"/>
  <c r="J49" i="15"/>
  <c r="P49" i="15"/>
  <c r="G49" i="15"/>
  <c r="K49" i="15"/>
  <c r="Q49" i="15"/>
  <c r="G47" i="15"/>
  <c r="K47" i="15"/>
  <c r="Q47" i="15"/>
  <c r="H47" i="15"/>
  <c r="L47" i="15"/>
  <c r="R47" i="15"/>
  <c r="G45" i="15"/>
  <c r="K45" i="15"/>
  <c r="Q45" i="15"/>
  <c r="H45" i="15"/>
  <c r="L45" i="15"/>
  <c r="R45" i="15"/>
  <c r="R43" i="15"/>
  <c r="L43" i="15"/>
  <c r="H43" i="15"/>
  <c r="O41" i="15"/>
  <c r="I41" i="15"/>
  <c r="P39" i="15"/>
  <c r="J39" i="15"/>
  <c r="P37" i="15"/>
  <c r="J37" i="15"/>
  <c r="P35" i="15"/>
  <c r="J35" i="15"/>
  <c r="Q33" i="15"/>
  <c r="K33" i="15"/>
  <c r="G33" i="15"/>
  <c r="R31" i="15"/>
  <c r="L31" i="15"/>
  <c r="H31" i="15"/>
  <c r="R29" i="15"/>
  <c r="L29" i="15"/>
  <c r="H29" i="15"/>
  <c r="R27" i="15"/>
  <c r="L27" i="15"/>
  <c r="H27" i="15"/>
  <c r="O25" i="15"/>
  <c r="I25" i="15"/>
  <c r="P23" i="15"/>
  <c r="J23" i="15"/>
  <c r="P21" i="15"/>
  <c r="J21" i="15"/>
  <c r="P19" i="15"/>
  <c r="J19" i="15"/>
  <c r="Q17" i="15"/>
  <c r="K17" i="15"/>
  <c r="G17" i="15"/>
  <c r="R15" i="15"/>
  <c r="L15" i="15"/>
  <c r="H15" i="15"/>
  <c r="Q43" i="15"/>
  <c r="K43" i="15"/>
  <c r="R41" i="15"/>
  <c r="L41" i="15"/>
  <c r="O39" i="15"/>
  <c r="O37" i="15"/>
  <c r="O35" i="15"/>
  <c r="P33" i="15"/>
  <c r="Q31" i="15"/>
  <c r="K31" i="15"/>
  <c r="Q29" i="15"/>
  <c r="K29" i="15"/>
  <c r="Q27" i="15"/>
  <c r="K27" i="15"/>
  <c r="R25" i="15"/>
  <c r="L25" i="15"/>
  <c r="O23" i="15"/>
  <c r="O21" i="15"/>
  <c r="O19" i="15"/>
  <c r="P17" i="15"/>
  <c r="Q15" i="15"/>
  <c r="K15" i="15"/>
  <c r="AC48" i="18"/>
  <c r="E15" i="18" s="1"/>
  <c r="BB33" i="15"/>
  <c r="BB29" i="15"/>
  <c r="BB25" i="15"/>
  <c r="BB13" i="15"/>
  <c r="AG3" i="14"/>
  <c r="AM12" i="24"/>
  <c r="AY12" i="24"/>
  <c r="AB241" i="15"/>
  <c r="W241" i="15"/>
  <c r="AA240" i="15"/>
  <c r="U240" i="15"/>
  <c r="AD239" i="15"/>
  <c r="AB238" i="15"/>
  <c r="W238" i="15"/>
  <c r="AA237" i="15"/>
  <c r="AN230" i="29"/>
  <c r="AD236" i="15"/>
  <c r="AB235" i="15"/>
  <c r="W235" i="15"/>
  <c r="AA234" i="15"/>
  <c r="U234" i="15"/>
  <c r="L11" i="19"/>
  <c r="AD233" i="15" s="1"/>
  <c r="AA241" i="15"/>
  <c r="U241" i="15"/>
  <c r="AH233" i="29"/>
  <c r="AG232" i="29"/>
  <c r="AA238" i="15"/>
  <c r="U238" i="15"/>
  <c r="AH230" i="29"/>
  <c r="Y14" i="19"/>
  <c r="X236" i="15"/>
  <c r="AA235" i="15"/>
  <c r="U235" i="15"/>
  <c r="AD234" i="15"/>
  <c r="K11" i="19"/>
  <c r="AG226" i="29" s="1"/>
  <c r="AD241" i="15"/>
  <c r="AG233" i="29"/>
  <c r="AB239" i="15"/>
  <c r="AC57" i="19"/>
  <c r="AB236" i="15"/>
  <c r="J11" i="19"/>
  <c r="AB233" i="15" s="1"/>
  <c r="AN45" i="14"/>
  <c r="AI99" i="14"/>
  <c r="AE94" i="14"/>
  <c r="AB240" i="15"/>
  <c r="AA239" i="15"/>
  <c r="U239" i="15"/>
  <c r="AB231" i="29"/>
  <c r="AB237" i="15"/>
  <c r="AA236" i="15"/>
  <c r="AN229" i="29"/>
  <c r="AG228" i="29"/>
  <c r="AB234" i="15"/>
  <c r="I11" i="19"/>
  <c r="AA233" i="15" s="1"/>
  <c r="E11" i="19"/>
  <c r="U233" i="15" s="1"/>
  <c r="AN51" i="14"/>
  <c r="AN43" i="14"/>
  <c r="AN35" i="14"/>
  <c r="AN19" i="14"/>
  <c r="AE99" i="14"/>
  <c r="AE91" i="14"/>
  <c r="AN87" i="14"/>
  <c r="AE87" i="14"/>
  <c r="B7" i="36"/>
  <c r="Z233" i="15"/>
  <c r="AE53" i="19"/>
  <c r="AS5" i="14"/>
  <c r="AN31" i="14"/>
  <c r="AN23" i="14"/>
  <c r="AK23" i="14"/>
  <c r="AD15" i="29" s="1"/>
  <c r="AQ15" i="29" s="1" a="1"/>
  <c r="AQ15" i="29" s="1"/>
  <c r="AS7" i="14"/>
  <c r="AS11" i="14"/>
  <c r="AS6" i="14"/>
  <c r="AS8" i="14"/>
  <c r="AS12" i="14"/>
  <c r="AS10" i="14"/>
  <c r="AS9" i="14"/>
  <c r="AS13" i="14"/>
  <c r="AS2" i="14"/>
  <c r="AN27" i="14"/>
  <c r="N18" i="15"/>
  <c r="N30" i="15"/>
  <c r="AJ5" i="14"/>
  <c r="AF77" i="14"/>
  <c r="AI76" i="14"/>
  <c r="AI75" i="14"/>
  <c r="AA252" i="15"/>
  <c r="AE245" i="29"/>
  <c r="U252" i="15"/>
  <c r="AN245" i="29"/>
  <c r="AI69" i="14"/>
  <c r="AD252" i="15"/>
  <c r="AH245" i="29"/>
  <c r="AD245" i="29"/>
  <c r="Q14" i="15"/>
  <c r="AF69" i="14"/>
  <c r="AI66" i="14"/>
  <c r="AI64" i="14"/>
  <c r="AD31" i="19"/>
  <c r="AB245" i="29"/>
  <c r="AJ4" i="14"/>
  <c r="AB252" i="15"/>
  <c r="AF245" i="29"/>
  <c r="W252" i="15"/>
  <c r="AA245" i="29"/>
  <c r="AI74" i="14"/>
  <c r="AD61" i="14"/>
  <c r="AA61" i="14" s="1"/>
  <c r="U61" i="14" s="1"/>
  <c r="AI59" i="14"/>
  <c r="AI49" i="14"/>
  <c r="BQ5" i="15"/>
  <c r="Z31" i="18"/>
  <c r="BL21" i="15" s="1"/>
  <c r="BC252" i="15"/>
  <c r="BC248" i="15"/>
  <c r="BC244" i="15"/>
  <c r="BC240" i="15"/>
  <c r="BC236" i="15"/>
  <c r="BC232" i="15"/>
  <c r="BC228" i="15"/>
  <c r="BC224" i="15"/>
  <c r="BC220" i="15"/>
  <c r="BC216" i="15"/>
  <c r="BC212" i="15"/>
  <c r="BC208" i="15"/>
  <c r="BC204" i="15"/>
  <c r="BC200" i="15"/>
  <c r="BC196" i="15"/>
  <c r="BC192" i="15"/>
  <c r="BC188" i="15"/>
  <c r="BC184" i="15"/>
  <c r="BC180" i="15"/>
  <c r="BC176" i="15"/>
  <c r="BC172" i="15"/>
  <c r="BC168" i="15"/>
  <c r="BC164" i="15"/>
  <c r="BC160" i="15"/>
  <c r="BC156" i="15"/>
  <c r="BC152" i="15"/>
  <c r="BC148" i="15"/>
  <c r="BC144" i="15"/>
  <c r="BC140" i="15"/>
  <c r="BC136" i="15"/>
  <c r="BC132" i="15"/>
  <c r="BC128" i="15"/>
  <c r="BC124" i="15"/>
  <c r="BC120" i="15"/>
  <c r="BC116" i="15"/>
  <c r="BC112" i="15"/>
  <c r="BC108" i="15"/>
  <c r="BC104" i="15"/>
  <c r="BC100" i="15"/>
  <c r="BC96" i="15"/>
  <c r="BC92" i="15"/>
  <c r="BC88" i="15"/>
  <c r="BC84" i="15"/>
  <c r="BC80" i="15"/>
  <c r="BC76" i="15"/>
  <c r="BC72" i="15"/>
  <c r="BC68" i="15"/>
  <c r="BC64" i="15"/>
  <c r="BC60" i="15"/>
  <c r="BC56" i="15"/>
  <c r="BC52" i="15"/>
  <c r="BC48" i="15"/>
  <c r="BC44" i="15"/>
  <c r="BC40" i="15"/>
  <c r="BC36" i="15"/>
  <c r="BC32" i="15"/>
  <c r="BC28" i="15"/>
  <c r="BC24" i="15"/>
  <c r="BC20" i="15"/>
  <c r="BC16" i="15"/>
  <c r="BC12" i="15"/>
  <c r="BC8" i="15"/>
  <c r="BC4" i="15"/>
  <c r="BC251" i="15"/>
  <c r="BC247" i="15"/>
  <c r="BC243" i="15"/>
  <c r="BC239" i="15"/>
  <c r="BC235" i="15"/>
  <c r="BC231" i="15"/>
  <c r="BC227" i="15"/>
  <c r="BC223" i="15"/>
  <c r="BC219" i="15"/>
  <c r="BC215" i="15"/>
  <c r="BC211" i="15"/>
  <c r="BC207" i="15"/>
  <c r="BC203" i="15"/>
  <c r="BC199" i="15"/>
  <c r="BC195" i="15"/>
  <c r="BC191" i="15"/>
  <c r="BC187" i="15"/>
  <c r="BC183" i="15"/>
  <c r="BC179" i="15"/>
  <c r="BC175" i="15"/>
  <c r="BC171" i="15"/>
  <c r="BC167" i="15"/>
  <c r="BC163" i="15"/>
  <c r="BC159" i="15"/>
  <c r="BC155" i="15"/>
  <c r="BC151" i="15"/>
  <c r="BC147" i="15"/>
  <c r="BC143" i="15"/>
  <c r="BC139" i="15"/>
  <c r="BC135" i="15"/>
  <c r="BC131" i="15"/>
  <c r="BC127" i="15"/>
  <c r="BC123" i="15"/>
  <c r="BC119" i="15"/>
  <c r="BC115" i="15"/>
  <c r="BC111" i="15"/>
  <c r="BC107" i="15"/>
  <c r="BC103" i="15"/>
  <c r="BC99" i="15"/>
  <c r="BC95" i="15"/>
  <c r="BC91" i="15"/>
  <c r="BC87" i="15"/>
  <c r="BC83" i="15"/>
  <c r="BC79" i="15"/>
  <c r="BC75" i="15"/>
  <c r="BC71" i="15"/>
  <c r="BC67" i="15"/>
  <c r="BC63" i="15"/>
  <c r="BC59" i="15"/>
  <c r="BC55" i="15"/>
  <c r="BC51" i="15"/>
  <c r="BC47" i="15"/>
  <c r="BC43" i="15"/>
  <c r="BC39" i="15"/>
  <c r="BC35" i="15"/>
  <c r="BC31" i="15"/>
  <c r="BC27" i="15"/>
  <c r="BC23" i="15"/>
  <c r="BC19" i="15"/>
  <c r="BC15" i="15"/>
  <c r="BC11" i="15"/>
  <c r="BC7" i="15"/>
  <c r="BC3" i="15"/>
  <c r="BC250" i="15"/>
  <c r="BC246" i="15"/>
  <c r="BC242" i="15"/>
  <c r="BC238" i="15"/>
  <c r="BC234" i="15"/>
  <c r="BC230" i="15"/>
  <c r="BC226" i="15"/>
  <c r="BC222" i="15"/>
  <c r="BC218" i="15"/>
  <c r="BC214" i="15"/>
  <c r="BC210" i="15"/>
  <c r="BC206" i="15"/>
  <c r="BC202" i="15"/>
  <c r="BC198" i="15"/>
  <c r="BC194" i="15"/>
  <c r="BC190" i="15"/>
  <c r="BC186" i="15"/>
  <c r="BC182" i="15"/>
  <c r="BC178" i="15"/>
  <c r="BC174" i="15"/>
  <c r="BC170" i="15"/>
  <c r="BC166" i="15"/>
  <c r="BC162" i="15"/>
  <c r="BC158" i="15"/>
  <c r="BC154" i="15"/>
  <c r="BC150" i="15"/>
  <c r="BC146" i="15"/>
  <c r="BC142" i="15"/>
  <c r="BC138" i="15"/>
  <c r="BC134" i="15"/>
  <c r="BC130" i="15"/>
  <c r="BC126" i="15"/>
  <c r="BC122" i="15"/>
  <c r="BC118" i="15"/>
  <c r="BC114" i="15"/>
  <c r="BC110" i="15"/>
  <c r="BC106" i="15"/>
  <c r="BC102" i="15"/>
  <c r="BC98" i="15"/>
  <c r="BC94" i="15"/>
  <c r="BC90" i="15"/>
  <c r="BC86" i="15"/>
  <c r="BC82" i="15"/>
  <c r="BC78" i="15"/>
  <c r="BC74" i="15"/>
  <c r="BC70" i="15"/>
  <c r="BC66" i="15"/>
  <c r="BC62" i="15"/>
  <c r="BC58" i="15"/>
  <c r="BC54" i="15"/>
  <c r="BC50" i="15"/>
  <c r="BC46" i="15"/>
  <c r="BC42" i="15"/>
  <c r="BC38" i="15"/>
  <c r="BC34" i="15"/>
  <c r="BC30" i="15"/>
  <c r="BC26" i="15"/>
  <c r="BC22" i="15"/>
  <c r="BC18" i="15"/>
  <c r="BC14" i="15"/>
  <c r="BC10" i="15"/>
  <c r="BC6" i="15"/>
  <c r="BB20" i="15"/>
  <c r="BB16" i="15"/>
  <c r="BB12" i="15"/>
  <c r="BB8" i="15"/>
  <c r="BB4" i="15"/>
  <c r="BB23" i="15"/>
  <c r="BB19" i="15"/>
  <c r="BB15" i="15"/>
  <c r="BB11" i="15"/>
  <c r="BB7" i="15"/>
  <c r="BB3" i="15"/>
  <c r="BB22" i="15"/>
  <c r="BB18" i="15"/>
  <c r="BB14" i="15"/>
  <c r="BB10" i="15"/>
  <c r="BB6" i="15"/>
  <c r="AD17" i="19"/>
  <c r="AD11" i="19"/>
  <c r="AD28" i="19"/>
  <c r="AF25" i="14"/>
  <c r="AI23" i="14"/>
  <c r="AD77" i="14"/>
  <c r="AA77" i="14" s="1"/>
  <c r="U77" i="14" s="1"/>
  <c r="AI80" i="14"/>
  <c r="AF64" i="14"/>
  <c r="AI63" i="14"/>
  <c r="AD18" i="14"/>
  <c r="AA18" i="14" s="1"/>
  <c r="U18" i="14" s="1"/>
  <c r="AF80" i="14"/>
  <c r="AI79" i="14"/>
  <c r="K9" i="36"/>
  <c r="AD15" i="14"/>
  <c r="AA15" i="14" s="1"/>
  <c r="U15" i="14" s="1"/>
  <c r="AB226" i="29"/>
  <c r="AA242" i="29"/>
  <c r="AC71" i="19"/>
  <c r="Y25" i="19"/>
  <c r="AN15" i="14"/>
  <c r="AD240" i="29"/>
  <c r="AF242" i="29"/>
  <c r="AH227" i="29"/>
  <c r="AD233" i="29"/>
  <c r="AC67" i="19"/>
  <c r="AH244" i="29"/>
  <c r="AG235" i="29"/>
  <c r="X30" i="19"/>
  <c r="AH240" i="29"/>
  <c r="AF238" i="29"/>
  <c r="AD244" i="29"/>
  <c r="X26" i="19"/>
  <c r="V26" i="19" s="1"/>
  <c r="N2" i="15"/>
  <c r="AN10" i="24"/>
  <c r="AM10" i="24"/>
  <c r="BS247" i="15"/>
  <c r="AK51" i="7"/>
  <c r="AK46" i="7"/>
  <c r="BS183" i="15"/>
  <c r="BS119" i="15"/>
  <c r="BS55" i="15"/>
  <c r="BS231" i="15"/>
  <c r="BS167" i="15"/>
  <c r="BS103" i="15"/>
  <c r="BS39" i="15"/>
  <c r="BS215" i="15"/>
  <c r="BS151" i="15"/>
  <c r="BS87" i="15"/>
  <c r="BS23" i="15"/>
  <c r="BS199" i="15"/>
  <c r="BS135" i="15"/>
  <c r="BS71" i="15"/>
  <c r="BS7" i="15"/>
  <c r="BS243" i="15"/>
  <c r="BS211" i="15"/>
  <c r="BS179" i="15"/>
  <c r="BS147" i="15"/>
  <c r="BS115" i="15"/>
  <c r="BS67" i="15"/>
  <c r="BS35" i="15"/>
  <c r="BS3" i="15"/>
  <c r="BS239" i="15"/>
  <c r="BS223" i="15"/>
  <c r="BS207" i="15"/>
  <c r="BS191" i="15"/>
  <c r="BS175" i="15"/>
  <c r="BS159" i="15"/>
  <c r="BS143" i="15"/>
  <c r="BS127" i="15"/>
  <c r="BS111" i="15"/>
  <c r="BS95" i="15"/>
  <c r="BS79" i="15"/>
  <c r="BS63" i="15"/>
  <c r="BS47" i="15"/>
  <c r="BS31" i="15"/>
  <c r="BS15" i="15"/>
  <c r="BR60" i="15"/>
  <c r="BR55" i="15"/>
  <c r="BR50" i="15"/>
  <c r="BR44" i="15"/>
  <c r="BR39" i="15"/>
  <c r="BR34" i="15"/>
  <c r="BR28" i="15"/>
  <c r="BR23" i="15"/>
  <c r="BR18" i="15"/>
  <c r="BR11" i="15"/>
  <c r="BS227" i="15"/>
  <c r="BS195" i="15"/>
  <c r="BS163" i="15"/>
  <c r="BS131" i="15"/>
  <c r="BS99" i="15"/>
  <c r="BS83" i="15"/>
  <c r="BS51" i="15"/>
  <c r="BS19" i="15"/>
  <c r="BS251" i="15"/>
  <c r="BS235" i="15"/>
  <c r="BS219" i="15"/>
  <c r="BS203" i="15"/>
  <c r="BS187" i="15"/>
  <c r="BS171" i="15"/>
  <c r="BS155" i="15"/>
  <c r="BS139" i="15"/>
  <c r="BS123" i="15"/>
  <c r="BS107" i="15"/>
  <c r="BS91" i="15"/>
  <c r="BS75" i="15"/>
  <c r="BS59" i="15"/>
  <c r="BS43" i="15"/>
  <c r="BS27" i="15"/>
  <c r="BS11" i="15"/>
  <c r="BS250" i="15"/>
  <c r="BS246" i="15"/>
  <c r="BS242" i="15"/>
  <c r="BS238" i="15"/>
  <c r="BS234" i="15"/>
  <c r="BS230" i="15"/>
  <c r="BS226" i="15"/>
  <c r="BS222" i="15"/>
  <c r="BS218" i="15"/>
  <c r="BS214" i="15"/>
  <c r="BS210" i="15"/>
  <c r="BS206" i="15"/>
  <c r="BS202" i="15"/>
  <c r="BS198" i="15"/>
  <c r="BS194" i="15"/>
  <c r="BS190" i="15"/>
  <c r="BS186" i="15"/>
  <c r="BS182" i="15"/>
  <c r="BS178" i="15"/>
  <c r="BS174" i="15"/>
  <c r="BS170" i="15"/>
  <c r="BS166" i="15"/>
  <c r="BS162" i="15"/>
  <c r="BS158" i="15"/>
  <c r="BS154" i="15"/>
  <c r="BS150" i="15"/>
  <c r="BS146" i="15"/>
  <c r="BS142" i="15"/>
  <c r="BS138" i="15"/>
  <c r="BS134" i="15"/>
  <c r="BS130" i="15"/>
  <c r="BS126" i="15"/>
  <c r="BS122" i="15"/>
  <c r="BS118" i="15"/>
  <c r="BS114" i="15"/>
  <c r="BS110" i="15"/>
  <c r="BS106" i="15"/>
  <c r="BS102" i="15"/>
  <c r="BS98" i="15"/>
  <c r="BS94" i="15"/>
  <c r="BS90" i="15"/>
  <c r="BS86" i="15"/>
  <c r="BS82" i="15"/>
  <c r="BS78" i="15"/>
  <c r="BS74" i="15"/>
  <c r="BS70" i="15"/>
  <c r="BS66" i="15"/>
  <c r="BS62" i="15"/>
  <c r="BS58" i="15"/>
  <c r="BS54" i="15"/>
  <c r="BS50" i="15"/>
  <c r="BS46" i="15"/>
  <c r="BS42" i="15"/>
  <c r="BS38" i="15"/>
  <c r="BS34" i="15"/>
  <c r="BS30" i="15"/>
  <c r="BS26" i="15"/>
  <c r="BS22" i="15"/>
  <c r="BS18" i="15"/>
  <c r="BS14" i="15"/>
  <c r="BS10" i="15"/>
  <c r="BS6" i="15"/>
  <c r="BS2" i="15"/>
  <c r="BS249" i="15"/>
  <c r="BS245" i="15"/>
  <c r="BS241" i="15"/>
  <c r="BS237" i="15"/>
  <c r="BS233" i="15"/>
  <c r="BS229" i="15"/>
  <c r="BS225" i="15"/>
  <c r="BS221" i="15"/>
  <c r="BS217" i="15"/>
  <c r="BS213" i="15"/>
  <c r="BS209" i="15"/>
  <c r="BS205" i="15"/>
  <c r="BS201" i="15"/>
  <c r="BS197" i="15"/>
  <c r="BS193" i="15"/>
  <c r="BS189" i="15"/>
  <c r="BS185" i="15"/>
  <c r="BS181" i="15"/>
  <c r="BS177" i="15"/>
  <c r="BS173" i="15"/>
  <c r="BS169" i="15"/>
  <c r="BS165" i="15"/>
  <c r="BS161" i="15"/>
  <c r="BS157" i="15"/>
  <c r="BS153" i="15"/>
  <c r="BS149" i="15"/>
  <c r="BS145" i="15"/>
  <c r="BS141" i="15"/>
  <c r="BS137" i="15"/>
  <c r="BS133" i="15"/>
  <c r="BS129" i="15"/>
  <c r="BS125" i="15"/>
  <c r="BS121" i="15"/>
  <c r="BS117" i="15"/>
  <c r="BS113" i="15"/>
  <c r="BS109" i="15"/>
  <c r="BS105" i="15"/>
  <c r="BS101" i="15"/>
  <c r="BS97" i="15"/>
  <c r="BS93" i="15"/>
  <c r="BS89" i="15"/>
  <c r="BS85" i="15"/>
  <c r="BS81" i="15"/>
  <c r="BS77" i="15"/>
  <c r="BS73" i="15"/>
  <c r="BS69" i="15"/>
  <c r="BS65" i="15"/>
  <c r="BS61" i="15"/>
  <c r="BS57" i="15"/>
  <c r="BS53" i="15"/>
  <c r="BS49" i="15"/>
  <c r="BS45" i="15"/>
  <c r="BS41" i="15"/>
  <c r="BS37" i="15"/>
  <c r="BS33" i="15"/>
  <c r="BS29" i="15"/>
  <c r="BS25" i="15"/>
  <c r="BS21" i="15"/>
  <c r="BS17" i="15"/>
  <c r="BS13" i="15"/>
  <c r="BS9" i="15"/>
  <c r="BS5" i="15"/>
  <c r="BS252" i="15"/>
  <c r="BS248" i="15"/>
  <c r="BS244" i="15"/>
  <c r="BS240" i="15"/>
  <c r="BS236" i="15"/>
  <c r="BS232" i="15"/>
  <c r="BS228" i="15"/>
  <c r="BS224" i="15"/>
  <c r="BS220" i="15"/>
  <c r="BS216" i="15"/>
  <c r="BS212" i="15"/>
  <c r="BS208" i="15"/>
  <c r="BS204" i="15"/>
  <c r="BS200" i="15"/>
  <c r="BS196" i="15"/>
  <c r="BS192" i="15"/>
  <c r="BS188" i="15"/>
  <c r="BS184" i="15"/>
  <c r="BS180" i="15"/>
  <c r="BS176" i="15"/>
  <c r="BS172" i="15"/>
  <c r="BS168" i="15"/>
  <c r="BS164" i="15"/>
  <c r="BS160" i="15"/>
  <c r="BS156" i="15"/>
  <c r="BS152" i="15"/>
  <c r="BS148" i="15"/>
  <c r="BS144" i="15"/>
  <c r="BS140" i="15"/>
  <c r="BS136" i="15"/>
  <c r="BS132" i="15"/>
  <c r="BS128" i="15"/>
  <c r="BS124" i="15"/>
  <c r="BS120" i="15"/>
  <c r="BS116" i="15"/>
  <c r="BS112" i="15"/>
  <c r="BS108" i="15"/>
  <c r="BS104" i="15"/>
  <c r="BS100" i="15"/>
  <c r="BS96" i="15"/>
  <c r="BS92" i="15"/>
  <c r="BS88" i="15"/>
  <c r="BS84" i="15"/>
  <c r="BS80" i="15"/>
  <c r="BS76" i="15"/>
  <c r="BS72" i="15"/>
  <c r="BS68" i="15"/>
  <c r="BS64" i="15"/>
  <c r="BS60" i="15"/>
  <c r="BS56" i="15"/>
  <c r="BS52" i="15"/>
  <c r="BS48" i="15"/>
  <c r="BS44" i="15"/>
  <c r="BS40" i="15"/>
  <c r="BS36" i="15"/>
  <c r="BS32" i="15"/>
  <c r="BS28" i="15"/>
  <c r="BS24" i="15"/>
  <c r="BS20" i="15"/>
  <c r="BS16" i="15"/>
  <c r="BS12" i="15"/>
  <c r="BS8" i="15"/>
  <c r="AK53" i="7"/>
  <c r="AK23" i="7"/>
  <c r="AK21" i="7"/>
  <c r="AK44" i="7"/>
  <c r="AD236" i="29"/>
  <c r="X17" i="24"/>
  <c r="AB238" i="29"/>
  <c r="AF237" i="29"/>
  <c r="X20" i="19"/>
  <c r="AB233" i="29"/>
  <c r="AF229" i="29"/>
  <c r="X31" i="19"/>
  <c r="V31" i="19" s="1"/>
  <c r="AA227" i="29"/>
  <c r="AF227" i="29"/>
  <c r="AC73" i="19"/>
  <c r="AB228" i="29"/>
  <c r="AK239" i="29"/>
  <c r="AF233" i="29"/>
  <c r="AE229" i="29"/>
  <c r="E40" i="18"/>
  <c r="I7" i="29"/>
  <c r="O11" i="14"/>
  <c r="C22" i="18"/>
  <c r="M6" i="19"/>
  <c r="AF98" i="14"/>
  <c r="AE98" i="14"/>
  <c r="AW15" i="14"/>
  <c r="AG243" i="29"/>
  <c r="AN241" i="29"/>
  <c r="AE237" i="29"/>
  <c r="AB232" i="29"/>
  <c r="AA238" i="29"/>
  <c r="AF103" i="14"/>
  <c r="AE103" i="14"/>
  <c r="AE57" i="14"/>
  <c r="AF57" i="14"/>
  <c r="AI57" i="14"/>
  <c r="U237" i="15"/>
  <c r="AE15" i="19"/>
  <c r="AF110" i="14"/>
  <c r="AE110" i="14"/>
  <c r="AE72" i="14"/>
  <c r="AF72" i="14"/>
  <c r="AI72" i="14"/>
  <c r="X250" i="15"/>
  <c r="AD29" i="19"/>
  <c r="AC62" i="19"/>
  <c r="AD20" i="19"/>
  <c r="AF92" i="14"/>
  <c r="AE92" i="14"/>
  <c r="AE43" i="14"/>
  <c r="AI43" i="14"/>
  <c r="AD106" i="14"/>
  <c r="AA106" i="14" s="1"/>
  <c r="U106" i="14" s="1"/>
  <c r="AD95" i="14"/>
  <c r="AA95" i="14" s="1"/>
  <c r="U95" i="14" s="1"/>
  <c r="AQ85" i="29" a="1"/>
  <c r="AQ85" i="29" s="1"/>
  <c r="AD90" i="14"/>
  <c r="AA90" i="14" s="1"/>
  <c r="U90" i="14" s="1"/>
  <c r="AD86" i="14"/>
  <c r="AA86" i="14" s="1"/>
  <c r="U86" i="14" s="1"/>
  <c r="AQ74" i="29" a="1"/>
  <c r="AQ74" i="29" s="1"/>
  <c r="AD80" i="14"/>
  <c r="AA80" i="14" s="1"/>
  <c r="U80" i="14" s="1"/>
  <c r="AQ58" i="29" a="1"/>
  <c r="AQ58" i="29" s="1"/>
  <c r="AD64" i="14"/>
  <c r="AA64" i="14" s="1"/>
  <c r="U64" i="14" s="1"/>
  <c r="AQ22" i="29" a="1"/>
  <c r="AQ22" i="29" s="1"/>
  <c r="AQ14" i="29" a="1"/>
  <c r="AQ14" i="29" s="1"/>
  <c r="H70" i="15"/>
  <c r="L70" i="15"/>
  <c r="R70" i="15"/>
  <c r="I70" i="15"/>
  <c r="O70" i="15"/>
  <c r="H68" i="15"/>
  <c r="L68" i="15"/>
  <c r="R68" i="15"/>
  <c r="I68" i="15"/>
  <c r="O68" i="15"/>
  <c r="H66" i="15"/>
  <c r="L66" i="15"/>
  <c r="R66" i="15"/>
  <c r="I66" i="15"/>
  <c r="O66" i="15"/>
  <c r="H64" i="15"/>
  <c r="L64" i="15"/>
  <c r="R64" i="15"/>
  <c r="I64" i="15"/>
  <c r="O64" i="15"/>
  <c r="H62" i="15"/>
  <c r="L62" i="15"/>
  <c r="R62" i="15"/>
  <c r="I62" i="15"/>
  <c r="O62" i="15"/>
  <c r="H60" i="15"/>
  <c r="L60" i="15"/>
  <c r="R60" i="15"/>
  <c r="I60" i="15"/>
  <c r="O60" i="15"/>
  <c r="H58" i="15"/>
  <c r="L58" i="15"/>
  <c r="R58" i="15"/>
  <c r="I58" i="15"/>
  <c r="O58" i="15"/>
  <c r="H56" i="15"/>
  <c r="L56" i="15"/>
  <c r="R56" i="15"/>
  <c r="I56" i="15"/>
  <c r="O56" i="15"/>
  <c r="H54" i="15"/>
  <c r="L54" i="15"/>
  <c r="R54" i="15"/>
  <c r="I54" i="15"/>
  <c r="O54" i="15"/>
  <c r="H52" i="15"/>
  <c r="L52" i="15"/>
  <c r="R52" i="15"/>
  <c r="I52" i="15"/>
  <c r="O52" i="15"/>
  <c r="H50" i="15"/>
  <c r="L50" i="15"/>
  <c r="R50" i="15"/>
  <c r="I50" i="15"/>
  <c r="O50" i="15"/>
  <c r="H48" i="15"/>
  <c r="L48" i="15"/>
  <c r="R48" i="15"/>
  <c r="I48" i="15"/>
  <c r="O48" i="15"/>
  <c r="H46" i="15"/>
  <c r="L46" i="15"/>
  <c r="R46" i="15"/>
  <c r="I46" i="15"/>
  <c r="O46" i="15"/>
  <c r="H44" i="15"/>
  <c r="L44" i="15"/>
  <c r="R44" i="15"/>
  <c r="I44" i="15"/>
  <c r="O44" i="15"/>
  <c r="H42" i="15"/>
  <c r="L42" i="15"/>
  <c r="R42" i="15"/>
  <c r="I42" i="15"/>
  <c r="O42" i="15"/>
  <c r="H40" i="15"/>
  <c r="L40" i="15"/>
  <c r="R40" i="15"/>
  <c r="I40" i="15"/>
  <c r="O40" i="15"/>
  <c r="H38" i="15"/>
  <c r="L38" i="15"/>
  <c r="R38" i="15"/>
  <c r="I38" i="15"/>
  <c r="O38" i="15"/>
  <c r="H36" i="15"/>
  <c r="L36" i="15"/>
  <c r="R36" i="15"/>
  <c r="I36" i="15"/>
  <c r="O36" i="15"/>
  <c r="H34" i="15"/>
  <c r="L34" i="15"/>
  <c r="R34" i="15"/>
  <c r="I34" i="15"/>
  <c r="O34" i="15"/>
  <c r="H32" i="15"/>
  <c r="L32" i="15"/>
  <c r="R32" i="15"/>
  <c r="I32" i="15"/>
  <c r="O32" i="15"/>
  <c r="H30" i="15"/>
  <c r="L30" i="15"/>
  <c r="R30" i="15"/>
  <c r="I30" i="15"/>
  <c r="O30" i="15"/>
  <c r="H28" i="15"/>
  <c r="L28" i="15"/>
  <c r="R28" i="15"/>
  <c r="I28" i="15"/>
  <c r="O28" i="15"/>
  <c r="H26" i="15"/>
  <c r="L26" i="15"/>
  <c r="R26" i="15"/>
  <c r="I26" i="15"/>
  <c r="O26" i="15"/>
  <c r="H24" i="15"/>
  <c r="L24" i="15"/>
  <c r="R24" i="15"/>
  <c r="I24" i="15"/>
  <c r="O24" i="15"/>
  <c r="H22" i="15"/>
  <c r="L22" i="15"/>
  <c r="R22" i="15"/>
  <c r="I22" i="15"/>
  <c r="O22" i="15"/>
  <c r="H20" i="15"/>
  <c r="L20" i="15"/>
  <c r="R20" i="15"/>
  <c r="I20" i="15"/>
  <c r="O20" i="15"/>
  <c r="H18" i="15"/>
  <c r="L18" i="15"/>
  <c r="R18" i="15"/>
  <c r="I18" i="15"/>
  <c r="O18" i="15"/>
  <c r="H16" i="15"/>
  <c r="L16" i="15"/>
  <c r="R16" i="15"/>
  <c r="I16" i="15"/>
  <c r="O16" i="15"/>
  <c r="K14" i="15"/>
  <c r="AN81" i="14"/>
  <c r="AN69" i="14"/>
  <c r="AN65" i="14"/>
  <c r="AN53" i="14"/>
  <c r="AN37" i="14"/>
  <c r="AN33" i="14"/>
  <c r="AN29" i="14"/>
  <c r="AN25" i="14"/>
  <c r="AN21" i="14"/>
  <c r="AI114" i="14"/>
  <c r="AD112" i="14"/>
  <c r="AA112" i="14" s="1"/>
  <c r="U112" i="14" s="1"/>
  <c r="AI110" i="14"/>
  <c r="AQ101" i="29" a="1"/>
  <c r="AQ101" i="29" s="1"/>
  <c r="AQ89" i="29" a="1"/>
  <c r="AQ89" i="29" s="1"/>
  <c r="AD94" i="14"/>
  <c r="AA94" i="14" s="1"/>
  <c r="U94" i="14" s="1"/>
  <c r="AD85" i="14"/>
  <c r="AA85" i="14" s="1"/>
  <c r="U85" i="14" s="1"/>
  <c r="AI77" i="14"/>
  <c r="AQ62" i="29" a="1"/>
  <c r="AQ62" i="29" s="1"/>
  <c r="AD69" i="14"/>
  <c r="AA69" i="14" s="1"/>
  <c r="U69" i="14" s="1"/>
  <c r="AI61" i="14"/>
  <c r="AQ46" i="29" a="1"/>
  <c r="AQ46" i="29" s="1"/>
  <c r="AQ34" i="29" a="1"/>
  <c r="AQ34" i="29" s="1"/>
  <c r="AQ30" i="29" a="1"/>
  <c r="AQ30" i="29" s="1"/>
  <c r="AQ18" i="29" a="1"/>
  <c r="AQ18" i="29" s="1"/>
  <c r="AQ10" i="29" a="1"/>
  <c r="AQ10" i="29" s="1"/>
  <c r="P82" i="15"/>
  <c r="J82" i="15"/>
  <c r="P80" i="15"/>
  <c r="J80" i="15"/>
  <c r="P78" i="15"/>
  <c r="J78" i="15"/>
  <c r="P76" i="15"/>
  <c r="J76" i="15"/>
  <c r="P74" i="15"/>
  <c r="J74" i="15"/>
  <c r="P72" i="15"/>
  <c r="J72" i="15"/>
  <c r="J70" i="15"/>
  <c r="Q68" i="15"/>
  <c r="G68" i="15"/>
  <c r="P66" i="15"/>
  <c r="K64" i="15"/>
  <c r="J62" i="15"/>
  <c r="Q60" i="15"/>
  <c r="G60" i="15"/>
  <c r="P58" i="15"/>
  <c r="K56" i="15"/>
  <c r="J54" i="15"/>
  <c r="Q52" i="15"/>
  <c r="G52" i="15"/>
  <c r="P50" i="15"/>
  <c r="K48" i="15"/>
  <c r="J46" i="15"/>
  <c r="Q44" i="15"/>
  <c r="G44" i="15"/>
  <c r="P42" i="15"/>
  <c r="K40" i="15"/>
  <c r="J38" i="15"/>
  <c r="Q36" i="15"/>
  <c r="G36" i="15"/>
  <c r="P34" i="15"/>
  <c r="K32" i="15"/>
  <c r="J30" i="15"/>
  <c r="Q28" i="15"/>
  <c r="G28" i="15"/>
  <c r="P26" i="15"/>
  <c r="K24" i="15"/>
  <c r="J22" i="15"/>
  <c r="Q20" i="15"/>
  <c r="G20" i="15"/>
  <c r="P18" i="15"/>
  <c r="K16" i="15"/>
  <c r="AQ105" i="29" a="1"/>
  <c r="AQ105" i="29" s="1"/>
  <c r="AI109" i="14"/>
  <c r="AD109" i="14"/>
  <c r="AA109" i="14" s="1"/>
  <c r="U109" i="14" s="1"/>
  <c r="AI107" i="14"/>
  <c r="AD107" i="14"/>
  <c r="AA107" i="14" s="1"/>
  <c r="U107" i="14" s="1"/>
  <c r="AI102" i="14"/>
  <c r="AQ93" i="29" a="1"/>
  <c r="AQ93" i="29" s="1"/>
  <c r="AD98" i="14"/>
  <c r="AA98" i="14" s="1"/>
  <c r="U98" i="14" s="1"/>
  <c r="AI96" i="14"/>
  <c r="AD96" i="14"/>
  <c r="AA96" i="14" s="1"/>
  <c r="U96" i="14" s="1"/>
  <c r="AD92" i="14"/>
  <c r="AA92" i="14" s="1"/>
  <c r="U92" i="14" s="1"/>
  <c r="AI91" i="14"/>
  <c r="AD91" i="14"/>
  <c r="AA91" i="14" s="1"/>
  <c r="U91" i="14" s="1"/>
  <c r="AI87" i="14"/>
  <c r="AD87" i="14"/>
  <c r="AA87" i="14" s="1"/>
  <c r="U87" i="14" s="1"/>
  <c r="AQ78" i="29" a="1"/>
  <c r="AQ78" i="29" s="1"/>
  <c r="AQ66" i="29" a="1"/>
  <c r="AQ66" i="29" s="1"/>
  <c r="AD72" i="14"/>
  <c r="AA72" i="14" s="1"/>
  <c r="U72" i="14" s="1"/>
  <c r="AI71" i="14"/>
  <c r="AQ50" i="29" a="1"/>
  <c r="AQ50" i="29" s="1"/>
  <c r="AD57" i="14"/>
  <c r="AA57" i="14" s="1"/>
  <c r="U57" i="14" s="1"/>
  <c r="AI56" i="14"/>
  <c r="AI55" i="14"/>
  <c r="AI54" i="14"/>
  <c r="AI28" i="14"/>
  <c r="AD28" i="14"/>
  <c r="AA28" i="14" s="1"/>
  <c r="U28" i="14" s="1"/>
  <c r="AI27" i="14"/>
  <c r="AD20" i="14"/>
  <c r="AA20" i="14" s="1"/>
  <c r="U20" i="14" s="1"/>
  <c r="O82" i="15"/>
  <c r="O80" i="15"/>
  <c r="O78" i="15"/>
  <c r="O76" i="15"/>
  <c r="O74" i="15"/>
  <c r="O72" i="15"/>
  <c r="I72" i="15"/>
  <c r="Q70" i="15"/>
  <c r="G70" i="15"/>
  <c r="P68" i="15"/>
  <c r="K66" i="15"/>
  <c r="J64" i="15"/>
  <c r="Q62" i="15"/>
  <c r="G62" i="15"/>
  <c r="P60" i="15"/>
  <c r="K58" i="15"/>
  <c r="J56" i="15"/>
  <c r="Q54" i="15"/>
  <c r="G54" i="15"/>
  <c r="P52" i="15"/>
  <c r="K50" i="15"/>
  <c r="J48" i="15"/>
  <c r="Q46" i="15"/>
  <c r="G46" i="15"/>
  <c r="P44" i="15"/>
  <c r="K42" i="15"/>
  <c r="J40" i="15"/>
  <c r="Q38" i="15"/>
  <c r="G38" i="15"/>
  <c r="P36" i="15"/>
  <c r="K34" i="15"/>
  <c r="J32" i="15"/>
  <c r="Q30" i="15"/>
  <c r="G30" i="15"/>
  <c r="P28" i="15"/>
  <c r="K26" i="15"/>
  <c r="J24" i="15"/>
  <c r="Q22" i="15"/>
  <c r="G22" i="15"/>
  <c r="P20" i="15"/>
  <c r="K18" i="15"/>
  <c r="J16" i="15"/>
  <c r="N8" i="15"/>
  <c r="M3" i="15"/>
  <c r="AY16" i="24"/>
  <c r="AM16" i="24"/>
  <c r="AN18" i="24"/>
  <c r="AF18" i="24"/>
  <c r="AM11" i="24"/>
  <c r="AN14" i="24"/>
  <c r="AX14" i="24" s="1"/>
  <c r="N6" i="15"/>
  <c r="AY17" i="24"/>
  <c r="AY15" i="24"/>
  <c r="AY19" i="24"/>
  <c r="C54" i="7"/>
  <c r="AG238" i="29"/>
  <c r="AN233" i="29"/>
  <c r="AH232" i="29"/>
  <c r="AF231" i="29"/>
  <c r="AD226" i="29"/>
  <c r="AA231" i="29"/>
  <c r="X17" i="19"/>
  <c r="X11" i="19"/>
  <c r="AH235" i="29"/>
  <c r="AF234" i="29"/>
  <c r="AE233" i="29"/>
  <c r="AN227" i="29"/>
  <c r="AE227" i="29"/>
  <c r="AH226" i="29"/>
  <c r="AA234" i="29"/>
  <c r="AE12" i="19"/>
  <c r="AG242" i="29"/>
  <c r="AN240" i="29"/>
  <c r="AE236" i="29"/>
  <c r="AH229" i="29"/>
  <c r="AF228" i="29"/>
  <c r="AA237" i="29"/>
  <c r="AC66" i="19"/>
  <c r="X14" i="19"/>
  <c r="V14" i="19" s="1"/>
  <c r="AH243" i="29"/>
  <c r="AC70" i="19"/>
  <c r="X29" i="19"/>
  <c r="AE26" i="19"/>
  <c r="AN244" i="29"/>
  <c r="AE244" i="29"/>
  <c r="AE240" i="29"/>
  <c r="AD243" i="29"/>
  <c r="AB242" i="29"/>
  <c r="AF241" i="29"/>
  <c r="BR10" i="15"/>
  <c r="BR12" i="15"/>
  <c r="BR7" i="15"/>
  <c r="BR4" i="15"/>
  <c r="BR8" i="15"/>
  <c r="BR3" i="15"/>
  <c r="BR6" i="15"/>
  <c r="BQ171" i="15"/>
  <c r="BQ86" i="15"/>
  <c r="BQ235" i="15"/>
  <c r="BQ150" i="15"/>
  <c r="BQ45" i="15"/>
  <c r="BQ214" i="15"/>
  <c r="BQ129" i="15"/>
  <c r="BQ193" i="15"/>
  <c r="BQ107" i="15"/>
  <c r="BR57" i="15"/>
  <c r="BR53" i="15"/>
  <c r="BR49" i="15"/>
  <c r="BR45" i="15"/>
  <c r="BR41" i="15"/>
  <c r="BR37" i="15"/>
  <c r="BR33" i="15"/>
  <c r="BR29" i="15"/>
  <c r="BR25" i="15"/>
  <c r="BR21" i="15"/>
  <c r="BR17" i="15"/>
  <c r="BR13" i="15"/>
  <c r="BR9" i="15"/>
  <c r="AK45" i="7"/>
  <c r="AK35" i="7"/>
  <c r="AK10" i="7"/>
  <c r="AK38" i="7"/>
  <c r="AK11" i="7"/>
  <c r="AK8" i="7"/>
  <c r="AK36" i="7"/>
  <c r="C52" i="7"/>
  <c r="AK29" i="7"/>
  <c r="AK22" i="7"/>
  <c r="AK54" i="7"/>
  <c r="AK39" i="7"/>
  <c r="AK20" i="7"/>
  <c r="AK52" i="7"/>
  <c r="AK60" i="7"/>
  <c r="AK37" i="7"/>
  <c r="AK19" i="7"/>
  <c r="AK30" i="7"/>
  <c r="AK28" i="7"/>
  <c r="AK56" i="7"/>
  <c r="BQ251" i="15"/>
  <c r="BQ230" i="15"/>
  <c r="BQ209" i="15"/>
  <c r="BQ187" i="15"/>
  <c r="BQ166" i="15"/>
  <c r="BQ145" i="15"/>
  <c r="BQ123" i="15"/>
  <c r="BQ102" i="15"/>
  <c r="BQ77" i="15"/>
  <c r="BQ33" i="15"/>
  <c r="BP193" i="15"/>
  <c r="E41" i="18"/>
  <c r="C5" i="29"/>
  <c r="BQ246" i="15"/>
  <c r="BQ225" i="15"/>
  <c r="BQ203" i="15"/>
  <c r="BQ182" i="15"/>
  <c r="BQ161" i="15"/>
  <c r="BQ139" i="15"/>
  <c r="BQ118" i="15"/>
  <c r="BQ97" i="15"/>
  <c r="BQ65" i="15"/>
  <c r="BQ24" i="15"/>
  <c r="BP129" i="15"/>
  <c r="I40" i="18"/>
  <c r="H4" i="29"/>
  <c r="BQ241" i="15"/>
  <c r="BQ219" i="15"/>
  <c r="BQ198" i="15"/>
  <c r="BQ177" i="15"/>
  <c r="BQ155" i="15"/>
  <c r="BQ134" i="15"/>
  <c r="BQ113" i="15"/>
  <c r="BQ91" i="15"/>
  <c r="BQ56" i="15"/>
  <c r="BQ13" i="15"/>
  <c r="BP65" i="15"/>
  <c r="AK17" i="7"/>
  <c r="AK33" i="7"/>
  <c r="AK49" i="7"/>
  <c r="AK27" i="7"/>
  <c r="AK18" i="7"/>
  <c r="AK34" i="7"/>
  <c r="AK50" i="7"/>
  <c r="AK15" i="7"/>
  <c r="AK47" i="7"/>
  <c r="AK16" i="7"/>
  <c r="AK32" i="7"/>
  <c r="AK48" i="7"/>
  <c r="AK1" i="7"/>
  <c r="BQ250" i="15"/>
  <c r="BQ245" i="15"/>
  <c r="BQ239" i="15"/>
  <c r="BQ234" i="15"/>
  <c r="BQ229" i="15"/>
  <c r="BQ223" i="15"/>
  <c r="BQ218" i="15"/>
  <c r="BQ213" i="15"/>
  <c r="BQ207" i="15"/>
  <c r="BQ202" i="15"/>
  <c r="BQ197" i="15"/>
  <c r="BQ191" i="15"/>
  <c r="BQ186" i="15"/>
  <c r="BQ181" i="15"/>
  <c r="BQ175" i="15"/>
  <c r="BQ170" i="15"/>
  <c r="BQ165" i="15"/>
  <c r="BQ159" i="15"/>
  <c r="BQ154" i="15"/>
  <c r="BQ149" i="15"/>
  <c r="BQ143" i="15"/>
  <c r="BQ138" i="15"/>
  <c r="BQ133" i="15"/>
  <c r="BQ127" i="15"/>
  <c r="BQ122" i="15"/>
  <c r="BQ117" i="15"/>
  <c r="BQ111" i="15"/>
  <c r="BQ106" i="15"/>
  <c r="BQ101" i="15"/>
  <c r="BQ95" i="15"/>
  <c r="BQ90" i="15"/>
  <c r="BQ85" i="15"/>
  <c r="BQ73" i="15"/>
  <c r="BQ64" i="15"/>
  <c r="BQ53" i="15"/>
  <c r="BQ41" i="15"/>
  <c r="BQ32" i="15"/>
  <c r="BQ21" i="15"/>
  <c r="BQ9" i="15"/>
  <c r="AK59" i="7"/>
  <c r="BP241" i="15"/>
  <c r="BP177" i="15"/>
  <c r="BP113" i="15"/>
  <c r="BP49" i="15"/>
  <c r="BQ249" i="15"/>
  <c r="BQ243" i="15"/>
  <c r="BQ238" i="15"/>
  <c r="BQ233" i="15"/>
  <c r="BQ227" i="15"/>
  <c r="BQ222" i="15"/>
  <c r="BQ217" i="15"/>
  <c r="BQ211" i="15"/>
  <c r="BQ206" i="15"/>
  <c r="BQ201" i="15"/>
  <c r="BQ195" i="15"/>
  <c r="BQ190" i="15"/>
  <c r="BQ185" i="15"/>
  <c r="BQ179" i="15"/>
  <c r="BQ174" i="15"/>
  <c r="BQ169" i="15"/>
  <c r="BQ163" i="15"/>
  <c r="BQ158" i="15"/>
  <c r="BQ153" i="15"/>
  <c r="BQ147" i="15"/>
  <c r="BQ142" i="15"/>
  <c r="BQ137" i="15"/>
  <c r="BQ131" i="15"/>
  <c r="BQ126" i="15"/>
  <c r="BQ121" i="15"/>
  <c r="BQ115" i="15"/>
  <c r="BQ110" i="15"/>
  <c r="BQ105" i="15"/>
  <c r="BQ99" i="15"/>
  <c r="BQ94" i="15"/>
  <c r="BQ89" i="15"/>
  <c r="BQ81" i="15"/>
  <c r="BQ72" i="15"/>
  <c r="BQ61" i="15"/>
  <c r="BQ49" i="15"/>
  <c r="BQ40" i="15"/>
  <c r="BQ29" i="15"/>
  <c r="BQ17" i="15"/>
  <c r="BQ8" i="15"/>
  <c r="AK58" i="7"/>
  <c r="BP225" i="15"/>
  <c r="BP161" i="15"/>
  <c r="BP97" i="15"/>
  <c r="BP33" i="15"/>
  <c r="AK25" i="7"/>
  <c r="AK41" i="7"/>
  <c r="AK43" i="7"/>
  <c r="AK26" i="7"/>
  <c r="AK42" i="7"/>
  <c r="AK31" i="7"/>
  <c r="AK24" i="7"/>
  <c r="BQ247" i="15"/>
  <c r="BQ242" i="15"/>
  <c r="BQ237" i="15"/>
  <c r="BQ231" i="15"/>
  <c r="BQ226" i="15"/>
  <c r="BQ221" i="15"/>
  <c r="BQ215" i="15"/>
  <c r="BQ210" i="15"/>
  <c r="BQ205" i="15"/>
  <c r="BQ199" i="15"/>
  <c r="BQ194" i="15"/>
  <c r="BQ189" i="15"/>
  <c r="BQ183" i="15"/>
  <c r="BQ178" i="15"/>
  <c r="BQ173" i="15"/>
  <c r="BQ167" i="15"/>
  <c r="BQ162" i="15"/>
  <c r="BQ157" i="15"/>
  <c r="BQ151" i="15"/>
  <c r="BQ146" i="15"/>
  <c r="BQ141" i="15"/>
  <c r="BQ135" i="15"/>
  <c r="BQ130" i="15"/>
  <c r="BQ125" i="15"/>
  <c r="BQ119" i="15"/>
  <c r="BQ114" i="15"/>
  <c r="BQ109" i="15"/>
  <c r="BQ103" i="15"/>
  <c r="BQ98" i="15"/>
  <c r="BQ93" i="15"/>
  <c r="BQ87" i="15"/>
  <c r="BQ80" i="15"/>
  <c r="BQ69" i="15"/>
  <c r="BQ57" i="15"/>
  <c r="BQ48" i="15"/>
  <c r="BQ37" i="15"/>
  <c r="BQ25" i="15"/>
  <c r="BQ16" i="15"/>
  <c r="AK61" i="7"/>
  <c r="BP209" i="15"/>
  <c r="BP145" i="15"/>
  <c r="BP81" i="15"/>
  <c r="BQ6" i="15"/>
  <c r="BQ10" i="15"/>
  <c r="BQ14" i="15"/>
  <c r="BQ18" i="15"/>
  <c r="BQ22" i="15"/>
  <c r="BQ26" i="15"/>
  <c r="BQ30" i="15"/>
  <c r="BQ34" i="15"/>
  <c r="BQ38" i="15"/>
  <c r="BQ42" i="15"/>
  <c r="BQ46" i="15"/>
  <c r="BQ50" i="15"/>
  <c r="BQ54" i="15"/>
  <c r="BQ58" i="15"/>
  <c r="BQ62" i="15"/>
  <c r="BQ66" i="15"/>
  <c r="BQ70" i="15"/>
  <c r="BQ74" i="15"/>
  <c r="BQ78" i="15"/>
  <c r="BQ82" i="15"/>
  <c r="BQ3" i="15"/>
  <c r="BQ7" i="15"/>
  <c r="BQ11" i="15"/>
  <c r="BQ15" i="15"/>
  <c r="BQ19" i="15"/>
  <c r="BQ23" i="15"/>
  <c r="BQ27" i="15"/>
  <c r="BQ31" i="15"/>
  <c r="BQ35" i="15"/>
  <c r="BQ39" i="15"/>
  <c r="BQ43" i="15"/>
  <c r="BQ47" i="15"/>
  <c r="BQ51" i="15"/>
  <c r="BQ55" i="15"/>
  <c r="BQ59" i="15"/>
  <c r="BQ63" i="15"/>
  <c r="BQ67" i="15"/>
  <c r="BQ71" i="15"/>
  <c r="BQ75" i="15"/>
  <c r="BQ79" i="15"/>
  <c r="BQ83" i="15"/>
  <c r="BP2" i="15"/>
  <c r="BP6" i="15"/>
  <c r="BP10" i="15"/>
  <c r="BP14" i="15"/>
  <c r="BP18" i="15"/>
  <c r="BP22" i="15"/>
  <c r="BP26" i="15"/>
  <c r="BP30" i="15"/>
  <c r="BP34" i="15"/>
  <c r="BP38" i="15"/>
  <c r="BP42" i="15"/>
  <c r="BP46" i="15"/>
  <c r="BP50" i="15"/>
  <c r="BP54" i="15"/>
  <c r="BP58" i="15"/>
  <c r="BP62" i="15"/>
  <c r="BP66" i="15"/>
  <c r="BP70" i="15"/>
  <c r="BP74" i="15"/>
  <c r="BP78" i="15"/>
  <c r="BP82" i="15"/>
  <c r="BP86" i="15"/>
  <c r="BP90" i="15"/>
  <c r="BP94" i="15"/>
  <c r="BP98" i="15"/>
  <c r="BP102" i="15"/>
  <c r="BP106" i="15"/>
  <c r="BP110" i="15"/>
  <c r="BP114" i="15"/>
  <c r="BP118" i="15"/>
  <c r="BP122" i="15"/>
  <c r="BP126" i="15"/>
  <c r="BP130" i="15"/>
  <c r="BP134" i="15"/>
  <c r="BP138" i="15"/>
  <c r="BP142" i="15"/>
  <c r="BP146" i="15"/>
  <c r="BP150" i="15"/>
  <c r="BP154" i="15"/>
  <c r="BP158" i="15"/>
  <c r="BP162" i="15"/>
  <c r="BP166" i="15"/>
  <c r="BP170" i="15"/>
  <c r="BP174" i="15"/>
  <c r="BP178" i="15"/>
  <c r="BP182" i="15"/>
  <c r="BP186" i="15"/>
  <c r="BP190" i="15"/>
  <c r="BP194" i="15"/>
  <c r="BP198" i="15"/>
  <c r="BP202" i="15"/>
  <c r="BP206" i="15"/>
  <c r="BP210" i="15"/>
  <c r="BP214" i="15"/>
  <c r="BP218" i="15"/>
  <c r="BP222" i="15"/>
  <c r="BP226" i="15"/>
  <c r="BP230" i="15"/>
  <c r="BP234" i="15"/>
  <c r="BP238" i="15"/>
  <c r="BP242" i="15"/>
  <c r="BP246" i="15"/>
  <c r="BP250" i="15"/>
  <c r="BP3" i="15"/>
  <c r="BP7" i="15"/>
  <c r="BP11" i="15"/>
  <c r="BP15" i="15"/>
  <c r="BP19" i="15"/>
  <c r="BP23" i="15"/>
  <c r="BP27" i="15"/>
  <c r="BP31" i="15"/>
  <c r="BP35" i="15"/>
  <c r="BP39" i="15"/>
  <c r="BP43" i="15"/>
  <c r="BP47" i="15"/>
  <c r="BP51" i="15"/>
  <c r="BP55" i="15"/>
  <c r="BP59" i="15"/>
  <c r="BP63" i="15"/>
  <c r="BP67" i="15"/>
  <c r="BP71" i="15"/>
  <c r="BP75" i="15"/>
  <c r="BP79" i="15"/>
  <c r="BP83" i="15"/>
  <c r="BP87" i="15"/>
  <c r="BP91" i="15"/>
  <c r="BP95" i="15"/>
  <c r="BP99" i="15"/>
  <c r="BP103" i="15"/>
  <c r="BP107" i="15"/>
  <c r="BP111" i="15"/>
  <c r="BP115" i="15"/>
  <c r="BP119" i="15"/>
  <c r="BP123" i="15"/>
  <c r="BP127" i="15"/>
  <c r="BP131" i="15"/>
  <c r="BP135" i="15"/>
  <c r="BP139" i="15"/>
  <c r="BP143" i="15"/>
  <c r="BP147" i="15"/>
  <c r="BP151" i="15"/>
  <c r="BP155" i="15"/>
  <c r="BP159" i="15"/>
  <c r="BP163" i="15"/>
  <c r="BP167" i="15"/>
  <c r="BP171" i="15"/>
  <c r="BP175" i="15"/>
  <c r="BP179" i="15"/>
  <c r="BP183" i="15"/>
  <c r="BP187" i="15"/>
  <c r="BP191" i="15"/>
  <c r="BP195" i="15"/>
  <c r="BP199" i="15"/>
  <c r="BP203" i="15"/>
  <c r="BP207" i="15"/>
  <c r="BP211" i="15"/>
  <c r="BP215" i="15"/>
  <c r="BP219" i="15"/>
  <c r="BP223" i="15"/>
  <c r="BP227" i="15"/>
  <c r="BP231" i="15"/>
  <c r="BP235" i="15"/>
  <c r="BP239" i="15"/>
  <c r="BP243" i="15"/>
  <c r="BP247" i="15"/>
  <c r="BP251" i="15"/>
  <c r="BP4" i="15"/>
  <c r="BP8" i="15"/>
  <c r="BP12" i="15"/>
  <c r="BP16" i="15"/>
  <c r="BP20" i="15"/>
  <c r="BP24" i="15"/>
  <c r="BP28" i="15"/>
  <c r="BP32" i="15"/>
  <c r="BP36" i="15"/>
  <c r="BP40" i="15"/>
  <c r="BP44" i="15"/>
  <c r="BP48" i="15"/>
  <c r="BP52" i="15"/>
  <c r="BP56" i="15"/>
  <c r="BP60" i="15"/>
  <c r="BP64" i="15"/>
  <c r="BP68" i="15"/>
  <c r="BP72" i="15"/>
  <c r="BP76" i="15"/>
  <c r="BP80" i="15"/>
  <c r="BP84" i="15"/>
  <c r="BP88" i="15"/>
  <c r="BP92" i="15"/>
  <c r="BP96" i="15"/>
  <c r="BP100" i="15"/>
  <c r="BP104" i="15"/>
  <c r="BP108" i="15"/>
  <c r="BP112" i="15"/>
  <c r="BP116" i="15"/>
  <c r="BP120" i="15"/>
  <c r="BP124" i="15"/>
  <c r="BP128" i="15"/>
  <c r="BP132" i="15"/>
  <c r="BP136" i="15"/>
  <c r="BP140" i="15"/>
  <c r="BP144" i="15"/>
  <c r="BP148" i="15"/>
  <c r="BP152" i="15"/>
  <c r="BP156" i="15"/>
  <c r="BP160" i="15"/>
  <c r="BP164" i="15"/>
  <c r="BP168" i="15"/>
  <c r="BP172" i="15"/>
  <c r="BP176" i="15"/>
  <c r="BP180" i="15"/>
  <c r="BP184" i="15"/>
  <c r="BP188" i="15"/>
  <c r="BP192" i="15"/>
  <c r="BP196" i="15"/>
  <c r="BP200" i="15"/>
  <c r="BP204" i="15"/>
  <c r="BP208" i="15"/>
  <c r="BP212" i="15"/>
  <c r="BP216" i="15"/>
  <c r="BP220" i="15"/>
  <c r="BP224" i="15"/>
  <c r="BP228" i="15"/>
  <c r="BP232" i="15"/>
  <c r="BP236" i="15"/>
  <c r="BP240" i="15"/>
  <c r="BP244" i="15"/>
  <c r="BP248" i="15"/>
  <c r="BP252" i="15"/>
  <c r="BP237" i="15"/>
  <c r="BP221" i="15"/>
  <c r="BP205" i="15"/>
  <c r="BP189" i="15"/>
  <c r="BP173" i="15"/>
  <c r="BP157" i="15"/>
  <c r="BP141" i="15"/>
  <c r="BP125" i="15"/>
  <c r="BP109" i="15"/>
  <c r="BP93" i="15"/>
  <c r="BP77" i="15"/>
  <c r="BP61" i="15"/>
  <c r="BP45" i="15"/>
  <c r="BP29" i="15"/>
  <c r="BP13" i="15"/>
  <c r="BP249" i="15"/>
  <c r="BP233" i="15"/>
  <c r="BP217" i="15"/>
  <c r="BP201" i="15"/>
  <c r="BP185" i="15"/>
  <c r="BP169" i="15"/>
  <c r="BP153" i="15"/>
  <c r="BP137" i="15"/>
  <c r="BP121" i="15"/>
  <c r="BP105" i="15"/>
  <c r="BP89" i="15"/>
  <c r="BP73" i="15"/>
  <c r="BP57" i="15"/>
  <c r="BP41" i="15"/>
  <c r="BP25" i="15"/>
  <c r="BP9" i="15"/>
  <c r="BQ252" i="15"/>
  <c r="BQ248" i="15"/>
  <c r="BQ244" i="15"/>
  <c r="BQ240" i="15"/>
  <c r="BQ236" i="15"/>
  <c r="BQ232" i="15"/>
  <c r="BQ228" i="15"/>
  <c r="BQ224" i="15"/>
  <c r="BQ220" i="15"/>
  <c r="BQ216" i="15"/>
  <c r="BQ212" i="15"/>
  <c r="BQ208" i="15"/>
  <c r="BQ204" i="15"/>
  <c r="BQ200" i="15"/>
  <c r="BQ196" i="15"/>
  <c r="BQ192" i="15"/>
  <c r="BQ188" i="15"/>
  <c r="BQ184" i="15"/>
  <c r="BQ180" i="15"/>
  <c r="BQ176" i="15"/>
  <c r="BQ172" i="15"/>
  <c r="BQ168" i="15"/>
  <c r="BQ164" i="15"/>
  <c r="BQ160" i="15"/>
  <c r="BQ156" i="15"/>
  <c r="BQ152" i="15"/>
  <c r="BQ148" i="15"/>
  <c r="BQ144" i="15"/>
  <c r="BQ140" i="15"/>
  <c r="BQ136" i="15"/>
  <c r="BQ132" i="15"/>
  <c r="BQ128" i="15"/>
  <c r="BQ124" i="15"/>
  <c r="BQ120" i="15"/>
  <c r="BQ116" i="15"/>
  <c r="BQ112" i="15"/>
  <c r="BQ108" i="15"/>
  <c r="BQ104" i="15"/>
  <c r="BQ100" i="15"/>
  <c r="BQ96" i="15"/>
  <c r="BQ92" i="15"/>
  <c r="BQ88" i="15"/>
  <c r="BQ84" i="15"/>
  <c r="BQ76" i="15"/>
  <c r="BQ68" i="15"/>
  <c r="BQ60" i="15"/>
  <c r="BQ52" i="15"/>
  <c r="BQ44" i="15"/>
  <c r="BQ36" i="15"/>
  <c r="BQ28" i="15"/>
  <c r="BQ20" i="15"/>
  <c r="BQ12" i="15"/>
  <c r="BQ4" i="15"/>
  <c r="BP245" i="15"/>
  <c r="BP229" i="15"/>
  <c r="BP213" i="15"/>
  <c r="BP197" i="15"/>
  <c r="BP181" i="15"/>
  <c r="BP165" i="15"/>
  <c r="BP149" i="15"/>
  <c r="BP133" i="15"/>
  <c r="BP117" i="15"/>
  <c r="BP101" i="15"/>
  <c r="BP85" i="15"/>
  <c r="BP69" i="15"/>
  <c r="BP53" i="15"/>
  <c r="BP37" i="15"/>
  <c r="BP21" i="15"/>
  <c r="BP5" i="15"/>
  <c r="H84" i="15"/>
  <c r="L84" i="15"/>
  <c r="P84" i="15"/>
  <c r="H85" i="15"/>
  <c r="L85" i="15"/>
  <c r="P85" i="15"/>
  <c r="H86" i="15"/>
  <c r="L86" i="15"/>
  <c r="P86" i="15"/>
  <c r="H87" i="15"/>
  <c r="L87" i="15"/>
  <c r="P87" i="15"/>
  <c r="H88" i="15"/>
  <c r="L88" i="15"/>
  <c r="P88" i="15"/>
  <c r="H89" i="15"/>
  <c r="L89" i="15"/>
  <c r="P89" i="15"/>
  <c r="H90" i="15"/>
  <c r="L90" i="15"/>
  <c r="P90" i="15"/>
  <c r="H91" i="15"/>
  <c r="L91" i="15"/>
  <c r="P91" i="15"/>
  <c r="H92" i="15"/>
  <c r="L92" i="15"/>
  <c r="P92" i="15"/>
  <c r="H93" i="15"/>
  <c r="L93" i="15"/>
  <c r="P93" i="15"/>
  <c r="H94" i="15"/>
  <c r="L94" i="15"/>
  <c r="P94" i="15"/>
  <c r="H95" i="15"/>
  <c r="L95" i="15"/>
  <c r="P95" i="15"/>
  <c r="H96" i="15"/>
  <c r="L96" i="15"/>
  <c r="P96" i="15"/>
  <c r="H97" i="15"/>
  <c r="L97" i="15"/>
  <c r="P97" i="15"/>
  <c r="H98" i="15"/>
  <c r="L98" i="15"/>
  <c r="P98" i="15"/>
  <c r="H99" i="15"/>
  <c r="L99" i="15"/>
  <c r="P99" i="15"/>
  <c r="H100" i="15"/>
  <c r="L100" i="15"/>
  <c r="P100" i="15"/>
  <c r="H101" i="15"/>
  <c r="L101" i="15"/>
  <c r="P101" i="15"/>
  <c r="H102" i="15"/>
  <c r="L102" i="15"/>
  <c r="P102" i="15"/>
  <c r="H103" i="15"/>
  <c r="L103" i="15"/>
  <c r="P103" i="15"/>
  <c r="H104" i="15"/>
  <c r="L104" i="15"/>
  <c r="P104" i="15"/>
  <c r="H105" i="15"/>
  <c r="L105" i="15"/>
  <c r="P105" i="15"/>
  <c r="H106" i="15"/>
  <c r="L106" i="15"/>
  <c r="P106" i="15"/>
  <c r="H107" i="15"/>
  <c r="L107" i="15"/>
  <c r="P107" i="15"/>
  <c r="H108" i="15"/>
  <c r="L108" i="15"/>
  <c r="P108" i="15"/>
  <c r="H109" i="15"/>
  <c r="L109" i="15"/>
  <c r="P109" i="15"/>
  <c r="H110" i="15"/>
  <c r="L110" i="15"/>
  <c r="P110" i="15"/>
  <c r="I84" i="15"/>
  <c r="M84" i="15"/>
  <c r="Q84" i="15"/>
  <c r="I85" i="15"/>
  <c r="M85" i="15"/>
  <c r="Q85" i="15"/>
  <c r="I86" i="15"/>
  <c r="M86" i="15"/>
  <c r="Q86" i="15"/>
  <c r="I87" i="15"/>
  <c r="M87" i="15"/>
  <c r="Q87" i="15"/>
  <c r="I88" i="15"/>
  <c r="M88" i="15"/>
  <c r="Q88" i="15"/>
  <c r="I89" i="15"/>
  <c r="M89" i="15"/>
  <c r="Q89" i="15"/>
  <c r="I90" i="15"/>
  <c r="M90" i="15"/>
  <c r="Q90" i="15"/>
  <c r="I91" i="15"/>
  <c r="M91" i="15"/>
  <c r="Q91" i="15"/>
  <c r="I92" i="15"/>
  <c r="M92" i="15"/>
  <c r="Q92" i="15"/>
  <c r="I93" i="15"/>
  <c r="M93" i="15"/>
  <c r="Q93" i="15"/>
  <c r="I94" i="15"/>
  <c r="M94" i="15"/>
  <c r="Q94" i="15"/>
  <c r="I95" i="15"/>
  <c r="M95" i="15"/>
  <c r="Q95" i="15"/>
  <c r="I96" i="15"/>
  <c r="M96" i="15"/>
  <c r="Q96" i="15"/>
  <c r="I97" i="15"/>
  <c r="M97" i="15"/>
  <c r="Q97" i="15"/>
  <c r="I98" i="15"/>
  <c r="M98" i="15"/>
  <c r="Q98" i="15"/>
  <c r="I99" i="15"/>
  <c r="M99" i="15"/>
  <c r="Q99" i="15"/>
  <c r="I100" i="15"/>
  <c r="M100" i="15"/>
  <c r="Q100" i="15"/>
  <c r="I101" i="15"/>
  <c r="M101" i="15"/>
  <c r="Q101" i="15"/>
  <c r="I102" i="15"/>
  <c r="M102" i="15"/>
  <c r="Q102" i="15"/>
  <c r="I103" i="15"/>
  <c r="M103" i="15"/>
  <c r="Q103" i="15"/>
  <c r="I104" i="15"/>
  <c r="M104" i="15"/>
  <c r="Q104" i="15"/>
  <c r="I105" i="15"/>
  <c r="M105" i="15"/>
  <c r="Q105" i="15"/>
  <c r="I106" i="15"/>
  <c r="M106" i="15"/>
  <c r="Q106" i="15"/>
  <c r="I107" i="15"/>
  <c r="M107" i="15"/>
  <c r="Q107" i="15"/>
  <c r="I108" i="15"/>
  <c r="M108" i="15"/>
  <c r="Q108" i="15"/>
  <c r="I109" i="15"/>
  <c r="M109" i="15"/>
  <c r="Q109" i="15"/>
  <c r="I110" i="15"/>
  <c r="M110" i="15"/>
  <c r="Q110" i="15"/>
  <c r="I111" i="15"/>
  <c r="M111" i="15"/>
  <c r="Q111" i="15"/>
  <c r="I112" i="15"/>
  <c r="J84" i="15"/>
  <c r="N84" i="15"/>
  <c r="R84" i="15"/>
  <c r="J85" i="15"/>
  <c r="N85" i="15"/>
  <c r="R85" i="15"/>
  <c r="J86" i="15"/>
  <c r="N86" i="15"/>
  <c r="R86" i="15"/>
  <c r="J87" i="15"/>
  <c r="N87" i="15"/>
  <c r="R87" i="15"/>
  <c r="J88" i="15"/>
  <c r="N88" i="15"/>
  <c r="R88" i="15"/>
  <c r="J89" i="15"/>
  <c r="N89" i="15"/>
  <c r="R89" i="15"/>
  <c r="J90" i="15"/>
  <c r="N90" i="15"/>
  <c r="R90" i="15"/>
  <c r="J91" i="15"/>
  <c r="N91" i="15"/>
  <c r="R91" i="15"/>
  <c r="J92" i="15"/>
  <c r="N92" i="15"/>
  <c r="R92" i="15"/>
  <c r="J93" i="15"/>
  <c r="N93" i="15"/>
  <c r="R93" i="15"/>
  <c r="J94" i="15"/>
  <c r="N94" i="15"/>
  <c r="R94" i="15"/>
  <c r="J95" i="15"/>
  <c r="N95" i="15"/>
  <c r="R95" i="15"/>
  <c r="J96" i="15"/>
  <c r="N96" i="15"/>
  <c r="R96" i="15"/>
  <c r="J97" i="15"/>
  <c r="N97" i="15"/>
  <c r="R97" i="15"/>
  <c r="J98" i="15"/>
  <c r="N98" i="15"/>
  <c r="R98" i="15"/>
  <c r="J99" i="15"/>
  <c r="N99" i="15"/>
  <c r="R99" i="15"/>
  <c r="J100" i="15"/>
  <c r="N100" i="15"/>
  <c r="R100" i="15"/>
  <c r="J101" i="15"/>
  <c r="N101" i="15"/>
  <c r="R101" i="15"/>
  <c r="J102" i="15"/>
  <c r="N102" i="15"/>
  <c r="R102" i="15"/>
  <c r="J103" i="15"/>
  <c r="K84" i="15"/>
  <c r="O85" i="15"/>
  <c r="G87" i="15"/>
  <c r="K88" i="15"/>
  <c r="O89" i="15"/>
  <c r="G91" i="15"/>
  <c r="K92" i="15"/>
  <c r="O93" i="15"/>
  <c r="G95" i="15"/>
  <c r="K96" i="15"/>
  <c r="O97" i="15"/>
  <c r="G99" i="15"/>
  <c r="K100" i="15"/>
  <c r="O101" i="15"/>
  <c r="G103" i="15"/>
  <c r="R103" i="15"/>
  <c r="N104" i="15"/>
  <c r="J105" i="15"/>
  <c r="R105" i="15"/>
  <c r="N106" i="15"/>
  <c r="J107" i="15"/>
  <c r="R107" i="15"/>
  <c r="N108" i="15"/>
  <c r="J109" i="15"/>
  <c r="R109" i="15"/>
  <c r="N110" i="15"/>
  <c r="H111" i="15"/>
  <c r="N111" i="15"/>
  <c r="G112" i="15"/>
  <c r="L112" i="15"/>
  <c r="P112" i="15"/>
  <c r="H113" i="15"/>
  <c r="L113" i="15"/>
  <c r="P113" i="15"/>
  <c r="H114" i="15"/>
  <c r="L114" i="15"/>
  <c r="P114" i="15"/>
  <c r="H115" i="15"/>
  <c r="L115" i="15"/>
  <c r="P115" i="15"/>
  <c r="H116" i="15"/>
  <c r="L116" i="15"/>
  <c r="P116" i="15"/>
  <c r="H117" i="15"/>
  <c r="L117" i="15"/>
  <c r="P117" i="15"/>
  <c r="H118" i="15"/>
  <c r="L118" i="15"/>
  <c r="P118" i="15"/>
  <c r="H119" i="15"/>
  <c r="L119" i="15"/>
  <c r="P119" i="15"/>
  <c r="H120" i="15"/>
  <c r="L120" i="15"/>
  <c r="P120" i="15"/>
  <c r="H121" i="15"/>
  <c r="L121" i="15"/>
  <c r="P121" i="15"/>
  <c r="H122" i="15"/>
  <c r="L122" i="15"/>
  <c r="P122" i="15"/>
  <c r="H123" i="15"/>
  <c r="L123" i="15"/>
  <c r="P123" i="15"/>
  <c r="H124" i="15"/>
  <c r="L124" i="15"/>
  <c r="P124" i="15"/>
  <c r="H125" i="15"/>
  <c r="L125" i="15"/>
  <c r="P125" i="15"/>
  <c r="H126" i="15"/>
  <c r="L126" i="15"/>
  <c r="P126" i="15"/>
  <c r="H127" i="15"/>
  <c r="L127" i="15"/>
  <c r="P127" i="15"/>
  <c r="H128" i="15"/>
  <c r="L128" i="15"/>
  <c r="P128" i="15"/>
  <c r="H129" i="15"/>
  <c r="L129" i="15"/>
  <c r="P129" i="15"/>
  <c r="H130" i="15"/>
  <c r="L130" i="15"/>
  <c r="P130" i="15"/>
  <c r="O84" i="15"/>
  <c r="G86" i="15"/>
  <c r="K87" i="15"/>
  <c r="O88" i="15"/>
  <c r="G90" i="15"/>
  <c r="K91" i="15"/>
  <c r="O92" i="15"/>
  <c r="G94" i="15"/>
  <c r="K95" i="15"/>
  <c r="O96" i="15"/>
  <c r="G98" i="15"/>
  <c r="K99" i="15"/>
  <c r="O100" i="15"/>
  <c r="G102" i="15"/>
  <c r="K103" i="15"/>
  <c r="G104" i="15"/>
  <c r="O104" i="15"/>
  <c r="K105" i="15"/>
  <c r="G106" i="15"/>
  <c r="O106" i="15"/>
  <c r="K107" i="15"/>
  <c r="G108" i="15"/>
  <c r="O108" i="15"/>
  <c r="K109" i="15"/>
  <c r="G110" i="15"/>
  <c r="O110" i="15"/>
  <c r="J111" i="15"/>
  <c r="O111" i="15"/>
  <c r="H112" i="15"/>
  <c r="M112" i="15"/>
  <c r="Q112" i="15"/>
  <c r="I113" i="15"/>
  <c r="M113" i="15"/>
  <c r="Q113" i="15"/>
  <c r="I114" i="15"/>
  <c r="M114" i="15"/>
  <c r="Q114" i="15"/>
  <c r="I115" i="15"/>
  <c r="M115" i="15"/>
  <c r="Q115" i="15"/>
  <c r="I116" i="15"/>
  <c r="M116" i="15"/>
  <c r="Q116" i="15"/>
  <c r="I117" i="15"/>
  <c r="M117" i="15"/>
  <c r="Q117" i="15"/>
  <c r="I118" i="15"/>
  <c r="M118" i="15"/>
  <c r="Q118" i="15"/>
  <c r="I119" i="15"/>
  <c r="M119" i="15"/>
  <c r="Q119" i="15"/>
  <c r="I120" i="15"/>
  <c r="M120" i="15"/>
  <c r="Q120" i="15"/>
  <c r="I121" i="15"/>
  <c r="M121" i="15"/>
  <c r="Q121" i="15"/>
  <c r="I122" i="15"/>
  <c r="M122" i="15"/>
  <c r="Q122" i="15"/>
  <c r="I123" i="15"/>
  <c r="M123" i="15"/>
  <c r="Q123" i="15"/>
  <c r="I124" i="15"/>
  <c r="M124" i="15"/>
  <c r="Q124" i="15"/>
  <c r="I125" i="15"/>
  <c r="M125" i="15"/>
  <c r="Q125" i="15"/>
  <c r="I126" i="15"/>
  <c r="M126" i="15"/>
  <c r="Q126" i="15"/>
  <c r="I127" i="15"/>
  <c r="M127" i="15"/>
  <c r="Q127" i="15"/>
  <c r="I128" i="15"/>
  <c r="M128" i="15"/>
  <c r="Q128" i="15"/>
  <c r="I129" i="15"/>
  <c r="M129" i="15"/>
  <c r="Q129" i="15"/>
  <c r="I130" i="15"/>
  <c r="M130" i="15"/>
  <c r="Q130" i="15"/>
  <c r="G85" i="15"/>
  <c r="K86" i="15"/>
  <c r="O87" i="15"/>
  <c r="G89" i="15"/>
  <c r="K90" i="15"/>
  <c r="O91" i="15"/>
  <c r="G93" i="15"/>
  <c r="K94" i="15"/>
  <c r="O95" i="15"/>
  <c r="G97" i="15"/>
  <c r="K98" i="15"/>
  <c r="O99" i="15"/>
  <c r="G101" i="15"/>
  <c r="K102" i="15"/>
  <c r="N103" i="15"/>
  <c r="J104" i="15"/>
  <c r="R104" i="15"/>
  <c r="N105" i="15"/>
  <c r="J106" i="15"/>
  <c r="R106" i="15"/>
  <c r="N107" i="15"/>
  <c r="J108" i="15"/>
  <c r="R108" i="15"/>
  <c r="N109" i="15"/>
  <c r="J110" i="15"/>
  <c r="R110" i="15"/>
  <c r="K111" i="15"/>
  <c r="P111" i="15"/>
  <c r="J112" i="15"/>
  <c r="N112" i="15"/>
  <c r="R112" i="15"/>
  <c r="J113" i="15"/>
  <c r="N113" i="15"/>
  <c r="R113" i="15"/>
  <c r="J114" i="15"/>
  <c r="N114" i="15"/>
  <c r="R114" i="15"/>
  <c r="J115" i="15"/>
  <c r="N115" i="15"/>
  <c r="R115" i="15"/>
  <c r="J116" i="15"/>
  <c r="N116" i="15"/>
  <c r="R116" i="15"/>
  <c r="J117" i="15"/>
  <c r="N117" i="15"/>
  <c r="R117" i="15"/>
  <c r="J118" i="15"/>
  <c r="N118" i="15"/>
  <c r="R118" i="15"/>
  <c r="J119" i="15"/>
  <c r="N119" i="15"/>
  <c r="R119" i="15"/>
  <c r="J120" i="15"/>
  <c r="N120" i="15"/>
  <c r="R120" i="15"/>
  <c r="J121" i="15"/>
  <c r="N121" i="15"/>
  <c r="R121" i="15"/>
  <c r="J122" i="15"/>
  <c r="N122" i="15"/>
  <c r="R122" i="15"/>
  <c r="J123" i="15"/>
  <c r="N123" i="15"/>
  <c r="R123" i="15"/>
  <c r="J124" i="15"/>
  <c r="N124" i="15"/>
  <c r="R124" i="15"/>
  <c r="J125" i="15"/>
  <c r="N125" i="15"/>
  <c r="R125" i="15"/>
  <c r="J126" i="15"/>
  <c r="N126" i="15"/>
  <c r="R126" i="15"/>
  <c r="J127" i="15"/>
  <c r="N127" i="15"/>
  <c r="R127" i="15"/>
  <c r="J128" i="15"/>
  <c r="N128" i="15"/>
  <c r="R128" i="15"/>
  <c r="J129" i="15"/>
  <c r="N129" i="15"/>
  <c r="R129" i="15"/>
  <c r="J130" i="15"/>
  <c r="N130" i="15"/>
  <c r="R130" i="15"/>
  <c r="K85" i="15"/>
  <c r="O90" i="15"/>
  <c r="G96" i="15"/>
  <c r="K101" i="15"/>
  <c r="G105" i="15"/>
  <c r="O107" i="15"/>
  <c r="K110" i="15"/>
  <c r="K112" i="15"/>
  <c r="O113" i="15"/>
  <c r="G115" i="15"/>
  <c r="K116" i="15"/>
  <c r="O117" i="15"/>
  <c r="G119" i="15"/>
  <c r="K120" i="15"/>
  <c r="O121" i="15"/>
  <c r="G123" i="15"/>
  <c r="K124" i="15"/>
  <c r="O125" i="15"/>
  <c r="G127" i="15"/>
  <c r="K128" i="15"/>
  <c r="O129" i="15"/>
  <c r="G131" i="15"/>
  <c r="K131" i="15"/>
  <c r="O131" i="15"/>
  <c r="G132" i="15"/>
  <c r="K132" i="15"/>
  <c r="O132" i="15"/>
  <c r="G133" i="15"/>
  <c r="K133" i="15"/>
  <c r="O133" i="15"/>
  <c r="G134" i="15"/>
  <c r="K134" i="15"/>
  <c r="O134" i="15"/>
  <c r="G135" i="15"/>
  <c r="K135" i="15"/>
  <c r="O135" i="15"/>
  <c r="G136" i="15"/>
  <c r="K136" i="15"/>
  <c r="O136" i="15"/>
  <c r="G137" i="15"/>
  <c r="K137" i="15"/>
  <c r="O137" i="15"/>
  <c r="G138" i="15"/>
  <c r="K138" i="15"/>
  <c r="O138" i="15"/>
  <c r="G139" i="15"/>
  <c r="K139" i="15"/>
  <c r="O139" i="15"/>
  <c r="G140" i="15"/>
  <c r="K140" i="15"/>
  <c r="O140" i="15"/>
  <c r="G141" i="15"/>
  <c r="K141" i="15"/>
  <c r="O141" i="15"/>
  <c r="G142" i="15"/>
  <c r="K142" i="15"/>
  <c r="O142" i="15"/>
  <c r="G143" i="15"/>
  <c r="K143" i="15"/>
  <c r="O143" i="15"/>
  <c r="G144" i="15"/>
  <c r="K144" i="15"/>
  <c r="O144" i="15"/>
  <c r="G145" i="15"/>
  <c r="K145" i="15"/>
  <c r="O145" i="15"/>
  <c r="G146" i="15"/>
  <c r="K146" i="15"/>
  <c r="O146" i="15"/>
  <c r="J147" i="15"/>
  <c r="R147" i="15"/>
  <c r="N148" i="15"/>
  <c r="H149" i="15"/>
  <c r="P149" i="15"/>
  <c r="J150" i="15"/>
  <c r="N150" i="15"/>
  <c r="R150" i="15"/>
  <c r="N151" i="15"/>
  <c r="K153" i="15"/>
  <c r="P153" i="15"/>
  <c r="J154" i="15"/>
  <c r="N154" i="15"/>
  <c r="R154" i="15"/>
  <c r="N155" i="15"/>
  <c r="K157" i="15"/>
  <c r="P157" i="15"/>
  <c r="L158" i="15"/>
  <c r="M159" i="15"/>
  <c r="H161" i="15"/>
  <c r="L161" i="15"/>
  <c r="P161" i="15"/>
  <c r="N162" i="15"/>
  <c r="M163" i="15"/>
  <c r="R164" i="15"/>
  <c r="G165" i="15"/>
  <c r="M165" i="15"/>
  <c r="R165" i="15"/>
  <c r="L166" i="15"/>
  <c r="H169" i="15"/>
  <c r="L169" i="15"/>
  <c r="P169" i="15"/>
  <c r="N170" i="15"/>
  <c r="I173" i="15"/>
  <c r="M173" i="15"/>
  <c r="Q173" i="15"/>
  <c r="P177" i="15"/>
  <c r="H178" i="15"/>
  <c r="M178" i="15"/>
  <c r="R178" i="15"/>
  <c r="I179" i="15"/>
  <c r="H181" i="15"/>
  <c r="L181" i="15"/>
  <c r="P181" i="15"/>
  <c r="K185" i="15"/>
  <c r="O185" i="15"/>
  <c r="N186" i="15"/>
  <c r="J188" i="15"/>
  <c r="J189" i="15"/>
  <c r="N189" i="15"/>
  <c r="R189" i="15"/>
  <c r="N190" i="15"/>
  <c r="I193" i="15"/>
  <c r="N193" i="15"/>
  <c r="P194" i="15"/>
  <c r="N195" i="15"/>
  <c r="N196" i="15"/>
  <c r="K197" i="15"/>
  <c r="K198" i="15"/>
  <c r="Q198" i="15"/>
  <c r="O200" i="15"/>
  <c r="G201" i="15"/>
  <c r="L201" i="15"/>
  <c r="Q201" i="15"/>
  <c r="N203" i="15"/>
  <c r="O204" i="15"/>
  <c r="H205" i="15"/>
  <c r="R205" i="15"/>
  <c r="G206" i="15"/>
  <c r="K206" i="15"/>
  <c r="O206" i="15"/>
  <c r="I209" i="15"/>
  <c r="N209" i="15"/>
  <c r="P210" i="15"/>
  <c r="J211" i="15"/>
  <c r="N212" i="15"/>
  <c r="R213" i="15"/>
  <c r="G214" i="15"/>
  <c r="K214" i="15"/>
  <c r="O214" i="15"/>
  <c r="I217" i="15"/>
  <c r="N217" i="15"/>
  <c r="O86" i="15"/>
  <c r="G92" i="15"/>
  <c r="K97" i="15"/>
  <c r="O102" i="15"/>
  <c r="O105" i="15"/>
  <c r="K108" i="15"/>
  <c r="G111" i="15"/>
  <c r="O112" i="15"/>
  <c r="G114" i="15"/>
  <c r="K115" i="15"/>
  <c r="O116" i="15"/>
  <c r="G118" i="15"/>
  <c r="K119" i="15"/>
  <c r="O120" i="15"/>
  <c r="G122" i="15"/>
  <c r="K123" i="15"/>
  <c r="O124" i="15"/>
  <c r="G126" i="15"/>
  <c r="K127" i="15"/>
  <c r="O128" i="15"/>
  <c r="G130" i="15"/>
  <c r="H131" i="15"/>
  <c r="L131" i="15"/>
  <c r="P131" i="15"/>
  <c r="H132" i="15"/>
  <c r="L132" i="15"/>
  <c r="P132" i="15"/>
  <c r="H133" i="15"/>
  <c r="L133" i="15"/>
  <c r="P133" i="15"/>
  <c r="H134" i="15"/>
  <c r="L134" i="15"/>
  <c r="P134" i="15"/>
  <c r="H135" i="15"/>
  <c r="L135" i="15"/>
  <c r="P135" i="15"/>
  <c r="H136" i="15"/>
  <c r="L136" i="15"/>
  <c r="P136" i="15"/>
  <c r="H137" i="15"/>
  <c r="L137" i="15"/>
  <c r="P137" i="15"/>
  <c r="H138" i="15"/>
  <c r="L138" i="15"/>
  <c r="P138" i="15"/>
  <c r="H139" i="15"/>
  <c r="L139" i="15"/>
  <c r="P139" i="15"/>
  <c r="H140" i="15"/>
  <c r="L140" i="15"/>
  <c r="P140" i="15"/>
  <c r="H141" i="15"/>
  <c r="L141" i="15"/>
  <c r="P141" i="15"/>
  <c r="H142" i="15"/>
  <c r="L142" i="15"/>
  <c r="P142" i="15"/>
  <c r="H143" i="15"/>
  <c r="L143" i="15"/>
  <c r="P143" i="15"/>
  <c r="H144" i="15"/>
  <c r="L144" i="15"/>
  <c r="P144" i="15"/>
  <c r="H145" i="15"/>
  <c r="L145" i="15"/>
  <c r="P145" i="15"/>
  <c r="H146" i="15"/>
  <c r="L146" i="15"/>
  <c r="P146" i="15"/>
  <c r="M147" i="15"/>
  <c r="R148" i="15"/>
  <c r="J149" i="15"/>
  <c r="R149" i="15"/>
  <c r="G150" i="15"/>
  <c r="K150" i="15"/>
  <c r="O150" i="15"/>
  <c r="G153" i="15"/>
  <c r="L153" i="15"/>
  <c r="R153" i="15"/>
  <c r="G154" i="15"/>
  <c r="K154" i="15"/>
  <c r="O154" i="15"/>
  <c r="G157" i="15"/>
  <c r="L157" i="15"/>
  <c r="Q157" i="15"/>
  <c r="N158" i="15"/>
  <c r="N159" i="15"/>
  <c r="I161" i="15"/>
  <c r="M161" i="15"/>
  <c r="Q161" i="15"/>
  <c r="P162" i="15"/>
  <c r="N163" i="15"/>
  <c r="I165" i="15"/>
  <c r="N165" i="15"/>
  <c r="Q166" i="15"/>
  <c r="N167" i="15"/>
  <c r="I169" i="15"/>
  <c r="M169" i="15"/>
  <c r="Q169" i="15"/>
  <c r="Q170" i="15"/>
  <c r="J171" i="15"/>
  <c r="J173" i="15"/>
  <c r="N173" i="15"/>
  <c r="R173" i="15"/>
  <c r="L174" i="15"/>
  <c r="H177" i="15"/>
  <c r="I178" i="15"/>
  <c r="N178" i="15"/>
  <c r="M179" i="15"/>
  <c r="I181" i="15"/>
  <c r="M181" i="15"/>
  <c r="Q181" i="15"/>
  <c r="O184" i="15"/>
  <c r="G185" i="15"/>
  <c r="L185" i="15"/>
  <c r="P185" i="15"/>
  <c r="Q186" i="15"/>
  <c r="R188" i="15"/>
  <c r="G189" i="15"/>
  <c r="K189" i="15"/>
  <c r="O189" i="15"/>
  <c r="Q190" i="15"/>
  <c r="J193" i="15"/>
  <c r="O193" i="15"/>
  <c r="P197" i="15"/>
  <c r="G198" i="15"/>
  <c r="M198" i="15"/>
  <c r="R198" i="15"/>
  <c r="H201" i="15"/>
  <c r="N201" i="15"/>
  <c r="G88" i="15"/>
  <c r="K93" i="15"/>
  <c r="O98" i="15"/>
  <c r="O103" i="15"/>
  <c r="K106" i="15"/>
  <c r="G109" i="15"/>
  <c r="L111" i="15"/>
  <c r="G113" i="15"/>
  <c r="K114" i="15"/>
  <c r="O115" i="15"/>
  <c r="G117" i="15"/>
  <c r="K118" i="15"/>
  <c r="O119" i="15"/>
  <c r="G121" i="15"/>
  <c r="K122" i="15"/>
  <c r="O123" i="15"/>
  <c r="G125" i="15"/>
  <c r="K126" i="15"/>
  <c r="O127" i="15"/>
  <c r="G129" i="15"/>
  <c r="K130" i="15"/>
  <c r="I131" i="15"/>
  <c r="M131" i="15"/>
  <c r="Q131" i="15"/>
  <c r="I132" i="15"/>
  <c r="M132" i="15"/>
  <c r="Q132" i="15"/>
  <c r="I133" i="15"/>
  <c r="M133" i="15"/>
  <c r="Q133" i="15"/>
  <c r="I134" i="15"/>
  <c r="M134" i="15"/>
  <c r="Q134" i="15"/>
  <c r="I135" i="15"/>
  <c r="M135" i="15"/>
  <c r="Q135" i="15"/>
  <c r="I136" i="15"/>
  <c r="M136" i="15"/>
  <c r="Q136" i="15"/>
  <c r="I137" i="15"/>
  <c r="M137" i="15"/>
  <c r="Q137" i="15"/>
  <c r="I138" i="15"/>
  <c r="M138" i="15"/>
  <c r="Q138" i="15"/>
  <c r="I139" i="15"/>
  <c r="M139" i="15"/>
  <c r="Q139" i="15"/>
  <c r="I140" i="15"/>
  <c r="M140" i="15"/>
  <c r="Q140" i="15"/>
  <c r="I141" i="15"/>
  <c r="M141" i="15"/>
  <c r="Q141" i="15"/>
  <c r="I142" i="15"/>
  <c r="M142" i="15"/>
  <c r="Q142" i="15"/>
  <c r="I143" i="15"/>
  <c r="M143" i="15"/>
  <c r="Q143" i="15"/>
  <c r="I144" i="15"/>
  <c r="M144" i="15"/>
  <c r="Q144" i="15"/>
  <c r="I145" i="15"/>
  <c r="M145" i="15"/>
  <c r="Q145" i="15"/>
  <c r="I146" i="15"/>
  <c r="M146" i="15"/>
  <c r="Q146" i="15"/>
  <c r="N147" i="15"/>
  <c r="L149" i="15"/>
  <c r="H150" i="15"/>
  <c r="L150" i="15"/>
  <c r="P150" i="15"/>
  <c r="H153" i="15"/>
  <c r="N153" i="15"/>
  <c r="H154" i="15"/>
  <c r="L154" i="15"/>
  <c r="P154" i="15"/>
  <c r="H157" i="15"/>
  <c r="N157" i="15"/>
  <c r="R157" i="15"/>
  <c r="H158" i="15"/>
  <c r="P158" i="15"/>
  <c r="Q159" i="15"/>
  <c r="J160" i="15"/>
  <c r="J161" i="15"/>
  <c r="N161" i="15"/>
  <c r="R161" i="15"/>
  <c r="I162" i="15"/>
  <c r="R162" i="15"/>
  <c r="I163" i="15"/>
  <c r="Q163" i="15"/>
  <c r="J164" i="15"/>
  <c r="J165" i="15"/>
  <c r="O165" i="15"/>
  <c r="J169" i="15"/>
  <c r="N169" i="15"/>
  <c r="R169" i="15"/>
  <c r="I170" i="15"/>
  <c r="N171" i="15"/>
  <c r="R172" i="15"/>
  <c r="G173" i="15"/>
  <c r="K173" i="15"/>
  <c r="O173" i="15"/>
  <c r="Q174" i="15"/>
  <c r="J175" i="15"/>
  <c r="L177" i="15"/>
  <c r="J178" i="15"/>
  <c r="P178" i="15"/>
  <c r="N179" i="15"/>
  <c r="J180" i="15"/>
  <c r="J181" i="15"/>
  <c r="N181" i="15"/>
  <c r="R181" i="15"/>
  <c r="Q182" i="15"/>
  <c r="I185" i="15"/>
  <c r="M185" i="15"/>
  <c r="Q185" i="15"/>
  <c r="H189" i="15"/>
  <c r="L189" i="15"/>
  <c r="P189" i="15"/>
  <c r="K193" i="15"/>
  <c r="Q193" i="15"/>
  <c r="I198" i="15"/>
  <c r="N198" i="15"/>
  <c r="J201" i="15"/>
  <c r="O201" i="15"/>
  <c r="N202" i="15"/>
  <c r="K204" i="15"/>
  <c r="N205" i="15"/>
  <c r="I206" i="15"/>
  <c r="M206" i="15"/>
  <c r="Q206" i="15"/>
  <c r="K208" i="15"/>
  <c r="K209" i="15"/>
  <c r="Q209" i="15"/>
  <c r="J212" i="15"/>
  <c r="R212" i="15"/>
  <c r="J213" i="15"/>
  <c r="I214" i="15"/>
  <c r="M214" i="15"/>
  <c r="Q214" i="15"/>
  <c r="G84" i="15"/>
  <c r="K89" i="15"/>
  <c r="O94" i="15"/>
  <c r="G100" i="15"/>
  <c r="K104" i="15"/>
  <c r="G107" i="15"/>
  <c r="O109" i="15"/>
  <c r="R111" i="15"/>
  <c r="K113" i="15"/>
  <c r="O114" i="15"/>
  <c r="G116" i="15"/>
  <c r="K117" i="15"/>
  <c r="O118" i="15"/>
  <c r="G120" i="15"/>
  <c r="K121" i="15"/>
  <c r="O122" i="15"/>
  <c r="G124" i="15"/>
  <c r="K125" i="15"/>
  <c r="O126" i="15"/>
  <c r="G128" i="15"/>
  <c r="K129" i="15"/>
  <c r="O130" i="15"/>
  <c r="J131" i="15"/>
  <c r="N131" i="15"/>
  <c r="R131" i="15"/>
  <c r="J132" i="15"/>
  <c r="N132" i="15"/>
  <c r="R132" i="15"/>
  <c r="J133" i="15"/>
  <c r="N133" i="15"/>
  <c r="R133" i="15"/>
  <c r="J134" i="15"/>
  <c r="N134" i="15"/>
  <c r="R134" i="15"/>
  <c r="J135" i="15"/>
  <c r="N135" i="15"/>
  <c r="R135" i="15"/>
  <c r="J136" i="15"/>
  <c r="N136" i="15"/>
  <c r="R136" i="15"/>
  <c r="J137" i="15"/>
  <c r="N137" i="15"/>
  <c r="R137" i="15"/>
  <c r="J138" i="15"/>
  <c r="N138" i="15"/>
  <c r="R138" i="15"/>
  <c r="J139" i="15"/>
  <c r="N139" i="15"/>
  <c r="R139" i="15"/>
  <c r="J140" i="15"/>
  <c r="N140" i="15"/>
  <c r="R140" i="15"/>
  <c r="J141" i="15"/>
  <c r="N141" i="15"/>
  <c r="R141" i="15"/>
  <c r="J142" i="15"/>
  <c r="N142" i="15"/>
  <c r="R142" i="15"/>
  <c r="J143" i="15"/>
  <c r="N143" i="15"/>
  <c r="R143" i="15"/>
  <c r="J144" i="15"/>
  <c r="N144" i="15"/>
  <c r="R144" i="15"/>
  <c r="J145" i="15"/>
  <c r="N145" i="15"/>
  <c r="R145" i="15"/>
  <c r="J146" i="15"/>
  <c r="N146" i="15"/>
  <c r="R146" i="15"/>
  <c r="AT9" i="14"/>
  <c r="I147" i="15"/>
  <c r="Q147" i="15"/>
  <c r="J148" i="15"/>
  <c r="N149" i="15"/>
  <c r="I150" i="15"/>
  <c r="M150" i="15"/>
  <c r="Q150" i="15"/>
  <c r="J153" i="15"/>
  <c r="O153" i="15"/>
  <c r="I154" i="15"/>
  <c r="AM27" i="19"/>
  <c r="AM23" i="19"/>
  <c r="AM19" i="19"/>
  <c r="D19" i="19" s="1"/>
  <c r="AM16" i="19"/>
  <c r="D16" i="19" s="1"/>
  <c r="AM13" i="19"/>
  <c r="D13" i="19" s="1"/>
  <c r="AI235" i="15" s="1"/>
  <c r="O231" i="15"/>
  <c r="G231" i="15"/>
  <c r="N230" i="15"/>
  <c r="R229" i="15"/>
  <c r="M229" i="15"/>
  <c r="G229" i="15"/>
  <c r="R228" i="15"/>
  <c r="O227" i="15"/>
  <c r="J227" i="15"/>
  <c r="J226" i="15"/>
  <c r="R225" i="15"/>
  <c r="N225" i="15"/>
  <c r="J225" i="15"/>
  <c r="J224" i="15"/>
  <c r="R223" i="15"/>
  <c r="K223" i="15"/>
  <c r="G222" i="15"/>
  <c r="Q221" i="15"/>
  <c r="K221" i="15"/>
  <c r="H221" i="15"/>
  <c r="G220" i="15"/>
  <c r="I219" i="15"/>
  <c r="L218" i="15"/>
  <c r="R217" i="15"/>
  <c r="K217" i="15"/>
  <c r="N214" i="15"/>
  <c r="G213" i="15"/>
  <c r="K212" i="15"/>
  <c r="J209" i="15"/>
  <c r="R206" i="15"/>
  <c r="J206" i="15"/>
  <c r="J203" i="15"/>
  <c r="R202" i="15"/>
  <c r="I201" i="15"/>
  <c r="I195" i="15"/>
  <c r="M193" i="15"/>
  <c r="I189" i="15"/>
  <c r="G188" i="15"/>
  <c r="J185" i="15"/>
  <c r="G178" i="15"/>
  <c r="P173" i="15"/>
  <c r="R171" i="15"/>
  <c r="L170" i="15"/>
  <c r="O169" i="15"/>
  <c r="H165" i="15"/>
  <c r="K161" i="15"/>
  <c r="R159" i="15"/>
  <c r="G155" i="15"/>
  <c r="M154" i="15"/>
  <c r="BC45" i="24"/>
  <c r="BC61" i="24"/>
  <c r="BC77" i="24"/>
  <c r="BC93" i="24"/>
  <c r="BC109" i="24"/>
  <c r="BC90" i="24"/>
  <c r="BC106" i="24"/>
  <c r="BC7" i="24"/>
  <c r="BC23" i="24"/>
  <c r="BC39" i="24"/>
  <c r="BC55" i="24"/>
  <c r="BC71" i="24"/>
  <c r="BC87" i="24"/>
  <c r="BC103" i="24"/>
  <c r="BC88" i="24"/>
  <c r="BC74" i="24"/>
  <c r="BC66" i="24"/>
  <c r="BC58" i="24"/>
  <c r="BC50" i="24"/>
  <c r="BC42" i="24"/>
  <c r="BC36" i="24"/>
  <c r="BC30" i="24"/>
  <c r="BC25" i="24"/>
  <c r="BC18" i="24"/>
  <c r="BC13" i="24"/>
  <c r="BC8" i="24"/>
  <c r="AM28" i="19"/>
  <c r="AM24" i="19"/>
  <c r="R232" i="15"/>
  <c r="M231" i="15"/>
  <c r="H231" i="15"/>
  <c r="I230" i="15"/>
  <c r="Q229" i="15"/>
  <c r="K229" i="15"/>
  <c r="H229" i="15"/>
  <c r="N228" i="15"/>
  <c r="N227" i="15"/>
  <c r="I227" i="15"/>
  <c r="I226" i="15"/>
  <c r="Q225" i="15"/>
  <c r="M225" i="15"/>
  <c r="I225" i="15"/>
  <c r="G224" i="15"/>
  <c r="Q223" i="15"/>
  <c r="J223" i="15"/>
  <c r="O221" i="15"/>
  <c r="J221" i="15"/>
  <c r="G218" i="15"/>
  <c r="Q217" i="15"/>
  <c r="J217" i="15"/>
  <c r="L214" i="15"/>
  <c r="G212" i="15"/>
  <c r="R211" i="15"/>
  <c r="L210" i="15"/>
  <c r="R209" i="15"/>
  <c r="G209" i="15"/>
  <c r="O208" i="15"/>
  <c r="P206" i="15"/>
  <c r="H206" i="15"/>
  <c r="P205" i="15"/>
  <c r="J202" i="15"/>
  <c r="R201" i="15"/>
  <c r="O198" i="15"/>
  <c r="G196" i="15"/>
  <c r="G193" i="15"/>
  <c r="O181" i="15"/>
  <c r="R175" i="15"/>
  <c r="L173" i="15"/>
  <c r="K169" i="15"/>
  <c r="G161" i="15"/>
  <c r="R160" i="15"/>
  <c r="I159" i="15"/>
  <c r="R158" i="15"/>
  <c r="X21" i="24"/>
  <c r="AM29" i="19"/>
  <c r="AM25" i="19"/>
  <c r="AM20" i="19"/>
  <c r="AM17" i="19"/>
  <c r="D17" i="19" s="1"/>
  <c r="AM14" i="19"/>
  <c r="D14" i="19" s="1"/>
  <c r="AI236" i="15" s="1"/>
  <c r="AM11" i="19"/>
  <c r="AM3" i="24"/>
  <c r="J232" i="15"/>
  <c r="R231" i="15"/>
  <c r="K231" i="15"/>
  <c r="O229" i="15"/>
  <c r="J229" i="15"/>
  <c r="J228" i="15"/>
  <c r="R227" i="15"/>
  <c r="M227" i="15"/>
  <c r="G227" i="15"/>
  <c r="R226" i="15"/>
  <c r="P225" i="15"/>
  <c r="L225" i="15"/>
  <c r="H225" i="15"/>
  <c r="O223" i="15"/>
  <c r="G223" i="15"/>
  <c r="P222" i="15"/>
  <c r="N221" i="15"/>
  <c r="I221" i="15"/>
  <c r="O217" i="15"/>
  <c r="G217" i="15"/>
  <c r="N216" i="15"/>
  <c r="N215" i="15"/>
  <c r="R214" i="15"/>
  <c r="J214" i="15"/>
  <c r="I211" i="15"/>
  <c r="O209" i="15"/>
  <c r="J208" i="15"/>
  <c r="N206" i="15"/>
  <c r="K205" i="15"/>
  <c r="N204" i="15"/>
  <c r="P201" i="15"/>
  <c r="J198" i="15"/>
  <c r="Q189" i="15"/>
  <c r="I186" i="15"/>
  <c r="R185" i="15"/>
  <c r="K181" i="15"/>
  <c r="Q179" i="15"/>
  <c r="Q178" i="15"/>
  <c r="H173" i="15"/>
  <c r="G169" i="15"/>
  <c r="J168" i="15"/>
  <c r="Q165" i="15"/>
  <c r="R163" i="15"/>
  <c r="J158" i="15"/>
  <c r="O157" i="15"/>
  <c r="AM30" i="19"/>
  <c r="AM26" i="19"/>
  <c r="AM22" i="19"/>
  <c r="AM18" i="19"/>
  <c r="D18" i="19" s="1"/>
  <c r="AM15" i="19"/>
  <c r="D15" i="19" s="1"/>
  <c r="AL230" i="29" s="1"/>
  <c r="AM12" i="19"/>
  <c r="D12" i="19" s="1"/>
  <c r="G232" i="15"/>
  <c r="Q231" i="15"/>
  <c r="J231" i="15"/>
  <c r="N229" i="15"/>
  <c r="I229" i="15"/>
  <c r="G228" i="15"/>
  <c r="Q227" i="15"/>
  <c r="K227" i="15"/>
  <c r="H227" i="15"/>
  <c r="N226" i="15"/>
  <c r="O225" i="15"/>
  <c r="K225" i="15"/>
  <c r="G225" i="15"/>
  <c r="R224" i="15"/>
  <c r="M223" i="15"/>
  <c r="H223" i="15"/>
  <c r="L222" i="15"/>
  <c r="R221" i="15"/>
  <c r="M221" i="15"/>
  <c r="G221" i="15"/>
  <c r="N220" i="15"/>
  <c r="N219" i="15"/>
  <c r="Q218" i="15"/>
  <c r="M217" i="15"/>
  <c r="P214" i="15"/>
  <c r="H214" i="15"/>
  <c r="N213" i="15"/>
  <c r="O212" i="15"/>
  <c r="M209" i="15"/>
  <c r="L206" i="15"/>
  <c r="I205" i="15"/>
  <c r="G204" i="15"/>
  <c r="R203" i="15"/>
  <c r="K201" i="15"/>
  <c r="J200" i="15"/>
  <c r="L194" i="15"/>
  <c r="R193" i="15"/>
  <c r="I190" i="15"/>
  <c r="M189" i="15"/>
  <c r="N185" i="15"/>
  <c r="G181" i="15"/>
  <c r="R180" i="15"/>
  <c r="G179" i="15"/>
  <c r="L178" i="15"/>
  <c r="N177" i="15"/>
  <c r="G166" i="15"/>
  <c r="K165" i="15"/>
  <c r="N164" i="15"/>
  <c r="J163" i="15"/>
  <c r="L162" i="15"/>
  <c r="O161" i="15"/>
  <c r="J157" i="15"/>
  <c r="Q154" i="15"/>
  <c r="G151" i="15"/>
  <c r="G149" i="15"/>
  <c r="H217" i="15"/>
  <c r="G216" i="15"/>
  <c r="I215" i="15"/>
  <c r="G210" i="15"/>
  <c r="H209" i="15"/>
  <c r="I207" i="15"/>
  <c r="I203" i="15"/>
  <c r="I194" i="15"/>
  <c r="H193" i="15"/>
  <c r="L186" i="15"/>
  <c r="G159" i="15"/>
  <c r="G156" i="15"/>
  <c r="G152" i="15"/>
  <c r="G148" i="15"/>
  <c r="G147" i="15"/>
  <c r="AT12" i="14"/>
  <c r="N180" i="15"/>
  <c r="N175" i="15"/>
  <c r="N172" i="15"/>
  <c r="G170" i="15"/>
  <c r="G164" i="15"/>
  <c r="G163" i="15"/>
  <c r="G162" i="15"/>
  <c r="G160" i="15"/>
  <c r="G158" i="15"/>
  <c r="AN19" i="24"/>
  <c r="J204" i="15"/>
  <c r="G202" i="15"/>
  <c r="I199" i="15"/>
  <c r="H198" i="15"/>
  <c r="H185" i="15"/>
  <c r="K184" i="15"/>
  <c r="J177" i="15"/>
  <c r="I174" i="15"/>
  <c r="G171" i="15"/>
  <c r="G167" i="15"/>
  <c r="I157" i="15"/>
  <c r="I153" i="15"/>
  <c r="AY11" i="24"/>
  <c r="E32" i="36"/>
  <c r="F32" i="36"/>
  <c r="AT13" i="14"/>
  <c r="F31" i="36"/>
  <c r="E31" i="36"/>
  <c r="AI9" i="14"/>
  <c r="AP9" i="14" s="1"/>
  <c r="E34" i="36"/>
  <c r="F34" i="36"/>
  <c r="AI12" i="14"/>
  <c r="AP12" i="14" s="1"/>
  <c r="AT11" i="14"/>
  <c r="AI8" i="14"/>
  <c r="AP8" i="14" s="1"/>
  <c r="AT10" i="14"/>
  <c r="AI52" i="24"/>
  <c r="C5" i="24" s="1"/>
  <c r="AP7" i="29"/>
  <c r="I197" i="15"/>
  <c r="M197" i="15"/>
  <c r="G192" i="15"/>
  <c r="O192" i="15"/>
  <c r="K192" i="15"/>
  <c r="I191" i="15"/>
  <c r="R191" i="15"/>
  <c r="J191" i="15"/>
  <c r="J187" i="15"/>
  <c r="N187" i="15"/>
  <c r="I187" i="15"/>
  <c r="G182" i="15"/>
  <c r="H182" i="15"/>
  <c r="M182" i="15"/>
  <c r="R182" i="15"/>
  <c r="J182" i="15"/>
  <c r="P182" i="15"/>
  <c r="AI15" i="14"/>
  <c r="N232" i="15"/>
  <c r="N231" i="15"/>
  <c r="I231" i="15"/>
  <c r="L230" i="15"/>
  <c r="P229" i="15"/>
  <c r="L229" i="15"/>
  <c r="P226" i="15"/>
  <c r="H226" i="15"/>
  <c r="N224" i="15"/>
  <c r="N223" i="15"/>
  <c r="I223" i="15"/>
  <c r="O222" i="15"/>
  <c r="J222" i="15"/>
  <c r="P221" i="15"/>
  <c r="L221" i="15"/>
  <c r="M219" i="15"/>
  <c r="P218" i="15"/>
  <c r="J218" i="15"/>
  <c r="P217" i="15"/>
  <c r="L217" i="15"/>
  <c r="K216" i="15"/>
  <c r="J215" i="15"/>
  <c r="Q213" i="15"/>
  <c r="M213" i="15"/>
  <c r="I213" i="15"/>
  <c r="N211" i="15"/>
  <c r="O210" i="15"/>
  <c r="J210" i="15"/>
  <c r="P209" i="15"/>
  <c r="L209" i="15"/>
  <c r="G208" i="15"/>
  <c r="N207" i="15"/>
  <c r="Q205" i="15"/>
  <c r="L205" i="15"/>
  <c r="G205" i="15"/>
  <c r="R204" i="15"/>
  <c r="Q202" i="15"/>
  <c r="M202" i="15"/>
  <c r="I202" i="15"/>
  <c r="N200" i="15"/>
  <c r="P198" i="15"/>
  <c r="L198" i="15"/>
  <c r="O197" i="15"/>
  <c r="J197" i="15"/>
  <c r="R194" i="15"/>
  <c r="R192" i="15"/>
  <c r="L190" i="15"/>
  <c r="I183" i="15"/>
  <c r="N183" i="15"/>
  <c r="N182" i="15"/>
  <c r="R177" i="15"/>
  <c r="AQ248" i="29" a="1"/>
  <c r="AQ248" i="29" s="1"/>
  <c r="R230" i="15"/>
  <c r="J230" i="15"/>
  <c r="R222" i="15"/>
  <c r="N222" i="15"/>
  <c r="I222" i="15"/>
  <c r="R219" i="15"/>
  <c r="J219" i="15"/>
  <c r="N218" i="15"/>
  <c r="I218" i="15"/>
  <c r="R216" i="15"/>
  <c r="J216" i="15"/>
  <c r="P213" i="15"/>
  <c r="L213" i="15"/>
  <c r="H213" i="15"/>
  <c r="R210" i="15"/>
  <c r="N210" i="15"/>
  <c r="I210" i="15"/>
  <c r="P202" i="15"/>
  <c r="L202" i="15"/>
  <c r="H202" i="15"/>
  <c r="K200" i="15"/>
  <c r="R197" i="15"/>
  <c r="N197" i="15"/>
  <c r="H197" i="15"/>
  <c r="J196" i="15"/>
  <c r="K196" i="15"/>
  <c r="G194" i="15"/>
  <c r="H194" i="15"/>
  <c r="M194" i="15"/>
  <c r="Q194" i="15"/>
  <c r="J194" i="15"/>
  <c r="O194" i="15"/>
  <c r="N192" i="15"/>
  <c r="Q187" i="15"/>
  <c r="J184" i="15"/>
  <c r="G184" i="15"/>
  <c r="N184" i="15"/>
  <c r="L182" i="15"/>
  <c r="J176" i="15"/>
  <c r="N176" i="15"/>
  <c r="G174" i="15"/>
  <c r="H174" i="15"/>
  <c r="M174" i="15"/>
  <c r="R174" i="15"/>
  <c r="J174" i="15"/>
  <c r="P174" i="15"/>
  <c r="AB19" i="19"/>
  <c r="P230" i="15"/>
  <c r="H230" i="15"/>
  <c r="L226" i="15"/>
  <c r="Q222" i="15"/>
  <c r="M222" i="15"/>
  <c r="H222" i="15"/>
  <c r="Q219" i="15"/>
  <c r="R218" i="15"/>
  <c r="M218" i="15"/>
  <c r="H218" i="15"/>
  <c r="O216" i="15"/>
  <c r="R215" i="15"/>
  <c r="O213" i="15"/>
  <c r="K213" i="15"/>
  <c r="Q210" i="15"/>
  <c r="M210" i="15"/>
  <c r="H210" i="15"/>
  <c r="N208" i="15"/>
  <c r="O205" i="15"/>
  <c r="J205" i="15"/>
  <c r="O202" i="15"/>
  <c r="K202" i="15"/>
  <c r="G200" i="15"/>
  <c r="N199" i="15"/>
  <c r="Q197" i="15"/>
  <c r="L197" i="15"/>
  <c r="G197" i="15"/>
  <c r="O196" i="15"/>
  <c r="N194" i="15"/>
  <c r="J192" i="15"/>
  <c r="N191" i="15"/>
  <c r="G190" i="15"/>
  <c r="J190" i="15"/>
  <c r="P190" i="15"/>
  <c r="H190" i="15"/>
  <c r="M190" i="15"/>
  <c r="R190" i="15"/>
  <c r="M187" i="15"/>
  <c r="G186" i="15"/>
  <c r="J186" i="15"/>
  <c r="P186" i="15"/>
  <c r="H186" i="15"/>
  <c r="M186" i="15"/>
  <c r="R186" i="15"/>
  <c r="I182" i="15"/>
  <c r="G177" i="15"/>
  <c r="K177" i="15"/>
  <c r="O177" i="15"/>
  <c r="I177" i="15"/>
  <c r="M177" i="15"/>
  <c r="Q177" i="15"/>
  <c r="G175" i="15"/>
  <c r="I175" i="15"/>
  <c r="Q175" i="15"/>
  <c r="M175" i="15"/>
  <c r="N174" i="15"/>
  <c r="P193" i="15"/>
  <c r="L193" i="15"/>
  <c r="N188" i="15"/>
  <c r="M171" i="15"/>
  <c r="P170" i="15"/>
  <c r="J170" i="15"/>
  <c r="Q167" i="15"/>
  <c r="I167" i="15"/>
  <c r="R166" i="15"/>
  <c r="M166" i="15"/>
  <c r="H166" i="15"/>
  <c r="O162" i="15"/>
  <c r="J162" i="15"/>
  <c r="Q158" i="15"/>
  <c r="M158" i="15"/>
  <c r="I158" i="15"/>
  <c r="J156" i="15"/>
  <c r="Q155" i="15"/>
  <c r="I155" i="15"/>
  <c r="J152" i="15"/>
  <c r="Q151" i="15"/>
  <c r="I151" i="15"/>
  <c r="Q149" i="15"/>
  <c r="M149" i="15"/>
  <c r="I149" i="15"/>
  <c r="O14" i="15"/>
  <c r="AK174" i="29"/>
  <c r="AP174" i="29" s="1"/>
  <c r="AM182" i="14"/>
  <c r="AN182" i="14" s="1"/>
  <c r="AF232" i="14"/>
  <c r="AD229" i="14"/>
  <c r="AA229" i="14" s="1"/>
  <c r="U229" i="14" s="1"/>
  <c r="AF224" i="14"/>
  <c r="AD221" i="14"/>
  <c r="AA221" i="14" s="1"/>
  <c r="U221" i="14" s="1"/>
  <c r="AF216" i="14"/>
  <c r="AD213" i="14"/>
  <c r="AA213" i="14" s="1"/>
  <c r="U213" i="14" s="1"/>
  <c r="AF208" i="14"/>
  <c r="AD205" i="14"/>
  <c r="AA205" i="14" s="1"/>
  <c r="U205" i="14" s="1"/>
  <c r="AF200" i="14"/>
  <c r="AD197" i="14"/>
  <c r="AA197" i="14" s="1"/>
  <c r="U197" i="14" s="1"/>
  <c r="AF192" i="14"/>
  <c r="AD189" i="14"/>
  <c r="AA189" i="14" s="1"/>
  <c r="U189" i="14" s="1"/>
  <c r="AF183" i="14"/>
  <c r="AE176" i="14"/>
  <c r="AF176" i="14"/>
  <c r="AI170" i="14"/>
  <c r="AD169" i="14"/>
  <c r="AA169" i="14" s="1"/>
  <c r="U169" i="14" s="1"/>
  <c r="AD165" i="14"/>
  <c r="AA165" i="14" s="1"/>
  <c r="U165" i="14" s="1"/>
  <c r="AD162" i="14"/>
  <c r="AA162" i="14" s="1"/>
  <c r="U162" i="14" s="1"/>
  <c r="AF160" i="14"/>
  <c r="AI151" i="14"/>
  <c r="AE172" i="14"/>
  <c r="AF172" i="14"/>
  <c r="AE158" i="14"/>
  <c r="AF158" i="14"/>
  <c r="AD155" i="14"/>
  <c r="AA155" i="14" s="1"/>
  <c r="U155" i="14" s="1"/>
  <c r="AE154" i="14"/>
  <c r="AI154" i="14"/>
  <c r="AE151" i="14"/>
  <c r="AF151" i="14"/>
  <c r="AE149" i="14"/>
  <c r="AF149" i="14"/>
  <c r="R179" i="15"/>
  <c r="J179" i="15"/>
  <c r="J172" i="15"/>
  <c r="Q171" i="15"/>
  <c r="I171" i="15"/>
  <c r="R170" i="15"/>
  <c r="M170" i="15"/>
  <c r="H170" i="15"/>
  <c r="M167" i="15"/>
  <c r="P166" i="15"/>
  <c r="J166" i="15"/>
  <c r="P165" i="15"/>
  <c r="L165" i="15"/>
  <c r="Q162" i="15"/>
  <c r="M162" i="15"/>
  <c r="H162" i="15"/>
  <c r="N160" i="15"/>
  <c r="J159" i="15"/>
  <c r="O158" i="15"/>
  <c r="K158" i="15"/>
  <c r="R156" i="15"/>
  <c r="M155" i="15"/>
  <c r="R152" i="15"/>
  <c r="M151" i="15"/>
  <c r="O149" i="15"/>
  <c r="K149" i="15"/>
  <c r="J14" i="15"/>
  <c r="AD233" i="14"/>
  <c r="AA233" i="14" s="1"/>
  <c r="U233" i="14" s="1"/>
  <c r="AF228" i="14"/>
  <c r="AD225" i="14"/>
  <c r="AA225" i="14" s="1"/>
  <c r="U225" i="14" s="1"/>
  <c r="AF220" i="14"/>
  <c r="AD217" i="14"/>
  <c r="AA217" i="14" s="1"/>
  <c r="U217" i="14" s="1"/>
  <c r="AF212" i="14"/>
  <c r="AD209" i="14"/>
  <c r="AA209" i="14" s="1"/>
  <c r="U209" i="14" s="1"/>
  <c r="AF204" i="14"/>
  <c r="AD201" i="14"/>
  <c r="AA201" i="14" s="1"/>
  <c r="U201" i="14" s="1"/>
  <c r="AF196" i="14"/>
  <c r="AD193" i="14"/>
  <c r="AA193" i="14" s="1"/>
  <c r="U193" i="14" s="1"/>
  <c r="AF188" i="14"/>
  <c r="AI184" i="14"/>
  <c r="AI180" i="14"/>
  <c r="AI178" i="14"/>
  <c r="AD177" i="14"/>
  <c r="AA177" i="14" s="1"/>
  <c r="U177" i="14" s="1"/>
  <c r="AE168" i="14"/>
  <c r="AF168" i="14"/>
  <c r="R167" i="15"/>
  <c r="J167" i="15"/>
  <c r="N166" i="15"/>
  <c r="I166" i="15"/>
  <c r="N156" i="15"/>
  <c r="R155" i="15"/>
  <c r="J155" i="15"/>
  <c r="N152" i="15"/>
  <c r="R151" i="15"/>
  <c r="J151" i="15"/>
  <c r="AE184" i="14"/>
  <c r="AF184" i="14"/>
  <c r="AE180" i="14"/>
  <c r="AF180" i="14"/>
  <c r="AE164" i="14"/>
  <c r="AF164" i="14"/>
  <c r="AE157" i="14"/>
  <c r="AF157" i="14"/>
  <c r="AE145" i="14"/>
  <c r="AF145" i="14"/>
  <c r="AE142" i="14"/>
  <c r="AF142" i="14"/>
  <c r="AF105" i="14"/>
  <c r="AE105" i="14"/>
  <c r="AF89" i="14"/>
  <c r="AE89" i="14"/>
  <c r="AI232" i="14"/>
  <c r="AI230" i="14"/>
  <c r="AI228" i="14"/>
  <c r="AI226" i="14"/>
  <c r="AI224" i="14"/>
  <c r="AI222" i="14"/>
  <c r="AI220" i="14"/>
  <c r="AI218" i="14"/>
  <c r="AI216" i="14"/>
  <c r="AI214" i="14"/>
  <c r="AI212" i="14"/>
  <c r="AI210" i="14"/>
  <c r="AI208" i="14"/>
  <c r="AI206" i="14"/>
  <c r="AI204" i="14"/>
  <c r="AI202" i="14"/>
  <c r="AI200" i="14"/>
  <c r="AI198" i="14"/>
  <c r="AI196" i="14"/>
  <c r="AI194" i="14"/>
  <c r="AI192" i="14"/>
  <c r="AI190" i="14"/>
  <c r="AI188" i="14"/>
  <c r="AI186" i="14"/>
  <c r="AD159" i="14"/>
  <c r="AA159" i="14" s="1"/>
  <c r="U159" i="14" s="1"/>
  <c r="AD156" i="14"/>
  <c r="AA156" i="14" s="1"/>
  <c r="U156" i="14" s="1"/>
  <c r="AE153" i="14"/>
  <c r="AF153" i="14"/>
  <c r="AI147" i="14"/>
  <c r="AD147" i="14"/>
  <c r="AA147" i="14" s="1"/>
  <c r="U147" i="14" s="1"/>
  <c r="AI145" i="14"/>
  <c r="AF134" i="14"/>
  <c r="AE134" i="14"/>
  <c r="AF132" i="14"/>
  <c r="AE132" i="14"/>
  <c r="AD127" i="14"/>
  <c r="AA127" i="14" s="1"/>
  <c r="U127" i="14" s="1"/>
  <c r="AI126" i="14"/>
  <c r="AI124" i="14"/>
  <c r="AF111" i="14"/>
  <c r="AE111" i="14"/>
  <c r="AD103" i="14"/>
  <c r="AA103" i="14" s="1"/>
  <c r="U103" i="14" s="1"/>
  <c r="AI97" i="14"/>
  <c r="AE82" i="14"/>
  <c r="AF82" i="14"/>
  <c r="AE66" i="14"/>
  <c r="AF66" i="14"/>
  <c r="AF126" i="14"/>
  <c r="AE126" i="14"/>
  <c r="AF124" i="14"/>
  <c r="AE124" i="14"/>
  <c r="AF108" i="14"/>
  <c r="AE108" i="14"/>
  <c r="AF97" i="14"/>
  <c r="AE97" i="14"/>
  <c r="AI58" i="14"/>
  <c r="AE40" i="14"/>
  <c r="AI40" i="14"/>
  <c r="AE19" i="14"/>
  <c r="AF19" i="14"/>
  <c r="AD148" i="14"/>
  <c r="AA148" i="14" s="1"/>
  <c r="U148" i="14" s="1"/>
  <c r="AF119" i="14"/>
  <c r="AE119" i="14"/>
  <c r="AD118" i="14"/>
  <c r="AA118" i="14" s="1"/>
  <c r="U118" i="14" s="1"/>
  <c r="AF101" i="14"/>
  <c r="AE101" i="14"/>
  <c r="AD100" i="14"/>
  <c r="AA100" i="14" s="1"/>
  <c r="U100" i="14" s="1"/>
  <c r="AE74" i="14"/>
  <c r="AF74" i="14"/>
  <c r="AE58" i="14"/>
  <c r="AF58" i="14"/>
  <c r="AE51" i="14"/>
  <c r="AI51" i="14"/>
  <c r="AE42" i="14"/>
  <c r="AI42" i="14"/>
  <c r="AI89" i="14"/>
  <c r="AD143" i="14"/>
  <c r="AA143" i="14" s="1"/>
  <c r="U143" i="14" s="1"/>
  <c r="AD140" i="14"/>
  <c r="AA140" i="14" s="1"/>
  <c r="U140" i="14" s="1"/>
  <c r="AD138" i="14"/>
  <c r="AA138" i="14" s="1"/>
  <c r="U138" i="14" s="1"/>
  <c r="AD136" i="14"/>
  <c r="AA136" i="14" s="1"/>
  <c r="U136" i="14" s="1"/>
  <c r="AD134" i="14"/>
  <c r="AA134" i="14" s="1"/>
  <c r="U134" i="14" s="1"/>
  <c r="AI133" i="14"/>
  <c r="AD133" i="14"/>
  <c r="AA133" i="14" s="1"/>
  <c r="U133" i="14" s="1"/>
  <c r="AI123" i="14"/>
  <c r="AD114" i="14"/>
  <c r="AA114" i="14" s="1"/>
  <c r="U114" i="14" s="1"/>
  <c r="AD105" i="14"/>
  <c r="AA105" i="14" s="1"/>
  <c r="U105" i="14" s="1"/>
  <c r="AD97" i="14"/>
  <c r="AA97" i="14" s="1"/>
  <c r="U97" i="14" s="1"/>
  <c r="AD89" i="14"/>
  <c r="AA89" i="14" s="1"/>
  <c r="U89" i="14" s="1"/>
  <c r="AD82" i="14"/>
  <c r="AA82" i="14" s="1"/>
  <c r="U82" i="14" s="1"/>
  <c r="AD74" i="14"/>
  <c r="AA74" i="14" s="1"/>
  <c r="U74" i="14" s="1"/>
  <c r="AD66" i="14"/>
  <c r="AA66" i="14" s="1"/>
  <c r="U66" i="14" s="1"/>
  <c r="AI65" i="14"/>
  <c r="AD58" i="14"/>
  <c r="AA58" i="14" s="1"/>
  <c r="U58" i="14" s="1"/>
  <c r="AI47" i="14"/>
  <c r="AD47" i="14"/>
  <c r="AA47" i="14" s="1"/>
  <c r="U47" i="14" s="1"/>
  <c r="AI46" i="14"/>
  <c r="AD46" i="14"/>
  <c r="AA46" i="14" s="1"/>
  <c r="U46" i="14" s="1"/>
  <c r="AI45" i="14"/>
  <c r="AD45" i="14"/>
  <c r="AA45" i="14" s="1"/>
  <c r="U45" i="14" s="1"/>
  <c r="AI44" i="14"/>
  <c r="AD44" i="14"/>
  <c r="AA44" i="14" s="1"/>
  <c r="U44" i="14" s="1"/>
  <c r="AI39" i="14"/>
  <c r="AD39" i="14"/>
  <c r="AA39" i="14" s="1"/>
  <c r="U39" i="14" s="1"/>
  <c r="AI38" i="14"/>
  <c r="AD38" i="14"/>
  <c r="AA38" i="14" s="1"/>
  <c r="U38" i="14" s="1"/>
  <c r="AI37" i="14"/>
  <c r="AD37" i="14"/>
  <c r="AA37" i="14" s="1"/>
  <c r="U37" i="14" s="1"/>
  <c r="AI36" i="14"/>
  <c r="AD36" i="14"/>
  <c r="AA36" i="14" s="1"/>
  <c r="U36" i="14" s="1"/>
  <c r="AI26" i="14"/>
  <c r="AD154" i="14"/>
  <c r="AA154" i="14" s="1"/>
  <c r="U154" i="14" s="1"/>
  <c r="AD150" i="14"/>
  <c r="AA150" i="14" s="1"/>
  <c r="U150" i="14" s="1"/>
  <c r="AD146" i="14"/>
  <c r="AA146" i="14" s="1"/>
  <c r="U146" i="14" s="1"/>
  <c r="AD141" i="14"/>
  <c r="AA141" i="14" s="1"/>
  <c r="U141" i="14" s="1"/>
  <c r="AD139" i="14"/>
  <c r="AA139" i="14" s="1"/>
  <c r="U139" i="14" s="1"/>
  <c r="AI131" i="14"/>
  <c r="AD128" i="14"/>
  <c r="AA128" i="14" s="1"/>
  <c r="U128" i="14" s="1"/>
  <c r="AD126" i="14"/>
  <c r="AA126" i="14" s="1"/>
  <c r="U126" i="14" s="1"/>
  <c r="AI125" i="14"/>
  <c r="AD125" i="14"/>
  <c r="AA125" i="14" s="1"/>
  <c r="U125" i="14" s="1"/>
  <c r="AD119" i="14"/>
  <c r="AA119" i="14" s="1"/>
  <c r="U119" i="14" s="1"/>
  <c r="AI118" i="14"/>
  <c r="AI106" i="14"/>
  <c r="AI103" i="14"/>
  <c r="AD101" i="14"/>
  <c r="AA101" i="14" s="1"/>
  <c r="U101" i="14" s="1"/>
  <c r="AI100" i="14"/>
  <c r="AI98" i="14"/>
  <c r="AI95" i="14"/>
  <c r="AE93" i="14"/>
  <c r="AD93" i="14"/>
  <c r="AA93" i="14" s="1"/>
  <c r="U93" i="14" s="1"/>
  <c r="AI92" i="14"/>
  <c r="AI90" i="14"/>
  <c r="AI86" i="14"/>
  <c r="AF79" i="14"/>
  <c r="AD79" i="14"/>
  <c r="AA79" i="14" s="1"/>
  <c r="U79" i="14" s="1"/>
  <c r="AF71" i="14"/>
  <c r="AD71" i="14"/>
  <c r="AA71" i="14" s="1"/>
  <c r="U71" i="14" s="1"/>
  <c r="AF63" i="14"/>
  <c r="AD63" i="14"/>
  <c r="AA63" i="14" s="1"/>
  <c r="U63" i="14" s="1"/>
  <c r="AF54" i="14"/>
  <c r="AD54" i="14"/>
  <c r="AA54" i="14" s="1"/>
  <c r="U54" i="14" s="1"/>
  <c r="AI53" i="14"/>
  <c r="AD53" i="14"/>
  <c r="AA53" i="14" s="1"/>
  <c r="U53" i="14" s="1"/>
  <c r="AI52" i="14"/>
  <c r="AD52" i="14"/>
  <c r="AA52" i="14" s="1"/>
  <c r="U52" i="14" s="1"/>
  <c r="AI31" i="14"/>
  <c r="AD31" i="14"/>
  <c r="AA31" i="14" s="1"/>
  <c r="U31" i="14" s="1"/>
  <c r="AI30" i="14"/>
  <c r="AD30" i="14"/>
  <c r="AA30" i="14" s="1"/>
  <c r="U30" i="14" s="1"/>
  <c r="AI29" i="14"/>
  <c r="AF23" i="14"/>
  <c r="AD22" i="14"/>
  <c r="AA22" i="14" s="1"/>
  <c r="U22" i="14" s="1"/>
  <c r="AI21" i="14"/>
  <c r="AT8" i="14"/>
  <c r="AH7" i="14"/>
  <c r="AM7" i="14"/>
  <c r="AG7" i="14"/>
  <c r="AJ7" i="14"/>
  <c r="AZ225" i="15"/>
  <c r="AO9" i="14"/>
  <c r="Q232" i="15"/>
  <c r="M232" i="15"/>
  <c r="I232" i="15"/>
  <c r="P231" i="15"/>
  <c r="L231" i="15"/>
  <c r="O230" i="15"/>
  <c r="K230" i="15"/>
  <c r="G230" i="15"/>
  <c r="Q228" i="15"/>
  <c r="M228" i="15"/>
  <c r="I228" i="15"/>
  <c r="P227" i="15"/>
  <c r="L227" i="15"/>
  <c r="O226" i="15"/>
  <c r="K226" i="15"/>
  <c r="G226" i="15"/>
  <c r="Q224" i="15"/>
  <c r="M224" i="15"/>
  <c r="I224" i="15"/>
  <c r="P223" i="15"/>
  <c r="L223" i="15"/>
  <c r="K220" i="15"/>
  <c r="G219" i="15"/>
  <c r="K219" i="15"/>
  <c r="O219" i="15"/>
  <c r="H219" i="15"/>
  <c r="L219" i="15"/>
  <c r="P219" i="15"/>
  <c r="H216" i="15"/>
  <c r="L216" i="15"/>
  <c r="P216" i="15"/>
  <c r="I216" i="15"/>
  <c r="M216" i="15"/>
  <c r="Q216" i="15"/>
  <c r="Q215" i="15"/>
  <c r="H212" i="15"/>
  <c r="L212" i="15"/>
  <c r="P212" i="15"/>
  <c r="I212" i="15"/>
  <c r="M212" i="15"/>
  <c r="Q212" i="15"/>
  <c r="Q211" i="15"/>
  <c r="R208" i="15"/>
  <c r="M207" i="15"/>
  <c r="H204" i="15"/>
  <c r="L204" i="15"/>
  <c r="P204" i="15"/>
  <c r="I204" i="15"/>
  <c r="M204" i="15"/>
  <c r="Q204" i="15"/>
  <c r="Q203" i="15"/>
  <c r="R200" i="15"/>
  <c r="M199" i="15"/>
  <c r="R196" i="15"/>
  <c r="M195" i="15"/>
  <c r="H192" i="15"/>
  <c r="L192" i="15"/>
  <c r="P192" i="15"/>
  <c r="I192" i="15"/>
  <c r="M192" i="15"/>
  <c r="Q192" i="15"/>
  <c r="Q191" i="15"/>
  <c r="O188" i="15"/>
  <c r="R187" i="15"/>
  <c r="R184" i="15"/>
  <c r="M183" i="15"/>
  <c r="G180" i="15"/>
  <c r="K180" i="15"/>
  <c r="O180" i="15"/>
  <c r="H180" i="15"/>
  <c r="L180" i="15"/>
  <c r="P180" i="15"/>
  <c r="I180" i="15"/>
  <c r="M180" i="15"/>
  <c r="Q180" i="15"/>
  <c r="R168" i="15"/>
  <c r="AB13" i="19"/>
  <c r="P232" i="15"/>
  <c r="L232" i="15"/>
  <c r="H232" i="15"/>
  <c r="P228" i="15"/>
  <c r="L228" i="15"/>
  <c r="H228" i="15"/>
  <c r="P224" i="15"/>
  <c r="L224" i="15"/>
  <c r="H224" i="15"/>
  <c r="R220" i="15"/>
  <c r="J220" i="15"/>
  <c r="G215" i="15"/>
  <c r="K215" i="15"/>
  <c r="O215" i="15"/>
  <c r="H215" i="15"/>
  <c r="L215" i="15"/>
  <c r="P215" i="15"/>
  <c r="G211" i="15"/>
  <c r="K211" i="15"/>
  <c r="O211" i="15"/>
  <c r="H211" i="15"/>
  <c r="L211" i="15"/>
  <c r="P211" i="15"/>
  <c r="R207" i="15"/>
  <c r="J207" i="15"/>
  <c r="G203" i="15"/>
  <c r="K203" i="15"/>
  <c r="O203" i="15"/>
  <c r="H203" i="15"/>
  <c r="L203" i="15"/>
  <c r="P203" i="15"/>
  <c r="R199" i="15"/>
  <c r="J199" i="15"/>
  <c r="R195" i="15"/>
  <c r="J195" i="15"/>
  <c r="G191" i="15"/>
  <c r="K191" i="15"/>
  <c r="O191" i="15"/>
  <c r="H191" i="15"/>
  <c r="L191" i="15"/>
  <c r="P191" i="15"/>
  <c r="H188" i="15"/>
  <c r="L188" i="15"/>
  <c r="P188" i="15"/>
  <c r="I188" i="15"/>
  <c r="M188" i="15"/>
  <c r="Q188" i="15"/>
  <c r="R183" i="15"/>
  <c r="J183" i="15"/>
  <c r="G176" i="15"/>
  <c r="K176" i="15"/>
  <c r="O176" i="15"/>
  <c r="H176" i="15"/>
  <c r="L176" i="15"/>
  <c r="P176" i="15"/>
  <c r="I176" i="15"/>
  <c r="M176" i="15"/>
  <c r="Q176" i="15"/>
  <c r="N168" i="15"/>
  <c r="AQ249" i="29" a="1"/>
  <c r="AQ249" i="29" s="1"/>
  <c r="O232" i="15"/>
  <c r="K232" i="15"/>
  <c r="Q230" i="15"/>
  <c r="M230" i="15"/>
  <c r="O228" i="15"/>
  <c r="K228" i="15"/>
  <c r="Q226" i="15"/>
  <c r="M226" i="15"/>
  <c r="O224" i="15"/>
  <c r="K224" i="15"/>
  <c r="O220" i="15"/>
  <c r="M215" i="15"/>
  <c r="M211" i="15"/>
  <c r="H208" i="15"/>
  <c r="L208" i="15"/>
  <c r="P208" i="15"/>
  <c r="I208" i="15"/>
  <c r="M208" i="15"/>
  <c r="Q208" i="15"/>
  <c r="Q207" i="15"/>
  <c r="M203" i="15"/>
  <c r="H200" i="15"/>
  <c r="L200" i="15"/>
  <c r="P200" i="15"/>
  <c r="I200" i="15"/>
  <c r="M200" i="15"/>
  <c r="Q200" i="15"/>
  <c r="Q199" i="15"/>
  <c r="H196" i="15"/>
  <c r="L196" i="15"/>
  <c r="P196" i="15"/>
  <c r="I196" i="15"/>
  <c r="M196" i="15"/>
  <c r="Q196" i="15"/>
  <c r="Q195" i="15"/>
  <c r="M191" i="15"/>
  <c r="K188" i="15"/>
  <c r="G187" i="15"/>
  <c r="K187" i="15"/>
  <c r="O187" i="15"/>
  <c r="H187" i="15"/>
  <c r="L187" i="15"/>
  <c r="P187" i="15"/>
  <c r="H184" i="15"/>
  <c r="L184" i="15"/>
  <c r="P184" i="15"/>
  <c r="I184" i="15"/>
  <c r="M184" i="15"/>
  <c r="Q184" i="15"/>
  <c r="Q183" i="15"/>
  <c r="R176" i="15"/>
  <c r="G172" i="15"/>
  <c r="K172" i="15"/>
  <c r="O172" i="15"/>
  <c r="H172" i="15"/>
  <c r="L172" i="15"/>
  <c r="P172" i="15"/>
  <c r="I172" i="15"/>
  <c r="M172" i="15"/>
  <c r="Q172" i="15"/>
  <c r="H220" i="15"/>
  <c r="L220" i="15"/>
  <c r="P220" i="15"/>
  <c r="I220" i="15"/>
  <c r="M220" i="15"/>
  <c r="Q220" i="15"/>
  <c r="G207" i="15"/>
  <c r="K207" i="15"/>
  <c r="O207" i="15"/>
  <c r="H207" i="15"/>
  <c r="L207" i="15"/>
  <c r="P207" i="15"/>
  <c r="G199" i="15"/>
  <c r="K199" i="15"/>
  <c r="O199" i="15"/>
  <c r="H199" i="15"/>
  <c r="L199" i="15"/>
  <c r="P199" i="15"/>
  <c r="G195" i="15"/>
  <c r="K195" i="15"/>
  <c r="O195" i="15"/>
  <c r="H195" i="15"/>
  <c r="L195" i="15"/>
  <c r="P195" i="15"/>
  <c r="G183" i="15"/>
  <c r="K183" i="15"/>
  <c r="O183" i="15"/>
  <c r="H183" i="15"/>
  <c r="L183" i="15"/>
  <c r="P183" i="15"/>
  <c r="G168" i="15"/>
  <c r="K168" i="15"/>
  <c r="O168" i="15"/>
  <c r="H168" i="15"/>
  <c r="L168" i="15"/>
  <c r="P168" i="15"/>
  <c r="I168" i="15"/>
  <c r="M168" i="15"/>
  <c r="Q168" i="15"/>
  <c r="K222" i="15"/>
  <c r="O218" i="15"/>
  <c r="K218" i="15"/>
  <c r="K210" i="15"/>
  <c r="K194" i="15"/>
  <c r="O190" i="15"/>
  <c r="K190" i="15"/>
  <c r="O186" i="15"/>
  <c r="K186" i="15"/>
  <c r="O182" i="15"/>
  <c r="K182" i="15"/>
  <c r="AG179" i="15"/>
  <c r="P179" i="15"/>
  <c r="L179" i="15"/>
  <c r="H179" i="15"/>
  <c r="O178" i="15"/>
  <c r="K178" i="15"/>
  <c r="AG175" i="15"/>
  <c r="P175" i="15"/>
  <c r="L175" i="15"/>
  <c r="H175" i="15"/>
  <c r="O174" i="15"/>
  <c r="K174" i="15"/>
  <c r="AG171" i="15"/>
  <c r="P171" i="15"/>
  <c r="L171" i="15"/>
  <c r="H171" i="15"/>
  <c r="O170" i="15"/>
  <c r="K170" i="15"/>
  <c r="AG167" i="15"/>
  <c r="P167" i="15"/>
  <c r="L167" i="15"/>
  <c r="H167" i="15"/>
  <c r="O166" i="15"/>
  <c r="K166" i="15"/>
  <c r="Q164" i="15"/>
  <c r="M164" i="15"/>
  <c r="I164" i="15"/>
  <c r="AG163" i="15"/>
  <c r="P163" i="15"/>
  <c r="L163" i="15"/>
  <c r="H163" i="15"/>
  <c r="K162" i="15"/>
  <c r="Q160" i="15"/>
  <c r="M160" i="15"/>
  <c r="I160" i="15"/>
  <c r="AG159" i="15"/>
  <c r="P159" i="15"/>
  <c r="L159" i="15"/>
  <c r="H159" i="15"/>
  <c r="Q156" i="15"/>
  <c r="M156" i="15"/>
  <c r="I156" i="15"/>
  <c r="P155" i="15"/>
  <c r="L155" i="15"/>
  <c r="H155" i="15"/>
  <c r="Q152" i="15"/>
  <c r="M152" i="15"/>
  <c r="I152" i="15"/>
  <c r="P151" i="15"/>
  <c r="L151" i="15"/>
  <c r="H151" i="15"/>
  <c r="Q148" i="15"/>
  <c r="M148" i="15"/>
  <c r="I148" i="15"/>
  <c r="P147" i="15"/>
  <c r="L147" i="15"/>
  <c r="H147" i="15"/>
  <c r="N14" i="15"/>
  <c r="I14" i="15"/>
  <c r="AK151" i="29"/>
  <c r="AP151" i="29" s="1"/>
  <c r="AM159" i="14"/>
  <c r="AN159" i="14" s="1"/>
  <c r="AK147" i="29"/>
  <c r="AP147" i="29" s="1"/>
  <c r="AM155" i="14"/>
  <c r="AN155" i="14" s="1"/>
  <c r="AK143" i="29"/>
  <c r="AP143" i="29" s="1"/>
  <c r="AM151" i="14"/>
  <c r="AN151" i="14" s="1"/>
  <c r="AK139" i="29"/>
  <c r="AP139" i="29" s="1"/>
  <c r="AG146" i="15"/>
  <c r="AM147" i="14"/>
  <c r="AN147" i="14" s="1"/>
  <c r="AK135" i="29"/>
  <c r="AP135" i="29" s="1"/>
  <c r="AG142" i="15"/>
  <c r="AM143" i="14"/>
  <c r="AN143" i="14" s="1"/>
  <c r="AK131" i="29"/>
  <c r="AP131" i="29" s="1"/>
  <c r="AG138" i="15"/>
  <c r="AM139" i="14"/>
  <c r="AN139" i="14" s="1"/>
  <c r="AK127" i="29"/>
  <c r="AP127" i="29" s="1"/>
  <c r="AG134" i="15"/>
  <c r="AM135" i="14"/>
  <c r="AN135" i="14" s="1"/>
  <c r="AK123" i="29"/>
  <c r="AP123" i="29" s="1"/>
  <c r="AG130" i="15"/>
  <c r="AM131" i="14"/>
  <c r="AN131" i="14" s="1"/>
  <c r="AK119" i="29"/>
  <c r="AP119" i="29" s="1"/>
  <c r="AG126" i="15"/>
  <c r="AM127" i="14"/>
  <c r="AN127" i="14" s="1"/>
  <c r="AK115" i="29"/>
  <c r="AP115" i="29" s="1"/>
  <c r="AG122" i="15"/>
  <c r="AM123" i="14"/>
  <c r="AN123" i="14" s="1"/>
  <c r="AK111" i="29"/>
  <c r="AP111" i="29" s="1"/>
  <c r="AG118" i="15"/>
  <c r="AM119" i="14"/>
  <c r="AN119" i="14" s="1"/>
  <c r="AK107" i="29"/>
  <c r="AP107" i="29" s="1"/>
  <c r="AG114" i="15"/>
  <c r="AM115" i="14"/>
  <c r="AN115" i="14" s="1"/>
  <c r="AK103" i="29"/>
  <c r="AP103" i="29" s="1"/>
  <c r="AG110" i="15"/>
  <c r="AM111" i="14"/>
  <c r="AN111" i="14" s="1"/>
  <c r="AK99" i="29"/>
  <c r="AP99" i="29" s="1"/>
  <c r="AG106" i="15"/>
  <c r="AM107" i="14"/>
  <c r="AN107" i="14" s="1"/>
  <c r="AK95" i="29"/>
  <c r="AP95" i="29" s="1"/>
  <c r="AG102" i="15"/>
  <c r="AM103" i="14"/>
  <c r="AN103" i="14" s="1"/>
  <c r="AK91" i="29"/>
  <c r="AP91" i="29" s="1"/>
  <c r="AG98" i="15"/>
  <c r="AM99" i="14"/>
  <c r="AN99" i="14" s="1"/>
  <c r="AK87" i="29"/>
  <c r="AP87" i="29" s="1"/>
  <c r="AG94" i="15"/>
  <c r="AM95" i="14"/>
  <c r="AN95" i="14" s="1"/>
  <c r="AK83" i="29"/>
  <c r="AP83" i="29" s="1"/>
  <c r="AG90" i="15"/>
  <c r="AM91" i="14"/>
  <c r="AN91" i="14" s="1"/>
  <c r="AE185" i="14"/>
  <c r="AM184" i="14"/>
  <c r="AN184" i="14" s="1"/>
  <c r="AD183" i="14"/>
  <c r="AA183" i="14" s="1"/>
  <c r="U183" i="14" s="1"/>
  <c r="AF182" i="14"/>
  <c r="AM180" i="14"/>
  <c r="AN180" i="14" s="1"/>
  <c r="AD179" i="14"/>
  <c r="AA179" i="14" s="1"/>
  <c r="U179" i="14" s="1"/>
  <c r="AF178" i="14"/>
  <c r="AM176" i="14"/>
  <c r="AN176" i="14" s="1"/>
  <c r="AI176" i="14"/>
  <c r="AD175" i="14"/>
  <c r="AA175" i="14" s="1"/>
  <c r="U175" i="14" s="1"/>
  <c r="AF174" i="14"/>
  <c r="AM172" i="14"/>
  <c r="AN172" i="14" s="1"/>
  <c r="AI172" i="14"/>
  <c r="AD171" i="14"/>
  <c r="AA171" i="14" s="1"/>
  <c r="U171" i="14" s="1"/>
  <c r="AF170" i="14"/>
  <c r="AM168" i="14"/>
  <c r="AN168" i="14" s="1"/>
  <c r="AI168" i="14"/>
  <c r="AD167" i="14"/>
  <c r="AA167" i="14" s="1"/>
  <c r="U167" i="14" s="1"/>
  <c r="AF166" i="14"/>
  <c r="AM164" i="14"/>
  <c r="AN164" i="14" s="1"/>
  <c r="AI164" i="14"/>
  <c r="AF162" i="14"/>
  <c r="AM160" i="14"/>
  <c r="AN160" i="14" s="1"/>
  <c r="AI160" i="14"/>
  <c r="M205" i="15"/>
  <c r="M201" i="15"/>
  <c r="O179" i="15"/>
  <c r="K179" i="15"/>
  <c r="O175" i="15"/>
  <c r="K175" i="15"/>
  <c r="O171" i="15"/>
  <c r="K171" i="15"/>
  <c r="O167" i="15"/>
  <c r="K167" i="15"/>
  <c r="P164" i="15"/>
  <c r="L164" i="15"/>
  <c r="H164" i="15"/>
  <c r="O163" i="15"/>
  <c r="K163" i="15"/>
  <c r="P160" i="15"/>
  <c r="L160" i="15"/>
  <c r="H160" i="15"/>
  <c r="O159" i="15"/>
  <c r="K159" i="15"/>
  <c r="M157" i="15"/>
  <c r="P156" i="15"/>
  <c r="L156" i="15"/>
  <c r="H156" i="15"/>
  <c r="O155" i="15"/>
  <c r="K155" i="15"/>
  <c r="Q153" i="15"/>
  <c r="M153" i="15"/>
  <c r="P152" i="15"/>
  <c r="L152" i="15"/>
  <c r="H152" i="15"/>
  <c r="O151" i="15"/>
  <c r="K151" i="15"/>
  <c r="P148" i="15"/>
  <c r="L148" i="15"/>
  <c r="H148" i="15"/>
  <c r="O147" i="15"/>
  <c r="K147" i="15"/>
  <c r="R14" i="15"/>
  <c r="M14" i="15"/>
  <c r="G14" i="15"/>
  <c r="AK150" i="29"/>
  <c r="AP150" i="29" s="1"/>
  <c r="AM158" i="14"/>
  <c r="AN158" i="14" s="1"/>
  <c r="AK146" i="29"/>
  <c r="AP146" i="29" s="1"/>
  <c r="AM154" i="14"/>
  <c r="AN154" i="14" s="1"/>
  <c r="AK142" i="29"/>
  <c r="AP142" i="29" s="1"/>
  <c r="AM150" i="14"/>
  <c r="AN150" i="14" s="1"/>
  <c r="AK138" i="29"/>
  <c r="AP138" i="29" s="1"/>
  <c r="AG145" i="15"/>
  <c r="AM146" i="14"/>
  <c r="AN146" i="14" s="1"/>
  <c r="AK134" i="29"/>
  <c r="AP134" i="29" s="1"/>
  <c r="AG141" i="15"/>
  <c r="AM142" i="14"/>
  <c r="AN142" i="14" s="1"/>
  <c r="AK130" i="29"/>
  <c r="AP130" i="29" s="1"/>
  <c r="AG137" i="15"/>
  <c r="AM138" i="14"/>
  <c r="AN138" i="14" s="1"/>
  <c r="AK126" i="29"/>
  <c r="AP126" i="29" s="1"/>
  <c r="AG133" i="15"/>
  <c r="AM134" i="14"/>
  <c r="AN134" i="14" s="1"/>
  <c r="AK122" i="29"/>
  <c r="AP122" i="29" s="1"/>
  <c r="AG129" i="15"/>
  <c r="AM130" i="14"/>
  <c r="AN130" i="14" s="1"/>
  <c r="AK118" i="29"/>
  <c r="AP118" i="29" s="1"/>
  <c r="AG125" i="15"/>
  <c r="AM126" i="14"/>
  <c r="AN126" i="14" s="1"/>
  <c r="AK114" i="29"/>
  <c r="AP114" i="29" s="1"/>
  <c r="AG121" i="15"/>
  <c r="AM122" i="14"/>
  <c r="AN122" i="14" s="1"/>
  <c r="AK110" i="29"/>
  <c r="AP110" i="29" s="1"/>
  <c r="AG117" i="15"/>
  <c r="AM118" i="14"/>
  <c r="AN118" i="14" s="1"/>
  <c r="AK106" i="29"/>
  <c r="AP106" i="29" s="1"/>
  <c r="AG113" i="15"/>
  <c r="AM114" i="14"/>
  <c r="AN114" i="14" s="1"/>
  <c r="AK102" i="29"/>
  <c r="AP102" i="29" s="1"/>
  <c r="AG109" i="15"/>
  <c r="AM110" i="14"/>
  <c r="AN110" i="14" s="1"/>
  <c r="AK98" i="29"/>
  <c r="AP98" i="29" s="1"/>
  <c r="AG105" i="15"/>
  <c r="AM106" i="14"/>
  <c r="AN106" i="14" s="1"/>
  <c r="AK94" i="29"/>
  <c r="AP94" i="29" s="1"/>
  <c r="AG101" i="15"/>
  <c r="AM102" i="14"/>
  <c r="AN102" i="14" s="1"/>
  <c r="AK90" i="29"/>
  <c r="AP90" i="29" s="1"/>
  <c r="AG97" i="15"/>
  <c r="AM98" i="14"/>
  <c r="AN98" i="14" s="1"/>
  <c r="AK86" i="29"/>
  <c r="AP86" i="29" s="1"/>
  <c r="AG93" i="15"/>
  <c r="AM94" i="14"/>
  <c r="AN94" i="14" s="1"/>
  <c r="AK82" i="29"/>
  <c r="AP82" i="29" s="1"/>
  <c r="AG89" i="15"/>
  <c r="AM90" i="14"/>
  <c r="AN90" i="14" s="1"/>
  <c r="AK78" i="29"/>
  <c r="AP78" i="29" s="1"/>
  <c r="AG85" i="15"/>
  <c r="AM86" i="14"/>
  <c r="AN86" i="14" s="1"/>
  <c r="AM233" i="14"/>
  <c r="AN233" i="14" s="1"/>
  <c r="AM232" i="14"/>
  <c r="AN232" i="14" s="1"/>
  <c r="AM231" i="14"/>
  <c r="AN231" i="14" s="1"/>
  <c r="AM230" i="14"/>
  <c r="AN230" i="14" s="1"/>
  <c r="AM229" i="14"/>
  <c r="AN229" i="14" s="1"/>
  <c r="AM228" i="14"/>
  <c r="AN228" i="14" s="1"/>
  <c r="AM227" i="14"/>
  <c r="AN227" i="14" s="1"/>
  <c r="AM226" i="14"/>
  <c r="AN226" i="14" s="1"/>
  <c r="AM225" i="14"/>
  <c r="AN225" i="14" s="1"/>
  <c r="AM224" i="14"/>
  <c r="AN224" i="14" s="1"/>
  <c r="AM223" i="14"/>
  <c r="AN223" i="14" s="1"/>
  <c r="AM222" i="14"/>
  <c r="AN222" i="14" s="1"/>
  <c r="AM221" i="14"/>
  <c r="AN221" i="14" s="1"/>
  <c r="AM220" i="14"/>
  <c r="AN220" i="14" s="1"/>
  <c r="AM219" i="14"/>
  <c r="AN219" i="14" s="1"/>
  <c r="AM218" i="14"/>
  <c r="AN218" i="14" s="1"/>
  <c r="AM217" i="14"/>
  <c r="AN217" i="14" s="1"/>
  <c r="AM216" i="14"/>
  <c r="AN216" i="14" s="1"/>
  <c r="AM215" i="14"/>
  <c r="AN215" i="14" s="1"/>
  <c r="AM214" i="14"/>
  <c r="AN214" i="14" s="1"/>
  <c r="AM213" i="14"/>
  <c r="AN213" i="14" s="1"/>
  <c r="AM212" i="14"/>
  <c r="AN212" i="14" s="1"/>
  <c r="AM211" i="14"/>
  <c r="AN211" i="14" s="1"/>
  <c r="AM210" i="14"/>
  <c r="AN210" i="14" s="1"/>
  <c r="AM209" i="14"/>
  <c r="AN209" i="14" s="1"/>
  <c r="AM208" i="14"/>
  <c r="AN208" i="14" s="1"/>
  <c r="AM207" i="14"/>
  <c r="AN207" i="14" s="1"/>
  <c r="AM206" i="14"/>
  <c r="AN206" i="14" s="1"/>
  <c r="AM205" i="14"/>
  <c r="AN205" i="14" s="1"/>
  <c r="AM204" i="14"/>
  <c r="AN204" i="14" s="1"/>
  <c r="AM203" i="14"/>
  <c r="AN203" i="14" s="1"/>
  <c r="AM202" i="14"/>
  <c r="AN202" i="14" s="1"/>
  <c r="AM201" i="14"/>
  <c r="AN201" i="14" s="1"/>
  <c r="AM200" i="14"/>
  <c r="AN200" i="14" s="1"/>
  <c r="AM199" i="14"/>
  <c r="AN199" i="14" s="1"/>
  <c r="AM198" i="14"/>
  <c r="AN198" i="14" s="1"/>
  <c r="AM197" i="14"/>
  <c r="AN197" i="14" s="1"/>
  <c r="AM196" i="14"/>
  <c r="AN196" i="14" s="1"/>
  <c r="AM195" i="14"/>
  <c r="AN195" i="14" s="1"/>
  <c r="AM194" i="14"/>
  <c r="AN194" i="14" s="1"/>
  <c r="AM193" i="14"/>
  <c r="AN193" i="14" s="1"/>
  <c r="AM192" i="14"/>
  <c r="AN192" i="14" s="1"/>
  <c r="AM191" i="14"/>
  <c r="AN191" i="14" s="1"/>
  <c r="AM190" i="14"/>
  <c r="AN190" i="14" s="1"/>
  <c r="AM189" i="14"/>
  <c r="AN189" i="14" s="1"/>
  <c r="AM188" i="14"/>
  <c r="AN188" i="14" s="1"/>
  <c r="AM187" i="14"/>
  <c r="AN187" i="14" s="1"/>
  <c r="AM186" i="14"/>
  <c r="AN186" i="14" s="1"/>
  <c r="AM185" i="14"/>
  <c r="AN185" i="14" s="1"/>
  <c r="AM183" i="14"/>
  <c r="AN183" i="14" s="1"/>
  <c r="AF181" i="14"/>
  <c r="AM179" i="14"/>
  <c r="AN179" i="14" s="1"/>
  <c r="AF177" i="14"/>
  <c r="AM175" i="14"/>
  <c r="AN175" i="14" s="1"/>
  <c r="AF173" i="14"/>
  <c r="AM171" i="14"/>
  <c r="AN171" i="14" s="1"/>
  <c r="AF169" i="14"/>
  <c r="AM167" i="14"/>
  <c r="AN167" i="14" s="1"/>
  <c r="AF165" i="14"/>
  <c r="AM163" i="14"/>
  <c r="AN163" i="14" s="1"/>
  <c r="AF161" i="14"/>
  <c r="O164" i="15"/>
  <c r="K164" i="15"/>
  <c r="O160" i="15"/>
  <c r="K160" i="15"/>
  <c r="O156" i="15"/>
  <c r="K156" i="15"/>
  <c r="O152" i="15"/>
  <c r="K152" i="15"/>
  <c r="O148" i="15"/>
  <c r="K148" i="15"/>
  <c r="AK149" i="29"/>
  <c r="AP149" i="29" s="1"/>
  <c r="AM157" i="14"/>
  <c r="AN157" i="14" s="1"/>
  <c r="AK145" i="29"/>
  <c r="AP145" i="29" s="1"/>
  <c r="AM153" i="14"/>
  <c r="AN153" i="14" s="1"/>
  <c r="AK141" i="29"/>
  <c r="AP141" i="29" s="1"/>
  <c r="AM149" i="14"/>
  <c r="AN149" i="14" s="1"/>
  <c r="AK137" i="29"/>
  <c r="AP137" i="29" s="1"/>
  <c r="AG144" i="15"/>
  <c r="AM145" i="14"/>
  <c r="AN145" i="14" s="1"/>
  <c r="AK133" i="29"/>
  <c r="AP133" i="29" s="1"/>
  <c r="AG140" i="15"/>
  <c r="AM141" i="14"/>
  <c r="AN141" i="14" s="1"/>
  <c r="AK129" i="29"/>
  <c r="AP129" i="29" s="1"/>
  <c r="AG136" i="15"/>
  <c r="AM137" i="14"/>
  <c r="AN137" i="14" s="1"/>
  <c r="AK125" i="29"/>
  <c r="AP125" i="29" s="1"/>
  <c r="AG132" i="15"/>
  <c r="AM133" i="14"/>
  <c r="AN133" i="14" s="1"/>
  <c r="AK121" i="29"/>
  <c r="AP121" i="29" s="1"/>
  <c r="AG128" i="15"/>
  <c r="AM129" i="14"/>
  <c r="AN129" i="14" s="1"/>
  <c r="AK117" i="29"/>
  <c r="AP117" i="29" s="1"/>
  <c r="AG124" i="15"/>
  <c r="AM125" i="14"/>
  <c r="AN125" i="14" s="1"/>
  <c r="AK113" i="29"/>
  <c r="AP113" i="29" s="1"/>
  <c r="AG120" i="15"/>
  <c r="AM121" i="14"/>
  <c r="AN121" i="14" s="1"/>
  <c r="AK109" i="29"/>
  <c r="AP109" i="29" s="1"/>
  <c r="AG116" i="15"/>
  <c r="AM117" i="14"/>
  <c r="AN117" i="14" s="1"/>
  <c r="AG112" i="15"/>
  <c r="AK105" i="29"/>
  <c r="AP105" i="29" s="1"/>
  <c r="AM113" i="14"/>
  <c r="AN113" i="14" s="1"/>
  <c r="AG108" i="15"/>
  <c r="AK101" i="29"/>
  <c r="AP101" i="29" s="1"/>
  <c r="AM109" i="14"/>
  <c r="AN109" i="14" s="1"/>
  <c r="AG104" i="15"/>
  <c r="AK97" i="29"/>
  <c r="AP97" i="29" s="1"/>
  <c r="AM105" i="14"/>
  <c r="AN105" i="14" s="1"/>
  <c r="AG100" i="15"/>
  <c r="AK93" i="29"/>
  <c r="AP93" i="29" s="1"/>
  <c r="AM101" i="14"/>
  <c r="AN101" i="14" s="1"/>
  <c r="AG96" i="15"/>
  <c r="AK89" i="29"/>
  <c r="AP89" i="29" s="1"/>
  <c r="AM97" i="14"/>
  <c r="AN97" i="14" s="1"/>
  <c r="AG92" i="15"/>
  <c r="AK85" i="29"/>
  <c r="AP85" i="29" s="1"/>
  <c r="AM93" i="14"/>
  <c r="AN93" i="14" s="1"/>
  <c r="AG88" i="15"/>
  <c r="AK81" i="29"/>
  <c r="AP81" i="29" s="1"/>
  <c r="AM89" i="14"/>
  <c r="AN89" i="14" s="1"/>
  <c r="AG84" i="15"/>
  <c r="AK77" i="29"/>
  <c r="AP77" i="29" s="1"/>
  <c r="AM85" i="14"/>
  <c r="AN85" i="14" s="1"/>
  <c r="AK49" i="29"/>
  <c r="AP49" i="29" s="1"/>
  <c r="AG56" i="15"/>
  <c r="AM57" i="14"/>
  <c r="AM178" i="14"/>
  <c r="AN178" i="14" s="1"/>
  <c r="AM174" i="14"/>
  <c r="AN174" i="14" s="1"/>
  <c r="AM170" i="14"/>
  <c r="AN170" i="14" s="1"/>
  <c r="AM166" i="14"/>
  <c r="AN166" i="14" s="1"/>
  <c r="AM162" i="14"/>
  <c r="AN162" i="14" s="1"/>
  <c r="AK148" i="29"/>
  <c r="AP148" i="29" s="1"/>
  <c r="AM156" i="14"/>
  <c r="AN156" i="14" s="1"/>
  <c r="AK144" i="29"/>
  <c r="AP144" i="29" s="1"/>
  <c r="AM152" i="14"/>
  <c r="AN152" i="14" s="1"/>
  <c r="AK140" i="29"/>
  <c r="AP140" i="29" s="1"/>
  <c r="AM148" i="14"/>
  <c r="AN148" i="14" s="1"/>
  <c r="AK136" i="29"/>
  <c r="AP136" i="29" s="1"/>
  <c r="AG143" i="15"/>
  <c r="AM144" i="14"/>
  <c r="AN144" i="14" s="1"/>
  <c r="AK132" i="29"/>
  <c r="AP132" i="29" s="1"/>
  <c r="AG139" i="15"/>
  <c r="AM140" i="14"/>
  <c r="AN140" i="14" s="1"/>
  <c r="AK128" i="29"/>
  <c r="AP128" i="29" s="1"/>
  <c r="AG135" i="15"/>
  <c r="AM136" i="14"/>
  <c r="AN136" i="14" s="1"/>
  <c r="AK124" i="29"/>
  <c r="AP124" i="29" s="1"/>
  <c r="AG131" i="15"/>
  <c r="AM132" i="14"/>
  <c r="AN132" i="14" s="1"/>
  <c r="AK120" i="29"/>
  <c r="AP120" i="29" s="1"/>
  <c r="AG127" i="15"/>
  <c r="AM128" i="14"/>
  <c r="AN128" i="14" s="1"/>
  <c r="AK116" i="29"/>
  <c r="AP116" i="29" s="1"/>
  <c r="AG123" i="15"/>
  <c r="AM124" i="14"/>
  <c r="AN124" i="14" s="1"/>
  <c r="AK112" i="29"/>
  <c r="AP112" i="29" s="1"/>
  <c r="AG119" i="15"/>
  <c r="AM120" i="14"/>
  <c r="AN120" i="14" s="1"/>
  <c r="AG115" i="15"/>
  <c r="AK108" i="29"/>
  <c r="AP108" i="29" s="1"/>
  <c r="AM116" i="14"/>
  <c r="AN116" i="14" s="1"/>
  <c r="AG111" i="15"/>
  <c r="AK104" i="29"/>
  <c r="AP104" i="29" s="1"/>
  <c r="AM112" i="14"/>
  <c r="AN112" i="14" s="1"/>
  <c r="AG107" i="15"/>
  <c r="AK100" i="29"/>
  <c r="AP100" i="29" s="1"/>
  <c r="AM108" i="14"/>
  <c r="AN108" i="14" s="1"/>
  <c r="AG103" i="15"/>
  <c r="AK96" i="29"/>
  <c r="AP96" i="29" s="1"/>
  <c r="AM104" i="14"/>
  <c r="AN104" i="14" s="1"/>
  <c r="AG99" i="15"/>
  <c r="AK92" i="29"/>
  <c r="AP92" i="29" s="1"/>
  <c r="AM100" i="14"/>
  <c r="AN100" i="14" s="1"/>
  <c r="AG95" i="15"/>
  <c r="AK88" i="29"/>
  <c r="AP88" i="29" s="1"/>
  <c r="AM96" i="14"/>
  <c r="AN96" i="14" s="1"/>
  <c r="AG91" i="15"/>
  <c r="AK84" i="29"/>
  <c r="AP84" i="29" s="1"/>
  <c r="AM92" i="14"/>
  <c r="AN92" i="14" s="1"/>
  <c r="AG87" i="15"/>
  <c r="AK80" i="29"/>
  <c r="AP80" i="29" s="1"/>
  <c r="AM88" i="14"/>
  <c r="AN88" i="14" s="1"/>
  <c r="AD184" i="14"/>
  <c r="AA184" i="14" s="1"/>
  <c r="U184" i="14" s="1"/>
  <c r="AM181" i="14"/>
  <c r="AN181" i="14" s="1"/>
  <c r="AI181" i="14"/>
  <c r="AD180" i="14"/>
  <c r="AA180" i="14" s="1"/>
  <c r="U180" i="14" s="1"/>
  <c r="AM177" i="14"/>
  <c r="AN177" i="14" s="1"/>
  <c r="AI177" i="14"/>
  <c r="AD176" i="14"/>
  <c r="AA176" i="14" s="1"/>
  <c r="U176" i="14" s="1"/>
  <c r="AM173" i="14"/>
  <c r="AN173" i="14" s="1"/>
  <c r="AI173" i="14"/>
  <c r="AD172" i="14"/>
  <c r="AA172" i="14" s="1"/>
  <c r="U172" i="14" s="1"/>
  <c r="AM169" i="14"/>
  <c r="AN169" i="14" s="1"/>
  <c r="AI169" i="14"/>
  <c r="AD168" i="14"/>
  <c r="AA168" i="14" s="1"/>
  <c r="U168" i="14" s="1"/>
  <c r="AM165" i="14"/>
  <c r="AN165" i="14" s="1"/>
  <c r="AI165" i="14"/>
  <c r="AM161" i="14"/>
  <c r="AN161" i="14" s="1"/>
  <c r="AI161" i="14"/>
  <c r="AF140" i="14"/>
  <c r="AF139" i="14"/>
  <c r="AF138" i="14"/>
  <c r="AF137" i="14"/>
  <c r="AE133" i="14"/>
  <c r="AE129" i="14"/>
  <c r="AE125" i="14"/>
  <c r="AE121" i="14"/>
  <c r="AD116" i="14"/>
  <c r="AA116" i="14" s="1"/>
  <c r="U116" i="14" s="1"/>
  <c r="AF113" i="14"/>
  <c r="AE113" i="14"/>
  <c r="AF117" i="14"/>
  <c r="AE117" i="14"/>
  <c r="AI115" i="14"/>
  <c r="AE135" i="14"/>
  <c r="AE131" i="14"/>
  <c r="AE127" i="14"/>
  <c r="AE123" i="14"/>
  <c r="AI119" i="14"/>
  <c r="AI116" i="14"/>
  <c r="AE115" i="14"/>
  <c r="AF109" i="14"/>
  <c r="AE109" i="14"/>
  <c r="AD108" i="14"/>
  <c r="AA108" i="14" s="1"/>
  <c r="U108" i="14" s="1"/>
  <c r="AI108" i="14"/>
  <c r="AE84" i="14"/>
  <c r="AF84" i="14"/>
  <c r="AE83" i="14"/>
  <c r="AF83" i="14"/>
  <c r="AE73" i="14"/>
  <c r="AF73" i="14"/>
  <c r="AE62" i="14"/>
  <c r="AF62" i="14"/>
  <c r="AI78" i="14"/>
  <c r="AE76" i="14"/>
  <c r="AF76" i="14"/>
  <c r="AE75" i="14"/>
  <c r="AF75" i="14"/>
  <c r="AI68" i="14"/>
  <c r="AI67" i="14"/>
  <c r="AE65" i="14"/>
  <c r="AF65" i="14"/>
  <c r="AI81" i="14"/>
  <c r="AE78" i="14"/>
  <c r="AF78" i="14"/>
  <c r="AI70" i="14"/>
  <c r="AE68" i="14"/>
  <c r="AF68" i="14"/>
  <c r="AE67" i="14"/>
  <c r="AF67" i="14"/>
  <c r="AI84" i="14"/>
  <c r="AI83" i="14"/>
  <c r="AE81" i="14"/>
  <c r="AF81" i="14"/>
  <c r="AI73" i="14"/>
  <c r="AE70" i="14"/>
  <c r="AF70" i="14"/>
  <c r="AI62" i="14"/>
  <c r="AD81" i="14"/>
  <c r="AA81" i="14" s="1"/>
  <c r="U81" i="14" s="1"/>
  <c r="AD76" i="14"/>
  <c r="AA76" i="14" s="1"/>
  <c r="U76" i="14" s="1"/>
  <c r="AD75" i="14"/>
  <c r="AA75" i="14" s="1"/>
  <c r="U75" i="14" s="1"/>
  <c r="AD70" i="14"/>
  <c r="AA70" i="14" s="1"/>
  <c r="U70" i="14" s="1"/>
  <c r="AD65" i="14"/>
  <c r="AA65" i="14" s="1"/>
  <c r="U65" i="14" s="1"/>
  <c r="AF60" i="14"/>
  <c r="AD60" i="14"/>
  <c r="AA60" i="14" s="1"/>
  <c r="U60" i="14" s="1"/>
  <c r="AF59" i="14"/>
  <c r="AD59" i="14"/>
  <c r="AA59" i="14" s="1"/>
  <c r="U59" i="14" s="1"/>
  <c r="AD51" i="14"/>
  <c r="AA51" i="14" s="1"/>
  <c r="U51" i="14" s="1"/>
  <c r="AD49" i="14"/>
  <c r="AA49" i="14" s="1"/>
  <c r="U49" i="14" s="1"/>
  <c r="AD42" i="14"/>
  <c r="AA42" i="14" s="1"/>
  <c r="U42" i="14" s="1"/>
  <c r="AD40" i="14"/>
  <c r="AA40" i="14" s="1"/>
  <c r="U40" i="14" s="1"/>
  <c r="AD35" i="14"/>
  <c r="AA35" i="14" s="1"/>
  <c r="U35" i="14" s="1"/>
  <c r="AD33" i="14"/>
  <c r="AA33" i="14" s="1"/>
  <c r="U33" i="14" s="1"/>
  <c r="AD26" i="14"/>
  <c r="AA26" i="14" s="1"/>
  <c r="U26" i="14" s="1"/>
  <c r="AI24" i="14"/>
  <c r="AD24" i="14"/>
  <c r="AA24" i="14" s="1"/>
  <c r="U24" i="14" s="1"/>
  <c r="AI22" i="14"/>
  <c r="AF21" i="14"/>
  <c r="AI18" i="14"/>
  <c r="AI50" i="14"/>
  <c r="AI48" i="14"/>
  <c r="AK7" i="14" s="1"/>
  <c r="AI34" i="14"/>
  <c r="AI32" i="14"/>
  <c r="AD84" i="14"/>
  <c r="AA84" i="14" s="1"/>
  <c r="U84" i="14" s="1"/>
  <c r="AD83" i="14"/>
  <c r="AA83" i="14" s="1"/>
  <c r="U83" i="14" s="1"/>
  <c r="AD78" i="14"/>
  <c r="AA78" i="14" s="1"/>
  <c r="U78" i="14" s="1"/>
  <c r="AD73" i="14"/>
  <c r="AA73" i="14" s="1"/>
  <c r="U73" i="14" s="1"/>
  <c r="AD68" i="14"/>
  <c r="AA68" i="14" s="1"/>
  <c r="U68" i="14" s="1"/>
  <c r="AD67" i="14"/>
  <c r="AA67" i="14" s="1"/>
  <c r="U67" i="14" s="1"/>
  <c r="AD62" i="14"/>
  <c r="AA62" i="14" s="1"/>
  <c r="U62" i="14" s="1"/>
  <c r="AN57" i="14"/>
  <c r="AF56" i="14"/>
  <c r="AD56" i="14"/>
  <c r="AA56" i="14" s="1"/>
  <c r="U56" i="14" s="1"/>
  <c r="AF55" i="14"/>
  <c r="AD55" i="14"/>
  <c r="AA55" i="14" s="1"/>
  <c r="U55" i="14" s="1"/>
  <c r="AD50" i="14"/>
  <c r="AA50" i="14" s="1"/>
  <c r="U50" i="14" s="1"/>
  <c r="AD48" i="14"/>
  <c r="AA48" i="14" s="1"/>
  <c r="U48" i="14" s="1"/>
  <c r="AD43" i="14"/>
  <c r="AA43" i="14" s="1"/>
  <c r="U43" i="14" s="1"/>
  <c r="AD41" i="14"/>
  <c r="AA41" i="14" s="1"/>
  <c r="U41" i="14" s="1"/>
  <c r="AD34" i="14"/>
  <c r="AA34" i="14" s="1"/>
  <c r="U34" i="14" s="1"/>
  <c r="AD32" i="14"/>
  <c r="AA32" i="14" s="1"/>
  <c r="U32" i="14" s="1"/>
  <c r="AF29" i="14"/>
  <c r="AF27" i="14"/>
  <c r="AI16" i="14"/>
  <c r="AD16" i="14"/>
  <c r="AA16" i="14" s="1"/>
  <c r="U16" i="14" s="1"/>
  <c r="AY13" i="24"/>
  <c r="AU4" i="14"/>
  <c r="AM6" i="14"/>
  <c r="AG6" i="14"/>
  <c r="AL5" i="14"/>
  <c r="AY14" i="24"/>
  <c r="AY10" i="24"/>
  <c r="AT28" i="24" s="1"/>
  <c r="N83" i="15"/>
  <c r="N82" i="15"/>
  <c r="N81" i="15"/>
  <c r="N80" i="15"/>
  <c r="N79" i="15"/>
  <c r="N78" i="15"/>
  <c r="N77" i="15"/>
  <c r="N76" i="15"/>
  <c r="N75" i="15"/>
  <c r="N74" i="15"/>
  <c r="N73" i="15"/>
  <c r="N72" i="15"/>
  <c r="N71" i="15"/>
  <c r="N70" i="15"/>
  <c r="N69" i="15"/>
  <c r="N68" i="15"/>
  <c r="N67" i="15"/>
  <c r="N66" i="15"/>
  <c r="N65" i="15"/>
  <c r="N64" i="15"/>
  <c r="N63" i="15"/>
  <c r="N62" i="15"/>
  <c r="N61" i="15"/>
  <c r="N60" i="15"/>
  <c r="N59" i="15"/>
  <c r="N58" i="15"/>
  <c r="N57" i="15"/>
  <c r="N56" i="15"/>
  <c r="N55" i="15"/>
  <c r="N54" i="15"/>
  <c r="N53" i="15"/>
  <c r="N52" i="15"/>
  <c r="N51" i="15"/>
  <c r="N50" i="15"/>
  <c r="N49" i="15"/>
  <c r="N48" i="15"/>
  <c r="N47" i="15"/>
  <c r="N46" i="15"/>
  <c r="N45" i="15"/>
  <c r="N44" i="15"/>
  <c r="N43" i="15"/>
  <c r="N42" i="15"/>
  <c r="N41" i="15"/>
  <c r="N40" i="15"/>
  <c r="N39" i="15"/>
  <c r="N38" i="15"/>
  <c r="N37" i="15"/>
  <c r="N36" i="15"/>
  <c r="N35" i="15"/>
  <c r="N34" i="15"/>
  <c r="N33" i="15"/>
  <c r="N32" i="15"/>
  <c r="N31" i="15"/>
  <c r="N29" i="15"/>
  <c r="N28" i="15"/>
  <c r="N27" i="15"/>
  <c r="N26" i="15"/>
  <c r="N25" i="15"/>
  <c r="N24" i="15"/>
  <c r="N23" i="15"/>
  <c r="N22" i="15"/>
  <c r="N21" i="15"/>
  <c r="N20" i="15"/>
  <c r="N19" i="15"/>
  <c r="N17" i="15"/>
  <c r="N16" i="15"/>
  <c r="AL6" i="14"/>
  <c r="AI6" i="14"/>
  <c r="AP6" i="14" s="1"/>
  <c r="AF14" i="24"/>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4" i="15"/>
  <c r="M53" i="15"/>
  <c r="M52" i="15"/>
  <c r="M51" i="15"/>
  <c r="M50" i="15"/>
  <c r="M49" i="15"/>
  <c r="M48" i="15"/>
  <c r="M47" i="15"/>
  <c r="M46" i="15"/>
  <c r="M45" i="15"/>
  <c r="M44" i="15"/>
  <c r="M43" i="15"/>
  <c r="M42" i="15"/>
  <c r="M41" i="15"/>
  <c r="M40" i="15"/>
  <c r="M39" i="15"/>
  <c r="M38" i="15"/>
  <c r="M37" i="15"/>
  <c r="M36" i="15"/>
  <c r="M35" i="15"/>
  <c r="M34" i="15"/>
  <c r="M33" i="15"/>
  <c r="M32" i="15"/>
  <c r="M31" i="15"/>
  <c r="M29" i="15"/>
  <c r="M28" i="15"/>
  <c r="M27" i="15"/>
  <c r="M26" i="15"/>
  <c r="M25" i="15"/>
  <c r="M24" i="15"/>
  <c r="M23" i="15"/>
  <c r="M22" i="15"/>
  <c r="M21" i="15"/>
  <c r="M20" i="15"/>
  <c r="M19" i="15"/>
  <c r="M17" i="15"/>
  <c r="M16" i="15"/>
  <c r="BC20" i="29"/>
  <c r="AZ6" i="14"/>
  <c r="AK6" i="14"/>
  <c r="AH5" i="14"/>
  <c r="AQ11" i="24"/>
  <c r="AW11" i="24" s="1"/>
  <c r="X11" i="24" s="1"/>
  <c r="AJ6" i="14"/>
  <c r="AN6" i="14"/>
  <c r="AG5" i="14"/>
  <c r="AG249" i="15"/>
  <c r="AK242" i="29"/>
  <c r="AQ247" i="29" a="1"/>
  <c r="AQ247" i="29" s="1"/>
  <c r="Z243" i="15"/>
  <c r="AC61" i="19"/>
  <c r="X241" i="15"/>
  <c r="AB17" i="19"/>
  <c r="AE239" i="15"/>
  <c r="X234" i="15"/>
  <c r="AC54" i="19"/>
  <c r="X233" i="15"/>
  <c r="AC53" i="19"/>
  <c r="AD24" i="19"/>
  <c r="X252" i="15"/>
  <c r="AB29" i="19"/>
  <c r="AE249" i="15"/>
  <c r="X249" i="15"/>
  <c r="AB26" i="19"/>
  <c r="Z246" i="15"/>
  <c r="AE72" i="19"/>
  <c r="AB72" i="19" s="1"/>
  <c r="AE64" i="19"/>
  <c r="AB64" i="19" s="1"/>
  <c r="AK76" i="29"/>
  <c r="AP76" i="29" s="1"/>
  <c r="AG83" i="15"/>
  <c r="AM84" i="14"/>
  <c r="AN84" i="14" s="1"/>
  <c r="AK72" i="29"/>
  <c r="AP72" i="29" s="1"/>
  <c r="AG79" i="15"/>
  <c r="AM80" i="14"/>
  <c r="AN80" i="14" s="1"/>
  <c r="AK68" i="29"/>
  <c r="AP68" i="29" s="1"/>
  <c r="AG75" i="15"/>
  <c r="AM76" i="14"/>
  <c r="AN76" i="14" s="1"/>
  <c r="AK64" i="29"/>
  <c r="AP64" i="29" s="1"/>
  <c r="AG71" i="15"/>
  <c r="AM72" i="14"/>
  <c r="AN72" i="14" s="1"/>
  <c r="AK60" i="29"/>
  <c r="AP60" i="29" s="1"/>
  <c r="AG67" i="15"/>
  <c r="AM68" i="14"/>
  <c r="AN68" i="14" s="1"/>
  <c r="AK56" i="29"/>
  <c r="AP56" i="29" s="1"/>
  <c r="AG63" i="15"/>
  <c r="AM64" i="14"/>
  <c r="AN64" i="14" s="1"/>
  <c r="AK52" i="29"/>
  <c r="AP52" i="29" s="1"/>
  <c r="AG59" i="15"/>
  <c r="AM60" i="14"/>
  <c r="AN60" i="14" s="1"/>
  <c r="AK48" i="29"/>
  <c r="AP48" i="29" s="1"/>
  <c r="AG55" i="15"/>
  <c r="AM56" i="14"/>
  <c r="AN56" i="14" s="1"/>
  <c r="AK44" i="29"/>
  <c r="AP44" i="29" s="1"/>
  <c r="AG51" i="15"/>
  <c r="AM52" i="14"/>
  <c r="AN52" i="14" s="1"/>
  <c r="AK40" i="29"/>
  <c r="AP40" i="29" s="1"/>
  <c r="AG47" i="15"/>
  <c r="AM48" i="14"/>
  <c r="AN48" i="14" s="1"/>
  <c r="AK36" i="29"/>
  <c r="AP36" i="29" s="1"/>
  <c r="AG43" i="15"/>
  <c r="AM44" i="14"/>
  <c r="AN44" i="14" s="1"/>
  <c r="AK32" i="29"/>
  <c r="AP32" i="29" s="1"/>
  <c r="AG39" i="15"/>
  <c r="AM40" i="14"/>
  <c r="AN40" i="14" s="1"/>
  <c r="AK28" i="29"/>
  <c r="AP28" i="29" s="1"/>
  <c r="AG35" i="15"/>
  <c r="AM36" i="14"/>
  <c r="AN36" i="14" s="1"/>
  <c r="AK24" i="29"/>
  <c r="AP24" i="29" s="1"/>
  <c r="AG31" i="15"/>
  <c r="AM32" i="14"/>
  <c r="AN32" i="14" s="1"/>
  <c r="AK20" i="29"/>
  <c r="AP20" i="29" s="1"/>
  <c r="AG27" i="15"/>
  <c r="AM28" i="14"/>
  <c r="AN28" i="14" s="1"/>
  <c r="AK16" i="29"/>
  <c r="AP16" i="29" s="1"/>
  <c r="AG23" i="15"/>
  <c r="AM24" i="14"/>
  <c r="AN24" i="14" s="1"/>
  <c r="AK12" i="29"/>
  <c r="AP12" i="29" s="1"/>
  <c r="AG19" i="15"/>
  <c r="AM20" i="14"/>
  <c r="AN20" i="14" s="1"/>
  <c r="AK8" i="29"/>
  <c r="AP8" i="29" s="1"/>
  <c r="AG15" i="15"/>
  <c r="AM16" i="14"/>
  <c r="AN16" i="14" s="1"/>
  <c r="AQ246" i="29" a="1"/>
  <c r="AQ246" i="29" s="1"/>
  <c r="AQ7" i="29" a="1"/>
  <c r="AQ7" i="29" s="1"/>
  <c r="X246" i="15"/>
  <c r="AE19" i="19"/>
  <c r="AC58" i="19"/>
  <c r="X238" i="15"/>
  <c r="AB15" i="19"/>
  <c r="AE31" i="19"/>
  <c r="AF15" i="14"/>
  <c r="AB30" i="19"/>
  <c r="U251" i="15"/>
  <c r="Z250" i="15"/>
  <c r="X242" i="15"/>
  <c r="Z240" i="15"/>
  <c r="AD19" i="19"/>
  <c r="AC59" i="19"/>
  <c r="X239" i="15"/>
  <c r="AE16" i="19"/>
  <c r="AC55" i="19"/>
  <c r="X235" i="15"/>
  <c r="AD25" i="19"/>
  <c r="AE15" i="14"/>
  <c r="AM5" i="14" s="1"/>
  <c r="AB31" i="19"/>
  <c r="AK245" i="29" s="1"/>
  <c r="AE68" i="19"/>
  <c r="AB68" i="19" s="1"/>
  <c r="AB27" i="19"/>
  <c r="AE248" i="15"/>
  <c r="AE245" i="15"/>
  <c r="AB24" i="19"/>
  <c r="AB23" i="19"/>
  <c r="AE244" i="15"/>
  <c r="AE242" i="15"/>
  <c r="AB20" i="19"/>
  <c r="AD16" i="19"/>
  <c r="AE13" i="19"/>
  <c r="AE54" i="19"/>
  <c r="AB54" i="19" s="1"/>
  <c r="Z234" i="15"/>
  <c r="AB53" i="19"/>
  <c r="AE27" i="19"/>
  <c r="AE246" i="15"/>
  <c r="AC60" i="19"/>
  <c r="AX15" i="14"/>
  <c r="AQ4" i="14" s="1"/>
  <c r="AP13" i="14"/>
  <c r="AK74" i="29"/>
  <c r="AP74" i="29" s="1"/>
  <c r="AG81" i="15"/>
  <c r="AK70" i="29"/>
  <c r="AP70" i="29" s="1"/>
  <c r="AG77" i="15"/>
  <c r="AK66" i="29"/>
  <c r="AP66" i="29" s="1"/>
  <c r="AG73" i="15"/>
  <c r="AK62" i="29"/>
  <c r="AP62" i="29" s="1"/>
  <c r="AG69" i="15"/>
  <c r="AK58" i="29"/>
  <c r="AP58" i="29" s="1"/>
  <c r="AG65" i="15"/>
  <c r="AK54" i="29"/>
  <c r="AP54" i="29" s="1"/>
  <c r="AG61" i="15"/>
  <c r="AK50" i="29"/>
  <c r="AP50" i="29" s="1"/>
  <c r="AG57" i="15"/>
  <c r="AK46" i="29"/>
  <c r="AP46" i="29" s="1"/>
  <c r="AG53" i="15"/>
  <c r="AK42" i="29"/>
  <c r="AP42" i="29" s="1"/>
  <c r="AG49" i="15"/>
  <c r="AK38" i="29"/>
  <c r="AP38" i="29" s="1"/>
  <c r="AG45" i="15"/>
  <c r="AK34" i="29"/>
  <c r="AP34" i="29" s="1"/>
  <c r="AG41" i="15"/>
  <c r="AK30" i="29"/>
  <c r="AP30" i="29" s="1"/>
  <c r="AG37" i="15"/>
  <c r="AK26" i="29"/>
  <c r="AP26" i="29" s="1"/>
  <c r="AG33" i="15"/>
  <c r="AK22" i="29"/>
  <c r="AP22" i="29" s="1"/>
  <c r="AG29" i="15"/>
  <c r="AK18" i="29"/>
  <c r="AP18" i="29" s="1"/>
  <c r="AG25" i="15"/>
  <c r="AK14" i="29"/>
  <c r="AP14" i="29" s="1"/>
  <c r="AG21" i="15"/>
  <c r="AK10" i="29"/>
  <c r="AP10" i="29" s="1"/>
  <c r="AG17" i="15"/>
  <c r="AM82" i="14"/>
  <c r="AN82" i="14" s="1"/>
  <c r="AM78" i="14"/>
  <c r="AN78" i="14" s="1"/>
  <c r="AM74" i="14"/>
  <c r="AN74" i="14" s="1"/>
  <c r="AM70" i="14"/>
  <c r="AN70" i="14" s="1"/>
  <c r="AM66" i="14"/>
  <c r="AN66" i="14" s="1"/>
  <c r="AM62" i="14"/>
  <c r="AN62" i="14" s="1"/>
  <c r="AM58" i="14"/>
  <c r="AN58" i="14" s="1"/>
  <c r="AM54" i="14"/>
  <c r="AN54" i="14" s="1"/>
  <c r="AM50" i="14"/>
  <c r="AN50" i="14" s="1"/>
  <c r="AM46" i="14"/>
  <c r="AN46" i="14" s="1"/>
  <c r="AM42" i="14"/>
  <c r="AN42" i="14" s="1"/>
  <c r="AM38" i="14"/>
  <c r="AN38" i="14" s="1"/>
  <c r="AM34" i="14"/>
  <c r="AN34" i="14" s="1"/>
  <c r="AM30" i="14"/>
  <c r="AN30" i="14" s="1"/>
  <c r="AK73" i="29"/>
  <c r="AP73" i="29" s="1"/>
  <c r="AG80" i="15"/>
  <c r="AK69" i="29"/>
  <c r="AP69" i="29" s="1"/>
  <c r="AG76" i="15"/>
  <c r="AK65" i="29"/>
  <c r="AP65" i="29" s="1"/>
  <c r="AG72" i="15"/>
  <c r="AK61" i="29"/>
  <c r="AP61" i="29" s="1"/>
  <c r="AG68" i="15"/>
  <c r="AK57" i="29"/>
  <c r="AP57" i="29" s="1"/>
  <c r="AG64" i="15"/>
  <c r="AK53" i="29"/>
  <c r="AP53" i="29" s="1"/>
  <c r="AG60" i="15"/>
  <c r="AK45" i="29"/>
  <c r="AP45" i="29" s="1"/>
  <c r="AG52" i="15"/>
  <c r="AK41" i="29"/>
  <c r="AP41" i="29" s="1"/>
  <c r="AG48" i="15"/>
  <c r="AK37" i="29"/>
  <c r="AP37" i="29" s="1"/>
  <c r="AG44" i="15"/>
  <c r="AK33" i="29"/>
  <c r="AP33" i="29" s="1"/>
  <c r="AG40" i="15"/>
  <c r="AK29" i="29"/>
  <c r="AP29" i="29" s="1"/>
  <c r="AG36" i="15"/>
  <c r="AK25" i="29"/>
  <c r="AP25" i="29" s="1"/>
  <c r="AG32" i="15"/>
  <c r="AK21" i="29"/>
  <c r="AP21" i="29" s="1"/>
  <c r="AG28" i="15"/>
  <c r="AK17" i="29"/>
  <c r="AP17" i="29" s="1"/>
  <c r="AG24" i="15"/>
  <c r="AK13" i="29"/>
  <c r="AP13" i="29" s="1"/>
  <c r="AG20" i="15"/>
  <c r="AK9" i="29"/>
  <c r="AP9" i="29" s="1"/>
  <c r="AG16" i="15"/>
  <c r="AD27" i="14"/>
  <c r="AA27" i="14" s="1"/>
  <c r="U27" i="14" s="1"/>
  <c r="AF26" i="14"/>
  <c r="AD23" i="14"/>
  <c r="AA23" i="14" s="1"/>
  <c r="U23" i="14" s="1"/>
  <c r="AF22" i="14"/>
  <c r="AI20" i="14"/>
  <c r="AD19" i="14"/>
  <c r="AA19" i="14" s="1"/>
  <c r="U19" i="14" s="1"/>
  <c r="AF18" i="14"/>
  <c r="AD17" i="14"/>
  <c r="AA17" i="14" s="1"/>
  <c r="U17" i="14" s="1"/>
  <c r="AE16" i="14"/>
  <c r="AF16" i="14"/>
  <c r="AF53" i="14"/>
  <c r="AF52" i="14"/>
  <c r="AF51" i="14"/>
  <c r="AF50" i="14"/>
  <c r="AF49" i="14"/>
  <c r="AF48" i="14"/>
  <c r="AF47" i="14"/>
  <c r="AF46" i="14"/>
  <c r="AF45" i="14"/>
  <c r="AF44" i="14"/>
  <c r="AN7" i="14" s="1"/>
  <c r="AF43" i="14"/>
  <c r="AF42" i="14"/>
  <c r="AF41" i="14"/>
  <c r="AF40" i="14"/>
  <c r="AF39" i="14"/>
  <c r="AF38" i="14"/>
  <c r="AF37" i="14"/>
  <c r="AF36" i="14"/>
  <c r="AF35" i="14"/>
  <c r="AF34" i="14"/>
  <c r="AF33" i="14"/>
  <c r="AF32" i="14"/>
  <c r="AF31" i="14"/>
  <c r="AF30" i="14"/>
  <c r="AI19" i="14"/>
  <c r="AK5" i="14" s="1"/>
  <c r="AE17" i="14"/>
  <c r="AF17" i="14"/>
  <c r="P14" i="15"/>
  <c r="L14" i="15"/>
  <c r="AK75" i="29"/>
  <c r="AP75" i="29" s="1"/>
  <c r="AG82" i="15"/>
  <c r="AK71" i="29"/>
  <c r="AP71" i="29" s="1"/>
  <c r="AG78" i="15"/>
  <c r="AK67" i="29"/>
  <c r="AP67" i="29" s="1"/>
  <c r="AG74" i="15"/>
  <c r="AK63" i="29"/>
  <c r="AP63" i="29" s="1"/>
  <c r="AG70" i="15"/>
  <c r="AK59" i="29"/>
  <c r="AP59" i="29" s="1"/>
  <c r="AG66" i="15"/>
  <c r="AK55" i="29"/>
  <c r="AP55" i="29" s="1"/>
  <c r="AG62" i="15"/>
  <c r="AK51" i="29"/>
  <c r="AP51" i="29" s="1"/>
  <c r="AG58" i="15"/>
  <c r="AK47" i="29"/>
  <c r="AP47" i="29" s="1"/>
  <c r="AG54" i="15"/>
  <c r="AK43" i="29"/>
  <c r="AP43" i="29" s="1"/>
  <c r="AG50" i="15"/>
  <c r="AK39" i="29"/>
  <c r="AP39" i="29" s="1"/>
  <c r="AG46" i="15"/>
  <c r="AK35" i="29"/>
  <c r="AP35" i="29" s="1"/>
  <c r="AG42" i="15"/>
  <c r="AK31" i="29"/>
  <c r="AP31" i="29" s="1"/>
  <c r="AG38" i="15"/>
  <c r="AK27" i="29"/>
  <c r="AP27" i="29" s="1"/>
  <c r="AG34" i="15"/>
  <c r="AK23" i="29"/>
  <c r="AP23" i="29" s="1"/>
  <c r="AG30" i="15"/>
  <c r="AK19" i="29"/>
  <c r="AP19" i="29" s="1"/>
  <c r="AG26" i="15"/>
  <c r="AK15" i="29"/>
  <c r="AP15" i="29" s="1"/>
  <c r="AG22" i="15"/>
  <c r="AK11" i="29"/>
  <c r="AP11" i="29" s="1"/>
  <c r="AG18" i="15"/>
  <c r="AD29" i="14"/>
  <c r="AA29" i="14" s="1"/>
  <c r="U29" i="14" s="1"/>
  <c r="AF28" i="14"/>
  <c r="AM26" i="14"/>
  <c r="AN26" i="14" s="1"/>
  <c r="AD25" i="14"/>
  <c r="AA25" i="14" s="1"/>
  <c r="U25" i="14" s="1"/>
  <c r="AF24" i="14"/>
  <c r="AM22" i="14"/>
  <c r="AN22" i="14" s="1"/>
  <c r="AD21" i="14"/>
  <c r="AA21" i="14" s="1"/>
  <c r="U21" i="14" s="1"/>
  <c r="AF20" i="14"/>
  <c r="AM18" i="14"/>
  <c r="AN18" i="14" s="1"/>
  <c r="AW8" i="14"/>
  <c r="AP11" i="14"/>
  <c r="AW11" i="14"/>
  <c r="AP10" i="14"/>
  <c r="AW10" i="14"/>
  <c r="AZ249" i="15"/>
  <c r="AZ167" i="15"/>
  <c r="AH3" i="14"/>
  <c r="AK3" i="14"/>
  <c r="AZ229" i="15"/>
  <c r="AZ205" i="15"/>
  <c r="AZ191" i="15"/>
  <c r="AZ35" i="15"/>
  <c r="AN3" i="14"/>
  <c r="AZ241" i="15"/>
  <c r="AZ221" i="15"/>
  <c r="AZ183" i="15"/>
  <c r="AZ173" i="15"/>
  <c r="AZ99" i="15"/>
  <c r="AM3" i="14"/>
  <c r="AZ237" i="15"/>
  <c r="AZ209" i="15"/>
  <c r="AZ199" i="15"/>
  <c r="AZ189" i="15"/>
  <c r="AZ175" i="15"/>
  <c r="AZ51" i="15"/>
  <c r="BG252" i="15"/>
  <c r="BG251" i="15"/>
  <c r="BG250" i="15"/>
  <c r="BG249" i="15"/>
  <c r="BG236" i="15"/>
  <c r="AZ245" i="15"/>
  <c r="AZ213" i="15"/>
  <c r="AZ197" i="15"/>
  <c r="AZ181" i="15"/>
  <c r="AZ165" i="15"/>
  <c r="AZ67" i="15"/>
  <c r="AM4" i="14"/>
  <c r="AH4" i="14"/>
  <c r="AI4" i="14"/>
  <c r="AZ4" i="14"/>
  <c r="AK4" i="14"/>
  <c r="AG4" i="14"/>
  <c r="AL3" i="24"/>
  <c r="AB2" i="14" a="1"/>
  <c r="AB2" i="14" s="1"/>
  <c r="AB3" i="14" a="1"/>
  <c r="AB3" i="14" s="1"/>
  <c r="AB4" i="14" a="1"/>
  <c r="AB4" i="14" s="1"/>
  <c r="AC4" i="14" a="1"/>
  <c r="AC4" i="14" s="1"/>
  <c r="AC2" i="14" a="1"/>
  <c r="AC2" i="14" s="1"/>
  <c r="BG26" i="15"/>
  <c r="BG50" i="15"/>
  <c r="BG90" i="15"/>
  <c r="BG114" i="15"/>
  <c r="BG119" i="15"/>
  <c r="BG120" i="15"/>
  <c r="BG146" i="15"/>
  <c r="BG151" i="15"/>
  <c r="BG152" i="15"/>
  <c r="BG172" i="15"/>
  <c r="BG174" i="15"/>
  <c r="BG178" i="15"/>
  <c r="BG183" i="15"/>
  <c r="BG184" i="15"/>
  <c r="BG191" i="15"/>
  <c r="BG192" i="15"/>
  <c r="BG199" i="15"/>
  <c r="BG200" i="15"/>
  <c r="BG205" i="15"/>
  <c r="BG206" i="15"/>
  <c r="BG207" i="15"/>
  <c r="BG208" i="15"/>
  <c r="BG221" i="15"/>
  <c r="BG222" i="15"/>
  <c r="BG223" i="15"/>
  <c r="BG224" i="15"/>
  <c r="BG237" i="15"/>
  <c r="BG238" i="15"/>
  <c r="BG239" i="15"/>
  <c r="BG240" i="15"/>
  <c r="BG34" i="15"/>
  <c r="BG98" i="15"/>
  <c r="BG106" i="15"/>
  <c r="BG143" i="15"/>
  <c r="BG144" i="15"/>
  <c r="BG176" i="15"/>
  <c r="BG209" i="15"/>
  <c r="BG210" i="15"/>
  <c r="BG211" i="15"/>
  <c r="BG227" i="15"/>
  <c r="BG243" i="15"/>
  <c r="BG74" i="15"/>
  <c r="BG111" i="15"/>
  <c r="BG112" i="15"/>
  <c r="BG138" i="15"/>
  <c r="BG164" i="15"/>
  <c r="BG166" i="15"/>
  <c r="BG170" i="15"/>
  <c r="BG175" i="15"/>
  <c r="BG212" i="15"/>
  <c r="BG225" i="15"/>
  <c r="BG226" i="15"/>
  <c r="BG228" i="15"/>
  <c r="BG241" i="15"/>
  <c r="BG242" i="15"/>
  <c r="BG244" i="15"/>
  <c r="BG10" i="15"/>
  <c r="BG58" i="15"/>
  <c r="BG82" i="15"/>
  <c r="BG103" i="15"/>
  <c r="BG104" i="15"/>
  <c r="BG130" i="15"/>
  <c r="BG135" i="15"/>
  <c r="BG136" i="15"/>
  <c r="BG156" i="15"/>
  <c r="BG158" i="15"/>
  <c r="BG162" i="15"/>
  <c r="BG167" i="15"/>
  <c r="BG168" i="15"/>
  <c r="BG213" i="15"/>
  <c r="BG214" i="15"/>
  <c r="BG215" i="15"/>
  <c r="BG216" i="15"/>
  <c r="BG229" i="15"/>
  <c r="BG230" i="15"/>
  <c r="BG231" i="15"/>
  <c r="BG232" i="15"/>
  <c r="BG245" i="15"/>
  <c r="BG246" i="15"/>
  <c r="BG247" i="15"/>
  <c r="BG248" i="15"/>
  <c r="BG42" i="15"/>
  <c r="BG66" i="15"/>
  <c r="BG122" i="15"/>
  <c r="BG127" i="15"/>
  <c r="BG128" i="15"/>
  <c r="BG154" i="15"/>
  <c r="BG160" i="15"/>
  <c r="BG180" i="15"/>
  <c r="BG182" i="15"/>
  <c r="BG186" i="15"/>
  <c r="BG187" i="15"/>
  <c r="BG188" i="15"/>
  <c r="BG190" i="15"/>
  <c r="BG194" i="15"/>
  <c r="BG195" i="15"/>
  <c r="BG196" i="15"/>
  <c r="BG198" i="15"/>
  <c r="BG202" i="15"/>
  <c r="BG203" i="15"/>
  <c r="BG204" i="15"/>
  <c r="BG217" i="15"/>
  <c r="BG218" i="15"/>
  <c r="BG219" i="15"/>
  <c r="BG220" i="15"/>
  <c r="BG233" i="15"/>
  <c r="BG234" i="15"/>
  <c r="BG159" i="15"/>
  <c r="AL229" i="29"/>
  <c r="AF11" i="24"/>
  <c r="AJ3" i="14"/>
  <c r="AZ233" i="15"/>
  <c r="AZ217" i="15"/>
  <c r="AZ159" i="15"/>
  <c r="AZ157" i="15"/>
  <c r="AZ83" i="15"/>
  <c r="AP246" i="29"/>
  <c r="AZ7" i="15"/>
  <c r="AZ15" i="15"/>
  <c r="AZ23" i="15"/>
  <c r="AZ29" i="15"/>
  <c r="AZ33" i="15"/>
  <c r="AZ37" i="15"/>
  <c r="AZ41" i="15"/>
  <c r="AZ45" i="15"/>
  <c r="AZ49" i="15"/>
  <c r="AZ53" i="15"/>
  <c r="AZ57" i="15"/>
  <c r="AZ61" i="15"/>
  <c r="AZ65" i="15"/>
  <c r="AZ69" i="15"/>
  <c r="AZ73" i="15"/>
  <c r="AZ77" i="15"/>
  <c r="AZ81" i="15"/>
  <c r="AZ85" i="15"/>
  <c r="AZ89" i="15"/>
  <c r="AZ93" i="15"/>
  <c r="AZ97" i="15"/>
  <c r="AZ2" i="15"/>
  <c r="AZ3" i="15"/>
  <c r="AZ19" i="15"/>
  <c r="AZ31" i="15"/>
  <c r="AZ39" i="15"/>
  <c r="AZ47" i="15"/>
  <c r="AZ55" i="15"/>
  <c r="AZ63" i="15"/>
  <c r="AZ71" i="15"/>
  <c r="AZ79" i="15"/>
  <c r="AZ87" i="15"/>
  <c r="AZ95" i="15"/>
  <c r="AZ102" i="15"/>
  <c r="AZ106" i="15"/>
  <c r="AZ110" i="15"/>
  <c r="AZ114" i="15"/>
  <c r="AZ118" i="15"/>
  <c r="AZ122" i="15"/>
  <c r="AZ126" i="15"/>
  <c r="AZ130" i="15"/>
  <c r="AZ134" i="15"/>
  <c r="AZ138" i="15"/>
  <c r="AZ142" i="15"/>
  <c r="AZ146" i="15"/>
  <c r="AZ150" i="15"/>
  <c r="AZ154" i="15"/>
  <c r="AZ158" i="15"/>
  <c r="AZ162" i="15"/>
  <c r="AZ166" i="15"/>
  <c r="AZ170" i="15"/>
  <c r="AZ174" i="15"/>
  <c r="AZ178" i="15"/>
  <c r="AZ182" i="15"/>
  <c r="AZ186" i="15"/>
  <c r="AZ190" i="15"/>
  <c r="AZ194" i="15"/>
  <c r="AZ198" i="15"/>
  <c r="AZ202" i="15"/>
  <c r="AZ14" i="15"/>
  <c r="AZ18" i="15"/>
  <c r="AZ22" i="15"/>
  <c r="AZ26" i="15"/>
  <c r="AZ36" i="15"/>
  <c r="AZ38" i="15"/>
  <c r="AZ40" i="15"/>
  <c r="AZ42" i="15"/>
  <c r="AZ52" i="15"/>
  <c r="AZ54" i="15"/>
  <c r="AZ56" i="15"/>
  <c r="AZ58" i="15"/>
  <c r="AZ68" i="15"/>
  <c r="AZ70" i="15"/>
  <c r="AZ72" i="15"/>
  <c r="AZ74" i="15"/>
  <c r="AZ84" i="15"/>
  <c r="AZ86" i="15"/>
  <c r="AZ88" i="15"/>
  <c r="AZ90" i="15"/>
  <c r="AZ100" i="15"/>
  <c r="AZ101" i="15"/>
  <c r="AZ103" i="15"/>
  <c r="AZ109" i="15"/>
  <c r="AZ111" i="15"/>
  <c r="AZ117" i="15"/>
  <c r="AZ119" i="15"/>
  <c r="AZ125" i="15"/>
  <c r="AZ127" i="15"/>
  <c r="AZ133" i="15"/>
  <c r="AZ135" i="15"/>
  <c r="AZ141" i="15"/>
  <c r="AZ143" i="15"/>
  <c r="AZ149" i="15"/>
  <c r="AZ151" i="15"/>
  <c r="AZ243" i="15"/>
  <c r="AZ239" i="15"/>
  <c r="AZ235" i="15"/>
  <c r="AZ231" i="15"/>
  <c r="AZ215" i="15"/>
  <c r="AZ211" i="15"/>
  <c r="AZ207" i="15"/>
  <c r="AZ187" i="15"/>
  <c r="AZ185" i="15"/>
  <c r="AZ171" i="15"/>
  <c r="AZ169" i="15"/>
  <c r="AZ163" i="15"/>
  <c r="AZ161" i="15"/>
  <c r="AZ153" i="15"/>
  <c r="AZ147" i="15"/>
  <c r="AZ139" i="15"/>
  <c r="AZ137" i="15"/>
  <c r="AZ131" i="15"/>
  <c r="AZ123" i="15"/>
  <c r="AZ121" i="15"/>
  <c r="AZ115" i="15"/>
  <c r="AZ113" i="15"/>
  <c r="AZ107" i="15"/>
  <c r="AZ105" i="15"/>
  <c r="AZ91" i="15"/>
  <c r="AZ75" i="15"/>
  <c r="AZ43" i="15"/>
  <c r="AZ27" i="15"/>
  <c r="AJ2" i="14"/>
  <c r="AI2" i="14"/>
  <c r="AC6" i="14" a="1"/>
  <c r="AC6" i="14" s="1"/>
  <c r="AB7" i="14" a="1"/>
  <c r="AB7" i="14" s="1"/>
  <c r="AB8" i="14" a="1"/>
  <c r="AB8" i="14" s="1"/>
  <c r="AC7" i="14" a="1"/>
  <c r="AC7" i="14" s="1"/>
  <c r="AC8" i="14" a="1"/>
  <c r="AC8" i="14" s="1"/>
  <c r="AB9" i="14" a="1"/>
  <c r="AB9" i="14" s="1"/>
  <c r="AB10" i="14" a="1"/>
  <c r="AB10" i="14" s="1"/>
  <c r="AB11" i="14" a="1"/>
  <c r="AB11" i="14" s="1"/>
  <c r="AB12" i="14" a="1"/>
  <c r="AB12" i="14" s="1"/>
  <c r="AB13" i="14" a="1"/>
  <c r="AB13" i="14" s="1"/>
  <c r="AB5" i="14" a="1"/>
  <c r="AB5" i="14" s="1"/>
  <c r="AC9" i="14" a="1"/>
  <c r="AC9" i="14" s="1"/>
  <c r="AC10" i="14" a="1"/>
  <c r="AC10" i="14" s="1"/>
  <c r="AC11" i="14" a="1"/>
  <c r="AC11" i="14" s="1"/>
  <c r="AC12" i="14" a="1"/>
  <c r="AC12" i="14" s="1"/>
  <c r="AC13" i="14" a="1"/>
  <c r="AC13" i="14" s="1"/>
  <c r="AC5" i="14" a="1"/>
  <c r="AC5" i="14" s="1"/>
  <c r="AB6" i="14" a="1"/>
  <c r="AB6" i="14" s="1"/>
  <c r="AZ251" i="15"/>
  <c r="AZ247" i="15"/>
  <c r="AZ227" i="15"/>
  <c r="AZ223" i="15"/>
  <c r="AZ219" i="15"/>
  <c r="AZ203" i="15"/>
  <c r="AZ201" i="15"/>
  <c r="AZ195" i="15"/>
  <c r="AZ193" i="15"/>
  <c r="AZ179" i="15"/>
  <c r="AZ177" i="15"/>
  <c r="AZ155" i="15"/>
  <c r="AZ145" i="15"/>
  <c r="AZ129" i="15"/>
  <c r="AZ59" i="15"/>
  <c r="AG2" i="14"/>
  <c r="AK2" i="14"/>
  <c r="AQ4" i="24"/>
  <c r="AZ250" i="15"/>
  <c r="AZ246" i="15"/>
  <c r="AZ242" i="15"/>
  <c r="AZ238" i="15"/>
  <c r="AZ234" i="15"/>
  <c r="AZ230" i="15"/>
  <c r="AZ226" i="15"/>
  <c r="AZ222" i="15"/>
  <c r="AZ218" i="15"/>
  <c r="AZ214" i="15"/>
  <c r="AZ210" i="15"/>
  <c r="AZ206" i="15"/>
  <c r="AZ200" i="15"/>
  <c r="AZ192" i="15"/>
  <c r="AZ184" i="15"/>
  <c r="AZ176" i="15"/>
  <c r="AZ168" i="15"/>
  <c r="AZ160" i="15"/>
  <c r="AZ152" i="15"/>
  <c r="AZ144" i="15"/>
  <c r="AZ136" i="15"/>
  <c r="AZ128" i="15"/>
  <c r="AZ120" i="15"/>
  <c r="AZ112" i="15"/>
  <c r="AZ104" i="15"/>
  <c r="BG2" i="15"/>
  <c r="BG6" i="15"/>
  <c r="BG14" i="15"/>
  <c r="BG22" i="15"/>
  <c r="BG28" i="15"/>
  <c r="BG32" i="15"/>
  <c r="BG36" i="15"/>
  <c r="BG40" i="15"/>
  <c r="BG44" i="15"/>
  <c r="BG48" i="15"/>
  <c r="BG52" i="15"/>
  <c r="BG56" i="15"/>
  <c r="BG60" i="15"/>
  <c r="BG64" i="15"/>
  <c r="BG68" i="15"/>
  <c r="BG72" i="15"/>
  <c r="BG76" i="15"/>
  <c r="BG80" i="15"/>
  <c r="BG84" i="15"/>
  <c r="BG88" i="15"/>
  <c r="BG92" i="15"/>
  <c r="BG96" i="15"/>
  <c r="BG100" i="15"/>
  <c r="BG18" i="15"/>
  <c r="BG30" i="15"/>
  <c r="BG38" i="15"/>
  <c r="BG46" i="15"/>
  <c r="BG54" i="15"/>
  <c r="BG62" i="15"/>
  <c r="BG70" i="15"/>
  <c r="BG78" i="15"/>
  <c r="BG86" i="15"/>
  <c r="BG94" i="15"/>
  <c r="BG101" i="15"/>
  <c r="BG105" i="15"/>
  <c r="BG109" i="15"/>
  <c r="BG113" i="15"/>
  <c r="BG117" i="15"/>
  <c r="BG121" i="15"/>
  <c r="BG125" i="15"/>
  <c r="BG129" i="15"/>
  <c r="BG133" i="15"/>
  <c r="BG137" i="15"/>
  <c r="BG141" i="15"/>
  <c r="BG145" i="15"/>
  <c r="BG149" i="15"/>
  <c r="BG153" i="15"/>
  <c r="BG157" i="15"/>
  <c r="BG161" i="15"/>
  <c r="BG165" i="15"/>
  <c r="BG169" i="15"/>
  <c r="BG173" i="15"/>
  <c r="BG177" i="15"/>
  <c r="BG181" i="15"/>
  <c r="BG185" i="15"/>
  <c r="BG189" i="15"/>
  <c r="BG193" i="15"/>
  <c r="BG197" i="15"/>
  <c r="BG201" i="15"/>
  <c r="BG11" i="15"/>
  <c r="BG12" i="15"/>
  <c r="BG13" i="15"/>
  <c r="BG15" i="15"/>
  <c r="BG16" i="15"/>
  <c r="BG17" i="15"/>
  <c r="BG19" i="15"/>
  <c r="BG20" i="15"/>
  <c r="BG21" i="15"/>
  <c r="BG23" i="15"/>
  <c r="BG24" i="15"/>
  <c r="BG25" i="15"/>
  <c r="BG35" i="15"/>
  <c r="BG37" i="15"/>
  <c r="BG39" i="15"/>
  <c r="BG41" i="15"/>
  <c r="BG51" i="15"/>
  <c r="BG53" i="15"/>
  <c r="BG55" i="15"/>
  <c r="BG57" i="15"/>
  <c r="BG67" i="15"/>
  <c r="BG69" i="15"/>
  <c r="BG71" i="15"/>
  <c r="BG73" i="15"/>
  <c r="BG83" i="15"/>
  <c r="BG85" i="15"/>
  <c r="BG87" i="15"/>
  <c r="BG89" i="15"/>
  <c r="BG99" i="15"/>
  <c r="BG102" i="15"/>
  <c r="BG108" i="15"/>
  <c r="BG110" i="15"/>
  <c r="BG116" i="15"/>
  <c r="BG118" i="15"/>
  <c r="BG124" i="15"/>
  <c r="BG126" i="15"/>
  <c r="BG132" i="15"/>
  <c r="BG134" i="15"/>
  <c r="BG140" i="15"/>
  <c r="BG142" i="15"/>
  <c r="BG148" i="15"/>
  <c r="BG150" i="15"/>
  <c r="AC3" i="14" a="1"/>
  <c r="AC3" i="14" s="1"/>
  <c r="AM2" i="14"/>
  <c r="AZ252" i="15"/>
  <c r="AZ248" i="15"/>
  <c r="AZ244" i="15"/>
  <c r="AZ240" i="15"/>
  <c r="AZ236" i="15"/>
  <c r="AZ232" i="15"/>
  <c r="AZ228" i="15"/>
  <c r="AZ224" i="15"/>
  <c r="AZ220" i="15"/>
  <c r="AZ216" i="15"/>
  <c r="AZ212" i="15"/>
  <c r="AZ208" i="15"/>
  <c r="AZ204" i="15"/>
  <c r="AZ196" i="15"/>
  <c r="AZ188" i="15"/>
  <c r="AZ180" i="15"/>
  <c r="BG179" i="15"/>
  <c r="AZ172" i="15"/>
  <c r="BG171" i="15"/>
  <c r="AZ164" i="15"/>
  <c r="BG163" i="15"/>
  <c r="AZ156" i="15"/>
  <c r="BG155" i="15"/>
  <c r="AZ148" i="15"/>
  <c r="BG147" i="15"/>
  <c r="AZ140" i="15"/>
  <c r="BG139" i="15"/>
  <c r="AZ132" i="15"/>
  <c r="BG131" i="15"/>
  <c r="AZ124" i="15"/>
  <c r="BG123" i="15"/>
  <c r="AZ116" i="15"/>
  <c r="BG115" i="15"/>
  <c r="AZ108" i="15"/>
  <c r="BG107" i="15"/>
  <c r="AZ98" i="15"/>
  <c r="BG97" i="15"/>
  <c r="AZ96" i="15"/>
  <c r="BG95" i="15"/>
  <c r="AZ94" i="15"/>
  <c r="BG93" i="15"/>
  <c r="AZ92" i="15"/>
  <c r="BG91" i="15"/>
  <c r="AZ82" i="15"/>
  <c r="BG81" i="15"/>
  <c r="AZ80" i="15"/>
  <c r="BG79" i="15"/>
  <c r="AZ78" i="15"/>
  <c r="BG77" i="15"/>
  <c r="AZ76" i="15"/>
  <c r="BG75" i="15"/>
  <c r="AZ66" i="15"/>
  <c r="BG65" i="15"/>
  <c r="AZ64" i="15"/>
  <c r="BG63" i="15"/>
  <c r="AZ62" i="15"/>
  <c r="BG61" i="15"/>
  <c r="AZ60" i="15"/>
  <c r="BG59" i="15"/>
  <c r="AZ50" i="15"/>
  <c r="BG49" i="15"/>
  <c r="AZ48" i="15"/>
  <c r="BG47" i="15"/>
  <c r="AZ46" i="15"/>
  <c r="BG45" i="15"/>
  <c r="AZ44" i="15"/>
  <c r="BG43" i="15"/>
  <c r="AZ34" i="15"/>
  <c r="BG33" i="15"/>
  <c r="AZ32" i="15"/>
  <c r="BG31" i="15"/>
  <c r="AZ30" i="15"/>
  <c r="BG29" i="15"/>
  <c r="AZ28" i="15"/>
  <c r="BG27" i="15"/>
  <c r="AZ10" i="15"/>
  <c r="BG9" i="15"/>
  <c r="BG8" i="15"/>
  <c r="BG7" i="15"/>
  <c r="AZ6" i="15"/>
  <c r="BG5" i="15"/>
  <c r="BG4" i="15"/>
  <c r="BG3" i="15"/>
  <c r="AD14" i="7"/>
  <c r="F3" i="7" s="1"/>
  <c r="AT2" i="14"/>
  <c r="AU2" i="14"/>
  <c r="AZ4" i="15"/>
  <c r="AZ8" i="15"/>
  <c r="AZ12" i="15"/>
  <c r="AZ16" i="15"/>
  <c r="AZ20" i="15"/>
  <c r="AZ24" i="15"/>
  <c r="AZ5" i="15"/>
  <c r="AZ9" i="15"/>
  <c r="AZ13" i="15"/>
  <c r="AZ17" i="15"/>
  <c r="AZ21" i="15"/>
  <c r="AZ25" i="15"/>
  <c r="AT7" i="14"/>
  <c r="AU7" i="14"/>
  <c r="AU5" i="14"/>
  <c r="AT5" i="14"/>
  <c r="AU3" i="14"/>
  <c r="AT3" i="14"/>
  <c r="AU6" i="14"/>
  <c r="AT4" i="14"/>
  <c r="AA13" i="18"/>
  <c r="J13" i="18" s="1"/>
  <c r="AT56" i="14"/>
  <c r="C10" i="14" s="1"/>
  <c r="U51" i="19"/>
  <c r="B38" i="19" s="1"/>
  <c r="AT52" i="14"/>
  <c r="S8" i="14" s="1"/>
  <c r="AQ17" i="24"/>
  <c r="BC16" i="29"/>
  <c r="K3" i="29" s="1"/>
  <c r="U55" i="19"/>
  <c r="B7" i="19" s="1"/>
  <c r="AI48" i="24"/>
  <c r="C26" i="24" s="1"/>
  <c r="AA10" i="18"/>
  <c r="J7" i="18" s="1"/>
  <c r="AA12" i="18"/>
  <c r="J11" i="18" s="1"/>
  <c r="AA11" i="18"/>
  <c r="J9" i="18" s="1"/>
  <c r="AQ14" i="24"/>
  <c r="AW14" i="24" s="1"/>
  <c r="AQ21" i="24"/>
  <c r="AQ13" i="24"/>
  <c r="AW13" i="24" s="1"/>
  <c r="X13" i="24" s="1"/>
  <c r="AD27" i="7"/>
  <c r="AQ18" i="24"/>
  <c r="AQ10" i="24"/>
  <c r="AW10" i="24" s="1"/>
  <c r="AI47" i="24"/>
  <c r="C28" i="24" s="1"/>
  <c r="AQ20" i="24"/>
  <c r="AQ16" i="24"/>
  <c r="AW16" i="24" s="1"/>
  <c r="X16" i="24" s="1"/>
  <c r="AQ12" i="24"/>
  <c r="AW12" i="24" s="1"/>
  <c r="X12" i="24" s="1"/>
  <c r="AQ19" i="24"/>
  <c r="AQ15" i="24"/>
  <c r="AW15" i="24" s="1"/>
  <c r="X15" i="24" s="1"/>
  <c r="AD56" i="19" l="1"/>
  <c r="AG56" i="19" s="1"/>
  <c r="AB22" i="19"/>
  <c r="AN236" i="29"/>
  <c r="AN226" i="29"/>
  <c r="X22" i="19"/>
  <c r="AH236" i="29"/>
  <c r="AE73" i="19"/>
  <c r="AB73" i="19" s="1"/>
  <c r="W240" i="15"/>
  <c r="AO10" i="14"/>
  <c r="AL228" i="29"/>
  <c r="AE234" i="15"/>
  <c r="Z237" i="15"/>
  <c r="AE22" i="19"/>
  <c r="AD239" i="29"/>
  <c r="AA232" i="29"/>
  <c r="AE11" i="19"/>
  <c r="AG231" i="29"/>
  <c r="N15" i="19"/>
  <c r="AE57" i="19"/>
  <c r="AA241" i="29"/>
  <c r="AE23" i="19"/>
  <c r="AN237" i="29"/>
  <c r="AA230" i="29"/>
  <c r="AF226" i="29"/>
  <c r="AE241" i="29"/>
  <c r="AQ227" i="29" a="1"/>
  <c r="AQ227" i="29" s="1"/>
  <c r="AD246" i="15"/>
  <c r="X25" i="19"/>
  <c r="AH239" i="29"/>
  <c r="AE236" i="15"/>
  <c r="M14" i="19"/>
  <c r="AB14" i="19" s="1"/>
  <c r="M11" i="19"/>
  <c r="AE233" i="15" s="1"/>
  <c r="M18" i="19"/>
  <c r="AE240" i="15" s="1"/>
  <c r="H23" i="19"/>
  <c r="AD237" i="29" s="1"/>
  <c r="AQ237" i="29" s="1" a="1"/>
  <c r="AQ237" i="29" s="1"/>
  <c r="H19" i="19"/>
  <c r="AD234" i="29" s="1"/>
  <c r="AQ234" i="29" s="1" a="1"/>
  <c r="AQ234" i="29" s="1"/>
  <c r="H16" i="19"/>
  <c r="Z238" i="15" s="1"/>
  <c r="AE55" i="19"/>
  <c r="AB55" i="19" s="1"/>
  <c r="H13" i="19"/>
  <c r="H24" i="19"/>
  <c r="Z245" i="15" s="1"/>
  <c r="AH228" i="29"/>
  <c r="X13" i="19"/>
  <c r="W13" i="19" s="1"/>
  <c r="AD12" i="19"/>
  <c r="M16" i="19"/>
  <c r="AB16" i="19" s="1"/>
  <c r="H27" i="19"/>
  <c r="AD241" i="29" s="1"/>
  <c r="AQ241" i="29" s="1" a="1"/>
  <c r="AQ241" i="29" s="1"/>
  <c r="H28" i="19"/>
  <c r="Z249" i="15" s="1"/>
  <c r="H14" i="19"/>
  <c r="AD229" i="29" s="1"/>
  <c r="AQ229" i="29" s="1" a="1"/>
  <c r="AQ229" i="29" s="1"/>
  <c r="AD232" i="29"/>
  <c r="H17" i="19"/>
  <c r="H20" i="19"/>
  <c r="Z242" i="15" s="1"/>
  <c r="AF15" i="19"/>
  <c r="AD55" i="19"/>
  <c r="AG55" i="19" s="1"/>
  <c r="AD57" i="19"/>
  <c r="AG57" i="19" s="1"/>
  <c r="AI237" i="15"/>
  <c r="AW12" i="14"/>
  <c r="AW9" i="14"/>
  <c r="BL98" i="15"/>
  <c r="BL145" i="15"/>
  <c r="BL35" i="15"/>
  <c r="BL34" i="15"/>
  <c r="BL7" i="15"/>
  <c r="BL201" i="15"/>
  <c r="BL135" i="15"/>
  <c r="BL69" i="15"/>
  <c r="BL162" i="15"/>
  <c r="BL226" i="15"/>
  <c r="G30" i="19"/>
  <c r="AA245" i="15"/>
  <c r="I24" i="19"/>
  <c r="AE238" i="29" s="1"/>
  <c r="J20" i="19"/>
  <c r="AF235" i="29" s="1"/>
  <c r="I25" i="19"/>
  <c r="AE239" i="29" s="1"/>
  <c r="J22" i="19"/>
  <c r="AF236" i="29" s="1"/>
  <c r="E20" i="19"/>
  <c r="U242" i="15" s="1"/>
  <c r="I28" i="19"/>
  <c r="AE242" i="29" s="1"/>
  <c r="J25" i="19"/>
  <c r="AF239" i="29" s="1"/>
  <c r="E24" i="19"/>
  <c r="K22" i="19"/>
  <c r="AG236" i="29" s="1"/>
  <c r="F20" i="19"/>
  <c r="AA235" i="29" s="1"/>
  <c r="I29" i="19"/>
  <c r="AE243" i="29" s="1"/>
  <c r="J26" i="19"/>
  <c r="AF240" i="29" s="1"/>
  <c r="E25" i="19"/>
  <c r="U246" i="15" s="1"/>
  <c r="K23" i="19"/>
  <c r="AG237" i="29" s="1"/>
  <c r="F22" i="19"/>
  <c r="AA236" i="29" s="1"/>
  <c r="J29" i="19"/>
  <c r="AF243" i="29" s="1"/>
  <c r="E28" i="19"/>
  <c r="U249" i="15" s="1"/>
  <c r="K26" i="19"/>
  <c r="AG240" i="29" s="1"/>
  <c r="F25" i="19"/>
  <c r="AA239" i="29" s="1"/>
  <c r="AQ239" i="29" s="1" a="1"/>
  <c r="AQ239" i="29" s="1"/>
  <c r="L23" i="19"/>
  <c r="G22" i="19"/>
  <c r="X243" i="15" s="1"/>
  <c r="J30" i="19"/>
  <c r="AF244" i="29" s="1"/>
  <c r="E29" i="19"/>
  <c r="U250" i="15" s="1"/>
  <c r="K27" i="19"/>
  <c r="Y27" i="19" s="1"/>
  <c r="F26" i="19"/>
  <c r="AA240" i="29" s="1"/>
  <c r="L24" i="19"/>
  <c r="G23" i="19"/>
  <c r="X244" i="15" s="1"/>
  <c r="W22" i="19"/>
  <c r="K30" i="19"/>
  <c r="AG244" i="29" s="1"/>
  <c r="F29" i="19"/>
  <c r="AA243" i="29" s="1"/>
  <c r="L27" i="19"/>
  <c r="AD248" i="15" s="1"/>
  <c r="X247" i="15"/>
  <c r="G26" i="19"/>
  <c r="K31" i="19"/>
  <c r="Y31" i="19" s="1"/>
  <c r="F30" i="19"/>
  <c r="AA244" i="29" s="1"/>
  <c r="L28" i="19"/>
  <c r="AD249" i="15" s="1"/>
  <c r="G27" i="19"/>
  <c r="X248" i="15" s="1"/>
  <c r="I20" i="19"/>
  <c r="AE235" i="29" s="1"/>
  <c r="D30" i="19"/>
  <c r="D29" i="19"/>
  <c r="D28" i="19"/>
  <c r="D27" i="19"/>
  <c r="D31" i="19"/>
  <c r="N31" i="19" s="1"/>
  <c r="D22" i="19"/>
  <c r="D20" i="19"/>
  <c r="D26" i="19"/>
  <c r="D25" i="19"/>
  <c r="D24" i="19"/>
  <c r="D23" i="19"/>
  <c r="AR4" i="14"/>
  <c r="V25" i="19"/>
  <c r="Y13" i="19"/>
  <c r="Z13" i="19" s="1"/>
  <c r="AN234" i="29"/>
  <c r="AE228" i="29"/>
  <c r="X19" i="19"/>
  <c r="AN231" i="29"/>
  <c r="AZ7" i="14"/>
  <c r="X18" i="19"/>
  <c r="V18" i="19" s="1"/>
  <c r="V11" i="19"/>
  <c r="X15" i="19"/>
  <c r="AE226" i="29"/>
  <c r="AA226" i="29"/>
  <c r="C140" i="29" s="1"/>
  <c r="AN228" i="29"/>
  <c r="AD237" i="15"/>
  <c r="AD240" i="15"/>
  <c r="Y19" i="19"/>
  <c r="AF230" i="29"/>
  <c r="AE232" i="29"/>
  <c r="AH231" i="29"/>
  <c r="Y18" i="19"/>
  <c r="AI7" i="14"/>
  <c r="X14" i="24"/>
  <c r="AC56" i="19"/>
  <c r="N13" i="19"/>
  <c r="AA13" i="19" s="1"/>
  <c r="AC13" i="19" s="1"/>
  <c r="AE18" i="19"/>
  <c r="W17" i="19"/>
  <c r="AX18" i="24"/>
  <c r="X18" i="24" s="1"/>
  <c r="AF232" i="29"/>
  <c r="CB6" i="15"/>
  <c r="CB10" i="15"/>
  <c r="CB14" i="15"/>
  <c r="CB18" i="15"/>
  <c r="CB22" i="15"/>
  <c r="CB26" i="15"/>
  <c r="CB30" i="15"/>
  <c r="CB34" i="15"/>
  <c r="CB38" i="15"/>
  <c r="CB42" i="15"/>
  <c r="CB46" i="15"/>
  <c r="CB50" i="15"/>
  <c r="CB54" i="15"/>
  <c r="CB3" i="15"/>
  <c r="CB7" i="15"/>
  <c r="CB11" i="15"/>
  <c r="CB15" i="15"/>
  <c r="CB19" i="15"/>
  <c r="CB23" i="15"/>
  <c r="CB27" i="15"/>
  <c r="CB31" i="15"/>
  <c r="CB35" i="15"/>
  <c r="CB39" i="15"/>
  <c r="CB43" i="15"/>
  <c r="CB47" i="15"/>
  <c r="CB51" i="15"/>
  <c r="CB55" i="15"/>
  <c r="CB59" i="15"/>
  <c r="CB63" i="15"/>
  <c r="CB67" i="15"/>
  <c r="CB8" i="15"/>
  <c r="CB16" i="15"/>
  <c r="CB24" i="15"/>
  <c r="CB32" i="15"/>
  <c r="CB40" i="15"/>
  <c r="CB48" i="15"/>
  <c r="CB56" i="15"/>
  <c r="CB64" i="15"/>
  <c r="CB65" i="15"/>
  <c r="CB66" i="15"/>
  <c r="CB72" i="15"/>
  <c r="CB76" i="15"/>
  <c r="CB80" i="15"/>
  <c r="CB84" i="15"/>
  <c r="CB88" i="15"/>
  <c r="CB92" i="15"/>
  <c r="CB96" i="15"/>
  <c r="CB100" i="15"/>
  <c r="CB12" i="15"/>
  <c r="CB29" i="15"/>
  <c r="CB33" i="15"/>
  <c r="CB44" i="15"/>
  <c r="CB60" i="15"/>
  <c r="CB71" i="15"/>
  <c r="CB85" i="15"/>
  <c r="CB86" i="15"/>
  <c r="CB87" i="15"/>
  <c r="CB101" i="15"/>
  <c r="CB105" i="15"/>
  <c r="CB109" i="15"/>
  <c r="CB113" i="15"/>
  <c r="CB117" i="15"/>
  <c r="CB121" i="15"/>
  <c r="CB125" i="15"/>
  <c r="CB129" i="15"/>
  <c r="CB133" i="15"/>
  <c r="CB137" i="15"/>
  <c r="CB141" i="15"/>
  <c r="CB145" i="15"/>
  <c r="CB149" i="15"/>
  <c r="CB153" i="15"/>
  <c r="CB157" i="15"/>
  <c r="CB161" i="15"/>
  <c r="CB165" i="15"/>
  <c r="CB169" i="15"/>
  <c r="CB173" i="15"/>
  <c r="CB177" i="15"/>
  <c r="CB181" i="15"/>
  <c r="CB185" i="15"/>
  <c r="CB17" i="15"/>
  <c r="CB20" i="15"/>
  <c r="CB37" i="15"/>
  <c r="CB57" i="15"/>
  <c r="CB61" i="15"/>
  <c r="CB79" i="15"/>
  <c r="CB82" i="15"/>
  <c r="CB89" i="15"/>
  <c r="CB99" i="15"/>
  <c r="CB106" i="15"/>
  <c r="CB107" i="15"/>
  <c r="CB108" i="15"/>
  <c r="CB122" i="15"/>
  <c r="CB123" i="15"/>
  <c r="CB124" i="15"/>
  <c r="CB138" i="15"/>
  <c r="CB139" i="15"/>
  <c r="CB140" i="15"/>
  <c r="CB4" i="15"/>
  <c r="CB41" i="15"/>
  <c r="CB45" i="15"/>
  <c r="CB49" i="15"/>
  <c r="CB53" i="15"/>
  <c r="CB62" i="15"/>
  <c r="CB83" i="15"/>
  <c r="CB102" i="15"/>
  <c r="CB116" i="15"/>
  <c r="CB119" i="15"/>
  <c r="CB126" i="15"/>
  <c r="CB136" i="15"/>
  <c r="CB146" i="15"/>
  <c r="CB147" i="15"/>
  <c r="CB148" i="15"/>
  <c r="CB162" i="15"/>
  <c r="CB163" i="15"/>
  <c r="CB164" i="15"/>
  <c r="CB178" i="15"/>
  <c r="CB179" i="15"/>
  <c r="CB180" i="15"/>
  <c r="CB188" i="15"/>
  <c r="CB192" i="15"/>
  <c r="CB196" i="15"/>
  <c r="CB200" i="15"/>
  <c r="CB204" i="15"/>
  <c r="CB208" i="15"/>
  <c r="CB212" i="15"/>
  <c r="CB216" i="15"/>
  <c r="CB220" i="15"/>
  <c r="CB224" i="15"/>
  <c r="CB228" i="15"/>
  <c r="CB232" i="15"/>
  <c r="CB236" i="15"/>
  <c r="CB5" i="15"/>
  <c r="CB9" i="15"/>
  <c r="CB13" i="15"/>
  <c r="CB21" i="15"/>
  <c r="CB28" i="15"/>
  <c r="CB36" i="15"/>
  <c r="CB58" i="15"/>
  <c r="CB68" i="15"/>
  <c r="CB104" i="15"/>
  <c r="CB111" i="15"/>
  <c r="CB114" i="15"/>
  <c r="CB128" i="15"/>
  <c r="CB131" i="15"/>
  <c r="CB134" i="15"/>
  <c r="CB154" i="15"/>
  <c r="CB155" i="15"/>
  <c r="CB156" i="15"/>
  <c r="CB170" i="15"/>
  <c r="CB171" i="15"/>
  <c r="CB172" i="15"/>
  <c r="CB186" i="15"/>
  <c r="CB190" i="15"/>
  <c r="CB194" i="15"/>
  <c r="CB198" i="15"/>
  <c r="CB202" i="15"/>
  <c r="CB206" i="15"/>
  <c r="CB210" i="15"/>
  <c r="CB214" i="15"/>
  <c r="CB218" i="15"/>
  <c r="CB222" i="15"/>
  <c r="CB226" i="15"/>
  <c r="CB230" i="15"/>
  <c r="CB234" i="15"/>
  <c r="CB91" i="15"/>
  <c r="CB95" i="15"/>
  <c r="CB142" i="15"/>
  <c r="CB144" i="15"/>
  <c r="CB159" i="15"/>
  <c r="CB174" i="15"/>
  <c r="CB176" i="15"/>
  <c r="CB193" i="15"/>
  <c r="CB201" i="15"/>
  <c r="CB209" i="15"/>
  <c r="CB217" i="15"/>
  <c r="CB52" i="15"/>
  <c r="CB69" i="15"/>
  <c r="CB73" i="15"/>
  <c r="CB77" i="15"/>
  <c r="CB81" i="15"/>
  <c r="CB103" i="15"/>
  <c r="CB120" i="15"/>
  <c r="CB151" i="15"/>
  <c r="CB166" i="15"/>
  <c r="CB168" i="15"/>
  <c r="CB183" i="15"/>
  <c r="CB187" i="15"/>
  <c r="CB195" i="15"/>
  <c r="CB203" i="15"/>
  <c r="CB211" i="15"/>
  <c r="CB219" i="15"/>
  <c r="CB227" i="15"/>
  <c r="CB235" i="15"/>
  <c r="CB74" i="15"/>
  <c r="CB97" i="15"/>
  <c r="CB115" i="15"/>
  <c r="CB132" i="15"/>
  <c r="CB143" i="15"/>
  <c r="CB160" i="15"/>
  <c r="CB189" i="15"/>
  <c r="CB205" i="15"/>
  <c r="CB221" i="15"/>
  <c r="CB223" i="15"/>
  <c r="CB225" i="15"/>
  <c r="CB240" i="15"/>
  <c r="CB244" i="15"/>
  <c r="CB248" i="15"/>
  <c r="CB252" i="15"/>
  <c r="CB25" i="15"/>
  <c r="CB75" i="15"/>
  <c r="CB90" i="15"/>
  <c r="CB98" i="15"/>
  <c r="CB110" i="15"/>
  <c r="CB127" i="15"/>
  <c r="CB152" i="15"/>
  <c r="CB182" i="15"/>
  <c r="CB199" i="15"/>
  <c r="CB215" i="15"/>
  <c r="CB241" i="15"/>
  <c r="CB245" i="15"/>
  <c r="CB249" i="15"/>
  <c r="CB2" i="15"/>
  <c r="CB70" i="15"/>
  <c r="CB112" i="15"/>
  <c r="CB135" i="15"/>
  <c r="CB213" i="15"/>
  <c r="CB237" i="15"/>
  <c r="CB242" i="15"/>
  <c r="CB250" i="15"/>
  <c r="CB207" i="15"/>
  <c r="CB229" i="15"/>
  <c r="CB233" i="15"/>
  <c r="CB239" i="15"/>
  <c r="CB247" i="15"/>
  <c r="CB78" i="15"/>
  <c r="CB93" i="15"/>
  <c r="CB118" i="15"/>
  <c r="CB158" i="15"/>
  <c r="CB175" i="15"/>
  <c r="CB197" i="15"/>
  <c r="CB238" i="15"/>
  <c r="CB246" i="15"/>
  <c r="CB94" i="15"/>
  <c r="CB130" i="15"/>
  <c r="CB150" i="15"/>
  <c r="CB167" i="15"/>
  <c r="CB184" i="15"/>
  <c r="CB191" i="15"/>
  <c r="CB231" i="15"/>
  <c r="CB243" i="15"/>
  <c r="CB251" i="15"/>
  <c r="AF22" i="24"/>
  <c r="AA45" i="18" s="1"/>
  <c r="X237" i="15"/>
  <c r="AE14" i="19"/>
  <c r="AN232" i="29"/>
  <c r="AE231" i="29"/>
  <c r="X16" i="19"/>
  <c r="Z16" i="19" s="1"/>
  <c r="U236" i="15"/>
  <c r="AX19" i="24"/>
  <c r="X19" i="24" s="1"/>
  <c r="N14" i="19"/>
  <c r="AF14" i="19" s="1"/>
  <c r="AO6" i="14"/>
  <c r="AD14" i="19"/>
  <c r="AE17" i="19"/>
  <c r="AE230" i="29"/>
  <c r="BL99" i="15"/>
  <c r="BL217" i="15"/>
  <c r="BL146" i="15"/>
  <c r="BL82" i="15"/>
  <c r="BL18" i="15"/>
  <c r="BL178" i="15"/>
  <c r="BL242" i="15"/>
  <c r="BL163" i="15"/>
  <c r="BL233" i="15"/>
  <c r="BL130" i="15"/>
  <c r="BL66" i="15"/>
  <c r="BL2" i="15"/>
  <c r="BL194" i="15"/>
  <c r="BL13" i="15"/>
  <c r="BL9" i="15"/>
  <c r="BL185" i="15"/>
  <c r="BL249" i="15"/>
  <c r="BL114" i="15"/>
  <c r="BL50" i="15"/>
  <c r="BL71" i="15"/>
  <c r="BL210" i="15"/>
  <c r="BL141" i="15"/>
  <c r="G36" i="19"/>
  <c r="AE234" i="29"/>
  <c r="Y11" i="19"/>
  <c r="Z11" i="19" s="1"/>
  <c r="AD15" i="19"/>
  <c r="AG229" i="29"/>
  <c r="AG227" i="29"/>
  <c r="V16" i="19"/>
  <c r="AD18" i="19"/>
  <c r="AG230" i="29"/>
  <c r="AA228" i="29"/>
  <c r="E205" i="29" s="1"/>
  <c r="AB229" i="29"/>
  <c r="Y17" i="19"/>
  <c r="X12" i="19"/>
  <c r="V12" i="19" s="1"/>
  <c r="V19" i="19"/>
  <c r="AB230" i="29"/>
  <c r="AD60" i="19"/>
  <c r="AG60" i="19" s="1"/>
  <c r="AH60" i="19" s="1"/>
  <c r="AI60" i="19" s="1"/>
  <c r="N17" i="19"/>
  <c r="AF239" i="15" s="1"/>
  <c r="AL231" i="29"/>
  <c r="W236" i="15"/>
  <c r="AI241" i="15"/>
  <c r="Z15" i="19"/>
  <c r="AI234" i="15"/>
  <c r="D11" i="19"/>
  <c r="N11" i="19" s="1"/>
  <c r="AH55" i="19"/>
  <c r="AI55" i="19" s="1"/>
  <c r="AH57" i="19"/>
  <c r="AI57" i="19" s="1"/>
  <c r="AH56" i="19"/>
  <c r="AI56" i="19" s="1"/>
  <c r="AQ245" i="29" a="1"/>
  <c r="AQ245" i="29" s="1"/>
  <c r="AI240" i="15"/>
  <c r="N18" i="19"/>
  <c r="AA18" i="19" s="1"/>
  <c r="N23" i="19"/>
  <c r="W11" i="19"/>
  <c r="AQ230" i="29" a="1"/>
  <c r="AQ230" i="29" s="1"/>
  <c r="Z20" i="19"/>
  <c r="W20" i="19"/>
  <c r="AL233" i="29"/>
  <c r="Z19" i="19"/>
  <c r="W19" i="19"/>
  <c r="Z25" i="19"/>
  <c r="Z18" i="19"/>
  <c r="AZ5" i="14"/>
  <c r="AI5" i="14"/>
  <c r="AN5" i="14"/>
  <c r="AO5" i="14" s="1"/>
  <c r="AN4" i="14"/>
  <c r="AO4" i="14" s="1"/>
  <c r="AB57" i="19"/>
  <c r="AB60" i="19" s="1"/>
  <c r="W30" i="19"/>
  <c r="AQ243" i="29" a="1"/>
  <c r="AQ243" i="29" s="1"/>
  <c r="AO7" i="14"/>
  <c r="V30" i="19"/>
  <c r="AQ226" i="29" a="1"/>
  <c r="AQ226" i="29" s="1"/>
  <c r="V22" i="19"/>
  <c r="AQ244" i="29" a="1"/>
  <c r="AQ244" i="29" s="1"/>
  <c r="N26" i="19"/>
  <c r="AQ236" i="29" a="1"/>
  <c r="AQ236" i="29" s="1"/>
  <c r="AI233" i="15"/>
  <c r="AD68" i="19"/>
  <c r="AG68" i="19" s="1"/>
  <c r="W14" i="19"/>
  <c r="F186" i="29"/>
  <c r="F197" i="29"/>
  <c r="C124" i="29"/>
  <c r="Z31" i="19"/>
  <c r="V15" i="19"/>
  <c r="AD54" i="19"/>
  <c r="AG54" i="19" s="1"/>
  <c r="AH54" i="19" s="1"/>
  <c r="AI54" i="19" s="1"/>
  <c r="AI246" i="15"/>
  <c r="AL226" i="29"/>
  <c r="E181" i="29"/>
  <c r="F191" i="29"/>
  <c r="F198" i="29"/>
  <c r="C78" i="29"/>
  <c r="D54" i="29"/>
  <c r="W31" i="19"/>
  <c r="AQ232" i="29" a="1"/>
  <c r="AQ232" i="29" s="1"/>
  <c r="Z14" i="19"/>
  <c r="V17" i="19"/>
  <c r="N25" i="19"/>
  <c r="R25" i="19" s="1"/>
  <c r="AI247" i="15"/>
  <c r="AD67" i="19"/>
  <c r="AG67" i="19" s="1"/>
  <c r="E225" i="29"/>
  <c r="E161" i="29"/>
  <c r="F178" i="29"/>
  <c r="F189" i="29"/>
  <c r="C92" i="29"/>
  <c r="W15" i="19"/>
  <c r="AQ240" i="29" a="1"/>
  <c r="AQ240" i="29" s="1"/>
  <c r="AQ233" i="29" a="1"/>
  <c r="AQ233" i="29" s="1"/>
  <c r="Z17" i="19"/>
  <c r="N20" i="19"/>
  <c r="AF242" i="15" s="1"/>
  <c r="F220" i="29"/>
  <c r="F204" i="29"/>
  <c r="F188" i="29"/>
  <c r="F172" i="29"/>
  <c r="C156" i="29"/>
  <c r="C214" i="29"/>
  <c r="C198" i="29"/>
  <c r="C182" i="29"/>
  <c r="C166" i="29"/>
  <c r="C221" i="29"/>
  <c r="C205" i="29"/>
  <c r="C189" i="29"/>
  <c r="C173" i="29"/>
  <c r="F157" i="29"/>
  <c r="C216" i="29"/>
  <c r="C200" i="29"/>
  <c r="C184" i="29"/>
  <c r="F165" i="29"/>
  <c r="C113" i="29"/>
  <c r="C136" i="29"/>
  <c r="F148" i="29"/>
  <c r="C30" i="29"/>
  <c r="AR47" i="29" a="1"/>
  <c r="AR47" i="29" s="1"/>
  <c r="AR68" i="29" a="1"/>
  <c r="AR68" i="29" s="1"/>
  <c r="AR133" i="29" a="1"/>
  <c r="AR133" i="29" s="1"/>
  <c r="AR197" i="29" a="1"/>
  <c r="AR197" i="29" s="1"/>
  <c r="AR92" i="29" a="1"/>
  <c r="AR92" i="29" s="1"/>
  <c r="AR158" i="29" a="1"/>
  <c r="AR158" i="29" s="1"/>
  <c r="AR222" i="29" a="1"/>
  <c r="AR222" i="29" s="1"/>
  <c r="AR119" i="29" a="1"/>
  <c r="AR119" i="29" s="1"/>
  <c r="AR183" i="29" a="1"/>
  <c r="AR183" i="29" s="1"/>
  <c r="AR247" i="29" a="1"/>
  <c r="AR247" i="29" s="1"/>
  <c r="AR140" i="29" a="1"/>
  <c r="AR140" i="29" s="1"/>
  <c r="AR204" i="29" a="1"/>
  <c r="AR204" i="29" s="1"/>
  <c r="C11" i="29"/>
  <c r="C27" i="29"/>
  <c r="C43" i="29"/>
  <c r="AR81" i="29" a="1"/>
  <c r="AR81" i="29" s="1"/>
  <c r="AR24" i="29" a="1"/>
  <c r="AR24" i="29" s="1"/>
  <c r="AR84" i="29" a="1"/>
  <c r="AR84" i="29" s="1"/>
  <c r="AR153" i="29" a="1"/>
  <c r="AR153" i="29" s="1"/>
  <c r="AR217" i="29" a="1"/>
  <c r="AR217" i="29" s="1"/>
  <c r="AR114" i="29" a="1"/>
  <c r="AR114" i="29" s="1"/>
  <c r="AR178" i="29" a="1"/>
  <c r="AR178" i="29" s="1"/>
  <c r="AR242" i="29" a="1"/>
  <c r="AR242" i="29" s="1"/>
  <c r="AR139" i="29" a="1"/>
  <c r="AR139" i="29" s="1"/>
  <c r="AR187" i="29" a="1"/>
  <c r="AR187" i="29" s="1"/>
  <c r="AR203" i="29" a="1"/>
  <c r="AR203" i="29" s="1"/>
  <c r="AR55" i="29" a="1"/>
  <c r="AR55" i="29" s="1"/>
  <c r="AR95" i="29" a="1"/>
  <c r="AR95" i="29" s="1"/>
  <c r="AR144" i="29" a="1"/>
  <c r="AR144" i="29" s="1"/>
  <c r="AR160" i="29" a="1"/>
  <c r="AR160" i="29" s="1"/>
  <c r="AR176" i="29" a="1"/>
  <c r="AR176" i="29" s="1"/>
  <c r="AR192" i="29" a="1"/>
  <c r="AR192" i="29" s="1"/>
  <c r="AR208" i="29" a="1"/>
  <c r="AR208" i="29" s="1"/>
  <c r="AR224" i="29" a="1"/>
  <c r="AR224" i="29" s="1"/>
  <c r="AR240" i="29" a="1"/>
  <c r="AR240" i="29" s="1"/>
  <c r="F8" i="29"/>
  <c r="F12" i="29"/>
  <c r="F16" i="29"/>
  <c r="F20" i="29"/>
  <c r="F24" i="29"/>
  <c r="F28" i="29"/>
  <c r="F32" i="29"/>
  <c r="F36" i="29"/>
  <c r="F40" i="29"/>
  <c r="F44" i="29"/>
  <c r="F48" i="29"/>
  <c r="F52" i="29"/>
  <c r="F56" i="29"/>
  <c r="F60" i="29"/>
  <c r="F64" i="29"/>
  <c r="F68" i="29"/>
  <c r="F72" i="29"/>
  <c r="F76" i="29"/>
  <c r="F80" i="29"/>
  <c r="F84" i="29"/>
  <c r="F88" i="29"/>
  <c r="F92" i="29"/>
  <c r="F96" i="29"/>
  <c r="F9" i="29"/>
  <c r="F13" i="29"/>
  <c r="F17" i="29"/>
  <c r="F21" i="29"/>
  <c r="F25" i="29"/>
  <c r="F29" i="29"/>
  <c r="F33" i="29"/>
  <c r="F37" i="29"/>
  <c r="F41" i="29"/>
  <c r="F45" i="29"/>
  <c r="F49" i="29"/>
  <c r="AR18" i="29" a="1"/>
  <c r="AR18" i="29" s="1"/>
  <c r="AR82" i="29" a="1"/>
  <c r="AR82" i="29" s="1"/>
  <c r="AR39" i="29" a="1"/>
  <c r="AR39" i="29" s="1"/>
  <c r="AR12" i="29" a="1"/>
  <c r="AR12" i="29" s="1"/>
  <c r="AR28" i="29" a="1"/>
  <c r="AR28" i="29" s="1"/>
  <c r="AR44" i="29" a="1"/>
  <c r="AR44" i="29" s="1"/>
  <c r="AR60" i="29" a="1"/>
  <c r="AR60" i="29" s="1"/>
  <c r="AR76" i="29" a="1"/>
  <c r="AR76" i="29" s="1"/>
  <c r="AR91" i="29" a="1"/>
  <c r="AR91" i="29" s="1"/>
  <c r="AR109" i="29" a="1"/>
  <c r="AR109" i="29" s="1"/>
  <c r="AR125" i="29" a="1"/>
  <c r="AR125" i="29" s="1"/>
  <c r="AR141" i="29" a="1"/>
  <c r="AR141" i="29" s="1"/>
  <c r="AR157" i="29" a="1"/>
  <c r="AR157" i="29" s="1"/>
  <c r="AR173" i="29" a="1"/>
  <c r="AR173" i="29" s="1"/>
  <c r="AR189" i="29" a="1"/>
  <c r="AR189" i="29" s="1"/>
  <c r="AR205" i="29" a="1"/>
  <c r="AR205" i="29" s="1"/>
  <c r="AR221" i="29" a="1"/>
  <c r="AR221" i="29" s="1"/>
  <c r="AR237" i="29" a="1"/>
  <c r="AR237" i="29" s="1"/>
  <c r="AR79" i="29" a="1"/>
  <c r="AR79" i="29" s="1"/>
  <c r="AR102" i="29" a="1"/>
  <c r="AR102" i="29" s="1"/>
  <c r="AR118" i="29" a="1"/>
  <c r="AR118" i="29" s="1"/>
  <c r="AR134" i="29" a="1"/>
  <c r="AR134" i="29" s="1"/>
  <c r="AR150" i="29" a="1"/>
  <c r="AR150" i="29" s="1"/>
  <c r="AR166" i="29" a="1"/>
  <c r="AR166" i="29" s="1"/>
  <c r="AR182" i="29" a="1"/>
  <c r="AR182" i="29" s="1"/>
  <c r="AR198" i="29" a="1"/>
  <c r="AR198" i="29" s="1"/>
  <c r="AR214" i="29" a="1"/>
  <c r="AR214" i="29" s="1"/>
  <c r="AR230" i="29" a="1"/>
  <c r="AR230" i="29" s="1"/>
  <c r="AR246" i="29" a="1"/>
  <c r="AR246" i="29" s="1"/>
  <c r="AR93" i="29" a="1"/>
  <c r="AR93" i="29" s="1"/>
  <c r="AR111" i="29" a="1"/>
  <c r="AR111" i="29" s="1"/>
  <c r="AR127" i="29" a="1"/>
  <c r="AR127" i="29" s="1"/>
  <c r="AR143" i="29" a="1"/>
  <c r="AR143" i="29" s="1"/>
  <c r="AR159" i="29" a="1"/>
  <c r="AR159" i="29" s="1"/>
  <c r="AR175" i="29" a="1"/>
  <c r="AR175" i="29" s="1"/>
  <c r="AR191" i="29" a="1"/>
  <c r="AR191" i="29" s="1"/>
  <c r="AR207" i="29" a="1"/>
  <c r="AR207" i="29" s="1"/>
  <c r="AR223" i="29" a="1"/>
  <c r="AR223" i="29" s="1"/>
  <c r="AR239" i="29" a="1"/>
  <c r="AR239" i="29" s="1"/>
  <c r="AR71" i="29" a="1"/>
  <c r="AR71" i="29" s="1"/>
  <c r="AR100" i="29" a="1"/>
  <c r="AR100" i="29" s="1"/>
  <c r="AR116" i="29" a="1"/>
  <c r="AR116" i="29" s="1"/>
  <c r="AR132" i="29" a="1"/>
  <c r="AR132" i="29" s="1"/>
  <c r="AR148" i="29" a="1"/>
  <c r="AR148" i="29" s="1"/>
  <c r="AR164" i="29" a="1"/>
  <c r="AR164" i="29" s="1"/>
  <c r="AR180" i="29" a="1"/>
  <c r="AR180" i="29" s="1"/>
  <c r="AR196" i="29" a="1"/>
  <c r="AR196" i="29" s="1"/>
  <c r="AR212" i="29" a="1"/>
  <c r="AR212" i="29" s="1"/>
  <c r="AR228" i="29" a="1"/>
  <c r="AR228" i="29" s="1"/>
  <c r="AR244" i="29" a="1"/>
  <c r="AR244" i="29" s="1"/>
  <c r="E9" i="29"/>
  <c r="E13" i="29"/>
  <c r="E17" i="29"/>
  <c r="E21" i="29"/>
  <c r="E25" i="29"/>
  <c r="E29" i="29"/>
  <c r="E33" i="29"/>
  <c r="E37" i="29"/>
  <c r="E41" i="29"/>
  <c r="E45" i="29"/>
  <c r="E49" i="29"/>
  <c r="E53" i="29"/>
  <c r="E57" i="29"/>
  <c r="E61" i="29"/>
  <c r="E65" i="29"/>
  <c r="E69" i="29"/>
  <c r="E73" i="29"/>
  <c r="E77" i="29"/>
  <c r="E81" i="29"/>
  <c r="E85" i="29"/>
  <c r="E89" i="29"/>
  <c r="E93" i="29"/>
  <c r="E97" i="29"/>
  <c r="E10" i="29"/>
  <c r="E14" i="29"/>
  <c r="E18" i="29"/>
  <c r="E22" i="29"/>
  <c r="E26" i="29"/>
  <c r="E30" i="29"/>
  <c r="E34" i="29"/>
  <c r="E38" i="29"/>
  <c r="E42" i="29"/>
  <c r="E46" i="29"/>
  <c r="E50" i="29"/>
  <c r="AR43" i="29" a="1"/>
  <c r="AR43" i="29" s="1"/>
  <c r="AR64" i="29" a="1"/>
  <c r="AR64" i="29" s="1"/>
  <c r="AR129" i="29" a="1"/>
  <c r="AR129" i="29" s="1"/>
  <c r="AR193" i="29" a="1"/>
  <c r="AR193" i="29" s="1"/>
  <c r="AR87" i="29" a="1"/>
  <c r="AR87" i="29" s="1"/>
  <c r="AR154" i="29" a="1"/>
  <c r="AR154" i="29" s="1"/>
  <c r="AR218" i="29" a="1"/>
  <c r="AR218" i="29" s="1"/>
  <c r="AR115" i="29" a="1"/>
  <c r="AR115" i="29" s="1"/>
  <c r="AR179" i="29" a="1"/>
  <c r="AR179" i="29" s="1"/>
  <c r="AR243" i="29" a="1"/>
  <c r="AR243" i="29" s="1"/>
  <c r="AR136" i="29" a="1"/>
  <c r="AR136" i="29" s="1"/>
  <c r="AR200" i="29" a="1"/>
  <c r="AR200" i="29" s="1"/>
  <c r="D10" i="29"/>
  <c r="D26" i="29"/>
  <c r="D42" i="29"/>
  <c r="D58" i="29"/>
  <c r="D66" i="29"/>
  <c r="D74" i="29"/>
  <c r="D82" i="29"/>
  <c r="D90" i="29"/>
  <c r="D98" i="29"/>
  <c r="D15" i="29"/>
  <c r="D23" i="29"/>
  <c r="D31" i="29"/>
  <c r="D39" i="29"/>
  <c r="D47" i="29"/>
  <c r="F53" i="29"/>
  <c r="F57" i="29"/>
  <c r="F61" i="29"/>
  <c r="F65" i="29"/>
  <c r="F69" i="29"/>
  <c r="F73" i="29"/>
  <c r="F77" i="29"/>
  <c r="F81" i="29"/>
  <c r="AA2" i="29"/>
  <c r="E11" i="29"/>
  <c r="E15" i="29"/>
  <c r="E19" i="29"/>
  <c r="E23" i="29"/>
  <c r="E27" i="29"/>
  <c r="E31" i="29"/>
  <c r="E35" i="29"/>
  <c r="E39" i="29"/>
  <c r="E43" i="29"/>
  <c r="E47" i="29"/>
  <c r="E51" i="29"/>
  <c r="E55" i="29"/>
  <c r="E59" i="29"/>
  <c r="E63" i="29"/>
  <c r="E67" i="29"/>
  <c r="E71" i="29"/>
  <c r="E75" i="29"/>
  <c r="E79" i="29"/>
  <c r="E83" i="29"/>
  <c r="E87" i="29"/>
  <c r="E91" i="29"/>
  <c r="E8" i="29"/>
  <c r="E12" i="29"/>
  <c r="E16" i="29"/>
  <c r="E32" i="29"/>
  <c r="E48" i="29"/>
  <c r="F63" i="29"/>
  <c r="C86" i="29"/>
  <c r="F99" i="29"/>
  <c r="F103" i="29"/>
  <c r="F107" i="29"/>
  <c r="F111" i="29"/>
  <c r="F115" i="29"/>
  <c r="F119" i="29"/>
  <c r="F123" i="29"/>
  <c r="F127" i="29"/>
  <c r="F131" i="29"/>
  <c r="F135" i="29"/>
  <c r="F139" i="29"/>
  <c r="F143" i="29"/>
  <c r="F147" i="29"/>
  <c r="F151" i="29"/>
  <c r="F155" i="29"/>
  <c r="D17" i="29"/>
  <c r="D33" i="29"/>
  <c r="D49" i="29"/>
  <c r="E64" i="29"/>
  <c r="F79" i="29"/>
  <c r="E86" i="29"/>
  <c r="C94" i="29"/>
  <c r="AR49" i="29" a="1"/>
  <c r="AR49" i="29" s="1"/>
  <c r="AR16" i="29" a="1"/>
  <c r="AR16" i="29" s="1"/>
  <c r="AR59" i="29" a="1"/>
  <c r="AR59" i="29" s="1"/>
  <c r="AR145" i="29" a="1"/>
  <c r="AR145" i="29" s="1"/>
  <c r="AR209" i="29" a="1"/>
  <c r="AR209" i="29" s="1"/>
  <c r="AR106" i="29" a="1"/>
  <c r="AR106" i="29" s="1"/>
  <c r="AR170" i="29" a="1"/>
  <c r="AR170" i="29" s="1"/>
  <c r="AR234" i="29" a="1"/>
  <c r="AR234" i="29" s="1"/>
  <c r="AR131" i="29" a="1"/>
  <c r="AR131" i="29" s="1"/>
  <c r="AR195" i="29" a="1"/>
  <c r="AR195" i="29" s="1"/>
  <c r="AR83" i="29" a="1"/>
  <c r="AR83" i="29" s="1"/>
  <c r="AR152" i="29" a="1"/>
  <c r="AR152" i="29" s="1"/>
  <c r="AR216" i="29" a="1"/>
  <c r="AR216" i="29" s="1"/>
  <c r="D14" i="29"/>
  <c r="D30" i="29"/>
  <c r="D46" i="29"/>
  <c r="C59" i="29"/>
  <c r="C67" i="29"/>
  <c r="C75" i="29"/>
  <c r="C83" i="29"/>
  <c r="C91" i="29"/>
  <c r="C8" i="29"/>
  <c r="C16" i="29"/>
  <c r="C24" i="29"/>
  <c r="C32" i="29"/>
  <c r="C40" i="29"/>
  <c r="C48" i="29"/>
  <c r="E54" i="29"/>
  <c r="E58" i="29"/>
  <c r="E62" i="29"/>
  <c r="E66" i="29"/>
  <c r="E70" i="29"/>
  <c r="E74" i="29"/>
  <c r="E78" i="29"/>
  <c r="E82" i="29"/>
  <c r="D8" i="29"/>
  <c r="D12" i="29"/>
  <c r="D16" i="29"/>
  <c r="D20" i="29"/>
  <c r="D24" i="29"/>
  <c r="D28" i="29"/>
  <c r="D32" i="29"/>
  <c r="D36" i="29"/>
  <c r="D40" i="29"/>
  <c r="D44" i="29"/>
  <c r="D48" i="29"/>
  <c r="D52" i="29"/>
  <c r="D56" i="29"/>
  <c r="D60" i="29"/>
  <c r="D64" i="29"/>
  <c r="D68" i="29"/>
  <c r="D72" i="29"/>
  <c r="D76" i="29"/>
  <c r="D80" i="29"/>
  <c r="D84" i="29"/>
  <c r="D88" i="29"/>
  <c r="D92" i="29"/>
  <c r="D9" i="29"/>
  <c r="D13" i="29"/>
  <c r="F19" i="29"/>
  <c r="F35" i="29"/>
  <c r="C54" i="29"/>
  <c r="C70" i="29"/>
  <c r="F87" i="29"/>
  <c r="E100" i="29"/>
  <c r="E104" i="29"/>
  <c r="E108" i="29"/>
  <c r="E112" i="29"/>
  <c r="E116" i="29"/>
  <c r="E120" i="29"/>
  <c r="E124" i="29"/>
  <c r="E128" i="29"/>
  <c r="E132" i="29"/>
  <c r="E136" i="29"/>
  <c r="E140" i="29"/>
  <c r="E144" i="29"/>
  <c r="E148" i="29"/>
  <c r="E152" i="29"/>
  <c r="E156" i="29"/>
  <c r="E20" i="29"/>
  <c r="E36" i="29"/>
  <c r="F51" i="29"/>
  <c r="F67" i="29"/>
  <c r="D81" i="29"/>
  <c r="D89" i="29"/>
  <c r="AR34" i="29" a="1"/>
  <c r="AR34" i="29" s="1"/>
  <c r="AR32" i="29" a="1"/>
  <c r="AR32" i="29" s="1"/>
  <c r="AR96" i="29" a="1"/>
  <c r="AR96" i="29" s="1"/>
  <c r="AR161" i="29" a="1"/>
  <c r="AR161" i="29" s="1"/>
  <c r="AR225" i="29" a="1"/>
  <c r="AR225" i="29" s="1"/>
  <c r="AR122" i="29" a="1"/>
  <c r="AR122" i="29" s="1"/>
  <c r="AR186" i="29" a="1"/>
  <c r="AR186" i="29" s="1"/>
  <c r="AR67" i="29" a="1"/>
  <c r="AR67" i="29" s="1"/>
  <c r="AR147" i="29" a="1"/>
  <c r="AR147" i="29" s="1"/>
  <c r="AR211" i="29" a="1"/>
  <c r="AR211" i="29" s="1"/>
  <c r="AR104" i="29" a="1"/>
  <c r="AR104" i="29" s="1"/>
  <c r="AR168" i="29" a="1"/>
  <c r="AR168" i="29" s="1"/>
  <c r="AR232" i="29" a="1"/>
  <c r="AR232" i="29" s="1"/>
  <c r="D18" i="29"/>
  <c r="D34" i="29"/>
  <c r="D50" i="29"/>
  <c r="D62" i="29"/>
  <c r="D70" i="29"/>
  <c r="D78" i="29"/>
  <c r="D86" i="29"/>
  <c r="D94" i="29"/>
  <c r="D11" i="29"/>
  <c r="D19" i="29"/>
  <c r="D27" i="29"/>
  <c r="D35" i="29"/>
  <c r="D43" i="29"/>
  <c r="D51" i="29"/>
  <c r="D55" i="29"/>
  <c r="D59" i="29"/>
  <c r="D63" i="29"/>
  <c r="D67" i="29"/>
  <c r="D71" i="29"/>
  <c r="D75" i="29"/>
  <c r="D79" i="29"/>
  <c r="D83" i="29"/>
  <c r="C9" i="29"/>
  <c r="C13" i="29"/>
  <c r="C17" i="29"/>
  <c r="C21" i="29"/>
  <c r="C25" i="29"/>
  <c r="C29" i="29"/>
  <c r="C33" i="29"/>
  <c r="C37" i="29"/>
  <c r="C41" i="29"/>
  <c r="C45" i="29"/>
  <c r="C49" i="29"/>
  <c r="C53" i="29"/>
  <c r="C57" i="29"/>
  <c r="C61" i="29"/>
  <c r="C65" i="29"/>
  <c r="C69" i="29"/>
  <c r="C73" i="29"/>
  <c r="C77" i="29"/>
  <c r="C81" i="29"/>
  <c r="C85" i="29"/>
  <c r="C89" i="29"/>
  <c r="C10" i="29"/>
  <c r="C14" i="29"/>
  <c r="C26" i="29"/>
  <c r="C42" i="29"/>
  <c r="D57" i="29"/>
  <c r="D73" i="29"/>
  <c r="C90" i="29"/>
  <c r="D101" i="29"/>
  <c r="D105" i="29"/>
  <c r="D109" i="29"/>
  <c r="D113" i="29"/>
  <c r="D117" i="29"/>
  <c r="D121" i="29"/>
  <c r="D125" i="29"/>
  <c r="D129" i="29"/>
  <c r="D133" i="29"/>
  <c r="AR98" i="29" a="1"/>
  <c r="AR98" i="29" s="1"/>
  <c r="AR241" i="29" a="1"/>
  <c r="AR241" i="29" s="1"/>
  <c r="AR163" i="29" a="1"/>
  <c r="AR163" i="29" s="1"/>
  <c r="AR248" i="29" a="1"/>
  <c r="AR248" i="29" s="1"/>
  <c r="C63" i="29"/>
  <c r="C95" i="29"/>
  <c r="C36" i="29"/>
  <c r="C60" i="29"/>
  <c r="C76" i="29"/>
  <c r="F14" i="29"/>
  <c r="F30" i="29"/>
  <c r="F46" i="29"/>
  <c r="F62" i="29"/>
  <c r="F78" i="29"/>
  <c r="D29" i="29"/>
  <c r="F91" i="29"/>
  <c r="C114" i="29"/>
  <c r="C130" i="29"/>
  <c r="D141" i="29"/>
  <c r="D149" i="29"/>
  <c r="D157" i="29"/>
  <c r="F39" i="29"/>
  <c r="C74" i="29"/>
  <c r="E90" i="29"/>
  <c r="C97" i="29"/>
  <c r="E101" i="29"/>
  <c r="E105" i="29"/>
  <c r="E109" i="29"/>
  <c r="E113" i="29"/>
  <c r="E117" i="29"/>
  <c r="E121" i="29"/>
  <c r="E125" i="29"/>
  <c r="E129" i="29"/>
  <c r="E133" i="29"/>
  <c r="E137" i="29"/>
  <c r="E141" i="29"/>
  <c r="E145" i="29"/>
  <c r="E149" i="29"/>
  <c r="E24" i="29"/>
  <c r="E40" i="29"/>
  <c r="C62" i="29"/>
  <c r="F85" i="29"/>
  <c r="D93" i="29"/>
  <c r="D97" i="29"/>
  <c r="F101" i="29"/>
  <c r="F105" i="29"/>
  <c r="F109" i="29"/>
  <c r="F113" i="29"/>
  <c r="F117" i="29"/>
  <c r="F121" i="29"/>
  <c r="F125" i="29"/>
  <c r="F129" i="29"/>
  <c r="F133" i="29"/>
  <c r="F137" i="29"/>
  <c r="F141" i="29"/>
  <c r="F145" i="29"/>
  <c r="F149" i="29"/>
  <c r="F153" i="29"/>
  <c r="D25" i="29"/>
  <c r="D41" i="29"/>
  <c r="D53" i="29"/>
  <c r="D69" i="29"/>
  <c r="E80" i="29"/>
  <c r="E88" i="29"/>
  <c r="F94" i="29"/>
  <c r="F98" i="29"/>
  <c r="F102" i="29"/>
  <c r="F106" i="29"/>
  <c r="F110" i="29"/>
  <c r="F114" i="29"/>
  <c r="F118" i="29"/>
  <c r="F122" i="29"/>
  <c r="F126" i="29"/>
  <c r="F130" i="29"/>
  <c r="F134" i="29"/>
  <c r="F138" i="29"/>
  <c r="F142" i="29"/>
  <c r="F146" i="29"/>
  <c r="F150" i="29"/>
  <c r="D156" i="29"/>
  <c r="C160" i="29"/>
  <c r="AR48" i="29" a="1"/>
  <c r="AR48" i="29" s="1"/>
  <c r="AR138" i="29" a="1"/>
  <c r="AR138" i="29" s="1"/>
  <c r="AR227" i="29" a="1"/>
  <c r="AR227" i="29" s="1"/>
  <c r="D22" i="29"/>
  <c r="C71" i="29"/>
  <c r="C12" i="29"/>
  <c r="C44" i="29"/>
  <c r="C64" i="29"/>
  <c r="C80" i="29"/>
  <c r="F18" i="29"/>
  <c r="F34" i="29"/>
  <c r="F50" i="29"/>
  <c r="F66" i="29"/>
  <c r="F82" i="29"/>
  <c r="AR6" i="29" a="1"/>
  <c r="AR6" i="29" s="1"/>
  <c r="D45" i="29"/>
  <c r="C102" i="29"/>
  <c r="C118" i="29"/>
  <c r="C134" i="29"/>
  <c r="C142" i="29"/>
  <c r="C150" i="29"/>
  <c r="C158" i="29"/>
  <c r="C46" i="29"/>
  <c r="D77" i="29"/>
  <c r="C93" i="29"/>
  <c r="C98" i="29"/>
  <c r="D102" i="29"/>
  <c r="D106" i="29"/>
  <c r="D110" i="29"/>
  <c r="D114" i="29"/>
  <c r="D118" i="29"/>
  <c r="D122" i="29"/>
  <c r="D126" i="29"/>
  <c r="D130" i="29"/>
  <c r="D134" i="29"/>
  <c r="D138" i="29"/>
  <c r="D142" i="29"/>
  <c r="D146" i="29"/>
  <c r="D150" i="29"/>
  <c r="F27" i="29"/>
  <c r="F43" i="29"/>
  <c r="D65" i="29"/>
  <c r="C88" i="29"/>
  <c r="E94" i="29"/>
  <c r="E98" i="29"/>
  <c r="E102" i="29"/>
  <c r="E106" i="29"/>
  <c r="E110" i="29"/>
  <c r="E114" i="29"/>
  <c r="E118" i="29"/>
  <c r="E122" i="29"/>
  <c r="E126" i="29"/>
  <c r="E130" i="29"/>
  <c r="E134" i="29"/>
  <c r="E138" i="29"/>
  <c r="E142" i="29"/>
  <c r="E146" i="29"/>
  <c r="E150" i="29"/>
  <c r="E154" i="29"/>
  <c r="E28" i="29"/>
  <c r="E44" i="29"/>
  <c r="E56" i="29"/>
  <c r="E72" i="29"/>
  <c r="C82" i="29"/>
  <c r="D91" i="29"/>
  <c r="F95" i="29"/>
  <c r="E99" i="29"/>
  <c r="E103" i="29"/>
  <c r="E107" i="29"/>
  <c r="E111" i="29"/>
  <c r="E115" i="29"/>
  <c r="E119" i="29"/>
  <c r="E123" i="29"/>
  <c r="E127" i="29"/>
  <c r="E131" i="29"/>
  <c r="E135" i="29"/>
  <c r="E139" i="29"/>
  <c r="E143" i="29"/>
  <c r="E147" i="29"/>
  <c r="C151" i="29"/>
  <c r="AR113" i="29" a="1"/>
  <c r="AR113" i="29" s="1"/>
  <c r="AR202" i="29" a="1"/>
  <c r="AR202" i="29" s="1"/>
  <c r="AR120" i="29" a="1"/>
  <c r="AR120" i="29" s="1"/>
  <c r="D38" i="29"/>
  <c r="C79" i="29"/>
  <c r="C20" i="29"/>
  <c r="C52" i="29"/>
  <c r="C68" i="29"/>
  <c r="C84" i="29"/>
  <c r="F22" i="29"/>
  <c r="F38" i="29"/>
  <c r="F54" i="29"/>
  <c r="F70" i="29"/>
  <c r="F86" i="29"/>
  <c r="F11" i="29"/>
  <c r="E60" i="29"/>
  <c r="C106" i="29"/>
  <c r="C122" i="29"/>
  <c r="D137" i="29"/>
  <c r="D145" i="29"/>
  <c r="D153" i="29"/>
  <c r="F23" i="29"/>
  <c r="C58" i="29"/>
  <c r="F83" i="29"/>
  <c r="D95" i="29"/>
  <c r="C99" i="29"/>
  <c r="C103" i="29"/>
  <c r="C107" i="29"/>
  <c r="C111" i="29"/>
  <c r="C115" i="29"/>
  <c r="C119" i="29"/>
  <c r="C123" i="29"/>
  <c r="C127" i="29"/>
  <c r="C131" i="29"/>
  <c r="C135" i="29"/>
  <c r="C139" i="29"/>
  <c r="C143" i="29"/>
  <c r="C147" i="29"/>
  <c r="C18" i="29"/>
  <c r="C34" i="29"/>
  <c r="E52" i="29"/>
  <c r="E68" i="29"/>
  <c r="F89" i="29"/>
  <c r="E95" i="29"/>
  <c r="D99" i="29"/>
  <c r="D103" i="29"/>
  <c r="D107" i="29"/>
  <c r="D111" i="29"/>
  <c r="D115" i="29"/>
  <c r="D119" i="29"/>
  <c r="D123" i="29"/>
  <c r="D127" i="29"/>
  <c r="D131" i="29"/>
  <c r="D135" i="29"/>
  <c r="D139" i="29"/>
  <c r="D143" i="29"/>
  <c r="D147" i="29"/>
  <c r="D151" i="29"/>
  <c r="D155" i="29"/>
  <c r="F31" i="29"/>
  <c r="F47" i="29"/>
  <c r="F59" i="29"/>
  <c r="F75" i="29"/>
  <c r="E84" i="29"/>
  <c r="E92" i="29"/>
  <c r="E96" i="29"/>
  <c r="D100" i="29"/>
  <c r="D104" i="29"/>
  <c r="D108" i="29"/>
  <c r="D112" i="29"/>
  <c r="D116" i="29"/>
  <c r="D120" i="29"/>
  <c r="D124" i="29"/>
  <c r="D128" i="29"/>
  <c r="D132" i="29"/>
  <c r="D136" i="29"/>
  <c r="D140" i="29"/>
  <c r="D144" i="29"/>
  <c r="D148" i="29"/>
  <c r="F152" i="29"/>
  <c r="E158" i="29"/>
  <c r="E162" i="29"/>
  <c r="E166" i="29"/>
  <c r="E170" i="29"/>
  <c r="E174" i="29"/>
  <c r="D227" i="29"/>
  <c r="C223" i="29"/>
  <c r="C219" i="29"/>
  <c r="C215" i="29"/>
  <c r="C211" i="29"/>
  <c r="C207" i="29"/>
  <c r="C203" i="29"/>
  <c r="C199" i="29"/>
  <c r="C195" i="29"/>
  <c r="C191" i="29"/>
  <c r="C187" i="29"/>
  <c r="C183" i="29"/>
  <c r="C179" i="29"/>
  <c r="C175" i="29"/>
  <c r="C171" i="29"/>
  <c r="C167" i="29"/>
  <c r="C163" i="29"/>
  <c r="C159" i="29"/>
  <c r="E153" i="29"/>
  <c r="D225" i="29"/>
  <c r="D221" i="29"/>
  <c r="D217" i="29"/>
  <c r="D213" i="29"/>
  <c r="D209" i="29"/>
  <c r="D205" i="29"/>
  <c r="D201" i="29"/>
  <c r="D197" i="29"/>
  <c r="D193" i="29"/>
  <c r="D189" i="29"/>
  <c r="D185" i="29"/>
  <c r="D181" i="29"/>
  <c r="D177" i="29"/>
  <c r="D173" i="29"/>
  <c r="D169" i="29"/>
  <c r="D165" i="29"/>
  <c r="D161" i="29"/>
  <c r="C153" i="29"/>
  <c r="D224" i="29"/>
  <c r="D220" i="29"/>
  <c r="D216" i="29"/>
  <c r="D212" i="29"/>
  <c r="D208" i="29"/>
  <c r="D204" i="29"/>
  <c r="D200" i="29"/>
  <c r="D196" i="29"/>
  <c r="D192" i="29"/>
  <c r="D188" i="29"/>
  <c r="D184" i="29"/>
  <c r="D180" i="29"/>
  <c r="D176" i="29"/>
  <c r="D172" i="29"/>
  <c r="D168" i="29"/>
  <c r="D164" i="29"/>
  <c r="D160" i="29"/>
  <c r="F156" i="29"/>
  <c r="E227" i="29"/>
  <c r="D223" i="29"/>
  <c r="D219" i="29"/>
  <c r="D215" i="29"/>
  <c r="D211" i="29"/>
  <c r="D207" i="29"/>
  <c r="D203" i="29"/>
  <c r="D199" i="29"/>
  <c r="D195" i="29"/>
  <c r="D191" i="29"/>
  <c r="D187" i="29"/>
  <c r="D183" i="29"/>
  <c r="D179" i="29"/>
  <c r="D175" i="29"/>
  <c r="F169" i="29"/>
  <c r="C164" i="29"/>
  <c r="E157" i="29"/>
  <c r="C141" i="29"/>
  <c r="C125" i="29"/>
  <c r="C109" i="29"/>
  <c r="F93" i="29"/>
  <c r="C50" i="29"/>
  <c r="C148" i="29"/>
  <c r="C132" i="29"/>
  <c r="C116" i="29"/>
  <c r="C100" i="29"/>
  <c r="F55" i="29"/>
  <c r="F144" i="29"/>
  <c r="F128" i="29"/>
  <c r="F112" i="29"/>
  <c r="C96" i="29"/>
  <c r="C154" i="29"/>
  <c r="C110" i="29"/>
  <c r="F90" i="29"/>
  <c r="F26" i="29"/>
  <c r="C28" i="29"/>
  <c r="AR99" i="29" a="1"/>
  <c r="AR99" i="29" s="1"/>
  <c r="D226" i="29"/>
  <c r="D222" i="29"/>
  <c r="D218" i="29"/>
  <c r="D214" i="29"/>
  <c r="D210" i="29"/>
  <c r="D206" i="29"/>
  <c r="D202" i="29"/>
  <c r="D198" i="29"/>
  <c r="D194" i="29"/>
  <c r="D190" i="29"/>
  <c r="D186" i="29"/>
  <c r="D182" i="29"/>
  <c r="D178" i="29"/>
  <c r="D174" i="29"/>
  <c r="D170" i="29"/>
  <c r="D166" i="29"/>
  <c r="D162" i="29"/>
  <c r="D158" i="29"/>
  <c r="D152" i="29"/>
  <c r="E224" i="29"/>
  <c r="E220" i="29"/>
  <c r="E216" i="29"/>
  <c r="E212" i="29"/>
  <c r="E208" i="29"/>
  <c r="E204" i="29"/>
  <c r="E200" i="29"/>
  <c r="E196" i="29"/>
  <c r="E192" i="29"/>
  <c r="E188" i="29"/>
  <c r="E184" i="29"/>
  <c r="E180" i="29"/>
  <c r="E176" i="29"/>
  <c r="E172" i="29"/>
  <c r="E168" i="29"/>
  <c r="E164" i="29"/>
  <c r="E160" i="29"/>
  <c r="F227" i="29"/>
  <c r="E223" i="29"/>
  <c r="E219" i="29"/>
  <c r="E215" i="29"/>
  <c r="E211" i="29"/>
  <c r="E207" i="29"/>
  <c r="E203" i="29"/>
  <c r="E199" i="29"/>
  <c r="E195" i="29"/>
  <c r="E191" i="29"/>
  <c r="E187" i="29"/>
  <c r="E183" i="29"/>
  <c r="E179" i="29"/>
  <c r="E175" i="29"/>
  <c r="E171" i="29"/>
  <c r="E167" i="29"/>
  <c r="E163" i="29"/>
  <c r="E159" i="29"/>
  <c r="E155" i="29"/>
  <c r="E226" i="29"/>
  <c r="E222" i="29"/>
  <c r="E218" i="29"/>
  <c r="E214" i="29"/>
  <c r="E210" i="29"/>
  <c r="E206" i="29"/>
  <c r="E202" i="29"/>
  <c r="E198" i="29"/>
  <c r="E194" i="29"/>
  <c r="E190" i="29"/>
  <c r="E186" i="29"/>
  <c r="E182" i="29"/>
  <c r="E178" i="29"/>
  <c r="F173" i="29"/>
  <c r="C168" i="29"/>
  <c r="D163" i="29"/>
  <c r="C155" i="29"/>
  <c r="C137" i="29"/>
  <c r="C121" i="29"/>
  <c r="C105" i="29"/>
  <c r="D87" i="29"/>
  <c r="C38" i="29"/>
  <c r="C144" i="29"/>
  <c r="C128" i="29"/>
  <c r="C112" i="29"/>
  <c r="D96" i="29"/>
  <c r="D37" i="29"/>
  <c r="F140" i="29"/>
  <c r="F124" i="29"/>
  <c r="F108" i="29"/>
  <c r="D85" i="29"/>
  <c r="C146" i="29"/>
  <c r="E76" i="29"/>
  <c r="F74" i="29"/>
  <c r="F10" i="29"/>
  <c r="C87" i="29"/>
  <c r="AR177" i="29" a="1"/>
  <c r="AR177" i="29" s="1"/>
  <c r="AD62" i="19"/>
  <c r="AG62" i="19" s="1"/>
  <c r="AH62" i="19" s="1"/>
  <c r="AI62" i="19" s="1"/>
  <c r="R13" i="19"/>
  <c r="AD73" i="19"/>
  <c r="AG73" i="19" s="1"/>
  <c r="AL235" i="29"/>
  <c r="AI243" i="15"/>
  <c r="N22" i="19"/>
  <c r="R22" i="19" s="1"/>
  <c r="AF235" i="15"/>
  <c r="AI252" i="15"/>
  <c r="AI238" i="15"/>
  <c r="N16" i="19"/>
  <c r="AF16" i="19" s="1"/>
  <c r="AR33" i="29" a="1"/>
  <c r="AR33" i="29" s="1"/>
  <c r="AR17" i="29" a="1"/>
  <c r="AR17" i="29" s="1"/>
  <c r="W29" i="19"/>
  <c r="AX10" i="24"/>
  <c r="AT31" i="24" s="1"/>
  <c r="Q25" i="18" s="1"/>
  <c r="AN3" i="24"/>
  <c r="AR27" i="29" a="1"/>
  <c r="AR27" i="29" s="1"/>
  <c r="AR11" i="29" a="1"/>
  <c r="AR11" i="29" s="1"/>
  <c r="AR90" i="29" a="1"/>
  <c r="AR90" i="29" s="1"/>
  <c r="AR74" i="29" a="1"/>
  <c r="AR74" i="29" s="1"/>
  <c r="AR58" i="29" a="1"/>
  <c r="AR58" i="29" s="1"/>
  <c r="AR42" i="29" a="1"/>
  <c r="AR42" i="29" s="1"/>
  <c r="AR26" i="29" a="1"/>
  <c r="AR26" i="29" s="1"/>
  <c r="AR10" i="29" a="1"/>
  <c r="AR10" i="29" s="1"/>
  <c r="AR73" i="29" a="1"/>
  <c r="AR73" i="29" s="1"/>
  <c r="AR57" i="29" a="1"/>
  <c r="AR57" i="29" s="1"/>
  <c r="AR41" i="29" a="1"/>
  <c r="AR41" i="29" s="1"/>
  <c r="AR25" i="29" a="1"/>
  <c r="AR25" i="29" s="1"/>
  <c r="AR9" i="29" a="1"/>
  <c r="AR9" i="29" s="1"/>
  <c r="AR23" i="29" a="1"/>
  <c r="AR23" i="29" s="1"/>
  <c r="AR8" i="29" a="1"/>
  <c r="AR8" i="29" s="1"/>
  <c r="AR86" i="29" a="1"/>
  <c r="AR86" i="29" s="1"/>
  <c r="AR70" i="29" a="1"/>
  <c r="AR70" i="29" s="1"/>
  <c r="AR54" i="29" a="1"/>
  <c r="AR54" i="29" s="1"/>
  <c r="AR38" i="29" a="1"/>
  <c r="AR38" i="29" s="1"/>
  <c r="AR22" i="29" a="1"/>
  <c r="AR22" i="29" s="1"/>
  <c r="AR85" i="29" a="1"/>
  <c r="AR85" i="29" s="1"/>
  <c r="AR69" i="29" a="1"/>
  <c r="AR69" i="29" s="1"/>
  <c r="AR53" i="29" a="1"/>
  <c r="AR53" i="29" s="1"/>
  <c r="AR37" i="29" a="1"/>
  <c r="AR37" i="29" s="1"/>
  <c r="AR21" i="29" a="1"/>
  <c r="AR21" i="29" s="1"/>
  <c r="AR7" i="29" a="1"/>
  <c r="AR7" i="29" s="1"/>
  <c r="AR31" i="29" a="1"/>
  <c r="AR31" i="29" s="1"/>
  <c r="AR15" i="29" a="1"/>
  <c r="AR15" i="29" s="1"/>
  <c r="AR94" i="29" a="1"/>
  <c r="AR94" i="29" s="1"/>
  <c r="AR78" i="29" a="1"/>
  <c r="AR78" i="29" s="1"/>
  <c r="AR62" i="29" a="1"/>
  <c r="AR62" i="29" s="1"/>
  <c r="AR46" i="29" a="1"/>
  <c r="AR46" i="29" s="1"/>
  <c r="AR30" i="29" a="1"/>
  <c r="AR30" i="29" s="1"/>
  <c r="AR14" i="29" a="1"/>
  <c r="AR14" i="29" s="1"/>
  <c r="AR77" i="29" a="1"/>
  <c r="AR77" i="29" s="1"/>
  <c r="AR61" i="29" a="1"/>
  <c r="AR61" i="29" s="1"/>
  <c r="AR45" i="29" a="1"/>
  <c r="AR45" i="29" s="1"/>
  <c r="AR29" i="29" a="1"/>
  <c r="AR29" i="29" s="1"/>
  <c r="AR13" i="29" a="1"/>
  <c r="AR13" i="29" s="1"/>
  <c r="BL59" i="15"/>
  <c r="BL123" i="15"/>
  <c r="BL175" i="15"/>
  <c r="BL191" i="15"/>
  <c r="BL207" i="15"/>
  <c r="BL223" i="15"/>
  <c r="BL239" i="15"/>
  <c r="BL156" i="15"/>
  <c r="BL140" i="15"/>
  <c r="BL124" i="15"/>
  <c r="BL108" i="15"/>
  <c r="BL92" i="15"/>
  <c r="BL76" i="15"/>
  <c r="BL60" i="15"/>
  <c r="BL44" i="15"/>
  <c r="BL28" i="15"/>
  <c r="BL12" i="15"/>
  <c r="BL31" i="15"/>
  <c r="BL95" i="15"/>
  <c r="BL159" i="15"/>
  <c r="BL184" i="15"/>
  <c r="BL200" i="15"/>
  <c r="BL216" i="15"/>
  <c r="BL232" i="15"/>
  <c r="BL248" i="15"/>
  <c r="BL61" i="15"/>
  <c r="BL37" i="15"/>
  <c r="BL73" i="15"/>
  <c r="BL85" i="15"/>
  <c r="BL3" i="15"/>
  <c r="BL67" i="15"/>
  <c r="BL131" i="15"/>
  <c r="BL177" i="15"/>
  <c r="BL193" i="15"/>
  <c r="BL209" i="15"/>
  <c r="BL225" i="15"/>
  <c r="BL241" i="15"/>
  <c r="BL170" i="15"/>
  <c r="BL154" i="15"/>
  <c r="BL138" i="15"/>
  <c r="BL122" i="15"/>
  <c r="BL106" i="15"/>
  <c r="BL90" i="15"/>
  <c r="BL74" i="15"/>
  <c r="BL58" i="15"/>
  <c r="BL42" i="15"/>
  <c r="BL26" i="15"/>
  <c r="BL10" i="15"/>
  <c r="BL39" i="15"/>
  <c r="BL103" i="15"/>
  <c r="BL167" i="15"/>
  <c r="BL186" i="15"/>
  <c r="BL202" i="15"/>
  <c r="BL218" i="15"/>
  <c r="BL234" i="15"/>
  <c r="BL250" i="15"/>
  <c r="BL77" i="15"/>
  <c r="BL57" i="15"/>
  <c r="BL5" i="15"/>
  <c r="BL97" i="15"/>
  <c r="BL105" i="15"/>
  <c r="BL27" i="15"/>
  <c r="BL91" i="15"/>
  <c r="BL155" i="15"/>
  <c r="BL183" i="15"/>
  <c r="BL199" i="15"/>
  <c r="BL215" i="15"/>
  <c r="BL231" i="15"/>
  <c r="BL247" i="15"/>
  <c r="BL164" i="15"/>
  <c r="BL148" i="15"/>
  <c r="BL132" i="15"/>
  <c r="BL116" i="15"/>
  <c r="BL100" i="15"/>
  <c r="BL84" i="15"/>
  <c r="BL68" i="15"/>
  <c r="BL52" i="15"/>
  <c r="BL36" i="15"/>
  <c r="BL20" i="15"/>
  <c r="BL4" i="15"/>
  <c r="BL63" i="15"/>
  <c r="BL127" i="15"/>
  <c r="BL176" i="15"/>
  <c r="BL192" i="15"/>
  <c r="BL208" i="15"/>
  <c r="BL224" i="15"/>
  <c r="BL240" i="15"/>
  <c r="BL125" i="15"/>
  <c r="BL121" i="15"/>
  <c r="BL153" i="15"/>
  <c r="BL161" i="15"/>
  <c r="BL25" i="15"/>
  <c r="AW6" i="14"/>
  <c r="AQ3" i="14"/>
  <c r="AR3" i="14" s="1"/>
  <c r="AP249" i="29"/>
  <c r="G7" i="18" a="1"/>
  <c r="G7" i="18" s="1"/>
  <c r="Z29" i="19"/>
  <c r="AQ2" i="14"/>
  <c r="BL11" i="15"/>
  <c r="BL43" i="15"/>
  <c r="BL75" i="15"/>
  <c r="BL107" i="15"/>
  <c r="BL139" i="15"/>
  <c r="BL171" i="15"/>
  <c r="BL179" i="15"/>
  <c r="BL187" i="15"/>
  <c r="BL195" i="15"/>
  <c r="BL203" i="15"/>
  <c r="BL211" i="15"/>
  <c r="BL219" i="15"/>
  <c r="BL227" i="15"/>
  <c r="BL235" i="15"/>
  <c r="BL243" i="15"/>
  <c r="BL251" i="15"/>
  <c r="BL168" i="15"/>
  <c r="BL160" i="15"/>
  <c r="BL152" i="15"/>
  <c r="BL144" i="15"/>
  <c r="BL136" i="15"/>
  <c r="BL128" i="15"/>
  <c r="BL120" i="15"/>
  <c r="BL112" i="15"/>
  <c r="BL104" i="15"/>
  <c r="BL96" i="15"/>
  <c r="BL88" i="15"/>
  <c r="BL80" i="15"/>
  <c r="BL72" i="15"/>
  <c r="BL64" i="15"/>
  <c r="BL56" i="15"/>
  <c r="BL48" i="15"/>
  <c r="BL40" i="15"/>
  <c r="BL32" i="15"/>
  <c r="BL24" i="15"/>
  <c r="BL16" i="15"/>
  <c r="BL8" i="15"/>
  <c r="BL15" i="15"/>
  <c r="BL47" i="15"/>
  <c r="BL79" i="15"/>
  <c r="BL111" i="15"/>
  <c r="BL143" i="15"/>
  <c r="BL172" i="15"/>
  <c r="BL180" i="15"/>
  <c r="BL188" i="15"/>
  <c r="BL196" i="15"/>
  <c r="BL204" i="15"/>
  <c r="BL212" i="15"/>
  <c r="BL220" i="15"/>
  <c r="BL228" i="15"/>
  <c r="BL236" i="15"/>
  <c r="BL244" i="15"/>
  <c r="BL252" i="15"/>
  <c r="BL29" i="15"/>
  <c r="BL93" i="15"/>
  <c r="BL157" i="15"/>
  <c r="BL81" i="15"/>
  <c r="BL165" i="15"/>
  <c r="BL49" i="15"/>
  <c r="BL33" i="15"/>
  <c r="BL117" i="15"/>
  <c r="BL41" i="15"/>
  <c r="BL129" i="15"/>
  <c r="BL89" i="15"/>
  <c r="BL19" i="15"/>
  <c r="BL51" i="15"/>
  <c r="BL83" i="15"/>
  <c r="BL115" i="15"/>
  <c r="BL147" i="15"/>
  <c r="BL173" i="15"/>
  <c r="BL181" i="15"/>
  <c r="BL189" i="15"/>
  <c r="BL197" i="15"/>
  <c r="BL205" i="15"/>
  <c r="BL213" i="15"/>
  <c r="BL221" i="15"/>
  <c r="BL229" i="15"/>
  <c r="BL237" i="15"/>
  <c r="BL245" i="15"/>
  <c r="BL166" i="15"/>
  <c r="BL158" i="15"/>
  <c r="BL150" i="15"/>
  <c r="BL142" i="15"/>
  <c r="BL134" i="15"/>
  <c r="BL126" i="15"/>
  <c r="BL118" i="15"/>
  <c r="BL110" i="15"/>
  <c r="BL102" i="15"/>
  <c r="BL94" i="15"/>
  <c r="BL86" i="15"/>
  <c r="BL78" i="15"/>
  <c r="BL70" i="15"/>
  <c r="BL62" i="15"/>
  <c r="BL54" i="15"/>
  <c r="BL46" i="15"/>
  <c r="BL38" i="15"/>
  <c r="BL30" i="15"/>
  <c r="BL22" i="15"/>
  <c r="BL14" i="15"/>
  <c r="BL6" i="15"/>
  <c r="BL23" i="15"/>
  <c r="BL55" i="15"/>
  <c r="BL87" i="15"/>
  <c r="BL119" i="15"/>
  <c r="BL151" i="15"/>
  <c r="BL174" i="15"/>
  <c r="BL182" i="15"/>
  <c r="BL190" i="15"/>
  <c r="BL198" i="15"/>
  <c r="BL206" i="15"/>
  <c r="BL214" i="15"/>
  <c r="BL222" i="15"/>
  <c r="BL230" i="15"/>
  <c r="BL238" i="15"/>
  <c r="BL246" i="15"/>
  <c r="BL45" i="15"/>
  <c r="BL109" i="15"/>
  <c r="BL17" i="15"/>
  <c r="BL101" i="15"/>
  <c r="BL149" i="15"/>
  <c r="BL113" i="15"/>
  <c r="BL53" i="15"/>
  <c r="BL137" i="15"/>
  <c r="BL65" i="15"/>
  <c r="BL169" i="15"/>
  <c r="BL133" i="15"/>
  <c r="B9" i="36"/>
  <c r="AG241" i="15"/>
  <c r="AK234" i="29"/>
  <c r="AI3" i="14"/>
  <c r="AW2" i="14" s="1"/>
  <c r="AG238" i="15"/>
  <c r="AK231" i="29"/>
  <c r="B6" i="36"/>
  <c r="AN2" i="14"/>
  <c r="AO2" i="14" s="1"/>
  <c r="AZ3" i="14"/>
  <c r="AG235" i="15"/>
  <c r="AK228" i="29"/>
  <c r="AO3" i="14"/>
  <c r="AZ2" i="14"/>
  <c r="AA20" i="19"/>
  <c r="AC20" i="19" s="1"/>
  <c r="AJ235" i="29"/>
  <c r="AP248" i="29"/>
  <c r="AG247" i="15"/>
  <c r="AK240" i="29"/>
  <c r="AG243" i="15"/>
  <c r="AK236" i="29"/>
  <c r="AK227" i="29"/>
  <c r="AG234" i="15"/>
  <c r="Y12" i="14"/>
  <c r="AB46" i="18" s="1"/>
  <c r="AA17" i="19"/>
  <c r="AC17" i="19" s="1"/>
  <c r="AJ232" i="29"/>
  <c r="AQ6" i="14"/>
  <c r="AR6" i="14" s="1"/>
  <c r="AQ10" i="14"/>
  <c r="AR10" i="14" s="1"/>
  <c r="AQ7" i="14"/>
  <c r="AR7" i="14" s="1"/>
  <c r="AQ11" i="14"/>
  <c r="AR11" i="14" s="1"/>
  <c r="AQ8" i="14"/>
  <c r="AR8" i="14" s="1"/>
  <c r="AQ12" i="14"/>
  <c r="AR12" i="14" s="1"/>
  <c r="AQ5" i="14"/>
  <c r="AR5" i="14" s="1"/>
  <c r="AQ9" i="14"/>
  <c r="AR9" i="14" s="1"/>
  <c r="AQ13" i="14"/>
  <c r="AR13" i="14" s="1"/>
  <c r="AG244" i="15"/>
  <c r="AK237" i="29"/>
  <c r="AG248" i="15"/>
  <c r="AK241" i="29"/>
  <c r="AG236" i="15"/>
  <c r="AK229" i="29"/>
  <c r="AG239" i="15"/>
  <c r="AK232" i="29"/>
  <c r="AD235" i="14"/>
  <c r="AA46" i="18" s="1"/>
  <c r="AG242" i="15"/>
  <c r="AK235" i="29"/>
  <c r="AG245" i="15"/>
  <c r="AK238" i="29"/>
  <c r="AG252" i="15"/>
  <c r="AK244" i="29"/>
  <c r="AG251" i="15"/>
  <c r="AG237" i="15"/>
  <c r="AK230" i="29"/>
  <c r="AG250" i="15"/>
  <c r="AK243" i="29"/>
  <c r="X10" i="24"/>
  <c r="AA26" i="19"/>
  <c r="AC26" i="19" s="1"/>
  <c r="AP247" i="29"/>
  <c r="AF244" i="15"/>
  <c r="AJ237" i="29"/>
  <c r="R23" i="19"/>
  <c r="AF237" i="15"/>
  <c r="AA15" i="19"/>
  <c r="AC15" i="19" s="1"/>
  <c r="AJ230" i="29"/>
  <c r="AJ239" i="29"/>
  <c r="AP239" i="29" s="1"/>
  <c r="AA14" i="19"/>
  <c r="AC14" i="19" s="1"/>
  <c r="AJ229" i="29"/>
  <c r="AF236" i="15"/>
  <c r="AO3" i="24"/>
  <c r="AJ245" i="29" l="1"/>
  <c r="R31" i="19"/>
  <c r="AA31" i="19"/>
  <c r="AC31" i="19" s="1"/>
  <c r="AF252" i="15"/>
  <c r="F171" i="29"/>
  <c r="F209" i="29"/>
  <c r="F179" i="29"/>
  <c r="W18" i="19"/>
  <c r="V13" i="19"/>
  <c r="E185" i="29"/>
  <c r="F167" i="29"/>
  <c r="F215" i="29"/>
  <c r="AE238" i="15"/>
  <c r="AB18" i="19"/>
  <c r="AC18" i="19" s="1"/>
  <c r="AD65" i="19"/>
  <c r="AG65" i="19" s="1"/>
  <c r="AH65" i="19" s="1"/>
  <c r="AI65" i="19" s="1"/>
  <c r="AF23" i="19"/>
  <c r="AI242" i="15"/>
  <c r="AF20" i="19"/>
  <c r="AD70" i="19"/>
  <c r="AG70" i="19" s="1"/>
  <c r="AH70" i="19" s="1"/>
  <c r="AI70" i="19" s="1"/>
  <c r="AF17" i="19"/>
  <c r="AB11" i="19"/>
  <c r="AD53" i="19"/>
  <c r="AG53" i="19" s="1"/>
  <c r="AH53" i="19" s="1"/>
  <c r="AI53" i="19" s="1"/>
  <c r="AF11" i="19"/>
  <c r="AI245" i="15"/>
  <c r="AD64" i="19"/>
  <c r="AG64" i="19" s="1"/>
  <c r="AH64" i="19" s="1"/>
  <c r="AI64" i="19" s="1"/>
  <c r="AF22" i="19"/>
  <c r="Z239" i="15"/>
  <c r="AE59" i="19"/>
  <c r="AB59" i="19" s="1"/>
  <c r="AE70" i="19"/>
  <c r="AB70" i="19" s="1"/>
  <c r="AD242" i="29"/>
  <c r="AQ242" i="29" s="1" a="1"/>
  <c r="AQ242" i="29" s="1"/>
  <c r="AF18" i="19"/>
  <c r="AD228" i="29"/>
  <c r="AQ228" i="29" s="1" a="1"/>
  <c r="AQ228" i="29" s="1"/>
  <c r="Z235" i="15"/>
  <c r="AD39" i="19"/>
  <c r="AE61" i="19"/>
  <c r="AB61" i="19" s="1"/>
  <c r="Z241" i="15"/>
  <c r="AL239" i="29"/>
  <c r="AF25" i="19"/>
  <c r="AL245" i="29"/>
  <c r="AF31" i="19"/>
  <c r="AD72" i="19"/>
  <c r="AG72" i="19" s="1"/>
  <c r="AH72" i="19" s="1"/>
  <c r="AI72" i="19" s="1"/>
  <c r="AF13" i="19"/>
  <c r="AG240" i="15"/>
  <c r="AK233" i="29"/>
  <c r="AL240" i="29"/>
  <c r="AF26" i="19"/>
  <c r="W251" i="15"/>
  <c r="AD235" i="29"/>
  <c r="AQ235" i="29" s="1" a="1"/>
  <c r="AQ235" i="29" s="1"/>
  <c r="AE62" i="19"/>
  <c r="AB62" i="19" s="1"/>
  <c r="AE56" i="19"/>
  <c r="AB56" i="19" s="1"/>
  <c r="Z236" i="15"/>
  <c r="AE69" i="19"/>
  <c r="AB69" i="19" s="1"/>
  <c r="Z248" i="15"/>
  <c r="AE66" i="19"/>
  <c r="AB66" i="19" s="1"/>
  <c r="AD238" i="29"/>
  <c r="AQ238" i="29" s="1" a="1"/>
  <c r="AQ238" i="29" s="1"/>
  <c r="AE58" i="19"/>
  <c r="AB58" i="19" s="1"/>
  <c r="AD231" i="29"/>
  <c r="AQ231" i="29" s="1" a="1"/>
  <c r="AQ231" i="29" s="1"/>
  <c r="G37" i="19"/>
  <c r="AD40" i="19"/>
  <c r="AI4" i="19"/>
  <c r="AE65" i="19"/>
  <c r="AB65" i="19" s="1"/>
  <c r="Z244" i="15"/>
  <c r="AJ228" i="29"/>
  <c r="N24" i="19"/>
  <c r="AA24" i="19" s="1"/>
  <c r="AC24" i="19" s="1"/>
  <c r="AL238" i="29"/>
  <c r="AR123" i="29" a="1"/>
  <c r="AR123" i="29" s="1"/>
  <c r="AR226" i="29" a="1"/>
  <c r="AR226" i="29" s="1"/>
  <c r="AR162" i="29" a="1"/>
  <c r="AR162" i="29" s="1"/>
  <c r="AR97" i="29" a="1"/>
  <c r="AR97" i="29" s="1"/>
  <c r="AR201" i="29" a="1"/>
  <c r="AR201" i="29" s="1"/>
  <c r="AR137" i="29" a="1"/>
  <c r="AR137" i="29" s="1"/>
  <c r="AR72" i="29" a="1"/>
  <c r="AR72" i="29" s="1"/>
  <c r="AR51" i="29" a="1"/>
  <c r="AR51" i="29" s="1"/>
  <c r="C55" i="29"/>
  <c r="C39" i="29"/>
  <c r="C23" i="29"/>
  <c r="AR249" i="29" a="1"/>
  <c r="AR249" i="29" s="1"/>
  <c r="AR188" i="29" a="1"/>
  <c r="AR188" i="29" s="1"/>
  <c r="AR124" i="29" a="1"/>
  <c r="AR124" i="29" s="1"/>
  <c r="AR231" i="29" a="1"/>
  <c r="AR231" i="29" s="1"/>
  <c r="AR167" i="29" a="1"/>
  <c r="AR167" i="29" s="1"/>
  <c r="AR103" i="29" a="1"/>
  <c r="AR103" i="29" s="1"/>
  <c r="AR206" i="29" a="1"/>
  <c r="AR206" i="29" s="1"/>
  <c r="AR142" i="29" a="1"/>
  <c r="AR142" i="29" s="1"/>
  <c r="AR245" i="29" a="1"/>
  <c r="AR245" i="29" s="1"/>
  <c r="AR181" i="29" a="1"/>
  <c r="AR181" i="29" s="1"/>
  <c r="AR117" i="29" a="1"/>
  <c r="AR117" i="29" s="1"/>
  <c r="AR52" i="29" a="1"/>
  <c r="AR52" i="29" s="1"/>
  <c r="AR19" i="29" a="1"/>
  <c r="AR19" i="29" s="1"/>
  <c r="C56" i="29"/>
  <c r="F100" i="29"/>
  <c r="F71" i="29"/>
  <c r="C152" i="29"/>
  <c r="C129" i="29"/>
  <c r="D171" i="29"/>
  <c r="C188" i="29"/>
  <c r="C204" i="29"/>
  <c r="C220" i="29"/>
  <c r="C161" i="29"/>
  <c r="C177" i="29"/>
  <c r="C193" i="29"/>
  <c r="C209" i="29"/>
  <c r="C225" i="29"/>
  <c r="C170" i="29"/>
  <c r="C186" i="29"/>
  <c r="C202" i="29"/>
  <c r="C218" i="29"/>
  <c r="F160" i="29"/>
  <c r="F176" i="29"/>
  <c r="F192" i="29"/>
  <c r="F208" i="29"/>
  <c r="F224" i="29"/>
  <c r="AR184" i="29" a="1"/>
  <c r="AR184" i="29" s="1"/>
  <c r="C22" i="29"/>
  <c r="F205" i="29"/>
  <c r="F194" i="29"/>
  <c r="F187" i="29"/>
  <c r="E177" i="29"/>
  <c r="F15" i="29"/>
  <c r="C149" i="29"/>
  <c r="F225" i="29"/>
  <c r="F214" i="29"/>
  <c r="F207" i="29"/>
  <c r="E197" i="29"/>
  <c r="C72" i="29"/>
  <c r="C101" i="29"/>
  <c r="F213" i="29"/>
  <c r="F202" i="29"/>
  <c r="F195" i="29"/>
  <c r="E201" i="29"/>
  <c r="F104" i="29"/>
  <c r="C157" i="29"/>
  <c r="F201" i="29"/>
  <c r="C117" i="29"/>
  <c r="F158" i="29"/>
  <c r="AR128" i="29" a="1"/>
  <c r="AR128" i="29" s="1"/>
  <c r="AR235" i="29" a="1"/>
  <c r="AR235" i="29" s="1"/>
  <c r="AR171" i="29" a="1"/>
  <c r="AR171" i="29" s="1"/>
  <c r="AR107" i="29" a="1"/>
  <c r="AR107" i="29" s="1"/>
  <c r="AR210" i="29" a="1"/>
  <c r="AR210" i="29" s="1"/>
  <c r="AR146" i="29" a="1"/>
  <c r="AR146" i="29" s="1"/>
  <c r="AR63" i="29" a="1"/>
  <c r="AR63" i="29" s="1"/>
  <c r="AR185" i="29" a="1"/>
  <c r="AR185" i="29" s="1"/>
  <c r="AR121" i="29" a="1"/>
  <c r="AR121" i="29" s="1"/>
  <c r="AR56" i="29" a="1"/>
  <c r="AR56" i="29" s="1"/>
  <c r="AR35" i="29" a="1"/>
  <c r="AR35" i="29" s="1"/>
  <c r="C51" i="29"/>
  <c r="C35" i="29"/>
  <c r="C19" i="29"/>
  <c r="AR236" i="29" a="1"/>
  <c r="AR236" i="29" s="1"/>
  <c r="AR172" i="29" a="1"/>
  <c r="AR172" i="29" s="1"/>
  <c r="AR108" i="29" a="1"/>
  <c r="AR108" i="29" s="1"/>
  <c r="AR215" i="29" a="1"/>
  <c r="AR215" i="29" s="1"/>
  <c r="AR151" i="29" a="1"/>
  <c r="AR151" i="29" s="1"/>
  <c r="AR80" i="29" a="1"/>
  <c r="AR80" i="29" s="1"/>
  <c r="AR190" i="29" a="1"/>
  <c r="AR190" i="29" s="1"/>
  <c r="AR126" i="29" a="1"/>
  <c r="AR126" i="29" s="1"/>
  <c r="AR229" i="29" a="1"/>
  <c r="AR229" i="29" s="1"/>
  <c r="AR165" i="29" a="1"/>
  <c r="AR165" i="29" s="1"/>
  <c r="AR101" i="29" a="1"/>
  <c r="AR101" i="29" s="1"/>
  <c r="AR36" i="29" a="1"/>
  <c r="AR36" i="29" s="1"/>
  <c r="AR50" i="29" a="1"/>
  <c r="AR50" i="29" s="1"/>
  <c r="F42" i="29"/>
  <c r="F116" i="29"/>
  <c r="C104" i="29"/>
  <c r="C66" i="29"/>
  <c r="C145" i="29"/>
  <c r="C176" i="29"/>
  <c r="C192" i="29"/>
  <c r="C208" i="29"/>
  <c r="C224" i="29"/>
  <c r="C165" i="29"/>
  <c r="C181" i="29"/>
  <c r="C197" i="29"/>
  <c r="C213" i="29"/>
  <c r="F154" i="29"/>
  <c r="C174" i="29"/>
  <c r="C190" i="29"/>
  <c r="C206" i="29"/>
  <c r="C222" i="29"/>
  <c r="F164" i="29"/>
  <c r="F180" i="29"/>
  <c r="F196" i="29"/>
  <c r="F212" i="29"/>
  <c r="C133" i="29"/>
  <c r="F221" i="29"/>
  <c r="F210" i="29"/>
  <c r="F203" i="29"/>
  <c r="E193" i="29"/>
  <c r="F120" i="29"/>
  <c r="F177" i="29"/>
  <c r="F166" i="29"/>
  <c r="F159" i="29"/>
  <c r="F223" i="29"/>
  <c r="E213" i="29"/>
  <c r="C138" i="29"/>
  <c r="F161" i="29"/>
  <c r="D154" i="29"/>
  <c r="F218" i="29"/>
  <c r="F211" i="29"/>
  <c r="E221" i="29"/>
  <c r="F183" i="29"/>
  <c r="F199" i="29"/>
  <c r="AD66" i="19"/>
  <c r="AG66" i="19" s="1"/>
  <c r="AH66" i="19" s="1"/>
  <c r="AI66" i="19" s="1"/>
  <c r="W250" i="15"/>
  <c r="AR112" i="29" a="1"/>
  <c r="AR112" i="29" s="1"/>
  <c r="AR219" i="29" a="1"/>
  <c r="AR219" i="29" s="1"/>
  <c r="AR155" i="29" a="1"/>
  <c r="AR155" i="29" s="1"/>
  <c r="AR88" i="29" a="1"/>
  <c r="AR88" i="29" s="1"/>
  <c r="AR194" i="29" a="1"/>
  <c r="AR194" i="29" s="1"/>
  <c r="AR130" i="29" a="1"/>
  <c r="AR130" i="29" s="1"/>
  <c r="AR233" i="29" a="1"/>
  <c r="AR233" i="29" s="1"/>
  <c r="AR169" i="29" a="1"/>
  <c r="AR169" i="29" s="1"/>
  <c r="AR105" i="29" a="1"/>
  <c r="AR105" i="29" s="1"/>
  <c r="AR40" i="29" a="1"/>
  <c r="AR40" i="29" s="1"/>
  <c r="AR66" i="29" a="1"/>
  <c r="AR66" i="29" s="1"/>
  <c r="C47" i="29"/>
  <c r="C31" i="29"/>
  <c r="C15" i="29"/>
  <c r="AR220" i="29" a="1"/>
  <c r="AR220" i="29" s="1"/>
  <c r="AR156" i="29" a="1"/>
  <c r="AR156" i="29" s="1"/>
  <c r="AR89" i="29" a="1"/>
  <c r="AR89" i="29" s="1"/>
  <c r="AR199" i="29" a="1"/>
  <c r="AR199" i="29" s="1"/>
  <c r="AR135" i="29" a="1"/>
  <c r="AR135" i="29" s="1"/>
  <c r="AR238" i="29" a="1"/>
  <c r="AR238" i="29" s="1"/>
  <c r="AR174" i="29" a="1"/>
  <c r="AR174" i="29" s="1"/>
  <c r="AR110" i="29" a="1"/>
  <c r="AR110" i="29" s="1"/>
  <c r="AR213" i="29" a="1"/>
  <c r="AR213" i="29" s="1"/>
  <c r="AR149" i="29" a="1"/>
  <c r="AR149" i="29" s="1"/>
  <c r="AR75" i="29" a="1"/>
  <c r="AR75" i="29" s="1"/>
  <c r="AR20" i="29" a="1"/>
  <c r="AR20" i="29" s="1"/>
  <c r="AR65" i="29" a="1"/>
  <c r="AR65" i="29" s="1"/>
  <c r="C126" i="29"/>
  <c r="F132" i="29"/>
  <c r="C120" i="29"/>
  <c r="F97" i="29"/>
  <c r="D159" i="29"/>
  <c r="C180" i="29"/>
  <c r="C196" i="29"/>
  <c r="C212" i="29"/>
  <c r="E151" i="29"/>
  <c r="C169" i="29"/>
  <c r="C185" i="29"/>
  <c r="C201" i="29"/>
  <c r="C217" i="29"/>
  <c r="C162" i="29"/>
  <c r="C178" i="29"/>
  <c r="C194" i="29"/>
  <c r="C210" i="29"/>
  <c r="C226" i="29"/>
  <c r="F168" i="29"/>
  <c r="F184" i="29"/>
  <c r="F200" i="29"/>
  <c r="F216" i="29"/>
  <c r="C172" i="29"/>
  <c r="F162" i="29"/>
  <c r="F226" i="29"/>
  <c r="F219" i="29"/>
  <c r="E209" i="29"/>
  <c r="C108" i="29"/>
  <c r="F193" i="29"/>
  <c r="F182" i="29"/>
  <c r="F175" i="29"/>
  <c r="E165" i="29"/>
  <c r="F136" i="29"/>
  <c r="F181" i="29"/>
  <c r="F170" i="29"/>
  <c r="F163" i="29"/>
  <c r="E169" i="29"/>
  <c r="F185" i="29"/>
  <c r="F58" i="29"/>
  <c r="E173" i="29"/>
  <c r="AL236" i="29"/>
  <c r="W26" i="19"/>
  <c r="AA242" i="15"/>
  <c r="AG245" i="29"/>
  <c r="Y30" i="19"/>
  <c r="Z30" i="19" s="1"/>
  <c r="AA246" i="15"/>
  <c r="V29" i="19"/>
  <c r="AJ226" i="29"/>
  <c r="AA11" i="19"/>
  <c r="AC11" i="19" s="1"/>
  <c r="AF233" i="15"/>
  <c r="X28" i="19"/>
  <c r="AH242" i="29"/>
  <c r="AH241" i="29"/>
  <c r="X27" i="19"/>
  <c r="W247" i="15"/>
  <c r="W246" i="15"/>
  <c r="V20" i="19"/>
  <c r="W243" i="15"/>
  <c r="AA250" i="15"/>
  <c r="Y22" i="19"/>
  <c r="Z22" i="19" s="1"/>
  <c r="AB246" i="15"/>
  <c r="AE20" i="19"/>
  <c r="V39" i="19" s="1"/>
  <c r="AN235" i="29"/>
  <c r="AH238" i="29"/>
  <c r="X24" i="19"/>
  <c r="X23" i="19"/>
  <c r="AH237" i="29"/>
  <c r="AE24" i="19"/>
  <c r="AN238" i="29"/>
  <c r="AD27" i="19"/>
  <c r="AB241" i="29"/>
  <c r="AC69" i="19"/>
  <c r="AC68" i="19"/>
  <c r="AL2" i="19"/>
  <c r="G38" i="19"/>
  <c r="AB240" i="29"/>
  <c r="AD26" i="19"/>
  <c r="AD245" i="15"/>
  <c r="AG241" i="29"/>
  <c r="AB251" i="15"/>
  <c r="AD244" i="15"/>
  <c r="Y26" i="19"/>
  <c r="Z26" i="19" s="1"/>
  <c r="AB250" i="15"/>
  <c r="Y23" i="19"/>
  <c r="AB247" i="15"/>
  <c r="W242" i="15"/>
  <c r="U245" i="15"/>
  <c r="AA249" i="15"/>
  <c r="AD30" i="19"/>
  <c r="AB244" i="29"/>
  <c r="AC72" i="19"/>
  <c r="AD23" i="19"/>
  <c r="U23" i="19" s="1"/>
  <c r="AB237" i="29"/>
  <c r="AC65" i="19"/>
  <c r="AE29" i="19"/>
  <c r="AN243" i="29"/>
  <c r="AB236" i="29"/>
  <c r="AC64" i="19"/>
  <c r="AD22" i="19"/>
  <c r="AE28" i="19"/>
  <c r="AN242" i="29"/>
  <c r="AN239" i="29"/>
  <c r="AE25" i="19"/>
  <c r="W25" i="19"/>
  <c r="AB243" i="15"/>
  <c r="AB242" i="15"/>
  <c r="X251" i="15"/>
  <c r="AI244" i="15"/>
  <c r="AL237" i="29"/>
  <c r="AL241" i="29"/>
  <c r="N27" i="19"/>
  <c r="AF27" i="19" s="1"/>
  <c r="AI248" i="15"/>
  <c r="AI250" i="15"/>
  <c r="AL243" i="29"/>
  <c r="N29" i="19"/>
  <c r="AF29" i="19" s="1"/>
  <c r="AD69" i="19"/>
  <c r="AG69" i="19" s="1"/>
  <c r="AH69" i="19" s="1"/>
  <c r="AI69" i="19" s="1"/>
  <c r="AD71" i="19"/>
  <c r="AG71" i="19" s="1"/>
  <c r="AH71" i="19" s="1"/>
  <c r="AI71" i="19" s="1"/>
  <c r="N28" i="19"/>
  <c r="AF28" i="19" s="1"/>
  <c r="AL242" i="29"/>
  <c r="AI249" i="15"/>
  <c r="AI251" i="15"/>
  <c r="AL244" i="29"/>
  <c r="N30" i="19"/>
  <c r="AF30" i="19" s="1"/>
  <c r="AR2" i="14"/>
  <c r="AV2" i="14" s="1"/>
  <c r="AX2" i="14" s="1"/>
  <c r="N12" i="19"/>
  <c r="AF12" i="19" s="1"/>
  <c r="AA23" i="19"/>
  <c r="AC23" i="19" s="1"/>
  <c r="AL227" i="29"/>
  <c r="Z12" i="19"/>
  <c r="AD58" i="19"/>
  <c r="AG58" i="19" s="1"/>
  <c r="AH58" i="19" s="1"/>
  <c r="AI58" i="19" s="1"/>
  <c r="AL232" i="29"/>
  <c r="W16" i="19"/>
  <c r="E189" i="29"/>
  <c r="F222" i="29"/>
  <c r="F217" i="29"/>
  <c r="D167" i="29"/>
  <c r="C227" i="29"/>
  <c r="E217" i="29"/>
  <c r="F174" i="29"/>
  <c r="F190" i="29"/>
  <c r="F206" i="29"/>
  <c r="D21" i="29"/>
  <c r="D61" i="29"/>
  <c r="W12" i="19"/>
  <c r="AV3" i="14"/>
  <c r="AW7" i="14"/>
  <c r="AP7" i="14"/>
  <c r="AL234" i="29"/>
  <c r="N19" i="19"/>
  <c r="AF19" i="19" s="1"/>
  <c r="F25" i="18"/>
  <c r="CA3" i="15"/>
  <c r="CA7" i="15"/>
  <c r="CA11" i="15"/>
  <c r="CA15" i="15"/>
  <c r="CA19" i="15"/>
  <c r="CA23" i="15"/>
  <c r="CA27" i="15"/>
  <c r="CA31" i="15"/>
  <c r="CA35" i="15"/>
  <c r="CA39" i="15"/>
  <c r="CA43" i="15"/>
  <c r="CA47" i="15"/>
  <c r="CA51" i="15"/>
  <c r="CA55" i="15"/>
  <c r="CA4" i="15"/>
  <c r="CA8" i="15"/>
  <c r="CA12" i="15"/>
  <c r="CA16" i="15"/>
  <c r="CA20" i="15"/>
  <c r="CA24" i="15"/>
  <c r="CA28" i="15"/>
  <c r="CA32" i="15"/>
  <c r="CA36" i="15"/>
  <c r="CA40" i="15"/>
  <c r="CA44" i="15"/>
  <c r="CA48" i="15"/>
  <c r="CA52" i="15"/>
  <c r="CA56" i="15"/>
  <c r="CA60" i="15"/>
  <c r="CA64" i="15"/>
  <c r="CA68" i="15"/>
  <c r="CA5" i="15"/>
  <c r="CA13" i="15"/>
  <c r="CA21" i="15"/>
  <c r="CA29" i="15"/>
  <c r="CA37" i="15"/>
  <c r="CA45" i="15"/>
  <c r="CA53" i="15"/>
  <c r="CA61" i="15"/>
  <c r="CA62" i="15"/>
  <c r="CA63" i="15"/>
  <c r="CA73" i="15"/>
  <c r="CA77" i="15"/>
  <c r="CA81" i="15"/>
  <c r="CA85" i="15"/>
  <c r="CA89" i="15"/>
  <c r="CA93" i="15"/>
  <c r="CA97" i="15"/>
  <c r="CA101" i="15"/>
  <c r="CA10" i="15"/>
  <c r="CA14" i="15"/>
  <c r="CA25" i="15"/>
  <c r="CA42" i="15"/>
  <c r="CA46" i="15"/>
  <c r="CA57" i="15"/>
  <c r="CA67" i="15"/>
  <c r="CA70" i="15"/>
  <c r="CA82" i="15"/>
  <c r="CA83" i="15"/>
  <c r="CA84" i="15"/>
  <c r="CA98" i="15"/>
  <c r="CA99" i="15"/>
  <c r="CA100" i="15"/>
  <c r="CA102" i="15"/>
  <c r="CA106" i="15"/>
  <c r="CA110" i="15"/>
  <c r="CA114" i="15"/>
  <c r="CA118" i="15"/>
  <c r="CA122" i="15"/>
  <c r="CA126" i="15"/>
  <c r="CA130" i="15"/>
  <c r="CA134" i="15"/>
  <c r="CA138" i="15"/>
  <c r="CA142" i="15"/>
  <c r="CA146" i="15"/>
  <c r="CA150" i="15"/>
  <c r="CA154" i="15"/>
  <c r="CA158" i="15"/>
  <c r="CA162" i="15"/>
  <c r="CA166" i="15"/>
  <c r="CA170" i="15"/>
  <c r="CA174" i="15"/>
  <c r="CA178" i="15"/>
  <c r="CA182" i="15"/>
  <c r="CA186" i="15"/>
  <c r="CA6" i="15"/>
  <c r="CA9" i="15"/>
  <c r="CA26" i="15"/>
  <c r="CA49" i="15"/>
  <c r="CA54" i="15"/>
  <c r="CA65" i="15"/>
  <c r="CA69" i="15"/>
  <c r="CA72" i="15"/>
  <c r="CA75" i="15"/>
  <c r="CA78" i="15"/>
  <c r="CA92" i="15"/>
  <c r="CA95" i="15"/>
  <c r="CA103" i="15"/>
  <c r="CA104" i="15"/>
  <c r="CA105" i="15"/>
  <c r="CA119" i="15"/>
  <c r="CA120" i="15"/>
  <c r="CA121" i="15"/>
  <c r="CA135" i="15"/>
  <c r="CA136" i="15"/>
  <c r="CA137" i="15"/>
  <c r="CA22" i="15"/>
  <c r="CA30" i="15"/>
  <c r="CA34" i="15"/>
  <c r="CA38" i="15"/>
  <c r="CA74" i="15"/>
  <c r="CA87" i="15"/>
  <c r="CA91" i="15"/>
  <c r="CA109" i="15"/>
  <c r="CA112" i="15"/>
  <c r="CA115" i="15"/>
  <c r="CA129" i="15"/>
  <c r="CA132" i="15"/>
  <c r="CA139" i="15"/>
  <c r="CA143" i="15"/>
  <c r="CA144" i="15"/>
  <c r="CA145" i="15"/>
  <c r="CA159" i="15"/>
  <c r="CA160" i="15"/>
  <c r="CA161" i="15"/>
  <c r="CA175" i="15"/>
  <c r="CA176" i="15"/>
  <c r="CA177" i="15"/>
  <c r="CA189" i="15"/>
  <c r="CA193" i="15"/>
  <c r="CA197" i="15"/>
  <c r="CA201" i="15"/>
  <c r="CA205" i="15"/>
  <c r="CA209" i="15"/>
  <c r="CA213" i="15"/>
  <c r="CA217" i="15"/>
  <c r="CA221" i="15"/>
  <c r="CA225" i="15"/>
  <c r="CA229" i="15"/>
  <c r="CA233" i="15"/>
  <c r="CA237" i="15"/>
  <c r="CA17" i="15"/>
  <c r="CA66" i="15"/>
  <c r="CA71" i="15"/>
  <c r="CA86" i="15"/>
  <c r="CA88" i="15"/>
  <c r="CA90" i="15"/>
  <c r="CA94" i="15"/>
  <c r="CA107" i="15"/>
  <c r="CA117" i="15"/>
  <c r="CA124" i="15"/>
  <c r="CA127" i="15"/>
  <c r="CA141" i="15"/>
  <c r="CA151" i="15"/>
  <c r="CA152" i="15"/>
  <c r="CA153" i="15"/>
  <c r="CA167" i="15"/>
  <c r="CA168" i="15"/>
  <c r="CA169" i="15"/>
  <c r="CA183" i="15"/>
  <c r="CA184" i="15"/>
  <c r="CA185" i="15"/>
  <c r="CA187" i="15"/>
  <c r="CA191" i="15"/>
  <c r="CA195" i="15"/>
  <c r="CA199" i="15"/>
  <c r="CA203" i="15"/>
  <c r="CA207" i="15"/>
  <c r="CA211" i="15"/>
  <c r="CA215" i="15"/>
  <c r="CA219" i="15"/>
  <c r="CA223" i="15"/>
  <c r="CA227" i="15"/>
  <c r="CA231" i="15"/>
  <c r="CA235" i="15"/>
  <c r="CA50" i="15"/>
  <c r="CA58" i="15"/>
  <c r="CA76" i="15"/>
  <c r="CA80" i="15"/>
  <c r="CA108" i="15"/>
  <c r="CA111" i="15"/>
  <c r="CA125" i="15"/>
  <c r="CA128" i="15"/>
  <c r="CA131" i="15"/>
  <c r="CA155" i="15"/>
  <c r="CA157" i="15"/>
  <c r="CA172" i="15"/>
  <c r="CA190" i="15"/>
  <c r="CA198" i="15"/>
  <c r="CA206" i="15"/>
  <c r="CA214" i="15"/>
  <c r="CA59" i="15"/>
  <c r="CA96" i="15"/>
  <c r="CA123" i="15"/>
  <c r="CA140" i="15"/>
  <c r="CA147" i="15"/>
  <c r="CA149" i="15"/>
  <c r="CA164" i="15"/>
  <c r="CA179" i="15"/>
  <c r="CA181" i="15"/>
  <c r="CA192" i="15"/>
  <c r="CA200" i="15"/>
  <c r="CA208" i="15"/>
  <c r="CA216" i="15"/>
  <c r="CA224" i="15"/>
  <c r="CA232" i="15"/>
  <c r="CA156" i="15"/>
  <c r="CA173" i="15"/>
  <c r="CA202" i="15"/>
  <c r="CA218" i="15"/>
  <c r="CA234" i="15"/>
  <c r="CA236" i="15"/>
  <c r="CA241" i="15"/>
  <c r="CA245" i="15"/>
  <c r="CA249" i="15"/>
  <c r="CA41" i="15"/>
  <c r="CA116" i="15"/>
  <c r="CA133" i="15"/>
  <c r="CA148" i="15"/>
  <c r="CA165" i="15"/>
  <c r="CA196" i="15"/>
  <c r="CA212" i="15"/>
  <c r="CA226" i="15"/>
  <c r="CA228" i="15"/>
  <c r="CA230" i="15"/>
  <c r="CA238" i="15"/>
  <c r="CA242" i="15"/>
  <c r="CA246" i="15"/>
  <c r="CA250" i="15"/>
  <c r="CA171" i="15"/>
  <c r="CA194" i="15"/>
  <c r="CA239" i="15"/>
  <c r="CA247" i="15"/>
  <c r="CA2" i="15"/>
  <c r="CA18" i="15"/>
  <c r="CA113" i="15"/>
  <c r="CA163" i="15"/>
  <c r="CA180" i="15"/>
  <c r="CA188" i="15"/>
  <c r="CA220" i="15"/>
  <c r="CA244" i="15"/>
  <c r="CA252" i="15"/>
  <c r="CA210" i="15"/>
  <c r="CA222" i="15"/>
  <c r="CA243" i="15"/>
  <c r="CA251" i="15"/>
  <c r="CA33" i="15"/>
  <c r="CA79" i="15"/>
  <c r="CA204" i="15"/>
  <c r="CA240" i="15"/>
  <c r="CA248" i="15"/>
  <c r="CD4" i="15"/>
  <c r="CD8" i="15"/>
  <c r="CD12" i="15"/>
  <c r="CD16" i="15"/>
  <c r="CD20" i="15"/>
  <c r="CD24" i="15"/>
  <c r="CD28" i="15"/>
  <c r="CD32" i="15"/>
  <c r="CD36" i="15"/>
  <c r="CD40" i="15"/>
  <c r="CD44" i="15"/>
  <c r="CD48" i="15"/>
  <c r="CD52" i="15"/>
  <c r="CD56" i="15"/>
  <c r="CD5" i="15"/>
  <c r="CD9" i="15"/>
  <c r="CD13" i="15"/>
  <c r="CD17" i="15"/>
  <c r="CD21" i="15"/>
  <c r="CD25" i="15"/>
  <c r="CD29" i="15"/>
  <c r="CD33" i="15"/>
  <c r="CD37" i="15"/>
  <c r="CD41" i="15"/>
  <c r="CD45" i="15"/>
  <c r="CD49" i="15"/>
  <c r="CD53" i="15"/>
  <c r="CD57" i="15"/>
  <c r="CD61" i="15"/>
  <c r="CD65" i="15"/>
  <c r="CD69" i="15"/>
  <c r="CD6" i="15"/>
  <c r="CD14" i="15"/>
  <c r="CD22" i="15"/>
  <c r="CD30" i="15"/>
  <c r="CD38" i="15"/>
  <c r="CD46" i="15"/>
  <c r="CD54" i="15"/>
  <c r="CD70" i="15"/>
  <c r="CD74" i="15"/>
  <c r="CD78" i="15"/>
  <c r="CD82" i="15"/>
  <c r="CD86" i="15"/>
  <c r="CD90" i="15"/>
  <c r="CD94" i="15"/>
  <c r="CD98" i="15"/>
  <c r="CD3" i="15"/>
  <c r="CD7" i="15"/>
  <c r="CD18" i="15"/>
  <c r="CD35" i="15"/>
  <c r="CD39" i="15"/>
  <c r="CD50" i="15"/>
  <c r="CD58" i="15"/>
  <c r="CD68" i="15"/>
  <c r="CD75" i="15"/>
  <c r="CD76" i="15"/>
  <c r="CD77" i="15"/>
  <c r="CD91" i="15"/>
  <c r="CD92" i="15"/>
  <c r="CD93" i="15"/>
  <c r="CD103" i="15"/>
  <c r="CD107" i="15"/>
  <c r="CD111" i="15"/>
  <c r="CD115" i="15"/>
  <c r="CD119" i="15"/>
  <c r="CD123" i="15"/>
  <c r="CD127" i="15"/>
  <c r="CD131" i="15"/>
  <c r="CD135" i="15"/>
  <c r="CD139" i="15"/>
  <c r="CD143" i="15"/>
  <c r="CD147" i="15"/>
  <c r="CD151" i="15"/>
  <c r="CD155" i="15"/>
  <c r="CD159" i="15"/>
  <c r="CD163" i="15"/>
  <c r="CD167" i="15"/>
  <c r="CD171" i="15"/>
  <c r="CD175" i="15"/>
  <c r="CD179" i="15"/>
  <c r="CD183" i="15"/>
  <c r="CD11" i="15"/>
  <c r="CD31" i="15"/>
  <c r="CD34" i="15"/>
  <c r="CD51" i="15"/>
  <c r="CD73" i="15"/>
  <c r="CD80" i="15"/>
  <c r="CD83" i="15"/>
  <c r="CD97" i="15"/>
  <c r="CD100" i="15"/>
  <c r="CD112" i="15"/>
  <c r="CD113" i="15"/>
  <c r="CD114" i="15"/>
  <c r="CD128" i="15"/>
  <c r="CD129" i="15"/>
  <c r="CD130" i="15"/>
  <c r="CD26" i="15"/>
  <c r="CD59" i="15"/>
  <c r="CD64" i="15"/>
  <c r="CD67" i="15"/>
  <c r="CD79" i="15"/>
  <c r="CD96" i="15"/>
  <c r="CD110" i="15"/>
  <c r="CD117" i="15"/>
  <c r="CD120" i="15"/>
  <c r="CD134" i="15"/>
  <c r="CD137" i="15"/>
  <c r="CD140" i="15"/>
  <c r="CD152" i="15"/>
  <c r="CD153" i="15"/>
  <c r="CD154" i="15"/>
  <c r="CD168" i="15"/>
  <c r="CD169" i="15"/>
  <c r="CD170" i="15"/>
  <c r="CD184" i="15"/>
  <c r="CD185" i="15"/>
  <c r="CD186" i="15"/>
  <c r="CD190" i="15"/>
  <c r="CD194" i="15"/>
  <c r="CD198" i="15"/>
  <c r="CD202" i="15"/>
  <c r="CD206" i="15"/>
  <c r="CD210" i="15"/>
  <c r="CD214" i="15"/>
  <c r="CD218" i="15"/>
  <c r="CD222" i="15"/>
  <c r="CD226" i="15"/>
  <c r="CD230" i="15"/>
  <c r="CD234" i="15"/>
  <c r="CD43" i="15"/>
  <c r="CD60" i="15"/>
  <c r="CD63" i="15"/>
  <c r="CD95" i="15"/>
  <c r="CD99" i="15"/>
  <c r="CD102" i="15"/>
  <c r="CD105" i="15"/>
  <c r="CD108" i="15"/>
  <c r="CD122" i="15"/>
  <c r="CD125" i="15"/>
  <c r="CD132" i="15"/>
  <c r="CD144" i="15"/>
  <c r="CD145" i="15"/>
  <c r="CD146" i="15"/>
  <c r="CD160" i="15"/>
  <c r="CD161" i="15"/>
  <c r="CD162" i="15"/>
  <c r="CD176" i="15"/>
  <c r="CD177" i="15"/>
  <c r="CD178" i="15"/>
  <c r="CD188" i="15"/>
  <c r="CD192" i="15"/>
  <c r="CD196" i="15"/>
  <c r="CD200" i="15"/>
  <c r="CD204" i="15"/>
  <c r="CD208" i="15"/>
  <c r="CD212" i="15"/>
  <c r="CD216" i="15"/>
  <c r="CD220" i="15"/>
  <c r="CD224" i="15"/>
  <c r="CD228" i="15"/>
  <c r="CD232" i="15"/>
  <c r="CD236" i="15"/>
  <c r="CD19" i="15"/>
  <c r="CD27" i="15"/>
  <c r="CD42" i="15"/>
  <c r="CD62" i="15"/>
  <c r="CD72" i="15"/>
  <c r="CD87" i="15"/>
  <c r="CD116" i="15"/>
  <c r="CD133" i="15"/>
  <c r="CD136" i="15"/>
  <c r="CD148" i="15"/>
  <c r="CD150" i="15"/>
  <c r="CD165" i="15"/>
  <c r="CD180" i="15"/>
  <c r="CD182" i="15"/>
  <c r="CD191" i="15"/>
  <c r="CD199" i="15"/>
  <c r="CD207" i="15"/>
  <c r="CD215" i="15"/>
  <c r="CD84" i="15"/>
  <c r="CD88" i="15"/>
  <c r="CD142" i="15"/>
  <c r="CD157" i="15"/>
  <c r="CD172" i="15"/>
  <c r="CD174" i="15"/>
  <c r="CD193" i="15"/>
  <c r="CD201" i="15"/>
  <c r="CD209" i="15"/>
  <c r="CD217" i="15"/>
  <c r="CD225" i="15"/>
  <c r="CD233" i="15"/>
  <c r="CD23" i="15"/>
  <c r="CD81" i="15"/>
  <c r="CD89" i="15"/>
  <c r="CD109" i="15"/>
  <c r="CD126" i="15"/>
  <c r="CD164" i="15"/>
  <c r="CD181" i="15"/>
  <c r="CD195" i="15"/>
  <c r="CD211" i="15"/>
  <c r="CD227" i="15"/>
  <c r="CD229" i="15"/>
  <c r="CD231" i="15"/>
  <c r="CD238" i="15"/>
  <c r="CD242" i="15"/>
  <c r="CD246" i="15"/>
  <c r="CD250" i="15"/>
  <c r="CD10" i="15"/>
  <c r="CD55" i="15"/>
  <c r="CD66" i="15"/>
  <c r="CD104" i="15"/>
  <c r="CD121" i="15"/>
  <c r="CD138" i="15"/>
  <c r="CD156" i="15"/>
  <c r="CD173" i="15"/>
  <c r="CD189" i="15"/>
  <c r="CD205" i="15"/>
  <c r="CD221" i="15"/>
  <c r="CD223" i="15"/>
  <c r="CD239" i="15"/>
  <c r="CD243" i="15"/>
  <c r="CD247" i="15"/>
  <c r="CD251" i="15"/>
  <c r="CD15" i="15"/>
  <c r="CD85" i="15"/>
  <c r="CD187" i="15"/>
  <c r="CD219" i="15"/>
  <c r="CD240" i="15"/>
  <c r="CD248" i="15"/>
  <c r="CD47" i="15"/>
  <c r="CD71" i="15"/>
  <c r="CD101" i="15"/>
  <c r="CD124" i="15"/>
  <c r="CD213" i="15"/>
  <c r="CD237" i="15"/>
  <c r="CD245" i="15"/>
  <c r="CD106" i="15"/>
  <c r="CD149" i="15"/>
  <c r="CD166" i="15"/>
  <c r="CD203" i="15"/>
  <c r="CD244" i="15"/>
  <c r="CD252" i="15"/>
  <c r="CD118" i="15"/>
  <c r="CD141" i="15"/>
  <c r="CD158" i="15"/>
  <c r="CD197" i="15"/>
  <c r="CD235" i="15"/>
  <c r="CD241" i="15"/>
  <c r="CD249" i="15"/>
  <c r="CD2" i="15"/>
  <c r="AH67" i="19"/>
  <c r="AI67" i="19" s="1"/>
  <c r="AH68" i="19"/>
  <c r="AI68" i="19" s="1"/>
  <c r="U13" i="19"/>
  <c r="AH73" i="19"/>
  <c r="AI73" i="19" s="1"/>
  <c r="U31" i="19" s="1"/>
  <c r="AD61" i="19"/>
  <c r="AG61" i="19" s="1"/>
  <c r="AH61" i="19" s="1"/>
  <c r="AI61" i="19" s="1"/>
  <c r="AI239" i="15"/>
  <c r="AD59" i="19"/>
  <c r="AG59" i="19" s="1"/>
  <c r="AH59" i="19" s="1"/>
  <c r="AI59" i="19" s="1"/>
  <c r="U11" i="19"/>
  <c r="R15" i="19"/>
  <c r="U15" i="19"/>
  <c r="U14" i="19"/>
  <c r="R14" i="19" s="1"/>
  <c r="U18" i="19"/>
  <c r="U20" i="19"/>
  <c r="R20" i="19" s="1"/>
  <c r="R18" i="19"/>
  <c r="AF240" i="15"/>
  <c r="AJ233" i="29"/>
  <c r="AP233" i="29" s="1"/>
  <c r="AQ4" i="29"/>
  <c r="AB71" i="19"/>
  <c r="AW5" i="14"/>
  <c r="R26" i="19"/>
  <c r="AF247" i="15"/>
  <c r="AA25" i="19"/>
  <c r="AC25" i="19" s="1"/>
  <c r="AA16" i="19"/>
  <c r="AC16" i="19" s="1"/>
  <c r="AP4" i="14"/>
  <c r="AP5" i="14"/>
  <c r="AF246" i="15"/>
  <c r="AJ240" i="29"/>
  <c r="AP240" i="29" s="1"/>
  <c r="AW4" i="14"/>
  <c r="AI3" i="19"/>
  <c r="Z8" i="19"/>
  <c r="W8" i="19"/>
  <c r="AF238" i="15"/>
  <c r="AJ236" i="29"/>
  <c r="AP236" i="29" s="1"/>
  <c r="U22" i="19"/>
  <c r="AJ231" i="29"/>
  <c r="AP231" i="29" s="1"/>
  <c r="AF243" i="15"/>
  <c r="AP228" i="29"/>
  <c r="AF241" i="15"/>
  <c r="AA22" i="19"/>
  <c r="AC22" i="19" s="1"/>
  <c r="AP3" i="14"/>
  <c r="AS2" i="29"/>
  <c r="AS15" i="29" s="1" a="1"/>
  <c r="AS15" i="29" s="1"/>
  <c r="AP229" i="29"/>
  <c r="AC46" i="18"/>
  <c r="E11" i="18" s="1"/>
  <c r="AW3" i="14"/>
  <c r="AP2" i="14"/>
  <c r="AP232" i="29"/>
  <c r="AP235" i="29"/>
  <c r="AP230" i="29"/>
  <c r="AP245" i="29"/>
  <c r="AP237" i="29"/>
  <c r="AG3" i="24"/>
  <c r="AH3" i="24"/>
  <c r="AB45" i="18" s="1"/>
  <c r="AC45" i="18" s="1"/>
  <c r="E9" i="18" s="1"/>
  <c r="R11" i="19"/>
  <c r="Z23" i="19" l="1"/>
  <c r="AP226" i="29"/>
  <c r="AE39" i="19"/>
  <c r="Q20" i="18" s="1"/>
  <c r="AG233" i="15"/>
  <c r="AK226" i="29"/>
  <c r="I33" i="18"/>
  <c r="AF24" i="19"/>
  <c r="AJ238" i="29"/>
  <c r="AP238" i="29" s="1"/>
  <c r="AF245" i="15"/>
  <c r="U26" i="19"/>
  <c r="B33" i="19"/>
  <c r="W24" i="19"/>
  <c r="V24" i="19"/>
  <c r="V8" i="19" s="1"/>
  <c r="AI2" i="19" s="1"/>
  <c r="Z24" i="19"/>
  <c r="V40" i="19"/>
  <c r="W39" i="19" s="1"/>
  <c r="BJ6" i="15"/>
  <c r="BJ22" i="15"/>
  <c r="BJ54" i="15"/>
  <c r="BJ86" i="15"/>
  <c r="BJ2" i="15"/>
  <c r="BJ18" i="15"/>
  <c r="BJ34" i="15"/>
  <c r="BJ50" i="15"/>
  <c r="BJ66" i="15"/>
  <c r="BJ82" i="15"/>
  <c r="BJ98" i="15"/>
  <c r="BJ114" i="15"/>
  <c r="BJ130" i="15"/>
  <c r="BJ146" i="15"/>
  <c r="BJ162" i="15"/>
  <c r="BJ178" i="15"/>
  <c r="BJ194" i="15"/>
  <c r="BJ210" i="15"/>
  <c r="BJ226" i="15"/>
  <c r="BJ242" i="15"/>
  <c r="BJ12" i="15"/>
  <c r="BJ28" i="15"/>
  <c r="BJ44" i="15"/>
  <c r="BJ60" i="15"/>
  <c r="BJ76" i="15"/>
  <c r="BJ92" i="15"/>
  <c r="BJ108" i="15"/>
  <c r="BJ124" i="15"/>
  <c r="BJ140" i="15"/>
  <c r="BJ156" i="15"/>
  <c r="BJ172" i="15"/>
  <c r="BJ188" i="15"/>
  <c r="BJ204" i="15"/>
  <c r="BJ220" i="15"/>
  <c r="BJ236" i="15"/>
  <c r="BJ5" i="15"/>
  <c r="BJ21" i="15"/>
  <c r="BJ37" i="15"/>
  <c r="BJ53" i="15"/>
  <c r="BJ69" i="15"/>
  <c r="BJ85" i="15"/>
  <c r="BJ101" i="15"/>
  <c r="BJ117" i="15"/>
  <c r="BJ133" i="15"/>
  <c r="BJ149" i="15"/>
  <c r="BJ165" i="15"/>
  <c r="BJ181" i="15"/>
  <c r="BJ197" i="15"/>
  <c r="BJ213" i="15"/>
  <c r="BJ229" i="15"/>
  <c r="BJ243" i="15"/>
  <c r="BJ43" i="15"/>
  <c r="BJ107" i="15"/>
  <c r="BJ171" i="15"/>
  <c r="BJ235" i="15"/>
  <c r="BJ47" i="15"/>
  <c r="BJ111" i="15"/>
  <c r="BJ175" i="15"/>
  <c r="BJ239" i="15"/>
  <c r="BJ35" i="15"/>
  <c r="BJ99" i="15"/>
  <c r="BJ163" i="15"/>
  <c r="BJ227" i="15"/>
  <c r="BJ23" i="15"/>
  <c r="BJ87" i="15"/>
  <c r="BJ151" i="15"/>
  <c r="BJ215" i="15"/>
  <c r="BJ38" i="15"/>
  <c r="BJ70" i="15"/>
  <c r="BJ10" i="15"/>
  <c r="BJ42" i="15"/>
  <c r="BJ74" i="15"/>
  <c r="BJ102" i="15"/>
  <c r="BJ122" i="15"/>
  <c r="BJ142" i="15"/>
  <c r="BJ166" i="15"/>
  <c r="BJ186" i="15"/>
  <c r="BJ206" i="15"/>
  <c r="BJ230" i="15"/>
  <c r="BJ4" i="15"/>
  <c r="BJ24" i="15"/>
  <c r="BJ48" i="15"/>
  <c r="BJ68" i="15"/>
  <c r="BJ88" i="15"/>
  <c r="BJ112" i="15"/>
  <c r="BJ132" i="15"/>
  <c r="BJ152" i="15"/>
  <c r="BJ176" i="15"/>
  <c r="BJ196" i="15"/>
  <c r="BJ216" i="15"/>
  <c r="BJ240" i="15"/>
  <c r="BJ13" i="15"/>
  <c r="BJ33" i="15"/>
  <c r="BJ57" i="15"/>
  <c r="BJ77" i="15"/>
  <c r="BJ97" i="15"/>
  <c r="BJ121" i="15"/>
  <c r="BJ141" i="15"/>
  <c r="BJ161" i="15"/>
  <c r="BJ185" i="15"/>
  <c r="BJ205" i="15"/>
  <c r="BJ225" i="15"/>
  <c r="BJ247" i="15"/>
  <c r="BJ75" i="15"/>
  <c r="BJ155" i="15"/>
  <c r="BJ251" i="15"/>
  <c r="BJ79" i="15"/>
  <c r="BJ159" i="15"/>
  <c r="BJ250" i="15"/>
  <c r="BJ67" i="15"/>
  <c r="BJ147" i="15"/>
  <c r="BJ245" i="15"/>
  <c r="BJ55" i="15"/>
  <c r="BJ135" i="15"/>
  <c r="BJ231" i="15"/>
  <c r="BJ14" i="15"/>
  <c r="BJ46" i="15"/>
  <c r="BJ78" i="15"/>
  <c r="BJ106" i="15"/>
  <c r="BJ126" i="15"/>
  <c r="BJ150" i="15"/>
  <c r="BJ170" i="15"/>
  <c r="BJ190" i="15"/>
  <c r="BJ214" i="15"/>
  <c r="BJ234" i="15"/>
  <c r="BJ8" i="15"/>
  <c r="BJ32" i="15"/>
  <c r="BJ52" i="15"/>
  <c r="BJ72" i="15"/>
  <c r="BJ96" i="15"/>
  <c r="BJ116" i="15"/>
  <c r="BJ136" i="15"/>
  <c r="BJ160" i="15"/>
  <c r="BJ180" i="15"/>
  <c r="BJ200" i="15"/>
  <c r="BJ224" i="15"/>
  <c r="BJ244" i="15"/>
  <c r="BJ17" i="15"/>
  <c r="BJ41" i="15"/>
  <c r="BJ61" i="15"/>
  <c r="BJ81" i="15"/>
  <c r="BJ105" i="15"/>
  <c r="BJ125" i="15"/>
  <c r="BJ145" i="15"/>
  <c r="BJ169" i="15"/>
  <c r="BJ189" i="15"/>
  <c r="BJ209" i="15"/>
  <c r="BJ233" i="15"/>
  <c r="BJ11" i="15"/>
  <c r="BJ91" i="15"/>
  <c r="BJ187" i="15"/>
  <c r="BJ15" i="15"/>
  <c r="BJ95" i="15"/>
  <c r="BJ191" i="15"/>
  <c r="BJ3" i="15"/>
  <c r="BJ83" i="15"/>
  <c r="BJ179" i="15"/>
  <c r="BJ249" i="15"/>
  <c r="BJ71" i="15"/>
  <c r="BJ167" i="15"/>
  <c r="BJ252" i="15"/>
  <c r="BJ26" i="15"/>
  <c r="BJ58" i="15"/>
  <c r="BJ90" i="15"/>
  <c r="BJ110" i="15"/>
  <c r="BJ134" i="15"/>
  <c r="BJ154" i="15"/>
  <c r="BJ174" i="15"/>
  <c r="BJ198" i="15"/>
  <c r="BJ218" i="15"/>
  <c r="BJ238" i="15"/>
  <c r="BJ16" i="15"/>
  <c r="BJ36" i="15"/>
  <c r="BJ56" i="15"/>
  <c r="BJ80" i="15"/>
  <c r="BJ100" i="15"/>
  <c r="BJ120" i="15"/>
  <c r="BJ144" i="15"/>
  <c r="BJ164" i="15"/>
  <c r="BJ184" i="15"/>
  <c r="BJ208" i="15"/>
  <c r="BJ228" i="15"/>
  <c r="BJ248" i="15"/>
  <c r="BJ25" i="15"/>
  <c r="BJ45" i="15"/>
  <c r="BJ65" i="15"/>
  <c r="BJ89" i="15"/>
  <c r="BJ109" i="15"/>
  <c r="BJ129" i="15"/>
  <c r="BJ153" i="15"/>
  <c r="BJ173" i="15"/>
  <c r="BJ193" i="15"/>
  <c r="BJ217" i="15"/>
  <c r="BJ237" i="15"/>
  <c r="BJ27" i="15"/>
  <c r="BJ123" i="15"/>
  <c r="BJ203" i="15"/>
  <c r="BJ31" i="15"/>
  <c r="BJ127" i="15"/>
  <c r="BJ207" i="15"/>
  <c r="BJ19" i="15"/>
  <c r="BJ115" i="15"/>
  <c r="BJ195" i="15"/>
  <c r="BJ7" i="15"/>
  <c r="BJ103" i="15"/>
  <c r="BJ183" i="15"/>
  <c r="BJ30" i="15"/>
  <c r="BJ62" i="15"/>
  <c r="BJ94" i="15"/>
  <c r="BJ118" i="15"/>
  <c r="BJ138" i="15"/>
  <c r="BJ158" i="15"/>
  <c r="BJ182" i="15"/>
  <c r="BJ202" i="15"/>
  <c r="BJ222" i="15"/>
  <c r="BJ246" i="15"/>
  <c r="BJ20" i="15"/>
  <c r="BJ40" i="15"/>
  <c r="BJ64" i="15"/>
  <c r="BJ84" i="15"/>
  <c r="BJ104" i="15"/>
  <c r="BJ128" i="15"/>
  <c r="BJ148" i="15"/>
  <c r="BJ168" i="15"/>
  <c r="BJ192" i="15"/>
  <c r="BJ212" i="15"/>
  <c r="BJ232" i="15"/>
  <c r="BJ9" i="15"/>
  <c r="BJ29" i="15"/>
  <c r="BJ49" i="15"/>
  <c r="BJ73" i="15"/>
  <c r="BJ93" i="15"/>
  <c r="BJ113" i="15"/>
  <c r="BJ137" i="15"/>
  <c r="BJ157" i="15"/>
  <c r="BJ177" i="15"/>
  <c r="BJ201" i="15"/>
  <c r="BJ221" i="15"/>
  <c r="BJ241" i="15"/>
  <c r="BJ59" i="15"/>
  <c r="BJ139" i="15"/>
  <c r="BJ219" i="15"/>
  <c r="BJ63" i="15"/>
  <c r="BJ143" i="15"/>
  <c r="BJ223" i="15"/>
  <c r="BJ51" i="15"/>
  <c r="BJ131" i="15"/>
  <c r="BJ211" i="15"/>
  <c r="BJ39" i="15"/>
  <c r="BJ119" i="15"/>
  <c r="BJ199" i="15"/>
  <c r="V28" i="19"/>
  <c r="W28" i="19"/>
  <c r="Z28" i="19"/>
  <c r="V23" i="19"/>
  <c r="W23" i="19"/>
  <c r="V27" i="19"/>
  <c r="W27" i="19"/>
  <c r="Z27" i="19"/>
  <c r="AF249" i="15"/>
  <c r="AA28" i="19"/>
  <c r="AC28" i="19" s="1"/>
  <c r="AJ242" i="29"/>
  <c r="AP242" i="29" s="1"/>
  <c r="AA29" i="19"/>
  <c r="AC29" i="19" s="1"/>
  <c r="AJ243" i="29"/>
  <c r="AP243" i="29" s="1"/>
  <c r="AF250" i="15"/>
  <c r="R27" i="19"/>
  <c r="AF248" i="15"/>
  <c r="AA27" i="19"/>
  <c r="AC27" i="19" s="1"/>
  <c r="AJ241" i="29"/>
  <c r="AP241" i="29" s="1"/>
  <c r="U27" i="19"/>
  <c r="R30" i="19"/>
  <c r="U30" i="19"/>
  <c r="AA30" i="19"/>
  <c r="AC30" i="19" s="1"/>
  <c r="AF251" i="15"/>
  <c r="AJ244" i="29"/>
  <c r="AP244" i="29" s="1"/>
  <c r="AF234" i="15"/>
  <c r="AJ227" i="29"/>
  <c r="AP227" i="29" s="1"/>
  <c r="AA12" i="19"/>
  <c r="AC12" i="19" s="1"/>
  <c r="AJ234" i="29"/>
  <c r="AP234" i="29" s="1"/>
  <c r="AA19" i="19"/>
  <c r="AC19" i="19" s="1"/>
  <c r="U19" i="19"/>
  <c r="R19" i="19" s="1"/>
  <c r="U16" i="19"/>
  <c r="R16" i="19" s="1"/>
  <c r="U25" i="19"/>
  <c r="U17" i="19"/>
  <c r="R17" i="19" s="1"/>
  <c r="R12" i="19"/>
  <c r="C33" i="18"/>
  <c r="C35" i="18"/>
  <c r="C31" i="18"/>
  <c r="I31" i="18"/>
  <c r="Q22" i="18"/>
  <c r="AX3" i="14"/>
  <c r="I35" i="18"/>
  <c r="AS78" i="29" a="1"/>
  <c r="AS78" i="29" s="1"/>
  <c r="AS145" i="29" a="1"/>
  <c r="AS145" i="29" s="1"/>
  <c r="AS116" i="29" a="1"/>
  <c r="AS116" i="29" s="1"/>
  <c r="AS182" i="29" a="1"/>
  <c r="AS182" i="29" s="1"/>
  <c r="AS94" i="29" a="1"/>
  <c r="AS94" i="29" s="1"/>
  <c r="AS82" i="29" a="1"/>
  <c r="AS82" i="29" s="1"/>
  <c r="AS10" i="29" a="1"/>
  <c r="AS10" i="29" s="1"/>
  <c r="AS171" i="29" a="1"/>
  <c r="AS171" i="29" s="1"/>
  <c r="AS226" i="29" a="1"/>
  <c r="AS226" i="29" s="1"/>
  <c r="AS209" i="29" a="1"/>
  <c r="AS209" i="29" s="1"/>
  <c r="AS166" i="29" a="1"/>
  <c r="AS166" i="29" s="1"/>
  <c r="AS81" i="29" a="1"/>
  <c r="AS81" i="29" s="1"/>
  <c r="AS43" i="29" a="1"/>
  <c r="AS43" i="29" s="1"/>
  <c r="AS218" i="29" a="1"/>
  <c r="AS218" i="29" s="1"/>
  <c r="AS205" i="29" a="1"/>
  <c r="AS205" i="29" s="1"/>
  <c r="AS227" i="29" a="1"/>
  <c r="AS227" i="29" s="1"/>
  <c r="AS17" i="29" a="1"/>
  <c r="AS17" i="29" s="1"/>
  <c r="AS248" i="29" a="1"/>
  <c r="AS248" i="29" s="1"/>
  <c r="AS223" i="29" a="1"/>
  <c r="AS223" i="29" s="1"/>
  <c r="AS66" i="29" a="1"/>
  <c r="AS66" i="29" s="1"/>
  <c r="AS141" i="29" a="1"/>
  <c r="AS141" i="29" s="1"/>
  <c r="AS77" i="29" a="1"/>
  <c r="AS77" i="29" s="1"/>
  <c r="AS13" i="29" a="1"/>
  <c r="AS13" i="29" s="1"/>
  <c r="AS155" i="29" a="1"/>
  <c r="AS155" i="29" s="1"/>
  <c r="AS27" i="29" a="1"/>
  <c r="AS27" i="29" s="1"/>
  <c r="AS246" i="29" a="1"/>
  <c r="AS246" i="29" s="1"/>
  <c r="AS198" i="29" a="1"/>
  <c r="AS198" i="29" s="1"/>
  <c r="AS241" i="29" a="1"/>
  <c r="AS241" i="29" s="1"/>
  <c r="AS138" i="29" a="1"/>
  <c r="AS138" i="29" s="1"/>
  <c r="AS220" i="29" a="1"/>
  <c r="AS220" i="29" s="1"/>
  <c r="AS54" i="29" a="1"/>
  <c r="AS54" i="29" s="1"/>
  <c r="AS195" i="29" a="1"/>
  <c r="AS195" i="29" s="1"/>
  <c r="AS177" i="29" a="1"/>
  <c r="AS177" i="29" s="1"/>
  <c r="AS113" i="29" a="1"/>
  <c r="AS113" i="29" s="1"/>
  <c r="AS49" i="29" a="1"/>
  <c r="AS49" i="29" s="1"/>
  <c r="AS168" i="29" a="1"/>
  <c r="AS168" i="29" s="1"/>
  <c r="AS52" i="29" a="1"/>
  <c r="AS52" i="29" s="1"/>
  <c r="AS107" i="29" a="1"/>
  <c r="AS107" i="29" s="1"/>
  <c r="AS242" i="29" a="1"/>
  <c r="AS242" i="29" s="1"/>
  <c r="AS194" i="29" a="1"/>
  <c r="AS194" i="29" s="1"/>
  <c r="AS237" i="29" a="1"/>
  <c r="AS237" i="29" s="1"/>
  <c r="AS122" i="29" a="1"/>
  <c r="AS122" i="29" s="1"/>
  <c r="AS216" i="29" a="1"/>
  <c r="AS216" i="29" s="1"/>
  <c r="AS38" i="29" a="1"/>
  <c r="AS38" i="29" s="1"/>
  <c r="AS191" i="29" a="1"/>
  <c r="AS191" i="29" s="1"/>
  <c r="AS173" i="29" a="1"/>
  <c r="AS173" i="29" s="1"/>
  <c r="AS109" i="29" a="1"/>
  <c r="AS109" i="29" s="1"/>
  <c r="AS45" i="29" a="1"/>
  <c r="AS45" i="29" s="1"/>
  <c r="AS164" i="29" a="1"/>
  <c r="AS164" i="29" s="1"/>
  <c r="AS36" i="29" a="1"/>
  <c r="AS36" i="29" s="1"/>
  <c r="AS91" i="29" a="1"/>
  <c r="AS91" i="29" s="1"/>
  <c r="AS100" i="29" a="1"/>
  <c r="AS100" i="29" s="1"/>
  <c r="AS214" i="29" a="1"/>
  <c r="AS214" i="29" s="1"/>
  <c r="AS158" i="29" a="1"/>
  <c r="AS158" i="29" s="1"/>
  <c r="AS225" i="29" a="1"/>
  <c r="AS225" i="29" s="1"/>
  <c r="AS74" i="29" a="1"/>
  <c r="AS74" i="29" s="1"/>
  <c r="AS236" i="29" a="1"/>
  <c r="AS236" i="29" s="1"/>
  <c r="AS204" i="29" a="1"/>
  <c r="AS204" i="29" s="1"/>
  <c r="AS118" i="29" a="1"/>
  <c r="AS118" i="29" s="1"/>
  <c r="AS243" i="29" a="1"/>
  <c r="AS243" i="29" s="1"/>
  <c r="AS211" i="29" a="1"/>
  <c r="AS211" i="29" s="1"/>
  <c r="AS146" i="29" a="1"/>
  <c r="AS146" i="29" s="1"/>
  <c r="AS18" i="29" a="1"/>
  <c r="AS18" i="29" s="1"/>
  <c r="AS161" i="29" a="1"/>
  <c r="AS161" i="29" s="1"/>
  <c r="AS129" i="29" a="1"/>
  <c r="AS129" i="29" s="1"/>
  <c r="AS97" i="29" a="1"/>
  <c r="AS97" i="29" s="1"/>
  <c r="AS65" i="29" a="1"/>
  <c r="AS65" i="29" s="1"/>
  <c r="AS33" i="29" a="1"/>
  <c r="AS33" i="29" s="1"/>
  <c r="AS184" i="29" a="1"/>
  <c r="AS184" i="29" s="1"/>
  <c r="AS148" i="29" a="1"/>
  <c r="AS148" i="29" s="1"/>
  <c r="AS84" i="29" a="1"/>
  <c r="AS84" i="29" s="1"/>
  <c r="AS20" i="29" a="1"/>
  <c r="AS20" i="29" s="1"/>
  <c r="AS139" i="29" a="1"/>
  <c r="AS139" i="29" s="1"/>
  <c r="AS75" i="29" a="1"/>
  <c r="AS75" i="29" s="1"/>
  <c r="AS11" i="29" a="1"/>
  <c r="AS11" i="29" s="1"/>
  <c r="AS234" i="29" a="1"/>
  <c r="AS234" i="29" s="1"/>
  <c r="AS30" i="29" a="1"/>
  <c r="AS30" i="29" s="1"/>
  <c r="AS193" i="29" a="1"/>
  <c r="AS193" i="29" s="1"/>
  <c r="AS230" i="29" a="1"/>
  <c r="AS230" i="29" s="1"/>
  <c r="AS210" i="29" a="1"/>
  <c r="AS210" i="29" s="1"/>
  <c r="AS142" i="29" a="1"/>
  <c r="AS142" i="29" s="1"/>
  <c r="AS14" i="29" a="1"/>
  <c r="AS14" i="29" s="1"/>
  <c r="AS221" i="29" a="1"/>
  <c r="AS221" i="29" s="1"/>
  <c r="AS186" i="29" a="1"/>
  <c r="AS186" i="29" s="1"/>
  <c r="AS58" i="29" a="1"/>
  <c r="AS58" i="29" s="1"/>
  <c r="AS232" i="29" a="1"/>
  <c r="AS232" i="29" s="1"/>
  <c r="AS200" i="29" a="1"/>
  <c r="AS200" i="29" s="1"/>
  <c r="AS102" i="29" a="1"/>
  <c r="AS102" i="29" s="1"/>
  <c r="AS239" i="29" a="1"/>
  <c r="AS239" i="29" s="1"/>
  <c r="AS207" i="29" a="1"/>
  <c r="AS207" i="29" s="1"/>
  <c r="AS130" i="29" a="1"/>
  <c r="AS130" i="29" s="1"/>
  <c r="AS189" i="29" a="1"/>
  <c r="AS189" i="29" s="1"/>
  <c r="AS157" i="29" a="1"/>
  <c r="AS157" i="29" s="1"/>
  <c r="AS125" i="29" a="1"/>
  <c r="AS125" i="29" s="1"/>
  <c r="AS93" i="29" a="1"/>
  <c r="AS93" i="29" s="1"/>
  <c r="AS61" i="29" a="1"/>
  <c r="AS61" i="29" s="1"/>
  <c r="AS29" i="29" a="1"/>
  <c r="AS29" i="29" s="1"/>
  <c r="AS180" i="29" a="1"/>
  <c r="AS180" i="29" s="1"/>
  <c r="AS132" i="29" a="1"/>
  <c r="AS132" i="29" s="1"/>
  <c r="AS68" i="29" a="1"/>
  <c r="AS68" i="29" s="1"/>
  <c r="AS187" i="29" a="1"/>
  <c r="AS187" i="29" s="1"/>
  <c r="AS123" i="29" a="1"/>
  <c r="AS123" i="29" s="1"/>
  <c r="AS59" i="29" a="1"/>
  <c r="AS59" i="29" s="1"/>
  <c r="AS238" i="29" a="1"/>
  <c r="AS238" i="29" s="1"/>
  <c r="AS222" i="29" a="1"/>
  <c r="AS222" i="29" s="1"/>
  <c r="AS206" i="29" a="1"/>
  <c r="AS206" i="29" s="1"/>
  <c r="AS190" i="29" a="1"/>
  <c r="AS190" i="29" s="1"/>
  <c r="AS126" i="29" a="1"/>
  <c r="AS126" i="29" s="1"/>
  <c r="AS62" i="29" a="1"/>
  <c r="AS62" i="29" s="1"/>
  <c r="AS249" i="29" a="1"/>
  <c r="AS249" i="29" s="1"/>
  <c r="AS233" i="29" a="1"/>
  <c r="AS233" i="29" s="1"/>
  <c r="AS217" i="29" a="1"/>
  <c r="AS217" i="29" s="1"/>
  <c r="AS201" i="29" a="1"/>
  <c r="AS201" i="29" s="1"/>
  <c r="AS170" i="29" a="1"/>
  <c r="AS170" i="29" s="1"/>
  <c r="AS106" i="29" a="1"/>
  <c r="AS106" i="29" s="1"/>
  <c r="AS42" i="29" a="1"/>
  <c r="AS42" i="29" s="1"/>
  <c r="AS244" i="29" a="1"/>
  <c r="AS244" i="29" s="1"/>
  <c r="AS228" i="29" a="1"/>
  <c r="AS228" i="29" s="1"/>
  <c r="AS212" i="29" a="1"/>
  <c r="AS212" i="29" s="1"/>
  <c r="AS196" i="29" a="1"/>
  <c r="AS196" i="29" s="1"/>
  <c r="AS150" i="29" a="1"/>
  <c r="AS150" i="29" s="1"/>
  <c r="AS86" i="29" a="1"/>
  <c r="AS86" i="29" s="1"/>
  <c r="AS22" i="29" a="1"/>
  <c r="AS22" i="29" s="1"/>
  <c r="AS235" i="29" a="1"/>
  <c r="AS235" i="29" s="1"/>
  <c r="AS219" i="29" a="1"/>
  <c r="AS219" i="29" s="1"/>
  <c r="AS203" i="29" a="1"/>
  <c r="AS203" i="29" s="1"/>
  <c r="AS178" i="29" a="1"/>
  <c r="AS178" i="29" s="1"/>
  <c r="AS114" i="29" a="1"/>
  <c r="AS114" i="29" s="1"/>
  <c r="AS50" i="29" a="1"/>
  <c r="AS50" i="29" s="1"/>
  <c r="AS185" i="29" a="1"/>
  <c r="AS185" i="29" s="1"/>
  <c r="AS169" i="29" a="1"/>
  <c r="AS169" i="29" s="1"/>
  <c r="AS153" i="29" a="1"/>
  <c r="AS153" i="29" s="1"/>
  <c r="AS137" i="29" a="1"/>
  <c r="AS137" i="29" s="1"/>
  <c r="AS121" i="29" a="1"/>
  <c r="AS121" i="29" s="1"/>
  <c r="AS105" i="29" a="1"/>
  <c r="AS105" i="29" s="1"/>
  <c r="AS89" i="29" a="1"/>
  <c r="AS89" i="29" s="1"/>
  <c r="AS73" i="29" a="1"/>
  <c r="AS73" i="29" s="1"/>
  <c r="AS57" i="29" a="1"/>
  <c r="AS57" i="29" s="1"/>
  <c r="AS41" i="29" a="1"/>
  <c r="AS41" i="29" s="1"/>
  <c r="AS25" i="29" a="1"/>
  <c r="AS25" i="29" s="1"/>
  <c r="AS9" i="29" a="1"/>
  <c r="AS9" i="29" s="1"/>
  <c r="AS176" i="29" a="1"/>
  <c r="AS176" i="29" s="1"/>
  <c r="AS160" i="29" a="1"/>
  <c r="AS160" i="29" s="1"/>
  <c r="AS144" i="29" a="1"/>
  <c r="AS144" i="29" s="1"/>
  <c r="AS128" i="29" a="1"/>
  <c r="AS128" i="29" s="1"/>
  <c r="AS112" i="29" a="1"/>
  <c r="AS112" i="29" s="1"/>
  <c r="AS96" i="29" a="1"/>
  <c r="AS96" i="29" s="1"/>
  <c r="AS80" i="29" a="1"/>
  <c r="AS80" i="29" s="1"/>
  <c r="AS64" i="29" a="1"/>
  <c r="AS64" i="29" s="1"/>
  <c r="AS48" i="29" a="1"/>
  <c r="AS48" i="29" s="1"/>
  <c r="AS32" i="29" a="1"/>
  <c r="AS32" i="29" s="1"/>
  <c r="AS16" i="29" a="1"/>
  <c r="AS16" i="29" s="1"/>
  <c r="AS183" i="29" a="1"/>
  <c r="AS183" i="29" s="1"/>
  <c r="AS167" i="29" a="1"/>
  <c r="AS167" i="29" s="1"/>
  <c r="AS151" i="29" a="1"/>
  <c r="AS151" i="29" s="1"/>
  <c r="AS135" i="29" a="1"/>
  <c r="AS135" i="29" s="1"/>
  <c r="AS119" i="29" a="1"/>
  <c r="AS119" i="29" s="1"/>
  <c r="AS103" i="29" a="1"/>
  <c r="AS103" i="29" s="1"/>
  <c r="AS87" i="29" a="1"/>
  <c r="AS87" i="29" s="1"/>
  <c r="AS71" i="29" a="1"/>
  <c r="AS71" i="29" s="1"/>
  <c r="AS55" i="29" a="1"/>
  <c r="AS55" i="29" s="1"/>
  <c r="AS39" i="29" a="1"/>
  <c r="AS39" i="29" s="1"/>
  <c r="AS23" i="29" a="1"/>
  <c r="AS23" i="29" s="1"/>
  <c r="AS7" i="29" a="1"/>
  <c r="AS7" i="29" s="1"/>
  <c r="AS202" i="29" a="1"/>
  <c r="AS202" i="29" s="1"/>
  <c r="AS174" i="29" a="1"/>
  <c r="AS174" i="29" s="1"/>
  <c r="AS110" i="29" a="1"/>
  <c r="AS110" i="29" s="1"/>
  <c r="AS46" i="29" a="1"/>
  <c r="AS46" i="29" s="1"/>
  <c r="AS245" i="29" a="1"/>
  <c r="AS245" i="29" s="1"/>
  <c r="AS229" i="29" a="1"/>
  <c r="AS229" i="29" s="1"/>
  <c r="AS213" i="29" a="1"/>
  <c r="AS213" i="29" s="1"/>
  <c r="AS197" i="29" a="1"/>
  <c r="AS197" i="29" s="1"/>
  <c r="AS154" i="29" a="1"/>
  <c r="AS154" i="29" s="1"/>
  <c r="AS90" i="29" a="1"/>
  <c r="AS90" i="29" s="1"/>
  <c r="AS26" i="29" a="1"/>
  <c r="AS26" i="29" s="1"/>
  <c r="AS240" i="29" a="1"/>
  <c r="AS240" i="29" s="1"/>
  <c r="AS224" i="29" a="1"/>
  <c r="AS224" i="29" s="1"/>
  <c r="AS208" i="29" a="1"/>
  <c r="AS208" i="29" s="1"/>
  <c r="AS192" i="29" a="1"/>
  <c r="AS192" i="29" s="1"/>
  <c r="AS134" i="29" a="1"/>
  <c r="AS134" i="29" s="1"/>
  <c r="AS70" i="29" a="1"/>
  <c r="AS70" i="29" s="1"/>
  <c r="AS247" i="29" a="1"/>
  <c r="AS247" i="29" s="1"/>
  <c r="AS231" i="29" a="1"/>
  <c r="AS231" i="29" s="1"/>
  <c r="AS215" i="29" a="1"/>
  <c r="AS215" i="29" s="1"/>
  <c r="AS199" i="29" a="1"/>
  <c r="AS199" i="29" s="1"/>
  <c r="AS162" i="29" a="1"/>
  <c r="AS162" i="29" s="1"/>
  <c r="AS98" i="29" a="1"/>
  <c r="AS98" i="29" s="1"/>
  <c r="AS34" i="29" a="1"/>
  <c r="AS34" i="29" s="1"/>
  <c r="AS181" i="29" a="1"/>
  <c r="AS181" i="29" s="1"/>
  <c r="AS165" i="29" a="1"/>
  <c r="AS165" i="29" s="1"/>
  <c r="AS149" i="29" a="1"/>
  <c r="AS149" i="29" s="1"/>
  <c r="AS133" i="29" a="1"/>
  <c r="AS133" i="29" s="1"/>
  <c r="AS117" i="29" a="1"/>
  <c r="AS117" i="29" s="1"/>
  <c r="AS101" i="29" a="1"/>
  <c r="AS101" i="29" s="1"/>
  <c r="AS85" i="29" a="1"/>
  <c r="AS85" i="29" s="1"/>
  <c r="AS69" i="29" a="1"/>
  <c r="AS69" i="29" s="1"/>
  <c r="AS53" i="29" a="1"/>
  <c r="AS53" i="29" s="1"/>
  <c r="AS37" i="29" a="1"/>
  <c r="AS37" i="29" s="1"/>
  <c r="AS21" i="29" a="1"/>
  <c r="AS21" i="29" s="1"/>
  <c r="AS188" i="29" a="1"/>
  <c r="AS188" i="29" s="1"/>
  <c r="AS172" i="29" a="1"/>
  <c r="AS172" i="29" s="1"/>
  <c r="AS156" i="29" a="1"/>
  <c r="AS156" i="29" s="1"/>
  <c r="AS140" i="29" a="1"/>
  <c r="AS140" i="29" s="1"/>
  <c r="AS124" i="29" a="1"/>
  <c r="AS124" i="29" s="1"/>
  <c r="AS108" i="29" a="1"/>
  <c r="AS108" i="29" s="1"/>
  <c r="AS92" i="29" a="1"/>
  <c r="AS92" i="29" s="1"/>
  <c r="AS76" i="29" a="1"/>
  <c r="AS76" i="29" s="1"/>
  <c r="AS60" i="29" a="1"/>
  <c r="AS60" i="29" s="1"/>
  <c r="AS44" i="29" a="1"/>
  <c r="AS44" i="29" s="1"/>
  <c r="AS28" i="29" a="1"/>
  <c r="AS28" i="29" s="1"/>
  <c r="AS12" i="29" a="1"/>
  <c r="AS12" i="29" s="1"/>
  <c r="AS179" i="29" a="1"/>
  <c r="AS179" i="29" s="1"/>
  <c r="AS163" i="29" a="1"/>
  <c r="AS163" i="29" s="1"/>
  <c r="AS147" i="29" a="1"/>
  <c r="AS147" i="29" s="1"/>
  <c r="AS131" i="29" a="1"/>
  <c r="AS131" i="29" s="1"/>
  <c r="AS115" i="29" a="1"/>
  <c r="AS115" i="29" s="1"/>
  <c r="AS99" i="29" a="1"/>
  <c r="AS99" i="29" s="1"/>
  <c r="AS83" i="29" a="1"/>
  <c r="AS83" i="29" s="1"/>
  <c r="AS67" i="29" a="1"/>
  <c r="AS67" i="29" s="1"/>
  <c r="AS51" i="29" a="1"/>
  <c r="AS51" i="29" s="1"/>
  <c r="AS35" i="29" a="1"/>
  <c r="AS35" i="29" s="1"/>
  <c r="AS19" i="29" a="1"/>
  <c r="AS19" i="29" s="1"/>
  <c r="AS152" i="29" a="1"/>
  <c r="AS152" i="29" s="1"/>
  <c r="AS136" i="29" a="1"/>
  <c r="AS136" i="29" s="1"/>
  <c r="AS120" i="29" a="1"/>
  <c r="AS120" i="29" s="1"/>
  <c r="AS104" i="29" a="1"/>
  <c r="AS104" i="29" s="1"/>
  <c r="AS88" i="29" a="1"/>
  <c r="AS88" i="29" s="1"/>
  <c r="AS72" i="29" a="1"/>
  <c r="AS72" i="29" s="1"/>
  <c r="AS56" i="29" a="1"/>
  <c r="AS56" i="29" s="1"/>
  <c r="AS40" i="29" a="1"/>
  <c r="AS40" i="29" s="1"/>
  <c r="AS24" i="29" a="1"/>
  <c r="AS24" i="29" s="1"/>
  <c r="AS8" i="29" a="1"/>
  <c r="AS8" i="29" s="1"/>
  <c r="AS175" i="29" a="1"/>
  <c r="AS175" i="29" s="1"/>
  <c r="AS159" i="29" a="1"/>
  <c r="AS159" i="29" s="1"/>
  <c r="AS143" i="29" a="1"/>
  <c r="AS143" i="29" s="1"/>
  <c r="AS127" i="29" a="1"/>
  <c r="AS127" i="29" s="1"/>
  <c r="AS111" i="29" a="1"/>
  <c r="AS111" i="29" s="1"/>
  <c r="AS95" i="29" a="1"/>
  <c r="AS95" i="29" s="1"/>
  <c r="AS79" i="29" a="1"/>
  <c r="AS79" i="29" s="1"/>
  <c r="AS63" i="29" a="1"/>
  <c r="AS63" i="29" s="1"/>
  <c r="AS47" i="29" a="1"/>
  <c r="AS47" i="29" s="1"/>
  <c r="AS31" i="29" a="1"/>
  <c r="AS31" i="29" s="1"/>
  <c r="U12" i="19" l="1"/>
  <c r="AF21" i="19"/>
  <c r="AA47" i="18" s="1"/>
  <c r="R24" i="19"/>
  <c r="U24" i="19"/>
  <c r="R29" i="19"/>
  <c r="U29" i="19"/>
  <c r="R28" i="19"/>
  <c r="U28" i="19"/>
  <c r="Q21" i="18"/>
  <c r="AT139" i="29" a="1"/>
  <c r="AT139" i="29" s="1"/>
  <c r="AT203" i="29" a="1"/>
  <c r="AT203" i="29" s="1"/>
  <c r="AT66" i="29" a="1"/>
  <c r="AT66" i="29" s="1"/>
  <c r="AT140" i="29" a="1"/>
  <c r="AT140" i="29" s="1"/>
  <c r="AT204" i="29" a="1"/>
  <c r="AT204" i="29" s="1"/>
  <c r="AT12" i="29" a="1"/>
  <c r="AT12" i="29" s="1"/>
  <c r="AT76" i="29" a="1"/>
  <c r="AT76" i="29" s="1"/>
  <c r="AT217" i="29" a="1"/>
  <c r="AT217" i="29" s="1"/>
  <c r="AT134" i="29" a="1"/>
  <c r="AT134" i="29" s="1"/>
  <c r="AT62" i="29" a="1"/>
  <c r="AT62" i="29" s="1"/>
  <c r="AT235" i="29" a="1"/>
  <c r="AT235" i="29" s="1"/>
  <c r="AT193" i="29" a="1"/>
  <c r="AT193" i="29" s="1"/>
  <c r="AT25" i="29" a="1"/>
  <c r="AT25" i="29" s="1"/>
  <c r="AT173" i="29" a="1"/>
  <c r="AT173" i="29" s="1"/>
  <c r="AT27" i="29" a="1"/>
  <c r="AT27" i="29" s="1"/>
  <c r="AT111" i="29" a="1"/>
  <c r="AT111" i="29" s="1"/>
  <c r="AT175" i="29" a="1"/>
  <c r="AT175" i="29" s="1"/>
  <c r="AT29" i="29" a="1"/>
  <c r="AT29" i="29" s="1"/>
  <c r="AT112" i="29" a="1"/>
  <c r="AT112" i="29" s="1"/>
  <c r="AT176" i="29" a="1"/>
  <c r="AT176" i="29" s="1"/>
  <c r="AT240" i="29" a="1"/>
  <c r="AT240" i="29" s="1"/>
  <c r="AT48" i="29" a="1"/>
  <c r="AT48" i="29" s="1"/>
  <c r="AT167" i="29" a="1"/>
  <c r="AT167" i="29" s="1"/>
  <c r="AT168" i="29" a="1"/>
  <c r="AT168" i="29" s="1"/>
  <c r="AT83" i="29" a="1"/>
  <c r="AT83" i="29" s="1"/>
  <c r="AT101" i="29" a="1"/>
  <c r="AT101" i="29" s="1"/>
  <c r="AT15" i="29" a="1"/>
  <c r="AT15" i="29" s="1"/>
  <c r="AT210" i="29" a="1"/>
  <c r="AT210" i="29" s="1"/>
  <c r="AT161" i="29" a="1"/>
  <c r="AT161" i="29" s="1"/>
  <c r="AT142" i="29" a="1"/>
  <c r="AT142" i="29" s="1"/>
  <c r="AT149" i="29" a="1"/>
  <c r="AT149" i="29" s="1"/>
  <c r="AT11" i="29" a="1"/>
  <c r="AT11" i="29" s="1"/>
  <c r="AT97" i="29" a="1"/>
  <c r="AT97" i="29" s="1"/>
  <c r="AT163" i="29" a="1"/>
  <c r="AT163" i="29" s="1"/>
  <c r="AT13" i="29" a="1"/>
  <c r="AT13" i="29" s="1"/>
  <c r="AT98" i="29" a="1"/>
  <c r="AT98" i="29" s="1"/>
  <c r="AT164" i="29" a="1"/>
  <c r="AT164" i="29" s="1"/>
  <c r="AT228" i="29" a="1"/>
  <c r="AT228" i="29" s="1"/>
  <c r="AT36" i="29" a="1"/>
  <c r="AT36" i="29" s="1"/>
  <c r="AT100" i="29" a="1"/>
  <c r="AT100" i="29" s="1"/>
  <c r="AT183" i="29" a="1"/>
  <c r="AT183" i="29" s="1"/>
  <c r="AT184" i="29" a="1"/>
  <c r="AT184" i="29" s="1"/>
  <c r="AT246" i="29" a="1"/>
  <c r="AT246" i="29" s="1"/>
  <c r="AT113" i="29" a="1"/>
  <c r="AT113" i="29" s="1"/>
  <c r="AT31" i="29" a="1"/>
  <c r="AT31" i="29" s="1"/>
  <c r="AT222" i="29" a="1"/>
  <c r="AT222" i="29" s="1"/>
  <c r="AT170" i="29" a="1"/>
  <c r="AT170" i="29" s="1"/>
  <c r="AT95" i="29" a="1"/>
  <c r="AT95" i="29" s="1"/>
  <c r="AT157" i="29" a="1"/>
  <c r="AT157" i="29" s="1"/>
  <c r="AT17" i="29" a="1"/>
  <c r="AT17" i="29" s="1"/>
  <c r="AT151" i="29" a="1"/>
  <c r="AT151" i="29" s="1"/>
  <c r="AT152" i="29" a="1"/>
  <c r="AT152" i="29" s="1"/>
  <c r="AT26" i="29" a="1"/>
  <c r="AT26" i="29" s="1"/>
  <c r="AT73" i="29" a="1"/>
  <c r="AT73" i="29" s="1"/>
  <c r="AT241" i="29" a="1"/>
  <c r="AT241" i="29" s="1"/>
  <c r="AT190" i="29" a="1"/>
  <c r="AT190" i="29" s="1"/>
  <c r="AT138" i="29" a="1"/>
  <c r="AT138" i="29" s="1"/>
  <c r="AT110" i="29" a="1"/>
  <c r="AT110" i="29" s="1"/>
  <c r="AT133" i="29" a="1"/>
  <c r="AT133" i="29" s="1"/>
  <c r="AT247" i="29" a="1"/>
  <c r="AT247" i="29" s="1"/>
  <c r="AT86" i="29" a="1"/>
  <c r="AT86" i="29" s="1"/>
  <c r="AT155" i="29" a="1"/>
  <c r="AT155" i="29" s="1"/>
  <c r="AT219" i="29" a="1"/>
  <c r="AT219" i="29" s="1"/>
  <c r="AT87" i="29" a="1"/>
  <c r="AT87" i="29" s="1"/>
  <c r="AT156" i="29" a="1"/>
  <c r="AT156" i="29" s="1"/>
  <c r="AT220" i="29" a="1"/>
  <c r="AT220" i="29" s="1"/>
  <c r="AT40" i="29" a="1"/>
  <c r="AT40" i="29" s="1"/>
  <c r="AT18" i="29" a="1"/>
  <c r="AT18" i="29" s="1"/>
  <c r="AT84" i="29" a="1"/>
  <c r="AT84" i="29" s="1"/>
  <c r="AT19" i="29" a="1"/>
  <c r="AT19" i="29" s="1"/>
  <c r="AT180" i="29" a="1"/>
  <c r="AT180" i="29" s="1"/>
  <c r="AT77" i="29" a="1"/>
  <c r="AT77" i="29" s="1"/>
  <c r="AT195" i="29" a="1"/>
  <c r="AT195" i="29" s="1"/>
  <c r="AT115" i="29" a="1"/>
  <c r="AT115" i="29" s="1"/>
  <c r="AT237" i="29" a="1"/>
  <c r="AT237" i="29" s="1"/>
  <c r="AT78" i="29" a="1"/>
  <c r="AT78" i="29" s="1"/>
  <c r="AT202" i="29" a="1"/>
  <c r="AT202" i="29" s="1"/>
  <c r="AT169" i="29" a="1"/>
  <c r="AT169" i="29" s="1"/>
  <c r="AT186" i="29" a="1"/>
  <c r="AT186" i="29" s="1"/>
  <c r="AT185" i="29" a="1"/>
  <c r="AT185" i="29" s="1"/>
  <c r="AT120" i="29" a="1"/>
  <c r="AT120" i="29" s="1"/>
  <c r="AT80" i="29" a="1"/>
  <c r="AT80" i="29" s="1"/>
  <c r="AT14" i="29" a="1"/>
  <c r="AT14" i="29" s="1"/>
  <c r="AT160" i="29" a="1"/>
  <c r="AT160" i="29" s="1"/>
  <c r="AT71" i="29" a="1"/>
  <c r="AT71" i="29" s="1"/>
  <c r="AT191" i="29" a="1"/>
  <c r="AT191" i="29" s="1"/>
  <c r="AT91" i="29" a="1"/>
  <c r="AT91" i="29" s="1"/>
  <c r="AT231" i="29" a="1"/>
  <c r="AT231" i="29" s="1"/>
  <c r="AT67" i="29" a="1"/>
  <c r="AT67" i="29" s="1"/>
  <c r="AT150" i="29" a="1"/>
  <c r="AT150" i="29" s="1"/>
  <c r="AT158" i="29" a="1"/>
  <c r="AT158" i="29" s="1"/>
  <c r="AT177" i="29" a="1"/>
  <c r="AT177" i="29" s="1"/>
  <c r="AT72" i="29" a="1"/>
  <c r="AT72" i="29" s="1"/>
  <c r="AT44" i="29" a="1"/>
  <c r="AT44" i="29" s="1"/>
  <c r="AT188" i="29" a="1"/>
  <c r="AT188" i="29" s="1"/>
  <c r="AT45" i="29" a="1"/>
  <c r="AT45" i="29" s="1"/>
  <c r="AT123" i="29" a="1"/>
  <c r="AT123" i="29" s="1"/>
  <c r="AT197" i="29" a="1"/>
  <c r="AT197" i="29" s="1"/>
  <c r="AT223" i="29" a="1"/>
  <c r="AT223" i="29" s="1"/>
  <c r="AT105" i="29" a="1"/>
  <c r="AT105" i="29" s="1"/>
  <c r="AT194" i="29" a="1"/>
  <c r="AT194" i="29" s="1"/>
  <c r="AT39" i="29" a="1"/>
  <c r="AT39" i="29" s="1"/>
  <c r="AT221" i="29" a="1"/>
  <c r="AT221" i="29" s="1"/>
  <c r="AT245" i="29" a="1"/>
  <c r="AT245" i="29" s="1"/>
  <c r="AT137" i="29" a="1"/>
  <c r="AT137" i="29" s="1"/>
  <c r="AT239" i="29" a="1"/>
  <c r="AT239" i="29" s="1"/>
  <c r="AT232" i="29" a="1"/>
  <c r="AT232" i="29" s="1"/>
  <c r="AT135" i="29" a="1"/>
  <c r="AT135" i="29" s="1"/>
  <c r="AT68" i="29" a="1"/>
  <c r="AT68" i="29" s="1"/>
  <c r="AT244" i="29" a="1"/>
  <c r="AT244" i="29" s="1"/>
  <c r="AT148" i="29" a="1"/>
  <c r="AT148" i="29" s="1"/>
  <c r="AT55" i="29" a="1"/>
  <c r="AT55" i="29" s="1"/>
  <c r="AT179" i="29" a="1"/>
  <c r="AT179" i="29" s="1"/>
  <c r="AT75" i="29" a="1"/>
  <c r="AT75" i="29" s="1"/>
  <c r="AT213" i="29" a="1"/>
  <c r="AT213" i="29" s="1"/>
  <c r="AT35" i="29" a="1"/>
  <c r="AT35" i="29" s="1"/>
  <c r="AT118" i="29" a="1"/>
  <c r="AT118" i="29" s="1"/>
  <c r="AT126" i="29" a="1"/>
  <c r="AT126" i="29" s="1"/>
  <c r="AT145" i="29" a="1"/>
  <c r="AT145" i="29" s="1"/>
  <c r="AT88" i="29" a="1"/>
  <c r="AT88" i="29" s="1"/>
  <c r="AT61" i="29" a="1"/>
  <c r="AT61" i="29" s="1"/>
  <c r="AT64" i="29" a="1"/>
  <c r="AT64" i="29" s="1"/>
  <c r="AT224" i="29" a="1"/>
  <c r="AT224" i="29" s="1"/>
  <c r="AT144" i="29" a="1"/>
  <c r="AT144" i="29" s="1"/>
  <c r="AT50" i="29" a="1"/>
  <c r="AT50" i="29" s="1"/>
  <c r="AT159" i="29" a="1"/>
  <c r="AT159" i="29" s="1"/>
  <c r="AT70" i="29" a="1"/>
  <c r="AT70" i="29" s="1"/>
  <c r="AT205" i="29" a="1"/>
  <c r="AT205" i="29" s="1"/>
  <c r="AT53" i="29" a="1"/>
  <c r="AT53" i="29" s="1"/>
  <c r="AT106" i="29" a="1"/>
  <c r="AT106" i="29" s="1"/>
  <c r="AT114" i="29" a="1"/>
  <c r="AT114" i="29" s="1"/>
  <c r="AT85" i="29" a="1"/>
  <c r="AT85" i="29" s="1"/>
  <c r="AT9" i="29" a="1"/>
  <c r="AT9" i="29" s="1"/>
  <c r="AT28" i="29" a="1"/>
  <c r="AT28" i="29" s="1"/>
  <c r="AT172" i="29" a="1"/>
  <c r="AT172" i="29" s="1"/>
  <c r="AT23" i="29" a="1"/>
  <c r="AT23" i="29" s="1"/>
  <c r="AT107" i="29" a="1"/>
  <c r="AT107" i="29" s="1"/>
  <c r="AT165" i="29" a="1"/>
  <c r="AT165" i="29" s="1"/>
  <c r="AT182" i="29" a="1"/>
  <c r="AT182" i="29" s="1"/>
  <c r="AT47" i="29" a="1"/>
  <c r="AT47" i="29" s="1"/>
  <c r="AT130" i="29" a="1"/>
  <c r="AT130" i="29" s="1"/>
  <c r="AT199" i="29" a="1"/>
  <c r="AT199" i="29" s="1"/>
  <c r="AT189" i="29" a="1"/>
  <c r="AT189" i="29" s="1"/>
  <c r="AT214" i="29" a="1"/>
  <c r="AT214" i="29" s="1"/>
  <c r="AT90" i="29" a="1"/>
  <c r="AT90" i="29" s="1"/>
  <c r="AT225" i="29" a="1"/>
  <c r="AT225" i="29" s="1"/>
  <c r="AT82" i="29" a="1"/>
  <c r="AT82" i="29" s="1"/>
  <c r="AT20" i="29" a="1"/>
  <c r="AT20" i="29" s="1"/>
  <c r="AT116" i="29" a="1"/>
  <c r="AT116" i="29" s="1"/>
  <c r="AT131" i="29" a="1"/>
  <c r="AT131" i="29" s="1"/>
  <c r="AT117" i="29" a="1"/>
  <c r="AT117" i="29" s="1"/>
  <c r="AT243" i="29" a="1"/>
  <c r="AT243" i="29" s="1"/>
  <c r="AT206" i="29" a="1"/>
  <c r="AT206" i="29" s="1"/>
  <c r="AT96" i="29" a="1"/>
  <c r="AT96" i="29" s="1"/>
  <c r="AT192" i="29" a="1"/>
  <c r="AT192" i="29" s="1"/>
  <c r="AT207" i="29" a="1"/>
  <c r="AT207" i="29" s="1"/>
  <c r="AT127" i="29" a="1"/>
  <c r="AT127" i="29" s="1"/>
  <c r="AT8" i="29" a="1"/>
  <c r="AT8" i="29" s="1"/>
  <c r="AT109" i="29" a="1"/>
  <c r="AT109" i="29" s="1"/>
  <c r="AT230" i="29" a="1"/>
  <c r="AT230" i="29" s="1"/>
  <c r="AT201" i="29" a="1"/>
  <c r="AT201" i="29" s="1"/>
  <c r="AT218" i="29" a="1"/>
  <c r="AT218" i="29" s="1"/>
  <c r="AT233" i="29" a="1"/>
  <c r="AT233" i="29" s="1"/>
  <c r="AT60" i="29" a="1"/>
  <c r="AT60" i="29" s="1"/>
  <c r="AT236" i="29" a="1"/>
  <c r="AT236" i="29" s="1"/>
  <c r="AT108" i="29" a="1"/>
  <c r="AT108" i="29" s="1"/>
  <c r="AT171" i="29" a="1"/>
  <c r="AT171" i="29" s="1"/>
  <c r="AT22" i="29" a="1"/>
  <c r="AT22" i="29" s="1"/>
  <c r="AT41" i="29" a="1"/>
  <c r="AT41" i="29" s="1"/>
  <c r="AT229" i="29" a="1"/>
  <c r="AT229" i="29" s="1"/>
  <c r="AT122" i="29" a="1"/>
  <c r="AT122" i="29" s="1"/>
  <c r="AT200" i="29" a="1"/>
  <c r="AT200" i="29" s="1"/>
  <c r="AT38" i="29" a="1"/>
  <c r="AT38" i="29" s="1"/>
  <c r="AT46" i="29" a="1"/>
  <c r="AT46" i="29" s="1"/>
  <c r="AT21" i="29" a="1"/>
  <c r="AT21" i="29" s="1"/>
  <c r="AT154" i="29" a="1"/>
  <c r="AT154" i="29" s="1"/>
  <c r="AT136" i="29" a="1"/>
  <c r="AT136" i="29" s="1"/>
  <c r="AT102" i="29" a="1"/>
  <c r="AT102" i="29" s="1"/>
  <c r="AT52" i="29" a="1"/>
  <c r="AT52" i="29" s="1"/>
  <c r="AT212" i="29" a="1"/>
  <c r="AT212" i="29" s="1"/>
  <c r="AT132" i="29" a="1"/>
  <c r="AT132" i="29" s="1"/>
  <c r="AT34" i="29" a="1"/>
  <c r="AT34" i="29" s="1"/>
  <c r="AT147" i="29" a="1"/>
  <c r="AT147" i="29" s="1"/>
  <c r="AT54" i="29" a="1"/>
  <c r="AT54" i="29" s="1"/>
  <c r="AT181" i="29" a="1"/>
  <c r="AT181" i="29" s="1"/>
  <c r="AT69" i="29" a="1"/>
  <c r="AT69" i="29" s="1"/>
  <c r="AT63" i="29" a="1"/>
  <c r="AT63" i="29" s="1"/>
  <c r="AT74" i="29" a="1"/>
  <c r="AT74" i="29" s="1"/>
  <c r="AT42" i="29" a="1"/>
  <c r="AT42" i="29" s="1"/>
  <c r="AT24" i="29" a="1"/>
  <c r="AT24" i="29" s="1"/>
  <c r="AT215" i="29" a="1"/>
  <c r="AT215" i="29" s="1"/>
  <c r="AT32" i="29" a="1"/>
  <c r="AT32" i="29" s="1"/>
  <c r="AT208" i="29" a="1"/>
  <c r="AT208" i="29" s="1"/>
  <c r="AT128" i="29" a="1"/>
  <c r="AT128" i="29" s="1"/>
  <c r="AT6" i="29" a="1"/>
  <c r="AT6" i="29" s="1"/>
  <c r="AT143" i="29" a="1"/>
  <c r="AT143" i="29" s="1"/>
  <c r="AT49" i="29" a="1"/>
  <c r="AT49" i="29" s="1"/>
  <c r="AT141" i="29" a="1"/>
  <c r="AT141" i="29" s="1"/>
  <c r="AT121" i="29" a="1"/>
  <c r="AT121" i="29" s="1"/>
  <c r="AT51" i="29" a="1"/>
  <c r="AT51" i="29" s="1"/>
  <c r="AT249" i="29" a="1"/>
  <c r="AT249" i="29" s="1"/>
  <c r="AT30" i="29" a="1"/>
  <c r="AT30" i="29" s="1"/>
  <c r="AT92" i="29" a="1"/>
  <c r="AT92" i="29" s="1"/>
  <c r="AT7" i="29" a="1"/>
  <c r="AT7" i="29" s="1"/>
  <c r="AU7" i="29" s="1" a="1"/>
  <c r="AU7" i="29" s="1"/>
  <c r="AT124" i="29" a="1"/>
  <c r="AT124" i="29" s="1"/>
  <c r="AT187" i="29" a="1"/>
  <c r="AT187" i="29" s="1"/>
  <c r="AT43" i="29" a="1"/>
  <c r="AT43" i="29" s="1"/>
  <c r="AT57" i="29" a="1"/>
  <c r="AT57" i="29" s="1"/>
  <c r="AT37" i="29" a="1"/>
  <c r="AT37" i="29" s="1"/>
  <c r="AT166" i="29" a="1"/>
  <c r="AT166" i="29" s="1"/>
  <c r="AT248" i="29" a="1"/>
  <c r="AT248" i="29" s="1"/>
  <c r="AT81" i="29" a="1"/>
  <c r="AT81" i="29" s="1"/>
  <c r="AT89" i="29" a="1"/>
  <c r="AT89" i="29" s="1"/>
  <c r="AT79" i="29" a="1"/>
  <c r="AT79" i="29" s="1"/>
  <c r="AT198" i="29" a="1"/>
  <c r="AT198" i="29" s="1"/>
  <c r="AT104" i="29" a="1"/>
  <c r="AT104" i="29" s="1"/>
  <c r="AT59" i="29" a="1"/>
  <c r="AT59" i="29" s="1"/>
  <c r="AT196" i="29" a="1"/>
  <c r="AT196" i="29" s="1"/>
  <c r="AT211" i="29" a="1"/>
  <c r="AT211" i="29" s="1"/>
  <c r="AT33" i="29" a="1"/>
  <c r="AT33" i="29" s="1"/>
  <c r="AT238" i="29" a="1"/>
  <c r="AT238" i="29" s="1"/>
  <c r="AT227" i="29" a="1"/>
  <c r="AT227" i="29" s="1"/>
  <c r="AT216" i="29" a="1"/>
  <c r="AT216" i="29" s="1"/>
  <c r="AT16" i="29" a="1"/>
  <c r="AT16" i="29" s="1"/>
  <c r="AT93" i="29" a="1"/>
  <c r="AT93" i="29" s="1"/>
  <c r="AT174" i="29" a="1"/>
  <c r="AT174" i="29" s="1"/>
  <c r="AT65" i="29" a="1"/>
  <c r="AT65" i="29" s="1"/>
  <c r="AT226" i="29" a="1"/>
  <c r="AT226" i="29" s="1"/>
  <c r="AT99" i="29" a="1"/>
  <c r="AT99" i="29" s="1"/>
  <c r="AT162" i="29" a="1"/>
  <c r="AT162" i="29" s="1"/>
  <c r="AT94" i="29" a="1"/>
  <c r="AT94" i="29" s="1"/>
  <c r="AT146" i="29" a="1"/>
  <c r="AT146" i="29" s="1"/>
  <c r="AT209" i="29" a="1"/>
  <c r="AT209" i="29" s="1"/>
  <c r="AT10" i="29" a="1"/>
  <c r="AT10" i="29" s="1"/>
  <c r="AT56" i="29" a="1"/>
  <c r="AT56" i="29" s="1"/>
  <c r="AT103" i="29" a="1"/>
  <c r="AT103" i="29" s="1"/>
  <c r="AT119" i="29" a="1"/>
  <c r="AT119" i="29" s="1"/>
  <c r="AT242" i="29" a="1"/>
  <c r="AT242" i="29" s="1"/>
  <c r="AT125" i="29" a="1"/>
  <c r="AT125" i="29" s="1"/>
  <c r="AT153" i="29" a="1"/>
  <c r="AT153" i="29" s="1"/>
  <c r="AT129" i="29" a="1"/>
  <c r="AT129" i="29" s="1"/>
  <c r="AT178" i="29" a="1"/>
  <c r="AT178" i="29" s="1"/>
  <c r="AT234" i="29" a="1"/>
  <c r="AT234" i="29" s="1"/>
  <c r="AT58" i="29" a="1"/>
  <c r="AT58" i="29" s="1"/>
  <c r="AI10" i="19" l="1"/>
  <c r="AB47" i="18" s="1"/>
  <c r="AC47" i="18" s="1"/>
  <c r="E13" i="18" s="1"/>
  <c r="G13" i="18" a="1"/>
  <c r="G13" i="18" s="1"/>
  <c r="BH179" i="15"/>
  <c r="BH230" i="15"/>
  <c r="BH169" i="15"/>
  <c r="BH55" i="15"/>
  <c r="BH174" i="15"/>
  <c r="BH61" i="15"/>
  <c r="BH28" i="15"/>
  <c r="BH92" i="15"/>
  <c r="BH156" i="15"/>
  <c r="BH220" i="15"/>
  <c r="BH37" i="15"/>
  <c r="BH122" i="15"/>
  <c r="BH207" i="15"/>
  <c r="BH206" i="15"/>
  <c r="BH86" i="15"/>
  <c r="BH109" i="15"/>
  <c r="BH102" i="15"/>
  <c r="BH178" i="15"/>
  <c r="BH134" i="15"/>
  <c r="BH19" i="15"/>
  <c r="BH167" i="15"/>
  <c r="BH54" i="15"/>
  <c r="BH48" i="15"/>
  <c r="BH112" i="15"/>
  <c r="BH176" i="15"/>
  <c r="BH239" i="15"/>
  <c r="BH85" i="15"/>
  <c r="BH170" i="15"/>
  <c r="BH248" i="15"/>
  <c r="BH135" i="15"/>
  <c r="BH22" i="15"/>
  <c r="BH123" i="15"/>
  <c r="BH173" i="15"/>
  <c r="BH126" i="15"/>
  <c r="BH13" i="15"/>
  <c r="BH189" i="15"/>
  <c r="BH75" i="15"/>
  <c r="BH4" i="15"/>
  <c r="BH68" i="15"/>
  <c r="BH132" i="15"/>
  <c r="BH196" i="15"/>
  <c r="BH5" i="15"/>
  <c r="BH90" i="15"/>
  <c r="BH175" i="15"/>
  <c r="BH221" i="15"/>
  <c r="BH99" i="15"/>
  <c r="BH51" i="15"/>
  <c r="BH45" i="15"/>
  <c r="BH246" i="15"/>
  <c r="BH119" i="15"/>
  <c r="BH6" i="15"/>
  <c r="BH153" i="15"/>
  <c r="BH39" i="15"/>
  <c r="BH24" i="15"/>
  <c r="BH88" i="15"/>
  <c r="BH152" i="15"/>
  <c r="BH216" i="15"/>
  <c r="BH31" i="15"/>
  <c r="BH117" i="15"/>
  <c r="BH202" i="15"/>
  <c r="BH214" i="15"/>
  <c r="BH93" i="15"/>
  <c r="BH81" i="15"/>
  <c r="BH73" i="15"/>
  <c r="BH238" i="15"/>
  <c r="BH141" i="15"/>
  <c r="BH27" i="15"/>
  <c r="BH146" i="15"/>
  <c r="BH33" i="15"/>
  <c r="BH44" i="15"/>
  <c r="BH108" i="15"/>
  <c r="BH172" i="15"/>
  <c r="BH234" i="15"/>
  <c r="BH58" i="15"/>
  <c r="BH143" i="15"/>
  <c r="BH229" i="15"/>
  <c r="BH171" i="15"/>
  <c r="BH57" i="15"/>
  <c r="BH222" i="15"/>
  <c r="BH187" i="15"/>
  <c r="BH219" i="15"/>
  <c r="BH105" i="15"/>
  <c r="BH236" i="15"/>
  <c r="BH139" i="15"/>
  <c r="BH194" i="15"/>
  <c r="BH226" i="15"/>
  <c r="BH231" i="15"/>
  <c r="BH3" i="15"/>
  <c r="BH124" i="15"/>
  <c r="BH251" i="15"/>
  <c r="BH165" i="15"/>
  <c r="BH142" i="15"/>
  <c r="BH94" i="15"/>
  <c r="BH190" i="15"/>
  <c r="BH225" i="15"/>
  <c r="BH25" i="15"/>
  <c r="BH80" i="15"/>
  <c r="BH160" i="15"/>
  <c r="BH21" i="15"/>
  <c r="BH127" i="15"/>
  <c r="BH233" i="15"/>
  <c r="BH107" i="15"/>
  <c r="BH137" i="15"/>
  <c r="BH30" i="15"/>
  <c r="BH98" i="15"/>
  <c r="BH235" i="15"/>
  <c r="BH103" i="15"/>
  <c r="BH20" i="15"/>
  <c r="BH100" i="15"/>
  <c r="BH180" i="15"/>
  <c r="BH26" i="15"/>
  <c r="BH133" i="15"/>
  <c r="BH237" i="15"/>
  <c r="BH71" i="15"/>
  <c r="BH38" i="15"/>
  <c r="BH201" i="15"/>
  <c r="BH91" i="15"/>
  <c r="BH210" i="15"/>
  <c r="BH67" i="15"/>
  <c r="BH40" i="15"/>
  <c r="BH120" i="15"/>
  <c r="BH200" i="15"/>
  <c r="BH53" i="15"/>
  <c r="BH159" i="15"/>
  <c r="BH249" i="15"/>
  <c r="BH65" i="15"/>
  <c r="BH140" i="15"/>
  <c r="BH217" i="15"/>
  <c r="BH116" i="15"/>
  <c r="BH154" i="15"/>
  <c r="BH43" i="15"/>
  <c r="BH205" i="15"/>
  <c r="BH11" i="15"/>
  <c r="BH136" i="15"/>
  <c r="BH74" i="15"/>
  <c r="BH185" i="15"/>
  <c r="BH87" i="15"/>
  <c r="BH83" i="15"/>
  <c r="BH89" i="15"/>
  <c r="BH76" i="15"/>
  <c r="BH204" i="15"/>
  <c r="BH101" i="15"/>
  <c r="BH241" i="15"/>
  <c r="BH2" i="15"/>
  <c r="BH244" i="15"/>
  <c r="BH49" i="15"/>
  <c r="BH82" i="15"/>
  <c r="BH64" i="15"/>
  <c r="BH144" i="15"/>
  <c r="BH224" i="15"/>
  <c r="BH106" i="15"/>
  <c r="BH213" i="15"/>
  <c r="BH163" i="15"/>
  <c r="BH23" i="15"/>
  <c r="BH130" i="15"/>
  <c r="BH155" i="15"/>
  <c r="BH252" i="15"/>
  <c r="BH131" i="15"/>
  <c r="BH17" i="15"/>
  <c r="BH84" i="15"/>
  <c r="BH164" i="15"/>
  <c r="BH243" i="15"/>
  <c r="BH111" i="15"/>
  <c r="BH218" i="15"/>
  <c r="BH129" i="15"/>
  <c r="BH166" i="15"/>
  <c r="BH59" i="15"/>
  <c r="BH147" i="15"/>
  <c r="BH245" i="15"/>
  <c r="BH97" i="15"/>
  <c r="BH8" i="15"/>
  <c r="BH104" i="15"/>
  <c r="BH184" i="15"/>
  <c r="BH10" i="15"/>
  <c r="BH138" i="15"/>
  <c r="BH240" i="15"/>
  <c r="BH121" i="15"/>
  <c r="BH66" i="15"/>
  <c r="BH198" i="15"/>
  <c r="BH203" i="15"/>
  <c r="BH12" i="15"/>
  <c r="BH15" i="15"/>
  <c r="BH186" i="15"/>
  <c r="BH114" i="15"/>
  <c r="BH209" i="15"/>
  <c r="BH162" i="15"/>
  <c r="BH195" i="15"/>
  <c r="BH16" i="15"/>
  <c r="BH96" i="15"/>
  <c r="BH192" i="15"/>
  <c r="BH42" i="15"/>
  <c r="BH149" i="15"/>
  <c r="BH227" i="15"/>
  <c r="BH78" i="15"/>
  <c r="BH145" i="15"/>
  <c r="BH211" i="15"/>
  <c r="BH70" i="15"/>
  <c r="BH46" i="15"/>
  <c r="BH36" i="15"/>
  <c r="BH212" i="15"/>
  <c r="BH47" i="15"/>
  <c r="BH193" i="15"/>
  <c r="BH151" i="15"/>
  <c r="BH62" i="15"/>
  <c r="BH182" i="15"/>
  <c r="BH56" i="15"/>
  <c r="BH232" i="15"/>
  <c r="BH181" i="15"/>
  <c r="BH35" i="15"/>
  <c r="BH215" i="15"/>
  <c r="BH113" i="15"/>
  <c r="BH118" i="15"/>
  <c r="BH60" i="15"/>
  <c r="BH188" i="15"/>
  <c r="BH79" i="15"/>
  <c r="BH242" i="15"/>
  <c r="BH29" i="15"/>
  <c r="BH115" i="15"/>
  <c r="BH77" i="15"/>
  <c r="BH110" i="15"/>
  <c r="BH32" i="15"/>
  <c r="BH128" i="15"/>
  <c r="BH208" i="15"/>
  <c r="BH63" i="15"/>
  <c r="BH191" i="15"/>
  <c r="BH199" i="15"/>
  <c r="BH50" i="15"/>
  <c r="BH250" i="15"/>
  <c r="BH183" i="15"/>
  <c r="BH41" i="15"/>
  <c r="BH161" i="15"/>
  <c r="BH18" i="15"/>
  <c r="BH52" i="15"/>
  <c r="BH148" i="15"/>
  <c r="BH228" i="15"/>
  <c r="BH69" i="15"/>
  <c r="BH197" i="15"/>
  <c r="BH157" i="15"/>
  <c r="BH14" i="15"/>
  <c r="BH158" i="15"/>
  <c r="BH177" i="15"/>
  <c r="BH34" i="15"/>
  <c r="BH125" i="15"/>
  <c r="BH9" i="15"/>
  <c r="BH72" i="15"/>
  <c r="BH168" i="15"/>
  <c r="BH247" i="15"/>
  <c r="BH95" i="15"/>
  <c r="BH223" i="15"/>
  <c r="BH150" i="15"/>
  <c r="BH7" i="15"/>
  <c r="AU8" i="29" a="1"/>
  <c r="AU8" i="29" s="1"/>
  <c r="AX7" i="29" a="1"/>
  <c r="AX7" i="29" s="1"/>
  <c r="AY7" i="29" a="1"/>
  <c r="AY7" i="29" s="1"/>
  <c r="AV7" i="29" a="1"/>
  <c r="AV7" i="29" s="1"/>
  <c r="AX8" i="29" l="1" a="1"/>
  <c r="AX8" i="29" s="1"/>
  <c r="AV8" i="29" a="1"/>
  <c r="AV8" i="29" s="1"/>
  <c r="AY8" i="29" a="1"/>
  <c r="AY8" i="29" s="1"/>
  <c r="AU9" i="29" a="1"/>
  <c r="AU9" i="29" s="1"/>
  <c r="AU10" i="29" l="1" a="1"/>
  <c r="AU10" i="29" s="1"/>
  <c r="AY9" i="29" a="1"/>
  <c r="AY9" i="29" s="1"/>
  <c r="AV9" i="29" a="1"/>
  <c r="AV9" i="29" s="1"/>
  <c r="AX9" i="29" a="1"/>
  <c r="AX9" i="29" s="1"/>
  <c r="AU11" i="29" l="1" a="1"/>
  <c r="AU11" i="29" s="1"/>
  <c r="AU12" i="29" s="1" a="1"/>
  <c r="AU12" i="29" s="1"/>
  <c r="AY10" i="29" a="1"/>
  <c r="AY10" i="29" s="1"/>
  <c r="AV10" i="29" a="1"/>
  <c r="AV10" i="29" s="1"/>
  <c r="AX10" i="29" a="1"/>
  <c r="AX10" i="29" s="1"/>
  <c r="AV12" i="29" l="1" a="1"/>
  <c r="AV12" i="29" s="1"/>
  <c r="AY12" i="29" a="1"/>
  <c r="AY12" i="29" s="1"/>
  <c r="AX12" i="29" a="1"/>
  <c r="AX12" i="29" s="1"/>
  <c r="AX11" i="29" a="1"/>
  <c r="AX11" i="29" s="1"/>
  <c r="AY11" i="29" a="1"/>
  <c r="AY11" i="29" s="1"/>
  <c r="AV11" i="29" a="1"/>
  <c r="AV11" i="29" s="1"/>
  <c r="AU13" i="29" a="1"/>
  <c r="AU13" i="29" s="1"/>
  <c r="AX13" i="29" l="1" a="1"/>
  <c r="AX13" i="29" s="1"/>
  <c r="AY13" i="29" a="1"/>
  <c r="AY13" i="29" s="1"/>
  <c r="AV13" i="29" a="1"/>
  <c r="AV13" i="29" s="1"/>
  <c r="AU14" i="29" a="1"/>
  <c r="AU14" i="29" s="1"/>
  <c r="AU15" i="29" l="1" a="1"/>
  <c r="AU15" i="29" s="1"/>
  <c r="AX14" i="29" a="1"/>
  <c r="AX14" i="29" s="1"/>
  <c r="AV14" i="29" a="1"/>
  <c r="AV14" i="29" s="1"/>
  <c r="AY14" i="29" a="1"/>
  <c r="AY14" i="29" s="1"/>
  <c r="AY15" i="29" l="1" a="1"/>
  <c r="AY15" i="29" s="1"/>
  <c r="AV15" i="29" a="1"/>
  <c r="AV15" i="29" s="1"/>
  <c r="AX15" i="29" a="1"/>
  <c r="AX15" i="29" s="1"/>
  <c r="AU16" i="29" a="1"/>
  <c r="AU16" i="29" s="1"/>
  <c r="AU17" i="29" l="1" a="1"/>
  <c r="AU17" i="29" s="1"/>
  <c r="AU18" i="29" s="1" a="1"/>
  <c r="AU18" i="29" s="1"/>
  <c r="AY16" i="29" a="1"/>
  <c r="AY16" i="29" s="1"/>
  <c r="AV16" i="29" a="1"/>
  <c r="AV16" i="29" s="1"/>
  <c r="AX16" i="29" a="1"/>
  <c r="AX16" i="29" s="1"/>
  <c r="AV18" i="29" l="1" a="1"/>
  <c r="AV18" i="29" s="1"/>
  <c r="AY18" i="29" a="1"/>
  <c r="AY18" i="29" s="1"/>
  <c r="AX18" i="29" a="1"/>
  <c r="AX18" i="29" s="1"/>
  <c r="AU19" i="29" a="1"/>
  <c r="AU19" i="29" s="1"/>
  <c r="AV17" i="29" a="1"/>
  <c r="AV17" i="29" s="1"/>
  <c r="AX17" i="29" a="1"/>
  <c r="AX17" i="29" s="1"/>
  <c r="AY17" i="29" a="1"/>
  <c r="AY17" i="29" s="1"/>
  <c r="AY19" i="29" l="1" a="1"/>
  <c r="AY19" i="29" s="1"/>
  <c r="AX19" i="29" a="1"/>
  <c r="AX19" i="29" s="1"/>
  <c r="AV19" i="29" a="1"/>
  <c r="AV19" i="29" s="1"/>
  <c r="AU20" i="29" a="1"/>
  <c r="AU20" i="29" s="1"/>
  <c r="AX20" i="29" l="1" a="1"/>
  <c r="AX20" i="29" s="1"/>
  <c r="AY20" i="29" a="1"/>
  <c r="AY20" i="29" s="1"/>
  <c r="AV20" i="29" a="1"/>
  <c r="AV20" i="29" s="1"/>
  <c r="AU21" i="29" a="1"/>
  <c r="AU21" i="29" s="1"/>
  <c r="AU22" i="29" s="1" a="1"/>
  <c r="AU22" i="29" s="1"/>
  <c r="AY22" i="29" l="1" a="1"/>
  <c r="AY22" i="29" s="1"/>
  <c r="AV22" i="29" a="1"/>
  <c r="AV22" i="29" s="1"/>
  <c r="AX22" i="29" a="1"/>
  <c r="AX22" i="29" s="1"/>
  <c r="AU23" i="29" a="1"/>
  <c r="AU23" i="29" s="1"/>
  <c r="AU24" i="29" s="1" a="1"/>
  <c r="AU24" i="29" s="1"/>
  <c r="AV21" i="29" a="1"/>
  <c r="AV21" i="29" s="1"/>
  <c r="AX21" i="29" a="1"/>
  <c r="AX21" i="29" s="1"/>
  <c r="AY21" i="29" a="1"/>
  <c r="AY21" i="29" s="1"/>
  <c r="AV24" i="29" l="1" a="1"/>
  <c r="AV24" i="29" s="1"/>
  <c r="AY24" i="29" a="1"/>
  <c r="AY24" i="29" s="1"/>
  <c r="AX24" i="29" a="1"/>
  <c r="AX24" i="29" s="1"/>
  <c r="AY23" i="29" a="1"/>
  <c r="AY23" i="29" s="1"/>
  <c r="AV23" i="29" a="1"/>
  <c r="AV23" i="29" s="1"/>
  <c r="AX23" i="29" a="1"/>
  <c r="AX23" i="29" s="1"/>
  <c r="AU25" i="29" a="1"/>
  <c r="AU25" i="29" s="1"/>
  <c r="AU26" i="29" s="1" a="1"/>
  <c r="AU26" i="29" s="1"/>
  <c r="AY26" i="29" l="1" a="1"/>
  <c r="AY26" i="29" s="1"/>
  <c r="AV26" i="29" a="1"/>
  <c r="AV26" i="29" s="1"/>
  <c r="AX26" i="29" a="1"/>
  <c r="AX26" i="29" s="1"/>
  <c r="AV25" i="29" a="1"/>
  <c r="AV25" i="29" s="1"/>
  <c r="AX25" i="29" a="1"/>
  <c r="AX25" i="29" s="1"/>
  <c r="AY25" i="29" a="1"/>
  <c r="AY25" i="29" s="1"/>
  <c r="AU27" i="29" a="1"/>
  <c r="AU27" i="29" s="1"/>
  <c r="AV27" i="29" l="1" a="1"/>
  <c r="AV27" i="29" s="1"/>
  <c r="AY27" i="29" a="1"/>
  <c r="AY27" i="29" s="1"/>
  <c r="AX27" i="29" a="1"/>
  <c r="AX27" i="29" s="1"/>
  <c r="AU28" i="29" a="1"/>
  <c r="AU28" i="29" s="1"/>
  <c r="AY28" i="29" l="1" a="1"/>
  <c r="AY28" i="29" s="1"/>
  <c r="AX28" i="29" a="1"/>
  <c r="AX28" i="29" s="1"/>
  <c r="AV28" i="29" a="1"/>
  <c r="AV28" i="29" s="1"/>
  <c r="AU29" i="29" a="1"/>
  <c r="AU29" i="29" s="1"/>
  <c r="AX29" i="29" l="1" a="1"/>
  <c r="AX29" i="29" s="1"/>
  <c r="AY29" i="29" a="1"/>
  <c r="AY29" i="29" s="1"/>
  <c r="AV29" i="29" a="1"/>
  <c r="AV29" i="29" s="1"/>
  <c r="AU30" i="29" a="1"/>
  <c r="AU30" i="29" s="1"/>
  <c r="AV30" i="29" l="1" a="1"/>
  <c r="AV30" i="29" s="1"/>
  <c r="AX30" i="29" a="1"/>
  <c r="AX30" i="29" s="1"/>
  <c r="AY30" i="29" a="1"/>
  <c r="AY30" i="29" s="1"/>
  <c r="AU31" i="29" a="1"/>
  <c r="AU31" i="29" s="1"/>
  <c r="AV31" i="29" l="1" a="1"/>
  <c r="AV31" i="29" s="1"/>
  <c r="AX31" i="29" a="1"/>
  <c r="AX31" i="29" s="1"/>
  <c r="AY31" i="29" a="1"/>
  <c r="AY31" i="29" s="1"/>
  <c r="AU32" i="29" a="1"/>
  <c r="AU32" i="29" s="1"/>
  <c r="AX32" i="29" l="1" a="1"/>
  <c r="AX32" i="29" s="1"/>
  <c r="AY32" i="29" a="1"/>
  <c r="AY32" i="29" s="1"/>
  <c r="AV32" i="29" a="1"/>
  <c r="AV32" i="29" s="1"/>
  <c r="AU33" i="29" a="1"/>
  <c r="AU33" i="29" s="1"/>
  <c r="AX33" i="29" l="1" a="1"/>
  <c r="AX33" i="29" s="1"/>
  <c r="AY33" i="29" a="1"/>
  <c r="AY33" i="29" s="1"/>
  <c r="AV33" i="29" a="1"/>
  <c r="AV33" i="29" s="1"/>
  <c r="AU34" i="29" a="1"/>
  <c r="AU34" i="29" s="1"/>
  <c r="AX34" i="29" l="1" a="1"/>
  <c r="AX34" i="29" s="1"/>
  <c r="AY34" i="29" a="1"/>
  <c r="AY34" i="29" s="1"/>
  <c r="AV34" i="29" a="1"/>
  <c r="AV34" i="29" s="1"/>
  <c r="AU35" i="29" a="1"/>
  <c r="AU35" i="29" s="1"/>
  <c r="AU36" i="29" s="1" a="1"/>
  <c r="AU36" i="29" s="1"/>
  <c r="AX36" i="29" l="1" a="1"/>
  <c r="AX36" i="29" s="1"/>
  <c r="AY36" i="29" a="1"/>
  <c r="AY36" i="29" s="1"/>
  <c r="AV36" i="29" a="1"/>
  <c r="AV36" i="29" s="1"/>
  <c r="AU37" i="29" a="1"/>
  <c r="AU37" i="29" s="1"/>
  <c r="AX35" i="29" a="1"/>
  <c r="AX35" i="29" s="1"/>
  <c r="AY35" i="29" a="1"/>
  <c r="AY35" i="29" s="1"/>
  <c r="AV35" i="29" a="1"/>
  <c r="AV35" i="29" s="1"/>
  <c r="AU38" i="29" l="1" a="1"/>
  <c r="AU38" i="29" s="1"/>
  <c r="AV38" i="29" s="1" a="1"/>
  <c r="AV38" i="29" s="1"/>
  <c r="AX37" i="29" a="1"/>
  <c r="AX37" i="29" s="1"/>
  <c r="AV37" i="29" a="1"/>
  <c r="AV37" i="29" s="1"/>
  <c r="AY37" i="29" a="1"/>
  <c r="AY37" i="29" s="1"/>
  <c r="AX38" i="29" l="1" a="1"/>
  <c r="AX38" i="29" s="1"/>
  <c r="AU39" i="29" a="1"/>
  <c r="AU39" i="29" s="1"/>
  <c r="AY39" i="29" s="1" a="1"/>
  <c r="AY39" i="29" s="1"/>
  <c r="AY38" i="29" a="1"/>
  <c r="AY38" i="29" s="1"/>
  <c r="AU40" i="29" l="1" a="1"/>
  <c r="AU40" i="29" s="1"/>
  <c r="AY40" i="29" s="1" a="1"/>
  <c r="AY40" i="29" s="1"/>
  <c r="AV39" i="29" a="1"/>
  <c r="AV39" i="29" s="1"/>
  <c r="AX39" i="29" a="1"/>
  <c r="AX39" i="29" s="1"/>
  <c r="AU41" i="29" l="1" a="1"/>
  <c r="AU41" i="29" s="1"/>
  <c r="AV40" i="29" a="1"/>
  <c r="AV40" i="29" s="1"/>
  <c r="AX40" i="29" a="1"/>
  <c r="AX40" i="29" s="1"/>
  <c r="AU42" i="29" l="1" a="1"/>
  <c r="AU42" i="29" s="1"/>
  <c r="AX42" i="29" s="1" a="1"/>
  <c r="AX42" i="29" s="1"/>
  <c r="AX41" i="29" a="1"/>
  <c r="AX41" i="29" s="1"/>
  <c r="AV41" i="29" a="1"/>
  <c r="AV41" i="29" s="1"/>
  <c r="AY41" i="29" a="1"/>
  <c r="AY41" i="29" s="1"/>
  <c r="AU43" i="29" l="1" a="1"/>
  <c r="AU43" i="29" s="1"/>
  <c r="AY43" i="29" s="1" a="1"/>
  <c r="AY43" i="29" s="1"/>
  <c r="AY42" i="29" a="1"/>
  <c r="AY42" i="29" s="1"/>
  <c r="AV42" i="29" a="1"/>
  <c r="AV42" i="29" s="1"/>
  <c r="AU44" i="29" l="1" a="1"/>
  <c r="AU44" i="29" s="1"/>
  <c r="AY44" i="29" s="1" a="1"/>
  <c r="AY44" i="29" s="1"/>
  <c r="AV43" i="29" a="1"/>
  <c r="AV43" i="29" s="1"/>
  <c r="AX43" i="29" a="1"/>
  <c r="AX43" i="29" s="1"/>
  <c r="AX44" i="29" l="1" a="1"/>
  <c r="AX44" i="29" s="1"/>
  <c r="AU45" i="29" a="1"/>
  <c r="AU45" i="29" s="1"/>
  <c r="AX45" i="29" s="1" a="1"/>
  <c r="AX45" i="29" s="1"/>
  <c r="AV44" i="29" a="1"/>
  <c r="AV44" i="29" s="1"/>
  <c r="AV45" i="29" l="1" a="1"/>
  <c r="AV45" i="29" s="1"/>
  <c r="AY45" i="29" a="1"/>
  <c r="AY45" i="29" s="1"/>
  <c r="AU46" i="29" a="1"/>
  <c r="AU46" i="29" s="1"/>
  <c r="AV46" i="29" s="1" a="1"/>
  <c r="AV46" i="29" s="1"/>
  <c r="AX46" i="29" l="1" a="1"/>
  <c r="AX46" i="29" s="1"/>
  <c r="AU47" i="29" a="1"/>
  <c r="AU47" i="29" s="1"/>
  <c r="AX47" i="29" s="1" a="1"/>
  <c r="AX47" i="29" s="1"/>
  <c r="AY46" i="29" a="1"/>
  <c r="AY46" i="29" s="1"/>
  <c r="AU48" i="29" l="1" a="1"/>
  <c r="AU48" i="29" s="1"/>
  <c r="AX48" i="29" s="1" a="1"/>
  <c r="AX48" i="29" s="1"/>
  <c r="AV47" i="29" a="1"/>
  <c r="AV47" i="29" s="1"/>
  <c r="AY47" i="29" a="1"/>
  <c r="AY47" i="29" s="1"/>
  <c r="AU49" i="29" l="1" a="1"/>
  <c r="AU49" i="29" s="1"/>
  <c r="AV49" i="29" s="1" a="1"/>
  <c r="AV49" i="29" s="1"/>
  <c r="AY48" i="29" a="1"/>
  <c r="AY48" i="29" s="1"/>
  <c r="AV48" i="29" a="1"/>
  <c r="AV48" i="29" s="1"/>
  <c r="AU50" i="29" l="1" a="1"/>
  <c r="AU50" i="29" s="1"/>
  <c r="AY50" i="29" s="1" a="1"/>
  <c r="AY50" i="29" s="1"/>
  <c r="AY49" i="29" a="1"/>
  <c r="AY49" i="29" s="1"/>
  <c r="AX49" i="29" a="1"/>
  <c r="AX49" i="29" s="1"/>
  <c r="AX50" i="29" l="1" a="1"/>
  <c r="AX50" i="29" s="1"/>
  <c r="AU51" i="29" a="1"/>
  <c r="AU51" i="29" s="1"/>
  <c r="AV50" i="29" a="1"/>
  <c r="AV50" i="29" s="1"/>
  <c r="AV51" i="29" l="1" a="1"/>
  <c r="AV51" i="29" s="1"/>
  <c r="AY51" i="29" a="1"/>
  <c r="AY51" i="29" s="1"/>
  <c r="AX51" i="29" a="1"/>
  <c r="AX51" i="29" s="1"/>
  <c r="AU52" i="29" a="1"/>
  <c r="AU52" i="29" s="1"/>
  <c r="AV52" i="29" l="1" a="1"/>
  <c r="AV52" i="29" s="1"/>
  <c r="AU53" i="29" a="1"/>
  <c r="AU53" i="29" s="1"/>
  <c r="AX53" i="29" s="1" a="1"/>
  <c r="AX53" i="29" s="1"/>
  <c r="AX52" i="29" a="1"/>
  <c r="AX52" i="29" s="1"/>
  <c r="AY52" i="29" a="1"/>
  <c r="AY52" i="29" s="1"/>
  <c r="AU54" i="29" l="1" a="1"/>
  <c r="AU54" i="29" s="1"/>
  <c r="AY54" i="29" s="1" a="1"/>
  <c r="AY54" i="29" s="1"/>
  <c r="AY53" i="29" a="1"/>
  <c r="AY53" i="29" s="1"/>
  <c r="AV53" i="29" a="1"/>
  <c r="AV53" i="29" s="1"/>
  <c r="AX54" i="29" l="1" a="1"/>
  <c r="AX54" i="29" s="1"/>
  <c r="AV54" i="29" a="1"/>
  <c r="AV54" i="29" s="1"/>
  <c r="AU55" i="29" a="1"/>
  <c r="AU55" i="29" s="1"/>
  <c r="AV55" i="29" s="1" a="1"/>
  <c r="AV55" i="29" s="1"/>
  <c r="AU56" i="29" l="1" a="1"/>
  <c r="AU56" i="29" s="1"/>
  <c r="AX55" i="29" a="1"/>
  <c r="AX55" i="29" s="1"/>
  <c r="AY55" i="29" a="1"/>
  <c r="AY55" i="29" s="1"/>
  <c r="AV56" i="29" l="1" a="1"/>
  <c r="AV56" i="29" s="1"/>
  <c r="AU57" i="29" a="1"/>
  <c r="AU57" i="29" s="1"/>
  <c r="AY56" i="29" a="1"/>
  <c r="AY56" i="29" s="1"/>
  <c r="AX56" i="29" a="1"/>
  <c r="AX56" i="29" s="1"/>
  <c r="AU58" i="29" l="1" a="1"/>
  <c r="AU58" i="29" s="1"/>
  <c r="AV58" i="29" s="1" a="1"/>
  <c r="AV58" i="29" s="1"/>
  <c r="AV57" i="29" a="1"/>
  <c r="AV57" i="29" s="1"/>
  <c r="AX57" i="29" a="1"/>
  <c r="AX57" i="29" s="1"/>
  <c r="AY57" i="29" a="1"/>
  <c r="AY57" i="29" s="1"/>
  <c r="AY58" i="29" l="1" a="1"/>
  <c r="AY58" i="29" s="1"/>
  <c r="AX58" i="29" a="1"/>
  <c r="AX58" i="29" s="1"/>
  <c r="AU59" i="29" a="1"/>
  <c r="AU59" i="29" s="1"/>
  <c r="AY59" i="29" s="1" a="1"/>
  <c r="AY59" i="29" s="1"/>
  <c r="AU60" i="29" l="1" a="1"/>
  <c r="AU60" i="29" s="1"/>
  <c r="AX60" i="29" s="1" a="1"/>
  <c r="AX60" i="29" s="1"/>
  <c r="AX59" i="29" a="1"/>
  <c r="AX59" i="29" s="1"/>
  <c r="AV59" i="29" a="1"/>
  <c r="AV59" i="29" s="1"/>
  <c r="AU61" i="29" l="1" a="1"/>
  <c r="AU61" i="29" s="1"/>
  <c r="AX61" i="29" s="1" a="1"/>
  <c r="AX61" i="29" s="1"/>
  <c r="AY60" i="29" a="1"/>
  <c r="AY60" i="29" s="1"/>
  <c r="AV60" i="29" a="1"/>
  <c r="AV60" i="29" s="1"/>
  <c r="AU62" i="29" l="1" a="1"/>
  <c r="AU62" i="29" s="1"/>
  <c r="AV62" i="29" s="1" a="1"/>
  <c r="AV62" i="29" s="1"/>
  <c r="AV61" i="29" a="1"/>
  <c r="AV61" i="29" s="1"/>
  <c r="AW61" i="29" a="1"/>
  <c r="AW61" i="29" s="1"/>
  <c r="AY61" i="29" a="1"/>
  <c r="AY61" i="29" s="1"/>
  <c r="AZ61" i="29" l="1"/>
  <c r="AY62" i="29" a="1"/>
  <c r="AY62" i="29" s="1"/>
  <c r="AX62" i="29" a="1"/>
  <c r="AX62" i="29" s="1"/>
  <c r="AU63" i="29" a="1"/>
  <c r="AU63" i="29" s="1"/>
  <c r="AV63" i="29" s="1" a="1"/>
  <c r="AV63" i="29" s="1"/>
  <c r="AW62" i="29" a="1"/>
  <c r="AW62" i="29" s="1"/>
  <c r="AZ62" i="29" l="1"/>
  <c r="AU64" i="29" a="1"/>
  <c r="AU64" i="29" s="1"/>
  <c r="AX64" i="29" s="1" a="1"/>
  <c r="AX64" i="29" s="1"/>
  <c r="AX63" i="29" a="1"/>
  <c r="AX63" i="29" s="1"/>
  <c r="AY63" i="29" a="1"/>
  <c r="AY63" i="29" s="1"/>
  <c r="AW63" i="29" a="1"/>
  <c r="AW63" i="29" s="1"/>
  <c r="AZ63" i="29" l="1"/>
  <c r="AW64" i="29" a="1"/>
  <c r="AW64" i="29" s="1"/>
  <c r="AV64" i="29" a="1"/>
  <c r="AV64" i="29" s="1"/>
  <c r="AU65" i="29" a="1"/>
  <c r="AU65" i="29" s="1"/>
  <c r="AX65" i="29" s="1" a="1"/>
  <c r="AX65" i="29" s="1"/>
  <c r="AY64" i="29" a="1"/>
  <c r="AY64" i="29" s="1"/>
  <c r="AZ64" i="29" l="1"/>
  <c r="AW65" i="29" a="1"/>
  <c r="AW65" i="29" s="1"/>
  <c r="AU66" i="29" a="1"/>
  <c r="AU66" i="29" s="1"/>
  <c r="AY66" i="29" s="1" a="1"/>
  <c r="AY66" i="29" s="1"/>
  <c r="AV65" i="29" a="1"/>
  <c r="AV65" i="29" s="1"/>
  <c r="AY65" i="29" a="1"/>
  <c r="AY65" i="29" s="1"/>
  <c r="AZ65" i="29" l="1"/>
  <c r="AX66" i="29" a="1"/>
  <c r="AX66" i="29" s="1"/>
  <c r="AU67" i="29" a="1"/>
  <c r="AU67" i="29" s="1"/>
  <c r="AW67" i="29" s="1" a="1"/>
  <c r="AW67" i="29" s="1"/>
  <c r="AW66" i="29" a="1"/>
  <c r="AW66" i="29" s="1"/>
  <c r="AV66" i="29" a="1"/>
  <c r="AV66" i="29" s="1"/>
  <c r="AZ66" i="29" l="1"/>
  <c r="AU68" i="29" a="1"/>
  <c r="AU68" i="29" s="1"/>
  <c r="AX68" i="29" s="1" a="1"/>
  <c r="AX68" i="29" s="1"/>
  <c r="AX67" i="29" a="1"/>
  <c r="AX67" i="29" s="1"/>
  <c r="AV67" i="29" a="1"/>
  <c r="AV67" i="29" s="1"/>
  <c r="AY67" i="29" a="1"/>
  <c r="AY67" i="29" s="1"/>
  <c r="AZ67" i="29" l="1"/>
  <c r="AU69" i="29" a="1"/>
  <c r="AU69" i="29" s="1"/>
  <c r="AY69" i="29" s="1" a="1"/>
  <c r="AY69" i="29" s="1"/>
  <c r="AY68" i="29" a="1"/>
  <c r="AY68" i="29" s="1"/>
  <c r="AW68" i="29" a="1"/>
  <c r="AW68" i="29" s="1"/>
  <c r="AV68" i="29" a="1"/>
  <c r="AV68" i="29" s="1"/>
  <c r="AZ68" i="29" l="1"/>
  <c r="AU70" i="29" a="1"/>
  <c r="AU70" i="29" s="1"/>
  <c r="AY70" i="29" s="1" a="1"/>
  <c r="AY70" i="29" s="1"/>
  <c r="AV69" i="29" a="1"/>
  <c r="AV69" i="29" s="1"/>
  <c r="AX69" i="29" a="1"/>
  <c r="AX69" i="29" s="1"/>
  <c r="AW69" i="29" a="1"/>
  <c r="AW69" i="29" s="1"/>
  <c r="AZ69" i="29" l="1"/>
  <c r="AU71" i="29" a="1"/>
  <c r="AU71" i="29" s="1"/>
  <c r="AW71" i="29" s="1" a="1"/>
  <c r="AW71" i="29" s="1"/>
  <c r="AW70" i="29" a="1"/>
  <c r="AW70" i="29" s="1"/>
  <c r="AV70" i="29" a="1"/>
  <c r="AV70" i="29" s="1"/>
  <c r="AX70" i="29" a="1"/>
  <c r="AX70" i="29" s="1"/>
  <c r="AZ70" i="29" l="1"/>
  <c r="AU72" i="29" a="1"/>
  <c r="AU72" i="29" s="1"/>
  <c r="AX72" i="29" s="1" a="1"/>
  <c r="AX72" i="29" s="1"/>
  <c r="AX71" i="29" a="1"/>
  <c r="AX71" i="29" s="1"/>
  <c r="AV71" i="29" a="1"/>
  <c r="AV71" i="29" s="1"/>
  <c r="AY71" i="29" a="1"/>
  <c r="AY71" i="29" s="1"/>
  <c r="AZ71" i="29" l="1"/>
  <c r="AU73" i="29" a="1"/>
  <c r="AU73" i="29" s="1"/>
  <c r="AY73" i="29" s="1" a="1"/>
  <c r="AY73" i="29" s="1"/>
  <c r="AY72" i="29" a="1"/>
  <c r="AY72" i="29" s="1"/>
  <c r="AW72" i="29" a="1"/>
  <c r="AW72" i="29" s="1"/>
  <c r="AV72" i="29" a="1"/>
  <c r="AV72" i="29" s="1"/>
  <c r="AZ72" i="29" l="1"/>
  <c r="AU74" i="29" a="1"/>
  <c r="AU74" i="29" s="1"/>
  <c r="AV74" i="29" s="1" a="1"/>
  <c r="AV74" i="29" s="1"/>
  <c r="AV73" i="29" a="1"/>
  <c r="AV73" i="29" s="1"/>
  <c r="AX73" i="29" a="1"/>
  <c r="AX73" i="29" s="1"/>
  <c r="AW73" i="29" a="1"/>
  <c r="AW73" i="29" s="1"/>
  <c r="AZ73" i="29" l="1"/>
  <c r="AU75" i="29" a="1"/>
  <c r="AU75" i="29" s="1"/>
  <c r="AW75" i="29" s="1" a="1"/>
  <c r="AW75" i="29" s="1"/>
  <c r="AW74" i="29" a="1"/>
  <c r="AW74" i="29" s="1"/>
  <c r="AY74" i="29" a="1"/>
  <c r="AY74" i="29" s="1"/>
  <c r="AX74" i="29" a="1"/>
  <c r="AX74" i="29" s="1"/>
  <c r="AZ74" i="29" l="1"/>
  <c r="AU76" i="29" a="1"/>
  <c r="AU76" i="29" s="1"/>
  <c r="AW76" i="29" s="1" a="1"/>
  <c r="AW76" i="29" s="1"/>
  <c r="AX75" i="29" a="1"/>
  <c r="AX75" i="29" s="1"/>
  <c r="AV75" i="29" a="1"/>
  <c r="AV75" i="29" s="1"/>
  <c r="AY75" i="29" a="1"/>
  <c r="AY75" i="29" s="1"/>
  <c r="AZ75" i="29" l="1"/>
  <c r="AV76" i="29" a="1"/>
  <c r="AV76" i="29" s="1"/>
  <c r="AU77" i="29" a="1"/>
  <c r="AU77" i="29" s="1"/>
  <c r="AY77" i="29" s="1" a="1"/>
  <c r="AY77" i="29" s="1"/>
  <c r="AY76" i="29" a="1"/>
  <c r="AY76" i="29" s="1"/>
  <c r="AX76" i="29" a="1"/>
  <c r="AX76" i="29" s="1"/>
  <c r="AZ76" i="29" l="1"/>
  <c r="AX77" i="29" a="1"/>
  <c r="AX77" i="29" s="1"/>
  <c r="AW77" i="29" a="1"/>
  <c r="AW77" i="29" s="1"/>
  <c r="AU78" i="29" a="1"/>
  <c r="AU78" i="29" s="1"/>
  <c r="AV78" i="29" s="1" a="1"/>
  <c r="AV78" i="29" s="1"/>
  <c r="AV77" i="29" a="1"/>
  <c r="AV77" i="29" s="1"/>
  <c r="AZ77" i="29" l="1"/>
  <c r="AY78" i="29" a="1"/>
  <c r="AY78" i="29" s="1"/>
  <c r="AX78" i="29" a="1"/>
  <c r="AX78" i="29" s="1"/>
  <c r="AU79" i="29" a="1"/>
  <c r="AU79" i="29" s="1"/>
  <c r="AY79" i="29" s="1" a="1"/>
  <c r="AY79" i="29" s="1"/>
  <c r="AW78" i="29" a="1"/>
  <c r="AW78" i="29" s="1"/>
  <c r="AZ78" i="29" l="1"/>
  <c r="AU80" i="29" a="1"/>
  <c r="AU80" i="29" s="1"/>
  <c r="AX80" i="29" s="1" a="1"/>
  <c r="AX80" i="29" s="1"/>
  <c r="AX79" i="29" a="1"/>
  <c r="AX79" i="29" s="1"/>
  <c r="AW79" i="29" a="1"/>
  <c r="AW79" i="29" s="1"/>
  <c r="AV79" i="29" a="1"/>
  <c r="AV79" i="29" s="1"/>
  <c r="AZ79" i="29" l="1"/>
  <c r="AU81" i="29" a="1"/>
  <c r="AU81" i="29" s="1"/>
  <c r="AX81" i="29" s="1" a="1"/>
  <c r="AX81" i="29" s="1"/>
  <c r="AY80" i="29" a="1"/>
  <c r="AY80" i="29" s="1"/>
  <c r="AW80" i="29" a="1"/>
  <c r="AW80" i="29" s="1"/>
  <c r="AV80" i="29" a="1"/>
  <c r="AV80" i="29" s="1"/>
  <c r="AZ80" i="29" l="1"/>
  <c r="AU82" i="29" a="1"/>
  <c r="AU82" i="29" s="1"/>
  <c r="AX82" i="29" s="1" a="1"/>
  <c r="AX82" i="29" s="1"/>
  <c r="AV81" i="29" a="1"/>
  <c r="AV81" i="29" s="1"/>
  <c r="AW81" i="29" a="1"/>
  <c r="AW81" i="29" s="1"/>
  <c r="AY81" i="29" a="1"/>
  <c r="AY81" i="29" s="1"/>
  <c r="AZ81" i="29" l="1"/>
  <c r="AV82" i="29" a="1"/>
  <c r="AV82" i="29" s="1"/>
  <c r="AY82" i="29" a="1"/>
  <c r="AY82" i="29" s="1"/>
  <c r="AU83" i="29" a="1"/>
  <c r="AU83" i="29" s="1"/>
  <c r="AV83" i="29" s="1" a="1"/>
  <c r="AV83" i="29" s="1"/>
  <c r="AW82" i="29" a="1"/>
  <c r="AW82" i="29" s="1"/>
  <c r="AZ82" i="29" l="1"/>
  <c r="AX83" i="29" a="1"/>
  <c r="AX83" i="29" s="1"/>
  <c r="AU84" i="29" a="1"/>
  <c r="AU84" i="29" s="1"/>
  <c r="AY84" i="29" s="1" a="1"/>
  <c r="AY84" i="29" s="1"/>
  <c r="AY83" i="29" a="1"/>
  <c r="AY83" i="29" s="1"/>
  <c r="AW83" i="29" a="1"/>
  <c r="AW83" i="29" s="1"/>
  <c r="AZ83" i="29" l="1"/>
  <c r="AX84" i="29" a="1"/>
  <c r="AX84" i="29" s="1"/>
  <c r="AV84" i="29" a="1"/>
  <c r="AV84" i="29" s="1"/>
  <c r="AW84" i="29" a="1"/>
  <c r="AW84" i="29" s="1"/>
  <c r="AU85" i="29" a="1"/>
  <c r="AU85" i="29" s="1"/>
  <c r="AX85" i="29" s="1" a="1"/>
  <c r="AX85" i="29" s="1"/>
  <c r="AZ84" i="29" l="1"/>
  <c r="AU86" i="29" a="1"/>
  <c r="AU86" i="29" s="1"/>
  <c r="AX86" i="29" s="1" a="1"/>
  <c r="AX86" i="29" s="1"/>
  <c r="AV85" i="29" a="1"/>
  <c r="AV85" i="29" s="1"/>
  <c r="AW85" i="29" a="1"/>
  <c r="AW85" i="29" s="1"/>
  <c r="AY85" i="29" a="1"/>
  <c r="AY85" i="29" s="1"/>
  <c r="AZ85" i="29" l="1"/>
  <c r="AY86" i="29" a="1"/>
  <c r="AY86" i="29" s="1"/>
  <c r="AV86" i="29" a="1"/>
  <c r="AV86" i="29" s="1"/>
  <c r="AW86" i="29" a="1"/>
  <c r="AW86" i="29" s="1"/>
  <c r="AU87" i="29" a="1"/>
  <c r="AU87" i="29" s="1"/>
  <c r="AV87" i="29" s="1" a="1"/>
  <c r="AV87" i="29" s="1"/>
  <c r="AZ86" i="29" l="1"/>
  <c r="AU88" i="29" a="1"/>
  <c r="AU88" i="29" s="1"/>
  <c r="AV88" i="29" s="1" a="1"/>
  <c r="AV88" i="29" s="1"/>
  <c r="AY87" i="29" a="1"/>
  <c r="AY87" i="29" s="1"/>
  <c r="AX87" i="29" a="1"/>
  <c r="AX87" i="29" s="1"/>
  <c r="AW87" i="29" a="1"/>
  <c r="AW87" i="29" s="1"/>
  <c r="AZ87" i="29" l="1"/>
  <c r="AX88" i="29" a="1"/>
  <c r="AX88" i="29" s="1"/>
  <c r="AW88" i="29" a="1"/>
  <c r="AW88" i="29" s="1"/>
  <c r="AU89" i="29" a="1"/>
  <c r="AU89" i="29" s="1"/>
  <c r="AW89" i="29" s="1" a="1"/>
  <c r="AW89" i="29" s="1"/>
  <c r="AY88" i="29" a="1"/>
  <c r="AY88" i="29" s="1"/>
  <c r="AZ88" i="29" l="1"/>
  <c r="AU90" i="29" a="1"/>
  <c r="AU90" i="29" s="1"/>
  <c r="AY90" i="29" s="1" a="1"/>
  <c r="AY90" i="29" s="1"/>
  <c r="AV89" i="29" a="1"/>
  <c r="AV89" i="29" s="1"/>
  <c r="AY89" i="29" a="1"/>
  <c r="AY89" i="29" s="1"/>
  <c r="AX89" i="29" a="1"/>
  <c r="AX89" i="29" s="1"/>
  <c r="AZ89" i="29" l="1"/>
  <c r="AX90" i="29" a="1"/>
  <c r="AX90" i="29" s="1"/>
  <c r="AU91" i="29" a="1"/>
  <c r="AU91" i="29" s="1"/>
  <c r="AV91" i="29" s="1" a="1"/>
  <c r="AV91" i="29" s="1"/>
  <c r="AW90" i="29" a="1"/>
  <c r="AW90" i="29" s="1"/>
  <c r="AV90" i="29" a="1"/>
  <c r="AV90" i="29" s="1"/>
  <c r="AZ90" i="29" l="1"/>
  <c r="AU92" i="29" a="1"/>
  <c r="AU92" i="29" s="1"/>
  <c r="AX92" i="29" s="1" a="1"/>
  <c r="AX92" i="29" s="1"/>
  <c r="AX91" i="29" a="1"/>
  <c r="AX91" i="29" s="1"/>
  <c r="AY91" i="29" a="1"/>
  <c r="AY91" i="29" s="1"/>
  <c r="AW91" i="29" a="1"/>
  <c r="AW91" i="29" s="1"/>
  <c r="AZ91" i="29" l="1"/>
  <c r="AU93" i="29" a="1"/>
  <c r="AU93" i="29" s="1"/>
  <c r="AW93" i="29" s="1" a="1"/>
  <c r="AW93" i="29" s="1"/>
  <c r="AY92" i="29" a="1"/>
  <c r="AY92" i="29" s="1"/>
  <c r="AW92" i="29" a="1"/>
  <c r="AW92" i="29" s="1"/>
  <c r="AV92" i="29" a="1"/>
  <c r="AV92" i="29" s="1"/>
  <c r="AZ92" i="29" l="1"/>
  <c r="AY93" i="29" a="1"/>
  <c r="AY93" i="29" s="1"/>
  <c r="AV93" i="29" a="1"/>
  <c r="AV93" i="29" s="1"/>
  <c r="AU94" i="29" a="1"/>
  <c r="AU94" i="29" s="1"/>
  <c r="AY94" i="29" s="1" a="1"/>
  <c r="AY94" i="29" s="1"/>
  <c r="AX93" i="29" a="1"/>
  <c r="AX93" i="29" s="1"/>
  <c r="AZ93" i="29" l="1"/>
  <c r="AU95" i="29" a="1"/>
  <c r="AU95" i="29" s="1"/>
  <c r="AY95" i="29" s="1" a="1"/>
  <c r="AY95" i="29" s="1"/>
  <c r="AW94" i="29" a="1"/>
  <c r="AW94" i="29" s="1"/>
  <c r="AX94" i="29" a="1"/>
  <c r="AX94" i="29" s="1"/>
  <c r="AV94" i="29" a="1"/>
  <c r="AV94" i="29" s="1"/>
  <c r="AZ94" i="29" l="1"/>
  <c r="AX95" i="29" a="1"/>
  <c r="AX95" i="29" s="1"/>
  <c r="AW95" i="29" a="1"/>
  <c r="AW95" i="29" s="1"/>
  <c r="AU96" i="29" a="1"/>
  <c r="AU96" i="29" s="1"/>
  <c r="AV96" i="29" s="1" a="1"/>
  <c r="AV96" i="29" s="1"/>
  <c r="AV95" i="29" a="1"/>
  <c r="AV95" i="29" s="1"/>
  <c r="AZ95" i="29" l="1"/>
  <c r="AY96" i="29" a="1"/>
  <c r="AY96" i="29" s="1"/>
  <c r="AX96" i="29" a="1"/>
  <c r="AX96" i="29" s="1"/>
  <c r="AU97" i="29" a="1"/>
  <c r="AU97" i="29" s="1"/>
  <c r="AX97" i="29" s="1" a="1"/>
  <c r="AX97" i="29" s="1"/>
  <c r="AW96" i="29" a="1"/>
  <c r="AW96" i="29" s="1"/>
  <c r="AZ96" i="29" l="1"/>
  <c r="AY97" i="29" a="1"/>
  <c r="AY97" i="29" s="1"/>
  <c r="AW97" i="29" a="1"/>
  <c r="AW97" i="29" s="1"/>
  <c r="AV97" i="29" a="1"/>
  <c r="AV97" i="29" s="1"/>
  <c r="AU98" i="29" a="1"/>
  <c r="AU98" i="29" s="1"/>
  <c r="AW98" i="29" s="1" a="1"/>
  <c r="AW98" i="29" s="1"/>
  <c r="AZ97" i="29" l="1"/>
  <c r="AV98" i="29" a="1"/>
  <c r="AV98" i="29" s="1"/>
  <c r="AX98" i="29" a="1"/>
  <c r="AX98" i="29" s="1"/>
  <c r="AU99" i="29" a="1"/>
  <c r="AU99" i="29" s="1"/>
  <c r="AY99" i="29" s="1" a="1"/>
  <c r="AY99" i="29" s="1"/>
  <c r="AY98" i="29" a="1"/>
  <c r="AY98" i="29" s="1"/>
  <c r="AZ98" i="29" l="1"/>
  <c r="AU100" i="29" a="1"/>
  <c r="AU100" i="29" s="1"/>
  <c r="AW100" i="29" s="1" a="1"/>
  <c r="AW100" i="29" s="1"/>
  <c r="AV99" i="29" a="1"/>
  <c r="AV99" i="29" s="1"/>
  <c r="AX99" i="29" a="1"/>
  <c r="AX99" i="29" s="1"/>
  <c r="AW99" i="29" a="1"/>
  <c r="AW99" i="29" s="1"/>
  <c r="AZ99" i="29" l="1"/>
  <c r="AV100" i="29" a="1"/>
  <c r="AV100" i="29" s="1"/>
  <c r="AY100" i="29" a="1"/>
  <c r="AY100" i="29" s="1"/>
  <c r="AX100" i="29" a="1"/>
  <c r="AX100" i="29" s="1"/>
  <c r="AU101" i="29" a="1"/>
  <c r="AU101" i="29" s="1"/>
  <c r="AX101" i="29" s="1" a="1"/>
  <c r="AX101" i="29" s="1"/>
  <c r="AZ100" i="29" l="1"/>
  <c r="AU102" i="29" a="1"/>
  <c r="AU102" i="29" s="1"/>
  <c r="AY102" i="29" s="1" a="1"/>
  <c r="AY102" i="29" s="1"/>
  <c r="AY101" i="29" a="1"/>
  <c r="AY101" i="29" s="1"/>
  <c r="AW101" i="29" a="1"/>
  <c r="AW101" i="29" s="1"/>
  <c r="AV101" i="29" a="1"/>
  <c r="AV101" i="29" s="1"/>
  <c r="AZ101" i="29" l="1"/>
  <c r="AU103" i="29" a="1"/>
  <c r="AU103" i="29" s="1"/>
  <c r="AV103" i="29" s="1" a="1"/>
  <c r="AV103" i="29" s="1"/>
  <c r="AV102" i="29" a="1"/>
  <c r="AV102" i="29" s="1"/>
  <c r="AX102" i="29" a="1"/>
  <c r="AX102" i="29" s="1"/>
  <c r="AW102" i="29" a="1"/>
  <c r="AW102" i="29" s="1"/>
  <c r="AZ102" i="29" l="1"/>
  <c r="AY103" i="29" a="1"/>
  <c r="AY103" i="29" s="1"/>
  <c r="AX103" i="29" a="1"/>
  <c r="AX103" i="29" s="1"/>
  <c r="AU104" i="29" a="1"/>
  <c r="AU104" i="29" s="1"/>
  <c r="AV104" i="29" s="1" a="1"/>
  <c r="AV104" i="29" s="1"/>
  <c r="AW103" i="29" a="1"/>
  <c r="AW103" i="29" s="1"/>
  <c r="AZ103" i="29" l="1"/>
  <c r="AU105" i="29" a="1"/>
  <c r="AU105" i="29" s="1"/>
  <c r="AW105" i="29" s="1" a="1"/>
  <c r="AW105" i="29" s="1"/>
  <c r="AX104" i="29" a="1"/>
  <c r="AX104" i="29" s="1"/>
  <c r="AY104" i="29" a="1"/>
  <c r="AY104" i="29" s="1"/>
  <c r="AW104" i="29" a="1"/>
  <c r="AW104" i="29" s="1"/>
  <c r="AZ104" i="29" l="1"/>
  <c r="AU106" i="29" a="1"/>
  <c r="AU106" i="29" s="1"/>
  <c r="AY106" i="29" s="1" a="1"/>
  <c r="AY106" i="29" s="1"/>
  <c r="AY105" i="29" a="1"/>
  <c r="AY105" i="29" s="1"/>
  <c r="AX105" i="29" a="1"/>
  <c r="AX105" i="29" s="1"/>
  <c r="AV105" i="29" a="1"/>
  <c r="AV105" i="29" s="1"/>
  <c r="AZ105" i="29" l="1"/>
  <c r="AU107" i="29" a="1"/>
  <c r="AU107" i="29" s="1"/>
  <c r="AV107" i="29" s="1" a="1"/>
  <c r="AV107" i="29" s="1"/>
  <c r="AV106" i="29" a="1"/>
  <c r="AV106" i="29" s="1"/>
  <c r="AX106" i="29" a="1"/>
  <c r="AX106" i="29" s="1"/>
  <c r="AW106" i="29" a="1"/>
  <c r="AW106" i="29" s="1"/>
  <c r="AZ106" i="29" l="1"/>
  <c r="AY107" i="29" a="1"/>
  <c r="AY107" i="29" s="1"/>
  <c r="AX107" i="29" a="1"/>
  <c r="AX107" i="29" s="1"/>
  <c r="AU108" i="29" a="1"/>
  <c r="AU108" i="29" s="1"/>
  <c r="AW108" i="29" s="1" a="1"/>
  <c r="AW108" i="29" s="1"/>
  <c r="AW107" i="29" a="1"/>
  <c r="AW107" i="29" s="1"/>
  <c r="AZ107" i="29" l="1"/>
  <c r="AU109" i="29" a="1"/>
  <c r="AU109" i="29" s="1"/>
  <c r="AX109" i="29" s="1" a="1"/>
  <c r="AX109" i="29" s="1"/>
  <c r="AX108" i="29" a="1"/>
  <c r="AX108" i="29" s="1"/>
  <c r="AV108" i="29" a="1"/>
  <c r="AV108" i="29" s="1"/>
  <c r="AY108" i="29" a="1"/>
  <c r="AY108" i="29" s="1"/>
  <c r="AZ108" i="29" l="1"/>
  <c r="AW109" i="29" a="1"/>
  <c r="AW109" i="29" s="1"/>
  <c r="AU110" i="29" a="1"/>
  <c r="AU110" i="29" s="1"/>
  <c r="AW110" i="29" s="1" a="1"/>
  <c r="AW110" i="29" s="1"/>
  <c r="AY109" i="29" a="1"/>
  <c r="AY109" i="29" s="1"/>
  <c r="AV109" i="29" a="1"/>
  <c r="AV109" i="29" s="1"/>
  <c r="AZ109" i="29" l="1"/>
  <c r="AU111" i="29" a="1"/>
  <c r="AU111" i="29" s="1"/>
  <c r="AW111" i="29" s="1" a="1"/>
  <c r="AW111" i="29" s="1"/>
  <c r="AV110" i="29" a="1"/>
  <c r="AV110" i="29" s="1"/>
  <c r="AX110" i="29" a="1"/>
  <c r="AX110" i="29" s="1"/>
  <c r="AY110" i="29" a="1"/>
  <c r="AY110" i="29" s="1"/>
  <c r="AZ110" i="29" l="1"/>
  <c r="AY111" i="29" a="1"/>
  <c r="AY111" i="29" s="1"/>
  <c r="AX111" i="29" a="1"/>
  <c r="AX111" i="29" s="1"/>
  <c r="AV111" i="29" a="1"/>
  <c r="AV111" i="29" s="1"/>
  <c r="AU112" i="29" a="1"/>
  <c r="AU112" i="29" s="1"/>
  <c r="AW112" i="29" s="1" a="1"/>
  <c r="AW112" i="29" s="1"/>
  <c r="AZ111" i="29" l="1"/>
  <c r="AV112" i="29" a="1"/>
  <c r="AV112" i="29" s="1"/>
  <c r="AX112" i="29" a="1"/>
  <c r="AX112" i="29" s="1"/>
  <c r="AU113" i="29" a="1"/>
  <c r="AU113" i="29" s="1"/>
  <c r="AV113" i="29" s="1" a="1"/>
  <c r="AV113" i="29" s="1"/>
  <c r="AY112" i="29" a="1"/>
  <c r="AY112" i="29" s="1"/>
  <c r="AZ112" i="29" l="1"/>
  <c r="AU114" i="29" a="1"/>
  <c r="AU114" i="29" s="1"/>
  <c r="AW114" i="29" s="1" a="1"/>
  <c r="AW114" i="29" s="1"/>
  <c r="AY113" i="29" a="1"/>
  <c r="AY113" i="29" s="1"/>
  <c r="AX113" i="29" a="1"/>
  <c r="AX113" i="29" s="1"/>
  <c r="AW113" i="29" a="1"/>
  <c r="AW113" i="29" s="1"/>
  <c r="AZ113" i="29" l="1"/>
  <c r="AU115" i="29" a="1"/>
  <c r="AU115" i="29" s="1"/>
  <c r="AX115" i="29" s="1" a="1"/>
  <c r="AX115" i="29" s="1"/>
  <c r="AV114" i="29" a="1"/>
  <c r="AV114" i="29" s="1"/>
  <c r="AY114" i="29" a="1"/>
  <c r="AY114" i="29" s="1"/>
  <c r="AX114" i="29" a="1"/>
  <c r="AX114" i="29" s="1"/>
  <c r="AZ114" i="29" l="1"/>
  <c r="AW115" i="29" a="1"/>
  <c r="AW115" i="29" s="1"/>
  <c r="AV115" i="29" a="1"/>
  <c r="AV115" i="29" s="1"/>
  <c r="AY115" i="29" a="1"/>
  <c r="AY115" i="29" s="1"/>
  <c r="AU116" i="29" a="1"/>
  <c r="AU116" i="29" s="1"/>
  <c r="AX116" i="29" s="1" a="1"/>
  <c r="AX116" i="29" s="1"/>
  <c r="AZ115" i="29" l="1"/>
  <c r="AW116" i="29" a="1"/>
  <c r="AW116" i="29" s="1"/>
  <c r="AY116" i="29" a="1"/>
  <c r="AY116" i="29" s="1"/>
  <c r="AU117" i="29" a="1"/>
  <c r="AU117" i="29" s="1"/>
  <c r="AY117" i="29" s="1" a="1"/>
  <c r="AY117" i="29" s="1"/>
  <c r="AV116" i="29" a="1"/>
  <c r="AV116" i="29" s="1"/>
  <c r="AZ116" i="29" l="1"/>
  <c r="AU118" i="29" a="1"/>
  <c r="AU118" i="29" s="1"/>
  <c r="AX118" i="29" s="1" a="1"/>
  <c r="AX118" i="29" s="1"/>
  <c r="AW117" i="29" a="1"/>
  <c r="AW117" i="29" s="1"/>
  <c r="AX117" i="29" a="1"/>
  <c r="AX117" i="29" s="1"/>
  <c r="AV117" i="29" a="1"/>
  <c r="AV117" i="29" s="1"/>
  <c r="AZ117" i="29" l="1"/>
  <c r="AW118" i="29" a="1"/>
  <c r="AW118" i="29" s="1"/>
  <c r="AV118" i="29" a="1"/>
  <c r="AV118" i="29" s="1"/>
  <c r="AY118" i="29" a="1"/>
  <c r="AY118" i="29" s="1"/>
  <c r="AU119" i="29" a="1"/>
  <c r="AU119" i="29" s="1"/>
  <c r="AV119" i="29" s="1" a="1"/>
  <c r="AV119" i="29" s="1"/>
  <c r="AZ118" i="29" l="1"/>
  <c r="AY119" i="29" a="1"/>
  <c r="AY119" i="29" s="1"/>
  <c r="AU120" i="29" a="1"/>
  <c r="AU120" i="29" s="1"/>
  <c r="AW120" i="29" s="1" a="1"/>
  <c r="AW120" i="29" s="1"/>
  <c r="AX119" i="29" a="1"/>
  <c r="AX119" i="29" s="1"/>
  <c r="AW119" i="29" a="1"/>
  <c r="AW119" i="29" s="1"/>
  <c r="AZ119" i="29" l="1"/>
  <c r="AX120" i="29" a="1"/>
  <c r="AX120" i="29" s="1"/>
  <c r="AV120" i="29" a="1"/>
  <c r="AV120" i="29" s="1"/>
  <c r="AU121" i="29" a="1"/>
  <c r="AU121" i="29" s="1"/>
  <c r="AV121" i="29" s="1" a="1"/>
  <c r="AV121" i="29" s="1"/>
  <c r="AY120" i="29" a="1"/>
  <c r="AY120" i="29" s="1"/>
  <c r="AZ120" i="29" l="1"/>
  <c r="AY121" i="29" a="1"/>
  <c r="AY121" i="29" s="1"/>
  <c r="AX121" i="29" a="1"/>
  <c r="AX121" i="29" s="1"/>
  <c r="AU122" i="29" a="1"/>
  <c r="AU122" i="29" s="1"/>
  <c r="AV122" i="29" s="1" a="1"/>
  <c r="AV122" i="29" s="1"/>
  <c r="AW121" i="29" a="1"/>
  <c r="AW121" i="29" s="1"/>
  <c r="AZ121" i="29" l="1"/>
  <c r="AU123" i="29" a="1"/>
  <c r="AU123" i="29" s="1"/>
  <c r="AX123" i="29" s="1" a="1"/>
  <c r="AX123" i="29" s="1"/>
  <c r="AX122" i="29" a="1"/>
  <c r="AX122" i="29" s="1"/>
  <c r="AY122" i="29" a="1"/>
  <c r="AY122" i="29" s="1"/>
  <c r="AW122" i="29" a="1"/>
  <c r="AW122" i="29" s="1"/>
  <c r="AZ122" i="29" l="1"/>
  <c r="AU124" i="29" a="1"/>
  <c r="AU124" i="29" s="1"/>
  <c r="AX124" i="29" s="1" a="1"/>
  <c r="AX124" i="29" s="1"/>
  <c r="AY123" i="29" a="1"/>
  <c r="AY123" i="29" s="1"/>
  <c r="AW123" i="29" a="1"/>
  <c r="AW123" i="29" s="1"/>
  <c r="AV123" i="29" a="1"/>
  <c r="AV123" i="29" s="1"/>
  <c r="AZ123" i="29" l="1"/>
  <c r="AV124" i="29" a="1"/>
  <c r="AV124" i="29" s="1"/>
  <c r="AW124" i="29" a="1"/>
  <c r="AW124" i="29" s="1"/>
  <c r="AY124" i="29" a="1"/>
  <c r="AY124" i="29" s="1"/>
  <c r="AU125" i="29" a="1"/>
  <c r="AU125" i="29" s="1"/>
  <c r="AX125" i="29" s="1" a="1"/>
  <c r="AX125" i="29" s="1"/>
  <c r="AZ124" i="29" l="1"/>
  <c r="AW125" i="29" a="1"/>
  <c r="AW125" i="29" s="1"/>
  <c r="AU126" i="29" a="1"/>
  <c r="AU126" i="29" s="1"/>
  <c r="AX126" i="29" s="1" a="1"/>
  <c r="AX126" i="29" s="1"/>
  <c r="AV125" i="29" a="1"/>
  <c r="AV125" i="29" s="1"/>
  <c r="AY125" i="29" a="1"/>
  <c r="AY125" i="29" s="1"/>
  <c r="AZ125" i="29" l="1"/>
  <c r="AW126" i="29" a="1"/>
  <c r="AW126" i="29" s="1"/>
  <c r="AV126" i="29" a="1"/>
  <c r="AV126" i="29" s="1"/>
  <c r="AY126" i="29" a="1"/>
  <c r="AY126" i="29" s="1"/>
  <c r="AU127" i="29" a="1"/>
  <c r="AU127" i="29" s="1"/>
  <c r="AW127" i="29" s="1" a="1"/>
  <c r="AW127" i="29" s="1"/>
  <c r="AZ126" i="29" l="1"/>
  <c r="AV127" i="29" a="1"/>
  <c r="AV127" i="29" s="1"/>
  <c r="AX127" i="29" a="1"/>
  <c r="AX127" i="29" s="1"/>
  <c r="AU128" i="29" a="1"/>
  <c r="AU128" i="29" s="1"/>
  <c r="AW128" i="29" s="1" a="1"/>
  <c r="AW128" i="29" s="1"/>
  <c r="AY127" i="29" a="1"/>
  <c r="AY127" i="29" s="1"/>
  <c r="AZ127" i="29" l="1"/>
  <c r="AU129" i="29" a="1"/>
  <c r="AU129" i="29" s="1"/>
  <c r="AY129" i="29" s="1" a="1"/>
  <c r="AY129" i="29" s="1"/>
  <c r="AV128" i="29" a="1"/>
  <c r="AV128" i="29" s="1"/>
  <c r="AY128" i="29" a="1"/>
  <c r="AY128" i="29" s="1"/>
  <c r="AX128" i="29" a="1"/>
  <c r="AX128" i="29" s="1"/>
  <c r="AZ128" i="29" l="1"/>
  <c r="AU130" i="29" a="1"/>
  <c r="AU130" i="29" s="1"/>
  <c r="AW130" i="29" s="1" a="1"/>
  <c r="AW130" i="29" s="1"/>
  <c r="AW129" i="29" a="1"/>
  <c r="AW129" i="29" s="1"/>
  <c r="AX129" i="29" a="1"/>
  <c r="AX129" i="29" s="1"/>
  <c r="AV129" i="29" a="1"/>
  <c r="AV129" i="29" s="1"/>
  <c r="AZ129" i="29" l="1"/>
  <c r="AV130" i="29" a="1"/>
  <c r="AV130" i="29" s="1"/>
  <c r="AY130" i="29" a="1"/>
  <c r="AY130" i="29" s="1"/>
  <c r="AX130" i="29" a="1"/>
  <c r="AX130" i="29" s="1"/>
  <c r="AU131" i="29" a="1"/>
  <c r="AU131" i="29" s="1"/>
  <c r="AV131" i="29" s="1" a="1"/>
  <c r="AV131" i="29" s="1"/>
  <c r="AZ130" i="29" l="1"/>
  <c r="AY131" i="29" a="1"/>
  <c r="AY131" i="29" s="1"/>
  <c r="AU132" i="29" a="1"/>
  <c r="AU132" i="29" s="1"/>
  <c r="AY132" i="29" s="1" a="1"/>
  <c r="AY132" i="29" s="1"/>
  <c r="AX131" i="29" a="1"/>
  <c r="AX131" i="29" s="1"/>
  <c r="AW131" i="29" a="1"/>
  <c r="AW131" i="29" s="1"/>
  <c r="AZ131" i="29" l="1"/>
  <c r="AU133" i="29" a="1"/>
  <c r="AU133" i="29" s="1"/>
  <c r="AW133" i="29" s="1" a="1"/>
  <c r="AW133" i="29" s="1"/>
  <c r="AV132" i="29" a="1"/>
  <c r="AV132" i="29" s="1"/>
  <c r="AX132" i="29" a="1"/>
  <c r="AX132" i="29" s="1"/>
  <c r="AW132" i="29" a="1"/>
  <c r="AW132" i="29" s="1"/>
  <c r="AZ132" i="29" l="1"/>
  <c r="AV133" i="29" a="1"/>
  <c r="AV133" i="29" s="1"/>
  <c r="AY133" i="29" a="1"/>
  <c r="AY133" i="29" s="1"/>
  <c r="AX133" i="29" a="1"/>
  <c r="AX133" i="29" s="1"/>
  <c r="AU134" i="29" a="1"/>
  <c r="AU134" i="29" s="1"/>
  <c r="AW134" i="29" s="1" a="1"/>
  <c r="AW134" i="29" s="1"/>
  <c r="AZ133" i="29" l="1"/>
  <c r="AV134" i="29" a="1"/>
  <c r="AV134" i="29" s="1"/>
  <c r="AY134" i="29" a="1"/>
  <c r="AY134" i="29" s="1"/>
  <c r="AX134" i="29" a="1"/>
  <c r="AX134" i="29" s="1"/>
  <c r="AU135" i="29" a="1"/>
  <c r="AU135" i="29" s="1"/>
  <c r="AV135" i="29" s="1" a="1"/>
  <c r="AV135" i="29" s="1"/>
  <c r="AZ134" i="29" l="1"/>
  <c r="AU136" i="29" a="1"/>
  <c r="AU136" i="29" s="1"/>
  <c r="AY136" i="29" s="1" a="1"/>
  <c r="AY136" i="29" s="1"/>
  <c r="AY135" i="29" a="1"/>
  <c r="AY135" i="29" s="1"/>
  <c r="AX135" i="29" a="1"/>
  <c r="AX135" i="29" s="1"/>
  <c r="AW135" i="29" a="1"/>
  <c r="AW135" i="29" s="1"/>
  <c r="AZ135" i="29" l="1"/>
  <c r="AX136" i="29" a="1"/>
  <c r="AX136" i="29" s="1"/>
  <c r="AW136" i="29" a="1"/>
  <c r="AW136" i="29" s="1"/>
  <c r="AV136" i="29" a="1"/>
  <c r="AV136" i="29" s="1"/>
  <c r="AU137" i="29" a="1"/>
  <c r="AU137" i="29" s="1"/>
  <c r="AY137" i="29" s="1" a="1"/>
  <c r="AY137" i="29" s="1"/>
  <c r="AZ136" i="29" l="1"/>
  <c r="AX137" i="29" a="1"/>
  <c r="AX137" i="29" s="1"/>
  <c r="AU138" i="29" a="1"/>
  <c r="AU138" i="29" s="1"/>
  <c r="AY138" i="29" s="1" a="1"/>
  <c r="AY138" i="29" s="1"/>
  <c r="AW137" i="29" a="1"/>
  <c r="AW137" i="29" s="1"/>
  <c r="AV137" i="29" a="1"/>
  <c r="AV137" i="29" s="1"/>
  <c r="AZ137" i="29" l="1"/>
  <c r="AU139" i="29" a="1"/>
  <c r="AU139" i="29" s="1"/>
  <c r="AX139" i="29" s="1" a="1"/>
  <c r="AX139" i="29" s="1"/>
  <c r="AX138" i="29" a="1"/>
  <c r="AX138" i="29" s="1"/>
  <c r="AW138" i="29" a="1"/>
  <c r="AW138" i="29" s="1"/>
  <c r="AV138" i="29" a="1"/>
  <c r="AV138" i="29" s="1"/>
  <c r="AZ138" i="29" l="1"/>
  <c r="AU140" i="29" a="1"/>
  <c r="AU140" i="29" s="1"/>
  <c r="AX140" i="29" s="1" a="1"/>
  <c r="AX140" i="29" s="1"/>
  <c r="AY139" i="29" a="1"/>
  <c r="AY139" i="29" s="1"/>
  <c r="AW139" i="29" a="1"/>
  <c r="AW139" i="29" s="1"/>
  <c r="AV139" i="29" a="1"/>
  <c r="AV139" i="29" s="1"/>
  <c r="AZ139" i="29" l="1"/>
  <c r="AU141" i="29" a="1"/>
  <c r="AU141" i="29" s="1"/>
  <c r="AV141" i="29" s="1" a="1"/>
  <c r="AV141" i="29" s="1"/>
  <c r="AV140" i="29" a="1"/>
  <c r="AV140" i="29" s="1"/>
  <c r="AW140" i="29" a="1"/>
  <c r="AW140" i="29" s="1"/>
  <c r="AY140" i="29" a="1"/>
  <c r="AY140" i="29" s="1"/>
  <c r="AZ140" i="29" l="1"/>
  <c r="AU142" i="29" a="1"/>
  <c r="AU142" i="29" s="1"/>
  <c r="AX142" i="29" s="1" a="1"/>
  <c r="AX142" i="29" s="1"/>
  <c r="AW141" i="29" a="1"/>
  <c r="AW141" i="29" s="1"/>
  <c r="AY141" i="29" a="1"/>
  <c r="AY141" i="29" s="1"/>
  <c r="AX141" i="29" a="1"/>
  <c r="AX141" i="29" s="1"/>
  <c r="AZ141" i="29" l="1"/>
  <c r="AW142" i="29" a="1"/>
  <c r="AW142" i="29" s="1"/>
  <c r="AV142" i="29" a="1"/>
  <c r="AV142" i="29" s="1"/>
  <c r="AY142" i="29" a="1"/>
  <c r="AY142" i="29" s="1"/>
  <c r="AU143" i="29" a="1"/>
  <c r="AU143" i="29" s="1"/>
  <c r="AV143" i="29" s="1" a="1"/>
  <c r="AV143" i="29" s="1"/>
  <c r="AZ142" i="29" l="1"/>
  <c r="AX143" i="29" a="1"/>
  <c r="AX143" i="29" s="1"/>
  <c r="AU144" i="29" a="1"/>
  <c r="AU144" i="29" s="1"/>
  <c r="AW144" i="29" s="1" a="1"/>
  <c r="AW144" i="29" s="1"/>
  <c r="AY143" i="29" a="1"/>
  <c r="AY143" i="29" s="1"/>
  <c r="AW143" i="29" a="1"/>
  <c r="AW143" i="29" s="1"/>
  <c r="AZ143" i="29" l="1"/>
  <c r="AU145" i="29" a="1"/>
  <c r="AU145" i="29" s="1"/>
  <c r="AV145" i="29" s="1" a="1"/>
  <c r="AV145" i="29" s="1"/>
  <c r="AV144" i="29" a="1"/>
  <c r="AV144" i="29" s="1"/>
  <c r="AX144" i="29" a="1"/>
  <c r="AX144" i="29" s="1"/>
  <c r="AY144" i="29" a="1"/>
  <c r="AY144" i="29" s="1"/>
  <c r="AZ144" i="29" l="1"/>
  <c r="AU146" i="29" a="1"/>
  <c r="AU146" i="29" s="1"/>
  <c r="AX146" i="29" s="1" a="1"/>
  <c r="AX146" i="29" s="1"/>
  <c r="AW145" i="29" a="1"/>
  <c r="AW145" i="29" s="1"/>
  <c r="AY145" i="29" a="1"/>
  <c r="AY145" i="29" s="1"/>
  <c r="AX145" i="29" a="1"/>
  <c r="AX145" i="29" s="1"/>
  <c r="AZ145" i="29" l="1"/>
  <c r="AW146" i="29" a="1"/>
  <c r="AW146" i="29" s="1"/>
  <c r="AV146" i="29" a="1"/>
  <c r="AV146" i="29" s="1"/>
  <c r="AY146" i="29" a="1"/>
  <c r="AY146" i="29" s="1"/>
  <c r="AU147" i="29" a="1"/>
  <c r="AU147" i="29" s="1"/>
  <c r="AW147" i="29" s="1" a="1"/>
  <c r="AW147" i="29" s="1"/>
  <c r="AZ146" i="29" l="1"/>
  <c r="AV147" i="29" a="1"/>
  <c r="AV147" i="29" s="1"/>
  <c r="AY147" i="29" a="1"/>
  <c r="AY147" i="29" s="1"/>
  <c r="AU148" i="29" a="1"/>
  <c r="AU148" i="29" s="1"/>
  <c r="AW148" i="29" s="1" a="1"/>
  <c r="AW148" i="29" s="1"/>
  <c r="AX147" i="29" a="1"/>
  <c r="AX147" i="29" s="1"/>
  <c r="AZ147" i="29" l="1"/>
  <c r="AV148" i="29" a="1"/>
  <c r="AV148" i="29" s="1"/>
  <c r="AU149" i="29" a="1"/>
  <c r="AU149" i="29" s="1"/>
  <c r="AY149" i="29" s="1" a="1"/>
  <c r="AY149" i="29" s="1"/>
  <c r="AY148" i="29" a="1"/>
  <c r="AY148" i="29" s="1"/>
  <c r="AX148" i="29" a="1"/>
  <c r="AX148" i="29" s="1"/>
  <c r="AZ148" i="29" l="1"/>
  <c r="AW149" i="29" a="1"/>
  <c r="AW149" i="29" s="1"/>
  <c r="AV149" i="29" a="1"/>
  <c r="AV149" i="29" s="1"/>
  <c r="AX149" i="29" a="1"/>
  <c r="AX149" i="29" s="1"/>
  <c r="AU150" i="29" a="1"/>
  <c r="AU150" i="29" s="1"/>
  <c r="AV150" i="29" s="1" a="1"/>
  <c r="AV150" i="29" s="1"/>
  <c r="AZ149" i="29" l="1"/>
  <c r="AU151" i="29" a="1"/>
  <c r="AU151" i="29" s="1"/>
  <c r="AX151" i="29" s="1" a="1"/>
  <c r="AX151" i="29" s="1"/>
  <c r="AX150" i="29" a="1"/>
  <c r="AX150" i="29" s="1"/>
  <c r="AY150" i="29" a="1"/>
  <c r="AY150" i="29" s="1"/>
  <c r="AW150" i="29" a="1"/>
  <c r="AW150" i="29" s="1"/>
  <c r="AZ150" i="29" l="1"/>
  <c r="AV151" i="29" a="1"/>
  <c r="AV151" i="29" s="1"/>
  <c r="AW151" i="29" a="1"/>
  <c r="AW151" i="29" s="1"/>
  <c r="AU152" i="29" a="1"/>
  <c r="AU152" i="29" s="1"/>
  <c r="AX152" i="29" s="1" a="1"/>
  <c r="AX152" i="29" s="1"/>
  <c r="AY151" i="29" a="1"/>
  <c r="AY151" i="29" s="1"/>
  <c r="AZ151" i="29" l="1"/>
  <c r="AU153" i="29" a="1"/>
  <c r="AU153" i="29" s="1"/>
  <c r="AW153" i="29" s="1" a="1"/>
  <c r="AW153" i="29" s="1"/>
  <c r="AW152" i="29" a="1"/>
  <c r="AW152" i="29" s="1"/>
  <c r="AV152" i="29" a="1"/>
  <c r="AV152" i="29" s="1"/>
  <c r="AY152" i="29" a="1"/>
  <c r="AY152" i="29" s="1"/>
  <c r="AZ152" i="29" l="1"/>
  <c r="AV153" i="29" a="1"/>
  <c r="AV153" i="29" s="1"/>
  <c r="AY153" i="29" a="1"/>
  <c r="AY153" i="29" s="1"/>
  <c r="AX153" i="29" a="1"/>
  <c r="AX153" i="29" s="1"/>
  <c r="AU154" i="29" a="1"/>
  <c r="AU154" i="29" s="1"/>
  <c r="AW154" i="29" s="1" a="1"/>
  <c r="AW154" i="29" s="1"/>
  <c r="AZ153" i="29" l="1"/>
  <c r="AU155" i="29" a="1"/>
  <c r="AU155" i="29" s="1"/>
  <c r="AX155" i="29" s="1" a="1"/>
  <c r="AX155" i="29" s="1"/>
  <c r="AX154" i="29" a="1"/>
  <c r="AX154" i="29" s="1"/>
  <c r="AV154" i="29" a="1"/>
  <c r="AV154" i="29" s="1"/>
  <c r="AY154" i="29" a="1"/>
  <c r="AY154" i="29" s="1"/>
  <c r="AZ154" i="29" l="1"/>
  <c r="AU156" i="29" a="1"/>
  <c r="AU156" i="29" s="1"/>
  <c r="AV156" i="29" s="1" a="1"/>
  <c r="AV156" i="29" s="1"/>
  <c r="AY155" i="29" a="1"/>
  <c r="AY155" i="29" s="1"/>
  <c r="AW155" i="29" a="1"/>
  <c r="AW155" i="29" s="1"/>
  <c r="AV155" i="29" a="1"/>
  <c r="AV155" i="29" s="1"/>
  <c r="AZ155" i="29" l="1"/>
  <c r="AY156" i="29" a="1"/>
  <c r="AY156" i="29" s="1"/>
  <c r="AX156" i="29" a="1"/>
  <c r="AX156" i="29" s="1"/>
  <c r="AW156" i="29" a="1"/>
  <c r="AW156" i="29" s="1"/>
  <c r="AU157" i="29" a="1"/>
  <c r="AU157" i="29" s="1"/>
  <c r="AV157" i="29" s="1" a="1"/>
  <c r="AV157" i="29" s="1"/>
  <c r="AZ156" i="29" l="1"/>
  <c r="AY157" i="29" a="1"/>
  <c r="AY157" i="29" s="1"/>
  <c r="AX157" i="29" a="1"/>
  <c r="AX157" i="29" s="1"/>
  <c r="AW157" i="29" a="1"/>
  <c r="AW157" i="29" s="1"/>
  <c r="AU158" i="29" a="1"/>
  <c r="AU158" i="29" s="1"/>
  <c r="AY158" i="29" s="1" a="1"/>
  <c r="AY158" i="29" s="1"/>
  <c r="AZ157" i="29" l="1"/>
  <c r="AU159" i="29" a="1"/>
  <c r="AU159" i="29" s="1"/>
  <c r="AX159" i="29" s="1" a="1"/>
  <c r="AX159" i="29" s="1"/>
  <c r="AX158" i="29" a="1"/>
  <c r="AX158" i="29" s="1"/>
  <c r="AW158" i="29" a="1"/>
  <c r="AW158" i="29" s="1"/>
  <c r="AV158" i="29" a="1"/>
  <c r="AV158" i="29" s="1"/>
  <c r="AZ158" i="29" l="1"/>
  <c r="AU160" i="29" a="1"/>
  <c r="AU160" i="29" s="1"/>
  <c r="AY160" i="29" s="1" a="1"/>
  <c r="AY160" i="29" s="1"/>
  <c r="AY159" i="29" a="1"/>
  <c r="AY159" i="29" s="1"/>
  <c r="AW159" i="29" a="1"/>
  <c r="AW159" i="29" s="1"/>
  <c r="AV159" i="29" a="1"/>
  <c r="AV159" i="29" s="1"/>
  <c r="AZ159" i="29" l="1"/>
  <c r="AW160" i="29" a="1"/>
  <c r="AW160" i="29" s="1"/>
  <c r="AV160" i="29" a="1"/>
  <c r="AV160" i="29" s="1"/>
  <c r="AX160" i="29" a="1"/>
  <c r="AX160" i="29" s="1"/>
  <c r="AU161" i="29" a="1"/>
  <c r="AU161" i="29" s="1"/>
  <c r="AV161" i="29" s="1" a="1"/>
  <c r="AV161" i="29" s="1"/>
  <c r="AZ160" i="29" l="1"/>
  <c r="AX161" i="29" a="1"/>
  <c r="AX161" i="29" s="1"/>
  <c r="AU162" i="29" a="1"/>
  <c r="AU162" i="29" s="1"/>
  <c r="AY162" i="29" s="1" a="1"/>
  <c r="AY162" i="29" s="1"/>
  <c r="AW161" i="29" a="1"/>
  <c r="AW161" i="29" s="1"/>
  <c r="AY161" i="29" a="1"/>
  <c r="AY161" i="29" s="1"/>
  <c r="AZ161" i="29" l="1"/>
  <c r="AU163" i="29" a="1"/>
  <c r="AU163" i="29" s="1"/>
  <c r="AY163" i="29" s="1" a="1"/>
  <c r="AY163" i="29" s="1"/>
  <c r="AX162" i="29" a="1"/>
  <c r="AX162" i="29" s="1"/>
  <c r="AV162" i="29" a="1"/>
  <c r="AV162" i="29" s="1"/>
  <c r="AW162" i="29" a="1"/>
  <c r="AW162" i="29" s="1"/>
  <c r="AZ162" i="29" l="1"/>
  <c r="AW163" i="29" a="1"/>
  <c r="AW163" i="29" s="1"/>
  <c r="AX163" i="29" a="1"/>
  <c r="AX163" i="29" s="1"/>
  <c r="AV163" i="29" a="1"/>
  <c r="AV163" i="29" s="1"/>
  <c r="AU164" i="29" a="1"/>
  <c r="AU164" i="29" s="1"/>
  <c r="AY164" i="29" s="1" a="1"/>
  <c r="AY164" i="29" s="1"/>
  <c r="AZ163" i="29" l="1"/>
  <c r="AU165" i="29" a="1"/>
  <c r="AU165" i="29" s="1"/>
  <c r="AY165" i="29" s="1" a="1"/>
  <c r="AY165" i="29" s="1"/>
  <c r="AV164" i="29" a="1"/>
  <c r="AV164" i="29" s="1"/>
  <c r="AX164" i="29" a="1"/>
  <c r="AX164" i="29" s="1"/>
  <c r="AW164" i="29" a="1"/>
  <c r="AW164" i="29" s="1"/>
  <c r="AZ164" i="29" l="1"/>
  <c r="AU166" i="29" a="1"/>
  <c r="AU166" i="29" s="1"/>
  <c r="AW166" i="29" s="1" a="1"/>
  <c r="AW166" i="29" s="1"/>
  <c r="AW165" i="29" a="1"/>
  <c r="AW165" i="29" s="1"/>
  <c r="AV165" i="29" a="1"/>
  <c r="AV165" i="29" s="1"/>
  <c r="AX165" i="29" a="1"/>
  <c r="AX165" i="29" s="1"/>
  <c r="AZ165" i="29" l="1"/>
  <c r="AX166" i="29" a="1"/>
  <c r="AX166" i="29" s="1"/>
  <c r="AU167" i="29" a="1"/>
  <c r="AU167" i="29" s="1"/>
  <c r="AV167" i="29" s="1" a="1"/>
  <c r="AV167" i="29" s="1"/>
  <c r="AV166" i="29" a="1"/>
  <c r="AV166" i="29" s="1"/>
  <c r="AY166" i="29" a="1"/>
  <c r="AY166" i="29" s="1"/>
  <c r="AZ166" i="29" l="1"/>
  <c r="AU168" i="29" a="1"/>
  <c r="AU168" i="29" s="1"/>
  <c r="AY168" i="29" s="1" a="1"/>
  <c r="AY168" i="29" s="1"/>
  <c r="AY167" i="29" a="1"/>
  <c r="AY167" i="29" s="1"/>
  <c r="AX167" i="29" a="1"/>
  <c r="AX167" i="29" s="1"/>
  <c r="AW167" i="29" a="1"/>
  <c r="AW167" i="29" s="1"/>
  <c r="AZ167" i="29" l="1"/>
  <c r="AU169" i="29" a="1"/>
  <c r="AU169" i="29" s="1"/>
  <c r="AW169" i="29" s="1" a="1"/>
  <c r="AW169" i="29" s="1"/>
  <c r="AV168" i="29" a="1"/>
  <c r="AV168" i="29" s="1"/>
  <c r="AX168" i="29" a="1"/>
  <c r="AX168" i="29" s="1"/>
  <c r="AW168" i="29" a="1"/>
  <c r="AW168" i="29" s="1"/>
  <c r="AZ168" i="29" l="1"/>
  <c r="AY169" i="29" a="1"/>
  <c r="AY169" i="29" s="1"/>
  <c r="AV169" i="29" a="1"/>
  <c r="AV169" i="29" s="1"/>
  <c r="AX169" i="29" a="1"/>
  <c r="AX169" i="29" s="1"/>
  <c r="AU170" i="29" a="1"/>
  <c r="AU170" i="29" s="1"/>
  <c r="AY170" i="29" s="1" a="1"/>
  <c r="AY170" i="29" s="1"/>
  <c r="AZ169" i="29" l="1"/>
  <c r="AU171" i="29" a="1"/>
  <c r="AU171" i="29" s="1"/>
  <c r="AX171" i="29" s="1" a="1"/>
  <c r="AX171" i="29" s="1"/>
  <c r="AX170" i="29" a="1"/>
  <c r="AX170" i="29" s="1"/>
  <c r="AW170" i="29" a="1"/>
  <c r="AW170" i="29" s="1"/>
  <c r="AV170" i="29" a="1"/>
  <c r="AV170" i="29" s="1"/>
  <c r="AZ170" i="29" l="1"/>
  <c r="AU172" i="29" a="1"/>
  <c r="AU172" i="29" s="1"/>
  <c r="AX172" i="29" s="1" a="1"/>
  <c r="AX172" i="29" s="1"/>
  <c r="AY171" i="29" a="1"/>
  <c r="AY171" i="29" s="1"/>
  <c r="AW171" i="29" a="1"/>
  <c r="AW171" i="29" s="1"/>
  <c r="AV171" i="29" a="1"/>
  <c r="AV171" i="29" s="1"/>
  <c r="AZ171" i="29" l="1"/>
  <c r="AW172" i="29" a="1"/>
  <c r="AW172" i="29" s="1"/>
  <c r="AV172" i="29" a="1"/>
  <c r="AV172" i="29" s="1"/>
  <c r="AY172" i="29" a="1"/>
  <c r="AY172" i="29" s="1"/>
  <c r="AU173" i="29" a="1"/>
  <c r="AU173" i="29" s="1"/>
  <c r="AY173" i="29" s="1" a="1"/>
  <c r="AY173" i="29" s="1"/>
  <c r="AZ172" i="29" l="1"/>
  <c r="AU174" i="29" a="1"/>
  <c r="AU174" i="29" s="1"/>
  <c r="AX174" i="29" s="1" a="1"/>
  <c r="AX174" i="29" s="1"/>
  <c r="AW173" i="29" a="1"/>
  <c r="AW173" i="29" s="1"/>
  <c r="AX173" i="29" a="1"/>
  <c r="AX173" i="29" s="1"/>
  <c r="AV173" i="29" a="1"/>
  <c r="AV173" i="29" s="1"/>
  <c r="AZ173" i="29" l="1"/>
  <c r="AW174" i="29" a="1"/>
  <c r="AW174" i="29" s="1"/>
  <c r="AV174" i="29" a="1"/>
  <c r="AV174" i="29" s="1"/>
  <c r="AU175" i="29" a="1"/>
  <c r="AU175" i="29" s="1"/>
  <c r="AY175" i="29" s="1" a="1"/>
  <c r="AY175" i="29" s="1"/>
  <c r="AY174" i="29" a="1"/>
  <c r="AY174" i="29" s="1"/>
  <c r="AZ174" i="29" l="1"/>
  <c r="AX175" i="29" a="1"/>
  <c r="AX175" i="29" s="1"/>
  <c r="AW175" i="29" a="1"/>
  <c r="AW175" i="29" s="1"/>
  <c r="AU176" i="29" a="1"/>
  <c r="AU176" i="29" s="1"/>
  <c r="AV176" i="29" s="1" a="1"/>
  <c r="AV176" i="29" s="1"/>
  <c r="AV175" i="29" a="1"/>
  <c r="AV175" i="29" s="1"/>
  <c r="AZ175" i="29" l="1"/>
  <c r="AU177" i="29" a="1"/>
  <c r="AU177" i="29" s="1"/>
  <c r="AX177" i="29" s="1" a="1"/>
  <c r="AX177" i="29" s="1"/>
  <c r="AW176" i="29" a="1"/>
  <c r="AW176" i="29" s="1"/>
  <c r="AY176" i="29" a="1"/>
  <c r="AY176" i="29" s="1"/>
  <c r="AX176" i="29" a="1"/>
  <c r="AX176" i="29" s="1"/>
  <c r="AZ176" i="29" l="1"/>
  <c r="AW177" i="29" a="1"/>
  <c r="AW177" i="29" s="1"/>
  <c r="AV177" i="29" a="1"/>
  <c r="AV177" i="29" s="1"/>
  <c r="AU178" i="29" a="1"/>
  <c r="AU178" i="29" s="1"/>
  <c r="AW178" i="29" s="1" a="1"/>
  <c r="AW178" i="29" s="1"/>
  <c r="AY177" i="29" a="1"/>
  <c r="AY177" i="29" s="1"/>
  <c r="AZ177" i="29" l="1"/>
  <c r="AU179" i="29" a="1"/>
  <c r="AU179" i="29" s="1"/>
  <c r="AV179" i="29" s="1" a="1"/>
  <c r="AV179" i="29" s="1"/>
  <c r="AV178" i="29" a="1"/>
  <c r="AV178" i="29" s="1"/>
  <c r="AY178" i="29" a="1"/>
  <c r="AY178" i="29" s="1"/>
  <c r="AX178" i="29" a="1"/>
  <c r="AX178" i="29" s="1"/>
  <c r="AZ178" i="29" l="1"/>
  <c r="AY179" i="29" a="1"/>
  <c r="AY179" i="29" s="1"/>
  <c r="AX179" i="29" a="1"/>
  <c r="AX179" i="29" s="1"/>
  <c r="AU180" i="29" a="1"/>
  <c r="AU180" i="29" s="1"/>
  <c r="AY180" i="29" s="1" a="1"/>
  <c r="AY180" i="29" s="1"/>
  <c r="AW179" i="29" a="1"/>
  <c r="AW179" i="29" s="1"/>
  <c r="AZ179" i="29" l="1"/>
  <c r="AX180" i="29" a="1"/>
  <c r="AX180" i="29" s="1"/>
  <c r="AU181" i="29" a="1"/>
  <c r="AU181" i="29" s="1"/>
  <c r="AV181" i="29" s="1" a="1"/>
  <c r="AV181" i="29" s="1"/>
  <c r="AW180" i="29" a="1"/>
  <c r="AW180" i="29" s="1"/>
  <c r="AV180" i="29" a="1"/>
  <c r="AV180" i="29" s="1"/>
  <c r="AZ180" i="29" l="1"/>
  <c r="AU182" i="29" a="1"/>
  <c r="AU182" i="29" s="1"/>
  <c r="AY182" i="29" s="1" a="1"/>
  <c r="AY182" i="29" s="1"/>
  <c r="AY181" i="29" a="1"/>
  <c r="AY181" i="29" s="1"/>
  <c r="AW181" i="29" a="1"/>
  <c r="AW181" i="29" s="1"/>
  <c r="AX181" i="29" a="1"/>
  <c r="AX181" i="29" s="1"/>
  <c r="AZ181" i="29" l="1"/>
  <c r="AX182" i="29" a="1"/>
  <c r="AX182" i="29" s="1"/>
  <c r="AW182" i="29" a="1"/>
  <c r="AW182" i="29" s="1"/>
  <c r="AV182" i="29" a="1"/>
  <c r="AV182" i="29" s="1"/>
  <c r="AU183" i="29" a="1"/>
  <c r="AU183" i="29" s="1"/>
  <c r="AY183" i="29" s="1" a="1"/>
  <c r="AY183" i="29" s="1"/>
  <c r="AZ182" i="29" l="1"/>
  <c r="AX183" i="29" a="1"/>
  <c r="AX183" i="29" s="1"/>
  <c r="AU184" i="29" a="1"/>
  <c r="AU184" i="29" s="1"/>
  <c r="AY184" i="29" s="1" a="1"/>
  <c r="AY184" i="29" s="1"/>
  <c r="AW183" i="29" a="1"/>
  <c r="AW183" i="29" s="1"/>
  <c r="AV183" i="29" a="1"/>
  <c r="AV183" i="29" s="1"/>
  <c r="AZ183" i="29" l="1"/>
  <c r="AU185" i="29" a="1"/>
  <c r="AU185" i="29" s="1"/>
  <c r="AX185" i="29" s="1" a="1"/>
  <c r="AX185" i="29" s="1"/>
  <c r="AX184" i="29" a="1"/>
  <c r="AX184" i="29" s="1"/>
  <c r="AV184" i="29" a="1"/>
  <c r="AV184" i="29" s="1"/>
  <c r="AW184" i="29" a="1"/>
  <c r="AW184" i="29" s="1"/>
  <c r="AZ184" i="29" l="1"/>
  <c r="AW185" i="29" a="1"/>
  <c r="AW185" i="29" s="1"/>
  <c r="AV185" i="29" a="1"/>
  <c r="AV185" i="29" s="1"/>
  <c r="AU186" i="29" a="1"/>
  <c r="AU186" i="29" s="1"/>
  <c r="AW186" i="29" s="1" a="1"/>
  <c r="AW186" i="29" s="1"/>
  <c r="AY185" i="29" a="1"/>
  <c r="AY185" i="29" s="1"/>
  <c r="AZ185" i="29" l="1"/>
  <c r="AV186" i="29" a="1"/>
  <c r="AV186" i="29" s="1"/>
  <c r="AU187" i="29" a="1"/>
  <c r="AU187" i="29" s="1"/>
  <c r="AV187" i="29" s="1" a="1"/>
  <c r="AV187" i="29" s="1"/>
  <c r="AY186" i="29" a="1"/>
  <c r="AY186" i="29" s="1"/>
  <c r="AX186" i="29" a="1"/>
  <c r="AX186" i="29" s="1"/>
  <c r="AZ186" i="29" l="1"/>
  <c r="AU188" i="29" a="1"/>
  <c r="AU188" i="29" s="1"/>
  <c r="AX188" i="29" s="1" a="1"/>
  <c r="AX188" i="29" s="1"/>
  <c r="AW187" i="29" a="1"/>
  <c r="AW187" i="29" s="1"/>
  <c r="AY187" i="29" a="1"/>
  <c r="AY187" i="29" s="1"/>
  <c r="AX187" i="29" a="1"/>
  <c r="AX187" i="29" s="1"/>
  <c r="AZ187" i="29" l="1"/>
  <c r="AW188" i="29" a="1"/>
  <c r="AW188" i="29" s="1"/>
  <c r="AV188" i="29" a="1"/>
  <c r="AV188" i="29" s="1"/>
  <c r="AY188" i="29" a="1"/>
  <c r="AY188" i="29" s="1"/>
  <c r="AU189" i="29" a="1"/>
  <c r="AU189" i="29" s="1"/>
  <c r="AW189" i="29" s="1" a="1"/>
  <c r="AW189" i="29" s="1"/>
  <c r="AZ188" i="29" l="1"/>
  <c r="AV189" i="29" a="1"/>
  <c r="AV189" i="29" s="1"/>
  <c r="AU190" i="29" a="1"/>
  <c r="AU190" i="29" s="1"/>
  <c r="AY190" i="29" s="1" a="1"/>
  <c r="AY190" i="29" s="1"/>
  <c r="AY189" i="29" a="1"/>
  <c r="AY189" i="29" s="1"/>
  <c r="AX189" i="29" a="1"/>
  <c r="AX189" i="29" s="1"/>
  <c r="AZ189" i="29" l="1"/>
  <c r="AU191" i="29" a="1"/>
  <c r="AU191" i="29" s="1"/>
  <c r="AV191" i="29" s="1" a="1"/>
  <c r="AV191" i="29" s="1"/>
  <c r="AV190" i="29" a="1"/>
  <c r="AV190" i="29" s="1"/>
  <c r="AX190" i="29" a="1"/>
  <c r="AX190" i="29" s="1"/>
  <c r="AW190" i="29" a="1"/>
  <c r="AW190" i="29" s="1"/>
  <c r="AZ190" i="29" l="1"/>
  <c r="AY191" i="29" a="1"/>
  <c r="AY191" i="29" s="1"/>
  <c r="AX191" i="29" a="1"/>
  <c r="AX191" i="29" s="1"/>
  <c r="AU192" i="29" a="1"/>
  <c r="AU192" i="29" s="1"/>
  <c r="AW192" i="29" s="1" a="1"/>
  <c r="AW192" i="29" s="1"/>
  <c r="AW191" i="29" a="1"/>
  <c r="AW191" i="29" s="1"/>
  <c r="AZ191" i="29" l="1"/>
  <c r="AV192" i="29" a="1"/>
  <c r="AV192" i="29" s="1"/>
  <c r="AY192" i="29" a="1"/>
  <c r="AY192" i="29" s="1"/>
  <c r="AU193" i="29" a="1"/>
  <c r="AU193" i="29" s="1"/>
  <c r="AX193" i="29" s="1" a="1"/>
  <c r="AX193" i="29" s="1"/>
  <c r="AX192" i="29" a="1"/>
  <c r="AX192" i="29" s="1"/>
  <c r="AZ192" i="29" l="1"/>
  <c r="AW193" i="29" a="1"/>
  <c r="AW193" i="29" s="1"/>
  <c r="AV193" i="29" a="1"/>
  <c r="AV193" i="29" s="1"/>
  <c r="AU194" i="29" a="1"/>
  <c r="AU194" i="29" s="1"/>
  <c r="AX194" i="29" s="1" a="1"/>
  <c r="AX194" i="29" s="1"/>
  <c r="AY193" i="29" a="1"/>
  <c r="AY193" i="29" s="1"/>
  <c r="AZ193" i="29" l="1"/>
  <c r="AU195" i="29" a="1"/>
  <c r="AU195" i="29" s="1"/>
  <c r="AW195" i="29" s="1" a="1"/>
  <c r="AW195" i="29" s="1"/>
  <c r="AV194" i="29" a="1"/>
  <c r="AV194" i="29" s="1"/>
  <c r="AW194" i="29" a="1"/>
  <c r="AW194" i="29" s="1"/>
  <c r="AY194" i="29" a="1"/>
  <c r="AY194" i="29" s="1"/>
  <c r="AZ194" i="29" l="1"/>
  <c r="AV195" i="29" a="1"/>
  <c r="AV195" i="29" s="1"/>
  <c r="AY195" i="29" a="1"/>
  <c r="AY195" i="29" s="1"/>
  <c r="AX195" i="29" a="1"/>
  <c r="AX195" i="29" s="1"/>
  <c r="AU196" i="29" a="1"/>
  <c r="AU196" i="29" s="1"/>
  <c r="AV196" i="29" s="1" a="1"/>
  <c r="AV196" i="29" s="1"/>
  <c r="AZ195" i="29" l="1"/>
  <c r="AU197" i="29" a="1"/>
  <c r="AU197" i="29" s="1"/>
  <c r="AX197" i="29" s="1" a="1"/>
  <c r="AX197" i="29" s="1"/>
  <c r="AX196" i="29" a="1"/>
  <c r="AX196" i="29" s="1"/>
  <c r="AY196" i="29" a="1"/>
  <c r="AY196" i="29" s="1"/>
  <c r="AW196" i="29" a="1"/>
  <c r="AW196" i="29" s="1"/>
  <c r="AZ196" i="29" l="1"/>
  <c r="AW197" i="29" a="1"/>
  <c r="AW197" i="29" s="1"/>
  <c r="AV197" i="29" a="1"/>
  <c r="AV197" i="29" s="1"/>
  <c r="AU198" i="29" a="1"/>
  <c r="AU198" i="29" s="1"/>
  <c r="AX198" i="29" s="1" a="1"/>
  <c r="AX198" i="29" s="1"/>
  <c r="AY197" i="29" a="1"/>
  <c r="AY197" i="29" s="1"/>
  <c r="AZ197" i="29" l="1"/>
  <c r="AU199" i="29" a="1"/>
  <c r="AU199" i="29" s="1"/>
  <c r="AV199" i="29" s="1" a="1"/>
  <c r="AV199" i="29" s="1"/>
  <c r="AV198" i="29" a="1"/>
  <c r="AV198" i="29" s="1"/>
  <c r="AW198" i="29" a="1"/>
  <c r="AW198" i="29" s="1"/>
  <c r="AY198" i="29" a="1"/>
  <c r="AY198" i="29" s="1"/>
  <c r="AZ198" i="29" l="1"/>
  <c r="AU200" i="29" a="1"/>
  <c r="AU200" i="29" s="1"/>
  <c r="AW200" i="29" s="1" a="1"/>
  <c r="AW200" i="29" s="1"/>
  <c r="AW199" i="29" a="1"/>
  <c r="AW199" i="29" s="1"/>
  <c r="AY199" i="29" a="1"/>
  <c r="AY199" i="29" s="1"/>
  <c r="AX199" i="29" a="1"/>
  <c r="AX199" i="29" s="1"/>
  <c r="AZ199" i="29" l="1"/>
  <c r="AU201" i="29" a="1"/>
  <c r="AU201" i="29" s="1"/>
  <c r="AX201" i="29" s="1" a="1"/>
  <c r="AX201" i="29" s="1"/>
  <c r="AX200" i="29" a="1"/>
  <c r="AX200" i="29" s="1"/>
  <c r="AV200" i="29" a="1"/>
  <c r="AV200" i="29" s="1"/>
  <c r="AY200" i="29" a="1"/>
  <c r="AY200" i="29" s="1"/>
  <c r="AZ200" i="29" l="1"/>
  <c r="AU202" i="29" a="1"/>
  <c r="AU202" i="29" s="1"/>
  <c r="AY202" i="29" s="1" a="1"/>
  <c r="AY202" i="29" s="1"/>
  <c r="AY201" i="29" a="1"/>
  <c r="AY201" i="29" s="1"/>
  <c r="AW201" i="29" a="1"/>
  <c r="AW201" i="29" s="1"/>
  <c r="AV201" i="29" a="1"/>
  <c r="AV201" i="29" s="1"/>
  <c r="AZ201" i="29" l="1"/>
  <c r="AU203" i="29" a="1"/>
  <c r="AU203" i="29" s="1"/>
  <c r="AV203" i="29" s="1" a="1"/>
  <c r="AV203" i="29" s="1"/>
  <c r="AV202" i="29" a="1"/>
  <c r="AV202" i="29" s="1"/>
  <c r="AX202" i="29" a="1"/>
  <c r="AX202" i="29" s="1"/>
  <c r="AW202" i="29" a="1"/>
  <c r="AW202" i="29" s="1"/>
  <c r="AZ202" i="29" l="1"/>
  <c r="AU204" i="29" a="1"/>
  <c r="AU204" i="29" s="1"/>
  <c r="AW204" i="29" s="1" a="1"/>
  <c r="AW204" i="29" s="1"/>
  <c r="AW203" i="29" a="1"/>
  <c r="AW203" i="29" s="1"/>
  <c r="AY203" i="29" a="1"/>
  <c r="AY203" i="29" s="1"/>
  <c r="AX203" i="29" a="1"/>
  <c r="AX203" i="29" s="1"/>
  <c r="AZ203" i="29" l="1"/>
  <c r="AV204" i="29" a="1"/>
  <c r="AV204" i="29" s="1"/>
  <c r="AY204" i="29" a="1"/>
  <c r="AY204" i="29" s="1"/>
  <c r="AU205" i="29" a="1"/>
  <c r="AU205" i="29" s="1"/>
  <c r="AW205" i="29" s="1" a="1"/>
  <c r="AW205" i="29" s="1"/>
  <c r="AX204" i="29" a="1"/>
  <c r="AX204" i="29" s="1"/>
  <c r="AZ204" i="29" l="1"/>
  <c r="AU206" i="29" a="1"/>
  <c r="AU206" i="29" s="1"/>
  <c r="AV206" i="29" s="1" a="1"/>
  <c r="AV206" i="29" s="1"/>
  <c r="AY205" i="29" a="1"/>
  <c r="AY205" i="29" s="1"/>
  <c r="AV205" i="29" a="1"/>
  <c r="AV205" i="29" s="1"/>
  <c r="AX205" i="29" a="1"/>
  <c r="AX205" i="29" s="1"/>
  <c r="AZ205" i="29" l="1"/>
  <c r="AX206" i="29" a="1"/>
  <c r="AX206" i="29" s="1"/>
  <c r="AY206" i="29" a="1"/>
  <c r="AY206" i="29" s="1"/>
  <c r="AW206" i="29" a="1"/>
  <c r="AW206" i="29" s="1"/>
  <c r="AU207" i="29" a="1"/>
  <c r="AU207" i="29" s="1"/>
  <c r="AW207" i="29" s="1" a="1"/>
  <c r="AW207" i="29" s="1"/>
  <c r="AZ206" i="29" l="1"/>
  <c r="AV207" i="29" a="1"/>
  <c r="AV207" i="29" s="1"/>
  <c r="AY207" i="29" a="1"/>
  <c r="AY207" i="29" s="1"/>
  <c r="AX207" i="29" a="1"/>
  <c r="AX207" i="29" s="1"/>
  <c r="AU208" i="29" a="1"/>
  <c r="AU208" i="29" s="1"/>
  <c r="AV208" i="29" s="1" a="1"/>
  <c r="AV208" i="29" s="1"/>
  <c r="AZ207" i="29" l="1"/>
  <c r="AY208" i="29" a="1"/>
  <c r="AY208" i="29" s="1"/>
  <c r="AX208" i="29" a="1"/>
  <c r="AX208" i="29" s="1"/>
  <c r="AU209" i="29" a="1"/>
  <c r="AU209" i="29" s="1"/>
  <c r="AW209" i="29" s="1" a="1"/>
  <c r="AW209" i="29" s="1"/>
  <c r="AW208" i="29" a="1"/>
  <c r="AW208" i="29" s="1"/>
  <c r="AZ208" i="29" l="1"/>
  <c r="AU210" i="29" a="1"/>
  <c r="AU210" i="29" s="1"/>
  <c r="AX210" i="29" s="1" a="1"/>
  <c r="AX210" i="29" s="1"/>
  <c r="AY209" i="29" a="1"/>
  <c r="AY209" i="29" s="1"/>
  <c r="AV209" i="29" a="1"/>
  <c r="AV209" i="29" s="1"/>
  <c r="AX209" i="29" a="1"/>
  <c r="AX209" i="29" s="1"/>
  <c r="AZ209" i="29" l="1"/>
  <c r="AU211" i="29" a="1"/>
  <c r="AU211" i="29" s="1"/>
  <c r="AW211" i="29" s="1" a="1"/>
  <c r="AW211" i="29" s="1"/>
  <c r="AV210" i="29" a="1"/>
  <c r="AV210" i="29" s="1"/>
  <c r="AY210" i="29" a="1"/>
  <c r="AY210" i="29" s="1"/>
  <c r="AW210" i="29" a="1"/>
  <c r="AW210" i="29" s="1"/>
  <c r="AZ210" i="29" l="1"/>
  <c r="AV211" i="29" a="1"/>
  <c r="AV211" i="29" s="1"/>
  <c r="AY211" i="29" a="1"/>
  <c r="AY211" i="29" s="1"/>
  <c r="AX211" i="29" a="1"/>
  <c r="AX211" i="29" s="1"/>
  <c r="AU212" i="29" a="1"/>
  <c r="AU212" i="29" s="1"/>
  <c r="AY212" i="29" s="1" a="1"/>
  <c r="AY212" i="29" s="1"/>
  <c r="AZ211" i="29" l="1"/>
  <c r="AX212" i="29" a="1"/>
  <c r="AX212" i="29" s="1"/>
  <c r="AU213" i="29" a="1"/>
  <c r="AU213" i="29" s="1"/>
  <c r="AX213" i="29" s="1" a="1"/>
  <c r="AX213" i="29" s="1"/>
  <c r="AW212" i="29" a="1"/>
  <c r="AW212" i="29" s="1"/>
  <c r="AV212" i="29" a="1"/>
  <c r="AV212" i="29" s="1"/>
  <c r="AZ212" i="29" l="1"/>
  <c r="AU214" i="29" a="1"/>
  <c r="AU214" i="29" s="1"/>
  <c r="AX214" i="29" s="1" a="1"/>
  <c r="AX214" i="29" s="1"/>
  <c r="AY213" i="29" a="1"/>
  <c r="AY213" i="29" s="1"/>
  <c r="AW213" i="29" a="1"/>
  <c r="AW213" i="29" s="1"/>
  <c r="AV213" i="29" a="1"/>
  <c r="AV213" i="29" s="1"/>
  <c r="AZ213" i="29" l="1"/>
  <c r="AU215" i="29" a="1"/>
  <c r="AU215" i="29" s="1"/>
  <c r="AW215" i="29" s="1" a="1"/>
  <c r="AW215" i="29" s="1"/>
  <c r="AV214" i="29" a="1"/>
  <c r="AV214" i="29" s="1"/>
  <c r="AW214" i="29" a="1"/>
  <c r="AW214" i="29" s="1"/>
  <c r="AY214" i="29" a="1"/>
  <c r="AY214" i="29" s="1"/>
  <c r="AZ214" i="29" l="1"/>
  <c r="AV215" i="29" a="1"/>
  <c r="AV215" i="29" s="1"/>
  <c r="AY215" i="29" a="1"/>
  <c r="AY215" i="29" s="1"/>
  <c r="AX215" i="29" a="1"/>
  <c r="AX215" i="29" s="1"/>
  <c r="AU216" i="29" a="1"/>
  <c r="AU216" i="29" s="1"/>
  <c r="AW216" i="29" s="1" a="1"/>
  <c r="AW216" i="29" s="1"/>
  <c r="AZ215" i="29" l="1"/>
  <c r="AV216" i="29" a="1"/>
  <c r="AV216" i="29" s="1"/>
  <c r="AY216" i="29" a="1"/>
  <c r="AY216" i="29" s="1"/>
  <c r="AX216" i="29" a="1"/>
  <c r="AX216" i="29" s="1"/>
  <c r="AU217" i="29" a="1"/>
  <c r="AU217" i="29" s="1"/>
  <c r="AV217" i="29" s="1" a="1"/>
  <c r="AV217" i="29" s="1"/>
  <c r="AZ216" i="29" l="1"/>
  <c r="AY217" i="29" a="1"/>
  <c r="AY217" i="29" s="1"/>
  <c r="AU218" i="29" a="1"/>
  <c r="AU218" i="29" s="1"/>
  <c r="AW218" i="29" s="1" a="1"/>
  <c r="AW218" i="29" s="1"/>
  <c r="AX217" i="29" a="1"/>
  <c r="AX217" i="29" s="1"/>
  <c r="AW217" i="29" a="1"/>
  <c r="AW217" i="29" s="1"/>
  <c r="AZ217" i="29" l="1"/>
  <c r="AU219" i="29" a="1"/>
  <c r="AU219" i="29" s="1"/>
  <c r="AW219" i="29" s="1" a="1"/>
  <c r="AW219" i="29" s="1"/>
  <c r="AV218" i="29" a="1"/>
  <c r="AV218" i="29" s="1"/>
  <c r="AX218" i="29" a="1"/>
  <c r="AX218" i="29" s="1"/>
  <c r="AY218" i="29" a="1"/>
  <c r="AY218" i="29" s="1"/>
  <c r="AZ218" i="29" l="1"/>
  <c r="AV219" i="29" a="1"/>
  <c r="AV219" i="29" s="1"/>
  <c r="AY219" i="29" a="1"/>
  <c r="AY219" i="29" s="1"/>
  <c r="AX219" i="29" a="1"/>
  <c r="AX219" i="29" s="1"/>
  <c r="AU220" i="29" a="1"/>
  <c r="AU220" i="29" s="1"/>
  <c r="AV220" i="29" s="1" a="1"/>
  <c r="AV220" i="29" s="1"/>
  <c r="AZ219" i="29" l="1"/>
  <c r="AY220" i="29" a="1"/>
  <c r="AY220" i="29" s="1"/>
  <c r="AX220" i="29" a="1"/>
  <c r="AX220" i="29" s="1"/>
  <c r="AU221" i="29" a="1"/>
  <c r="AU221" i="29" s="1"/>
  <c r="AW221" i="29" s="1" a="1"/>
  <c r="AW221" i="29" s="1"/>
  <c r="AW220" i="29" a="1"/>
  <c r="AW220" i="29" s="1"/>
  <c r="AZ220" i="29" l="1"/>
  <c r="AU222" i="29" a="1"/>
  <c r="AU222" i="29" s="1"/>
  <c r="AY222" i="29" s="1" a="1"/>
  <c r="AY222" i="29" s="1"/>
  <c r="AY221" i="29" a="1"/>
  <c r="AY221" i="29" s="1"/>
  <c r="AV221" i="29" a="1"/>
  <c r="AV221" i="29" s="1"/>
  <c r="AX221" i="29" a="1"/>
  <c r="AX221" i="29" s="1"/>
  <c r="AZ221" i="29" l="1"/>
  <c r="AW222" i="29" a="1"/>
  <c r="AW222" i="29" s="1"/>
  <c r="AX222" i="29" a="1"/>
  <c r="AX222" i="29" s="1"/>
  <c r="AU223" i="29" a="1"/>
  <c r="AU223" i="29" s="1"/>
  <c r="AY223" i="29" s="1" a="1"/>
  <c r="AY223" i="29" s="1"/>
  <c r="AV222" i="29" a="1"/>
  <c r="AV222" i="29" s="1"/>
  <c r="AZ222" i="29" l="1"/>
  <c r="AX223" i="29" a="1"/>
  <c r="AX223" i="29" s="1"/>
  <c r="AU224" i="29" a="1"/>
  <c r="AU224" i="29" s="1"/>
  <c r="AY224" i="29" s="1" a="1"/>
  <c r="AY224" i="29" s="1"/>
  <c r="AW223" i="29" a="1"/>
  <c r="AW223" i="29" s="1"/>
  <c r="AV223" i="29" a="1"/>
  <c r="AV223" i="29" s="1"/>
  <c r="AZ223" i="29" l="1"/>
  <c r="AV224" i="29" a="1"/>
  <c r="AV224" i="29" s="1"/>
  <c r="AU225" i="29" a="1"/>
  <c r="AU225" i="29" s="1"/>
  <c r="AY225" i="29" s="1" a="1"/>
  <c r="AY225" i="29" s="1"/>
  <c r="AX224" i="29" a="1"/>
  <c r="AX224" i="29" s="1"/>
  <c r="AW224" i="29" a="1"/>
  <c r="AW224" i="29" s="1"/>
  <c r="AZ224" i="29" l="1"/>
  <c r="AX225" i="29" a="1"/>
  <c r="AX225" i="29" s="1"/>
  <c r="AW225" i="29" a="1"/>
  <c r="AW225" i="29" s="1"/>
  <c r="AV225" i="29" a="1"/>
  <c r="AV225" i="29" s="1"/>
  <c r="AU226" i="29" a="1"/>
  <c r="AU226" i="29" s="1"/>
  <c r="AW226" i="29" s="1" a="1"/>
  <c r="AW226" i="29" s="1"/>
  <c r="AZ225" i="29" l="1"/>
  <c r="AU227" i="29" a="1"/>
  <c r="AU227" i="29" s="1"/>
  <c r="AV227" i="29" s="1" a="1"/>
  <c r="AV227" i="29" s="1"/>
  <c r="AV226" i="29" a="1"/>
  <c r="AV226" i="29" s="1"/>
  <c r="AY226" i="29" a="1"/>
  <c r="AY226" i="29" s="1"/>
  <c r="AX226" i="29" a="1"/>
  <c r="AX226" i="29" s="1"/>
  <c r="AZ226" i="29" l="1"/>
  <c r="AU228" i="29" a="1"/>
  <c r="AU228" i="29" s="1"/>
  <c r="AX228" i="29" s="1" a="1"/>
  <c r="AX228" i="29" s="1"/>
  <c r="AW227" i="29" a="1"/>
  <c r="AW227" i="29" s="1"/>
  <c r="AY227" i="29" a="1"/>
  <c r="AY227" i="29" s="1"/>
  <c r="AX227" i="29" a="1"/>
  <c r="AX227" i="29" s="1"/>
  <c r="AZ227" i="29" l="1"/>
  <c r="AW228" i="29" a="1"/>
  <c r="AW228" i="29" s="1"/>
  <c r="AV228" i="29" a="1"/>
  <c r="AV228" i="29" s="1"/>
  <c r="AY228" i="29" a="1"/>
  <c r="AY228" i="29" s="1"/>
  <c r="AU229" i="29" a="1"/>
  <c r="AU229" i="29" s="1"/>
  <c r="AW229" i="29" s="1" a="1"/>
  <c r="AW229" i="29" s="1"/>
  <c r="AZ228" i="29" l="1"/>
  <c r="AV229" i="29" a="1"/>
  <c r="AV229" i="29" s="1"/>
  <c r="AU230" i="29" a="1"/>
  <c r="AU230" i="29" s="1"/>
  <c r="AY230" i="29" s="1" a="1"/>
  <c r="AY230" i="29" s="1"/>
  <c r="AY229" i="29" a="1"/>
  <c r="AY229" i="29" s="1"/>
  <c r="AX229" i="29" a="1"/>
  <c r="AX229" i="29" s="1"/>
  <c r="AZ229" i="29" l="1"/>
  <c r="AX230" i="29" a="1"/>
  <c r="AX230" i="29" s="1"/>
  <c r="AW230" i="29" a="1"/>
  <c r="AW230" i="29" s="1"/>
  <c r="AV230" i="29" a="1"/>
  <c r="AV230" i="29" s="1"/>
  <c r="AU231" i="29" a="1"/>
  <c r="AU231" i="29" s="1"/>
  <c r="AX231" i="29" s="1" a="1"/>
  <c r="AX231" i="29" s="1"/>
  <c r="AZ230" i="29" l="1"/>
  <c r="AW231" i="29" a="1"/>
  <c r="AW231" i="29" s="1"/>
  <c r="AU232" i="29" a="1"/>
  <c r="AU232" i="29" s="1"/>
  <c r="AX232" i="29" s="1" a="1"/>
  <c r="AX232" i="29" s="1"/>
  <c r="AV231" i="29" a="1"/>
  <c r="AV231" i="29" s="1"/>
  <c r="AY231" i="29" a="1"/>
  <c r="AY231" i="29" s="1"/>
  <c r="AZ231" i="29" l="1"/>
  <c r="AW232" i="29" a="1"/>
  <c r="AW232" i="29" s="1"/>
  <c r="AV232" i="29" a="1"/>
  <c r="AV232" i="29" s="1"/>
  <c r="AY232" i="29" a="1"/>
  <c r="AY232" i="29" s="1"/>
  <c r="AU233" i="29" a="1"/>
  <c r="AU233" i="29" s="1"/>
  <c r="AV233" i="29" s="1" a="1"/>
  <c r="AV233" i="29" s="1"/>
  <c r="AZ232" i="29" l="1"/>
  <c r="AU234" i="29" a="1"/>
  <c r="AU234" i="29" s="1"/>
  <c r="AY234" i="29" s="1" a="1"/>
  <c r="AY234" i="29" s="1"/>
  <c r="AY233" i="29" a="1"/>
  <c r="AY233" i="29" s="1"/>
  <c r="AX233" i="29" a="1"/>
  <c r="AX233" i="29" s="1"/>
  <c r="AW233" i="29" a="1"/>
  <c r="AW233" i="29" s="1"/>
  <c r="AZ233" i="29" l="1"/>
  <c r="AW234" i="29" a="1"/>
  <c r="AW234" i="29" s="1"/>
  <c r="AX234" i="29" a="1"/>
  <c r="AX234" i="29" s="1"/>
  <c r="AU235" i="29" a="1"/>
  <c r="AU235" i="29" s="1"/>
  <c r="AV235" i="29" s="1" a="1"/>
  <c r="AV235" i="29" s="1"/>
  <c r="AV234" i="29" a="1"/>
  <c r="AV234" i="29" s="1"/>
  <c r="AZ234" i="29" l="1"/>
  <c r="AY235" i="29" a="1"/>
  <c r="AY235" i="29" s="1"/>
  <c r="AX235" i="29" a="1"/>
  <c r="AX235" i="29" s="1"/>
  <c r="AU236" i="29" a="1"/>
  <c r="AU236" i="29" s="1"/>
  <c r="AY236" i="29" s="1" a="1"/>
  <c r="AY236" i="29" s="1"/>
  <c r="AW235" i="29" a="1"/>
  <c r="AW235" i="29" s="1"/>
  <c r="AZ235" i="29" l="1"/>
  <c r="AU237" i="29" a="1"/>
  <c r="AU237" i="29" s="1"/>
  <c r="AX237" i="29" s="1" a="1"/>
  <c r="AX237" i="29" s="1"/>
  <c r="AX236" i="29" a="1"/>
  <c r="AX236" i="29" s="1"/>
  <c r="AW236" i="29" a="1"/>
  <c r="AW236" i="29" s="1"/>
  <c r="AV236" i="29" a="1"/>
  <c r="AV236" i="29" s="1"/>
  <c r="AZ236" i="29" l="1"/>
  <c r="AU238" i="29" a="1"/>
  <c r="AU238" i="29" s="1"/>
  <c r="AY238" i="29" s="1" a="1"/>
  <c r="AY238" i="29" s="1"/>
  <c r="AY237" i="29" a="1"/>
  <c r="AY237" i="29" s="1"/>
  <c r="AW237" i="29" a="1"/>
  <c r="AW237" i="29" s="1"/>
  <c r="AV237" i="29" a="1"/>
  <c r="AV237" i="29" s="1"/>
  <c r="AZ237" i="29" l="1"/>
  <c r="AU239" i="29" a="1"/>
  <c r="AU239" i="29" s="1"/>
  <c r="AV239" i="29" s="1" a="1"/>
  <c r="AV239" i="29" s="1"/>
  <c r="AV238" i="29" a="1"/>
  <c r="AV238" i="29" s="1"/>
  <c r="AX238" i="29" a="1"/>
  <c r="AX238" i="29" s="1"/>
  <c r="AW238" i="29" a="1"/>
  <c r="AW238" i="29" s="1"/>
  <c r="AZ238" i="29" l="1"/>
  <c r="AY239" i="29" a="1"/>
  <c r="AY239" i="29" s="1"/>
  <c r="AU240" i="29" a="1"/>
  <c r="AU240" i="29" s="1"/>
  <c r="AY240" i="29" s="1" a="1"/>
  <c r="AY240" i="29" s="1"/>
  <c r="AW239" i="29" a="1"/>
  <c r="AW239" i="29" s="1"/>
  <c r="AX239" i="29" a="1"/>
  <c r="AX239" i="29" s="1"/>
  <c r="AZ239" i="29" l="1"/>
  <c r="AU241" i="29" a="1"/>
  <c r="AU241" i="29" s="1"/>
  <c r="AX241" i="29" s="1" a="1"/>
  <c r="AX241" i="29" s="1"/>
  <c r="AX240" i="29" a="1"/>
  <c r="AX240" i="29" s="1"/>
  <c r="AW240" i="29" a="1"/>
  <c r="AW240" i="29" s="1"/>
  <c r="AV240" i="29" a="1"/>
  <c r="AV240" i="29" s="1"/>
  <c r="AZ240" i="29" l="1"/>
  <c r="AU242" i="29" a="1"/>
  <c r="AU242" i="29" s="1"/>
  <c r="AY242" i="29" s="1" a="1"/>
  <c r="AY242" i="29" s="1"/>
  <c r="AY241" i="29" a="1"/>
  <c r="AY241" i="29" s="1"/>
  <c r="AW241" i="29" a="1"/>
  <c r="AW241" i="29" s="1"/>
  <c r="AV241" i="29" a="1"/>
  <c r="AV241" i="29" s="1"/>
  <c r="AZ241" i="29" l="1"/>
  <c r="AU243" i="29" a="1"/>
  <c r="AU243" i="29" s="1"/>
  <c r="AV243" i="29" s="1" a="1"/>
  <c r="AV243" i="29" s="1"/>
  <c r="AV242" i="29" a="1"/>
  <c r="AV242" i="29" s="1"/>
  <c r="AX242" i="29" a="1"/>
  <c r="AX242" i="29" s="1"/>
  <c r="AW242" i="29" a="1"/>
  <c r="AW242" i="29" s="1"/>
  <c r="AZ242" i="29" l="1"/>
  <c r="AU244" i="29" a="1"/>
  <c r="AU244" i="29" s="1"/>
  <c r="AX244" i="29" s="1" a="1"/>
  <c r="AX244" i="29" s="1"/>
  <c r="AY243" i="29" a="1"/>
  <c r="AY243" i="29" s="1"/>
  <c r="AX243" i="29" a="1"/>
  <c r="AX243" i="29" s="1"/>
  <c r="AW243" i="29" a="1"/>
  <c r="AW243" i="29" s="1"/>
  <c r="AZ243" i="29" l="1"/>
  <c r="AW244" i="29" a="1"/>
  <c r="AW244" i="29" s="1"/>
  <c r="AV244" i="29" a="1"/>
  <c r="AV244" i="29" s="1"/>
  <c r="AY244" i="29" a="1"/>
  <c r="AY244" i="29" s="1"/>
  <c r="AU245" i="29" a="1"/>
  <c r="AU245" i="29" s="1"/>
  <c r="AV245" i="29" s="1" a="1"/>
  <c r="AV245" i="29" s="1"/>
  <c r="AZ244" i="29" l="1"/>
  <c r="AU246" i="29" a="1"/>
  <c r="AU246" i="29" s="1"/>
  <c r="AV246" i="29" s="1" a="1"/>
  <c r="AV246" i="29" s="1"/>
  <c r="AY245" i="29" a="1"/>
  <c r="AY245" i="29" s="1"/>
  <c r="AX245" i="29" a="1"/>
  <c r="AX245" i="29" s="1"/>
  <c r="AW245" i="29" a="1"/>
  <c r="AW245" i="29" s="1"/>
  <c r="AZ245" i="29" l="1"/>
  <c r="AX246" i="29" a="1"/>
  <c r="AX246" i="29" s="1"/>
  <c r="AY246" i="29" a="1"/>
  <c r="AY246" i="29" s="1"/>
  <c r="AW246" i="29" a="1"/>
  <c r="AW246" i="29" s="1"/>
  <c r="AU247" i="29" a="1"/>
  <c r="AU247" i="29" s="1"/>
  <c r="AV247" i="29" s="1" a="1"/>
  <c r="AV247" i="29" s="1"/>
  <c r="AZ246" i="29" l="1"/>
  <c r="AY247" i="29" a="1"/>
  <c r="AY247" i="29" s="1"/>
  <c r="AX247" i="29" a="1"/>
  <c r="AX247" i="29" s="1"/>
  <c r="AU248" i="29" a="1"/>
  <c r="AU248" i="29" s="1"/>
  <c r="AW248" i="29" s="1" a="1"/>
  <c r="AW248" i="29" s="1"/>
  <c r="AW247" i="29" a="1"/>
  <c r="AW247" i="29" s="1"/>
  <c r="AZ247" i="29" l="1"/>
  <c r="AU249" i="29" a="1"/>
  <c r="AU249" i="29" s="1"/>
  <c r="AV249" i="29" s="1" a="1"/>
  <c r="AV249" i="29" s="1"/>
  <c r="AX248" i="29" a="1"/>
  <c r="AX248" i="29" s="1"/>
  <c r="AV248" i="29" a="1"/>
  <c r="AV248" i="29" s="1"/>
  <c r="AY248" i="29" a="1"/>
  <c r="AY248" i="29" s="1"/>
  <c r="AZ248" i="29" l="1"/>
  <c r="AY249" i="29" a="1"/>
  <c r="AY249" i="29" s="1"/>
  <c r="AX249" i="29" a="1"/>
  <c r="AX249" i="29" s="1"/>
  <c r="AW249" i="29" a="1"/>
  <c r="AW249" i="29" s="1"/>
  <c r="AZ249" i="29" l="1"/>
  <c r="G10" i="29"/>
  <c r="G69" i="29"/>
  <c r="G211" i="29"/>
  <c r="G226" i="29"/>
  <c r="G216" i="29"/>
  <c r="G42" i="29"/>
  <c r="G102" i="29"/>
  <c r="G178" i="29"/>
  <c r="G28" i="29"/>
  <c r="G20" i="29"/>
  <c r="G116" i="29"/>
  <c r="G190" i="29"/>
  <c r="G79" i="29"/>
  <c r="G187" i="29"/>
  <c r="G224" i="29"/>
  <c r="G157" i="29"/>
  <c r="G131" i="29"/>
  <c r="G53" i="29"/>
  <c r="G135" i="29"/>
  <c r="G72" i="29"/>
  <c r="G142" i="29"/>
  <c r="G212" i="29"/>
  <c r="G33" i="29"/>
  <c r="G144" i="29"/>
  <c r="G91" i="29"/>
  <c r="G218" i="29"/>
  <c r="G227" i="29"/>
  <c r="G94" i="29"/>
  <c r="G61" i="29"/>
  <c r="G82" i="29"/>
  <c r="G58" i="29"/>
  <c r="G49" i="29"/>
  <c r="G75" i="29"/>
  <c r="G209" i="29"/>
  <c r="G161" i="29"/>
  <c r="G176" i="29"/>
  <c r="G137" i="29"/>
  <c r="G141" i="29"/>
  <c r="G12" i="29"/>
  <c r="G129" i="29"/>
  <c r="G108" i="29"/>
  <c r="G67" i="29"/>
  <c r="G195" i="29"/>
  <c r="G138" i="29"/>
  <c r="G210" i="29"/>
  <c r="G119" i="29"/>
  <c r="G222" i="29"/>
  <c r="G223" i="29"/>
  <c r="G171" i="29"/>
  <c r="G60" i="29"/>
  <c r="G147" i="29"/>
  <c r="G83" i="29"/>
  <c r="G220" i="29"/>
  <c r="G115" i="29"/>
  <c r="G113" i="29"/>
  <c r="G93" i="29"/>
  <c r="G19" i="29"/>
  <c r="G180" i="29"/>
  <c r="G132" i="29"/>
  <c r="G140" i="29"/>
  <c r="G45" i="29"/>
  <c r="G204" i="29"/>
  <c r="G31" i="29"/>
  <c r="G207" i="29"/>
  <c r="G18" i="29"/>
  <c r="G200" i="29"/>
  <c r="G172" i="29"/>
  <c r="G70" i="29"/>
  <c r="G185" i="29"/>
  <c r="G48" i="29"/>
  <c r="G134" i="29"/>
  <c r="G165" i="29"/>
  <c r="G184" i="29"/>
  <c r="G77" i="29"/>
  <c r="G17" i="29"/>
  <c r="G88" i="29"/>
  <c r="G117" i="29"/>
  <c r="G167" i="29"/>
  <c r="G103" i="29"/>
  <c r="G130" i="29"/>
  <c r="G149" i="29"/>
  <c r="G81" i="29"/>
  <c r="G193" i="29"/>
  <c r="G175" i="29"/>
  <c r="G44" i="29"/>
  <c r="G156" i="29"/>
  <c r="G78" i="29"/>
  <c r="G208" i="29"/>
  <c r="G101" i="29"/>
  <c r="G145" i="29"/>
  <c r="G90" i="29"/>
  <c r="G154" i="29"/>
  <c r="G9" i="29"/>
  <c r="G146" i="29"/>
  <c r="G219" i="29"/>
  <c r="G199" i="29"/>
  <c r="G39" i="29"/>
  <c r="G122" i="29"/>
  <c r="G120" i="29"/>
  <c r="G106" i="29"/>
  <c r="G143" i="29"/>
  <c r="G160" i="29"/>
  <c r="G221" i="29"/>
  <c r="G114" i="29"/>
  <c r="G32" i="29"/>
  <c r="G203" i="29"/>
  <c r="G99" i="29"/>
  <c r="G59" i="29"/>
  <c r="G155" i="29"/>
  <c r="G202" i="29"/>
  <c r="G110" i="29"/>
  <c r="G196" i="29"/>
  <c r="G168" i="29"/>
  <c r="G111" i="29"/>
  <c r="G85" i="29"/>
  <c r="G151" i="29"/>
  <c r="G182" i="29"/>
  <c r="G50" i="29"/>
  <c r="G179" i="29"/>
  <c r="G26" i="29"/>
  <c r="G197" i="29"/>
  <c r="G80" i="29"/>
  <c r="G14" i="29"/>
  <c r="G37" i="29"/>
  <c r="G215" i="29"/>
  <c r="G107" i="29"/>
  <c r="G112" i="29"/>
  <c r="G153" i="29"/>
  <c r="G127" i="29"/>
  <c r="G74" i="29"/>
  <c r="G191" i="29"/>
  <c r="G27" i="29"/>
  <c r="G41" i="29"/>
  <c r="G54" i="29"/>
  <c r="G76" i="29"/>
  <c r="G159" i="29"/>
  <c r="G173" i="29"/>
  <c r="G181" i="29"/>
  <c r="G24" i="29"/>
  <c r="G22" i="29"/>
  <c r="G35" i="29"/>
  <c r="G68" i="29"/>
  <c r="G29" i="29"/>
  <c r="G87" i="29"/>
  <c r="G194" i="29"/>
  <c r="G125" i="29"/>
  <c r="G213" i="29"/>
  <c r="G16" i="29"/>
  <c r="G126" i="29"/>
  <c r="G133" i="29"/>
  <c r="G166" i="29"/>
  <c r="G183" i="29"/>
  <c r="G73" i="29"/>
  <c r="G52" i="29"/>
  <c r="G55" i="29"/>
  <c r="G71" i="29"/>
  <c r="G205" i="29"/>
  <c r="G65" i="29"/>
  <c r="G46" i="29"/>
  <c r="G105" i="29"/>
  <c r="G40" i="29"/>
  <c r="G97" i="29"/>
  <c r="G148" i="29"/>
  <c r="G186" i="29"/>
  <c r="G150" i="29"/>
  <c r="G23" i="29"/>
  <c r="G15" i="29"/>
  <c r="G57" i="29"/>
  <c r="G188" i="29"/>
  <c r="G136" i="29"/>
  <c r="G198" i="29"/>
  <c r="G66" i="29"/>
  <c r="G104" i="29"/>
  <c r="G162" i="29"/>
  <c r="G84" i="29"/>
  <c r="G118" i="29"/>
  <c r="G63" i="29"/>
  <c r="G56" i="29"/>
  <c r="G217" i="29"/>
  <c r="G64" i="29"/>
  <c r="G189" i="29"/>
  <c r="G95" i="29"/>
  <c r="G11" i="29"/>
  <c r="G98" i="29"/>
  <c r="G86" i="29"/>
  <c r="G47" i="29"/>
  <c r="G174" i="29"/>
  <c r="G170" i="29"/>
  <c r="G8" i="29"/>
  <c r="G164" i="29"/>
  <c r="G169" i="29"/>
  <c r="G128" i="29"/>
  <c r="G36" i="29"/>
  <c r="G34" i="29"/>
  <c r="G206" i="29"/>
  <c r="G214" i="29"/>
  <c r="G43" i="29"/>
  <c r="G177" i="29"/>
  <c r="G109" i="29"/>
  <c r="G62" i="29"/>
  <c r="G124" i="29"/>
  <c r="G158" i="29"/>
  <c r="G13" i="29"/>
  <c r="G25" i="29"/>
  <c r="G21" i="29"/>
  <c r="G51" i="29"/>
  <c r="G163" i="29"/>
  <c r="G139" i="29"/>
  <c r="G96" i="29"/>
  <c r="G100" i="29"/>
  <c r="G192" i="29"/>
  <c r="G38" i="29"/>
  <c r="G201" i="29"/>
  <c r="G152" i="29"/>
  <c r="G92" i="29"/>
  <c r="G123" i="29"/>
  <c r="G121" i="29"/>
  <c r="G225" i="29"/>
  <c r="G89" i="29"/>
  <c r="G30" i="29"/>
  <c r="AV4" i="14" l="1"/>
  <c r="AX4" i="14" s="1"/>
  <c r="AV9" i="14"/>
  <c r="AX9" i="14" s="1"/>
  <c r="AV12" i="14"/>
  <c r="AX12" i="14" s="1"/>
  <c r="AV6" i="14"/>
  <c r="AX6" i="14" s="1"/>
  <c r="AV11" i="14"/>
  <c r="AX11" i="14" s="1"/>
  <c r="AV7" i="14"/>
  <c r="AX7" i="14" s="1"/>
  <c r="AV10" i="14"/>
  <c r="AX10" i="14" s="1"/>
  <c r="AV8" i="14"/>
  <c r="AX8" i="14" s="1"/>
  <c r="AV5" i="14"/>
  <c r="AX5" i="14" s="1"/>
  <c r="AV13" i="14"/>
  <c r="AX13" i="14" s="1"/>
  <c r="AY17" i="14" l="1"/>
  <c r="AY25" i="14"/>
  <c r="AM105" i="15" l="1"/>
  <c r="AM87" i="15"/>
  <c r="AM198" i="15"/>
  <c r="AM146" i="15"/>
  <c r="AM42" i="15"/>
  <c r="AM141" i="15"/>
  <c r="AM41" i="15"/>
  <c r="AM48" i="15"/>
  <c r="AM116" i="15"/>
  <c r="AM192" i="15"/>
  <c r="AM4" i="15"/>
  <c r="AM193" i="15"/>
  <c r="AM204" i="15"/>
  <c r="AM216" i="15"/>
  <c r="AM16" i="15"/>
  <c r="AM78" i="15"/>
  <c r="AM111" i="15"/>
  <c r="AM236" i="15"/>
  <c r="AM126" i="15"/>
  <c r="AM22" i="15"/>
  <c r="AM244" i="15"/>
  <c r="AM252" i="15"/>
  <c r="AM14" i="15"/>
  <c r="AM214" i="15"/>
  <c r="AM108" i="15"/>
  <c r="AM76" i="15"/>
  <c r="AM99" i="15"/>
  <c r="AM8" i="15"/>
  <c r="AM35" i="15"/>
  <c r="AM215" i="15"/>
  <c r="AM185" i="15"/>
  <c r="AM172" i="15"/>
  <c r="AM139" i="15"/>
  <c r="AM135" i="15"/>
  <c r="AM64" i="15"/>
  <c r="AM122" i="15"/>
  <c r="AM56" i="15"/>
  <c r="AM98" i="15"/>
  <c r="AM83" i="15"/>
  <c r="AM70" i="15"/>
  <c r="AM184" i="15"/>
  <c r="AM153" i="15"/>
  <c r="AM117" i="15"/>
  <c r="AM34" i="15"/>
  <c r="AM115" i="15"/>
  <c r="AM39" i="15"/>
  <c r="AM241" i="15"/>
  <c r="AM195" i="15"/>
  <c r="AM251" i="15"/>
  <c r="AM109" i="15"/>
  <c r="AM200" i="15"/>
  <c r="AM125" i="15"/>
  <c r="AM71" i="15"/>
  <c r="AM157" i="15"/>
  <c r="AM189" i="15"/>
  <c r="AM37" i="15"/>
  <c r="AM32" i="15"/>
  <c r="AM61" i="15"/>
  <c r="AM95" i="15"/>
  <c r="AM27" i="15"/>
  <c r="AM104" i="15"/>
  <c r="AM59" i="15"/>
  <c r="AM143" i="15"/>
  <c r="AM57" i="15"/>
  <c r="AM13" i="15"/>
  <c r="AM89" i="15"/>
  <c r="AM226" i="15"/>
  <c r="AM29" i="15"/>
  <c r="AM45" i="15"/>
  <c r="AM127" i="15"/>
  <c r="AM85" i="15"/>
  <c r="AM140" i="15"/>
  <c r="AM148" i="15"/>
  <c r="AM231" i="15"/>
  <c r="AM81" i="15"/>
  <c r="AM156" i="15"/>
  <c r="AM68" i="15"/>
  <c r="AM51" i="15"/>
  <c r="AM240" i="15"/>
  <c r="AM66" i="15"/>
  <c r="AM74" i="15"/>
  <c r="AM19" i="15"/>
  <c r="AM138" i="15"/>
  <c r="AM82" i="15"/>
  <c r="AM176" i="15"/>
  <c r="AM187" i="15"/>
  <c r="AM201" i="15"/>
  <c r="AM235" i="15"/>
  <c r="AM24" i="15"/>
  <c r="AM20" i="15"/>
  <c r="AM11" i="15"/>
  <c r="AM199" i="15"/>
  <c r="AM248" i="15"/>
  <c r="AM249" i="15"/>
  <c r="AM91" i="15"/>
  <c r="AM217" i="15"/>
  <c r="AM250" i="15"/>
  <c r="AM67" i="15"/>
  <c r="AM94" i="15"/>
  <c r="AM159" i="15"/>
  <c r="AM120" i="15"/>
  <c r="AM79" i="15"/>
  <c r="AM106" i="15"/>
  <c r="AM36" i="15"/>
  <c r="AM137" i="15"/>
  <c r="AM113" i="15"/>
  <c r="AM196" i="15"/>
  <c r="AM212" i="15"/>
  <c r="AM103" i="15"/>
  <c r="AM202" i="15"/>
  <c r="AM211" i="15"/>
  <c r="AM194" i="15"/>
  <c r="AM28" i="15"/>
  <c r="AM6" i="15"/>
  <c r="AM30" i="15"/>
  <c r="AM88" i="15"/>
  <c r="AM173" i="15"/>
  <c r="AM243" i="15"/>
  <c r="AM245" i="15"/>
  <c r="AM222" i="15"/>
  <c r="AM228" i="15"/>
  <c r="AM206" i="15"/>
  <c r="AM188" i="15"/>
  <c r="AM7" i="15"/>
  <c r="AM84" i="15"/>
  <c r="AM33" i="15"/>
  <c r="AM131" i="15"/>
  <c r="AM147" i="15"/>
  <c r="AY34" i="14"/>
  <c r="AM246" i="15"/>
  <c r="AM163" i="15"/>
  <c r="AM60" i="15"/>
  <c r="AM183" i="15"/>
  <c r="AM178" i="15"/>
  <c r="AM15" i="15"/>
  <c r="AM232" i="15"/>
  <c r="AM54" i="15"/>
  <c r="AM207" i="15"/>
  <c r="AM72" i="15"/>
  <c r="AM171" i="15"/>
  <c r="AM133" i="15"/>
  <c r="AM119" i="15"/>
  <c r="AM161" i="15"/>
  <c r="AM5" i="15"/>
  <c r="AM179" i="15"/>
  <c r="AM90" i="15"/>
  <c r="AM130" i="15"/>
  <c r="AM237" i="15"/>
  <c r="AM77" i="15"/>
  <c r="AM197" i="15"/>
  <c r="AM38" i="15"/>
  <c r="AM129" i="15"/>
  <c r="AM165" i="15"/>
  <c r="AM21" i="15"/>
  <c r="AM155" i="15"/>
  <c r="AM55" i="15"/>
  <c r="AM242" i="15"/>
  <c r="AM205" i="15"/>
  <c r="AM121" i="15"/>
  <c r="AM160" i="15"/>
  <c r="AM118" i="15"/>
  <c r="AM50" i="15"/>
  <c r="AM43" i="15"/>
  <c r="AM247" i="15"/>
  <c r="AM80" i="15"/>
  <c r="AM166" i="15"/>
  <c r="AM144" i="15"/>
  <c r="AM25" i="15"/>
  <c r="AM128" i="15"/>
  <c r="AM152" i="15"/>
  <c r="AM239" i="15"/>
  <c r="AM136" i="15"/>
  <c r="AM107" i="15"/>
  <c r="AM124" i="15"/>
  <c r="AM169" i="15"/>
  <c r="AM9" i="15"/>
  <c r="AM75" i="15"/>
  <c r="AM233" i="15"/>
  <c r="AM218" i="15"/>
  <c r="AM12" i="15"/>
  <c r="AM31" i="15"/>
  <c r="AM203" i="15"/>
  <c r="AM186" i="15"/>
  <c r="AM18" i="15"/>
  <c r="AM221" i="15"/>
  <c r="AM58" i="15"/>
  <c r="AM223" i="15"/>
  <c r="AM151" i="15"/>
  <c r="AM162" i="15"/>
  <c r="AM220" i="15"/>
  <c r="AM110" i="15"/>
  <c r="AM167" i="15"/>
  <c r="AM86" i="15"/>
  <c r="AM93" i="15"/>
  <c r="AM112" i="15"/>
  <c r="AM114" i="15"/>
  <c r="AM92" i="15"/>
  <c r="AM65" i="15"/>
  <c r="AM52" i="15"/>
  <c r="AM62" i="15"/>
  <c r="AM229" i="15"/>
  <c r="AM123" i="15"/>
  <c r="AM180" i="15"/>
  <c r="AM224" i="15"/>
  <c r="AM44" i="15"/>
  <c r="AM190" i="15"/>
  <c r="AM100" i="15"/>
  <c r="AM227" i="15"/>
  <c r="AM46" i="15"/>
  <c r="AM132" i="15"/>
  <c r="AM158" i="15"/>
  <c r="AM225" i="15"/>
  <c r="AM3" i="15"/>
  <c r="AM181" i="15"/>
  <c r="AM102" i="15"/>
  <c r="AM23" i="15"/>
  <c r="AM174" i="15"/>
  <c r="AM210" i="15"/>
  <c r="AM73" i="15"/>
  <c r="AM97" i="15"/>
  <c r="AM149" i="15"/>
  <c r="AM49" i="15"/>
  <c r="AM142" i="15"/>
  <c r="AM101" i="15"/>
  <c r="AM191" i="15"/>
  <c r="AM154" i="15"/>
  <c r="AM208" i="15"/>
  <c r="AM182" i="15"/>
  <c r="AM150" i="15"/>
  <c r="AM219" i="15"/>
  <c r="AM209" i="15"/>
  <c r="AM63" i="15"/>
  <c r="AM47" i="15"/>
  <c r="AM234" i="15"/>
  <c r="AM230" i="15"/>
  <c r="AM134" i="15"/>
  <c r="AM26" i="15"/>
  <c r="AM40" i="15"/>
  <c r="AM10" i="15"/>
  <c r="AM69" i="15"/>
  <c r="AM96" i="15"/>
  <c r="AM175" i="15"/>
  <c r="AM145" i="15"/>
  <c r="AM238" i="15"/>
  <c r="AM168" i="15"/>
  <c r="AM177" i="15"/>
  <c r="AM17" i="15"/>
  <c r="AM53" i="15"/>
  <c r="AM164" i="15"/>
  <c r="AM170" i="15"/>
  <c r="AM213" i="15"/>
  <c r="AY35" i="14"/>
  <c r="U41" i="18" s="1"/>
  <c r="AY22" i="14"/>
  <c r="AM2" i="15"/>
  <c r="AY19" i="14"/>
  <c r="AY36" i="14"/>
  <c r="AY24" i="14"/>
  <c r="AY20" i="14"/>
  <c r="B1" i="36"/>
  <c r="AY18" i="14"/>
  <c r="AY21" i="14"/>
  <c r="AY23" i="14" a="1"/>
  <c r="AY23" i="14" s="1"/>
  <c r="F19" i="18"/>
  <c r="AR3" i="24" s="1"/>
  <c r="AT2" i="29"/>
  <c r="AP2" i="29" s="1"/>
  <c r="AV18" i="15"/>
  <c r="AV171" i="15"/>
  <c r="AV125" i="15"/>
  <c r="AV14" i="15"/>
  <c r="AV4" i="15"/>
  <c r="AV182" i="15"/>
  <c r="AV47" i="15"/>
  <c r="AV174" i="15"/>
  <c r="AV242" i="15"/>
  <c r="AV61" i="15"/>
  <c r="AV212" i="15"/>
  <c r="AV184" i="15"/>
  <c r="AV122" i="15"/>
  <c r="AV243" i="15"/>
  <c r="AV192" i="15"/>
  <c r="AV56" i="15"/>
  <c r="AV86" i="15"/>
  <c r="AV113" i="15"/>
  <c r="AV168" i="15"/>
  <c r="AV222" i="15"/>
  <c r="AV84" i="15"/>
  <c r="AV144" i="15"/>
  <c r="AV205" i="15"/>
  <c r="AV23" i="15"/>
  <c r="AV221" i="15"/>
  <c r="AV131" i="15"/>
  <c r="AV178" i="15"/>
  <c r="AV15" i="15"/>
  <c r="AV46" i="15"/>
  <c r="AV20" i="15"/>
  <c r="AV204" i="15"/>
  <c r="AV85" i="15"/>
  <c r="AV145" i="15"/>
  <c r="AV134" i="15"/>
  <c r="AV82" i="15"/>
  <c r="AV63" i="15"/>
  <c r="AV137" i="15"/>
  <c r="AV209" i="15"/>
  <c r="AV236" i="15"/>
  <c r="AV189" i="15"/>
  <c r="AV213" i="15"/>
  <c r="AV40" i="15"/>
  <c r="AV245" i="15"/>
  <c r="AV217" i="15"/>
  <c r="AV88" i="15"/>
  <c r="AV146" i="15"/>
  <c r="AV29" i="15"/>
  <c r="AV101" i="15"/>
  <c r="AV67" i="15"/>
  <c r="AV81" i="15"/>
  <c r="AV118" i="15"/>
  <c r="AV198" i="15"/>
  <c r="AV240" i="15"/>
  <c r="AV218" i="15"/>
  <c r="AV129" i="15"/>
  <c r="AV193" i="15"/>
  <c r="AV106" i="15"/>
  <c r="AV177" i="15"/>
  <c r="AV37" i="15"/>
  <c r="AV181" i="15"/>
  <c r="AV58" i="15"/>
  <c r="AV60" i="15"/>
  <c r="AV195" i="15"/>
  <c r="AV104" i="15"/>
  <c r="AV77" i="15"/>
  <c r="AV16" i="15"/>
  <c r="AV112" i="15"/>
  <c r="AV186" i="15"/>
  <c r="AV43" i="15"/>
  <c r="AV73" i="15"/>
  <c r="AV215" i="15"/>
  <c r="AV109" i="15"/>
  <c r="AV38" i="15"/>
  <c r="AV31" i="15"/>
  <c r="AY28" i="14"/>
  <c r="AV93" i="15"/>
  <c r="AV232" i="15"/>
  <c r="AV235" i="15"/>
  <c r="AV127" i="15"/>
  <c r="AV90" i="15"/>
  <c r="AV87" i="15"/>
  <c r="AV239" i="15"/>
  <c r="AV8" i="15"/>
  <c r="AV155" i="15"/>
  <c r="AV78" i="15"/>
  <c r="AV183" i="15"/>
  <c r="AV141" i="15"/>
  <c r="AV2" i="15"/>
  <c r="AV194" i="15"/>
  <c r="AV41" i="15"/>
  <c r="AV214" i="15"/>
  <c r="AV196" i="15"/>
  <c r="AV219" i="15"/>
  <c r="AV70" i="15"/>
  <c r="AV251" i="15"/>
  <c r="AV30" i="15"/>
  <c r="AV17" i="15"/>
  <c r="AV158" i="15"/>
  <c r="AV161" i="15"/>
  <c r="AV179" i="15"/>
  <c r="AV75" i="15"/>
  <c r="AV160" i="15"/>
  <c r="AV152" i="15"/>
  <c r="AV167" i="15"/>
  <c r="AV197" i="15"/>
  <c r="AV89" i="15"/>
  <c r="AV33" i="15"/>
  <c r="AV64" i="15"/>
  <c r="AV151" i="15"/>
  <c r="AV169" i="15"/>
  <c r="AV21" i="15"/>
  <c r="AV49" i="15"/>
  <c r="AV115" i="15"/>
  <c r="AV191" i="15"/>
  <c r="AV28" i="15"/>
  <c r="AV208" i="15"/>
  <c r="AV44" i="15"/>
  <c r="AV250" i="15"/>
  <c r="AV233" i="15"/>
  <c r="AV24" i="15"/>
  <c r="AV138" i="15"/>
  <c r="AV55" i="15"/>
  <c r="AV95" i="15"/>
  <c r="AV7" i="15"/>
  <c r="AV210" i="15"/>
  <c r="AV136" i="15"/>
  <c r="AV102" i="15"/>
  <c r="AV5" i="15"/>
  <c r="AV227" i="15"/>
  <c r="AV163" i="15"/>
  <c r="AV187" i="15"/>
  <c r="AV114" i="15"/>
  <c r="AV148" i="15"/>
  <c r="AV229" i="15"/>
  <c r="AV117" i="15"/>
  <c r="AV230" i="15"/>
  <c r="AV13" i="15"/>
  <c r="AV96" i="15"/>
  <c r="AV172" i="15"/>
  <c r="AV74" i="15"/>
  <c r="AV252" i="15"/>
  <c r="AV34" i="15"/>
  <c r="AV22" i="15"/>
  <c r="AV135" i="15"/>
  <c r="AY30" i="14"/>
  <c r="AV246" i="15"/>
  <c r="AV156" i="15"/>
  <c r="AV26" i="15"/>
  <c r="AV99" i="15"/>
  <c r="AV103" i="15"/>
  <c r="AY27" i="14"/>
  <c r="AV162" i="15"/>
  <c r="AV170" i="15"/>
  <c r="AV120" i="15"/>
  <c r="AV69" i="15"/>
  <c r="AV149" i="15"/>
  <c r="AV216" i="15"/>
  <c r="AV206" i="15"/>
  <c r="AV202" i="15"/>
  <c r="AV224" i="15"/>
  <c r="AV140" i="15"/>
  <c r="AV150" i="15"/>
  <c r="AV57" i="15"/>
  <c r="AV19" i="15"/>
  <c r="AY29" i="14"/>
  <c r="AV199" i="15"/>
  <c r="AV11" i="15"/>
  <c r="AV119" i="15"/>
  <c r="AY31" i="14" a="1"/>
  <c r="AY31" i="14" s="1"/>
  <c r="AV190" i="15"/>
  <c r="AV25" i="15"/>
  <c r="AV65" i="15"/>
  <c r="AV59" i="15"/>
  <c r="AV130" i="15"/>
  <c r="AV159" i="15"/>
  <c r="AV180" i="15"/>
  <c r="AV201" i="15"/>
  <c r="AV91" i="15"/>
  <c r="AV175" i="15"/>
  <c r="AV241" i="15"/>
  <c r="AV116" i="15"/>
  <c r="AV54" i="15"/>
  <c r="AV225" i="15"/>
  <c r="AV3" i="15"/>
  <c r="AV200" i="15"/>
  <c r="AV126" i="15"/>
  <c r="AV203" i="15"/>
  <c r="AV244" i="15"/>
  <c r="AV247" i="15"/>
  <c r="AV188" i="15"/>
  <c r="AV98" i="15"/>
  <c r="AV220" i="15"/>
  <c r="AV248" i="15"/>
  <c r="AV185" i="15"/>
  <c r="AV211" i="15"/>
  <c r="AV50" i="15"/>
  <c r="AV139" i="15"/>
  <c r="AV71" i="15"/>
  <c r="AV12" i="15"/>
  <c r="AV147" i="15"/>
  <c r="AV32" i="15"/>
  <c r="AV62" i="15"/>
  <c r="AV153" i="15"/>
  <c r="AV53" i="15"/>
  <c r="AV39" i="15"/>
  <c r="AV165" i="15"/>
  <c r="AV231" i="15"/>
  <c r="AV142" i="15"/>
  <c r="AV124" i="15"/>
  <c r="AV100" i="15"/>
  <c r="AV52" i="15"/>
  <c r="AV92" i="15"/>
  <c r="AV80" i="15"/>
  <c r="AV164" i="15"/>
  <c r="AV83" i="15"/>
  <c r="AV105" i="15"/>
  <c r="AV226" i="15"/>
  <c r="AV121" i="15"/>
  <c r="AV207" i="15"/>
  <c r="AV237" i="15"/>
  <c r="AV76" i="15"/>
  <c r="AV238" i="15"/>
  <c r="AV48" i="15"/>
  <c r="AV9" i="15"/>
  <c r="AV108" i="15"/>
  <c r="AV72" i="15"/>
  <c r="AV166" i="15"/>
  <c r="AV173" i="15"/>
  <c r="AV249" i="15"/>
  <c r="AV27" i="15"/>
  <c r="AV133" i="15"/>
  <c r="AV111" i="15"/>
  <c r="AV68" i="15"/>
  <c r="AV51" i="15"/>
  <c r="AV42" i="15"/>
  <c r="AV35" i="15"/>
  <c r="AV143" i="15"/>
  <c r="AV94" i="15"/>
  <c r="AV157" i="15"/>
  <c r="AV97" i="15"/>
  <c r="AV110" i="15"/>
  <c r="AV176" i="15"/>
  <c r="AV132" i="15"/>
  <c r="AV36" i="15"/>
  <c r="AV123" i="15"/>
  <c r="AV154" i="15"/>
  <c r="AV79" i="15"/>
  <c r="AV66" i="15"/>
  <c r="AV128" i="15"/>
  <c r="AV223" i="15"/>
  <c r="AV45" i="15"/>
  <c r="AV107" i="15"/>
  <c r="AV10" i="15"/>
  <c r="AV6" i="15"/>
  <c r="AV234" i="15"/>
  <c r="AV228" i="15"/>
  <c r="AY32" i="14"/>
  <c r="Z62" i="18" s="1"/>
  <c r="AA62" i="18" s="1"/>
  <c r="AY26" i="14"/>
  <c r="D22" i="36" l="1"/>
  <c r="D26" i="36"/>
  <c r="D23" i="36"/>
  <c r="D27" i="36"/>
  <c r="D24" i="36"/>
  <c r="D21" i="36"/>
  <c r="D25" i="36"/>
  <c r="AW28" i="29" a="1"/>
  <c r="AW28" i="29" s="1"/>
  <c r="AZ28" i="29" s="1"/>
  <c r="AW29" i="29" a="1"/>
  <c r="AW29" i="29" s="1"/>
  <c r="AZ29" i="29" s="1"/>
  <c r="AW30" i="29" a="1"/>
  <c r="AW30" i="29" s="1"/>
  <c r="AZ30" i="29" s="1"/>
  <c r="AW31" i="29" a="1"/>
  <c r="AW31" i="29" s="1"/>
  <c r="AZ31" i="29" s="1"/>
  <c r="AW32" i="29" a="1"/>
  <c r="AW32" i="29" s="1"/>
  <c r="AZ32" i="29" s="1"/>
  <c r="AW33" i="29" a="1"/>
  <c r="AW33" i="29" s="1"/>
  <c r="AZ33" i="29" s="1"/>
  <c r="AW34" i="29" a="1"/>
  <c r="AW34" i="29" s="1"/>
  <c r="AZ34" i="29" s="1"/>
  <c r="AW35" i="29" a="1"/>
  <c r="AW35" i="29" s="1"/>
  <c r="AZ35" i="29" s="1"/>
  <c r="AW36" i="29" a="1"/>
  <c r="AW36" i="29" s="1"/>
  <c r="AZ36" i="29" s="1"/>
  <c r="AW37" i="29" a="1"/>
  <c r="AW37" i="29" s="1"/>
  <c r="AZ37" i="29" s="1"/>
  <c r="AW38" i="29" a="1"/>
  <c r="AW38" i="29" s="1"/>
  <c r="AZ38" i="29" s="1"/>
  <c r="AW39" i="29" a="1"/>
  <c r="AW39" i="29" s="1"/>
  <c r="AZ39" i="29" s="1"/>
  <c r="AW40" i="29" a="1"/>
  <c r="AW40" i="29" s="1"/>
  <c r="AZ40" i="29" s="1"/>
  <c r="AW41" i="29" a="1"/>
  <c r="AW41" i="29" s="1"/>
  <c r="AZ41" i="29" s="1"/>
  <c r="AW42" i="29" a="1"/>
  <c r="AW42" i="29" s="1"/>
  <c r="AZ42" i="29" s="1"/>
  <c r="AW43" i="29" a="1"/>
  <c r="AW43" i="29" s="1"/>
  <c r="AZ43" i="29" s="1"/>
  <c r="AW44" i="29" a="1"/>
  <c r="AW44" i="29" s="1"/>
  <c r="AZ44" i="29" s="1"/>
  <c r="AW45" i="29" a="1"/>
  <c r="AW45" i="29" s="1"/>
  <c r="AZ45" i="29" s="1"/>
  <c r="AW46" i="29" a="1"/>
  <c r="AW46" i="29" s="1"/>
  <c r="AZ46" i="29" s="1"/>
  <c r="AW47" i="29" a="1"/>
  <c r="AW47" i="29" s="1"/>
  <c r="AZ47" i="29" s="1"/>
  <c r="AW48" i="29" a="1"/>
  <c r="AW48" i="29" s="1"/>
  <c r="AZ48" i="29" s="1"/>
  <c r="AW49" i="29" a="1"/>
  <c r="AW49" i="29" s="1"/>
  <c r="AZ49" i="29" s="1"/>
  <c r="AW50" i="29" a="1"/>
  <c r="AW50" i="29" s="1"/>
  <c r="AZ50" i="29" s="1"/>
  <c r="AW51" i="29" a="1"/>
  <c r="AW51" i="29" s="1"/>
  <c r="AZ51" i="29" s="1"/>
  <c r="AW52" i="29" a="1"/>
  <c r="AW52" i="29" s="1"/>
  <c r="AZ52" i="29" s="1"/>
  <c r="AW53" i="29" a="1"/>
  <c r="AW53" i="29" s="1"/>
  <c r="AZ53" i="29" s="1"/>
  <c r="AW54" i="29" a="1"/>
  <c r="AW54" i="29" s="1"/>
  <c r="AZ54" i="29" s="1"/>
  <c r="AW55" i="29" a="1"/>
  <c r="AW55" i="29" s="1"/>
  <c r="AZ55" i="29" s="1"/>
  <c r="AW56" i="29" a="1"/>
  <c r="AW56" i="29" s="1"/>
  <c r="AZ56" i="29" s="1"/>
  <c r="AW57" i="29" a="1"/>
  <c r="AW57" i="29" s="1"/>
  <c r="AZ57" i="29" s="1"/>
  <c r="AW58" i="29" a="1"/>
  <c r="AW58" i="29" s="1"/>
  <c r="AZ58" i="29" s="1"/>
  <c r="AW59" i="29" a="1"/>
  <c r="AW59" i="29" s="1"/>
  <c r="AZ59" i="29" s="1"/>
  <c r="AW60" i="29" a="1"/>
  <c r="AW60" i="29" s="1"/>
  <c r="AZ60" i="29" s="1"/>
  <c r="AW26" i="29" a="1"/>
  <c r="AW26" i="29" s="1"/>
  <c r="AZ26" i="29" s="1"/>
  <c r="AW27" i="29" a="1"/>
  <c r="AW27" i="29" s="1"/>
  <c r="AZ27" i="29" s="1"/>
  <c r="AN4" i="29"/>
  <c r="AO2" i="29"/>
  <c r="AO4" i="29"/>
  <c r="AP4" i="29"/>
  <c r="AW17" i="29" a="1"/>
  <c r="AW17" i="29" s="1"/>
  <c r="AZ17" i="29" s="1"/>
  <c r="AW24" i="29" a="1"/>
  <c r="AW24" i="29" s="1"/>
  <c r="AZ24" i="29" s="1"/>
  <c r="AW7" i="29" a="1"/>
  <c r="AW7" i="29" s="1"/>
  <c r="AZ7" i="29" s="1"/>
  <c r="AW13" i="29" a="1"/>
  <c r="AW13" i="29" s="1"/>
  <c r="AZ13" i="29" s="1"/>
  <c r="AW18" i="29" a="1"/>
  <c r="AW18" i="29" s="1"/>
  <c r="AZ18" i="29" s="1"/>
  <c r="AW8" i="29" a="1"/>
  <c r="AW8" i="29" s="1"/>
  <c r="AZ8" i="29" s="1"/>
  <c r="AW25" i="29" a="1"/>
  <c r="AW25" i="29" s="1"/>
  <c r="AZ25" i="29" s="1"/>
  <c r="AW21" i="29" a="1"/>
  <c r="AW21" i="29" s="1"/>
  <c r="AZ21" i="29" s="1"/>
  <c r="AW23" i="29" a="1"/>
  <c r="AW23" i="29" s="1"/>
  <c r="AZ23" i="29" s="1"/>
  <c r="AW15" i="29" a="1"/>
  <c r="AW15" i="29" s="1"/>
  <c r="AZ15" i="29" s="1"/>
  <c r="AW10" i="29" a="1"/>
  <c r="AW10" i="29" s="1"/>
  <c r="AZ10" i="29" s="1"/>
  <c r="AW12" i="29" a="1"/>
  <c r="AW12" i="29" s="1"/>
  <c r="AZ12" i="29" s="1"/>
  <c r="AW16" i="29" a="1"/>
  <c r="AW16" i="29" s="1"/>
  <c r="AZ16" i="29" s="1"/>
  <c r="AW9" i="29" a="1"/>
  <c r="AW9" i="29" s="1"/>
  <c r="AZ9" i="29" s="1"/>
  <c r="AW19" i="29" a="1"/>
  <c r="AW19" i="29" s="1"/>
  <c r="AZ19" i="29" s="1"/>
  <c r="AW14" i="29" a="1"/>
  <c r="AW14" i="29" s="1"/>
  <c r="AZ14" i="29" s="1"/>
  <c r="AN2" i="29"/>
  <c r="AW22" i="29" a="1"/>
  <c r="AW22" i="29" s="1"/>
  <c r="AZ22" i="29" s="1"/>
  <c r="AW20" i="29" a="1"/>
  <c r="AW20" i="29" s="1"/>
  <c r="AZ20" i="29" s="1"/>
  <c r="AW11" i="29" a="1"/>
  <c r="AW11" i="29" s="1"/>
  <c r="AZ11" i="29" s="1"/>
  <c r="AO5" i="15"/>
  <c r="AO70" i="15"/>
  <c r="AO202" i="15"/>
  <c r="AO119" i="15"/>
  <c r="AO157" i="15"/>
  <c r="AO2" i="15"/>
  <c r="AO135" i="15"/>
  <c r="AO176" i="15"/>
  <c r="AO200" i="15"/>
  <c r="AO243" i="15"/>
  <c r="AO185" i="15"/>
  <c r="AO142" i="15"/>
  <c r="AO52" i="15"/>
  <c r="AO139" i="15"/>
  <c r="AO111" i="15"/>
  <c r="AO38" i="15"/>
  <c r="AO102" i="15"/>
  <c r="AO17" i="15"/>
  <c r="AO138" i="15"/>
  <c r="AO92" i="15"/>
  <c r="AO98" i="15"/>
  <c r="AO123" i="15"/>
  <c r="AO242" i="15"/>
  <c r="AO134" i="15"/>
  <c r="AO222" i="15"/>
  <c r="AO244" i="15"/>
  <c r="AO82" i="15"/>
  <c r="AO180" i="15"/>
  <c r="AO252" i="15"/>
  <c r="AO58" i="15"/>
  <c r="AO113" i="15"/>
  <c r="AO197" i="15"/>
  <c r="AO229" i="15"/>
  <c r="AO196" i="15"/>
  <c r="AO85" i="15"/>
  <c r="AO75" i="15"/>
  <c r="AO168" i="15"/>
  <c r="AO23" i="15"/>
  <c r="AO237" i="15"/>
  <c r="AO189" i="15"/>
  <c r="AO34" i="15"/>
  <c r="AO126" i="15"/>
  <c r="AO94" i="15"/>
  <c r="AO12" i="15"/>
  <c r="AO93" i="15"/>
  <c r="AO156" i="15"/>
  <c r="AO15" i="15"/>
  <c r="AO66" i="15"/>
  <c r="AO16" i="15"/>
  <c r="AO21" i="15"/>
  <c r="AO40" i="15"/>
  <c r="AO32" i="15"/>
  <c r="AO129" i="15"/>
  <c r="AO152" i="15"/>
  <c r="AO87" i="15"/>
  <c r="AO213" i="15"/>
  <c r="AO14" i="15"/>
  <c r="AO209" i="15"/>
  <c r="AO115" i="15"/>
  <c r="AO199" i="15"/>
  <c r="AO81" i="15"/>
  <c r="AO76" i="15"/>
  <c r="AO95" i="15"/>
  <c r="AO236" i="15"/>
  <c r="AO153" i="15"/>
  <c r="AO112" i="15"/>
  <c r="AO221" i="15"/>
  <c r="AO246" i="15"/>
  <c r="AO67" i="15"/>
  <c r="AO248" i="15"/>
  <c r="AO6" i="15"/>
  <c r="AO166" i="15"/>
  <c r="AO163" i="15"/>
  <c r="AO208" i="15"/>
  <c r="AO230" i="15"/>
  <c r="AO233" i="15"/>
  <c r="AO214" i="15"/>
  <c r="AO10" i="15"/>
  <c r="AO118" i="15"/>
  <c r="AO224" i="15"/>
  <c r="AO217" i="15"/>
  <c r="AO206" i="15"/>
  <c r="AO239" i="15"/>
  <c r="AO78" i="15"/>
  <c r="AO198" i="15"/>
  <c r="AO201" i="15"/>
  <c r="AO43" i="15"/>
  <c r="AO151" i="15"/>
  <c r="AO47" i="15"/>
  <c r="AO211" i="15"/>
  <c r="AO20" i="15"/>
  <c r="AO30" i="15"/>
  <c r="AO145" i="15"/>
  <c r="AO125" i="15"/>
  <c r="AO57" i="15"/>
  <c r="AO207" i="15"/>
  <c r="AO89" i="15"/>
  <c r="AO148" i="15"/>
  <c r="AO88" i="15"/>
  <c r="AO170" i="15"/>
  <c r="AO101" i="15"/>
  <c r="AO194" i="15"/>
  <c r="AO59" i="15"/>
  <c r="AO49" i="15"/>
  <c r="AO37" i="15"/>
  <c r="AO116" i="15"/>
  <c r="AO231" i="15"/>
  <c r="AO131" i="15"/>
  <c r="AO240" i="15"/>
  <c r="AO182" i="15"/>
  <c r="AO159" i="15"/>
  <c r="AO29" i="15"/>
  <c r="AO132" i="15"/>
  <c r="AO24" i="15"/>
  <c r="AO149" i="15"/>
  <c r="AO184" i="15"/>
  <c r="AO103" i="15"/>
  <c r="AO42" i="15"/>
  <c r="AO210" i="15"/>
  <c r="AO219" i="15"/>
  <c r="AO65" i="15"/>
  <c r="AO175" i="15"/>
  <c r="AO127" i="15"/>
  <c r="AO97" i="15"/>
  <c r="AO241" i="15"/>
  <c r="AO121" i="15"/>
  <c r="AO186" i="15"/>
  <c r="AO171" i="15"/>
  <c r="AO120" i="15"/>
  <c r="AO63" i="15"/>
  <c r="AO160" i="15"/>
  <c r="AO96" i="15"/>
  <c r="AO216" i="15"/>
  <c r="AO108" i="15"/>
  <c r="AO90" i="15"/>
  <c r="AO162" i="15"/>
  <c r="AO173" i="15"/>
  <c r="AO50" i="15"/>
  <c r="AO245" i="15"/>
  <c r="AO61" i="15"/>
  <c r="AO165" i="15"/>
  <c r="AO26" i="15"/>
  <c r="AO234" i="15"/>
  <c r="AO225" i="15"/>
  <c r="AO174" i="15"/>
  <c r="AO3" i="15"/>
  <c r="AO69" i="15"/>
  <c r="AO79" i="15"/>
  <c r="AO140" i="15"/>
  <c r="AO64" i="15"/>
  <c r="AO109" i="15"/>
  <c r="AO158" i="15"/>
  <c r="AO72" i="15"/>
  <c r="AO164" i="15"/>
  <c r="AO55" i="15"/>
  <c r="AO133" i="15"/>
  <c r="AO19" i="15"/>
  <c r="AO18" i="15"/>
  <c r="AO51" i="15"/>
  <c r="AO27" i="15"/>
  <c r="AO11" i="15"/>
  <c r="AO238" i="15"/>
  <c r="AO91" i="15"/>
  <c r="AO99" i="15"/>
  <c r="AO183" i="15"/>
  <c r="AO48" i="15"/>
  <c r="AO195" i="15"/>
  <c r="AO144" i="15"/>
  <c r="AO110" i="15"/>
  <c r="AO8" i="15"/>
  <c r="AO205" i="15"/>
  <c r="AO74" i="15"/>
  <c r="AO141" i="15"/>
  <c r="AO251" i="15"/>
  <c r="AO235" i="15"/>
  <c r="AO154" i="15"/>
  <c r="AO130" i="15"/>
  <c r="AO212" i="15"/>
  <c r="AO13" i="15"/>
  <c r="AO247" i="15"/>
  <c r="AO117" i="15"/>
  <c r="AO137" i="15"/>
  <c r="AO190" i="15"/>
  <c r="AO124" i="15"/>
  <c r="AO36" i="15"/>
  <c r="AO84" i="15"/>
  <c r="AO228" i="15"/>
  <c r="AO77" i="15"/>
  <c r="AO122" i="15"/>
  <c r="AO220" i="15"/>
  <c r="AO128" i="15"/>
  <c r="AO41" i="15"/>
  <c r="AO232" i="15"/>
  <c r="AO147" i="15"/>
  <c r="AO136" i="15"/>
  <c r="AO25" i="15"/>
  <c r="AO191" i="15"/>
  <c r="AO203" i="15"/>
  <c r="AO62" i="15"/>
  <c r="AO106" i="15"/>
  <c r="AO188" i="15"/>
  <c r="AO100" i="15"/>
  <c r="AO80" i="15"/>
  <c r="AO56" i="15"/>
  <c r="AO60" i="15"/>
  <c r="AO33" i="15"/>
  <c r="AO71" i="15"/>
  <c r="AO249" i="15"/>
  <c r="AO46" i="15"/>
  <c r="AO177" i="15"/>
  <c r="AO53" i="15"/>
  <c r="AO28" i="15"/>
  <c r="AO227" i="15"/>
  <c r="AO22" i="15"/>
  <c r="AO54" i="15"/>
  <c r="AO187" i="15"/>
  <c r="AO68" i="15"/>
  <c r="AO104" i="15"/>
  <c r="AO86" i="15"/>
  <c r="AO7" i="15"/>
  <c r="AO31" i="15"/>
  <c r="AO226" i="15"/>
  <c r="AO155" i="15"/>
  <c r="AO45" i="15"/>
  <c r="AO181" i="15"/>
  <c r="AO161" i="15"/>
  <c r="AO83" i="15"/>
  <c r="AO73" i="15"/>
  <c r="AO143" i="15"/>
  <c r="AO218" i="15"/>
  <c r="AO39" i="15"/>
  <c r="AO193" i="15"/>
  <c r="AO250" i="15"/>
  <c r="AO35" i="15"/>
  <c r="AO167" i="15"/>
  <c r="AO169" i="15"/>
  <c r="AO192" i="15"/>
  <c r="AO4" i="15"/>
  <c r="AO178" i="15"/>
  <c r="AO105" i="15"/>
  <c r="AO114" i="15"/>
  <c r="AO215" i="15"/>
  <c r="AO150" i="15"/>
  <c r="AO223" i="15"/>
  <c r="AO179" i="15"/>
  <c r="AO172" i="15"/>
  <c r="AO204" i="15"/>
  <c r="AO146" i="15"/>
  <c r="AO44" i="15"/>
  <c r="AO107" i="15"/>
  <c r="AO9" i="15"/>
  <c r="AS95" i="15"/>
  <c r="AS9" i="15"/>
  <c r="AS250" i="15"/>
  <c r="AS113" i="15"/>
  <c r="AS89" i="15"/>
  <c r="AS111" i="15"/>
  <c r="AS191" i="15"/>
  <c r="AS121" i="15"/>
  <c r="AS167" i="15"/>
  <c r="AS46" i="15"/>
  <c r="AS146" i="15"/>
  <c r="AS30" i="15"/>
  <c r="AS100" i="15"/>
  <c r="AS73" i="15"/>
  <c r="AS65" i="15"/>
  <c r="AS223" i="15"/>
  <c r="AS247" i="15"/>
  <c r="AS153" i="15"/>
  <c r="AS105" i="15"/>
  <c r="AS123" i="15"/>
  <c r="AS190" i="15"/>
  <c r="AS109" i="15"/>
  <c r="AS50" i="15"/>
  <c r="AS69" i="15"/>
  <c r="AS246" i="15"/>
  <c r="AS27" i="15"/>
  <c r="AS28" i="15"/>
  <c r="AS92" i="15"/>
  <c r="AS251" i="15"/>
  <c r="AS102" i="15"/>
  <c r="AS211" i="15"/>
  <c r="AS141" i="15"/>
  <c r="AS37" i="15"/>
  <c r="AS136" i="15"/>
  <c r="AS76" i="15"/>
  <c r="AS159" i="15"/>
  <c r="AS10" i="15"/>
  <c r="AS83" i="15"/>
  <c r="AS124" i="15"/>
  <c r="AS134" i="15"/>
  <c r="AS14" i="15"/>
  <c r="AS108" i="15"/>
  <c r="AS51" i="15"/>
  <c r="AS122" i="15"/>
  <c r="AS225" i="15"/>
  <c r="AS137" i="15"/>
  <c r="AS165" i="15"/>
  <c r="AS104" i="15"/>
  <c r="AS196" i="15"/>
  <c r="AS33" i="15"/>
  <c r="AS81" i="15"/>
  <c r="AS226" i="15"/>
  <c r="AS220" i="15"/>
  <c r="AS150" i="15"/>
  <c r="AS48" i="15"/>
  <c r="AS197" i="15"/>
  <c r="AS210" i="15"/>
  <c r="AS224" i="15"/>
  <c r="AS192" i="15"/>
  <c r="AS234" i="15"/>
  <c r="AS20" i="15"/>
  <c r="AS79" i="15"/>
  <c r="AS218" i="15"/>
  <c r="AS237" i="15"/>
  <c r="AS61" i="15"/>
  <c r="AS212" i="15"/>
  <c r="AS78" i="15"/>
  <c r="AS217" i="15"/>
  <c r="AS140" i="15"/>
  <c r="AS208" i="15"/>
  <c r="AS24" i="15"/>
  <c r="AS162" i="15"/>
  <c r="AS154" i="15"/>
  <c r="AS45" i="15"/>
  <c r="AS188" i="15"/>
  <c r="AS99" i="15"/>
  <c r="AS53" i="15"/>
  <c r="AS54" i="15"/>
  <c r="AS232" i="15"/>
  <c r="AS62" i="15"/>
  <c r="AS103" i="15"/>
  <c r="AS171" i="15"/>
  <c r="AS244" i="15"/>
  <c r="AS239" i="15"/>
  <c r="AS52" i="15"/>
  <c r="AS38" i="15"/>
  <c r="AS119" i="15"/>
  <c r="AS221" i="15"/>
  <c r="AS115" i="15"/>
  <c r="AS116" i="15"/>
  <c r="AS8" i="15"/>
  <c r="AS181" i="15"/>
  <c r="AS25" i="15"/>
  <c r="AS114" i="15"/>
  <c r="AS32" i="15"/>
  <c r="AS174" i="15"/>
  <c r="AS120" i="15"/>
  <c r="AS199" i="15"/>
  <c r="AS19" i="15"/>
  <c r="AS58" i="15"/>
  <c r="AS17" i="15"/>
  <c r="AS130" i="15"/>
  <c r="AS107" i="15"/>
  <c r="AS202" i="15"/>
  <c r="AS11" i="15"/>
  <c r="AS23" i="15"/>
  <c r="AS31" i="15"/>
  <c r="AS22" i="15"/>
  <c r="AS195" i="15"/>
  <c r="AS185" i="15"/>
  <c r="AS152" i="15"/>
  <c r="AS172" i="15"/>
  <c r="AS77" i="15"/>
  <c r="AS243" i="15"/>
  <c r="AS87" i="15"/>
  <c r="AS166" i="15"/>
  <c r="AS169" i="15"/>
  <c r="AS75" i="15"/>
  <c r="AS207" i="15"/>
  <c r="AS139" i="15"/>
  <c r="AS112" i="15"/>
  <c r="AS128" i="15"/>
  <c r="AS148" i="15"/>
  <c r="AS180" i="15"/>
  <c r="AS187" i="15"/>
  <c r="AS85" i="15"/>
  <c r="AS35" i="15"/>
  <c r="AS231" i="15"/>
  <c r="AS240" i="15"/>
  <c r="AS71" i="15"/>
  <c r="AS40" i="15"/>
  <c r="AS70" i="15"/>
  <c r="AS145" i="15"/>
  <c r="AS63" i="15"/>
  <c r="AS127" i="15"/>
  <c r="F22" i="18"/>
  <c r="AS93" i="15"/>
  <c r="AS55" i="15"/>
  <c r="AS125" i="15"/>
  <c r="AS177" i="15"/>
  <c r="AS57" i="15"/>
  <c r="AS178" i="15"/>
  <c r="AS106" i="15"/>
  <c r="AS13" i="15"/>
  <c r="AS158" i="15"/>
  <c r="AS56" i="15"/>
  <c r="AS26" i="15"/>
  <c r="AS176" i="15"/>
  <c r="AS133" i="15"/>
  <c r="AS15" i="15"/>
  <c r="AS3" i="15"/>
  <c r="AS126" i="15"/>
  <c r="AS4" i="15"/>
  <c r="AS194" i="15"/>
  <c r="AS68" i="15"/>
  <c r="AS64" i="15"/>
  <c r="AS49" i="15"/>
  <c r="AS117" i="15"/>
  <c r="AS235" i="15"/>
  <c r="AS144" i="15"/>
  <c r="AS74" i="15"/>
  <c r="AS189" i="15"/>
  <c r="AS227" i="15"/>
  <c r="AS131" i="15"/>
  <c r="AS96" i="15"/>
  <c r="AS88" i="15"/>
  <c r="AS168" i="15"/>
  <c r="AS157" i="15"/>
  <c r="AS161" i="15"/>
  <c r="AS149" i="15"/>
  <c r="AS5" i="15"/>
  <c r="AS156" i="15"/>
  <c r="AS160" i="15"/>
  <c r="AS44" i="15"/>
  <c r="AS175" i="15"/>
  <c r="AS236" i="15"/>
  <c r="AS84" i="15"/>
  <c r="AS142" i="15"/>
  <c r="AS228" i="15"/>
  <c r="AS36" i="15"/>
  <c r="AS164" i="15"/>
  <c r="AS198" i="15"/>
  <c r="AS47" i="15"/>
  <c r="AS222" i="15"/>
  <c r="AS39" i="15"/>
  <c r="AS229" i="15"/>
  <c r="AS2" i="15"/>
  <c r="AS60" i="15"/>
  <c r="AS230" i="15"/>
  <c r="AS132" i="15"/>
  <c r="AS219" i="15"/>
  <c r="AS147" i="15"/>
  <c r="AS21" i="15"/>
  <c r="AS66" i="15"/>
  <c r="AS206" i="15"/>
  <c r="AS193" i="15"/>
  <c r="AS82" i="15"/>
  <c r="AS201" i="15"/>
  <c r="AS245" i="15"/>
  <c r="AS205" i="15"/>
  <c r="AS179" i="15"/>
  <c r="AS98" i="15"/>
  <c r="AS67" i="15"/>
  <c r="AS213" i="15"/>
  <c r="AS170" i="15"/>
  <c r="AS80" i="15"/>
  <c r="AS43" i="15"/>
  <c r="AS214" i="15"/>
  <c r="AS110" i="15"/>
  <c r="AS203" i="15"/>
  <c r="AS86" i="15"/>
  <c r="AS249" i="15"/>
  <c r="AS18" i="15"/>
  <c r="AS135" i="15"/>
  <c r="AS163" i="15"/>
  <c r="AS91" i="15"/>
  <c r="AS173" i="15"/>
  <c r="AS155" i="15"/>
  <c r="AS12" i="15"/>
  <c r="AS143" i="15"/>
  <c r="AS129" i="15"/>
  <c r="AS242" i="15"/>
  <c r="AS233" i="15"/>
  <c r="AS216" i="15"/>
  <c r="AS7" i="15"/>
  <c r="AS204" i="15"/>
  <c r="AS200" i="15"/>
  <c r="AS41" i="15"/>
  <c r="AS97" i="15"/>
  <c r="AS101" i="15"/>
  <c r="AS215" i="15"/>
  <c r="AS59" i="15"/>
  <c r="AS6" i="15"/>
  <c r="AS138" i="15"/>
  <c r="AS184" i="15"/>
  <c r="AS94" i="15"/>
  <c r="AS238" i="15"/>
  <c r="AS186" i="15"/>
  <c r="AS151" i="15"/>
  <c r="AS90" i="15"/>
  <c r="AS42" i="15"/>
  <c r="AS182" i="15"/>
  <c r="AS29" i="15"/>
  <c r="AS209" i="15"/>
  <c r="AS16" i="15"/>
  <c r="AS118" i="15"/>
  <c r="AS252" i="15"/>
  <c r="AS34" i="15"/>
  <c r="AS241" i="15"/>
  <c r="AS72" i="15"/>
  <c r="AS183" i="15"/>
  <c r="AS248" i="15"/>
  <c r="H5" i="29"/>
  <c r="Q11" i="18"/>
  <c r="G9" i="18" a="1"/>
  <c r="G9" i="18" s="1"/>
  <c r="N17" i="36" a="1"/>
  <c r="N17" i="36" s="1"/>
  <c r="E26" i="36"/>
  <c r="M17" i="36" a="1"/>
  <c r="M17" i="36" s="1"/>
  <c r="E22" i="36"/>
  <c r="E23" i="36"/>
  <c r="E25" i="36"/>
  <c r="E21" i="36"/>
  <c r="E27" i="36"/>
  <c r="E24" i="36"/>
  <c r="AQ151" i="15"/>
  <c r="AQ49" i="15"/>
  <c r="AQ194" i="15"/>
  <c r="AQ147" i="15"/>
  <c r="AQ105" i="15"/>
  <c r="AQ23" i="15"/>
  <c r="AQ138" i="15"/>
  <c r="AQ159" i="15"/>
  <c r="AQ32" i="15"/>
  <c r="AQ205" i="15"/>
  <c r="AQ77" i="15"/>
  <c r="AQ81" i="15"/>
  <c r="AQ123" i="15"/>
  <c r="AQ129" i="15"/>
  <c r="AQ74" i="15"/>
  <c r="AQ66" i="15"/>
  <c r="AQ25" i="15"/>
  <c r="AQ119" i="15"/>
  <c r="AQ56" i="15"/>
  <c r="AQ191" i="15"/>
  <c r="AQ236" i="15"/>
  <c r="AQ163" i="15"/>
  <c r="AQ196" i="15"/>
  <c r="AQ220" i="15"/>
  <c r="AQ179" i="15"/>
  <c r="AQ7" i="15"/>
  <c r="AQ252" i="15"/>
  <c r="AQ204" i="15"/>
  <c r="AQ237" i="15"/>
  <c r="AQ2" i="15"/>
  <c r="AQ174" i="15"/>
  <c r="AQ125" i="15"/>
  <c r="AQ24" i="15"/>
  <c r="AQ43" i="15"/>
  <c r="AQ93" i="15"/>
  <c r="AQ218" i="15"/>
  <c r="AQ67" i="15"/>
  <c r="AQ34" i="15"/>
  <c r="AQ83" i="15"/>
  <c r="AQ229" i="15"/>
  <c r="AQ248" i="15"/>
  <c r="AQ240" i="15"/>
  <c r="AQ250" i="15"/>
  <c r="AQ102" i="15"/>
  <c r="AQ133" i="15"/>
  <c r="AQ192" i="15"/>
  <c r="AQ63" i="15"/>
  <c r="AQ213" i="15"/>
  <c r="AQ167" i="15"/>
  <c r="AQ15" i="15"/>
  <c r="AQ143" i="15"/>
  <c r="AQ130" i="15"/>
  <c r="AQ223" i="15"/>
  <c r="AQ95" i="15"/>
  <c r="AQ225" i="15"/>
  <c r="AQ128" i="15"/>
  <c r="AQ57" i="15"/>
  <c r="AQ131" i="15"/>
  <c r="AQ227" i="15"/>
  <c r="AQ73" i="15"/>
  <c r="AQ185" i="15"/>
  <c r="AQ202" i="15"/>
  <c r="AQ198" i="15"/>
  <c r="AQ246" i="15"/>
  <c r="AQ14" i="15"/>
  <c r="AQ186" i="15"/>
  <c r="AQ96" i="15"/>
  <c r="AQ103" i="15"/>
  <c r="AQ28" i="15"/>
  <c r="AQ51" i="15"/>
  <c r="AQ38" i="15"/>
  <c r="AQ100" i="15"/>
  <c r="AQ64" i="15"/>
  <c r="AQ60" i="15"/>
  <c r="AQ46" i="15"/>
  <c r="AQ21" i="15"/>
  <c r="AQ126" i="15"/>
  <c r="AQ115" i="15"/>
  <c r="AQ107" i="15"/>
  <c r="AQ201" i="15"/>
  <c r="AQ54" i="15"/>
  <c r="AQ58" i="15"/>
  <c r="AQ235" i="15"/>
  <c r="AQ206" i="15"/>
  <c r="AQ75" i="15"/>
  <c r="AQ11" i="15"/>
  <c r="AQ39" i="15"/>
  <c r="AQ78" i="15"/>
  <c r="AQ117" i="15"/>
  <c r="AQ18" i="15"/>
  <c r="AQ108" i="15"/>
  <c r="AQ137" i="15"/>
  <c r="AQ244" i="15"/>
  <c r="AQ160" i="15"/>
  <c r="AQ162" i="15"/>
  <c r="AQ188" i="15"/>
  <c r="AQ33" i="15"/>
  <c r="AQ241" i="15"/>
  <c r="AQ17" i="15"/>
  <c r="AQ4" i="15"/>
  <c r="AQ234" i="15"/>
  <c r="AQ89" i="15"/>
  <c r="AQ150" i="15"/>
  <c r="AQ124" i="15"/>
  <c r="AQ156" i="15"/>
  <c r="AQ80" i="15"/>
  <c r="AQ181" i="15"/>
  <c r="AQ157" i="15"/>
  <c r="AQ68" i="15"/>
  <c r="AQ101" i="15"/>
  <c r="AQ62" i="15"/>
  <c r="AQ90" i="15"/>
  <c r="AQ199" i="15"/>
  <c r="AQ216" i="15"/>
  <c r="AQ189" i="15"/>
  <c r="AQ114" i="15"/>
  <c r="AQ132" i="15"/>
  <c r="AQ86" i="15"/>
  <c r="AQ164" i="15"/>
  <c r="AQ221" i="15"/>
  <c r="AQ40" i="15"/>
  <c r="AQ88" i="15"/>
  <c r="AQ141" i="15"/>
  <c r="AQ91" i="15"/>
  <c r="AQ161" i="15"/>
  <c r="AQ249" i="15"/>
  <c r="AQ10" i="15"/>
  <c r="AQ106" i="15"/>
  <c r="AQ176" i="15"/>
  <c r="AQ12" i="15"/>
  <c r="AQ251" i="15"/>
  <c r="AQ172" i="15"/>
  <c r="AQ168" i="15"/>
  <c r="AQ148" i="15"/>
  <c r="AQ134" i="15"/>
  <c r="AQ158" i="15"/>
  <c r="AQ207" i="15"/>
  <c r="AQ224" i="15"/>
  <c r="AQ52" i="15"/>
  <c r="AQ200" i="15"/>
  <c r="AQ243" i="15"/>
  <c r="AQ5" i="15"/>
  <c r="AQ154" i="15"/>
  <c r="AQ31" i="15"/>
  <c r="AQ79" i="15"/>
  <c r="AQ239" i="15"/>
  <c r="AQ155" i="15"/>
  <c r="AQ30" i="15"/>
  <c r="AQ65" i="15"/>
  <c r="AQ29" i="15"/>
  <c r="AQ92" i="15"/>
  <c r="AQ247" i="15"/>
  <c r="AQ217" i="15"/>
  <c r="AQ116" i="15"/>
  <c r="AQ6" i="15"/>
  <c r="AQ45" i="15"/>
  <c r="AQ230" i="15"/>
  <c r="AQ197" i="15"/>
  <c r="AQ219" i="15"/>
  <c r="AQ211" i="15"/>
  <c r="AQ50" i="15"/>
  <c r="AQ16" i="15"/>
  <c r="AQ8" i="15"/>
  <c r="AQ195" i="15"/>
  <c r="AQ175" i="15"/>
  <c r="AQ209" i="15"/>
  <c r="AQ87" i="15"/>
  <c r="AQ140" i="15"/>
  <c r="AQ44" i="15"/>
  <c r="AQ85" i="15"/>
  <c r="AQ228" i="15"/>
  <c r="AQ84" i="15"/>
  <c r="AQ9" i="15"/>
  <c r="AQ127" i="15"/>
  <c r="AQ19" i="15"/>
  <c r="AQ36" i="15"/>
  <c r="AQ61" i="15"/>
  <c r="AQ41" i="15"/>
  <c r="AQ99" i="15"/>
  <c r="AQ97" i="15"/>
  <c r="AQ193" i="15"/>
  <c r="AQ170" i="15"/>
  <c r="AQ226" i="15"/>
  <c r="AQ142" i="15"/>
  <c r="AQ169" i="15"/>
  <c r="AQ82" i="15"/>
  <c r="AQ35" i="15"/>
  <c r="AQ111" i="15"/>
  <c r="AQ94" i="15"/>
  <c r="AQ13" i="15"/>
  <c r="AQ3" i="15"/>
  <c r="AQ104" i="15"/>
  <c r="AQ69" i="15"/>
  <c r="AQ215" i="15"/>
  <c r="AQ53" i="15"/>
  <c r="AQ238" i="15"/>
  <c r="AQ110" i="15"/>
  <c r="AQ187" i="15"/>
  <c r="AQ203" i="15"/>
  <c r="AQ20" i="15"/>
  <c r="F23" i="18"/>
  <c r="AQ71" i="15"/>
  <c r="AQ113" i="15"/>
  <c r="AQ145" i="15"/>
  <c r="AQ165" i="15"/>
  <c r="AQ222" i="15"/>
  <c r="AQ212" i="15"/>
  <c r="AQ27" i="15"/>
  <c r="AQ76" i="15"/>
  <c r="AQ136" i="15"/>
  <c r="AQ120" i="15"/>
  <c r="AQ208" i="15"/>
  <c r="AQ26" i="15"/>
  <c r="AQ177" i="15"/>
  <c r="AQ149" i="15"/>
  <c r="AQ232" i="15"/>
  <c r="AQ109" i="15"/>
  <c r="AQ22" i="15"/>
  <c r="AQ42" i="15"/>
  <c r="AQ48" i="15"/>
  <c r="AQ59" i="15"/>
  <c r="AQ98" i="15"/>
  <c r="AQ190" i="15"/>
  <c r="AQ178" i="15"/>
  <c r="AQ245" i="15"/>
  <c r="AQ242" i="15"/>
  <c r="AQ135" i="15"/>
  <c r="AQ231" i="15"/>
  <c r="AQ121" i="15"/>
  <c r="AQ144" i="15"/>
  <c r="AQ182" i="15"/>
  <c r="AQ184" i="15"/>
  <c r="AQ180" i="15"/>
  <c r="AQ166" i="15"/>
  <c r="AQ183" i="15"/>
  <c r="AQ233" i="15"/>
  <c r="AQ72" i="15"/>
  <c r="AQ112" i="15"/>
  <c r="AQ153" i="15"/>
  <c r="AQ152" i="15"/>
  <c r="AQ37" i="15"/>
  <c r="AQ47" i="15"/>
  <c r="AQ214" i="15"/>
  <c r="AQ118" i="15"/>
  <c r="AQ171" i="15"/>
  <c r="AQ173" i="15"/>
  <c r="AQ210" i="15"/>
  <c r="AQ55" i="15"/>
  <c r="AQ139" i="15"/>
  <c r="AQ146" i="15"/>
  <c r="AQ122" i="15"/>
  <c r="AQ70" i="15"/>
  <c r="AT124" i="15"/>
  <c r="AT180" i="15"/>
  <c r="AT12" i="15"/>
  <c r="AT24" i="15"/>
  <c r="AT78" i="15"/>
  <c r="AT102" i="15"/>
  <c r="AT226" i="15"/>
  <c r="AT135" i="15"/>
  <c r="AT201" i="15"/>
  <c r="AT82" i="15"/>
  <c r="AT53" i="15"/>
  <c r="AT143" i="15"/>
  <c r="AT173" i="15"/>
  <c r="AT195" i="15"/>
  <c r="AT138" i="15"/>
  <c r="AT136" i="15"/>
  <c r="AT234" i="15"/>
  <c r="AT17" i="15"/>
  <c r="AT137" i="15"/>
  <c r="AT16" i="15"/>
  <c r="AT246" i="15"/>
  <c r="AT79" i="15"/>
  <c r="AT4" i="15"/>
  <c r="AT104" i="15"/>
  <c r="AT168" i="15"/>
  <c r="AT159" i="15"/>
  <c r="AT6" i="15"/>
  <c r="AT249" i="15"/>
  <c r="AT119" i="15"/>
  <c r="AT172" i="15"/>
  <c r="AT217" i="15"/>
  <c r="AT84" i="15"/>
  <c r="AT169" i="15"/>
  <c r="AT197" i="15"/>
  <c r="AT29" i="15"/>
  <c r="AT216" i="15"/>
  <c r="AT212" i="15"/>
  <c r="AT198" i="15"/>
  <c r="AT46" i="15"/>
  <c r="AT2" i="15"/>
  <c r="AT51" i="15"/>
  <c r="AT30" i="15"/>
  <c r="AT251" i="15"/>
  <c r="AT13" i="15"/>
  <c r="AT27" i="15"/>
  <c r="AT32" i="15"/>
  <c r="AT39" i="15"/>
  <c r="AT58" i="15"/>
  <c r="AT184" i="15"/>
  <c r="AT189" i="15"/>
  <c r="AT60" i="15"/>
  <c r="AT23" i="15"/>
  <c r="AT223" i="15"/>
  <c r="AT18" i="15"/>
  <c r="AT131" i="15"/>
  <c r="AT75" i="15"/>
  <c r="AT211" i="15"/>
  <c r="AT33" i="15"/>
  <c r="AT245" i="15"/>
  <c r="AT227" i="15"/>
  <c r="AT162" i="15"/>
  <c r="AT62" i="15"/>
  <c r="AT229" i="15"/>
  <c r="AT242" i="15"/>
  <c r="AT191" i="15"/>
  <c r="AT221" i="15"/>
  <c r="AT120" i="15"/>
  <c r="AT128" i="15"/>
  <c r="AT193" i="15"/>
  <c r="AT206" i="15"/>
  <c r="AT63" i="15"/>
  <c r="AT31" i="15"/>
  <c r="AT115" i="15"/>
  <c r="AT73" i="15"/>
  <c r="AT114" i="15"/>
  <c r="AT101" i="15"/>
  <c r="AT81" i="15"/>
  <c r="AT236" i="15"/>
  <c r="AT70" i="15"/>
  <c r="AT181" i="15"/>
  <c r="AT8" i="15"/>
  <c r="AT126" i="15"/>
  <c r="AT89" i="15"/>
  <c r="AT182" i="15"/>
  <c r="AT230" i="15"/>
  <c r="AT40" i="15"/>
  <c r="AT11" i="15"/>
  <c r="AT175" i="15"/>
  <c r="AT113" i="15"/>
  <c r="AT141" i="15"/>
  <c r="AT177" i="15"/>
  <c r="AT38" i="15"/>
  <c r="AT147" i="15"/>
  <c r="AT243" i="15"/>
  <c r="AT15" i="15"/>
  <c r="AT156" i="15"/>
  <c r="AT130" i="15"/>
  <c r="AT94" i="15"/>
  <c r="AT183" i="15"/>
  <c r="AT110" i="15"/>
  <c r="AT93" i="15"/>
  <c r="AT103" i="15"/>
  <c r="AT14" i="15"/>
  <c r="AT86" i="15"/>
  <c r="AT176" i="15"/>
  <c r="AT25" i="15"/>
  <c r="AT185" i="15"/>
  <c r="AT105" i="15"/>
  <c r="AT43" i="15"/>
  <c r="AT219" i="15"/>
  <c r="AT71" i="15"/>
  <c r="AT99" i="15"/>
  <c r="AT196" i="15"/>
  <c r="AT108" i="15"/>
  <c r="AT222" i="15"/>
  <c r="AT179" i="15"/>
  <c r="AT160" i="15"/>
  <c r="AT35" i="15"/>
  <c r="AT155" i="15"/>
  <c r="AT111" i="15"/>
  <c r="AT3" i="15"/>
  <c r="AT45" i="15"/>
  <c r="AT215" i="15"/>
  <c r="AT161" i="15"/>
  <c r="AT68" i="15"/>
  <c r="AT152" i="15"/>
  <c r="AT166" i="15"/>
  <c r="AT199" i="15"/>
  <c r="AT22" i="15"/>
  <c r="AT188" i="15"/>
  <c r="AT56" i="15"/>
  <c r="AT67" i="15"/>
  <c r="AT148" i="15"/>
  <c r="AT10" i="15"/>
  <c r="AT145" i="15"/>
  <c r="AT42" i="15"/>
  <c r="AT200" i="15"/>
  <c r="AT250" i="15"/>
  <c r="AT57" i="15"/>
  <c r="AT231" i="15"/>
  <c r="AT146" i="15"/>
  <c r="AT19" i="15"/>
  <c r="AT214" i="15"/>
  <c r="AT205" i="15"/>
  <c r="AT55" i="15"/>
  <c r="AT202" i="15"/>
  <c r="AT97" i="15"/>
  <c r="AT150" i="15"/>
  <c r="AT9" i="15"/>
  <c r="AT153" i="15"/>
  <c r="AT125" i="15"/>
  <c r="AT47" i="15"/>
  <c r="AT224" i="15"/>
  <c r="AT220" i="15"/>
  <c r="AT28" i="15"/>
  <c r="AT87" i="15"/>
  <c r="AT174" i="15"/>
  <c r="AT85" i="15"/>
  <c r="AT116" i="15"/>
  <c r="AT158" i="15"/>
  <c r="AT123" i="15"/>
  <c r="AT74" i="15"/>
  <c r="AT44" i="15"/>
  <c r="AT72" i="15"/>
  <c r="AT37" i="15"/>
  <c r="AT88" i="15"/>
  <c r="AT228" i="15"/>
  <c r="AT117" i="15"/>
  <c r="AT133" i="15"/>
  <c r="AT34" i="15"/>
  <c r="AT65" i="15"/>
  <c r="AT164" i="15"/>
  <c r="AT178" i="15"/>
  <c r="AT157" i="15"/>
  <c r="AT106" i="15"/>
  <c r="AT64" i="15"/>
  <c r="AT218" i="15"/>
  <c r="AT208" i="15"/>
  <c r="AT20" i="15"/>
  <c r="AT132" i="15"/>
  <c r="AT209" i="15"/>
  <c r="AT90" i="15"/>
  <c r="AT127" i="15"/>
  <c r="AT151" i="15"/>
  <c r="AT122" i="15"/>
  <c r="AT203" i="15"/>
  <c r="AT41" i="15"/>
  <c r="AT194" i="15"/>
  <c r="AT244" i="15"/>
  <c r="AT66" i="15"/>
  <c r="AT52" i="15"/>
  <c r="AT167" i="15"/>
  <c r="AT134" i="15"/>
  <c r="AT5" i="15"/>
  <c r="AT91" i="15"/>
  <c r="AT69" i="15"/>
  <c r="AT80" i="15"/>
  <c r="AT186" i="15"/>
  <c r="AT235" i="15"/>
  <c r="AT61" i="15"/>
  <c r="AT21" i="15"/>
  <c r="AT170" i="15"/>
  <c r="AT92" i="15"/>
  <c r="AT210" i="15"/>
  <c r="AT233" i="15"/>
  <c r="AT76" i="15"/>
  <c r="AT171" i="15"/>
  <c r="AT50" i="15"/>
  <c r="AT165" i="15"/>
  <c r="AT142" i="15"/>
  <c r="AT213" i="15"/>
  <c r="AT149" i="15"/>
  <c r="AT109" i="15"/>
  <c r="AT96" i="15"/>
  <c r="AT239" i="15"/>
  <c r="AT240" i="15"/>
  <c r="AT232" i="15"/>
  <c r="AT54" i="15"/>
  <c r="AT140" i="15"/>
  <c r="AT112" i="15"/>
  <c r="AT204" i="15"/>
  <c r="AT107" i="15"/>
  <c r="AT129" i="15"/>
  <c r="AT207" i="15"/>
  <c r="AT247" i="15"/>
  <c r="AT121" i="15"/>
  <c r="AT248" i="15"/>
  <c r="AT187" i="15"/>
  <c r="AT237" i="15"/>
  <c r="AT241" i="15"/>
  <c r="AT26" i="15"/>
  <c r="AT48" i="15"/>
  <c r="AT225" i="15"/>
  <c r="AT144" i="15"/>
  <c r="AT100" i="15"/>
  <c r="AT77" i="15"/>
  <c r="AT83" i="15"/>
  <c r="AT190" i="15"/>
  <c r="AT118" i="15"/>
  <c r="AT59" i="15"/>
  <c r="AT238" i="15"/>
  <c r="AT139" i="15"/>
  <c r="AT192" i="15"/>
  <c r="AT98" i="15"/>
  <c r="AT252" i="15"/>
  <c r="AT7" i="15"/>
  <c r="AT154" i="15"/>
  <c r="AT95" i="15"/>
  <c r="AT163" i="15"/>
  <c r="AT49" i="15"/>
  <c r="AT36" i="15"/>
  <c r="AY33" i="14"/>
  <c r="Q8" i="18" s="1"/>
  <c r="AP95" i="15"/>
  <c r="AP81" i="15"/>
  <c r="AP64" i="15"/>
  <c r="AP107" i="15"/>
  <c r="AP199" i="15"/>
  <c r="AP252" i="15"/>
  <c r="AP105" i="15"/>
  <c r="AP182" i="15"/>
  <c r="AP185" i="15"/>
  <c r="AP106" i="15"/>
  <c r="AP231" i="15"/>
  <c r="AP87" i="15"/>
  <c r="AP42" i="15"/>
  <c r="AP149" i="15"/>
  <c r="AP97" i="15"/>
  <c r="AP112" i="15"/>
  <c r="AP220" i="15"/>
  <c r="AP202" i="15"/>
  <c r="AP111" i="15"/>
  <c r="AP150" i="15"/>
  <c r="AP26" i="15"/>
  <c r="AP193" i="15"/>
  <c r="AP247" i="15"/>
  <c r="AP103" i="15"/>
  <c r="AP164" i="15"/>
  <c r="AP208" i="15"/>
  <c r="AP129" i="15"/>
  <c r="AP110" i="15"/>
  <c r="AP243" i="15"/>
  <c r="AP140" i="15"/>
  <c r="AP47" i="15"/>
  <c r="AP32" i="15"/>
  <c r="AP50" i="15"/>
  <c r="AP200" i="15"/>
  <c r="AP2" i="15"/>
  <c r="AP219" i="15"/>
  <c r="AP102" i="15"/>
  <c r="AP179" i="15"/>
  <c r="AP127" i="15"/>
  <c r="AP73" i="15"/>
  <c r="AP17" i="15"/>
  <c r="AP163" i="15"/>
  <c r="AP165" i="15"/>
  <c r="AP171" i="15"/>
  <c r="AP23" i="15"/>
  <c r="AP59" i="15"/>
  <c r="AP75" i="15"/>
  <c r="AP113" i="15"/>
  <c r="AP28" i="15"/>
  <c r="AP39" i="15"/>
  <c r="AP45" i="15"/>
  <c r="AP201" i="15"/>
  <c r="AP168" i="15"/>
  <c r="AP22" i="15"/>
  <c r="AP116" i="15"/>
  <c r="AP218" i="15"/>
  <c r="AP14" i="15"/>
  <c r="AP54" i="15"/>
  <c r="AP228" i="15"/>
  <c r="AP177" i="15"/>
  <c r="AP188" i="15"/>
  <c r="AP237" i="15"/>
  <c r="AP104" i="15"/>
  <c r="AP212" i="15"/>
  <c r="AP49" i="15"/>
  <c r="AP30" i="15"/>
  <c r="AP82" i="15"/>
  <c r="AP229" i="15"/>
  <c r="AP40" i="15"/>
  <c r="AP85" i="15"/>
  <c r="AP245" i="15"/>
  <c r="AP60" i="15"/>
  <c r="AP152" i="15"/>
  <c r="AP62" i="15"/>
  <c r="AP76" i="15"/>
  <c r="AP207" i="15"/>
  <c r="AP20" i="15"/>
  <c r="AP21" i="15"/>
  <c r="AP144" i="15"/>
  <c r="AP77" i="15"/>
  <c r="AP248" i="15"/>
  <c r="AP130" i="15"/>
  <c r="AP169" i="15"/>
  <c r="AP9" i="15"/>
  <c r="AP136" i="15"/>
  <c r="AP11" i="15"/>
  <c r="AP92" i="15"/>
  <c r="AP181" i="15"/>
  <c r="AP170" i="15"/>
  <c r="AP223" i="15"/>
  <c r="AP89" i="15"/>
  <c r="AP98" i="15"/>
  <c r="AP88" i="15"/>
  <c r="AP246" i="15"/>
  <c r="AP90" i="15"/>
  <c r="AP156" i="15"/>
  <c r="AP241" i="15"/>
  <c r="AP244" i="15"/>
  <c r="AP96" i="15"/>
  <c r="AP147" i="15"/>
  <c r="AP6" i="15"/>
  <c r="AP205" i="15"/>
  <c r="AP236" i="15"/>
  <c r="AP222" i="15"/>
  <c r="AP79" i="15"/>
  <c r="AP251" i="15"/>
  <c r="AP37" i="15"/>
  <c r="AP160" i="15"/>
  <c r="AP125" i="15"/>
  <c r="AP126" i="15"/>
  <c r="AP100" i="15"/>
  <c r="AP230" i="15"/>
  <c r="AP72" i="15"/>
  <c r="AP46" i="15"/>
  <c r="AP19" i="15"/>
  <c r="AP13" i="15"/>
  <c r="AP204" i="15"/>
  <c r="AP135" i="15"/>
  <c r="AP172" i="15"/>
  <c r="AP183" i="15"/>
  <c r="AP36" i="15"/>
  <c r="AP48" i="15"/>
  <c r="AP232" i="15"/>
  <c r="AP234" i="15"/>
  <c r="AP121" i="15"/>
  <c r="AP210" i="15"/>
  <c r="AP16" i="15"/>
  <c r="AP233" i="15"/>
  <c r="AP151" i="15"/>
  <c r="AP134" i="15"/>
  <c r="AP173" i="15"/>
  <c r="AP55" i="15"/>
  <c r="AP8" i="15"/>
  <c r="AP12" i="15"/>
  <c r="AP213" i="15"/>
  <c r="AP120" i="15"/>
  <c r="AP56" i="15"/>
  <c r="AP66" i="15"/>
  <c r="AP123" i="15"/>
  <c r="AP52" i="15"/>
  <c r="AP118" i="15"/>
  <c r="AP148" i="15"/>
  <c r="AP78" i="15"/>
  <c r="AP29" i="15"/>
  <c r="AP86" i="15"/>
  <c r="AP61" i="15"/>
  <c r="AP209" i="15"/>
  <c r="AP206" i="15"/>
  <c r="AP18" i="15"/>
  <c r="AP91" i="15"/>
  <c r="AP10" i="15"/>
  <c r="AP31" i="15"/>
  <c r="AP58" i="15"/>
  <c r="AP158" i="15"/>
  <c r="AP227" i="15"/>
  <c r="AP195" i="15"/>
  <c r="AP162" i="15"/>
  <c r="AP109" i="15"/>
  <c r="AP167" i="15"/>
  <c r="AP101" i="15"/>
  <c r="AP224" i="15"/>
  <c r="AP197" i="15"/>
  <c r="AP128" i="15"/>
  <c r="AP143" i="15"/>
  <c r="AP190" i="15"/>
  <c r="AP57" i="15"/>
  <c r="AP24" i="15"/>
  <c r="AP196" i="15"/>
  <c r="AP122" i="15"/>
  <c r="AP80" i="15"/>
  <c r="AP117" i="15"/>
  <c r="AP175" i="15"/>
  <c r="AP184" i="15"/>
  <c r="AP94" i="15"/>
  <c r="AP174" i="15"/>
  <c r="AP180" i="15"/>
  <c r="AP68" i="15"/>
  <c r="AP35" i="15"/>
  <c r="AP146" i="15"/>
  <c r="AP132" i="15"/>
  <c r="AP71" i="15"/>
  <c r="AP99" i="15"/>
  <c r="AP214" i="15"/>
  <c r="AP240" i="15"/>
  <c r="AP65" i="15"/>
  <c r="AP5" i="15"/>
  <c r="AP141" i="15"/>
  <c r="AP145" i="15"/>
  <c r="AP203" i="15"/>
  <c r="AP166" i="15"/>
  <c r="AP176" i="15"/>
  <c r="AP217" i="15"/>
  <c r="AP138" i="15"/>
  <c r="AP238" i="15"/>
  <c r="AP131" i="15"/>
  <c r="AP69" i="15"/>
  <c r="AP154" i="15"/>
  <c r="AP157" i="15"/>
  <c r="AP137" i="15"/>
  <c r="AP63" i="15"/>
  <c r="AP249" i="15"/>
  <c r="AP67" i="15"/>
  <c r="AP119" i="15"/>
  <c r="AP142" i="15"/>
  <c r="AP191" i="15"/>
  <c r="AP235" i="15"/>
  <c r="AP198" i="15"/>
  <c r="AP51" i="15"/>
  <c r="AP139" i="15"/>
  <c r="AP27" i="15"/>
  <c r="AP221" i="15"/>
  <c r="AP4" i="15"/>
  <c r="AP3" i="15"/>
  <c r="AP93" i="15"/>
  <c r="AP53" i="15"/>
  <c r="AP186" i="15"/>
  <c r="AP70" i="15"/>
  <c r="AP33" i="15"/>
  <c r="AP83" i="15"/>
  <c r="F24" i="18"/>
  <c r="AP7" i="15"/>
  <c r="AP178" i="15"/>
  <c r="AP15" i="15"/>
  <c r="AP124" i="15"/>
  <c r="AP216" i="15"/>
  <c r="AP133" i="15"/>
  <c r="AP189" i="15"/>
  <c r="AP211" i="15"/>
  <c r="AP192" i="15"/>
  <c r="AP239" i="15"/>
  <c r="AP34" i="15"/>
  <c r="AP25" i="15"/>
  <c r="AP225" i="15"/>
  <c r="AP38" i="15"/>
  <c r="AP187" i="15"/>
  <c r="AP194" i="15"/>
  <c r="AP74" i="15"/>
  <c r="AP159" i="15"/>
  <c r="AP41" i="15"/>
  <c r="AP242" i="15"/>
  <c r="AP108" i="15"/>
  <c r="AP115" i="15"/>
  <c r="AP250" i="15"/>
  <c r="AP114" i="15"/>
  <c r="AP155" i="15"/>
  <c r="AP84" i="15"/>
  <c r="AP44" i="15"/>
  <c r="AP226" i="15"/>
  <c r="AP153" i="15"/>
  <c r="AP215" i="15"/>
  <c r="AP43" i="15"/>
  <c r="AP161" i="15"/>
  <c r="AU34" i="15"/>
  <c r="AU224" i="15"/>
  <c r="AU90" i="15"/>
  <c r="AU24" i="15"/>
  <c r="AU251" i="15"/>
  <c r="AU89" i="15"/>
  <c r="AU250" i="15"/>
  <c r="AU108" i="15"/>
  <c r="AU148" i="15"/>
  <c r="AU247" i="15"/>
  <c r="AU114" i="15"/>
  <c r="AU78" i="15"/>
  <c r="AU54" i="15"/>
  <c r="AU221" i="15"/>
  <c r="AU50" i="15"/>
  <c r="AU182" i="15"/>
  <c r="AU196" i="15"/>
  <c r="AU109" i="15"/>
  <c r="AU136" i="15"/>
  <c r="AU35" i="15"/>
  <c r="AU55" i="15"/>
  <c r="AU178" i="15"/>
  <c r="AU72" i="15"/>
  <c r="AU172" i="15"/>
  <c r="AU118" i="15"/>
  <c r="AU65" i="15"/>
  <c r="AU28" i="15"/>
  <c r="AU222" i="15"/>
  <c r="AU234" i="15"/>
  <c r="AU239" i="15"/>
  <c r="AU16" i="15"/>
  <c r="AU229" i="15"/>
  <c r="AU156" i="15"/>
  <c r="AU174" i="15"/>
  <c r="AU3" i="15"/>
  <c r="AU63" i="15"/>
  <c r="AU177" i="15"/>
  <c r="AU226" i="15"/>
  <c r="AU2" i="15"/>
  <c r="AU248" i="15"/>
  <c r="AU228" i="15"/>
  <c r="AU240" i="15"/>
  <c r="AU163" i="15"/>
  <c r="AU67" i="15"/>
  <c r="AU71" i="15"/>
  <c r="AU17" i="15"/>
  <c r="AU4" i="15"/>
  <c r="AU190" i="15"/>
  <c r="AU206" i="15"/>
  <c r="AU127" i="15"/>
  <c r="AU152" i="15"/>
  <c r="AU181" i="15"/>
  <c r="AU192" i="15"/>
  <c r="AU43" i="15"/>
  <c r="AU223" i="15"/>
  <c r="AU47" i="15"/>
  <c r="AU115" i="15"/>
  <c r="AU204" i="15"/>
  <c r="AU42" i="15"/>
  <c r="AU95" i="15"/>
  <c r="AU125" i="15"/>
  <c r="AU202" i="15"/>
  <c r="AU209" i="15"/>
  <c r="AU146" i="15"/>
  <c r="AU170" i="15"/>
  <c r="AU241" i="15"/>
  <c r="AU39" i="15"/>
  <c r="AU231" i="15"/>
  <c r="AU15" i="15"/>
  <c r="AU30" i="15"/>
  <c r="AU10" i="15"/>
  <c r="AU107" i="15"/>
  <c r="AU101" i="15"/>
  <c r="AU68" i="15"/>
  <c r="AU132" i="15"/>
  <c r="AU76" i="15"/>
  <c r="AU243" i="15"/>
  <c r="AU252" i="15"/>
  <c r="AU21" i="15"/>
  <c r="AU216" i="15"/>
  <c r="AU92" i="15"/>
  <c r="AU8" i="15"/>
  <c r="AU33" i="15"/>
  <c r="AU220" i="15"/>
  <c r="AU97" i="15"/>
  <c r="AU103" i="15"/>
  <c r="AU150" i="15"/>
  <c r="AU210" i="15"/>
  <c r="AU100" i="15"/>
  <c r="AU191" i="15"/>
  <c r="AU91" i="15"/>
  <c r="AU120" i="15"/>
  <c r="AU140" i="15"/>
  <c r="AU5" i="15"/>
  <c r="AU105" i="15"/>
  <c r="AU31" i="15"/>
  <c r="AU215" i="15"/>
  <c r="AU36" i="15"/>
  <c r="AU41" i="15"/>
  <c r="AU180" i="15"/>
  <c r="AU110" i="15"/>
  <c r="AU96" i="15"/>
  <c r="AU218" i="15"/>
  <c r="AU214" i="15"/>
  <c r="AU155" i="15"/>
  <c r="AU11" i="15"/>
  <c r="AU83" i="15"/>
  <c r="AU44" i="15"/>
  <c r="AU227" i="15"/>
  <c r="AU144" i="15"/>
  <c r="AU57" i="15"/>
  <c r="AU157" i="15"/>
  <c r="AU131" i="15"/>
  <c r="AU138" i="15"/>
  <c r="AU185" i="15"/>
  <c r="AU187" i="15"/>
  <c r="AU32" i="15"/>
  <c r="AU151" i="15"/>
  <c r="AU48" i="15"/>
  <c r="AU80" i="15"/>
  <c r="AU164" i="15"/>
  <c r="AU102" i="15"/>
  <c r="AU225" i="15"/>
  <c r="AU128" i="15"/>
  <c r="AU169" i="15"/>
  <c r="AU167" i="15"/>
  <c r="AU126" i="15"/>
  <c r="AU142" i="15"/>
  <c r="AU161" i="15"/>
  <c r="AU14" i="15"/>
  <c r="AU116" i="15"/>
  <c r="AU200" i="15"/>
  <c r="AU19" i="15"/>
  <c r="AU197" i="15"/>
  <c r="AU246" i="15"/>
  <c r="AU70" i="15"/>
  <c r="AU135" i="15"/>
  <c r="AU198" i="15"/>
  <c r="AU242" i="15"/>
  <c r="AU147" i="15"/>
  <c r="AU99" i="15"/>
  <c r="AU143" i="15"/>
  <c r="AU129" i="15"/>
  <c r="AU53" i="15"/>
  <c r="AU56" i="15"/>
  <c r="AU179" i="15"/>
  <c r="AU233" i="15"/>
  <c r="AU183" i="15"/>
  <c r="AU123" i="15"/>
  <c r="AU238" i="15"/>
  <c r="AU124" i="15"/>
  <c r="AU176" i="15"/>
  <c r="AU211" i="15"/>
  <c r="AU40" i="15"/>
  <c r="AU162" i="15"/>
  <c r="AU237" i="15"/>
  <c r="AU74" i="15"/>
  <c r="AU137" i="15"/>
  <c r="AU60" i="15"/>
  <c r="AU141" i="15"/>
  <c r="AU145" i="15"/>
  <c r="AU199" i="15"/>
  <c r="AU168" i="15"/>
  <c r="AU184" i="15"/>
  <c r="AU87" i="15"/>
  <c r="AU122" i="15"/>
  <c r="AU171" i="15"/>
  <c r="AU139" i="15"/>
  <c r="AU134" i="15"/>
  <c r="AU23" i="15"/>
  <c r="AU195" i="15"/>
  <c r="AU79" i="15"/>
  <c r="AU98" i="15"/>
  <c r="AU59" i="15"/>
  <c r="AU217" i="15"/>
  <c r="AU207" i="15"/>
  <c r="AU81" i="15"/>
  <c r="AU6" i="15"/>
  <c r="AU112" i="15"/>
  <c r="AU86" i="15"/>
  <c r="AU208" i="15"/>
  <c r="AU219" i="15"/>
  <c r="AU12" i="15"/>
  <c r="AU165" i="15"/>
  <c r="AU193" i="15"/>
  <c r="AU119" i="15"/>
  <c r="AU106" i="15"/>
  <c r="AU154" i="15"/>
  <c r="AU88" i="15"/>
  <c r="AU232" i="15"/>
  <c r="AU58" i="15"/>
  <c r="AU77" i="15"/>
  <c r="AU173" i="15"/>
  <c r="AU203" i="15"/>
  <c r="AU121" i="15"/>
  <c r="AU245" i="15"/>
  <c r="AU213" i="15"/>
  <c r="AU153" i="15"/>
  <c r="AU158" i="15"/>
  <c r="AU61" i="15"/>
  <c r="AU84" i="15"/>
  <c r="AU37" i="15"/>
  <c r="AU166" i="15"/>
  <c r="AU186" i="15"/>
  <c r="AU13" i="15"/>
  <c r="AU111" i="15"/>
  <c r="AU64" i="15"/>
  <c r="AU230" i="15"/>
  <c r="AU133" i="15"/>
  <c r="AU117" i="15"/>
  <c r="AU69" i="15"/>
  <c r="AU159" i="15"/>
  <c r="AU73" i="15"/>
  <c r="AU9" i="15"/>
  <c r="AU62" i="15"/>
  <c r="AU52" i="15"/>
  <c r="AU104" i="15"/>
  <c r="AU75" i="15"/>
  <c r="AU26" i="15"/>
  <c r="AU149" i="15"/>
  <c r="AU66" i="15"/>
  <c r="AU25" i="15"/>
  <c r="AU51" i="15"/>
  <c r="AU45" i="15"/>
  <c r="AU27" i="15"/>
  <c r="AU18" i="15"/>
  <c r="AU82" i="15"/>
  <c r="AU113" i="15"/>
  <c r="AU236" i="15"/>
  <c r="AU94" i="15"/>
  <c r="AU38" i="15"/>
  <c r="AU249" i="15"/>
  <c r="AU175" i="15"/>
  <c r="AU201" i="15"/>
  <c r="AU49" i="15"/>
  <c r="AU189" i="15"/>
  <c r="AU85" i="15"/>
  <c r="AU205" i="15"/>
  <c r="AU160" i="15"/>
  <c r="AU212" i="15"/>
  <c r="AU20" i="15"/>
  <c r="AU46" i="15"/>
  <c r="AU188" i="15"/>
  <c r="AU22" i="15"/>
  <c r="AU7" i="15"/>
  <c r="AU130" i="15"/>
  <c r="AU244" i="15"/>
  <c r="AU29" i="15"/>
  <c r="AU194" i="15"/>
  <c r="AU93" i="15"/>
  <c r="AU235" i="15"/>
  <c r="AN31" i="15"/>
  <c r="AN146" i="15"/>
  <c r="AN105" i="15"/>
  <c r="AN17" i="15"/>
  <c r="AN67" i="15"/>
  <c r="AN202" i="15"/>
  <c r="AN95" i="15"/>
  <c r="AN188" i="15"/>
  <c r="AN128" i="15"/>
  <c r="AN190" i="15"/>
  <c r="AN199" i="15"/>
  <c r="AN82" i="15"/>
  <c r="AN179" i="15"/>
  <c r="AN111" i="15"/>
  <c r="AN69" i="15"/>
  <c r="AN191" i="15"/>
  <c r="AN249" i="15"/>
  <c r="AN72" i="15"/>
  <c r="AN164" i="15"/>
  <c r="AN6" i="15"/>
  <c r="AN163" i="15"/>
  <c r="AN78" i="15"/>
  <c r="AN136" i="15"/>
  <c r="AN237" i="15"/>
  <c r="AN22" i="15"/>
  <c r="AN153" i="15"/>
  <c r="AN3" i="15"/>
  <c r="AN144" i="15"/>
  <c r="AN186" i="15"/>
  <c r="AN133" i="15"/>
  <c r="AN174" i="15"/>
  <c r="AN46" i="15"/>
  <c r="AN109" i="15"/>
  <c r="AN93" i="15"/>
  <c r="AN141" i="15"/>
  <c r="AN241" i="15"/>
  <c r="AN94" i="15"/>
  <c r="AN64" i="15"/>
  <c r="AN159" i="15"/>
  <c r="AN12" i="15"/>
  <c r="AN162" i="15"/>
  <c r="AN129" i="15"/>
  <c r="AN49" i="15"/>
  <c r="AN151" i="15"/>
  <c r="AN18" i="15"/>
  <c r="AN34" i="15"/>
  <c r="AN63" i="15"/>
  <c r="AN155" i="15"/>
  <c r="AN96" i="15"/>
  <c r="AN160" i="15"/>
  <c r="AN194" i="15"/>
  <c r="AN91" i="15"/>
  <c r="AN53" i="15"/>
  <c r="AN147" i="15"/>
  <c r="AN52" i="15"/>
  <c r="AN79" i="15"/>
  <c r="AN98" i="15"/>
  <c r="AN24" i="15"/>
  <c r="AN200" i="15"/>
  <c r="AN180" i="15"/>
  <c r="AN119" i="15"/>
  <c r="AN32" i="15"/>
  <c r="AN36" i="15"/>
  <c r="AN182" i="15"/>
  <c r="AN104" i="15"/>
  <c r="AN150" i="15"/>
  <c r="AN61" i="15"/>
  <c r="AN251" i="15"/>
  <c r="AN178" i="15"/>
  <c r="AN145" i="15"/>
  <c r="AN13" i="15"/>
  <c r="AN132" i="15"/>
  <c r="AN226" i="15"/>
  <c r="AN201" i="15"/>
  <c r="AN39" i="15"/>
  <c r="AN37" i="15"/>
  <c r="AN156" i="15"/>
  <c r="AN87" i="15"/>
  <c r="AN225" i="15"/>
  <c r="AN20" i="15"/>
  <c r="AN27" i="15"/>
  <c r="AN102" i="15"/>
  <c r="AN89" i="15"/>
  <c r="AN203" i="15"/>
  <c r="AN197" i="15"/>
  <c r="AN247" i="15"/>
  <c r="AN33" i="15"/>
  <c r="AN14" i="15"/>
  <c r="AN83" i="15"/>
  <c r="AN107" i="15"/>
  <c r="AN48" i="15"/>
  <c r="AN158" i="15"/>
  <c r="AN26" i="15"/>
  <c r="AN8" i="15"/>
  <c r="AN227" i="15"/>
  <c r="AN80" i="15"/>
  <c r="AN106" i="15"/>
  <c r="AN239" i="15"/>
  <c r="AN244" i="15"/>
  <c r="AN143" i="15"/>
  <c r="AN231" i="15"/>
  <c r="AN77" i="15"/>
  <c r="AN177" i="15"/>
  <c r="AN68" i="15"/>
  <c r="AN167" i="15"/>
  <c r="AN181" i="15"/>
  <c r="AN43" i="15"/>
  <c r="AN16" i="15"/>
  <c r="AN123" i="15"/>
  <c r="AN234" i="15"/>
  <c r="AN113" i="15"/>
  <c r="AN240" i="15"/>
  <c r="AN47" i="15"/>
  <c r="AN55" i="15"/>
  <c r="AN42" i="15"/>
  <c r="AN38" i="15"/>
  <c r="AN84" i="15"/>
  <c r="AN44" i="15"/>
  <c r="AN142" i="15"/>
  <c r="AN214" i="15"/>
  <c r="AN223" i="15"/>
  <c r="AN187" i="15"/>
  <c r="AN29" i="15"/>
  <c r="AN245" i="15"/>
  <c r="AN213" i="15"/>
  <c r="AN126" i="15"/>
  <c r="AN205" i="15"/>
  <c r="AN57" i="15"/>
  <c r="AN66" i="15"/>
  <c r="AN121" i="15"/>
  <c r="AN131" i="15"/>
  <c r="AN208" i="15"/>
  <c r="AN81" i="15"/>
  <c r="AN242" i="15"/>
  <c r="AN185" i="15"/>
  <c r="AN192" i="15"/>
  <c r="AN54" i="15"/>
  <c r="AN207" i="15"/>
  <c r="AN243" i="15"/>
  <c r="AN125" i="15"/>
  <c r="AN56" i="15"/>
  <c r="AN60" i="15"/>
  <c r="AN41" i="15"/>
  <c r="AN183" i="15"/>
  <c r="AN138" i="15"/>
  <c r="AN154" i="15"/>
  <c r="AN110" i="15"/>
  <c r="AN224" i="15"/>
  <c r="AN100" i="15"/>
  <c r="AN124" i="15"/>
  <c r="AN140" i="15"/>
  <c r="AN209" i="15"/>
  <c r="AN166" i="15"/>
  <c r="AN220" i="15"/>
  <c r="AN85" i="15"/>
  <c r="AN9" i="15"/>
  <c r="AN108" i="15"/>
  <c r="AN236" i="15"/>
  <c r="AN120" i="15"/>
  <c r="AN50" i="15"/>
  <c r="AN173" i="15"/>
  <c r="AN161" i="15"/>
  <c r="AN171" i="15"/>
  <c r="AN127" i="15"/>
  <c r="AN195" i="15"/>
  <c r="AN28" i="15"/>
  <c r="AN135" i="15"/>
  <c r="AN11" i="15"/>
  <c r="AN74" i="15"/>
  <c r="AN117" i="15"/>
  <c r="AN130" i="15"/>
  <c r="AN137" i="15"/>
  <c r="AN196" i="15"/>
  <c r="AN75" i="15"/>
  <c r="AN230" i="15"/>
  <c r="AN184" i="15"/>
  <c r="AN218" i="15"/>
  <c r="AN219" i="15"/>
  <c r="AN250" i="15"/>
  <c r="AN23" i="15"/>
  <c r="AN222" i="15"/>
  <c r="AN216" i="15"/>
  <c r="AN228" i="15"/>
  <c r="AN189" i="15"/>
  <c r="AN112" i="15"/>
  <c r="AN148" i="15"/>
  <c r="AN229" i="15"/>
  <c r="AN235" i="15"/>
  <c r="AN152" i="15"/>
  <c r="AN211" i="15"/>
  <c r="AN206" i="15"/>
  <c r="AN139" i="15"/>
  <c r="AN118" i="15"/>
  <c r="AN221" i="15"/>
  <c r="AN21" i="15"/>
  <c r="AN5" i="15"/>
  <c r="AN59" i="15"/>
  <c r="AN165" i="15"/>
  <c r="AN232" i="15"/>
  <c r="AN215" i="15"/>
  <c r="AN58" i="15"/>
  <c r="AN30" i="15"/>
  <c r="AN169" i="15"/>
  <c r="AN88" i="15"/>
  <c r="AN97" i="15"/>
  <c r="AN217" i="15"/>
  <c r="AN116" i="15"/>
  <c r="AN114" i="15"/>
  <c r="AN168" i="15"/>
  <c r="AN71" i="15"/>
  <c r="AN2" i="15"/>
  <c r="AN122" i="15"/>
  <c r="AN233" i="15"/>
  <c r="AN76" i="15"/>
  <c r="AN70" i="15"/>
  <c r="AN212" i="15"/>
  <c r="AN175" i="15"/>
  <c r="AN170" i="15"/>
  <c r="AN4" i="15"/>
  <c r="AN92" i="15"/>
  <c r="AN90" i="15"/>
  <c r="AN15" i="15"/>
  <c r="AN40" i="15"/>
  <c r="AN7" i="15"/>
  <c r="AN238" i="15"/>
  <c r="AN45" i="15"/>
  <c r="AN198" i="15"/>
  <c r="AN35" i="15"/>
  <c r="AN19" i="15"/>
  <c r="AN62" i="15"/>
  <c r="AN246" i="15"/>
  <c r="AN86" i="15"/>
  <c r="AN193" i="15"/>
  <c r="AN248" i="15"/>
  <c r="AN65" i="15"/>
  <c r="AN103" i="15"/>
  <c r="AN115" i="15"/>
  <c r="AN210" i="15"/>
  <c r="AN172" i="15"/>
  <c r="AN252" i="15"/>
  <c r="AN204" i="15"/>
  <c r="AN101" i="15"/>
  <c r="AN134" i="15"/>
  <c r="AN99" i="15"/>
  <c r="AN10" i="15"/>
  <c r="AN51" i="15"/>
  <c r="AN149" i="15"/>
  <c r="AN25" i="15"/>
  <c r="AN157" i="15"/>
  <c r="AN73" i="15"/>
  <c r="AN176" i="15"/>
  <c r="Z61" i="18"/>
  <c r="AA61" i="18" s="1"/>
  <c r="Z54" i="18" s="1"/>
  <c r="E39" i="18" s="1"/>
  <c r="AR220" i="15"/>
  <c r="AR239" i="15"/>
  <c r="AR41" i="15"/>
  <c r="AR23" i="15"/>
  <c r="AR64" i="15"/>
  <c r="AR108" i="15"/>
  <c r="AR8" i="15"/>
  <c r="AR55" i="15"/>
  <c r="AR165" i="15"/>
  <c r="AR107" i="15"/>
  <c r="AR60" i="15"/>
  <c r="AR224" i="15"/>
  <c r="AR118" i="15"/>
  <c r="AR6" i="15"/>
  <c r="AR177" i="15"/>
  <c r="AR33" i="15"/>
  <c r="AR151" i="15"/>
  <c r="AR249" i="15"/>
  <c r="AR32" i="15"/>
  <c r="AR204" i="15"/>
  <c r="AR9" i="15"/>
  <c r="AR161" i="15"/>
  <c r="AR163" i="15"/>
  <c r="AR47" i="15"/>
  <c r="AR176" i="15"/>
  <c r="AR207" i="15"/>
  <c r="AR58" i="15"/>
  <c r="AR109" i="15"/>
  <c r="AR155" i="15"/>
  <c r="AR181" i="15"/>
  <c r="AR40" i="15"/>
  <c r="AR237" i="15"/>
  <c r="AR167" i="15"/>
  <c r="AR229" i="15"/>
  <c r="AR158" i="15"/>
  <c r="AR242" i="15"/>
  <c r="AR24" i="15"/>
  <c r="AR70" i="15"/>
  <c r="AR10" i="15"/>
  <c r="AR197" i="15"/>
  <c r="AR88" i="15"/>
  <c r="AR69" i="15"/>
  <c r="AR130" i="15"/>
  <c r="AR222" i="15"/>
  <c r="AR39" i="15"/>
  <c r="AR210" i="15"/>
  <c r="AR119" i="15"/>
  <c r="AR160" i="15"/>
  <c r="AR198" i="15"/>
  <c r="AR75" i="15"/>
  <c r="AR25" i="15"/>
  <c r="AR244" i="15"/>
  <c r="AR126" i="15"/>
  <c r="AR240" i="15"/>
  <c r="AR91" i="15"/>
  <c r="AR208" i="15"/>
  <c r="AR46" i="15"/>
  <c r="AR145" i="15"/>
  <c r="AR97" i="15"/>
  <c r="AR3" i="15"/>
  <c r="AR157" i="15"/>
  <c r="AR214" i="15"/>
  <c r="AR203" i="15"/>
  <c r="AR7" i="15"/>
  <c r="AR180" i="15"/>
  <c r="AR112" i="15"/>
  <c r="AR123" i="15"/>
  <c r="AR27" i="15"/>
  <c r="AR122" i="15"/>
  <c r="AR231" i="15"/>
  <c r="AR173" i="15"/>
  <c r="AR5" i="15"/>
  <c r="AR120" i="15"/>
  <c r="AR36" i="15"/>
  <c r="AR219" i="15"/>
  <c r="AR114" i="15"/>
  <c r="AR86" i="15"/>
  <c r="AR188" i="15"/>
  <c r="AR18" i="15"/>
  <c r="AR100" i="15"/>
  <c r="AR149" i="15"/>
  <c r="AR159" i="15"/>
  <c r="AR111" i="15"/>
  <c r="AR133" i="15"/>
  <c r="AR21" i="15"/>
  <c r="AR169" i="15"/>
  <c r="AR193" i="15"/>
  <c r="AR29" i="15"/>
  <c r="AR152" i="15"/>
  <c r="AR238" i="15"/>
  <c r="AR140" i="15"/>
  <c r="AR77" i="15"/>
  <c r="AR121" i="15"/>
  <c r="AR184" i="15"/>
  <c r="AR144" i="15"/>
  <c r="AR230" i="15"/>
  <c r="AR56" i="15"/>
  <c r="AR73" i="15"/>
  <c r="AR171" i="15"/>
  <c r="AR138" i="15"/>
  <c r="AR172" i="15"/>
  <c r="AR221" i="15"/>
  <c r="AR22" i="15"/>
  <c r="AR139" i="15"/>
  <c r="AR31" i="15"/>
  <c r="AR234" i="15"/>
  <c r="AR87" i="15"/>
  <c r="AR19" i="15"/>
  <c r="AR190" i="15"/>
  <c r="AR94" i="15"/>
  <c r="AR170" i="15"/>
  <c r="AR52" i="15"/>
  <c r="AR45" i="15"/>
  <c r="AR194" i="15"/>
  <c r="AR156" i="15"/>
  <c r="AR209" i="15"/>
  <c r="AR43" i="15"/>
  <c r="AR223" i="15"/>
  <c r="AR162" i="15"/>
  <c r="AR74" i="15"/>
  <c r="AR115" i="15"/>
  <c r="AR76" i="15"/>
  <c r="AR44" i="15"/>
  <c r="AR102" i="15"/>
  <c r="AR63" i="15"/>
  <c r="AR48" i="15"/>
  <c r="AR150" i="15"/>
  <c r="AR248" i="15"/>
  <c r="AR116" i="15"/>
  <c r="AR59" i="15"/>
  <c r="AR104" i="15"/>
  <c r="AR233" i="15"/>
  <c r="AR83" i="15"/>
  <c r="AR80" i="15"/>
  <c r="AR34" i="15"/>
  <c r="AR215" i="15"/>
  <c r="AR174" i="15"/>
  <c r="AR178" i="15"/>
  <c r="AR213" i="15"/>
  <c r="AR235" i="15"/>
  <c r="AR202" i="15"/>
  <c r="AR96" i="15"/>
  <c r="AR90" i="15"/>
  <c r="AR216" i="15"/>
  <c r="AR225" i="15"/>
  <c r="AR101" i="15"/>
  <c r="AR38" i="15"/>
  <c r="AR129" i="15"/>
  <c r="AR132" i="15"/>
  <c r="AR166" i="15"/>
  <c r="AR185" i="15"/>
  <c r="AR241" i="15"/>
  <c r="AR92" i="15"/>
  <c r="AR192" i="15"/>
  <c r="AR15" i="15"/>
  <c r="AR186" i="15"/>
  <c r="AR164" i="15"/>
  <c r="AR124" i="15"/>
  <c r="AR11" i="15"/>
  <c r="AR79" i="15"/>
  <c r="AR62" i="15"/>
  <c r="AR20" i="15"/>
  <c r="AR28" i="15"/>
  <c r="AR206" i="15"/>
  <c r="AR98" i="15"/>
  <c r="AR67" i="15"/>
  <c r="AR212" i="15"/>
  <c r="AR72" i="15"/>
  <c r="AR113" i="15"/>
  <c r="AR13" i="15"/>
  <c r="AR146" i="15"/>
  <c r="AR66" i="15"/>
  <c r="AR105" i="15"/>
  <c r="AR243" i="15"/>
  <c r="AR37" i="15"/>
  <c r="AR82" i="15"/>
  <c r="AR232" i="15"/>
  <c r="AR205" i="15"/>
  <c r="AR201" i="15"/>
  <c r="AR187" i="15"/>
  <c r="AR189" i="15"/>
  <c r="AR42" i="15"/>
  <c r="AR4" i="15"/>
  <c r="AR2" i="15"/>
  <c r="AR153" i="15"/>
  <c r="AR211" i="15"/>
  <c r="AR26" i="15"/>
  <c r="AR218" i="15"/>
  <c r="AR179" i="15"/>
  <c r="AR175" i="15"/>
  <c r="AR141" i="15"/>
  <c r="AR103" i="15"/>
  <c r="AR247" i="15"/>
  <c r="AR252" i="15"/>
  <c r="AR99" i="15"/>
  <c r="AR148" i="15"/>
  <c r="AR57" i="15"/>
  <c r="AR53" i="15"/>
  <c r="AR12" i="15"/>
  <c r="AR195" i="15"/>
  <c r="AR81" i="15"/>
  <c r="AR199" i="15"/>
  <c r="AR134" i="15"/>
  <c r="AR250" i="15"/>
  <c r="AR93" i="15"/>
  <c r="AR147" i="15"/>
  <c r="AR65" i="15"/>
  <c r="AR85" i="15"/>
  <c r="AR135" i="15"/>
  <c r="AR226" i="15"/>
  <c r="AR17" i="15"/>
  <c r="AR71" i="15"/>
  <c r="AR168" i="15"/>
  <c r="AR182" i="15"/>
  <c r="AR14" i="15"/>
  <c r="AR78" i="15"/>
  <c r="AR51" i="15"/>
  <c r="AR16" i="15"/>
  <c r="AR217" i="15"/>
  <c r="AR54" i="15"/>
  <c r="AR50" i="15"/>
  <c r="AR127" i="15"/>
  <c r="AR246" i="15"/>
  <c r="AR110" i="15"/>
  <c r="AR236" i="15"/>
  <c r="AR68" i="15"/>
  <c r="AR142" i="15"/>
  <c r="AR35" i="15"/>
  <c r="AR183" i="15"/>
  <c r="AR200" i="15"/>
  <c r="AR196" i="15"/>
  <c r="AR61" i="15"/>
  <c r="AR89" i="15"/>
  <c r="AR245" i="15"/>
  <c r="AR191" i="15"/>
  <c r="AR84" i="15"/>
  <c r="AR106" i="15"/>
  <c r="AR131" i="15"/>
  <c r="AR251" i="15"/>
  <c r="AR95" i="15"/>
  <c r="AR49" i="15"/>
  <c r="AR117" i="15"/>
  <c r="AR137" i="15"/>
  <c r="AR143" i="15"/>
  <c r="AR228" i="15"/>
  <c r="AR136" i="15"/>
  <c r="AR154" i="15"/>
  <c r="AR125" i="15"/>
  <c r="U43" i="18"/>
  <c r="AR30" i="15"/>
  <c r="AR128" i="15"/>
  <c r="AR227" i="15"/>
  <c r="BE18" i="15" l="1"/>
  <c r="BE14" i="15"/>
  <c r="BE212" i="15"/>
  <c r="BE171" i="15"/>
  <c r="BE133" i="15"/>
  <c r="BE5" i="15"/>
  <c r="BE152" i="15"/>
  <c r="BE161" i="15"/>
  <c r="BE221" i="15"/>
  <c r="BE129" i="15"/>
  <c r="BE227" i="15"/>
  <c r="BE252" i="15"/>
  <c r="BE211" i="15"/>
  <c r="BE144" i="15"/>
  <c r="BE30" i="15"/>
  <c r="BE112" i="15"/>
  <c r="BE216" i="15"/>
  <c r="BE75" i="15"/>
  <c r="BE42" i="15"/>
  <c r="BE135" i="15"/>
  <c r="BE38" i="15"/>
  <c r="BE48" i="15"/>
  <c r="BE236" i="15"/>
  <c r="BE23" i="15"/>
  <c r="BE119" i="15"/>
  <c r="BE137" i="15"/>
  <c r="BE127" i="15"/>
  <c r="BE150" i="15"/>
  <c r="BE138" i="15"/>
  <c r="BE251" i="15"/>
  <c r="BE28" i="15"/>
  <c r="BE187" i="15"/>
  <c r="BE91" i="15"/>
  <c r="BE219" i="15"/>
  <c r="BE24" i="15"/>
  <c r="BE78" i="15"/>
  <c r="BE15" i="15"/>
  <c r="BE69" i="15"/>
  <c r="BE52" i="15"/>
  <c r="BE240" i="15"/>
  <c r="BE40" i="15"/>
  <c r="BE207" i="15"/>
  <c r="BE96" i="15"/>
  <c r="BE230" i="15"/>
  <c r="BE84" i="15"/>
  <c r="BE125" i="15"/>
  <c r="BE146" i="15"/>
  <c r="BE107" i="15"/>
  <c r="BE204" i="15"/>
  <c r="BE95" i="15"/>
  <c r="BE92" i="15"/>
  <c r="BE197" i="15"/>
  <c r="BE50" i="15"/>
  <c r="BE9" i="15"/>
  <c r="BE183" i="15"/>
  <c r="BE168" i="15"/>
  <c r="BE109" i="15"/>
  <c r="BE210" i="15"/>
  <c r="BE250" i="15"/>
  <c r="BE238" i="15"/>
  <c r="BE108" i="15"/>
  <c r="BE201" i="15"/>
  <c r="BE61" i="15"/>
  <c r="BE51" i="15"/>
  <c r="BE55" i="15"/>
  <c r="BE164" i="15"/>
  <c r="BE80" i="15"/>
  <c r="BE132" i="15"/>
  <c r="BE169" i="15"/>
  <c r="BE4" i="15"/>
  <c r="BE159" i="15"/>
  <c r="BE74" i="15"/>
  <c r="BE200" i="15"/>
  <c r="BE77" i="15"/>
  <c r="BE140" i="15"/>
  <c r="BE242" i="15"/>
  <c r="BE7" i="15"/>
  <c r="BE11" i="15"/>
  <c r="BE181" i="15"/>
  <c r="BE176" i="15"/>
  <c r="BE188" i="15"/>
  <c r="BE193" i="15"/>
  <c r="BE243" i="15"/>
  <c r="BE205" i="15"/>
  <c r="BE87" i="15"/>
  <c r="BE113" i="15"/>
  <c r="BE165" i="15"/>
  <c r="BE180" i="15"/>
  <c r="BE56" i="15"/>
  <c r="BE245" i="15"/>
  <c r="BE155" i="15"/>
  <c r="BE143" i="15"/>
  <c r="BE224" i="15"/>
  <c r="BE82" i="15"/>
  <c r="BE35" i="15"/>
  <c r="BE145" i="15"/>
  <c r="BE222" i="15"/>
  <c r="BE71" i="15"/>
  <c r="BE249" i="15"/>
  <c r="BE10" i="15"/>
  <c r="BE97" i="15"/>
  <c r="BE101" i="15"/>
  <c r="BE26" i="15"/>
  <c r="BE194" i="15"/>
  <c r="BE232" i="15"/>
  <c r="BE118" i="15"/>
  <c r="BE73" i="15"/>
  <c r="BE218" i="15"/>
  <c r="BE85" i="15"/>
  <c r="BE72" i="15"/>
  <c r="BE147" i="15"/>
  <c r="BE184" i="15"/>
  <c r="BE76" i="15"/>
  <c r="BE206" i="15"/>
  <c r="BE247" i="15"/>
  <c r="BE115" i="15"/>
  <c r="BE195" i="15"/>
  <c r="BE130" i="15"/>
  <c r="BE186" i="15"/>
  <c r="BE136" i="15"/>
  <c r="BE246" i="15"/>
  <c r="BE231" i="15"/>
  <c r="BE124" i="15"/>
  <c r="BE43" i="15"/>
  <c r="BE16" i="15"/>
  <c r="BE114" i="15"/>
  <c r="BE220" i="15"/>
  <c r="BE19" i="15"/>
  <c r="BE121" i="15"/>
  <c r="BE244" i="15"/>
  <c r="BE102" i="15"/>
  <c r="BE58" i="15"/>
  <c r="BE190" i="15"/>
  <c r="BE208" i="15"/>
  <c r="BE117" i="15"/>
  <c r="BE106" i="15"/>
  <c r="BE235" i="15"/>
  <c r="BE167" i="15"/>
  <c r="BE89" i="15"/>
  <c r="BE94" i="15"/>
  <c r="BE6" i="15"/>
  <c r="BE214" i="15"/>
  <c r="BE131" i="15"/>
  <c r="BE37" i="15"/>
  <c r="BE100" i="15"/>
  <c r="BE29" i="15"/>
  <c r="BE151" i="15"/>
  <c r="BE166" i="15"/>
  <c r="BE93" i="15"/>
  <c r="BE17" i="15"/>
  <c r="BE103" i="15"/>
  <c r="BE142" i="15"/>
  <c r="BE229" i="15"/>
  <c r="BE126" i="15"/>
  <c r="BE46" i="15"/>
  <c r="BE156" i="15"/>
  <c r="BE41" i="15"/>
  <c r="BE177" i="15"/>
  <c r="BE170" i="15"/>
  <c r="BE157" i="15"/>
  <c r="BE57" i="15"/>
  <c r="BE160" i="15"/>
  <c r="BE110" i="15"/>
  <c r="BE228" i="15"/>
  <c r="BE65" i="15"/>
  <c r="BE213" i="15"/>
  <c r="BE31" i="15"/>
  <c r="BE141" i="15"/>
  <c r="BE178" i="15"/>
  <c r="BE22" i="15"/>
  <c r="BE70" i="15"/>
  <c r="BE79" i="15"/>
  <c r="BE199" i="15"/>
  <c r="BE25" i="15"/>
  <c r="BE86" i="15"/>
  <c r="BE63" i="15"/>
  <c r="BE120" i="15"/>
  <c r="BE241" i="15"/>
  <c r="BE134" i="15"/>
  <c r="BE54" i="15"/>
  <c r="BE239" i="15"/>
  <c r="BE128" i="15"/>
  <c r="BE185" i="15"/>
  <c r="BE33" i="15"/>
  <c r="BE2" i="15"/>
  <c r="BE83" i="15"/>
  <c r="BE20" i="15"/>
  <c r="BE66" i="15"/>
  <c r="BE192" i="15"/>
  <c r="BE215" i="15"/>
  <c r="BE68" i="15"/>
  <c r="BE237" i="15"/>
  <c r="BE233" i="15"/>
  <c r="BE88" i="15"/>
  <c r="BE191" i="15"/>
  <c r="BE149" i="15"/>
  <c r="BE202" i="15"/>
  <c r="BE105" i="15"/>
  <c r="BE44" i="15"/>
  <c r="BE122" i="15"/>
  <c r="BE32" i="15"/>
  <c r="BE153" i="15"/>
  <c r="BE223" i="15"/>
  <c r="BE182" i="15"/>
  <c r="BE59" i="15"/>
  <c r="BE198" i="15"/>
  <c r="BE225" i="15"/>
  <c r="BE248" i="15"/>
  <c r="BE139" i="15"/>
  <c r="BE209" i="15"/>
  <c r="BE39" i="15"/>
  <c r="BE173" i="15"/>
  <c r="BE189" i="15"/>
  <c r="BE123" i="15"/>
  <c r="BE104" i="15"/>
  <c r="BE67" i="15"/>
  <c r="BE12" i="15"/>
  <c r="BE172" i="15"/>
  <c r="BE47" i="15"/>
  <c r="BE98" i="15"/>
  <c r="BE8" i="15"/>
  <c r="BE116" i="15"/>
  <c r="BE53" i="15"/>
  <c r="BE217" i="15"/>
  <c r="BE175" i="15"/>
  <c r="BE196" i="15"/>
  <c r="BE21" i="15"/>
  <c r="BE49" i="15"/>
  <c r="BE234" i="15"/>
  <c r="BE111" i="15"/>
  <c r="BE3" i="15"/>
  <c r="BE64" i="15"/>
  <c r="BE13" i="15"/>
  <c r="BE154" i="15"/>
  <c r="BE34" i="15"/>
  <c r="BE158" i="15"/>
  <c r="BE174" i="15"/>
  <c r="BE148" i="15"/>
  <c r="BE99" i="15"/>
  <c r="BE60" i="15"/>
  <c r="BE226" i="15"/>
  <c r="BE45" i="15"/>
  <c r="BE36" i="15"/>
  <c r="BE90" i="15"/>
  <c r="BE81" i="15"/>
  <c r="BE179" i="15"/>
  <c r="BE162" i="15"/>
  <c r="BE62" i="15"/>
  <c r="BE27" i="15"/>
  <c r="BE163" i="15"/>
  <c r="BE203" i="15"/>
  <c r="N46" i="36"/>
  <c r="N52" i="36"/>
  <c r="N40" i="36"/>
  <c r="N22" i="36"/>
  <c r="N28" i="36"/>
  <c r="N34" i="36"/>
  <c r="E28" i="36"/>
  <c r="B5" i="36" s="1"/>
  <c r="BF75" i="15"/>
  <c r="BF33" i="15"/>
  <c r="BF32" i="15"/>
  <c r="BF63" i="15"/>
  <c r="BF167" i="15"/>
  <c r="BF203" i="15"/>
  <c r="BF208" i="15"/>
  <c r="BF17" i="15"/>
  <c r="BF2" i="15"/>
  <c r="BF141" i="15"/>
  <c r="BF121" i="15"/>
  <c r="BF143" i="15"/>
  <c r="BF181" i="15"/>
  <c r="BF130" i="15"/>
  <c r="BF119" i="15"/>
  <c r="BF108" i="15"/>
  <c r="BF96" i="15"/>
  <c r="BF77" i="15"/>
  <c r="BF16" i="15"/>
  <c r="BF211" i="15"/>
  <c r="BF87" i="15"/>
  <c r="BF57" i="15"/>
  <c r="BF245" i="15"/>
  <c r="BF232" i="15"/>
  <c r="BF124" i="15"/>
  <c r="BF100" i="15"/>
  <c r="BF37" i="15"/>
  <c r="BF55" i="15"/>
  <c r="BF185" i="15"/>
  <c r="BF140" i="15"/>
  <c r="BF125" i="15"/>
  <c r="BF224" i="15"/>
  <c r="BF118" i="15"/>
  <c r="BF236" i="15"/>
  <c r="BF74" i="15"/>
  <c r="BF72" i="15"/>
  <c r="BF82" i="15"/>
  <c r="BF40" i="15"/>
  <c r="BF246" i="15"/>
  <c r="BF132" i="15"/>
  <c r="BF197" i="15"/>
  <c r="BF49" i="15"/>
  <c r="BF215" i="15"/>
  <c r="BF222" i="15"/>
  <c r="BF66" i="15"/>
  <c r="BF58" i="15"/>
  <c r="BF81" i="15"/>
  <c r="BF180" i="15"/>
  <c r="BF69" i="15"/>
  <c r="BF56" i="15"/>
  <c r="BF18" i="15"/>
  <c r="BF15" i="15"/>
  <c r="BF206" i="15"/>
  <c r="BF163" i="15"/>
  <c r="BF138" i="15"/>
  <c r="BF233" i="15"/>
  <c r="BF230" i="15"/>
  <c r="BF182" i="15"/>
  <c r="BF106" i="15"/>
  <c r="BF112" i="15"/>
  <c r="BF73" i="15"/>
  <c r="BF171" i="15"/>
  <c r="BF156" i="15"/>
  <c r="BF120" i="15"/>
  <c r="BF216" i="15"/>
  <c r="BF127" i="15"/>
  <c r="BF48" i="15"/>
  <c r="BF231" i="15"/>
  <c r="BF50" i="15"/>
  <c r="BF142" i="15"/>
  <c r="BF175" i="15"/>
  <c r="BF88" i="15"/>
  <c r="BF70" i="15"/>
  <c r="BF105" i="15"/>
  <c r="BF78" i="15"/>
  <c r="BF133" i="15"/>
  <c r="BF126" i="15"/>
  <c r="BF213" i="15"/>
  <c r="BF23" i="15"/>
  <c r="BF43" i="15"/>
  <c r="BF146" i="15"/>
  <c r="BF249" i="15"/>
  <c r="BF198" i="15"/>
  <c r="BF7" i="15"/>
  <c r="BF29" i="15"/>
  <c r="BF202" i="15"/>
  <c r="BF210" i="15"/>
  <c r="BF67" i="15"/>
  <c r="BF239" i="15"/>
  <c r="BF76" i="15"/>
  <c r="BF101" i="15"/>
  <c r="BF97" i="15"/>
  <c r="BF226" i="15"/>
  <c r="BF6" i="15"/>
  <c r="BF242" i="15"/>
  <c r="BF229" i="15"/>
  <c r="BF27" i="15"/>
  <c r="BF173" i="15"/>
  <c r="BF5" i="15"/>
  <c r="BF36" i="15"/>
  <c r="BF178" i="15"/>
  <c r="BF217" i="15"/>
  <c r="BF68" i="15"/>
  <c r="BF103" i="15"/>
  <c r="BF131" i="15"/>
  <c r="BF62" i="15"/>
  <c r="BF89" i="15"/>
  <c r="BF183" i="15"/>
  <c r="BF21" i="15"/>
  <c r="BF161" i="15"/>
  <c r="BF149" i="15"/>
  <c r="BF13" i="15"/>
  <c r="BF85" i="15"/>
  <c r="BF155" i="15"/>
  <c r="BF129" i="15"/>
  <c r="BF201" i="15"/>
  <c r="BF64" i="15"/>
  <c r="BF153" i="15"/>
  <c r="BF35" i="15"/>
  <c r="BF209" i="15"/>
  <c r="BF218" i="15"/>
  <c r="BF51" i="15"/>
  <c r="BF223" i="15"/>
  <c r="BF19" i="15"/>
  <c r="BF204" i="15"/>
  <c r="BF20" i="15"/>
  <c r="BF174" i="15"/>
  <c r="BF252" i="15"/>
  <c r="BF46" i="15"/>
  <c r="BF9" i="15"/>
  <c r="BF166" i="15"/>
  <c r="BF154" i="15"/>
  <c r="BF91" i="15"/>
  <c r="BF39" i="15"/>
  <c r="BF71" i="15"/>
  <c r="BF52" i="15"/>
  <c r="BF177" i="15"/>
  <c r="BF34" i="15"/>
  <c r="BF4" i="15"/>
  <c r="BF107" i="15"/>
  <c r="BF95" i="15"/>
  <c r="BF189" i="15"/>
  <c r="BF42" i="15"/>
  <c r="BF168" i="15"/>
  <c r="BF159" i="15"/>
  <c r="BF158" i="15"/>
  <c r="BF190" i="15"/>
  <c r="BF169" i="15"/>
  <c r="BF250" i="15"/>
  <c r="BF220" i="15"/>
  <c r="BF93" i="15"/>
  <c r="BF65" i="15"/>
  <c r="BF53" i="15"/>
  <c r="BF193" i="15"/>
  <c r="BF200" i="15"/>
  <c r="BF188" i="15"/>
  <c r="BF150" i="15"/>
  <c r="BF194" i="15"/>
  <c r="BF31" i="15"/>
  <c r="BF205" i="15"/>
  <c r="BF122" i="15"/>
  <c r="BF80" i="15"/>
  <c r="BF207" i="15"/>
  <c r="BF79" i="15"/>
  <c r="BF164" i="15"/>
  <c r="BF110" i="15"/>
  <c r="BF176" i="15"/>
  <c r="BF238" i="15"/>
  <c r="BF8" i="15"/>
  <c r="BF136" i="15"/>
  <c r="BF11" i="15"/>
  <c r="BF184" i="15"/>
  <c r="BF148" i="15"/>
  <c r="BF212" i="15"/>
  <c r="BF196" i="15"/>
  <c r="BF214" i="15"/>
  <c r="BF145" i="15"/>
  <c r="BF195" i="15"/>
  <c r="BF160" i="15"/>
  <c r="BF94" i="15"/>
  <c r="BF151" i="15"/>
  <c r="BF84" i="15"/>
  <c r="BF157" i="15"/>
  <c r="BF144" i="15"/>
  <c r="BF104" i="15"/>
  <c r="BF137" i="15"/>
  <c r="BF59" i="15"/>
  <c r="BF123" i="15"/>
  <c r="BF191" i="15"/>
  <c r="BF115" i="15"/>
  <c r="BF139" i="15"/>
  <c r="BF61" i="15"/>
  <c r="BF147" i="15"/>
  <c r="BF24" i="15"/>
  <c r="BF172" i="15"/>
  <c r="BF135" i="15"/>
  <c r="BF240" i="15"/>
  <c r="BF99" i="15"/>
  <c r="BF243" i="15"/>
  <c r="BF162" i="15"/>
  <c r="BF14" i="15"/>
  <c r="BF44" i="15"/>
  <c r="BF83" i="15"/>
  <c r="BF134" i="15"/>
  <c r="BF92" i="15"/>
  <c r="BF117" i="15"/>
  <c r="BF86" i="15"/>
  <c r="BF152" i="15"/>
  <c r="BF47" i="15"/>
  <c r="BF228" i="15"/>
  <c r="BF225" i="15"/>
  <c r="BF187" i="15"/>
  <c r="BF25" i="15"/>
  <c r="BF54" i="15"/>
  <c r="BF102" i="15"/>
  <c r="BF114" i="15"/>
  <c r="BF186" i="15"/>
  <c r="BF10" i="15"/>
  <c r="BF109" i="15"/>
  <c r="BF38" i="15"/>
  <c r="BF234" i="15"/>
  <c r="BF12" i="15"/>
  <c r="BF41" i="15"/>
  <c r="BF28" i="15"/>
  <c r="BF128" i="15"/>
  <c r="BF113" i="15"/>
  <c r="BF199" i="15"/>
  <c r="BF165" i="15"/>
  <c r="BF179" i="15"/>
  <c r="BF237" i="15"/>
  <c r="BF248" i="15"/>
  <c r="BF192" i="15"/>
  <c r="BF98" i="15"/>
  <c r="BF221" i="15"/>
  <c r="BF45" i="15"/>
  <c r="BF3" i="15"/>
  <c r="BF170" i="15"/>
  <c r="BF60" i="15"/>
  <c r="BF235" i="15"/>
  <c r="BF111" i="15"/>
  <c r="BF227" i="15"/>
  <c r="BF219" i="15"/>
  <c r="BF241" i="15"/>
  <c r="BF22" i="15"/>
  <c r="BF244" i="15"/>
  <c r="BF30" i="15"/>
  <c r="BF90" i="15"/>
  <c r="BF116" i="15"/>
  <c r="BF251" i="15"/>
  <c r="BF247" i="15"/>
  <c r="BF26" i="15"/>
  <c r="BA9" i="15"/>
  <c r="BA238" i="15"/>
  <c r="BA58" i="15"/>
  <c r="BA203" i="15"/>
  <c r="BA19" i="15"/>
  <c r="BA199" i="15"/>
  <c r="BA141" i="15"/>
  <c r="BA219" i="15"/>
  <c r="BA162" i="15"/>
  <c r="BA217" i="15"/>
  <c r="BA149" i="15"/>
  <c r="BA123" i="15"/>
  <c r="BA108" i="15"/>
  <c r="BA174" i="15"/>
  <c r="BA3" i="15"/>
  <c r="BA8" i="15"/>
  <c r="BA23" i="15"/>
  <c r="BA175" i="15"/>
  <c r="BA240" i="15"/>
  <c r="BA52" i="15"/>
  <c r="BA117" i="15"/>
  <c r="BA195" i="15"/>
  <c r="BA99" i="15"/>
  <c r="BA150" i="15"/>
  <c r="BA95" i="15"/>
  <c r="BA16" i="15"/>
  <c r="BA182" i="15"/>
  <c r="BA176" i="15"/>
  <c r="BA77" i="15"/>
  <c r="BA131" i="15"/>
  <c r="BA248" i="15"/>
  <c r="BA60" i="15"/>
  <c r="BA114" i="15"/>
  <c r="BA245" i="15"/>
  <c r="BA20" i="15"/>
  <c r="BA181" i="15"/>
  <c r="BA65" i="15"/>
  <c r="BA51" i="15"/>
  <c r="BA233" i="15"/>
  <c r="BA208" i="15"/>
  <c r="BA241" i="15"/>
  <c r="BA230" i="15"/>
  <c r="BA167" i="15"/>
  <c r="BA155" i="15"/>
  <c r="BA228" i="15"/>
  <c r="BA22" i="15"/>
  <c r="BA111" i="15"/>
  <c r="BA104" i="15"/>
  <c r="BA178" i="15"/>
  <c r="BA124" i="15"/>
  <c r="BA21" i="15"/>
  <c r="BA185" i="15"/>
  <c r="BA227" i="15"/>
  <c r="BA110" i="15"/>
  <c r="BA210" i="15"/>
  <c r="BA125" i="15"/>
  <c r="BA80" i="15"/>
  <c r="BA109" i="15"/>
  <c r="BA25" i="15"/>
  <c r="BA247" i="15"/>
  <c r="BA120" i="15"/>
  <c r="BA121" i="15"/>
  <c r="BA13" i="15"/>
  <c r="BA156" i="15"/>
  <c r="BA92" i="15"/>
  <c r="BA5" i="15"/>
  <c r="BA183" i="15"/>
  <c r="BA30" i="15"/>
  <c r="BA34" i="15"/>
  <c r="BA90" i="15"/>
  <c r="BA46" i="15"/>
  <c r="BA61" i="15"/>
  <c r="BA64" i="15"/>
  <c r="BA220" i="15"/>
  <c r="BA62" i="15"/>
  <c r="BA246" i="15"/>
  <c r="BA106" i="15"/>
  <c r="BA216" i="15"/>
  <c r="BA225" i="15"/>
  <c r="BA151" i="15"/>
  <c r="BA73" i="15"/>
  <c r="BA159" i="15"/>
  <c r="BA212" i="15"/>
  <c r="BA17" i="15"/>
  <c r="BA42" i="15"/>
  <c r="BA204" i="15"/>
  <c r="BA81" i="15"/>
  <c r="BA231" i="15"/>
  <c r="BA87" i="15"/>
  <c r="BA126" i="15"/>
  <c r="BA67" i="15"/>
  <c r="BA112" i="15"/>
  <c r="BA251" i="15"/>
  <c r="BA242" i="15"/>
  <c r="BA226" i="15"/>
  <c r="BA31" i="15"/>
  <c r="BA143" i="15"/>
  <c r="BA197" i="15"/>
  <c r="BA128" i="15"/>
  <c r="BA213" i="15"/>
  <c r="BA153" i="15"/>
  <c r="BA14" i="15"/>
  <c r="BA172" i="15"/>
  <c r="BA160" i="15"/>
  <c r="BA140" i="15"/>
  <c r="BA85" i="15"/>
  <c r="BA234" i="15"/>
  <c r="BA236" i="15"/>
  <c r="BA192" i="15"/>
  <c r="BA132" i="15"/>
  <c r="BA179" i="15"/>
  <c r="BA163" i="15"/>
  <c r="BA12" i="15"/>
  <c r="BA193" i="15"/>
  <c r="BA29" i="15"/>
  <c r="BA147" i="15"/>
  <c r="BA186" i="15"/>
  <c r="BA145" i="15"/>
  <c r="BA89" i="15"/>
  <c r="BA107" i="15"/>
  <c r="BA168" i="15"/>
  <c r="BA113" i="15"/>
  <c r="BA84" i="15"/>
  <c r="BA93" i="15"/>
  <c r="BA202" i="15"/>
  <c r="BA187" i="15"/>
  <c r="BA118" i="15"/>
  <c r="BA144" i="15"/>
  <c r="BA209" i="15"/>
  <c r="BA66" i="15"/>
  <c r="BA146" i="15"/>
  <c r="BA152" i="15"/>
  <c r="BA27" i="15"/>
  <c r="BA239" i="15"/>
  <c r="BA43" i="15"/>
  <c r="BA211" i="15"/>
  <c r="BA39" i="15"/>
  <c r="BA188" i="15"/>
  <c r="BA244" i="15"/>
  <c r="BA40" i="15"/>
  <c r="BA235" i="15"/>
  <c r="BA115" i="15"/>
  <c r="BA105" i="15"/>
  <c r="BA91" i="15"/>
  <c r="BA139" i="15"/>
  <c r="BA72" i="15"/>
  <c r="BA57" i="15"/>
  <c r="BA134" i="15"/>
  <c r="BA142" i="15"/>
  <c r="BA4" i="15"/>
  <c r="BA136" i="15"/>
  <c r="BA32" i="15"/>
  <c r="BA206" i="15"/>
  <c r="BA173" i="15"/>
  <c r="BA38" i="15"/>
  <c r="BA53" i="15"/>
  <c r="BA221" i="15"/>
  <c r="BA49" i="15"/>
  <c r="BA171" i="15"/>
  <c r="BA184" i="15"/>
  <c r="BA88" i="15"/>
  <c r="BA218" i="15"/>
  <c r="BA79" i="15"/>
  <c r="BA78" i="15"/>
  <c r="BA63" i="15"/>
  <c r="BA100" i="15"/>
  <c r="BA191" i="15"/>
  <c r="BA10" i="15"/>
  <c r="BA33" i="15"/>
  <c r="BA232" i="15"/>
  <c r="BA135" i="15"/>
  <c r="BA205" i="15"/>
  <c r="BA158" i="15"/>
  <c r="BA237" i="15"/>
  <c r="BA165" i="15"/>
  <c r="BA229" i="15"/>
  <c r="BA36" i="15"/>
  <c r="BA11" i="15"/>
  <c r="BA194" i="15"/>
  <c r="BA127" i="15"/>
  <c r="BA83" i="15"/>
  <c r="BA207" i="15"/>
  <c r="BA74" i="15"/>
  <c r="BA138" i="15"/>
  <c r="BA45" i="15"/>
  <c r="BA98" i="15"/>
  <c r="BA249" i="15"/>
  <c r="BA26" i="15"/>
  <c r="BA56" i="15"/>
  <c r="BA161" i="15"/>
  <c r="BA116" i="15"/>
  <c r="BA28" i="15"/>
  <c r="BA50" i="15"/>
  <c r="BA15" i="15"/>
  <c r="BA2" i="15"/>
  <c r="BA122" i="15"/>
  <c r="BA119" i="15"/>
  <c r="BA70" i="15"/>
  <c r="BA223" i="15"/>
  <c r="BA69" i="15"/>
  <c r="BA48" i="15"/>
  <c r="BA180" i="15"/>
  <c r="BA82" i="15"/>
  <c r="BA102" i="15"/>
  <c r="BA101" i="15"/>
  <c r="BA44" i="15"/>
  <c r="BA129" i="15"/>
  <c r="BA196" i="15"/>
  <c r="BA166" i="15"/>
  <c r="BA164" i="15"/>
  <c r="BA35" i="15"/>
  <c r="BA177" i="15"/>
  <c r="BA189" i="15"/>
  <c r="BA76" i="15"/>
  <c r="BA154" i="15"/>
  <c r="BA252" i="15"/>
  <c r="BA170" i="15"/>
  <c r="BA157" i="15"/>
  <c r="BA41" i="15"/>
  <c r="BA214" i="15"/>
  <c r="BA243" i="15"/>
  <c r="BA148" i="15"/>
  <c r="BA37" i="15"/>
  <c r="BA96" i="15"/>
  <c r="BA59" i="15"/>
  <c r="BA54" i="15"/>
  <c r="BA68" i="15"/>
  <c r="BA97" i="15"/>
  <c r="BA75" i="15"/>
  <c r="BA86" i="15"/>
  <c r="BA130" i="15"/>
  <c r="BA6" i="15"/>
  <c r="BA7" i="15"/>
  <c r="BA215" i="15"/>
  <c r="BA71" i="15"/>
  <c r="BA224" i="15"/>
  <c r="BA222" i="15"/>
  <c r="BA190" i="15"/>
  <c r="BA201" i="15"/>
  <c r="BA18" i="15"/>
  <c r="BA94" i="15"/>
  <c r="BA137" i="15"/>
  <c r="BA250" i="15"/>
  <c r="BA55" i="15"/>
  <c r="BA200" i="15"/>
  <c r="BA169" i="15"/>
  <c r="BA198" i="15"/>
  <c r="BA103" i="15"/>
  <c r="BA47" i="15"/>
  <c r="BA24" i="15"/>
  <c r="BA133" i="15"/>
  <c r="I5" i="29"/>
  <c r="L22" i="18" s="1"/>
  <c r="G11" i="18" a="1"/>
  <c r="G11" i="18" s="1"/>
  <c r="B8" i="36" l="1"/>
  <c r="BZ4" i="15"/>
  <c r="BZ8" i="15"/>
  <c r="BZ12" i="15"/>
  <c r="BZ16" i="15"/>
  <c r="BZ20" i="15"/>
  <c r="BZ24" i="15"/>
  <c r="BZ28" i="15"/>
  <c r="BZ32" i="15"/>
  <c r="BZ36" i="15"/>
  <c r="BZ40" i="15"/>
  <c r="BZ44" i="15"/>
  <c r="BZ48" i="15"/>
  <c r="BZ52" i="15"/>
  <c r="BZ56" i="15"/>
  <c r="BZ5" i="15"/>
  <c r="BZ9" i="15"/>
  <c r="BZ13" i="15"/>
  <c r="BZ17" i="15"/>
  <c r="BZ21" i="15"/>
  <c r="BZ25" i="15"/>
  <c r="BZ29" i="15"/>
  <c r="BZ33" i="15"/>
  <c r="BZ37" i="15"/>
  <c r="BZ41" i="15"/>
  <c r="BZ45" i="15"/>
  <c r="BZ49" i="15"/>
  <c r="BZ53" i="15"/>
  <c r="BZ57" i="15"/>
  <c r="BZ61" i="15"/>
  <c r="BZ65" i="15"/>
  <c r="BZ69" i="15"/>
  <c r="BZ3" i="15"/>
  <c r="BZ10" i="15"/>
  <c r="BZ18" i="15"/>
  <c r="BZ26" i="15"/>
  <c r="BZ34" i="15"/>
  <c r="BZ42" i="15"/>
  <c r="BZ50" i="15"/>
  <c r="BZ58" i="15"/>
  <c r="BZ59" i="15"/>
  <c r="BZ60" i="15"/>
  <c r="BZ74" i="15"/>
  <c r="BZ78" i="15"/>
  <c r="BZ82" i="15"/>
  <c r="BZ86" i="15"/>
  <c r="BZ90" i="15"/>
  <c r="BZ94" i="15"/>
  <c r="BZ98" i="15"/>
  <c r="BZ6" i="15"/>
  <c r="BZ23" i="15"/>
  <c r="BZ27" i="15"/>
  <c r="BZ38" i="15"/>
  <c r="BZ55" i="15"/>
  <c r="BZ63" i="15"/>
  <c r="BZ66" i="15"/>
  <c r="BZ79" i="15"/>
  <c r="BZ80" i="15"/>
  <c r="BZ81" i="15"/>
  <c r="BZ95" i="15"/>
  <c r="BZ96" i="15"/>
  <c r="BZ97" i="15"/>
  <c r="BZ103" i="15"/>
  <c r="BZ107" i="15"/>
  <c r="BZ111" i="15"/>
  <c r="BZ115" i="15"/>
  <c r="BZ119" i="15"/>
  <c r="BZ123" i="15"/>
  <c r="BZ127" i="15"/>
  <c r="BZ131" i="15"/>
  <c r="BZ135" i="15"/>
  <c r="BZ139" i="15"/>
  <c r="BZ143" i="15"/>
  <c r="BZ147" i="15"/>
  <c r="BZ151" i="15"/>
  <c r="BZ155" i="15"/>
  <c r="BZ159" i="15"/>
  <c r="BZ163" i="15"/>
  <c r="BZ167" i="15"/>
  <c r="BZ171" i="15"/>
  <c r="BZ175" i="15"/>
  <c r="BZ179" i="15"/>
  <c r="BZ183" i="15"/>
  <c r="BZ15" i="15"/>
  <c r="BZ43" i="15"/>
  <c r="BZ46" i="15"/>
  <c r="BZ67" i="15"/>
  <c r="BZ71" i="15"/>
  <c r="BZ85" i="15"/>
  <c r="BZ88" i="15"/>
  <c r="BZ91" i="15"/>
  <c r="BZ102" i="15"/>
  <c r="BZ116" i="15"/>
  <c r="BZ117" i="15"/>
  <c r="BZ118" i="15"/>
  <c r="BZ132" i="15"/>
  <c r="BZ133" i="15"/>
  <c r="BZ134" i="15"/>
  <c r="BZ11" i="15"/>
  <c r="BZ19" i="15"/>
  <c r="BZ70" i="15"/>
  <c r="BZ72" i="15"/>
  <c r="BZ76" i="15"/>
  <c r="BZ89" i="15"/>
  <c r="BZ93" i="15"/>
  <c r="BZ105" i="15"/>
  <c r="BZ108" i="15"/>
  <c r="BZ122" i="15"/>
  <c r="BZ125" i="15"/>
  <c r="BZ128" i="15"/>
  <c r="BZ142" i="15"/>
  <c r="BZ156" i="15"/>
  <c r="BZ157" i="15"/>
  <c r="BZ158" i="15"/>
  <c r="BZ172" i="15"/>
  <c r="BZ173" i="15"/>
  <c r="BZ174" i="15"/>
  <c r="BZ190" i="15"/>
  <c r="BZ194" i="15"/>
  <c r="BZ198" i="15"/>
  <c r="BZ202" i="15"/>
  <c r="BZ206" i="15"/>
  <c r="BZ210" i="15"/>
  <c r="BZ214" i="15"/>
  <c r="BZ218" i="15"/>
  <c r="BZ222" i="15"/>
  <c r="BZ226" i="15"/>
  <c r="BZ230" i="15"/>
  <c r="BZ234" i="15"/>
  <c r="BZ51" i="15"/>
  <c r="BZ73" i="15"/>
  <c r="BZ75" i="15"/>
  <c r="BZ77" i="15"/>
  <c r="BZ92" i="15"/>
  <c r="BZ110" i="15"/>
  <c r="BZ113" i="15"/>
  <c r="BZ120" i="15"/>
  <c r="BZ130" i="15"/>
  <c r="BZ137" i="15"/>
  <c r="BZ140" i="15"/>
  <c r="BZ148" i="15"/>
  <c r="BZ149" i="15"/>
  <c r="BZ150" i="15"/>
  <c r="BZ164" i="15"/>
  <c r="BZ165" i="15"/>
  <c r="BZ166" i="15"/>
  <c r="BZ180" i="15"/>
  <c r="BZ181" i="15"/>
  <c r="BZ182" i="15"/>
  <c r="BZ188" i="15"/>
  <c r="BZ192" i="15"/>
  <c r="BZ196" i="15"/>
  <c r="BZ200" i="15"/>
  <c r="BZ204" i="15"/>
  <c r="BZ208" i="15"/>
  <c r="BZ212" i="15"/>
  <c r="BZ216" i="15"/>
  <c r="BZ220" i="15"/>
  <c r="BZ224" i="15"/>
  <c r="BZ228" i="15"/>
  <c r="BZ232" i="15"/>
  <c r="BZ236" i="15"/>
  <c r="BZ35" i="15"/>
  <c r="BZ68" i="15"/>
  <c r="BZ84" i="15"/>
  <c r="BZ99" i="15"/>
  <c r="BZ114" i="15"/>
  <c r="BZ153" i="15"/>
  <c r="BZ168" i="15"/>
  <c r="BZ170" i="15"/>
  <c r="BZ185" i="15"/>
  <c r="BZ187" i="15"/>
  <c r="BZ195" i="15"/>
  <c r="BZ203" i="15"/>
  <c r="BZ211" i="15"/>
  <c r="BZ219" i="15"/>
  <c r="BZ7" i="15"/>
  <c r="BZ14" i="15"/>
  <c r="BZ22" i="15"/>
  <c r="BZ30" i="15"/>
  <c r="BZ64" i="15"/>
  <c r="BZ100" i="15"/>
  <c r="BZ106" i="15"/>
  <c r="BZ109" i="15"/>
  <c r="BZ112" i="15"/>
  <c r="BZ126" i="15"/>
  <c r="BZ129" i="15"/>
  <c r="BZ145" i="15"/>
  <c r="BZ160" i="15"/>
  <c r="BZ162" i="15"/>
  <c r="BZ177" i="15"/>
  <c r="BZ189" i="15"/>
  <c r="BZ197" i="15"/>
  <c r="BZ205" i="15"/>
  <c r="BZ213" i="15"/>
  <c r="BZ221" i="15"/>
  <c r="BZ229" i="15"/>
  <c r="BZ237" i="15"/>
  <c r="BZ39" i="15"/>
  <c r="BZ54" i="15"/>
  <c r="BZ104" i="15"/>
  <c r="BZ121" i="15"/>
  <c r="BZ138" i="15"/>
  <c r="BZ152" i="15"/>
  <c r="BZ169" i="15"/>
  <c r="BZ186" i="15"/>
  <c r="BZ199" i="15"/>
  <c r="BZ215" i="15"/>
  <c r="BZ238" i="15"/>
  <c r="BZ242" i="15"/>
  <c r="BZ246" i="15"/>
  <c r="BZ250" i="15"/>
  <c r="BZ83" i="15"/>
  <c r="BZ144" i="15"/>
  <c r="BZ161" i="15"/>
  <c r="BZ178" i="15"/>
  <c r="BZ193" i="15"/>
  <c r="BZ209" i="15"/>
  <c r="BZ239" i="15"/>
  <c r="BZ243" i="15"/>
  <c r="BZ247" i="15"/>
  <c r="BZ251" i="15"/>
  <c r="BZ47" i="15"/>
  <c r="BZ101" i="15"/>
  <c r="BZ124" i="15"/>
  <c r="BZ154" i="15"/>
  <c r="BZ207" i="15"/>
  <c r="BZ233" i="15"/>
  <c r="BZ244" i="15"/>
  <c r="BZ252" i="15"/>
  <c r="BZ87" i="15"/>
  <c r="BZ136" i="15"/>
  <c r="BZ146" i="15"/>
  <c r="BZ201" i="15"/>
  <c r="BZ225" i="15"/>
  <c r="BZ241" i="15"/>
  <c r="BZ249" i="15"/>
  <c r="BZ2" i="15"/>
  <c r="BZ31" i="15"/>
  <c r="BZ141" i="15"/>
  <c r="BZ184" i="15"/>
  <c r="BZ191" i="15"/>
  <c r="BZ231" i="15"/>
  <c r="BZ235" i="15"/>
  <c r="BZ240" i="15"/>
  <c r="BZ248" i="15"/>
  <c r="BZ62" i="15"/>
  <c r="BZ176" i="15"/>
  <c r="BZ217" i="15"/>
  <c r="BZ223" i="15"/>
  <c r="BZ227" i="15"/>
  <c r="BZ245" i="15"/>
  <c r="G15" i="18" a="1"/>
  <c r="G15" i="18" s="1"/>
  <c r="B2" i="36"/>
  <c r="I2" i="36" s="1"/>
  <c r="N43" i="36"/>
  <c r="P43" i="36" s="1"/>
  <c r="Q43" i="36" s="1"/>
  <c r="N42" i="36"/>
  <c r="P42" i="36" s="1"/>
  <c r="Q42" i="36" s="1"/>
  <c r="N44" i="36"/>
  <c r="P44" i="36" s="1"/>
  <c r="N41" i="36"/>
  <c r="P41" i="36" s="1"/>
  <c r="N45" i="36"/>
  <c r="P45" i="36" s="1"/>
  <c r="P40" i="36"/>
  <c r="BV142" i="15"/>
  <c r="BV11" i="15"/>
  <c r="BV205" i="15"/>
  <c r="BV150" i="15"/>
  <c r="BV208" i="15"/>
  <c r="BV45" i="15"/>
  <c r="BV239" i="15"/>
  <c r="BV19" i="15"/>
  <c r="BV210" i="15"/>
  <c r="BV248" i="15"/>
  <c r="BV85" i="15"/>
  <c r="BV189" i="15"/>
  <c r="BV119" i="15"/>
  <c r="BV8" i="15"/>
  <c r="BV140" i="15"/>
  <c r="BV179" i="15"/>
  <c r="BV22" i="15"/>
  <c r="BV92" i="15"/>
  <c r="BV153" i="15"/>
  <c r="BV107" i="15"/>
  <c r="BV188" i="15"/>
  <c r="BV100" i="15"/>
  <c r="BV52" i="15"/>
  <c r="BV28" i="15"/>
  <c r="BV94" i="15"/>
  <c r="BV155" i="15"/>
  <c r="BV80" i="15"/>
  <c r="BV152" i="15"/>
  <c r="BV9" i="15"/>
  <c r="BV69" i="15"/>
  <c r="BV70" i="15"/>
  <c r="BV236" i="15"/>
  <c r="BV34" i="15"/>
  <c r="BV149" i="15"/>
  <c r="BV164" i="15"/>
  <c r="BV37" i="15"/>
  <c r="BV27" i="15"/>
  <c r="BV14" i="15"/>
  <c r="BV220" i="15"/>
  <c r="BV176" i="15"/>
  <c r="BV43" i="15"/>
  <c r="BV99" i="15"/>
  <c r="BV4" i="15"/>
  <c r="BV60" i="15"/>
  <c r="BV93" i="15"/>
  <c r="BV103" i="15"/>
  <c r="BV199" i="15"/>
  <c r="BV68" i="15"/>
  <c r="BV159" i="15"/>
  <c r="BV21" i="15"/>
  <c r="BV25" i="15"/>
  <c r="BV163" i="15"/>
  <c r="BV57" i="15"/>
  <c r="BV111" i="15"/>
  <c r="BV13" i="15"/>
  <c r="BV26" i="15"/>
  <c r="BV116" i="15"/>
  <c r="BV125" i="15"/>
  <c r="BV32" i="15"/>
  <c r="BV238" i="15"/>
  <c r="BV48" i="15"/>
  <c r="BV72" i="15"/>
  <c r="BV221" i="15"/>
  <c r="BV170" i="15"/>
  <c r="BV225" i="15"/>
  <c r="BV33" i="15"/>
  <c r="BV251" i="15"/>
  <c r="BV23" i="15"/>
  <c r="BV250" i="15"/>
  <c r="BV143" i="15"/>
  <c r="BV64" i="15"/>
  <c r="BV175" i="15"/>
  <c r="BV49" i="15"/>
  <c r="BV154" i="15"/>
  <c r="BV110" i="15"/>
  <c r="BV190" i="15"/>
  <c r="BV115" i="15"/>
  <c r="BV73" i="15"/>
  <c r="BV138" i="15"/>
  <c r="BV147" i="15"/>
  <c r="BV194" i="15"/>
  <c r="BV81" i="15"/>
  <c r="BV180" i="15"/>
  <c r="BV63" i="15"/>
  <c r="BV172" i="15"/>
  <c r="BV211" i="15"/>
  <c r="BV209" i="15"/>
  <c r="BV75" i="15"/>
  <c r="BV232" i="15"/>
  <c r="BV247" i="15"/>
  <c r="BV196" i="15"/>
  <c r="BV168" i="15"/>
  <c r="BV97" i="15"/>
  <c r="BV16" i="15"/>
  <c r="BV58" i="15"/>
  <c r="BV122" i="15"/>
  <c r="BV215" i="15"/>
  <c r="BV35" i="15"/>
  <c r="BV201" i="15"/>
  <c r="BV105" i="15"/>
  <c r="BV137" i="15"/>
  <c r="BV231" i="15"/>
  <c r="BV206" i="15"/>
  <c r="BV41" i="15"/>
  <c r="BV44" i="15"/>
  <c r="BV134" i="15"/>
  <c r="BV162" i="15"/>
  <c r="BV244" i="15"/>
  <c r="BV89" i="15"/>
  <c r="BV127" i="15"/>
  <c r="BV197" i="15"/>
  <c r="BV185" i="15"/>
  <c r="BV109" i="15"/>
  <c r="BV51" i="15"/>
  <c r="BV222" i="15"/>
  <c r="BV62" i="15"/>
  <c r="BV193" i="15"/>
  <c r="BV2" i="15"/>
  <c r="BV96" i="15"/>
  <c r="BV39" i="15"/>
  <c r="BV123" i="15"/>
  <c r="BV146" i="15"/>
  <c r="BV233" i="15"/>
  <c r="BV54" i="15"/>
  <c r="BV230" i="15"/>
  <c r="BV87" i="15"/>
  <c r="BV241" i="15"/>
  <c r="BV50" i="15"/>
  <c r="BV173" i="15"/>
  <c r="BV181" i="15"/>
  <c r="BV65" i="15"/>
  <c r="BV156" i="15"/>
  <c r="BV112" i="15"/>
  <c r="BV76" i="15"/>
  <c r="BV82" i="15"/>
  <c r="BV10" i="15"/>
  <c r="BV118" i="15"/>
  <c r="BV129" i="15"/>
  <c r="BV3" i="15"/>
  <c r="BV56" i="15"/>
  <c r="BV24" i="15"/>
  <c r="BV6" i="15"/>
  <c r="BV7" i="15"/>
  <c r="BV161" i="15"/>
  <c r="BV157" i="15"/>
  <c r="BV84" i="15"/>
  <c r="Q17" i="18"/>
  <c r="BV212" i="15"/>
  <c r="BV128" i="15"/>
  <c r="BV165" i="15"/>
  <c r="BV18" i="15"/>
  <c r="BV131" i="15"/>
  <c r="BV240" i="15"/>
  <c r="BV47" i="15"/>
  <c r="BV219" i="15"/>
  <c r="BV121" i="15"/>
  <c r="BV184" i="15"/>
  <c r="BV31" i="15"/>
  <c r="BV30" i="15"/>
  <c r="BV117" i="15"/>
  <c r="BV108" i="15"/>
  <c r="BV17" i="15"/>
  <c r="BV55" i="15"/>
  <c r="BV187" i="15"/>
  <c r="BV53" i="15"/>
  <c r="BV204" i="15"/>
  <c r="BV151" i="15"/>
  <c r="BV124" i="15"/>
  <c r="BV226" i="15"/>
  <c r="BV243" i="15"/>
  <c r="BV171" i="15"/>
  <c r="BV200" i="15"/>
  <c r="BV136" i="15"/>
  <c r="BV59" i="15"/>
  <c r="BV98" i="15"/>
  <c r="BV106" i="15"/>
  <c r="BV177" i="15"/>
  <c r="BV213" i="15"/>
  <c r="BV133" i="15"/>
  <c r="BV178" i="15"/>
  <c r="BV242" i="15"/>
  <c r="BV160" i="15"/>
  <c r="BV186" i="15"/>
  <c r="BV90" i="15"/>
  <c r="BV183" i="15"/>
  <c r="BV114" i="15"/>
  <c r="BV191" i="15"/>
  <c r="BV195" i="15"/>
  <c r="BV38" i="15"/>
  <c r="BV46" i="15"/>
  <c r="BV252" i="15"/>
  <c r="BV135" i="15"/>
  <c r="BV182" i="15"/>
  <c r="BV167" i="15"/>
  <c r="BV174" i="15"/>
  <c r="BV144" i="15"/>
  <c r="BV71" i="15"/>
  <c r="BV61" i="15"/>
  <c r="BV202" i="15"/>
  <c r="BV74" i="15"/>
  <c r="BV36" i="15"/>
  <c r="BV229" i="15"/>
  <c r="BV166" i="15"/>
  <c r="BV235" i="15"/>
  <c r="BV79" i="15"/>
  <c r="BV66" i="15"/>
  <c r="BV130" i="15"/>
  <c r="BV126" i="15"/>
  <c r="BV246" i="15"/>
  <c r="BV217" i="15"/>
  <c r="BV67" i="15"/>
  <c r="BV214" i="15"/>
  <c r="BV83" i="15"/>
  <c r="BV198" i="15"/>
  <c r="BV141" i="15"/>
  <c r="BV223" i="15"/>
  <c r="BV91" i="15"/>
  <c r="BV216" i="15"/>
  <c r="BV42" i="15"/>
  <c r="BV78" i="15"/>
  <c r="BV132" i="15"/>
  <c r="BV218" i="15"/>
  <c r="BV169" i="15"/>
  <c r="BV29" i="15"/>
  <c r="BV113" i="15"/>
  <c r="BV224" i="15"/>
  <c r="BV120" i="15"/>
  <c r="BV104" i="15"/>
  <c r="BV227" i="15"/>
  <c r="BV5" i="15"/>
  <c r="BV148" i="15"/>
  <c r="BV101" i="15"/>
  <c r="BV102" i="15"/>
  <c r="BV145" i="15"/>
  <c r="BV86" i="15"/>
  <c r="BV20" i="15"/>
  <c r="BV88" i="15"/>
  <c r="BV237" i="15"/>
  <c r="BV245" i="15"/>
  <c r="BV228" i="15"/>
  <c r="BV139" i="15"/>
  <c r="BV234" i="15"/>
  <c r="BV158" i="15"/>
  <c r="BV95" i="15"/>
  <c r="BV203" i="15"/>
  <c r="BV15" i="15"/>
  <c r="BV40" i="15"/>
  <c r="BV192" i="15"/>
  <c r="BV249" i="15"/>
  <c r="BV12" i="15"/>
  <c r="BV207" i="15"/>
  <c r="BV77" i="15"/>
  <c r="N24" i="36"/>
  <c r="P24" i="36" s="1"/>
  <c r="Q24" i="36" s="1"/>
  <c r="N26" i="36"/>
  <c r="P26" i="36" s="1"/>
  <c r="N23" i="36"/>
  <c r="P23" i="36" s="1"/>
  <c r="N27" i="36"/>
  <c r="P27" i="36" s="1"/>
  <c r="N25" i="36"/>
  <c r="P25" i="36" s="1"/>
  <c r="Q25" i="36" s="1"/>
  <c r="P22" i="36"/>
  <c r="Q22" i="36" s="1"/>
  <c r="N38" i="36"/>
  <c r="P38" i="36" s="1"/>
  <c r="N39" i="36"/>
  <c r="P39" i="36" s="1"/>
  <c r="N37" i="36"/>
  <c r="P37" i="36" s="1"/>
  <c r="Q37" i="36" s="1"/>
  <c r="N35" i="36"/>
  <c r="P35" i="36" s="1"/>
  <c r="N36" i="36"/>
  <c r="P36" i="36" s="1"/>
  <c r="Q36" i="36" s="1"/>
  <c r="P34" i="36"/>
  <c r="N53" i="36"/>
  <c r="P53" i="36" s="1"/>
  <c r="N55" i="36"/>
  <c r="P55" i="36" s="1"/>
  <c r="Q55" i="36" s="1"/>
  <c r="N57" i="36"/>
  <c r="P57" i="36" s="1"/>
  <c r="N54" i="36"/>
  <c r="P54" i="36" s="1"/>
  <c r="Q54" i="36" s="1"/>
  <c r="N56" i="36"/>
  <c r="P56" i="36" s="1"/>
  <c r="P52" i="36"/>
  <c r="N31" i="36"/>
  <c r="P31" i="36" s="1"/>
  <c r="Q31" i="36" s="1"/>
  <c r="N33" i="36"/>
  <c r="P33" i="36" s="1"/>
  <c r="N30" i="36"/>
  <c r="P30" i="36" s="1"/>
  <c r="Q30" i="36" s="1"/>
  <c r="N32" i="36"/>
  <c r="P32" i="36" s="1"/>
  <c r="N29" i="36"/>
  <c r="P29" i="36" s="1"/>
  <c r="P28" i="36"/>
  <c r="N47" i="36"/>
  <c r="P47" i="36" s="1"/>
  <c r="N51" i="36"/>
  <c r="P51" i="36" s="1"/>
  <c r="N48" i="36"/>
  <c r="P48" i="36" s="1"/>
  <c r="Q48" i="36" s="1"/>
  <c r="N50" i="36"/>
  <c r="P50" i="36" s="1"/>
  <c r="N49" i="36"/>
  <c r="P49" i="36" s="1"/>
  <c r="Q49" i="36" s="1"/>
  <c r="P46" i="36"/>
  <c r="B12" i="36" l="1"/>
  <c r="I5" i="36" s="1"/>
  <c r="CC5" i="15"/>
  <c r="CC9" i="15"/>
  <c r="CC13" i="15"/>
  <c r="CC17" i="15"/>
  <c r="CC21" i="15"/>
  <c r="CC25" i="15"/>
  <c r="CC29" i="15"/>
  <c r="CC33" i="15"/>
  <c r="CC37" i="15"/>
  <c r="CC41" i="15"/>
  <c r="CC45" i="15"/>
  <c r="CC49" i="15"/>
  <c r="CC53" i="15"/>
  <c r="CC57" i="15"/>
  <c r="CC6" i="15"/>
  <c r="CC10" i="15"/>
  <c r="CC14" i="15"/>
  <c r="CC18" i="15"/>
  <c r="CC22" i="15"/>
  <c r="CC26" i="15"/>
  <c r="CC30" i="15"/>
  <c r="CC34" i="15"/>
  <c r="CC38" i="15"/>
  <c r="CC42" i="15"/>
  <c r="CC46" i="15"/>
  <c r="CC50" i="15"/>
  <c r="CC54" i="15"/>
  <c r="CC58" i="15"/>
  <c r="CC62" i="15"/>
  <c r="CC66" i="15"/>
  <c r="CC70" i="15"/>
  <c r="CC3" i="15"/>
  <c r="CC11" i="15"/>
  <c r="CC19" i="15"/>
  <c r="CC27" i="15"/>
  <c r="CC35" i="15"/>
  <c r="CC43" i="15"/>
  <c r="CC51" i="15"/>
  <c r="CC67" i="15"/>
  <c r="CC68" i="15"/>
  <c r="CC69" i="15"/>
  <c r="CC71" i="15"/>
  <c r="CC75" i="15"/>
  <c r="CC79" i="15"/>
  <c r="CC83" i="15"/>
  <c r="CC87" i="15"/>
  <c r="CC91" i="15"/>
  <c r="CC95" i="15"/>
  <c r="CC99" i="15"/>
  <c r="CC16" i="15"/>
  <c r="CC20" i="15"/>
  <c r="CC31" i="15"/>
  <c r="CC48" i="15"/>
  <c r="CC52" i="15"/>
  <c r="CC61" i="15"/>
  <c r="CC64" i="15"/>
  <c r="CC72" i="15"/>
  <c r="CC73" i="15"/>
  <c r="CC74" i="15"/>
  <c r="CC88" i="15"/>
  <c r="CC89" i="15"/>
  <c r="CC90" i="15"/>
  <c r="CC104" i="15"/>
  <c r="CC108" i="15"/>
  <c r="CC112" i="15"/>
  <c r="CC116" i="15"/>
  <c r="CC120" i="15"/>
  <c r="CC124" i="15"/>
  <c r="CC128" i="15"/>
  <c r="CC132" i="15"/>
  <c r="CC136" i="15"/>
  <c r="CC140" i="15"/>
  <c r="CC144" i="15"/>
  <c r="CC148" i="15"/>
  <c r="CC152" i="15"/>
  <c r="CC156" i="15"/>
  <c r="CC160" i="15"/>
  <c r="CC164" i="15"/>
  <c r="CC168" i="15"/>
  <c r="CC172" i="15"/>
  <c r="CC176" i="15"/>
  <c r="CC180" i="15"/>
  <c r="CC184" i="15"/>
  <c r="CC23" i="15"/>
  <c r="CC28" i="15"/>
  <c r="CC40" i="15"/>
  <c r="CC59" i="15"/>
  <c r="CC63" i="15"/>
  <c r="CC76" i="15"/>
  <c r="CC86" i="15"/>
  <c r="CC93" i="15"/>
  <c r="CC96" i="15"/>
  <c r="CC109" i="15"/>
  <c r="CC110" i="15"/>
  <c r="CC111" i="15"/>
  <c r="CC125" i="15"/>
  <c r="CC126" i="15"/>
  <c r="CC127" i="15"/>
  <c r="CC141" i="15"/>
  <c r="CC7" i="15"/>
  <c r="CC15" i="15"/>
  <c r="CC56" i="15"/>
  <c r="CC77" i="15"/>
  <c r="CC81" i="15"/>
  <c r="CC85" i="15"/>
  <c r="CC94" i="15"/>
  <c r="CC98" i="15"/>
  <c r="CC100" i="15"/>
  <c r="CC103" i="15"/>
  <c r="CC106" i="15"/>
  <c r="CC113" i="15"/>
  <c r="CC123" i="15"/>
  <c r="CC130" i="15"/>
  <c r="CC133" i="15"/>
  <c r="CC149" i="15"/>
  <c r="CC150" i="15"/>
  <c r="CC151" i="15"/>
  <c r="CC165" i="15"/>
  <c r="CC166" i="15"/>
  <c r="CC167" i="15"/>
  <c r="CC181" i="15"/>
  <c r="CC182" i="15"/>
  <c r="CC183" i="15"/>
  <c r="CC187" i="15"/>
  <c r="CC191" i="15"/>
  <c r="CC195" i="15"/>
  <c r="CC199" i="15"/>
  <c r="CC203" i="15"/>
  <c r="CC207" i="15"/>
  <c r="CC211" i="15"/>
  <c r="CC215" i="15"/>
  <c r="CC219" i="15"/>
  <c r="CC223" i="15"/>
  <c r="CC227" i="15"/>
  <c r="CC231" i="15"/>
  <c r="CC235" i="15"/>
  <c r="CC24" i="15"/>
  <c r="CC32" i="15"/>
  <c r="CC39" i="15"/>
  <c r="CC47" i="15"/>
  <c r="CC55" i="15"/>
  <c r="CC78" i="15"/>
  <c r="CC80" i="15"/>
  <c r="CC82" i="15"/>
  <c r="CC84" i="15"/>
  <c r="CC97" i="15"/>
  <c r="CC101" i="15"/>
  <c r="CC115" i="15"/>
  <c r="CC118" i="15"/>
  <c r="CC121" i="15"/>
  <c r="CC135" i="15"/>
  <c r="CC138" i="15"/>
  <c r="CC142" i="15"/>
  <c r="CC143" i="15"/>
  <c r="CC157" i="15"/>
  <c r="CC158" i="15"/>
  <c r="CC159" i="15"/>
  <c r="CC173" i="15"/>
  <c r="CC174" i="15"/>
  <c r="CC175" i="15"/>
  <c r="CC189" i="15"/>
  <c r="CC193" i="15"/>
  <c r="CC197" i="15"/>
  <c r="CC201" i="15"/>
  <c r="CC205" i="15"/>
  <c r="CC209" i="15"/>
  <c r="CC213" i="15"/>
  <c r="CC217" i="15"/>
  <c r="CC221" i="15"/>
  <c r="CC225" i="15"/>
  <c r="CC229" i="15"/>
  <c r="CC233" i="15"/>
  <c r="CC237" i="15"/>
  <c r="CC4" i="15"/>
  <c r="CC12" i="15"/>
  <c r="CC102" i="15"/>
  <c r="CC105" i="15"/>
  <c r="CC119" i="15"/>
  <c r="CC122" i="15"/>
  <c r="CC139" i="15"/>
  <c r="CC146" i="15"/>
  <c r="CC161" i="15"/>
  <c r="CC163" i="15"/>
  <c r="CC178" i="15"/>
  <c r="CC188" i="15"/>
  <c r="CC196" i="15"/>
  <c r="CC204" i="15"/>
  <c r="CC212" i="15"/>
  <c r="CC220" i="15"/>
  <c r="CC36" i="15"/>
  <c r="CC44" i="15"/>
  <c r="CC92" i="15"/>
  <c r="CC114" i="15"/>
  <c r="CC117" i="15"/>
  <c r="CC131" i="15"/>
  <c r="CC134" i="15"/>
  <c r="CC137" i="15"/>
  <c r="CC153" i="15"/>
  <c r="CC155" i="15"/>
  <c r="CC170" i="15"/>
  <c r="CC185" i="15"/>
  <c r="CC190" i="15"/>
  <c r="CC198" i="15"/>
  <c r="CC206" i="15"/>
  <c r="CC214" i="15"/>
  <c r="CC222" i="15"/>
  <c r="CC230" i="15"/>
  <c r="CC8" i="15"/>
  <c r="CC65" i="15"/>
  <c r="CC147" i="15"/>
  <c r="CC177" i="15"/>
  <c r="CC192" i="15"/>
  <c r="CC208" i="15"/>
  <c r="CC239" i="15"/>
  <c r="CC243" i="15"/>
  <c r="CC247" i="15"/>
  <c r="CC251" i="15"/>
  <c r="CC2" i="15"/>
  <c r="CC169" i="15"/>
  <c r="CC186" i="15"/>
  <c r="CC202" i="15"/>
  <c r="CC218" i="15"/>
  <c r="CC232" i="15"/>
  <c r="CC234" i="15"/>
  <c r="CC236" i="15"/>
  <c r="CC240" i="15"/>
  <c r="CC244" i="15"/>
  <c r="CC248" i="15"/>
  <c r="CC252" i="15"/>
  <c r="CC145" i="15"/>
  <c r="CC162" i="15"/>
  <c r="CC179" i="15"/>
  <c r="CC200" i="15"/>
  <c r="CC224" i="15"/>
  <c r="CC228" i="15"/>
  <c r="CC245" i="15"/>
  <c r="CC154" i="15"/>
  <c r="CC171" i="15"/>
  <c r="CC194" i="15"/>
  <c r="CC242" i="15"/>
  <c r="CC250" i="15"/>
  <c r="CC249" i="15"/>
  <c r="CC60" i="15"/>
  <c r="CC129" i="15"/>
  <c r="CC216" i="15"/>
  <c r="CC226" i="15"/>
  <c r="CC241" i="15"/>
  <c r="CC107" i="15"/>
  <c r="CC210" i="15"/>
  <c r="CC238" i="15"/>
  <c r="CC246" i="15"/>
  <c r="Q29" i="36"/>
  <c r="Q23" i="36"/>
  <c r="Q40" i="36"/>
  <c r="Q46" i="36"/>
  <c r="Q47" i="36"/>
  <c r="Q52" i="36"/>
  <c r="Q35" i="36"/>
  <c r="Q53" i="36"/>
  <c r="Q41" i="36"/>
  <c r="Q28" i="36"/>
  <c r="Q34" i="36"/>
  <c r="I12" i="36" l="1"/>
  <c r="I15" i="36"/>
  <c r="S22" i="36"/>
  <c r="T22" i="36" s="1"/>
  <c r="K2" i="36" s="1"/>
  <c r="BX114" i="15"/>
  <c r="BX180" i="15"/>
  <c r="BX22" i="15"/>
  <c r="BX155" i="15"/>
  <c r="BX99" i="15"/>
  <c r="BX100" i="15"/>
  <c r="BX2" i="15"/>
  <c r="BX76" i="15"/>
  <c r="BX224" i="15"/>
  <c r="BX65" i="15"/>
  <c r="BX241" i="15"/>
  <c r="BX41" i="15"/>
  <c r="BX36" i="15"/>
  <c r="BX216" i="15"/>
  <c r="BX64" i="15"/>
  <c r="BX75" i="15"/>
  <c r="BX33" i="15"/>
  <c r="BX238" i="15"/>
  <c r="BX162" i="15"/>
  <c r="BX10" i="15"/>
  <c r="BX197" i="15"/>
  <c r="BX17" i="15"/>
  <c r="BX201" i="15"/>
  <c r="BX117" i="15"/>
  <c r="BX161" i="15"/>
  <c r="BX144" i="15"/>
  <c r="BX140" i="15"/>
  <c r="BX156" i="15"/>
  <c r="BX115" i="15"/>
  <c r="BX82" i="15"/>
  <c r="BX166" i="15"/>
  <c r="BX202" i="15"/>
  <c r="BX164" i="15"/>
  <c r="BX67" i="15"/>
  <c r="BX19" i="15"/>
  <c r="BX18" i="15"/>
  <c r="BX101" i="15"/>
  <c r="BX251" i="15"/>
  <c r="BX89" i="15"/>
  <c r="BX148" i="15"/>
  <c r="BX16" i="15"/>
  <c r="BX186" i="15"/>
  <c r="BX250" i="15"/>
  <c r="BX86" i="15"/>
  <c r="BX244" i="15"/>
  <c r="BX73" i="15"/>
  <c r="BX208" i="15"/>
  <c r="BX218" i="15"/>
  <c r="BX80" i="15"/>
  <c r="BX108" i="15"/>
  <c r="BX24" i="15"/>
  <c r="BX151" i="15"/>
  <c r="BX29" i="15"/>
  <c r="BX94" i="15"/>
  <c r="BX42" i="15"/>
  <c r="BX52" i="15"/>
  <c r="BX107" i="15"/>
  <c r="BX163" i="15"/>
  <c r="BX79" i="15"/>
  <c r="BX217" i="15"/>
  <c r="BX194" i="15"/>
  <c r="BX66" i="15"/>
  <c r="BX91" i="15"/>
  <c r="BX211" i="15"/>
  <c r="BX170" i="15"/>
  <c r="BX246" i="15"/>
  <c r="BX149" i="15"/>
  <c r="BX51" i="15"/>
  <c r="BX3" i="15"/>
  <c r="BX129" i="15"/>
  <c r="BX139" i="15"/>
  <c r="BX199" i="15"/>
  <c r="BX237" i="15"/>
  <c r="BX28" i="15"/>
  <c r="BX247" i="15"/>
  <c r="BX190" i="15"/>
  <c r="BX204" i="15"/>
  <c r="BX167" i="15"/>
  <c r="BX9" i="15"/>
  <c r="BX13" i="15"/>
  <c r="BX215" i="15"/>
  <c r="BX240" i="15"/>
  <c r="BX110" i="15"/>
  <c r="BX102" i="15"/>
  <c r="BX37" i="15"/>
  <c r="BX142" i="15"/>
  <c r="BX95" i="15"/>
  <c r="BX141" i="15"/>
  <c r="BX87" i="15"/>
  <c r="BX165" i="15"/>
  <c r="BX39" i="15"/>
  <c r="BX123" i="15"/>
  <c r="BX150" i="15"/>
  <c r="BX14" i="15"/>
  <c r="BX231" i="15"/>
  <c r="BX174" i="15"/>
  <c r="BX8" i="15"/>
  <c r="BX113" i="15"/>
  <c r="BX20" i="15"/>
  <c r="BX32" i="15"/>
  <c r="BX54" i="15"/>
  <c r="BX226" i="15"/>
  <c r="BX158" i="15"/>
  <c r="BX228" i="15"/>
  <c r="BX183" i="15"/>
  <c r="BX88" i="15"/>
  <c r="BX96" i="15"/>
  <c r="BX63" i="15"/>
  <c r="BX160" i="15"/>
  <c r="BX135" i="15"/>
  <c r="BX109" i="15"/>
  <c r="BX48" i="15"/>
  <c r="BX98" i="15"/>
  <c r="BX30" i="15"/>
  <c r="BX209" i="15"/>
  <c r="BX92" i="15"/>
  <c r="BX125" i="15"/>
  <c r="BX26" i="15"/>
  <c r="BX225" i="15"/>
  <c r="BX154" i="15"/>
  <c r="BX68" i="15"/>
  <c r="BX168" i="15"/>
  <c r="BX193" i="15"/>
  <c r="BX187" i="15"/>
  <c r="BX223" i="15"/>
  <c r="BX200" i="15"/>
  <c r="BX233" i="15"/>
  <c r="BX128" i="15"/>
  <c r="BX210" i="15"/>
  <c r="BX219" i="15"/>
  <c r="BX153" i="15"/>
  <c r="BX169" i="15"/>
  <c r="BX119" i="15"/>
  <c r="BX5" i="15"/>
  <c r="BX172" i="15"/>
  <c r="BX134" i="15"/>
  <c r="BX143" i="15"/>
  <c r="BX133" i="15"/>
  <c r="BX252" i="15"/>
  <c r="BX34" i="15"/>
  <c r="BX40" i="15"/>
  <c r="BX248" i="15"/>
  <c r="BX47" i="15"/>
  <c r="BX23" i="15"/>
  <c r="BX214" i="15"/>
  <c r="BX78" i="15"/>
  <c r="BX7" i="15"/>
  <c r="BX112" i="15"/>
  <c r="BX60" i="15"/>
  <c r="BX120" i="15"/>
  <c r="BX175" i="15"/>
  <c r="BX181" i="15"/>
  <c r="BX205" i="15"/>
  <c r="BX12" i="15"/>
  <c r="BX49" i="15"/>
  <c r="BX105" i="15"/>
  <c r="BX111" i="15"/>
  <c r="BX83" i="15"/>
  <c r="BX85" i="15"/>
  <c r="BX179" i="15"/>
  <c r="BX192" i="15"/>
  <c r="BX178" i="15"/>
  <c r="BX229" i="15"/>
  <c r="BX15" i="15"/>
  <c r="BX4" i="15"/>
  <c r="BX136" i="15"/>
  <c r="BX146" i="15"/>
  <c r="BX97" i="15"/>
  <c r="BX53" i="15"/>
  <c r="BX177" i="15"/>
  <c r="BX84" i="15"/>
  <c r="BX31" i="15"/>
  <c r="BX124" i="15"/>
  <c r="BX173" i="15"/>
  <c r="BX213" i="15"/>
  <c r="BX46" i="15"/>
  <c r="BX21" i="15"/>
  <c r="BX11" i="15"/>
  <c r="BX137" i="15"/>
  <c r="BX43" i="15"/>
  <c r="BX207" i="15"/>
  <c r="BX126" i="15"/>
  <c r="BX198" i="15"/>
  <c r="BX185" i="15"/>
  <c r="BX104" i="15"/>
  <c r="BX138" i="15"/>
  <c r="BX69" i="15"/>
  <c r="BX38" i="15"/>
  <c r="BX145" i="15"/>
  <c r="BX77" i="15"/>
  <c r="BX227" i="15"/>
  <c r="BX74" i="15"/>
  <c r="BX191" i="15"/>
  <c r="BX59" i="15"/>
  <c r="BX220" i="15"/>
  <c r="BX58" i="15"/>
  <c r="BX235" i="15"/>
  <c r="BX203" i="15"/>
  <c r="BX35" i="15"/>
  <c r="BX188" i="15"/>
  <c r="BX182" i="15"/>
  <c r="BX176" i="15"/>
  <c r="BX56" i="15"/>
  <c r="BX116" i="15"/>
  <c r="BX90" i="15"/>
  <c r="BX61" i="15"/>
  <c r="BX55" i="15"/>
  <c r="BX72" i="15"/>
  <c r="BX45" i="15"/>
  <c r="BX221" i="15"/>
  <c r="BX130" i="15"/>
  <c r="BX212" i="15"/>
  <c r="BX222" i="15"/>
  <c r="BX184" i="15"/>
  <c r="BX118" i="15"/>
  <c r="BX122" i="15"/>
  <c r="BX25" i="15"/>
  <c r="BX234" i="15"/>
  <c r="BX132" i="15"/>
  <c r="BX106" i="15"/>
  <c r="BX236" i="15"/>
  <c r="BX131" i="15"/>
  <c r="BX93" i="15"/>
  <c r="BX62" i="15"/>
  <c r="BX249" i="15"/>
  <c r="BX189" i="15"/>
  <c r="BX230" i="15"/>
  <c r="BX71" i="15"/>
  <c r="BX6" i="15"/>
  <c r="BX147" i="15"/>
  <c r="BX232" i="15"/>
  <c r="BX57" i="15"/>
  <c r="BX239" i="15"/>
  <c r="BX27" i="15"/>
  <c r="BX243" i="15"/>
  <c r="BX44" i="15"/>
  <c r="BX70" i="15"/>
  <c r="BX159" i="15"/>
  <c r="BX245" i="15"/>
  <c r="BX81" i="15"/>
  <c r="BX196" i="15"/>
  <c r="BX195" i="15"/>
  <c r="BX171" i="15"/>
  <c r="BX50" i="15"/>
  <c r="BX242" i="15"/>
  <c r="BX152" i="15"/>
  <c r="BX127" i="15"/>
  <c r="BX206" i="15"/>
  <c r="BX121" i="15"/>
  <c r="BX157" i="15"/>
  <c r="BX103" i="15"/>
  <c r="BW153" i="15"/>
  <c r="BW20" i="15"/>
  <c r="BW117" i="15"/>
  <c r="BW151" i="15"/>
  <c r="BW147" i="15"/>
  <c r="BW174" i="15"/>
  <c r="BW195" i="15"/>
  <c r="BW146" i="15"/>
  <c r="BW169" i="15"/>
  <c r="BW163" i="15"/>
  <c r="BW199" i="15"/>
  <c r="BW38" i="15"/>
  <c r="BW145" i="15"/>
  <c r="BW204" i="15"/>
  <c r="BW179" i="15"/>
  <c r="BW142" i="15"/>
  <c r="BW54" i="15"/>
  <c r="BW62" i="15"/>
  <c r="BW4" i="15"/>
  <c r="BW235" i="15"/>
  <c r="BW167" i="15"/>
  <c r="BW70" i="15"/>
  <c r="BW64" i="15"/>
  <c r="BW11" i="15"/>
  <c r="BW135" i="15"/>
  <c r="BW185" i="15"/>
  <c r="BW14" i="15"/>
  <c r="BW88" i="15"/>
  <c r="BW212" i="15"/>
  <c r="BW60" i="15"/>
  <c r="BW24" i="15"/>
  <c r="BW134" i="15"/>
  <c r="BW180" i="15"/>
  <c r="BW58" i="15"/>
  <c r="BW209" i="15"/>
  <c r="BW191" i="15"/>
  <c r="BW16" i="15"/>
  <c r="BW176" i="15"/>
  <c r="BW94" i="15"/>
  <c r="BW196" i="15"/>
  <c r="BW42" i="15"/>
  <c r="BW171" i="15"/>
  <c r="BW131" i="15"/>
  <c r="BW110" i="15"/>
  <c r="BW98" i="15"/>
  <c r="BW80" i="15"/>
  <c r="BW187" i="15"/>
  <c r="BW23" i="15"/>
  <c r="BW182" i="15"/>
  <c r="BW228" i="15"/>
  <c r="BW95" i="15"/>
  <c r="BW91" i="15"/>
  <c r="BW55" i="15"/>
  <c r="BW206" i="15"/>
  <c r="BW141" i="15"/>
  <c r="BW192" i="15"/>
  <c r="BW152" i="15"/>
  <c r="BW203" i="15"/>
  <c r="BW238" i="15"/>
  <c r="BW99" i="15"/>
  <c r="BW205" i="15"/>
  <c r="BW164" i="15"/>
  <c r="BW65" i="15"/>
  <c r="BW241" i="15"/>
  <c r="BW150" i="15"/>
  <c r="BW106" i="15"/>
  <c r="BW242" i="15"/>
  <c r="BW237" i="15"/>
  <c r="BW186" i="15"/>
  <c r="BW200" i="15"/>
  <c r="BW173" i="15"/>
  <c r="BW37" i="15"/>
  <c r="BW175" i="15"/>
  <c r="BW53" i="15"/>
  <c r="BW225" i="15"/>
  <c r="BW234" i="15"/>
  <c r="BW121" i="15"/>
  <c r="BW193" i="15"/>
  <c r="BW41" i="15"/>
  <c r="BW233" i="15"/>
  <c r="BW248" i="15"/>
  <c r="BW5" i="15"/>
  <c r="BW72" i="15"/>
  <c r="BW71" i="15"/>
  <c r="BW122" i="15"/>
  <c r="BW126" i="15"/>
  <c r="BW113" i="15"/>
  <c r="BW143" i="15"/>
  <c r="BW154" i="15"/>
  <c r="BW144" i="15"/>
  <c r="BW79" i="15"/>
  <c r="BW67" i="15"/>
  <c r="BW224" i="15"/>
  <c r="BW197" i="15"/>
  <c r="BW160" i="15"/>
  <c r="BW120" i="15"/>
  <c r="BW17" i="15"/>
  <c r="BW22" i="15"/>
  <c r="BW252" i="15"/>
  <c r="BW183" i="15"/>
  <c r="BW158" i="15"/>
  <c r="BW213" i="15"/>
  <c r="BW202" i="15"/>
  <c r="BW81" i="15"/>
  <c r="BW86" i="15"/>
  <c r="BW201" i="15"/>
  <c r="BW168" i="15"/>
  <c r="BW232" i="15"/>
  <c r="BW97" i="15"/>
  <c r="BW84" i="15"/>
  <c r="BW96" i="15"/>
  <c r="BW184" i="15"/>
  <c r="BW15" i="15"/>
  <c r="BW57" i="15"/>
  <c r="BW103" i="15"/>
  <c r="BW215" i="15"/>
  <c r="BW166" i="15"/>
  <c r="BW102" i="15"/>
  <c r="BW52" i="15"/>
  <c r="BW165" i="15"/>
  <c r="BW223" i="15"/>
  <c r="BW240" i="15"/>
  <c r="BW118" i="15"/>
  <c r="BW111" i="15"/>
  <c r="BW39" i="15"/>
  <c r="BW247" i="15"/>
  <c r="BW132" i="15"/>
  <c r="BW40" i="15"/>
  <c r="BW210" i="15"/>
  <c r="BW177" i="15"/>
  <c r="BW36" i="15"/>
  <c r="BW49" i="15"/>
  <c r="BW112" i="15"/>
  <c r="BW250" i="15"/>
  <c r="BW83" i="15"/>
  <c r="BW2" i="15"/>
  <c r="BW61" i="15"/>
  <c r="BW137" i="15"/>
  <c r="BW56" i="15"/>
  <c r="BW8" i="15"/>
  <c r="BW21" i="15"/>
  <c r="BW48" i="15"/>
  <c r="BW211" i="15"/>
  <c r="BW27" i="15"/>
  <c r="BW26" i="15"/>
  <c r="BW59" i="15"/>
  <c r="BW244" i="15"/>
  <c r="BW219" i="15"/>
  <c r="BW181" i="15"/>
  <c r="BW51" i="15"/>
  <c r="BW189" i="15"/>
  <c r="BW198" i="15"/>
  <c r="BW227" i="15"/>
  <c r="BW43" i="15"/>
  <c r="BW105" i="15"/>
  <c r="BW214" i="15"/>
  <c r="BW114" i="15"/>
  <c r="BW207" i="15"/>
  <c r="BW100" i="15"/>
  <c r="BW74" i="15"/>
  <c r="BW246" i="15"/>
  <c r="BW109" i="15"/>
  <c r="BW82" i="15"/>
  <c r="BW25" i="15"/>
  <c r="BW239" i="15"/>
  <c r="BW75" i="15"/>
  <c r="BW7" i="15"/>
  <c r="BW149" i="15"/>
  <c r="BW73" i="15"/>
  <c r="BW127" i="15"/>
  <c r="BW220" i="15"/>
  <c r="BW231" i="15"/>
  <c r="BW170" i="15"/>
  <c r="BW89" i="15"/>
  <c r="BW93" i="15"/>
  <c r="BW32" i="15"/>
  <c r="BW208" i="15"/>
  <c r="BW188" i="15"/>
  <c r="BW157" i="15"/>
  <c r="BW216" i="15"/>
  <c r="BW218" i="15"/>
  <c r="BW63" i="15"/>
  <c r="BW78" i="15"/>
  <c r="BW178" i="15"/>
  <c r="BW123" i="15"/>
  <c r="BW155" i="15"/>
  <c r="BW45" i="15"/>
  <c r="BW236" i="15"/>
  <c r="BW3" i="15"/>
  <c r="BW190" i="15"/>
  <c r="BW69" i="15"/>
  <c r="BW92" i="15"/>
  <c r="BW44" i="15"/>
  <c r="BW130" i="15"/>
  <c r="BW245" i="15"/>
  <c r="BW162" i="15"/>
  <c r="BW19" i="15"/>
  <c r="BW101" i="15"/>
  <c r="BW140" i="15"/>
  <c r="BW161" i="15"/>
  <c r="BW87" i="15"/>
  <c r="BW18" i="15"/>
  <c r="BW29" i="15"/>
  <c r="BW6" i="15"/>
  <c r="BW33" i="15"/>
  <c r="BW156" i="15"/>
  <c r="BW136" i="15"/>
  <c r="BW28" i="15"/>
  <c r="BW129" i="15"/>
  <c r="BW128" i="15"/>
  <c r="BW217" i="15"/>
  <c r="BW30" i="15"/>
  <c r="BW221" i="15"/>
  <c r="BW119" i="15"/>
  <c r="BW34" i="15"/>
  <c r="BW116" i="15"/>
  <c r="BW108" i="15"/>
  <c r="BW66" i="15"/>
  <c r="BW229" i="15"/>
  <c r="BW243" i="15"/>
  <c r="BW10" i="15"/>
  <c r="BW35" i="15"/>
  <c r="BW133" i="15"/>
  <c r="BW77" i="15"/>
  <c r="BW12" i="15"/>
  <c r="BW159" i="15"/>
  <c r="BW107" i="15"/>
  <c r="BW46" i="15"/>
  <c r="BW222" i="15"/>
  <c r="BW50" i="15"/>
  <c r="BW226" i="15"/>
  <c r="BW31" i="15"/>
  <c r="BW139" i="15"/>
  <c r="BW90" i="15"/>
  <c r="BW230" i="15"/>
  <c r="BW251" i="15"/>
  <c r="BW9" i="15"/>
  <c r="BW148" i="15"/>
  <c r="BW104" i="15"/>
  <c r="BW76" i="15"/>
  <c r="BW85" i="15"/>
  <c r="BW249" i="15"/>
  <c r="BW172" i="15"/>
  <c r="BW194" i="15"/>
  <c r="BW125" i="15"/>
  <c r="BW124" i="15"/>
  <c r="BW68" i="15"/>
  <c r="BW138" i="15"/>
  <c r="BW115" i="15"/>
  <c r="BW47" i="15"/>
  <c r="BW13" i="15"/>
  <c r="G17" i="18" l="1" a="1"/>
  <c r="G17" i="18" s="1"/>
  <c r="D12" i="36"/>
  <c r="K5" i="36" s="1"/>
  <c r="U33" i="18" s="1"/>
  <c r="V31" i="18" s="1"/>
  <c r="U34" i="18" l="1"/>
  <c r="K15" i="36"/>
  <c r="T32" i="18" s="1"/>
  <c r="K12" i="36"/>
  <c r="U35" i="18" s="1"/>
  <c r="R48" i="18"/>
  <c r="BY3" i="15"/>
  <c r="BY162" i="15"/>
  <c r="BY126" i="15"/>
  <c r="BY182" i="15"/>
  <c r="BY19" i="15"/>
  <c r="BY7" i="15"/>
  <c r="BY27" i="15"/>
  <c r="BY188" i="15"/>
  <c r="BY99" i="15"/>
  <c r="BY87" i="15"/>
  <c r="BY107" i="15"/>
  <c r="BY5" i="15"/>
  <c r="BY243" i="15"/>
  <c r="BY231" i="15"/>
  <c r="BY251" i="15"/>
  <c r="BY102" i="15"/>
  <c r="BY176" i="15"/>
  <c r="BY164" i="15"/>
  <c r="BY184" i="15"/>
  <c r="BY10" i="15"/>
  <c r="BY14" i="15"/>
  <c r="BY244" i="15"/>
  <c r="BY46" i="15"/>
  <c r="BY222" i="15"/>
  <c r="BY9" i="15"/>
  <c r="BY226" i="15"/>
  <c r="BY17" i="15"/>
  <c r="BY92" i="15"/>
  <c r="BY153" i="15"/>
  <c r="BY141" i="15"/>
  <c r="BY161" i="15"/>
  <c r="BY69" i="15"/>
  <c r="BY169" i="15"/>
  <c r="BY157" i="15"/>
  <c r="BY177" i="15"/>
  <c r="BY101" i="15"/>
  <c r="BY249" i="15"/>
  <c r="BY237" i="15"/>
  <c r="BY38" i="15"/>
  <c r="BY242" i="15"/>
  <c r="BY218" i="15"/>
  <c r="BY115" i="15"/>
  <c r="BY123" i="15"/>
  <c r="BY131" i="15"/>
  <c r="BY139" i="15"/>
  <c r="BY199" i="15"/>
  <c r="BY197" i="15"/>
  <c r="BY54" i="15"/>
  <c r="BY31" i="15"/>
  <c r="BY84" i="15"/>
  <c r="BY175" i="15"/>
  <c r="BY203" i="15"/>
  <c r="BY15" i="15"/>
  <c r="BY24" i="15"/>
  <c r="BY160" i="15"/>
  <c r="BY168" i="15"/>
  <c r="BY93" i="15"/>
  <c r="BY106" i="15"/>
  <c r="BY193" i="15"/>
  <c r="BY6" i="15"/>
  <c r="BY195" i="15"/>
  <c r="BY42" i="15"/>
  <c r="BY4" i="15"/>
  <c r="BY239" i="15"/>
  <c r="BY185" i="15"/>
  <c r="BY133" i="15"/>
  <c r="BY112" i="15"/>
  <c r="BY100" i="15"/>
  <c r="BY120" i="15"/>
  <c r="BY191" i="15"/>
  <c r="BY192" i="15"/>
  <c r="BY180" i="15"/>
  <c r="BY200" i="15"/>
  <c r="BY34" i="15"/>
  <c r="BY70" i="15"/>
  <c r="BY30" i="15"/>
  <c r="BY94" i="15"/>
  <c r="BY12" i="15"/>
  <c r="BY89" i="15"/>
  <c r="BY77" i="15"/>
  <c r="BY97" i="15"/>
  <c r="BY252" i="15"/>
  <c r="BY150" i="15"/>
  <c r="BY11" i="15"/>
  <c r="BY156" i="15"/>
  <c r="BY83" i="15"/>
  <c r="BY71" i="15"/>
  <c r="BY91" i="15"/>
  <c r="BY154" i="15"/>
  <c r="BY163" i="15"/>
  <c r="BY151" i="15"/>
  <c r="BY171" i="15"/>
  <c r="BY117" i="15"/>
  <c r="BY134" i="15"/>
  <c r="BY98" i="15"/>
  <c r="BY158" i="15"/>
  <c r="BY47" i="15"/>
  <c r="BY186" i="15"/>
  <c r="BY146" i="15"/>
  <c r="BY210" i="15"/>
  <c r="BY63" i="15"/>
  <c r="BY64" i="15"/>
  <c r="BY52" i="15"/>
  <c r="BY72" i="15"/>
  <c r="BY143" i="15"/>
  <c r="BY144" i="15"/>
  <c r="BY132" i="15"/>
  <c r="BY152" i="15"/>
  <c r="BY223" i="15"/>
  <c r="BY41" i="15"/>
  <c r="BY29" i="15"/>
  <c r="BY49" i="15"/>
  <c r="BY140" i="15"/>
  <c r="BY121" i="15"/>
  <c r="BY109" i="15"/>
  <c r="BY129" i="15"/>
  <c r="BY202" i="15"/>
  <c r="BY201" i="15"/>
  <c r="BY189" i="15"/>
  <c r="BY209" i="15"/>
  <c r="BY181" i="15"/>
  <c r="BY229" i="15"/>
  <c r="BY250" i="15"/>
  <c r="BY124" i="15"/>
  <c r="BY18" i="15"/>
  <c r="BY247" i="15"/>
  <c r="BY26" i="15"/>
  <c r="BY194" i="15"/>
  <c r="BY234" i="15"/>
  <c r="BY198" i="15"/>
  <c r="BY8" i="15"/>
  <c r="BY79" i="15"/>
  <c r="BY80" i="15"/>
  <c r="BY68" i="15"/>
  <c r="BY88" i="15"/>
  <c r="BY159" i="15"/>
  <c r="BY224" i="15"/>
  <c r="BY212" i="15"/>
  <c r="BY232" i="15"/>
  <c r="BY122" i="15"/>
  <c r="BY240" i="15"/>
  <c r="BY228" i="15"/>
  <c r="BY248" i="15"/>
  <c r="BY174" i="15"/>
  <c r="BY214" i="15"/>
  <c r="BY178" i="15"/>
  <c r="BY238" i="15"/>
  <c r="BY76" i="15"/>
  <c r="BY73" i="15"/>
  <c r="BY61" i="15"/>
  <c r="BY81" i="15"/>
  <c r="BY220" i="15"/>
  <c r="BY217" i="15"/>
  <c r="BY205" i="15"/>
  <c r="BY225" i="15"/>
  <c r="BY213" i="15"/>
  <c r="BY233" i="15"/>
  <c r="BY221" i="15"/>
  <c r="BY241" i="15"/>
  <c r="BY50" i="15"/>
  <c r="BY206" i="15"/>
  <c r="BY170" i="15"/>
  <c r="BY230" i="15"/>
  <c r="BY35" i="15"/>
  <c r="BY23" i="15"/>
  <c r="BY43" i="15"/>
  <c r="BY204" i="15"/>
  <c r="BY179" i="15"/>
  <c r="BY167" i="15"/>
  <c r="BY187" i="15"/>
  <c r="BY149" i="15"/>
  <c r="BY246" i="15"/>
  <c r="BY60" i="15"/>
  <c r="BY103" i="15"/>
  <c r="BY21" i="15"/>
  <c r="BY119" i="15"/>
  <c r="BY53" i="15"/>
  <c r="BY211" i="15"/>
  <c r="BY219" i="15"/>
  <c r="BY86" i="15"/>
  <c r="BY110" i="15"/>
  <c r="BY96" i="15"/>
  <c r="BY104" i="15"/>
  <c r="BY183" i="15"/>
  <c r="BY165" i="15"/>
  <c r="BY22" i="15"/>
  <c r="BY62" i="15"/>
  <c r="BY16" i="15"/>
  <c r="BY95" i="15"/>
  <c r="BY148" i="15"/>
  <c r="BY105" i="15"/>
  <c r="BY113" i="15"/>
  <c r="BY173" i="15"/>
  <c r="BY66" i="15"/>
  <c r="BY51" i="15"/>
  <c r="BY67" i="15"/>
  <c r="BY147" i="15"/>
  <c r="BY227" i="15"/>
  <c r="BY32" i="15"/>
  <c r="BY40" i="15"/>
  <c r="BY48" i="15"/>
  <c r="BY56" i="15"/>
  <c r="BY128" i="15"/>
  <c r="BY136" i="15"/>
  <c r="BY208" i="15"/>
  <c r="BY216" i="15"/>
  <c r="BY25" i="15"/>
  <c r="BY33" i="15"/>
  <c r="BY39" i="15"/>
  <c r="BY55" i="15"/>
  <c r="BY135" i="15"/>
  <c r="BY215" i="15"/>
  <c r="BY118" i="15"/>
  <c r="BY142" i="15"/>
  <c r="BY166" i="15"/>
  <c r="BY190" i="15"/>
  <c r="BY57" i="15"/>
  <c r="BY65" i="15"/>
  <c r="BY137" i="15"/>
  <c r="BY145" i="15"/>
  <c r="BY114" i="15"/>
  <c r="BY138" i="15"/>
  <c r="BY59" i="15"/>
  <c r="BY75" i="15"/>
  <c r="BY155" i="15"/>
  <c r="BY235" i="15"/>
  <c r="BY20" i="15"/>
  <c r="BY111" i="15"/>
  <c r="BY36" i="15"/>
  <c r="BY127" i="15"/>
  <c r="BY116" i="15"/>
  <c r="BY207" i="15"/>
  <c r="BY196" i="15"/>
  <c r="BY78" i="15"/>
  <c r="BY13" i="15"/>
  <c r="BY108" i="15"/>
  <c r="BY90" i="15"/>
  <c r="BY236" i="15"/>
  <c r="BY58" i="15"/>
  <c r="BY85" i="15"/>
  <c r="BY245" i="15"/>
  <c r="BY82" i="15"/>
  <c r="BY28" i="15"/>
  <c r="BY130" i="15"/>
  <c r="BY44" i="15"/>
  <c r="BY45" i="15"/>
  <c r="BY172" i="15"/>
  <c r="BY125" i="15"/>
  <c r="BY37" i="15"/>
  <c r="BY74" i="15"/>
  <c r="BY2" i="15"/>
</calcChain>
</file>

<file path=xl/comments1.xml><?xml version="1.0" encoding="utf-8"?>
<comments xmlns="http://schemas.openxmlformats.org/spreadsheetml/2006/main">
  <authors>
    <author>Tamanna Ali</author>
  </authors>
  <commentList>
    <comment ref="AQ3" authorId="0" shapeId="0">
      <text>
        <r>
          <rPr>
            <b/>
            <sz val="9"/>
            <color indexed="81"/>
            <rFont val="Tahoma"/>
            <family val="2"/>
          </rPr>
          <t>Tamanna Ali:</t>
        </r>
        <r>
          <rPr>
            <sz val="9"/>
            <color indexed="81"/>
            <rFont val="Tahoma"/>
            <family val="2"/>
          </rPr>
          <t xml:space="preserve">
Can only look up CEGEP and not both CEGEP and French Bacc.</t>
        </r>
      </text>
    </comment>
  </commentList>
</comments>
</file>

<file path=xl/sharedStrings.xml><?xml version="1.0" encoding="utf-8"?>
<sst xmlns="http://schemas.openxmlformats.org/spreadsheetml/2006/main" count="23643" uniqueCount="16783">
  <si>
    <t>COHORT</t>
  </si>
  <si>
    <t>LOCAL GPA</t>
  </si>
  <si>
    <t>COURSE LEVEL</t>
  </si>
  <si>
    <t>MDCM</t>
  </si>
  <si>
    <t>1999-2000</t>
  </si>
  <si>
    <t>100-Level</t>
  </si>
  <si>
    <t>GR (Graded)</t>
  </si>
  <si>
    <t>N</t>
  </si>
  <si>
    <t>1998-1999</t>
  </si>
  <si>
    <t>2000-2001</t>
  </si>
  <si>
    <t>200-Level</t>
  </si>
  <si>
    <t>B+</t>
  </si>
  <si>
    <t>B-</t>
  </si>
  <si>
    <t>C+</t>
  </si>
  <si>
    <t>B</t>
  </si>
  <si>
    <t>A-</t>
  </si>
  <si>
    <t>C</t>
  </si>
  <si>
    <t>2001-2002</t>
  </si>
  <si>
    <t>300-Level</t>
  </si>
  <si>
    <t>A</t>
  </si>
  <si>
    <t>NG (No Grade)</t>
  </si>
  <si>
    <t>2002-2003</t>
  </si>
  <si>
    <t>400-Level</t>
  </si>
  <si>
    <t>MD-ROQ-U (Québec resident, university-level)</t>
  </si>
  <si>
    <t>2003-2004</t>
  </si>
  <si>
    <t>D+</t>
  </si>
  <si>
    <t>C-</t>
  </si>
  <si>
    <t>2004-2005</t>
  </si>
  <si>
    <t>D</t>
  </si>
  <si>
    <t>2005-2006</t>
  </si>
  <si>
    <t>2006-2007</t>
  </si>
  <si>
    <t>2007-2008</t>
  </si>
  <si>
    <t>E</t>
  </si>
  <si>
    <t>F</t>
  </si>
  <si>
    <t>2008-2009</t>
  </si>
  <si>
    <t>2010-2011</t>
  </si>
  <si>
    <t>2011-2012</t>
  </si>
  <si>
    <t>2012-2013</t>
  </si>
  <si>
    <t>2013-2014</t>
  </si>
  <si>
    <t>GR-Level</t>
  </si>
  <si>
    <t>IP (In Progress)</t>
  </si>
  <si>
    <t>2009-2010</t>
  </si>
  <si>
    <t>1994-1995</t>
  </si>
  <si>
    <t>1995-1996</t>
  </si>
  <si>
    <t>1996-1997</t>
  </si>
  <si>
    <t>1992-1993</t>
  </si>
  <si>
    <t>1993-1994</t>
  </si>
  <si>
    <t>1997-1998</t>
  </si>
  <si>
    <t>500-Level</t>
  </si>
  <si>
    <t>AP</t>
  </si>
  <si>
    <t>MDCM &amp; PhD</t>
  </si>
  <si>
    <t>MD-CDN (Canadian (non-QC) resident)</t>
  </si>
  <si>
    <t>MHA</t>
  </si>
  <si>
    <t>MD-INTL (International resident)</t>
  </si>
  <si>
    <t>AL</t>
  </si>
  <si>
    <t>000-Level</t>
  </si>
  <si>
    <t>U</t>
  </si>
  <si>
    <t>MS</t>
  </si>
  <si>
    <t>D-</t>
  </si>
  <si>
    <t>MD-FNIN (First Nations, Inuit)</t>
  </si>
  <si>
    <t>2014-2015</t>
  </si>
  <si>
    <t>1990-1991</t>
  </si>
  <si>
    <t>1991-1992</t>
  </si>
  <si>
    <t>ALL</t>
  </si>
  <si>
    <t>N/A</t>
  </si>
  <si>
    <t>Technical/Vocational prog</t>
  </si>
  <si>
    <t>Study-Abroad/Exchange prog</t>
  </si>
  <si>
    <t>McGill University</t>
  </si>
  <si>
    <t>Bachelor of Science</t>
  </si>
  <si>
    <t>Marianopolis College</t>
  </si>
  <si>
    <t>Vanier College</t>
  </si>
  <si>
    <t>PROGRAM</t>
  </si>
  <si>
    <t>USA</t>
  </si>
  <si>
    <t>Bachelor of Arts</t>
  </si>
  <si>
    <t>Bachelor of Architecture</t>
  </si>
  <si>
    <t>Bachelor of Arts and Science</t>
  </si>
  <si>
    <t>Bachelor of Civil Law</t>
  </si>
  <si>
    <t>Bach of Civil Law Bach of Laws</t>
  </si>
  <si>
    <t>Bachelor of Commerce</t>
  </si>
  <si>
    <t>Bachelor of Education</t>
  </si>
  <si>
    <t>B Ed for Certified Teachers</t>
  </si>
  <si>
    <t>B Ed Vocational Education</t>
  </si>
  <si>
    <t>B Ed Voc Permit PH</t>
  </si>
  <si>
    <t>Bachelor of Engineering</t>
  </si>
  <si>
    <t>B Eng Bioresource</t>
  </si>
  <si>
    <t>Bachelor of Music</t>
  </si>
  <si>
    <t>Bachelor of Nursing</t>
  </si>
  <si>
    <t>B SC Agricu and Environm Sc</t>
  </si>
  <si>
    <t>B SC Agricultural Engineering</t>
  </si>
  <si>
    <t>B SC (Agriculture)</t>
  </si>
  <si>
    <t>Bachelor of Science (Arch)</t>
  </si>
  <si>
    <t>B SC (Food Science)</t>
  </si>
  <si>
    <t>B SC (Kinesiology)</t>
  </si>
  <si>
    <t>Bachelor of Science (Nursing)</t>
  </si>
  <si>
    <t>B SC (Nutritional Science)</t>
  </si>
  <si>
    <t>B SC (Occupational Therapy)</t>
  </si>
  <si>
    <t>B SC (Occ Ther-Non Practing)</t>
  </si>
  <si>
    <t>B SC (Physical Therapy)</t>
  </si>
  <si>
    <t>B SC (Phy Ther-Non Practicing)</t>
  </si>
  <si>
    <t>B SC (Rehabilitation Science)</t>
  </si>
  <si>
    <t>Bachelor of Software Engr</t>
  </si>
  <si>
    <t>Bachelor of Social Work</t>
  </si>
  <si>
    <t>Bachelor of Theology</t>
  </si>
  <si>
    <t>Bachelor of Laws</t>
  </si>
  <si>
    <t>Master of Laws</t>
  </si>
  <si>
    <t>Master of Arts</t>
  </si>
  <si>
    <t>Master of Architecture</t>
  </si>
  <si>
    <t>Master of Business Admin</t>
  </si>
  <si>
    <t>Master of Civil Law</t>
  </si>
  <si>
    <t>Master of Education</t>
  </si>
  <si>
    <t>Master of Engineering</t>
  </si>
  <si>
    <t>Master of Engineering (Mining)</t>
  </si>
  <si>
    <t>Master of Information Studies</t>
  </si>
  <si>
    <t>Master of Library &amp; Info St</t>
  </si>
  <si>
    <t>Master of Library Science</t>
  </si>
  <si>
    <t>Master of Musical Arts</t>
  </si>
  <si>
    <t>Master of Management</t>
  </si>
  <si>
    <t>Master of Music</t>
  </si>
  <si>
    <t>Master of Science</t>
  </si>
  <si>
    <t>Master of Science Applied</t>
  </si>
  <si>
    <t>Master of Sci Appl, Occ Ther</t>
  </si>
  <si>
    <t>Master of Sci Appl, Phys Ther</t>
  </si>
  <si>
    <t>Master of Social Work</t>
  </si>
  <si>
    <t>Master of Urban Planning</t>
  </si>
  <si>
    <t>Master of Sacred Theology</t>
  </si>
  <si>
    <t>Bachelor of Administration</t>
  </si>
  <si>
    <t>Bachelor of Agriculture</t>
  </si>
  <si>
    <t>Bachelor of Agricultural Eng.</t>
  </si>
  <si>
    <t>Bachelor of Agricultural Sci.</t>
  </si>
  <si>
    <t>Bachelor of Applied Science</t>
  </si>
  <si>
    <t>Bachelor of Business Admin.</t>
  </si>
  <si>
    <t>Bachelor of Admin. Studies</t>
  </si>
  <si>
    <t>Bachelor of Biology</t>
  </si>
  <si>
    <t>Bachelor of Biochemistry</t>
  </si>
  <si>
    <t>Bachelor of Bio-science</t>
  </si>
  <si>
    <t>Bachelor of Chemistry</t>
  </si>
  <si>
    <t>Bachelor of Chemical Eng.</t>
  </si>
  <si>
    <t>Bachelor of Computer Science</t>
  </si>
  <si>
    <t>Bachelor of Civil Engineering</t>
  </si>
  <si>
    <t>Bachelor of Divinity</t>
  </si>
  <si>
    <t>Bachelor of Dental Surgery</t>
  </si>
  <si>
    <t>Bachelor of Economics</t>
  </si>
  <si>
    <t>Bachelor of Electrical Eng.</t>
  </si>
  <si>
    <t>Bachelor of Fine Arts</t>
  </si>
  <si>
    <t>Bachelor of History</t>
  </si>
  <si>
    <t>Bachelor of Human Justice</t>
  </si>
  <si>
    <t>Bachelor of Health Science</t>
  </si>
  <si>
    <t>Bachelor of Industrial Relat.</t>
  </si>
  <si>
    <t>Bachelor of Journalism</t>
  </si>
  <si>
    <t>Bachelor of Linguistics</t>
  </si>
  <si>
    <t>Bachelor of Literature</t>
  </si>
  <si>
    <t>Bachelor of Library Science</t>
  </si>
  <si>
    <t>Bachelor of Mathematics</t>
  </si>
  <si>
    <t>Bachelor of Mechanical Eng.</t>
  </si>
  <si>
    <t>Bachelor of Medicine</t>
  </si>
  <si>
    <t>Bachelor of Medical Science</t>
  </si>
  <si>
    <t>Bachelor of Medical Rehab.</t>
  </si>
  <si>
    <t>Bachelor of Occupational Ther.</t>
  </si>
  <si>
    <t>Bachelor of Pharmacy</t>
  </si>
  <si>
    <t>Bachelor of Philosophy</t>
  </si>
  <si>
    <t>Bachelor of Physical Education</t>
  </si>
  <si>
    <t>Bachelor of Physio.Therapy</t>
  </si>
  <si>
    <t>Bachelor of Planning</t>
  </si>
  <si>
    <t>Bachelor of Psychology</t>
  </si>
  <si>
    <t>Bachelor of Social Sciences</t>
  </si>
  <si>
    <t>Bachelor of Technology</t>
  </si>
  <si>
    <t>Master of Commerce</t>
  </si>
  <si>
    <t>Master</t>
  </si>
  <si>
    <t>EXAMPLE</t>
  </si>
  <si>
    <t>CEGEP</t>
  </si>
  <si>
    <t>INSTITUTION</t>
  </si>
  <si>
    <t>GRADUATE</t>
  </si>
  <si>
    <t>OTHER</t>
  </si>
  <si>
    <t>DEC</t>
  </si>
  <si>
    <t>PROGRAM WEIGHT</t>
  </si>
  <si>
    <t>STATUS</t>
  </si>
  <si>
    <t>A-Levels</t>
  </si>
  <si>
    <t>DEC or AEC (CEGEP)</t>
  </si>
  <si>
    <t>French Bacc. Program</t>
  </si>
  <si>
    <t>IBO program</t>
  </si>
  <si>
    <t>License program</t>
  </si>
  <si>
    <t>Other</t>
  </si>
  <si>
    <t>Dipl or Cert prog</t>
  </si>
  <si>
    <t>MASTER</t>
  </si>
  <si>
    <t>BACHELOR</t>
  </si>
  <si>
    <t>ADDITIONAL COMMENTS</t>
  </si>
  <si>
    <t>DEGREE/INSTITUTION</t>
  </si>
  <si>
    <t>CHEMISTRY I</t>
  </si>
  <si>
    <t>CHEMISTRY II</t>
  </si>
  <si>
    <t>PHYSICS I</t>
  </si>
  <si>
    <t>PHYSICS II</t>
  </si>
  <si>
    <t>BIOLOGY I</t>
  </si>
  <si>
    <t>BIOLOGY II</t>
  </si>
  <si>
    <t>INTRO MOLECULAR BIOLOGY</t>
  </si>
  <si>
    <t>COUNTS EXEMPTIONS</t>
  </si>
  <si>
    <t>GPA</t>
  </si>
  <si>
    <t>IBO</t>
  </si>
  <si>
    <t>GRADE TYPE</t>
  </si>
  <si>
    <t>A-LEVEL</t>
  </si>
  <si>
    <t>AP EXAMS/COLLEGE BOARD</t>
  </si>
  <si>
    <t>GRADE STATUS</t>
  </si>
  <si>
    <t>DEGREES</t>
  </si>
  <si>
    <t xml:space="preserve">Doctorate </t>
  </si>
  <si>
    <t>AP Program/College Board</t>
  </si>
  <si>
    <t>4-Year or 105-134 credits</t>
  </si>
  <si>
    <t>5-Year or 135-164 credits</t>
  </si>
  <si>
    <t>6-Year or 165-199 credits</t>
  </si>
  <si>
    <t>7-Year or 200+ credits</t>
  </si>
  <si>
    <t>Bachelor of Veterinary Medicine</t>
  </si>
  <si>
    <t>Bachelor of Nursing Sciences</t>
  </si>
  <si>
    <t>Bachelor</t>
  </si>
  <si>
    <t>OTHER (WRITE IN NEXT BOX)</t>
  </si>
  <si>
    <t>Master of Nursing</t>
  </si>
  <si>
    <t>BACHELOR DEGREES NOT INCLUDED</t>
  </si>
  <si>
    <t>PROFESSIONAL PROGRAM</t>
  </si>
  <si>
    <t>LEVEL</t>
  </si>
  <si>
    <t>FIELD</t>
  </si>
  <si>
    <t>DEGREE CODE</t>
  </si>
  <si>
    <t>Doctor of Arts </t>
  </si>
  <si>
    <t>Doctor</t>
  </si>
  <si>
    <t>Arts </t>
  </si>
  <si>
    <t>DA</t>
  </si>
  <si>
    <t>Doctor of Business Administration </t>
  </si>
  <si>
    <t>Business Administration </t>
  </si>
  <si>
    <t>DBA</t>
  </si>
  <si>
    <t>Doctor of Canon Law </t>
  </si>
  <si>
    <t>Canon Law </t>
  </si>
  <si>
    <t>JCD</t>
  </si>
  <si>
    <t>Master of City Planning </t>
  </si>
  <si>
    <t>City Planning </t>
  </si>
  <si>
    <t>MPLAN, MCRP, MUP, MCP, MCD or MURP</t>
  </si>
  <si>
    <t>Doctor of Design </t>
  </si>
  <si>
    <t>Design </t>
  </si>
  <si>
    <t>DDes</t>
  </si>
  <si>
    <t>Doctor of Education </t>
  </si>
  <si>
    <t>Education </t>
  </si>
  <si>
    <t>EdD</t>
  </si>
  <si>
    <t>Educational Specialist </t>
  </si>
  <si>
    <t>EdS</t>
  </si>
  <si>
    <t>Doctor of Engineering </t>
  </si>
  <si>
    <t>Engineering </t>
  </si>
  <si>
    <t>Dr.-Ing./DEng/Dr. Eng./EngD</t>
  </si>
  <si>
    <t>Doctor of Healthcare Administration </t>
  </si>
  <si>
    <t>Healthcare Administration </t>
  </si>
  <si>
    <t>DHA</t>
  </si>
  <si>
    <t>Doctor of Information Technology </t>
  </si>
  <si>
    <t>Information Technology </t>
  </si>
  <si>
    <t>DIT</t>
  </si>
  <si>
    <t>Doctor of Juridical Science </t>
  </si>
  <si>
    <t>Juridical Science </t>
  </si>
  <si>
    <t xml:space="preserve">JSD/SJD </t>
  </si>
  <si>
    <t>Master of Landscape Architecture </t>
  </si>
  <si>
    <t>Landscape Architecture </t>
  </si>
  <si>
    <t>MLArch and/or MLA</t>
  </si>
  <si>
    <t>Doctor of Laws </t>
  </si>
  <si>
    <t>Laws </t>
  </si>
  <si>
    <t xml:space="preserve">LLD </t>
  </si>
  <si>
    <t>Master of Library and Information Science </t>
  </si>
  <si>
    <t>Library and Information Science </t>
  </si>
  <si>
    <t xml:space="preserve">MLIS, MLS, MSLS </t>
  </si>
  <si>
    <t>Doctor of Ministry </t>
  </si>
  <si>
    <t>Ministry </t>
  </si>
  <si>
    <t>DMin</t>
  </si>
  <si>
    <t>Doctor of Music </t>
  </si>
  <si>
    <t>Music </t>
  </si>
  <si>
    <t>DM</t>
  </si>
  <si>
    <t>Doctor of Musical Arts </t>
  </si>
  <si>
    <t>Musical Arts </t>
  </si>
  <si>
    <t xml:space="preserve">DMA </t>
  </si>
  <si>
    <t>Doctor of Modern Languages </t>
  </si>
  <si>
    <t>Modern Languages </t>
  </si>
  <si>
    <t>DML</t>
  </si>
  <si>
    <t>Doctor of Nursing Practice </t>
  </si>
  <si>
    <t>Nursing Practice </t>
  </si>
  <si>
    <t>DNP</t>
  </si>
  <si>
    <t>Doctor of Occupational Therapy </t>
  </si>
  <si>
    <t>Occupational Therapy </t>
  </si>
  <si>
    <t>DOT or OTD</t>
  </si>
  <si>
    <t>Doctor of Pharmacy </t>
  </si>
  <si>
    <t>Pharmacy </t>
  </si>
  <si>
    <t>PharmD</t>
  </si>
  <si>
    <t>Doctor of Philosophy </t>
  </si>
  <si>
    <t>Philosophy </t>
  </si>
  <si>
    <t>PhD or DPhil</t>
  </si>
  <si>
    <t>Doctor of Podiatric Medicine </t>
  </si>
  <si>
    <t>Podiatric Medicine </t>
  </si>
  <si>
    <t>DPM</t>
  </si>
  <si>
    <t>Doctor of Professional Studies </t>
  </si>
  <si>
    <t>Professional Studies </t>
  </si>
  <si>
    <t>DPS</t>
  </si>
  <si>
    <t>Doctor of Psychology </t>
  </si>
  <si>
    <t>Psychology </t>
  </si>
  <si>
    <t>PsyD</t>
  </si>
  <si>
    <t>Doctor of Public Administration </t>
  </si>
  <si>
    <t>Public Administration </t>
  </si>
  <si>
    <t>DPA</t>
  </si>
  <si>
    <t>Doctor of Public Health </t>
  </si>
  <si>
    <t>Public Health </t>
  </si>
  <si>
    <t>DrPH, DPH</t>
  </si>
  <si>
    <t>Doctor of Science </t>
  </si>
  <si>
    <t>Science </t>
  </si>
  <si>
    <t>DSc</t>
  </si>
  <si>
    <t>Doctor of Social Science </t>
  </si>
  <si>
    <t>Social Science </t>
  </si>
  <si>
    <t>DSocSci</t>
  </si>
  <si>
    <t>Doctor of Theology </t>
  </si>
  <si>
    <t>Theology </t>
  </si>
  <si>
    <t>ThD or DTh</t>
  </si>
  <si>
    <t>Master of Project Management </t>
  </si>
  <si>
    <t>Project Management </t>
  </si>
  <si>
    <t>MPM</t>
  </si>
  <si>
    <t>Master of Fine Arts </t>
  </si>
  <si>
    <t>Fine Arts </t>
  </si>
  <si>
    <t>MFA</t>
  </si>
  <si>
    <t>Doctor of Computer Science </t>
  </si>
  <si>
    <t>Computer Science </t>
  </si>
  <si>
    <t>DSc.Comp, DCS, D.C.Sc.</t>
  </si>
  <si>
    <t>Athletic Training </t>
  </si>
  <si>
    <t>BS, MA, MS, ATC</t>
  </si>
  <si>
    <t>Master of Accountancy </t>
  </si>
  <si>
    <t>Accountancy </t>
  </si>
  <si>
    <t>MAcc, MAcy, MSAcy</t>
  </si>
  <si>
    <t>Divinity </t>
  </si>
  <si>
    <t>MDiv</t>
  </si>
  <si>
    <t>Advanced Practice Nurse </t>
  </si>
  <si>
    <t>DNP, DNAP, DNS, DNSc</t>
  </si>
  <si>
    <t>Architect </t>
  </si>
  <si>
    <t>B.Arch, M.Arch, D.Arch</t>
  </si>
  <si>
    <t>Architectural Engineering </t>
  </si>
  <si>
    <t>Bachelor &amp; Master</t>
  </si>
  <si>
    <t>B.A.E, M.A.E</t>
  </si>
  <si>
    <t>Audiologist </t>
  </si>
  <si>
    <t>MS, or AuD</t>
  </si>
  <si>
    <t>MBAMBA represents a professional designation in the field of Management</t>
  </si>
  <si>
    <t xml:space="preserve">Counselling </t>
  </si>
  <si>
    <t>MA, MC, PhD</t>
  </si>
  <si>
    <t>Landscape Architect </t>
  </si>
  <si>
    <t>BLArch-First Professional Degree</t>
  </si>
  <si>
    <t>Master of Health Administration </t>
  </si>
  <si>
    <t>Health Administration </t>
  </si>
  <si>
    <t>Engineer/ Engineering </t>
  </si>
  <si>
    <t>BE, BEng, MEng, BSE, BSc, BASc</t>
  </si>
  <si>
    <t>Bachelor of Fine Arts </t>
  </si>
  <si>
    <t>BFA</t>
  </si>
  <si>
    <t>OTD, DrOT, or MSOT, MA, MOT</t>
  </si>
  <si>
    <t>Optometrist </t>
  </si>
  <si>
    <t>OD, B.Optom</t>
  </si>
  <si>
    <t>Bachelor of Education </t>
  </si>
  <si>
    <t>BEd, or BA, BME, BSE,BSocSc, BSc</t>
  </si>
  <si>
    <t xml:space="preserve">Physician or Surgeon: </t>
  </si>
  <si>
    <t>M.D., D.O., MBBS, MDCM, MBChB, BMed, Dr.med, Dr.MuD, Cand.med, etc..</t>
  </si>
  <si>
    <t>Dentist </t>
  </si>
  <si>
    <t>DMD, BDent, DDS, BDS, BDSc, BChD, CD, Cand.Odont., Dr.Med.Dent. etc.</t>
  </si>
  <si>
    <t>Bachelor of Laws </t>
  </si>
  <si>
    <t>LL.B, or Juris Doctor JD</t>
  </si>
  <si>
    <t xml:space="preserve">Paralegal Studies </t>
  </si>
  <si>
    <t>MPS</t>
  </si>
  <si>
    <t>Pharmacist </t>
  </si>
  <si>
    <t>BPharm, BScPhm, PharmB, MPharm, PharmD</t>
  </si>
  <si>
    <t>Physical Therapist </t>
  </si>
  <si>
    <t>DPT, DPhysio, MPT, BSPT</t>
  </si>
  <si>
    <t>Physician Assistant </t>
  </si>
  <si>
    <t>MPAS, MPS, MS</t>
  </si>
  <si>
    <t>Podiatrist </t>
  </si>
  <si>
    <t>DPM, DP, BPod, PodB, or PodD</t>
  </si>
  <si>
    <t xml:space="preserve">Political Management </t>
  </si>
  <si>
    <t>MPA</t>
  </si>
  <si>
    <t>Public Relations </t>
  </si>
  <si>
    <t>MPS, MA, MS</t>
  </si>
  <si>
    <t>Psychologist </t>
  </si>
  <si>
    <t>PhD, PsyD, ClinPsyD or EdS</t>
  </si>
  <si>
    <t>Urban Planning </t>
  </si>
  <si>
    <t>Nurse </t>
  </si>
  <si>
    <t>BSN, BSc</t>
  </si>
  <si>
    <t>Veterinarian </t>
  </si>
  <si>
    <t>DVM, VMD, BVS, BVSc, BVMS, etc.</t>
  </si>
  <si>
    <t>Library science </t>
  </si>
  <si>
    <t>MLIS, MLS</t>
  </si>
  <si>
    <t>Speech-Language Pathology </t>
  </si>
  <si>
    <t>MA, MS</t>
  </si>
  <si>
    <t>Social worker </t>
  </si>
  <si>
    <t>BSW, BA, BSc</t>
  </si>
  <si>
    <t>Biotechnology </t>
  </si>
  <si>
    <t>BSc, BS, or ALM</t>
  </si>
  <si>
    <t>Written Communication </t>
  </si>
  <si>
    <t>Public Policy, Planning, Development </t>
  </si>
  <si>
    <t>DPPD[2]</t>
  </si>
  <si>
    <t>MEd, MAT, MT, EdS[3]</t>
  </si>
  <si>
    <t>MLArch and/or MLA, LArch</t>
  </si>
  <si>
    <t>Social Work </t>
  </si>
  <si>
    <t>MSW, DSW, ProfD or PhD</t>
  </si>
  <si>
    <t>Lawyer </t>
  </si>
  <si>
    <t>LLM, LLD, PhD, JSD</t>
  </si>
  <si>
    <t>Medicine </t>
  </si>
  <si>
    <t xml:space="preserve">MD, DC, DM, DO </t>
  </si>
  <si>
    <t>Dental Science </t>
  </si>
  <si>
    <t xml:space="preserve">DDSc, Dr.Odont </t>
  </si>
  <si>
    <t>Surgery </t>
  </si>
  <si>
    <t xml:space="preserve">MS, MSurg, MCh, ChM, or MChir </t>
  </si>
  <si>
    <t>Dentistry </t>
  </si>
  <si>
    <t xml:space="preserve">MDS, MSD, MDSc, or DClinDent </t>
  </si>
  <si>
    <t>MEng, MASc, MMSc, PD[4]</t>
  </si>
  <si>
    <t>MTh, ThM, STM, STD, DThP, DPT, PrD, or Dmin</t>
  </si>
  <si>
    <t xml:space="preserve">Worship Studies </t>
  </si>
  <si>
    <t>DWS</t>
  </si>
  <si>
    <t>Advanced Practice Registered Nurse </t>
  </si>
  <si>
    <t>APRN: CRNA, NP, CNM, CNS DNP, DNAP, DNS, DNSc</t>
  </si>
  <si>
    <t>MS, MSc</t>
  </si>
  <si>
    <t>DOCTORAL</t>
  </si>
  <si>
    <t>ALEVELS</t>
  </si>
  <si>
    <t>FREBACC</t>
  </si>
  <si>
    <t>LICENSE</t>
  </si>
  <si>
    <t>DIPCERT</t>
  </si>
  <si>
    <t>TECHVOC</t>
  </si>
  <si>
    <t>EXCHG</t>
  </si>
  <si>
    <t>Master of Divinity </t>
  </si>
  <si>
    <t>Degree</t>
  </si>
  <si>
    <t>END DATE MUST BE LESS THAN TODAY</t>
  </si>
  <si>
    <t>END DATE MUST BE GREATER THAN TODAY</t>
  </si>
  <si>
    <t>NEXT PAGE:</t>
  </si>
  <si>
    <t>FILE NAME + PATH</t>
  </si>
  <si>
    <t>PREVIOUS PAGE:</t>
  </si>
  <si>
    <t>NEXT PAGE (LINK):</t>
  </si>
  <si>
    <t>PREVIOUS PAGE (LINK):</t>
  </si>
  <si>
    <t>USER FORM1'!C9</t>
  </si>
  <si>
    <t>USER FORM3'!B10</t>
  </si>
  <si>
    <t>NOTES:</t>
  </si>
  <si>
    <t>DROP DOWN LIST</t>
  </si>
  <si>
    <t>USER FORM1:</t>
  </si>
  <si>
    <t>USER FORM2:</t>
  </si>
  <si>
    <t>USER FORM3:</t>
  </si>
  <si>
    <t>LETTER</t>
  </si>
  <si>
    <t>ACADEMIC ASSESSMENT IS BASED ON:</t>
  </si>
  <si>
    <t>1.  PREREQUISITE COMPLETION (FOR ELIGIBILITY)</t>
  </si>
  <si>
    <t>2.  BACHELOR'S DEGREE GPA</t>
  </si>
  <si>
    <t>4.  GRADUATE DEGREES (MASTER'S, PHD)</t>
  </si>
  <si>
    <t>RT (Retaken)</t>
  </si>
  <si>
    <t>FRENCH BACC</t>
  </si>
  <si>
    <t>LOCATION_UNIV</t>
  </si>
  <si>
    <t>CODE_UNIV</t>
  </si>
  <si>
    <t>LOCATION_CEGEP</t>
  </si>
  <si>
    <t>CEGEP_CODE</t>
  </si>
  <si>
    <t>Alberta</t>
  </si>
  <si>
    <t>British Columbia</t>
  </si>
  <si>
    <t>Manitoba</t>
  </si>
  <si>
    <t>New Brunswick</t>
  </si>
  <si>
    <t>Newfoundland and Labrador</t>
  </si>
  <si>
    <t>Nova Scotia</t>
  </si>
  <si>
    <t>Ontario</t>
  </si>
  <si>
    <t>Prince Edward Island</t>
  </si>
  <si>
    <t>Quebec</t>
  </si>
  <si>
    <t>Saskatchewan</t>
  </si>
  <si>
    <t>Montreal</t>
  </si>
  <si>
    <t>QuebecCITY</t>
  </si>
  <si>
    <t>Gatineau</t>
  </si>
  <si>
    <t>Ste-Foy</t>
  </si>
  <si>
    <t>Trois Rivieres</t>
  </si>
  <si>
    <t>Westmount</t>
  </si>
  <si>
    <t>Chicoutimi</t>
  </si>
  <si>
    <t>Drummondville</t>
  </si>
  <si>
    <t>La Pocatiere</t>
  </si>
  <si>
    <t>L'Assomption</t>
  </si>
  <si>
    <t>Athabasca University</t>
  </si>
  <si>
    <t>Capilano University</t>
  </si>
  <si>
    <t>Brandon University</t>
  </si>
  <si>
    <t>Mount Allison University</t>
  </si>
  <si>
    <t>Memorial University of Newfoundland</t>
  </si>
  <si>
    <t>Acadia University</t>
  </si>
  <si>
    <t>Algoma University</t>
  </si>
  <si>
    <t>University of Prince Edward Island</t>
  </si>
  <si>
    <t>Bishop's University</t>
  </si>
  <si>
    <t>First Nations University of Canada</t>
  </si>
  <si>
    <t>College Lasalle</t>
  </si>
  <si>
    <t>College Bart</t>
  </si>
  <si>
    <t>Heritage College</t>
  </si>
  <si>
    <t>College Marguerite d'Youville</t>
  </si>
  <si>
    <t>College Lafleche</t>
  </si>
  <si>
    <t>CEGEP de Chicoutimi</t>
  </si>
  <si>
    <t>CEGEP de Drummondville</t>
  </si>
  <si>
    <t>CEGEP de la Pocatiere</t>
  </si>
  <si>
    <t>CEGEP Lanaudiere - Assomption</t>
  </si>
  <si>
    <t>CEGEP Abitibi Temiscamingue(Amos)</t>
  </si>
  <si>
    <t>Grant MacEwan University</t>
  </si>
  <si>
    <t>Emily Carr University of Art and Design</t>
  </si>
  <si>
    <t>University College of the North</t>
  </si>
  <si>
    <t>St. Thomas University</t>
  </si>
  <si>
    <t>Cape Breton University</t>
  </si>
  <si>
    <t>Brock University</t>
  </si>
  <si>
    <t>Concordia University</t>
  </si>
  <si>
    <t>University of Regina</t>
  </si>
  <si>
    <t>Centennial College</t>
  </si>
  <si>
    <t>Seminaire de Quebec (Petit)</t>
  </si>
  <si>
    <t>CEGEP de Outaouais</t>
  </si>
  <si>
    <t>Champlain College</t>
  </si>
  <si>
    <t>CEGEP de Trois Rivieres</t>
  </si>
  <si>
    <t>College Marguerite Bourgeois</t>
  </si>
  <si>
    <t>Cons de Musique de Chicoutimi</t>
  </si>
  <si>
    <t>College d'Affaires Ellis</t>
  </si>
  <si>
    <t>Inst de Tech Agro-Alimentaire</t>
  </si>
  <si>
    <t>CEGEP de l'Assomption</t>
  </si>
  <si>
    <t>CEGEP Abitibi Temiscamingue (Val d'Or)</t>
  </si>
  <si>
    <t>Mount Royal University</t>
  </si>
  <si>
    <t>Kwantlen Polytechnic University</t>
  </si>
  <si>
    <t>University of Manitoba</t>
  </si>
  <si>
    <t>University of New Brunswick</t>
  </si>
  <si>
    <t>Dalhousie University</t>
  </si>
  <si>
    <t>Carleton University</t>
  </si>
  <si>
    <t>École de technologie supérieure</t>
  </si>
  <si>
    <t>University of Saskatchewan</t>
  </si>
  <si>
    <t>College Notre Dame</t>
  </si>
  <si>
    <t>CEGEP Francois Xavier Garneau</t>
  </si>
  <si>
    <t>CEGEP de l'Outaouais</t>
  </si>
  <si>
    <t>CEGEP de Sainte Foy</t>
  </si>
  <si>
    <t>Cons de Musique Trois Rivieres</t>
  </si>
  <si>
    <t>College Intl des Marcellines</t>
  </si>
  <si>
    <t>CEGEP Andre Laurendeau</t>
  </si>
  <si>
    <t>University of Alberta</t>
  </si>
  <si>
    <t>Royal Roads University</t>
  </si>
  <si>
    <t>University of Winnipeg</t>
  </si>
  <si>
    <t>Université de Moncton</t>
  </si>
  <si>
    <t>University of King's College</t>
  </si>
  <si>
    <t>Dominican University College</t>
  </si>
  <si>
    <t>École nationale d'administration publique</t>
  </si>
  <si>
    <t>Loyola College</t>
  </si>
  <si>
    <t>O'Sullivan Business College</t>
  </si>
  <si>
    <t>College Nouvelles Frontieres</t>
  </si>
  <si>
    <t>CEGEP Beauce Appalaches</t>
  </si>
  <si>
    <t>University of Calgary</t>
  </si>
  <si>
    <t>Simon Fraser University</t>
  </si>
  <si>
    <t>Université de Saint-Boniface</t>
  </si>
  <si>
    <t>Kingswood University</t>
  </si>
  <si>
    <t>Mount Saint Vincent University</t>
  </si>
  <si>
    <t>Lakehead University</t>
  </si>
  <si>
    <t>École Polytechnique de Montréal</t>
  </si>
  <si>
    <t>College Stanislas</t>
  </si>
  <si>
    <t>Cons de Musique du Québec</t>
  </si>
  <si>
    <t>Cons de Musique de Hull</t>
  </si>
  <si>
    <t>CEGEP d'Alma</t>
  </si>
  <si>
    <t>University of Lethbridge</t>
  </si>
  <si>
    <t>Thompson Rivers University</t>
  </si>
  <si>
    <t>Booth University College</t>
  </si>
  <si>
    <t>Crandall University</t>
  </si>
  <si>
    <t>NSCAD University</t>
  </si>
  <si>
    <t>Laurentian University</t>
  </si>
  <si>
    <t>HEC Montréal</t>
  </si>
  <si>
    <t>College Jean-de-Brebeuf</t>
  </si>
  <si>
    <t>College Merici</t>
  </si>
  <si>
    <t>MULTICollege de l'Ouest de QC</t>
  </si>
  <si>
    <t>CEGEP de Baie Comeau</t>
  </si>
  <si>
    <t>University of British Columbia</t>
  </si>
  <si>
    <t>Canadian Mennonite University</t>
  </si>
  <si>
    <t>St. Stephen's University</t>
  </si>
  <si>
    <t>Saint Francis Xavier University</t>
  </si>
  <si>
    <t>McMaster University</t>
  </si>
  <si>
    <t>Institut national de la recherche scientifique</t>
  </si>
  <si>
    <t>Conservatoire Lassalle</t>
  </si>
  <si>
    <t>CEGEP Limoilou</t>
  </si>
  <si>
    <t>CEGEP de Granby -Haute Yamaska</t>
  </si>
  <si>
    <t>University of Victoria</t>
  </si>
  <si>
    <t>University of Fredericton</t>
  </si>
  <si>
    <t>Saint Mary's University</t>
  </si>
  <si>
    <t>Nipissing University</t>
  </si>
  <si>
    <t>College St Jean Vianney</t>
  </si>
  <si>
    <t>CEGEP de Jonquiere</t>
  </si>
  <si>
    <t>University of the Fraser Valley</t>
  </si>
  <si>
    <t>Université Sainte-Anne</t>
  </si>
  <si>
    <t>OCAD University</t>
  </si>
  <si>
    <t>Université de Montréal</t>
  </si>
  <si>
    <t>St Joseph Teacher's College</t>
  </si>
  <si>
    <t>CEGEP de la Gaspesie/Des Iles</t>
  </si>
  <si>
    <t>University of Northern British Columbia</t>
  </si>
  <si>
    <t>Atlantic School of Theology</t>
  </si>
  <si>
    <t>Queen's University</t>
  </si>
  <si>
    <t>Université de Sherbrooke</t>
  </si>
  <si>
    <t>Ecole Nationale de Cirque</t>
  </si>
  <si>
    <t>CEGEP de Levis Lauzon</t>
  </si>
  <si>
    <t>Levis</t>
  </si>
  <si>
    <t>Vancouver Island University</t>
  </si>
  <si>
    <t>Saint Paul University</t>
  </si>
  <si>
    <t>Université du Québec en Abitibi-Témiscamingue</t>
  </si>
  <si>
    <t>TAV College</t>
  </si>
  <si>
    <t>CEGEP de Matane</t>
  </si>
  <si>
    <t>Australia and New Zealand</t>
  </si>
  <si>
    <t>Rimouski</t>
  </si>
  <si>
    <t>Fairleigh Dickinson University</t>
  </si>
  <si>
    <t>Royal Military College of Canada</t>
  </si>
  <si>
    <t>Université du Québec en Outaouais</t>
  </si>
  <si>
    <t>College Francais</t>
  </si>
  <si>
    <t>CEGEP de Rimouski</t>
  </si>
  <si>
    <t>Caribbean</t>
  </si>
  <si>
    <t>Sherbrooke</t>
  </si>
  <si>
    <t>Quest University</t>
  </si>
  <si>
    <t>Ryerson University</t>
  </si>
  <si>
    <t>Université du Québec à Chicoutimi</t>
  </si>
  <si>
    <t>CEGEP Ahuntsic</t>
  </si>
  <si>
    <t>CEGEP de Riviere du Loup</t>
  </si>
  <si>
    <t>Central America</t>
  </si>
  <si>
    <t>St Lambert</t>
  </si>
  <si>
    <t>Trinity Western University</t>
  </si>
  <si>
    <t>Trent University</t>
  </si>
  <si>
    <t>Université du Québec à Montréal</t>
  </si>
  <si>
    <t>CEGEP du Vieux Montreal</t>
  </si>
  <si>
    <t>CEGEP de Saint Felicien</t>
  </si>
  <si>
    <t>Eastern Africa</t>
  </si>
  <si>
    <t>St-Augustin-Desmaure</t>
  </si>
  <si>
    <t>University Canada West</t>
  </si>
  <si>
    <t>University of Guelph</t>
  </si>
  <si>
    <t>Université du Québec à Rimouski</t>
  </si>
  <si>
    <t>Institut Teccart Inc</t>
  </si>
  <si>
    <t>CEGEP de Saint Hyacinthe</t>
  </si>
  <si>
    <t>Eastern Asia</t>
  </si>
  <si>
    <t>St-Jean-SurRichelieu</t>
  </si>
  <si>
    <t>University of Ontario Institute of Technology</t>
  </si>
  <si>
    <t>Université du Québec à Trois-Rivières</t>
  </si>
  <si>
    <t>College O'Sullivan</t>
  </si>
  <si>
    <t>CEGEP de Saint Jerome</t>
  </si>
  <si>
    <t>Eastern Europe</t>
  </si>
  <si>
    <t>Val d'Or</t>
  </si>
  <si>
    <t>University of Ottawa</t>
  </si>
  <si>
    <t>Université Laval</t>
  </si>
  <si>
    <t>Delta College Montreal</t>
  </si>
  <si>
    <t>CEGEP de Saint Laurent</t>
  </si>
  <si>
    <t>Melanesia</t>
  </si>
  <si>
    <t>Valleyfield</t>
  </si>
  <si>
    <t>University of Toronto</t>
  </si>
  <si>
    <t>College Andre Grasset</t>
  </si>
  <si>
    <t>CEGEP de Sept Iles</t>
  </si>
  <si>
    <t>Micronesia</t>
  </si>
  <si>
    <t>Alma</t>
  </si>
  <si>
    <t>University of Waterloo</t>
  </si>
  <si>
    <t>Cons de Musique de Montréal</t>
  </si>
  <si>
    <t>CEGEP de Shawinigan</t>
  </si>
  <si>
    <t>Middle Africa</t>
  </si>
  <si>
    <t>Amos</t>
  </si>
  <si>
    <t>University of Western Ontario</t>
  </si>
  <si>
    <t>Inst tourisme et d'hotellerie</t>
  </si>
  <si>
    <t>CEGEP de Sherbrooke</t>
  </si>
  <si>
    <t>Northern Africa</t>
  </si>
  <si>
    <t>Baie Comeau</t>
  </si>
  <si>
    <t>University of Windsor</t>
  </si>
  <si>
    <t>CEGEP@distance</t>
  </si>
  <si>
    <t>CEGEP de Sorel Tracy</t>
  </si>
  <si>
    <t>Northern Europe</t>
  </si>
  <si>
    <t>Gaspe</t>
  </si>
  <si>
    <t>Wilfrid Laurier University</t>
  </si>
  <si>
    <t>College Marie de France</t>
  </si>
  <si>
    <t>CEGEP de Thetford</t>
  </si>
  <si>
    <t>Polynesia</t>
  </si>
  <si>
    <t>Granby</t>
  </si>
  <si>
    <t>York University</t>
  </si>
  <si>
    <t>College de Rosemont</t>
  </si>
  <si>
    <t>CEGEP de Valleyfield</t>
  </si>
  <si>
    <t>South America</t>
  </si>
  <si>
    <t>Iles de la Madeline</t>
  </si>
  <si>
    <t>Tyndale University College</t>
  </si>
  <si>
    <t>Notre Dame Secretarial College</t>
  </si>
  <si>
    <t>CEGEP de Victoriaville</t>
  </si>
  <si>
    <t>South-central Asia</t>
  </si>
  <si>
    <t>Joliette</t>
  </si>
  <si>
    <t>Redeemer University College</t>
  </si>
  <si>
    <t>CEGEP Edouard Montpetit</t>
  </si>
  <si>
    <t>South-eastern Asia</t>
  </si>
  <si>
    <t>Jonquiere</t>
  </si>
  <si>
    <t>CEGEP de Maisonneuve</t>
  </si>
  <si>
    <t>CEGEP Gaspesie iles aux iles</t>
  </si>
  <si>
    <t>Southern Africa</t>
  </si>
  <si>
    <t>Lasalle</t>
  </si>
  <si>
    <t>Collégial Int'l Sainte Anne</t>
  </si>
  <si>
    <t>CEGEP l'Abitibi Temiscamingue</t>
  </si>
  <si>
    <t>Southern Europe</t>
  </si>
  <si>
    <t>Laval</t>
  </si>
  <si>
    <t>CEGEP de Bois de Boulogne</t>
  </si>
  <si>
    <t>CEGEP Lanaudiere - Joliette</t>
  </si>
  <si>
    <t>Western Africa</t>
  </si>
  <si>
    <t>Lennoxville</t>
  </si>
  <si>
    <t>Beth Jacob School</t>
  </si>
  <si>
    <t>CEGEP Lanaudiere - Terrebonne</t>
  </si>
  <si>
    <t>Western Asia</t>
  </si>
  <si>
    <t>Longueuil</t>
  </si>
  <si>
    <t>College Marie Victorin</t>
  </si>
  <si>
    <t>CEGEP Notre Dame de Foy</t>
  </si>
  <si>
    <t>Western Europe</t>
  </si>
  <si>
    <t>Matane</t>
  </si>
  <si>
    <t>Dawson College</t>
  </si>
  <si>
    <t>CEGEP Saint Jean Sur Richelieu</t>
  </si>
  <si>
    <t>Mont Laurier</t>
  </si>
  <si>
    <t>Champlain College (St Lambert)</t>
  </si>
  <si>
    <t>Mont Royal</t>
  </si>
  <si>
    <t>Champlain College (Lennoxville)</t>
  </si>
  <si>
    <t>Nicolet</t>
  </si>
  <si>
    <t>College de Levis</t>
  </si>
  <si>
    <t>Riviere-du-Loup</t>
  </si>
  <si>
    <t>College Gerald Godin</t>
  </si>
  <si>
    <t>Rouyn</t>
  </si>
  <si>
    <t>College Lionel Groulx</t>
  </si>
  <si>
    <t>Saint Genevieve</t>
  </si>
  <si>
    <t>College Militaire Saint Jean</t>
  </si>
  <si>
    <t>Saint Hyacinthe</t>
  </si>
  <si>
    <t>College Montmorency</t>
  </si>
  <si>
    <t>Saint Laurent</t>
  </si>
  <si>
    <t>Cons de Musique de Rimouski</t>
  </si>
  <si>
    <t>Sainte-Therese</t>
  </si>
  <si>
    <t>Cons de Musique de Val-d'Or</t>
  </si>
  <si>
    <t>Saint-Felicien</t>
  </si>
  <si>
    <t>Ctre etudes coll Mont Laurier</t>
  </si>
  <si>
    <t>Saint-Hyacinthe</t>
  </si>
  <si>
    <t>Durocher College</t>
  </si>
  <si>
    <t>Sept-Iles</t>
  </si>
  <si>
    <t>Ecole Musique Vincent d'Indy</t>
  </si>
  <si>
    <t>Shawinigan</t>
  </si>
  <si>
    <t>Ecole Sup. Musique Nicolet</t>
  </si>
  <si>
    <t>Sorel-Tracy</t>
  </si>
  <si>
    <t>Institut de Formation Pastoral</t>
  </si>
  <si>
    <t>St Jerome</t>
  </si>
  <si>
    <t>Institut Technologie Agricole</t>
  </si>
  <si>
    <t>St Laurent</t>
  </si>
  <si>
    <t>John Abbott College</t>
  </si>
  <si>
    <t>Ste Anne de Bellevue</t>
  </si>
  <si>
    <t>Seminaire de Sherbrooke</t>
  </si>
  <si>
    <t>Terrebonne</t>
  </si>
  <si>
    <t>Seminaire Saint Augustin</t>
  </si>
  <si>
    <t>Thetford Mines</t>
  </si>
  <si>
    <t>Victoriaville</t>
  </si>
  <si>
    <t>Ville Saint Georges</t>
  </si>
  <si>
    <t>DEGREE LEVEL</t>
  </si>
  <si>
    <t>GRADE_GROUPING</t>
  </si>
  <si>
    <t>FB</t>
  </si>
  <si>
    <t>IB</t>
  </si>
  <si>
    <t>LOCATION</t>
  </si>
  <si>
    <t>FLAG: COMPLETION</t>
  </si>
  <si>
    <t>CONDITION</t>
  </si>
  <si>
    <t>Doctorate</t>
  </si>
  <si>
    <t>FLAG:Completion</t>
  </si>
  <si>
    <t>Northern America</t>
  </si>
  <si>
    <t>Auckland College of Education</t>
  </si>
  <si>
    <t>America English School</t>
  </si>
  <si>
    <t>Anahuac Univ of Queretaro</t>
  </si>
  <si>
    <t>Addis Ababa Comm Coll</t>
  </si>
  <si>
    <t>Acad Chinese Trad Opera</t>
  </si>
  <si>
    <t>A Vasile Goldis University</t>
  </si>
  <si>
    <t>Centre Régional Associé CNAM</t>
  </si>
  <si>
    <t>Lord Liverpool University</t>
  </si>
  <si>
    <t>Acad Be Arts</t>
  </si>
  <si>
    <t>Acad of Med Sci &amp; Tech</t>
  </si>
  <si>
    <t>A D Little Sch of Management</t>
  </si>
  <si>
    <t>AA School of Architecture</t>
  </si>
  <si>
    <t>Atenisi Institute</t>
  </si>
  <si>
    <t>Abeu Fac Int</t>
  </si>
  <si>
    <t>Abadan Institute of Technology</t>
  </si>
  <si>
    <t>Abada College</t>
  </si>
  <si>
    <t>Ann Latsky College of Nursing</t>
  </si>
  <si>
    <t>Abdus Salam Int'l Ctr Theo Phy</t>
  </si>
  <si>
    <t>Abia State University</t>
  </si>
  <si>
    <t>Abant Izzet Baysal Üniv</t>
  </si>
  <si>
    <t>Auckland Inst Stu St. Helens</t>
  </si>
  <si>
    <t>American Univ of Antigua</t>
  </si>
  <si>
    <t>Applied Chemistry Research Ctr</t>
  </si>
  <si>
    <t>Addis Ababa Univ</t>
  </si>
  <si>
    <t>Acad of Foreign Language Study</t>
  </si>
  <si>
    <t>Acad Art Teat Târgu Mures</t>
  </si>
  <si>
    <t>College Allied Health Sciences</t>
  </si>
  <si>
    <t>Univ of Guam</t>
  </si>
  <si>
    <t>Cen Nat Appui Rech</t>
  </si>
  <si>
    <t>Academy of Graduate Studies</t>
  </si>
  <si>
    <t>Abilene Christian Univ</t>
  </si>
  <si>
    <t>Aalborg Sem</t>
  </si>
  <si>
    <t>James Cook School of Medicine</t>
  </si>
  <si>
    <t>Acad H Kunst Cultuur Onderwijs</t>
  </si>
  <si>
    <t>Acharya N G Ranga Agr Univ</t>
  </si>
  <si>
    <t>Abidin Islamic Coll Sul Zainal</t>
  </si>
  <si>
    <t>B G Alexander College Nursing</t>
  </si>
  <si>
    <t>Acad National Sup Orquestra</t>
  </si>
  <si>
    <t>Abubakar T Balewa U of Tech</t>
  </si>
  <si>
    <t>Abhazetis Sahelm Univ</t>
  </si>
  <si>
    <t>Auckland University of Technol</t>
  </si>
  <si>
    <t>American Univ of the Caribbean</t>
  </si>
  <si>
    <t>Arte A.C. Escuela de Diseño</t>
  </si>
  <si>
    <t>Africa University</t>
  </si>
  <si>
    <t>Academia Sinica</t>
  </si>
  <si>
    <t>Acad de Politie Alexandru Cuza</t>
  </si>
  <si>
    <t>Corpus Christi Train Coll</t>
  </si>
  <si>
    <t>Grand Total</t>
  </si>
  <si>
    <t>Cen Univ Bukavu</t>
  </si>
  <si>
    <t>Ain Shams Univ</t>
  </si>
  <si>
    <t>Aalborg Univ</t>
  </si>
  <si>
    <t>National University of Samoa</t>
  </si>
  <si>
    <t>Acad Latinoamericana de Cienci</t>
  </si>
  <si>
    <t>Agra University</t>
  </si>
  <si>
    <t>Abra School of Arts and Trades</t>
  </si>
  <si>
    <t>Baragwanath Nursing College</t>
  </si>
  <si>
    <t>Accred Sch P H Edu Work Safety</t>
  </si>
  <si>
    <t>Acad Rég Sci Tech Mer</t>
  </si>
  <si>
    <t>Abu Dhabi University</t>
  </si>
  <si>
    <t>Australian Catholic Univ</t>
  </si>
  <si>
    <t>Antigua State College</t>
  </si>
  <si>
    <t>Auton Sch Med Sci-Cent America</t>
  </si>
  <si>
    <t>Alemaya Univ</t>
  </si>
  <si>
    <t>Agr. Animal Husbandry Univ</t>
  </si>
  <si>
    <t>Acad Fine Art Arch Kyiv</t>
  </si>
  <si>
    <t>Divine Word University</t>
  </si>
  <si>
    <t>Congo Protestant University</t>
  </si>
  <si>
    <t>Al Akhawayn University Ifrane</t>
  </si>
  <si>
    <t>Adams State College</t>
  </si>
  <si>
    <t>Aalto Univ</t>
  </si>
  <si>
    <t>Oceania Univ of Medicine</t>
  </si>
  <si>
    <t>Academia Militar de Venezuela</t>
  </si>
  <si>
    <t>Ahsanullah Univ Sci Tech Dhaka</t>
  </si>
  <si>
    <t>Abra State Coll Science Tech</t>
  </si>
  <si>
    <t>Bloemfontein College</t>
  </si>
  <si>
    <t>Akad Arteve Tiranë</t>
  </si>
  <si>
    <t>African Methodist Episcop Univ</t>
  </si>
  <si>
    <t>Abu Dhabi Womens College</t>
  </si>
  <si>
    <t>Australian College of Theology</t>
  </si>
  <si>
    <t>Barbados Community College</t>
  </si>
  <si>
    <t>Belize Coll Agriculture</t>
  </si>
  <si>
    <t>Ambo Coll Agr</t>
  </si>
  <si>
    <t>Aichi Daigaku</t>
  </si>
  <si>
    <t>Acad Municipal Management Kyiv</t>
  </si>
  <si>
    <t>Fiji Inst Tech</t>
  </si>
  <si>
    <t>E Nat Adm Mag</t>
  </si>
  <si>
    <t>Al Zawiya Univ</t>
  </si>
  <si>
    <t>Adelphi University</t>
  </si>
  <si>
    <t>Aarhus Schl of Econ &amp; Bus Admn</t>
  </si>
  <si>
    <t>St Mary's School of Medicine</t>
  </si>
  <si>
    <t>American Int'l Sch of Med</t>
  </si>
  <si>
    <t>Ahvaz Univ Med Sci Health Serv</t>
  </si>
  <si>
    <t>Abra Valley College</t>
  </si>
  <si>
    <t>Bonalesedl Nursing College</t>
  </si>
  <si>
    <t>Aleksandër Xhuvani Univ</t>
  </si>
  <si>
    <t>African Univ of Science &amp; Tech</t>
  </si>
  <si>
    <t>Academic Coll Tel-Aviv-Yaffo</t>
  </si>
  <si>
    <t>Australian Grad Sch Management</t>
  </si>
  <si>
    <t>Bellairs Research Inst</t>
  </si>
  <si>
    <t>Belize Inst Management</t>
  </si>
  <si>
    <t>Arba Minch University</t>
  </si>
  <si>
    <t>Aichi Gakuin Daigaku</t>
  </si>
  <si>
    <t>Acad Mus Frideric Chopin Men</t>
  </si>
  <si>
    <t>Fiji Sch Agr</t>
  </si>
  <si>
    <t>E Nat Adm Magistrature</t>
  </si>
  <si>
    <t>Al-Arab University</t>
  </si>
  <si>
    <t>Adirondack Community College</t>
  </si>
  <si>
    <t>Aarhus Tandlaegehojskole</t>
  </si>
  <si>
    <t>Tonga Inst Science Technology</t>
  </si>
  <si>
    <t>Anton de Kom Univ Suriname</t>
  </si>
  <si>
    <t>Air University</t>
  </si>
  <si>
    <t>Acts Computer College</t>
  </si>
  <si>
    <t>Border Technikon</t>
  </si>
  <si>
    <t>American Coll Mgmt Tech</t>
  </si>
  <si>
    <t>Ahmadu Bello University</t>
  </si>
  <si>
    <t>Adnan Menderes Üniversitesi</t>
  </si>
  <si>
    <t>Australian Maritime Univ</t>
  </si>
  <si>
    <t>British West Indies Collegiate</t>
  </si>
  <si>
    <t>Belize Sch Nursing</t>
  </si>
  <si>
    <t>Arba Minch Water Tech Inst</t>
  </si>
  <si>
    <t>Aichi Gakusen Daigaku</t>
  </si>
  <si>
    <t>Acad Nat Politie Stefan Mare</t>
  </si>
  <si>
    <t>Fiji Sch Med</t>
  </si>
  <si>
    <t>E Nat Assistantes Soc</t>
  </si>
  <si>
    <t>Al-Asmaria University</t>
  </si>
  <si>
    <t>Adler Sch of Prof Psychology</t>
  </si>
  <si>
    <t>Aarhus Univ</t>
  </si>
  <si>
    <t>Tonga Institute of Education</t>
  </si>
  <si>
    <t>Argentine Univ 'J F Kennedy'</t>
  </si>
  <si>
    <t>Akmola Agr Univ S Seifullina</t>
  </si>
  <si>
    <t>Adamson University</t>
  </si>
  <si>
    <t>Business Manage Training Coll</t>
  </si>
  <si>
    <t>American Coll of Thessaloniki</t>
  </si>
  <si>
    <t>Ambrose Alli University</t>
  </si>
  <si>
    <t>Afyon Kocatepe Üniversitesi</t>
  </si>
  <si>
    <t>Australian National Univ</t>
  </si>
  <si>
    <t>Brown's Town Comm College</t>
  </si>
  <si>
    <t>Belize Teachers College</t>
  </si>
  <si>
    <t>Ardhi Institute</t>
  </si>
  <si>
    <t>Aichi Ika Daigaku</t>
  </si>
  <si>
    <t>Acad of Music Gheorghe Dima</t>
  </si>
  <si>
    <t>Fiji Sch Nurs</t>
  </si>
  <si>
    <t>E Nat Sup Police</t>
  </si>
  <si>
    <t>Al-Azhar University</t>
  </si>
  <si>
    <t>Adrian College</t>
  </si>
  <si>
    <t>Abo Akademi</t>
  </si>
  <si>
    <t>Univ Polynésie française</t>
  </si>
  <si>
    <t>Bahian Fond for Develop of Med</t>
  </si>
  <si>
    <t>Akmola Memlekettik Med Akad</t>
  </si>
  <si>
    <t>Adelphi College</t>
  </si>
  <si>
    <t>Cape Technikon</t>
  </si>
  <si>
    <t>American College of Greece</t>
  </si>
  <si>
    <t>American University of Nigeria</t>
  </si>
  <si>
    <t>AIETI Umaglesi Samedic Sahelm</t>
  </si>
  <si>
    <t>Avondale College</t>
  </si>
  <si>
    <t>Caribbean Grad School Theology</t>
  </si>
  <si>
    <t>Belize Tech Coll Sixth Form</t>
  </si>
  <si>
    <t>Arusha Technical College</t>
  </si>
  <si>
    <t>Aichi Kenritsu Daigaku</t>
  </si>
  <si>
    <t>Acad Studii Economi Bucuresti</t>
  </si>
  <si>
    <t>Goroka Business College</t>
  </si>
  <si>
    <t>E Nat Sup Trav Publ</t>
  </si>
  <si>
    <t>Alexandria Univ</t>
  </si>
  <si>
    <t>Agrosy Univ/Sarasota</t>
  </si>
  <si>
    <t>Airedale &amp; Wharfedale College</t>
  </si>
  <si>
    <t>Univ S Pacific Sch Agriculture</t>
  </si>
  <si>
    <t>Bolivian Christian University</t>
  </si>
  <si>
    <t>Aktauskij Univ S Esenova</t>
  </si>
  <si>
    <t>Adiong Mem Polytech St Coll</t>
  </si>
  <si>
    <t>Caprivi College of Education</t>
  </si>
  <si>
    <t>American University in Kosovo</t>
  </si>
  <si>
    <t>Babcock Univ</t>
  </si>
  <si>
    <t>Ajman Univ Science Technology</t>
  </si>
  <si>
    <t>Bethlehem Institute Education</t>
  </si>
  <si>
    <t>Caribbean Union College - CUC</t>
  </si>
  <si>
    <t>Belmopan Jr College</t>
  </si>
  <si>
    <t>Bahir Dar Univ</t>
  </si>
  <si>
    <t>Aichi Kenritsu Geijutsu Dai</t>
  </si>
  <si>
    <t>Acad Studii Economice Moldova</t>
  </si>
  <si>
    <t>Goroka School of Nursing</t>
  </si>
  <si>
    <t>E Nat Trav Publ</t>
  </si>
  <si>
    <t>Al-Fateh Univ Medical Sciences</t>
  </si>
  <si>
    <t>Alabama A&amp;M University</t>
  </si>
  <si>
    <t>Akad Nord</t>
  </si>
  <si>
    <t>Univ South Pacific Centre</t>
  </si>
  <si>
    <t>Bolivian Private U Cochabamba</t>
  </si>
  <si>
    <t>Aktiubinskij Univ K Zubanova</t>
  </si>
  <si>
    <t>Adventist Intl Inst Advanc Stu</t>
  </si>
  <si>
    <t>Carinus Nursing College</t>
  </si>
  <si>
    <t>American University of Rome</t>
  </si>
  <si>
    <t>Bagauda Univ Science Tech</t>
  </si>
  <si>
    <t>Akdeniz Üniversitesi</t>
  </si>
  <si>
    <t>Bible College of New Zealand</t>
  </si>
  <si>
    <t>Catholic Univ of Puerto Rico</t>
  </si>
  <si>
    <t>Benemérita Univ Aut Puebla</t>
  </si>
  <si>
    <t>Bindura Univ Science Education</t>
  </si>
  <si>
    <t>Aichi Kenritsu Kango Daigaku</t>
  </si>
  <si>
    <t>Acad Uprav Res Belarus</t>
  </si>
  <si>
    <t>Inst Univ Formation Maîtres</t>
  </si>
  <si>
    <t>E Sup Postes Télécom</t>
  </si>
  <si>
    <t>Al-Fateh University</t>
  </si>
  <si>
    <t>Alaska Pacific University</t>
  </si>
  <si>
    <t>Alands Yrke</t>
  </si>
  <si>
    <t>Cath Univ Nuestra Sra Asuncion</t>
  </si>
  <si>
    <t>Aktobe State Medical Institute</t>
  </si>
  <si>
    <t>Adventist Univ Philippines</t>
  </si>
  <si>
    <t>Cedara College of Agriculture</t>
  </si>
  <si>
    <t>Anotati Scholi Kalon Technon</t>
  </si>
  <si>
    <t>Bayero University</t>
  </si>
  <si>
    <t>Al-Ahgaff University</t>
  </si>
  <si>
    <t>Bond Univ</t>
  </si>
  <si>
    <t>Cen Enseign Comm Tech</t>
  </si>
  <si>
    <t>Casa Lamm Cultural Centre</t>
  </si>
  <si>
    <t>Bugema University</t>
  </si>
  <si>
    <t>Aichi Kogyo Daigaku</t>
  </si>
  <si>
    <t>Academia de Drept din Molodova</t>
  </si>
  <si>
    <t>King's University</t>
  </si>
  <si>
    <t>Ecole Polytechnique de Yaounde</t>
  </si>
  <si>
    <t>Al-Jabal Al-Gharbi University</t>
  </si>
  <si>
    <t>Albany College of Pharmacy</t>
  </si>
  <si>
    <t>Albion College</t>
  </si>
  <si>
    <t>Catholic Univ of Santa Maria</t>
  </si>
  <si>
    <t>Alagappa University</t>
  </si>
  <si>
    <t>Aemilianum Institute</t>
  </si>
  <si>
    <t>Ciskel College of Nursing</t>
  </si>
  <si>
    <t>Aristoteleion Univ of Thessalo</t>
  </si>
  <si>
    <t>Benson Idahosa University</t>
  </si>
  <si>
    <t>Al-Akadimiya Al-Urdunia Lilmus</t>
  </si>
  <si>
    <t>Central Institute Technology</t>
  </si>
  <si>
    <t>Cen Etud Comm Tech</t>
  </si>
  <si>
    <t>Cen Act Sup Acad Estomatología</t>
  </si>
  <si>
    <t>Bulawayo Polytechnic</t>
  </si>
  <si>
    <t>Aichi Kyoiku Daigaku</t>
  </si>
  <si>
    <t>Academia Navala</t>
  </si>
  <si>
    <t>Lae School of Nursing</t>
  </si>
  <si>
    <t>Fac Cath Kinshasa</t>
  </si>
  <si>
    <t>Altahdi University</t>
  </si>
  <si>
    <t>Albany Law School</t>
  </si>
  <si>
    <t>Alborg Socialpæd Sem</t>
  </si>
  <si>
    <t>Catholic University of Parana</t>
  </si>
  <si>
    <t>Aligarh Muslim University</t>
  </si>
  <si>
    <t>Agno Valley College</t>
  </si>
  <si>
    <t>Coll Agric Potchefstroom</t>
  </si>
  <si>
    <t>Athens College</t>
  </si>
  <si>
    <t>Benue Polytechnic Ugbokolo</t>
  </si>
  <si>
    <t>Al-Azhar University Gaza</t>
  </si>
  <si>
    <t>Central Queensland Univ</t>
  </si>
  <si>
    <t>Cen Etud Univ Form Cont</t>
  </si>
  <si>
    <t>Cen Agr Tropical Invest Enseña</t>
  </si>
  <si>
    <t>Catholic Univ Eastern Africa</t>
  </si>
  <si>
    <t>Aichi Sangyo Daigaku</t>
  </si>
  <si>
    <t>Academy Humanities Kharkiv</t>
  </si>
  <si>
    <t>Lae Tech College</t>
  </si>
  <si>
    <t>Fac Théologie Protestante</t>
  </si>
  <si>
    <t>American University in Cairo</t>
  </si>
  <si>
    <t>Albany State College</t>
  </si>
  <si>
    <t>Alytaus Kolegija</t>
  </si>
  <si>
    <t>Cen Ci Hum Soc RJ</t>
  </si>
  <si>
    <t>Al-Khair University AJK</t>
  </si>
  <si>
    <t>Ago Foundation College</t>
  </si>
  <si>
    <t>Coronation College of Nursing</t>
  </si>
  <si>
    <t>Bertrand Russell Language Inst</t>
  </si>
  <si>
    <t>Benue State University</t>
  </si>
  <si>
    <t>Al-Balqa' Applied University</t>
  </si>
  <si>
    <t>Charles Sturt Univ</t>
  </si>
  <si>
    <t>Cen Tech Plan Econ Appl</t>
  </si>
  <si>
    <t>Cen Dis Arq Construct</t>
  </si>
  <si>
    <t>Catholic University Zimbabwe</t>
  </si>
  <si>
    <t>Aichi Shukutoku Daigaku</t>
  </si>
  <si>
    <t>Academy of Advocacy of Ukraine</t>
  </si>
  <si>
    <t>Lautoka Teach Coll</t>
  </si>
  <si>
    <t>Ins Univ Sci Soci Eco Phil Let</t>
  </si>
  <si>
    <t>Arab Acad Sci Tech Mar Trans</t>
  </si>
  <si>
    <t>Albert College of Art</t>
  </si>
  <si>
    <t>American College Dublin</t>
  </si>
  <si>
    <t>Cen Ci Saúde Vitória</t>
  </si>
  <si>
    <t>All India Inst Med Sciences</t>
  </si>
  <si>
    <t>Ago Medical Educational Center</t>
  </si>
  <si>
    <t>Eastern Cape College of Nursin</t>
  </si>
  <si>
    <t>Colegio Univ de Rehabilitacion</t>
  </si>
  <si>
    <t>Bo Teachers' College</t>
  </si>
  <si>
    <t>Al-Faisal Univ</t>
  </si>
  <si>
    <t>Christchurch Polytechnic</t>
  </si>
  <si>
    <t>Cen Univ Guantánamo</t>
  </si>
  <si>
    <t>Cen E Miguel Alemán Valdés AC</t>
  </si>
  <si>
    <t>Cen Nat Télé Ens Madagascar</t>
  </si>
  <si>
    <t>Air Force Inst of Meteorology</t>
  </si>
  <si>
    <t>Academy of Med - Biaystok</t>
  </si>
  <si>
    <t>Legal Training Institute</t>
  </si>
  <si>
    <t>Inst Bât Trav Publ</t>
  </si>
  <si>
    <t>Assiut Univ</t>
  </si>
  <si>
    <t>Albert Einstein College</t>
  </si>
  <si>
    <t>American College of Norway</t>
  </si>
  <si>
    <t>Cen Com Art</t>
  </si>
  <si>
    <t>Allahabad Agricultural Inst</t>
  </si>
  <si>
    <t>Agoo Computer College</t>
  </si>
  <si>
    <t>Eastern Cape Technikon</t>
  </si>
  <si>
    <t>Conserv di Musica GV Dimilano</t>
  </si>
  <si>
    <t>Bowen Univ</t>
  </si>
  <si>
    <t>Al-Hashimiyah University</t>
  </si>
  <si>
    <t>Curtin Univ Technology</t>
  </si>
  <si>
    <t>Cen Univ Intl d'Häiti</t>
  </si>
  <si>
    <t>Cen Estud Comunic Edu Tlaxcala</t>
  </si>
  <si>
    <t>Chinhoyi Univ of Technology</t>
  </si>
  <si>
    <t>Air Force School of Medicine</t>
  </si>
  <si>
    <t>Academy of National Economy</t>
  </si>
  <si>
    <t>Lutheran School of Nursing</t>
  </si>
  <si>
    <t>Inst Cath Yaoundé UCAC</t>
  </si>
  <si>
    <t>Benha H Inst Tech</t>
  </si>
  <si>
    <t>Alberta Bible College</t>
  </si>
  <si>
    <t>Anglia Polytechnic University</t>
  </si>
  <si>
    <t>Cen Edu Comp Sis</t>
  </si>
  <si>
    <t>Allama Iqbal Open University</t>
  </si>
  <si>
    <t>Agr Ind Found Coll Philippines</t>
  </si>
  <si>
    <t>Eastern College of Nursing</t>
  </si>
  <si>
    <t>Conserv Sup Mun Barcelona</t>
  </si>
  <si>
    <t>Bunumbu Teachers' College</t>
  </si>
  <si>
    <t>Al-Jamiat Al Islamiah</t>
  </si>
  <si>
    <t>Deakin Univ</t>
  </si>
  <si>
    <t>Cen Univ Las Tunas</t>
  </si>
  <si>
    <t>Cen Estud Invest Familia IFAC</t>
  </si>
  <si>
    <t>College of Business Education</t>
  </si>
  <si>
    <t>Aizu Daigaku</t>
  </si>
  <si>
    <t>ACarol Davila Univ Med &amp; Pharm</t>
  </si>
  <si>
    <t>Madang Tech College</t>
  </si>
  <si>
    <t>Inst Form Cadres Enseign Prima</t>
  </si>
  <si>
    <t>Bright Star Univ of Technology</t>
  </si>
  <si>
    <t>Alberta Voc College</t>
  </si>
  <si>
    <t>Anglia Ruskin University</t>
  </si>
  <si>
    <t>Cen Edu La Salle Ens Sup</t>
  </si>
  <si>
    <t>Allmeh Tabatabai Univ Tehran</t>
  </si>
  <si>
    <t>Aguilar College Foundation</t>
  </si>
  <si>
    <t>Edendale Nursing College</t>
  </si>
  <si>
    <t>Conserv Sup Mús Bilbao</t>
  </si>
  <si>
    <t>Calabar Polytechnic</t>
  </si>
  <si>
    <t>Al-Jami'at Al-Mustansiriyah</t>
  </si>
  <si>
    <t>Eastern Institute Technology</t>
  </si>
  <si>
    <t>Centro Nacional de Invest. Cie</t>
  </si>
  <si>
    <t>Cen Estud Investigac Bioética</t>
  </si>
  <si>
    <t>College of National Education</t>
  </si>
  <si>
    <t>Ajia Daigaku</t>
  </si>
  <si>
    <t>Adyigeia Gosudarstvennyi Univ</t>
  </si>
  <si>
    <t>Mendi School of Nursing</t>
  </si>
  <si>
    <t>Inst Form Rech Démographiques</t>
  </si>
  <si>
    <t>Cairo Univ</t>
  </si>
  <si>
    <t>Albertus Magnus College</t>
  </si>
  <si>
    <t>Arcada Nylands Svenska Yrke</t>
  </si>
  <si>
    <t>Cen Edu Moda</t>
  </si>
  <si>
    <t>Almatinskij Gos Univ Im Abaia</t>
  </si>
  <si>
    <t>Agusan Business Arts Found</t>
  </si>
  <si>
    <t>Elsenburg Agr Coll</t>
  </si>
  <si>
    <t>Conserv Sup Mús Extramadura</t>
  </si>
  <si>
    <t>Cen Africain Mgmt Perf Cadres</t>
  </si>
  <si>
    <t>Al-Jami'at Al-Technologia</t>
  </si>
  <si>
    <t>Edith Cowan Univ</t>
  </si>
  <si>
    <t>Clarence Fitzroy Bryant Coll</t>
  </si>
  <si>
    <t>Cen Estud Posgr Asoc Psico Mex</t>
  </si>
  <si>
    <t>Co-operative College</t>
  </si>
  <si>
    <t>Ajou University</t>
  </si>
  <si>
    <t>Akad Budzheta Kaznacheistva</t>
  </si>
  <si>
    <t>Mt. Hagen Tech College</t>
  </si>
  <si>
    <t>Inst Intl Assurances</t>
  </si>
  <si>
    <t>Cen Univ Béjaïa</t>
  </si>
  <si>
    <t>Århus Dag og Aftenseminarium</t>
  </si>
  <si>
    <t>Cen Edu Sup Blumenau</t>
  </si>
  <si>
    <t>Almatinskij Inst Energ Svjazi</t>
  </si>
  <si>
    <t>Agusan Colleges</t>
  </si>
  <si>
    <t>Excelsius Nursing College</t>
  </si>
  <si>
    <t>Conserv Sup Mús Málaga</t>
  </si>
  <si>
    <t>Cen Afrique Etud Sup Gestion</t>
  </si>
  <si>
    <t>Al-Jouf University</t>
  </si>
  <si>
    <t>Flinders Univ South Australia</t>
  </si>
  <si>
    <t>Coll Univ Caraïbe</t>
  </si>
  <si>
    <t>Cen Estud Sup Diseño Monterrey</t>
  </si>
  <si>
    <t>Copperbelt University</t>
  </si>
  <si>
    <t>Akita Daigaku</t>
  </si>
  <si>
    <t>Akad Ekon Oskar Lang Wroclaw</t>
  </si>
  <si>
    <t>Nazarene School of Nursing</t>
  </si>
  <si>
    <t>Inst Nat Arts</t>
  </si>
  <si>
    <t>Cen Univ Mostaganem</t>
  </si>
  <si>
    <t>Albright College</t>
  </si>
  <si>
    <t>Arkitektskolen Aarhus</t>
  </si>
  <si>
    <t>Cen Edu Sup Brusque</t>
  </si>
  <si>
    <t>Almaty St Kurmangazy Conserv</t>
  </si>
  <si>
    <t>Agusan del Sur College</t>
  </si>
  <si>
    <t>Fort Cox Agricultural College</t>
  </si>
  <si>
    <t>Conserv Sup Mús Salamanca</t>
  </si>
  <si>
    <t>Cen Anim Form Péd</t>
  </si>
  <si>
    <t>Al-Khalil University</t>
  </si>
  <si>
    <t>Griffith Conservatorium</t>
  </si>
  <si>
    <t>College of the Bahamas</t>
  </si>
  <si>
    <t>Cen Estud Sup Dist Cuernavaca</t>
  </si>
  <si>
    <t>Dar es Salaam Tech Coll</t>
  </si>
  <si>
    <t>Akita Keizai Hoka Daigaku</t>
  </si>
  <si>
    <t>Akad Evritmicheskogo Iskusstva</t>
  </si>
  <si>
    <t>Pacific Adventist University</t>
  </si>
  <si>
    <t>Inst Nat Jeune Sport</t>
  </si>
  <si>
    <t>Cen Univ Oum El Bouaghi</t>
  </si>
  <si>
    <t>Alcorn State University</t>
  </si>
  <si>
    <t>Arkitektskolen i Oslo</t>
  </si>
  <si>
    <t>Cen Edu Sup Florianópolis</t>
  </si>
  <si>
    <t>Almaty St Medical Institute</t>
  </si>
  <si>
    <t>Agusan Institute Technology</t>
  </si>
  <si>
    <t>Frere Nursing College</t>
  </si>
  <si>
    <t>Conserv Sup Mús Zaragoza</t>
  </si>
  <si>
    <t>Cen Form Perfection Admin</t>
  </si>
  <si>
    <t>Al-Manar University</t>
  </si>
  <si>
    <t>Griffith Univ</t>
  </si>
  <si>
    <t>Com Coll of the Caymen Islands</t>
  </si>
  <si>
    <t>Cen Estud Tec Univ Hispano Mex</t>
  </si>
  <si>
    <t>Daystar University</t>
  </si>
  <si>
    <t>Aletheia University</t>
  </si>
  <si>
    <t>Akad Fed Sluzh Bezo Rossiia</t>
  </si>
  <si>
    <t>Pacific Basin University</t>
  </si>
  <si>
    <t>Inst Panafricain Dév Afrique C</t>
  </si>
  <si>
    <t>Cen Univ Sidi Bel Abbès</t>
  </si>
  <si>
    <t>Alexander Coll</t>
  </si>
  <si>
    <t>Aston University</t>
  </si>
  <si>
    <t>Cen Edu Sup Unyahna</t>
  </si>
  <si>
    <t>Alzahra University</t>
  </si>
  <si>
    <t>Agusan Sur St Coll Agr Tech</t>
  </si>
  <si>
    <t>Ga-Rankuwa College</t>
  </si>
  <si>
    <t>Conservatorio di Musica Vicenz</t>
  </si>
  <si>
    <t>Cen Perfect Lang Anglaise</t>
  </si>
  <si>
    <t>Al-Quds Open University</t>
  </si>
  <si>
    <t>Hillsong International College</t>
  </si>
  <si>
    <t>Conservatorio Musica Puerto Ri</t>
  </si>
  <si>
    <t>Cen Estud Univ Villahermosa AC</t>
  </si>
  <si>
    <t>Debub Univ</t>
  </si>
  <si>
    <t>Anagaakh Ukhaanii Ikh Surguuli</t>
  </si>
  <si>
    <t>Akad Fiz Vyhavannja Sportu Res</t>
  </si>
  <si>
    <t>Papua New Guinea Maritime Inst</t>
  </si>
  <si>
    <t>Inst Péd Nat</t>
  </si>
  <si>
    <t>Cen Univ Tiaret</t>
  </si>
  <si>
    <t>Alfred College (Agric)</t>
  </si>
  <si>
    <t>Athlone Institute Technology</t>
  </si>
  <si>
    <t>Cen Edu Tec Utramig</t>
  </si>
  <si>
    <t>AMA Intl Univ Bangladesh</t>
  </si>
  <si>
    <t>Agusan-Surigao Colleges</t>
  </si>
  <si>
    <t>Germiston College</t>
  </si>
  <si>
    <t>Coop Téc Avançadas Gest Inf</t>
  </si>
  <si>
    <t>Central Univ / Coll</t>
  </si>
  <si>
    <t>Al-Quds University</t>
  </si>
  <si>
    <t>International Pacific College</t>
  </si>
  <si>
    <t>Dominica State College</t>
  </si>
  <si>
    <t>Cen Interam Estud Segur Soc Je</t>
  </si>
  <si>
    <t>Dilla Coll Health Sci</t>
  </si>
  <si>
    <t>Andong National University</t>
  </si>
  <si>
    <t>Akad Gór Hut Stanislaw Staszic</t>
  </si>
  <si>
    <t>Papua New Guinea Univ Tech</t>
  </si>
  <si>
    <t>Inst Rech Coton Text</t>
  </si>
  <si>
    <t>Coll Ind Edu</t>
  </si>
  <si>
    <t>Alfred University</t>
  </si>
  <si>
    <t>Audentese Körgem Ärikool</t>
  </si>
  <si>
    <t>Cen Ens Sup Amapá</t>
  </si>
  <si>
    <t>American Int'l U -Bangladesh</t>
  </si>
  <si>
    <t>Air Link Internat Aviation Sch</t>
  </si>
  <si>
    <t>Glen Agricultural College</t>
  </si>
  <si>
    <t>Demokritos Univ of Thrace</t>
  </si>
  <si>
    <t>Centre Régional Agrhymet</t>
  </si>
  <si>
    <t>American College Cyprus</t>
  </si>
  <si>
    <t>James Cook Univ</t>
  </si>
  <si>
    <t>E Comm Gérard A Joseph</t>
  </si>
  <si>
    <t>Cen Interdisc Invest Doc Educ</t>
  </si>
  <si>
    <t>E Sup Gestion Information</t>
  </si>
  <si>
    <t>Anhui Agr C</t>
  </si>
  <si>
    <t>Akad Grazhdanskoi Aviatsii</t>
  </si>
  <si>
    <t>Popondetta Agricultural Coll</t>
  </si>
  <si>
    <t>Inst Sousrég Stat Econ Appl</t>
  </si>
  <si>
    <t>Complexe Horticole</t>
  </si>
  <si>
    <t>Algoma Univ College</t>
  </si>
  <si>
    <t>B I Stiftelsen</t>
  </si>
  <si>
    <t>Cen Ens Sup Arcoverde</t>
  </si>
  <si>
    <t>American National College</t>
  </si>
  <si>
    <t>Ajuy Polytechnic College</t>
  </si>
  <si>
    <t>Gold Fields Nursing College</t>
  </si>
  <si>
    <t>Don Quijote Country Lang Cours</t>
  </si>
  <si>
    <t>Centre Sup Enseignement Tech</t>
  </si>
  <si>
    <t>American College of Dubai</t>
  </si>
  <si>
    <t>La Trobe Univ</t>
  </si>
  <si>
    <t>E Comm Julien Craan</t>
  </si>
  <si>
    <t>Cen Invest Ci Edu Sup Ensenada</t>
  </si>
  <si>
    <t>Egerton University</t>
  </si>
  <si>
    <t>Anhui Agr Teach C</t>
  </si>
  <si>
    <t>Akad Medyczna im P Slaskich</t>
  </si>
  <si>
    <t>Port Moresby Business College</t>
  </si>
  <si>
    <t>Inst Sup Arts Métiers</t>
  </si>
  <si>
    <t>Derna University</t>
  </si>
  <si>
    <t>Algonquin College</t>
  </si>
  <si>
    <t>Ballerup Sem</t>
  </si>
  <si>
    <t>Cen Ens Sup Bento Gonçalves</t>
  </si>
  <si>
    <t>American Univ - Central Asia</t>
  </si>
  <si>
    <t>Akad Adm Keuangan Jakarta</t>
  </si>
  <si>
    <t>Grootfontein Agricultural Coll</t>
  </si>
  <si>
    <t>Dubrovnik Polytechnic</t>
  </si>
  <si>
    <t>Coll Arts Science Technology</t>
  </si>
  <si>
    <t>American U of Sci and Tech</t>
  </si>
  <si>
    <t>Lincoln University</t>
  </si>
  <si>
    <t>E Comm Maurice Laroche</t>
  </si>
  <si>
    <t>Cen Invest Estud Sup Antro Soc</t>
  </si>
  <si>
    <t>Ern Srn Africa Mgmt Inst</t>
  </si>
  <si>
    <t>Anhui C Fin Trade</t>
  </si>
  <si>
    <t>Akad Menedzhementa Innovatsii</t>
  </si>
  <si>
    <t>Port Moresby Tech College</t>
  </si>
  <si>
    <t>Inst Sup Comm</t>
  </si>
  <si>
    <t>E Adm Direction Affaires Rabat</t>
  </si>
  <si>
    <t>Allan Hancock College</t>
  </si>
  <si>
    <t>Baltijas Krievu Instituts</t>
  </si>
  <si>
    <t>Cen Ens Sup Catalão</t>
  </si>
  <si>
    <t>American Univ of Afghanistan</t>
  </si>
  <si>
    <t>Akad Adm Pem Dharma Wacana</t>
  </si>
  <si>
    <t>Groothoek College of Nursing</t>
  </si>
  <si>
    <t>E Náutica Infante D Henrique</t>
  </si>
  <si>
    <t>Conserv Nat Mus Danse Art Dram</t>
  </si>
  <si>
    <t>American Univ Coll of Tech</t>
  </si>
  <si>
    <t>Macquarie Univ</t>
  </si>
  <si>
    <t>E Moyenne Tech Géologie Appliq</t>
  </si>
  <si>
    <t>Cen Investigacion Estud Musica</t>
  </si>
  <si>
    <t>Ethiopian Civil Serv Coll</t>
  </si>
  <si>
    <t>Anhui C Trad Chinese Med</t>
  </si>
  <si>
    <t>Akad Minist Unutranyh Sprau Re</t>
  </si>
  <si>
    <t>Rabaul Business College</t>
  </si>
  <si>
    <t>Inst Sup Etud Agr Bengamisa</t>
  </si>
  <si>
    <t>E Enseign Sup Mgmt Casablanca</t>
  </si>
  <si>
    <t>Allegheny College</t>
  </si>
  <si>
    <t>Banku Augstskola</t>
  </si>
  <si>
    <t>Cen Ens Sup Farroupilha</t>
  </si>
  <si>
    <t>Amirkabir Univ Technology</t>
  </si>
  <si>
    <t>Akad Adm Pem Santa Ursula</t>
  </si>
  <si>
    <t>Henrietta Stockdale Nurs Coll</t>
  </si>
  <si>
    <t>E Sup Actividades Imobiliárias</t>
  </si>
  <si>
    <t>Covenant University</t>
  </si>
  <si>
    <t>American Univ Middle East</t>
  </si>
  <si>
    <t>Manukau Institute Technology</t>
  </si>
  <si>
    <t>E Nat Sup Tech</t>
  </si>
  <si>
    <t>Cen Metro Estud Sup Ortodoncia</t>
  </si>
  <si>
    <t>Evelyn Hone Coll Appl Art Comm</t>
  </si>
  <si>
    <t>Anhui I Arch Ind</t>
  </si>
  <si>
    <t>Akad Muz Ignac Jan Paderewski</t>
  </si>
  <si>
    <t>Solomon Islands Coll High Edu</t>
  </si>
  <si>
    <t>Inst Sup Etud Agr Mondongo</t>
  </si>
  <si>
    <t>E H Etud Comm Inf Casablanca</t>
  </si>
  <si>
    <t>Alliance University College</t>
  </si>
  <si>
    <t>Bath Spa University College</t>
  </si>
  <si>
    <t>Cen Ens Sup Fucapi Cese</t>
  </si>
  <si>
    <t>Amity University</t>
  </si>
  <si>
    <t>Akad Adm Pem Satya Wiyata Mand</t>
  </si>
  <si>
    <t>Inst Development Management</t>
  </si>
  <si>
    <t>E Sup Art Dram Sevilla</t>
  </si>
  <si>
    <t>Cuttington University College</t>
  </si>
  <si>
    <t>American Univ of Kuwait</t>
  </si>
  <si>
    <t>Marcus Oldham Farm Mgmt Coll</t>
  </si>
  <si>
    <t>E Secrét Bil Christ-Roi</t>
  </si>
  <si>
    <t>Cen Nac Invest Desarrollo Tec</t>
  </si>
  <si>
    <t>Gonder Coll Med Sci</t>
  </si>
  <si>
    <t>Anhui I Mech Elect T</t>
  </si>
  <si>
    <t>Akad Múzických Umení Praze</t>
  </si>
  <si>
    <t>Sonoma Adventist College</t>
  </si>
  <si>
    <t>Inst Sup Etud Soc</t>
  </si>
  <si>
    <t>E H Etud Comm Inf Kenitra</t>
  </si>
  <si>
    <t>Alliant University</t>
  </si>
  <si>
    <t>Bergen Arkitekthøgskolen</t>
  </si>
  <si>
    <t>Cen Ens Sup Heróis Jenipapo</t>
  </si>
  <si>
    <t>Amravati University</t>
  </si>
  <si>
    <t>Akad Adm Pembangunan Indonesia</t>
  </si>
  <si>
    <t>INTEC College</t>
  </si>
  <si>
    <t>E Sup Art Dram Valencia</t>
  </si>
  <si>
    <t>Delta State University</t>
  </si>
  <si>
    <t>American University in Dubai</t>
  </si>
  <si>
    <t>Massey University</t>
  </si>
  <si>
    <t>E Secrét de Direction</t>
  </si>
  <si>
    <t>Cen Reg Edu Nor Aguascalientes</t>
  </si>
  <si>
    <t>Gweru Teachers College</t>
  </si>
  <si>
    <t>Anhui Inst of Medicine-Hefei</t>
  </si>
  <si>
    <t>Akad Muzikalno Tanrsovo Izkust</t>
  </si>
  <si>
    <t>Sopas School of Nursing</t>
  </si>
  <si>
    <t>Inst Sup Péd</t>
  </si>
  <si>
    <t>E H Etud Commerc Inform Agadir</t>
  </si>
  <si>
    <t>Alma College</t>
  </si>
  <si>
    <t>Berne Univ Intl Grad Sch</t>
  </si>
  <si>
    <t>Cen Ens Sup Jaraguá Sul</t>
  </si>
  <si>
    <t>Amrita Vishwa Vidyapeetham Unv</t>
  </si>
  <si>
    <t>Akad Adm Pembangunan Palu</t>
  </si>
  <si>
    <t>L M Mangope Agric Coll</t>
  </si>
  <si>
    <t>E Sup Cons Rest Bens Cult</t>
  </si>
  <si>
    <t>E Administration Niveau Sup</t>
  </si>
  <si>
    <t>American University of Beirut</t>
  </si>
  <si>
    <t>Monash Univ</t>
  </si>
  <si>
    <t>E Tech Comm Lang Viv</t>
  </si>
  <si>
    <t>Cen Reg Educ Nor Benito Juárez</t>
  </si>
  <si>
    <t>Harare Polytechnic</t>
  </si>
  <si>
    <t>Anhui IT</t>
  </si>
  <si>
    <t>Akad Muzyczna Stan. Moniuszki</t>
  </si>
  <si>
    <t>St. Barnabas School of Nursing</t>
  </si>
  <si>
    <t>Inst Sup Péd Gombe</t>
  </si>
  <si>
    <t>E H Etud Commerc Inform Meknès</t>
  </si>
  <si>
    <t>Alpena Community College</t>
  </si>
  <si>
    <t>Birkbeck College</t>
  </si>
  <si>
    <t>Cen Ens Sup Jataí</t>
  </si>
  <si>
    <t>Anand Agricultural University</t>
  </si>
  <si>
    <t>Akad Adm Semarak Bengkulu</t>
  </si>
  <si>
    <t>Lebone College of Nursing</t>
  </si>
  <si>
    <t>E Sup Edu Almeida Garrett</t>
  </si>
  <si>
    <t>E Africaine Malgache Aviat Civ</t>
  </si>
  <si>
    <t>American University of Sharjah</t>
  </si>
  <si>
    <t>Murdoch Univ</t>
  </si>
  <si>
    <t>Ecole Nat des Infirmieres</t>
  </si>
  <si>
    <t>Cen Reg Educ Nor Ciudad Guzmán</t>
  </si>
  <si>
    <t>Hubert Kairuki Memorial Univ</t>
  </si>
  <si>
    <t>Anhui Med U</t>
  </si>
  <si>
    <t>Akad Polic Zboru Bratislava</t>
  </si>
  <si>
    <t>St. Mary's School of Nursing</t>
  </si>
  <si>
    <t>Inst Sup Péd Tech</t>
  </si>
  <si>
    <t>E H Etud Commerc Inform Rabat</t>
  </si>
  <si>
    <t>Amarillo College</t>
  </si>
  <si>
    <t>Bishop Grosseteste Coll H Edu</t>
  </si>
  <si>
    <t>Cen Ens Sup Juiz Fora</t>
  </si>
  <si>
    <t>Andhra University</t>
  </si>
  <si>
    <t>Akad Adm Setih Setio Muara Bun</t>
  </si>
  <si>
    <t>Lowveld Agricultural College</t>
  </si>
  <si>
    <t>E Sup Edu Jean Piaget Almada</t>
  </si>
  <si>
    <t>E Afrique Métiers Arch Urb</t>
  </si>
  <si>
    <t>Anadolu University</t>
  </si>
  <si>
    <t>Nelson Polytechnic</t>
  </si>
  <si>
    <t>English Spanish Account Sch</t>
  </si>
  <si>
    <t>Cen Reg Educ Normal Río Grande</t>
  </si>
  <si>
    <t>Anhui Normal University</t>
  </si>
  <si>
    <t>Akad Rol A Cieszkowski Poznan</t>
  </si>
  <si>
    <t>Univ South Pacific</t>
  </si>
  <si>
    <t>Inst Sup Stat</t>
  </si>
  <si>
    <t>E H Etud Commerc Inform Tanger</t>
  </si>
  <si>
    <t>Ambrose University College</t>
  </si>
  <si>
    <t>Biznesa Augstskola Turlba</t>
  </si>
  <si>
    <t>Cen Ens Sup Pará</t>
  </si>
  <si>
    <t>Andizhan Gos Meditsynskii Inst</t>
  </si>
  <si>
    <t>Akad Adm Sungai Penuh Jambi</t>
  </si>
  <si>
    <t>Lutheran Farmer Training Cen</t>
  </si>
  <si>
    <t>E Sup Edu Jean Piaget Arcozelo</t>
  </si>
  <si>
    <t>E Inter Etats Ing Equipe Rural</t>
  </si>
  <si>
    <t>Ankara Üniversitesi</t>
  </si>
  <si>
    <t>Northern Territory Univ</t>
  </si>
  <si>
    <t>Escuela Latinoamericana de Med</t>
  </si>
  <si>
    <t>Cen Region Educ Normal Arteaga</t>
  </si>
  <si>
    <t>Inst Finance Management</t>
  </si>
  <si>
    <t>Anhui Polytechnical University</t>
  </si>
  <si>
    <t>Akad Rol Hugo Kollataj Kraków</t>
  </si>
  <si>
    <t>Université Nouvelle-Calédonie</t>
  </si>
  <si>
    <t>Inst Sup Tech Appl</t>
  </si>
  <si>
    <t>E H Etud Commercial Inform Fès</t>
  </si>
  <si>
    <t>Amer Grad Sch of Int Business</t>
  </si>
  <si>
    <t>Biznesa Instit RIMPAK Livonija</t>
  </si>
  <si>
    <t>Cen Ens Sup Santa Terezinha</t>
  </si>
  <si>
    <t>Andizhan Inst Khlopkovodstva</t>
  </si>
  <si>
    <t>Akad Adm Widya Dharma</t>
  </si>
  <si>
    <t>M. L. Sultan Technikon</t>
  </si>
  <si>
    <t>E Sup Edu Jean Piaget N Este</t>
  </si>
  <si>
    <t>E Inter Etats Sci Méd Vét</t>
  </si>
  <si>
    <t>An-Najah National University</t>
  </si>
  <si>
    <t>Northland Polytechnic</t>
  </si>
  <si>
    <t>Fac Ci Med Independ</t>
  </si>
  <si>
    <t>Cen Region Educ Normal Oaxaca</t>
  </si>
  <si>
    <t>Inst Nat Sci Tech Nucléaires</t>
  </si>
  <si>
    <t>Anhui U</t>
  </si>
  <si>
    <t>Akad Rossiia Balet A J Vaganov</t>
  </si>
  <si>
    <t>University of Goroko</t>
  </si>
  <si>
    <t>Inst Sup Tech Inf</t>
  </si>
  <si>
    <t>E H Etudes Biotech Casablanca</t>
  </si>
  <si>
    <t>American Acad of Arts and Sci</t>
  </si>
  <si>
    <t>Blaagaard Stat Sem HF Kursus</t>
  </si>
  <si>
    <t>Cen Ens Sup Santo Agostinho</t>
  </si>
  <si>
    <t>Anna University</t>
  </si>
  <si>
    <t>Akad Administrasi Amuntai</t>
  </si>
  <si>
    <t>Madzivhandila Agric Coll</t>
  </si>
  <si>
    <t>E Sup Edu Paula Frassinetti</t>
  </si>
  <si>
    <t>E Inter Etats Tech Sup Hydr Eq</t>
  </si>
  <si>
    <t>Anotero Tech Inst</t>
  </si>
  <si>
    <t>Open Polytechnic New Zealand</t>
  </si>
  <si>
    <t>Fac Ci Med Independ Cienfuegos</t>
  </si>
  <si>
    <t>Cen Region Educ Normal Tuxpan</t>
  </si>
  <si>
    <t>Inst Sup Agr Elev Busogo</t>
  </si>
  <si>
    <t>Anhui University of Technology</t>
  </si>
  <si>
    <t>Akad Slavianskoi Kul'tury</t>
  </si>
  <si>
    <t>University of Papua New Guinea</t>
  </si>
  <si>
    <t>Inst Sup Tech Méd</t>
  </si>
  <si>
    <t>E H Etudes Commerce Casablanca</t>
  </si>
  <si>
    <t>American College</t>
  </si>
  <si>
    <t>Blackburn College of Technolog</t>
  </si>
  <si>
    <t>Cen Ens Sup São Carlos</t>
  </si>
  <si>
    <t>Annai Teresa Magalir Palkalaik</t>
  </si>
  <si>
    <t>Akad Administrasi Barunawati</t>
  </si>
  <si>
    <t>Mananga Agric Management Cen</t>
  </si>
  <si>
    <t>E Sup Educação Santa Maria</t>
  </si>
  <si>
    <t>Anotero Xenodoxhiako Inst Kypr</t>
  </si>
  <si>
    <t>Otago Polytechnic</t>
  </si>
  <si>
    <t>Fac Ci Med Independ Dr Guevara</t>
  </si>
  <si>
    <t>Cen Rehabilit Dif. Iztapalapa</t>
  </si>
  <si>
    <t>Inst Sup Cath Péd Appl</t>
  </si>
  <si>
    <t>Anhui University-Hefei</t>
  </si>
  <si>
    <t>Akad Sztuk Pieknych Gdansk</t>
  </si>
  <si>
    <t>University of Vudal</t>
  </si>
  <si>
    <t>Inst Tech Adm Fin</t>
  </si>
  <si>
    <t>E H Etudes Economiques Commerc</t>
  </si>
  <si>
    <t>American Intercontinental Univ</t>
  </si>
  <si>
    <t>Bolton Institute</t>
  </si>
  <si>
    <t>Cen Ens Sup Uni Brasília</t>
  </si>
  <si>
    <t>Annamalai University</t>
  </si>
  <si>
    <t>Akad Administrasi Kertanegara</t>
  </si>
  <si>
    <t>Mangaung Nurs Coll Free State</t>
  </si>
  <si>
    <t>E Sup Educação Torres Novas</t>
  </si>
  <si>
    <t>E Nat Admin</t>
  </si>
  <si>
    <t>Arab Acad Bank Financial Serv</t>
  </si>
  <si>
    <t>Queensland Univ Technology</t>
  </si>
  <si>
    <t>Fac Ci Med Independ Dr ZE Mari</t>
  </si>
  <si>
    <t>Cen Rehabilitación Dif. Zapata</t>
  </si>
  <si>
    <t>Inst Sup Ci Tec Moçambique</t>
  </si>
  <si>
    <t>Anju Kongop Taehak</t>
  </si>
  <si>
    <t>Akad Sztuk Pieknych Poznan</t>
  </si>
  <si>
    <t>National Polytechnic Bambui</t>
  </si>
  <si>
    <t>E Hassania Travaux Publ Commun</t>
  </si>
  <si>
    <t>American International College</t>
  </si>
  <si>
    <t>Bournemouth University</t>
  </si>
  <si>
    <t>Cen Ens Sup Vale Parnaíba</t>
  </si>
  <si>
    <t>Ansal Insitute of Technology</t>
  </si>
  <si>
    <t>Akad Administrasi Magetan</t>
  </si>
  <si>
    <t>Mangosuthu Technikon</t>
  </si>
  <si>
    <t>E Sup Enf Dr Angelo Fonseca</t>
  </si>
  <si>
    <t>E Nat Cadre Rur Bambey</t>
  </si>
  <si>
    <t>Arab American University</t>
  </si>
  <si>
    <t>Randwick College</t>
  </si>
  <si>
    <t>Fac Ci Med Independ Granma</t>
  </si>
  <si>
    <t>Cen Rehabilitación Educ Espec</t>
  </si>
  <si>
    <t>Inst Sup Finances publiques</t>
  </si>
  <si>
    <t>Anju Soktan Thankwa Taehak</t>
  </si>
  <si>
    <t>Akad Sztuk Pieknych Warszawa</t>
  </si>
  <si>
    <t>U Sci Tech Masuku</t>
  </si>
  <si>
    <t>E Hautes Etudes Commerce Fès</t>
  </si>
  <si>
    <t>American Jewish University</t>
  </si>
  <si>
    <t>Bretton Hall College</t>
  </si>
  <si>
    <t>Cen Ens Sup Vale São Francisco</t>
  </si>
  <si>
    <t>Arak Industrial University</t>
  </si>
  <si>
    <t>Akad Administrasi Notokusumo</t>
  </si>
  <si>
    <t>Medical Univ Southern Africa</t>
  </si>
  <si>
    <t>E Sup Enf Francisco Gentil</t>
  </si>
  <si>
    <t>E Nat Economie appliquée</t>
  </si>
  <si>
    <t>Arab International Univ</t>
  </si>
  <si>
    <t>Royal Melbourne Inst Tech</t>
  </si>
  <si>
    <t>Fac Ci Med Independ Guantánamo</t>
  </si>
  <si>
    <t>Cen Sindical Estud Sup CTM AC</t>
  </si>
  <si>
    <t>Inst Sup Relaçoes Internacion</t>
  </si>
  <si>
    <t>Anqing Teach C</t>
  </si>
  <si>
    <t>Akad Sztuk Pieknych Wroclaw</t>
  </si>
  <si>
    <t>Univ Agostinho Neto</t>
  </si>
  <si>
    <t>E Hautes Etudes Commerce Rabat</t>
  </si>
  <si>
    <t>American Military University</t>
  </si>
  <si>
    <t>Bristol Old Vic Theatre School</t>
  </si>
  <si>
    <t>Cen Ens Sup Valença</t>
  </si>
  <si>
    <t>Arak Univ Med Sci Health Serv</t>
  </si>
  <si>
    <t>Akad Administrasi Pembangunan</t>
  </si>
  <si>
    <t>Midrand Graduate Institute</t>
  </si>
  <si>
    <t>E Sup Enf Imaculada Conceição</t>
  </si>
  <si>
    <t>E Nat Formation maritime</t>
  </si>
  <si>
    <t>Arab Open University</t>
  </si>
  <si>
    <t>Southern Cross Univ</t>
  </si>
  <si>
    <t>Fac Ci Med Independ Holguín MG</t>
  </si>
  <si>
    <t>Cen Univ Integración Human AC</t>
  </si>
  <si>
    <t>Inst Superior Politécnico Univ</t>
  </si>
  <si>
    <t>Anshan C Iron Steel T</t>
  </si>
  <si>
    <t>Akad Trud Sotsial' Otnoshenii</t>
  </si>
  <si>
    <t>Univ Bangui</t>
  </si>
  <si>
    <t>E Nat Commerce Gestion Agadir</t>
  </si>
  <si>
    <t>American River College</t>
  </si>
  <si>
    <t>Brunel University</t>
  </si>
  <si>
    <t>Cen Ens Sup Vitória</t>
  </si>
  <si>
    <t>Arak University</t>
  </si>
  <si>
    <t>Akad Administrasi Tabalong</t>
  </si>
  <si>
    <t>Mlalatini Development Centre</t>
  </si>
  <si>
    <t>E Sup Enf São Vincente Paulo</t>
  </si>
  <si>
    <t>E Nat Horticulture Cambérène</t>
  </si>
  <si>
    <t>Arabian Gulf University</t>
  </si>
  <si>
    <t>Southland Polytechnic</t>
  </si>
  <si>
    <t>Fac Ci Med Independ Matanzas</t>
  </si>
  <si>
    <t>Centr America Health Sci Univ</t>
  </si>
  <si>
    <t>Institute of Teacher Education</t>
  </si>
  <si>
    <t>Anshan TC</t>
  </si>
  <si>
    <t>Akad Umen Banská Bystrica</t>
  </si>
  <si>
    <t>Univ Bas Zaire</t>
  </si>
  <si>
    <t>E Nat Commerce Gestion Settat</t>
  </si>
  <si>
    <t>American Univ Foundation</t>
  </si>
  <si>
    <t>Buckinghamshire Chilterns Univ</t>
  </si>
  <si>
    <t>Cen Ens Sup Volta Redonda</t>
  </si>
  <si>
    <t>Ardebil Islamic Azad Univ</t>
  </si>
  <si>
    <t>Akad Aero Dirgantara Bandung</t>
  </si>
  <si>
    <t>Mpumalanga College of Nursing</t>
  </si>
  <si>
    <t>E Sup Enferm São José Cluny</t>
  </si>
  <si>
    <t>E Nat Police</t>
  </si>
  <si>
    <t>Arabic Coll Education Israel</t>
  </si>
  <si>
    <t>Swinburne Univ Tech</t>
  </si>
  <si>
    <t>First School</t>
  </si>
  <si>
    <t>Centr de Estudios Univ de PART</t>
  </si>
  <si>
    <t>Int'l Med &amp; Tech Univ</t>
  </si>
  <si>
    <t>Anyang University</t>
  </si>
  <si>
    <t>Akad Výtvarných Umení Praze</t>
  </si>
  <si>
    <t>Univ Cath Bukavu</t>
  </si>
  <si>
    <t>E Nat Commerce Gestion Tanger</t>
  </si>
  <si>
    <t>American Univ of les Cayes</t>
  </si>
  <si>
    <t>Búv Bændaskólinn Hvanneyri</t>
  </si>
  <si>
    <t>Cen Ens Uni Brasília</t>
  </si>
  <si>
    <t>Ardebil Univ Medical Sciences</t>
  </si>
  <si>
    <t>Akad Akun Artawiyata Indonesia</t>
  </si>
  <si>
    <t>Natal College of Nursing</t>
  </si>
  <si>
    <t>E Sup Enfermagem Artur Ravara</t>
  </si>
  <si>
    <t>E Nat Police Form Perm</t>
  </si>
  <si>
    <t>Ariel University</t>
  </si>
  <si>
    <t>Taranaki Polytechnic</t>
  </si>
  <si>
    <t>Galilee College</t>
  </si>
  <si>
    <t>Centro Actual Magisterio D F</t>
  </si>
  <si>
    <t>Islamic University in Uganda</t>
  </si>
  <si>
    <t>Aomori Daigaku</t>
  </si>
  <si>
    <t>Akad Wych Fiz Bronislaw Czech</t>
  </si>
  <si>
    <t>Univ Douala</t>
  </si>
  <si>
    <t>E Nat Sup Inf Analyse Sys</t>
  </si>
  <si>
    <t>American University</t>
  </si>
  <si>
    <t>Canterbury Christ Church Univ</t>
  </si>
  <si>
    <t>Cen Estud Adm Tur Hotel</t>
  </si>
  <si>
    <t>Arkaliykskij Ped Inst</t>
  </si>
  <si>
    <t>Akad Akun dan Bank Plangkaraya</t>
  </si>
  <si>
    <t>National University of Lesotho</t>
  </si>
  <si>
    <t>E Sup Enfermagem Cidade Porto</t>
  </si>
  <si>
    <t>E Nat Post Télécommunications</t>
  </si>
  <si>
    <t>Astynomiki Akad Kyprou</t>
  </si>
  <si>
    <t>Taylors College - Sydney</t>
  </si>
  <si>
    <t>GC Foster Coll Phys Edu Sport</t>
  </si>
  <si>
    <t>Centro Avanzado Comunicación</t>
  </si>
  <si>
    <t>Jimma Univ</t>
  </si>
  <si>
    <t>Aomori Koritsu Daigaku</t>
  </si>
  <si>
    <t>Akad Wych Fiz Józef Pilsudski</t>
  </si>
  <si>
    <t>Univ Dschang</t>
  </si>
  <si>
    <t>E Nat Supérieure Art Métiers</t>
  </si>
  <si>
    <t>Amherst College</t>
  </si>
  <si>
    <t>Cardiff University</t>
  </si>
  <si>
    <t>Cen Estud Sup Amazônia</t>
  </si>
  <si>
    <t>Arunachal University</t>
  </si>
  <si>
    <t>Akad Akun Dian Kartika</t>
  </si>
  <si>
    <t>Nazarene Nursing College</t>
  </si>
  <si>
    <t>E Sup Enfermagem D Ana Guedes</t>
  </si>
  <si>
    <t>E Nat Santé Publ Niveau Sup</t>
  </si>
  <si>
    <t>Atatürk Üniversitesi</t>
  </si>
  <si>
    <t>Te Kura Toi Whaakari Aotearoa</t>
  </si>
  <si>
    <t>Grand Seminaire Notre Dame</t>
  </si>
  <si>
    <t>Centro Capacit Estud Ped Estad</t>
  </si>
  <si>
    <t>Jomo Kenyatta Univ Agri Tech</t>
  </si>
  <si>
    <t>Aoyama Gakuin Daigaku (Univ)</t>
  </si>
  <si>
    <t>Akad Wych Fizycznego Katowice</t>
  </si>
  <si>
    <t>Univ Kinshasa</t>
  </si>
  <si>
    <t>E Nat Vétérinaire</t>
  </si>
  <si>
    <t>Anderson University</t>
  </si>
  <si>
    <t>CATS Canterbury</t>
  </si>
  <si>
    <t>Cen Estud Sup Barros Melo</t>
  </si>
  <si>
    <t>Ashabad Inst Narod Khoz</t>
  </si>
  <si>
    <t>Akad Akun Indonesia Padang</t>
  </si>
  <si>
    <t>Nelson Mandela Metro Univ</t>
  </si>
  <si>
    <t>E Sup Enfermagem de Viseu</t>
  </si>
  <si>
    <t>E Nat Sup Agriculture</t>
  </si>
  <si>
    <t>Australian College of Kuwait</t>
  </si>
  <si>
    <t>Te Whare Wananga Awanuiarangi</t>
  </si>
  <si>
    <t>H Lavity Stoutt Community Coll</t>
  </si>
  <si>
    <t>Centro Chihuahua Estud Posgrad</t>
  </si>
  <si>
    <t>Kenya Medical Training Centre</t>
  </si>
  <si>
    <t>Asahi Daigaku</t>
  </si>
  <si>
    <t>Akad Wych Fizycznego Wroclaw</t>
  </si>
  <si>
    <t>Univ Kisangani</t>
  </si>
  <si>
    <t>E nation forestière Ingénieurs</t>
  </si>
  <si>
    <t>Andover Newton Theological Sch</t>
  </si>
  <si>
    <t>Cent St Martins Col Art Design</t>
  </si>
  <si>
    <t>Cen Estud Sup Londrina</t>
  </si>
  <si>
    <t>Assam Agricultural University</t>
  </si>
  <si>
    <t>Akad Akun Jendral Gatot Soebro</t>
  </si>
  <si>
    <t>Ngwelezana Nursing College</t>
  </si>
  <si>
    <t>E Sup Enfermagem Ponta Delgada</t>
  </si>
  <si>
    <t>E Nat Sup Stat Econ Appl</t>
  </si>
  <si>
    <t>Azerbaijan Agr Academy</t>
  </si>
  <si>
    <t>The Waikato Polytechnic</t>
  </si>
  <si>
    <t>Inst Adventiste Franco-Haïtien</t>
  </si>
  <si>
    <t>Centro de Arte Mexicano A.C.</t>
  </si>
  <si>
    <t>Kenyatta University</t>
  </si>
  <si>
    <t>Asahikawa Daigaku</t>
  </si>
  <si>
    <t>Akademia Ekonomiczna Krakowie</t>
  </si>
  <si>
    <t>Univ Libre Pays Grands Lacs</t>
  </si>
  <si>
    <t>E Nationale Industrie Minérale</t>
  </si>
  <si>
    <t>Andrews University</t>
  </si>
  <si>
    <t>Central Ostrobothnia Polytech</t>
  </si>
  <si>
    <t>Cen Estud Sup Maceió</t>
  </si>
  <si>
    <t>Assam University</t>
  </si>
  <si>
    <t>Akad Akun Man Prog Komp Padang</t>
  </si>
  <si>
    <t>Nico Malan Nursing College</t>
  </si>
  <si>
    <t>E Sup Enfermagem Santa Maria</t>
  </si>
  <si>
    <t>E Sup Inter Africaine Elect</t>
  </si>
  <si>
    <t>Azerbaijan Civ Eng Univ</t>
  </si>
  <si>
    <t>Univ Adelaide</t>
  </si>
  <si>
    <t>Inst Cat Tec Barahona</t>
  </si>
  <si>
    <t>Centro Educación Profesion SC</t>
  </si>
  <si>
    <t>Kigezi Int'l Sch of Medicine</t>
  </si>
  <si>
    <t>Asahikawa Ika Daigaku</t>
  </si>
  <si>
    <t>Akademia Ekonomiczna Poznaniu</t>
  </si>
  <si>
    <t>Univ Lumbumabashi</t>
  </si>
  <si>
    <t>E normale supérieure Meknès</t>
  </si>
  <si>
    <t>Angelo State University</t>
  </si>
  <si>
    <t>Central School Speech Drama</t>
  </si>
  <si>
    <t>Cen Estud Sup María Goretti</t>
  </si>
  <si>
    <t>Atyrauskij Univ Dosmuhamedova</t>
  </si>
  <si>
    <t>Akad Akun Muhammadiyah Cilacap</t>
  </si>
  <si>
    <t>Northern College of Nursing</t>
  </si>
  <si>
    <t>E Sup Enfermagem São Joâo</t>
  </si>
  <si>
    <t>E Sup Multi Etats Télécom</t>
  </si>
  <si>
    <t>Azerbaijan Ind Inst</t>
  </si>
  <si>
    <t>Univ Ballarat</t>
  </si>
  <si>
    <t>Inst Cult Dominico Americano</t>
  </si>
  <si>
    <t>Centro Educativo Univ Panamer</t>
  </si>
  <si>
    <t>Kivukoni Acad Social Sciences</t>
  </si>
  <si>
    <t>Ashikaga Daigaku</t>
  </si>
  <si>
    <t>Akadémia Istropolitana Nova</t>
  </si>
  <si>
    <t>Univ Marien Ngouabi</t>
  </si>
  <si>
    <t>E Perfection Cadre Minist Int</t>
  </si>
  <si>
    <t>Anna Maria College</t>
  </si>
  <si>
    <t>Chalmers Tekniska Högskola</t>
  </si>
  <si>
    <t>Cen Fed Edu Tec Bahia</t>
  </si>
  <si>
    <t>Audhah Pradish Agric Univ</t>
  </si>
  <si>
    <t>Akad Akun Muhammadiyah Jakarta</t>
  </si>
  <si>
    <t>Nursing College Free State</t>
  </si>
  <si>
    <t>E Sup Enfermagem São Joâo Deus</t>
  </si>
  <si>
    <t>E Superieur Technologie Loko</t>
  </si>
  <si>
    <t>Azerbaijan Med Univ NNarimanov</t>
  </si>
  <si>
    <t>Univ Canberra</t>
  </si>
  <si>
    <t>Inst Dominicano Capac Bancaria</t>
  </si>
  <si>
    <t>Centro Eleia Actividades Psico</t>
  </si>
  <si>
    <t>Kotebe Coll Teach Edu</t>
  </si>
  <si>
    <t>Ashikaga Kogyo Daigaku</t>
  </si>
  <si>
    <t>Akademia Medyczna w Gdansku</t>
  </si>
  <si>
    <t>Univ Mbujimayi</t>
  </si>
  <si>
    <t>E Polytech Arch Urb</t>
  </si>
  <si>
    <t>Anne Arundel Community College</t>
  </si>
  <si>
    <t>Charing Cross Sch of Nursing</t>
  </si>
  <si>
    <t>Cen Fed Edu Tec Campos</t>
  </si>
  <si>
    <t>Avinashilingam Inst Home Sci H</t>
  </si>
  <si>
    <t>Akad Akun Oemathonis Kupang</t>
  </si>
  <si>
    <t>Ongwediva College of Education</t>
  </si>
  <si>
    <t>E Sup Enfermagem Viana Castelo</t>
  </si>
  <si>
    <t>Ebonyi State University</t>
  </si>
  <si>
    <t>Azerbaijan Ped Inst Russian La</t>
  </si>
  <si>
    <t>Univ Melbourne</t>
  </si>
  <si>
    <t>Inst H Etud Comm Écon</t>
  </si>
  <si>
    <t>Centro Enseñanza Técnica Ind</t>
  </si>
  <si>
    <t>London College</t>
  </si>
  <si>
    <t>Asian Cen Theo Studies Mission</t>
  </si>
  <si>
    <t>Akademia Medyczna w Lodzi</t>
  </si>
  <si>
    <t>Univ Montagnes</t>
  </si>
  <si>
    <t>E Polyval Sup Inf Génie Elect</t>
  </si>
  <si>
    <t>Anoka Ramsey Com College</t>
  </si>
  <si>
    <t>Chester College</t>
  </si>
  <si>
    <t>Cen Fed Edu Tec CS Fonseca</t>
  </si>
  <si>
    <t>Awadhesh Pratap Singh Vishwavi</t>
  </si>
  <si>
    <t>Akad Akun Ottow dan Geissler</t>
  </si>
  <si>
    <t>Otto du Plessis Nursing Coll</t>
  </si>
  <si>
    <t>E Sup Enfermagem Vila Real</t>
  </si>
  <si>
    <t>Ec Normale Sup Atakpamé</t>
  </si>
  <si>
    <t>Azerbaijan St Inst For Lang</t>
  </si>
  <si>
    <t>Univ New England</t>
  </si>
  <si>
    <t>Inst Lope de Vega</t>
  </si>
  <si>
    <t>Centro Enseñanza Técnica Super</t>
  </si>
  <si>
    <t>Lycée Polytech Sir Guy Forget</t>
  </si>
  <si>
    <t>Atomi Gakuen Joshi Daigaku</t>
  </si>
  <si>
    <t>Akademia Medyczna w Lublinie</t>
  </si>
  <si>
    <t>Univ N'Djaména</t>
  </si>
  <si>
    <t>E Sup Comm Affaires Casablanca</t>
  </si>
  <si>
    <t>Antelope Valley College</t>
  </si>
  <si>
    <t>Christ's College</t>
  </si>
  <si>
    <t>Cen Fed Edu Tec Maranhão</t>
  </si>
  <si>
    <t>Azad Jammu Kashmir University</t>
  </si>
  <si>
    <t>Akad Akun Perp Bentara ID</t>
  </si>
  <si>
    <t>Owen Sithole Nursing College</t>
  </si>
  <si>
    <t>E Sup Hotel Turismo Estoril</t>
  </si>
  <si>
    <t>Ec Normale Sup Educ artistique</t>
  </si>
  <si>
    <t>Azerbaijan St Inst Phys Cult</t>
  </si>
  <si>
    <t>Univ New South Wales</t>
  </si>
  <si>
    <t>Inst Nat Form Professionnelle</t>
  </si>
  <si>
    <t>Centro Espec Desarrollo Educ</t>
  </si>
  <si>
    <t>Mahatma Gandhi Institute</t>
  </si>
  <si>
    <t>Azabu Daigaku</t>
  </si>
  <si>
    <t>Akademia Medyczna w Warszawie</t>
  </si>
  <si>
    <t>Univ Ngaoundéré</t>
  </si>
  <si>
    <t>E Sup Commun Publ Casablanca</t>
  </si>
  <si>
    <t>Antioch College</t>
  </si>
  <si>
    <t>Church Ireland Coll Education</t>
  </si>
  <si>
    <t>Cen Fed Edu Tec Minas Gerais</t>
  </si>
  <si>
    <t>B.V.Bhoomaraddi Col Eng &amp; Tech</t>
  </si>
  <si>
    <t>Akad Akun Syafa'at Indonesia</t>
  </si>
  <si>
    <t>Peninsula Technikon</t>
  </si>
  <si>
    <t>E Sup Tecnolog Saúde Coimbra</t>
  </si>
  <si>
    <t>Ec Normale Sup Koudougou</t>
  </si>
  <si>
    <t>Azerbaijan St Oil Academy</t>
  </si>
  <si>
    <t>Univ Newcastle</t>
  </si>
  <si>
    <t>Inst Politec Loyola</t>
  </si>
  <si>
    <t>Centro Especialización Odonto</t>
  </si>
  <si>
    <t>Makerere University</t>
  </si>
  <si>
    <t>Baika Joshi Daigaku</t>
  </si>
  <si>
    <t>Akademia Muzyczna w Krakowie</t>
  </si>
  <si>
    <t>Univ Yaoundé I</t>
  </si>
  <si>
    <t>E Sup Communication Casablanca</t>
  </si>
  <si>
    <t>Appalachian State University</t>
  </si>
  <si>
    <t>City University</t>
  </si>
  <si>
    <t>Cen Fed Edu Tec Paraiba</t>
  </si>
  <si>
    <t>Baba Farid Univ of Health Serv</t>
  </si>
  <si>
    <t>Akad Akun Trinitas Sorong</t>
  </si>
  <si>
    <t>Polytechnic of Namibia</t>
  </si>
  <si>
    <t>E Sup Tecnolog Saúde Lisboa</t>
  </si>
  <si>
    <t>Ec Normale Sup Nouakchott</t>
  </si>
  <si>
    <t>Azerbaijan St Ped Univ Nasredd</t>
  </si>
  <si>
    <t>Univ Notre Dame Australia</t>
  </si>
  <si>
    <t>Inst Sup Agr</t>
  </si>
  <si>
    <t>Centro Estud Avanzados Admin</t>
  </si>
  <si>
    <t>Maseno University</t>
  </si>
  <si>
    <t>Baiko Gakuin Daigaku</t>
  </si>
  <si>
    <t>Akademia Podlaska w Seidlcach</t>
  </si>
  <si>
    <t>Univ Yaoundé II</t>
  </si>
  <si>
    <t>E Sup Econ Sci Gestion Rabat</t>
  </si>
  <si>
    <t>Aquinas College</t>
  </si>
  <si>
    <t>Coleg Llandrillo Cymru</t>
  </si>
  <si>
    <t>Cen Fed Edu Tec Paraná</t>
  </si>
  <si>
    <t>Babasaheb Bhimrao Ambedkar Bih</t>
  </si>
  <si>
    <t>Akad Akuntansi Balikpapan</t>
  </si>
  <si>
    <t>Qwa-Qwa Nursing College</t>
  </si>
  <si>
    <t>E Sup Tecnolog Saúde Porto</t>
  </si>
  <si>
    <t>Ec Normale Superieure Abidjan</t>
  </si>
  <si>
    <t>Azerbaijan St Univ Cult Art AH</t>
  </si>
  <si>
    <t>Univ South Australia</t>
  </si>
  <si>
    <t>Inst Sup Arte</t>
  </si>
  <si>
    <t>Centro Estud Clínic Invest Psi</t>
  </si>
  <si>
    <t>Mauritius College of the Air</t>
  </si>
  <si>
    <t>Baoji C Lib Art Sci</t>
  </si>
  <si>
    <t>Akademia Rolnicza Szczecinie</t>
  </si>
  <si>
    <t>Université Omar Bongo</t>
  </si>
  <si>
    <t>E Sup Génie Elect Casablanca</t>
  </si>
  <si>
    <t>Arcadia University</t>
  </si>
  <si>
    <t>College of Commerce</t>
  </si>
  <si>
    <t>Cen Fed Edu Tec Rio Grande</t>
  </si>
  <si>
    <t>Babasaheb Bhimrao Ambedkar Uni</t>
  </si>
  <si>
    <t>Akad Akuntansi Bandung</t>
  </si>
  <si>
    <t>Randse Afrikaanse Universiteit</t>
  </si>
  <si>
    <t>E Sup Tecnologias Fafe</t>
  </si>
  <si>
    <t>Ecol Sup de Mgmnt Comm et Info</t>
  </si>
  <si>
    <t>Azerbaijan State Economic Univ</t>
  </si>
  <si>
    <t>Univ Southern Queensland</t>
  </si>
  <si>
    <t>Inst Sup Ci Agro La Habana</t>
  </si>
  <si>
    <t>Centro Estud Posgrad Odontolog</t>
  </si>
  <si>
    <t>Mauritius Institute Education</t>
  </si>
  <si>
    <t>Baotou I Iron Steel T</t>
  </si>
  <si>
    <t>Akademia Rolnicza w Lublinie</t>
  </si>
  <si>
    <t>University of Buea</t>
  </si>
  <si>
    <t>E Sup Gestion Commerce Rabat</t>
  </si>
  <si>
    <t>Arctic College</t>
  </si>
  <si>
    <t>College of Computer Training</t>
  </si>
  <si>
    <t>Cen Int Ens Sup Amazonas</t>
  </si>
  <si>
    <t>Babol Noshirvani Univ of Tech</t>
  </si>
  <si>
    <t>Akad Akuntansi Borobudur</t>
  </si>
  <si>
    <t>Rhodes University</t>
  </si>
  <si>
    <t>E Superior Artes Decorativas</t>
  </si>
  <si>
    <t>Ecole des Mines et de Géologie</t>
  </si>
  <si>
    <t>Azerbaijan Tech Inst</t>
  </si>
  <si>
    <t>Univ Sunshine Coast</t>
  </si>
  <si>
    <t>Inst Sup Ci Agrop Bayamo</t>
  </si>
  <si>
    <t>Centro Estud Posgrado Derecho</t>
  </si>
  <si>
    <t>Mbarara Univ Science Tech</t>
  </si>
  <si>
    <t>Baotou Med C</t>
  </si>
  <si>
    <t>Akademia Rolnicza we Wroclawiu</t>
  </si>
  <si>
    <t>E Sup Gestion Maroc Casablanca</t>
  </si>
  <si>
    <t>Arizona Sch-Dentistry &amp; Oral H</t>
  </si>
  <si>
    <t>College St Mark St John</t>
  </si>
  <si>
    <t>Cen Int Ens Sup Campo Mourão</t>
  </si>
  <si>
    <t>Babol Univ Medical Sciences</t>
  </si>
  <si>
    <t>Akad Akuntansi Budhi</t>
  </si>
  <si>
    <t>Rundu College of Education</t>
  </si>
  <si>
    <t>E Superior Artística Porto</t>
  </si>
  <si>
    <t>Ecole Nat Enseigne Mar Pêches</t>
  </si>
  <si>
    <t>Azerbaijan Univ</t>
  </si>
  <si>
    <t>Univ Sydney</t>
  </si>
  <si>
    <t>Inst Sup Ci Med Camagüey</t>
  </si>
  <si>
    <t>Centro Estud Sup Estado Sonora</t>
  </si>
  <si>
    <t>Mekelle Univ</t>
  </si>
  <si>
    <t>Beihang University</t>
  </si>
  <si>
    <t>Akademiia Khorovogo Iskusstva</t>
  </si>
  <si>
    <t>E Sup Inform Appl Casablanca</t>
  </si>
  <si>
    <t>Arizona State University</t>
  </si>
  <si>
    <t>Concordia Rahvusvaheline Üli E</t>
  </si>
  <si>
    <t>Cen Latinoamericano Econ Hum</t>
  </si>
  <si>
    <t>BahaI Instit for Higher Educ</t>
  </si>
  <si>
    <t>Akad Akuntansi Denpasar</t>
  </si>
  <si>
    <t>S. G. Lourens College Nursing</t>
  </si>
  <si>
    <t>E Superior Enf Angra Heroísmo</t>
  </si>
  <si>
    <t>Ecole Nationale Administration</t>
  </si>
  <si>
    <t>Azerbaycan Teknsniki Univ</t>
  </si>
  <si>
    <t>Univ Tasmania</t>
  </si>
  <si>
    <t>Inst Sup Ci Med La Habana</t>
  </si>
  <si>
    <t>Centro Estud Sup Guamuchil SC</t>
  </si>
  <si>
    <t>Midlands State University</t>
  </si>
  <si>
    <t>Beijing Agr C</t>
  </si>
  <si>
    <t>Albert Szentgyorgyi Medical Un</t>
  </si>
  <si>
    <t>E Sup Internation Gestion Fès</t>
  </si>
  <si>
    <t>Arkansas State University</t>
  </si>
  <si>
    <t>Copenhagen Business School</t>
  </si>
  <si>
    <t>Cen Reg Edu Sup Timbaúba</t>
  </si>
  <si>
    <t>Bahauddin Zakariya University</t>
  </si>
  <si>
    <t>Akad Akuntansi Dr Moechtar Tal</t>
  </si>
  <si>
    <t>SAMS Nursing College</t>
  </si>
  <si>
    <t>E Superior Enf Bissaya Barreto</t>
  </si>
  <si>
    <t>Ecole nationale des Beaux Arts</t>
  </si>
  <si>
    <t>B M Abasidzis Sahel K Sahelm</t>
  </si>
  <si>
    <t>Univ Tech Sydney</t>
  </si>
  <si>
    <t>Inst Sup Ci Med Santiago Cuba</t>
  </si>
  <si>
    <t>Centro Estud Sup Ortodoncia AC</t>
  </si>
  <si>
    <t>Moi University</t>
  </si>
  <si>
    <t>Beijing Broadcasting I</t>
  </si>
  <si>
    <t>Almetievsk Neftianoi Institut</t>
  </si>
  <si>
    <t>E Sup Intl Gestion Casablanca</t>
  </si>
  <si>
    <t>Arkansas Tech University</t>
  </si>
  <si>
    <t>Cork Institute of Technology</t>
  </si>
  <si>
    <t>Cen Reg Estud Ci Hum</t>
  </si>
  <si>
    <t>Bahria University - Islamabad</t>
  </si>
  <si>
    <t>Akad Akuntansi Edita Samarinda</t>
  </si>
  <si>
    <t>Sarich Dollie Nursing College</t>
  </si>
  <si>
    <t>E Superior Enf Dr Lopes Dias</t>
  </si>
  <si>
    <t>Ecole nationale des Douanes</t>
  </si>
  <si>
    <t>Babel University</t>
  </si>
  <si>
    <t>Univ Western Australia</t>
  </si>
  <si>
    <t>Inst Sup Ci Med Villa Clara</t>
  </si>
  <si>
    <t>Centro Estud Sup Tamaulipas AC</t>
  </si>
  <si>
    <t>Muhimbili University of Health</t>
  </si>
  <si>
    <t>Beijing C Acupuncture Orthoped</t>
  </si>
  <si>
    <t>Altai Gos Inst Iskuss Ku'lt</t>
  </si>
  <si>
    <t>E Sup Intl Gestion Marrakech</t>
  </si>
  <si>
    <t>Armstrong Atlantic State Univ</t>
  </si>
  <si>
    <t>Courtauld Institute Art</t>
  </si>
  <si>
    <t>Cen Reg Univ</t>
  </si>
  <si>
    <t>Balkh University</t>
  </si>
  <si>
    <t>Akad Akuntansi Jayabaya</t>
  </si>
  <si>
    <t>St Augustine Univ S Africa</t>
  </si>
  <si>
    <t>E Superior Enfermagem Bragança</t>
  </si>
  <si>
    <t>Ecole polytechnique de Thiès</t>
  </si>
  <si>
    <t>Ba'er Miriam</t>
  </si>
  <si>
    <t>Univ Western Sydney</t>
  </si>
  <si>
    <t>Inst Sup Ci Tec Nuclear</t>
  </si>
  <si>
    <t>Centro Estud Sup Turísticos AC</t>
  </si>
  <si>
    <t>Mzuzu University</t>
  </si>
  <si>
    <t>Beijing C Econ</t>
  </si>
  <si>
    <t>Altai Gos Meditsynskii Univ</t>
  </si>
  <si>
    <t>E Sup Management de la Qualité</t>
  </si>
  <si>
    <t>Art Institute of Chicago Sch</t>
  </si>
  <si>
    <t>Coventry University</t>
  </si>
  <si>
    <t>Cen Sup Ci Soc Vila Velha</t>
  </si>
  <si>
    <t>Baluchistan Univ Engineer Tech</t>
  </si>
  <si>
    <t>Akad Akuntansi Lampung</t>
  </si>
  <si>
    <t>Swaziland College Technology</t>
  </si>
  <si>
    <t>E Superior Enfermagem de Beja</t>
  </si>
  <si>
    <t>Edo State University</t>
  </si>
  <si>
    <t>Bahçesehir University</t>
  </si>
  <si>
    <t>Univ Western Sydney Hawkesbury</t>
  </si>
  <si>
    <t>Inst Sup Cult Fís Man Fajardo</t>
  </si>
  <si>
    <t>Centro Estud Tecno Univ IAMP</t>
  </si>
  <si>
    <t>Nat Inst Public Administration</t>
  </si>
  <si>
    <t>Beijing C Edu</t>
  </si>
  <si>
    <t>Altai Gosudarst Agrarnyi Univ</t>
  </si>
  <si>
    <t>E Sup Mgmt Appliqué Marrakech</t>
  </si>
  <si>
    <t>Asbury College</t>
  </si>
  <si>
    <t>Cranfield University</t>
  </si>
  <si>
    <t>Cen Tec Automação Inf</t>
  </si>
  <si>
    <t>Banaras Hindu University</t>
  </si>
  <si>
    <t>Akad Akuntansi Medan</t>
  </si>
  <si>
    <t>Swaziland Inst Mgmt Publ Adm</t>
  </si>
  <si>
    <t>E Superior Enfermagem Faro</t>
  </si>
  <si>
    <t>Enugu State Univ Science Tech</t>
  </si>
  <si>
    <t>Bahrain Univ College</t>
  </si>
  <si>
    <t>Univ Western Sydney Maccarthur</t>
  </si>
  <si>
    <t>Inst Sup Diseño Industrial</t>
  </si>
  <si>
    <t>Centro Estud Univ Monterrey SC</t>
  </si>
  <si>
    <t>Nat Resources Development Cen</t>
  </si>
  <si>
    <t>Beijing C Elect Sci T</t>
  </si>
  <si>
    <t>Altai Gosudarst Tekh Univ</t>
  </si>
  <si>
    <t>E Sup Mgmt Commerce Inform Fès</t>
  </si>
  <si>
    <t>Asheville-Buncombe Tech Coll</t>
  </si>
  <si>
    <t>Croydon College</t>
  </si>
  <si>
    <t>Cen Tec Ci Brasília</t>
  </si>
  <si>
    <t>Banaras Hindu Univ-Varanasi</t>
  </si>
  <si>
    <t>Akad Akuntansi Nasional</t>
  </si>
  <si>
    <t>Technikon Free State</t>
  </si>
  <si>
    <t>E Superior Enfermagem Guarda</t>
  </si>
  <si>
    <t>Escola Sup Med Ed Mondlane</t>
  </si>
  <si>
    <t>Bakida Amerika Univ</t>
  </si>
  <si>
    <t>Univ Wollongong</t>
  </si>
  <si>
    <t>Inst Sup Minero Metalúrgico</t>
  </si>
  <si>
    <t>Centro Estud Univ Univer Noroe</t>
  </si>
  <si>
    <t>Nat Soc Welfare Train Inst</t>
  </si>
  <si>
    <t>Beijing C Exec Mgmt Econ</t>
  </si>
  <si>
    <t>Altai Gosudarstvennyi Univ</t>
  </si>
  <si>
    <t>E Sup Nationale Gestion Rabat</t>
  </si>
  <si>
    <t>Ashford University</t>
  </si>
  <si>
    <t>Cumbria Coll Art Design</t>
  </si>
  <si>
    <t>Cen Tec Edu Sup Lapa</t>
  </si>
  <si>
    <t>Banasthali Vidyapeeth</t>
  </si>
  <si>
    <t>Akad Akuntansi PGRI Jember</t>
  </si>
  <si>
    <t>Technikon Natal</t>
  </si>
  <si>
    <t>E Superior Enfermagem Leiria</t>
  </si>
  <si>
    <t>Fed Polytechnic Nekede Owerri</t>
  </si>
  <si>
    <t>Baku Inst Soc Adm Pol Sci</t>
  </si>
  <si>
    <t>Universal College of Learning</t>
  </si>
  <si>
    <t>Inst Sup Ped Conrado Benitez</t>
  </si>
  <si>
    <t>Centro Estud Univ Xochicalco</t>
  </si>
  <si>
    <t>Nat Univ Sci Tech Bulawayo</t>
  </si>
  <si>
    <t>Beijing C Goods Mat</t>
  </si>
  <si>
    <t>Általános Vállalkozási Foisk</t>
  </si>
  <si>
    <t>E Sup Optique Lunetterie Fès</t>
  </si>
  <si>
    <t>Ashland College</t>
  </si>
  <si>
    <t>Danmarks Biblioteksskole</t>
  </si>
  <si>
    <t>Cen Tec Edu Sup O Paranaense</t>
  </si>
  <si>
    <t>Bandar Abbas Univ Med Sci</t>
  </si>
  <si>
    <t>Akad Akuntansi Riau Pekanbaru</t>
  </si>
  <si>
    <t>Technikon Northern Gauteng</t>
  </si>
  <si>
    <t>E Superior Enfermagem Madeira</t>
  </si>
  <si>
    <t>Federal Polytechnic</t>
  </si>
  <si>
    <t>Baku Music Academy</t>
  </si>
  <si>
    <t>University of Auckland</t>
  </si>
  <si>
    <t>Inst Sup Ped Cptn S Blanco</t>
  </si>
  <si>
    <t>Centro Estudios Ciencias Comun</t>
  </si>
  <si>
    <t>National Institute Transport</t>
  </si>
  <si>
    <t>Beijing C Inf Eng</t>
  </si>
  <si>
    <t>American University Moscow</t>
  </si>
  <si>
    <t>E Sup Secrét Inf Compt Meknès</t>
  </si>
  <si>
    <t>Ashworth College</t>
  </si>
  <si>
    <t>Danmarks Farm HS</t>
  </si>
  <si>
    <t>Cen Tec Ind Quím Textil</t>
  </si>
  <si>
    <t>Bangabandhu Sheik Mujib Med U</t>
  </si>
  <si>
    <t>Akad Akuntansi Rizky</t>
  </si>
  <si>
    <t>Technikon North-West</t>
  </si>
  <si>
    <t>E Superior Enfermagem Santarém</t>
  </si>
  <si>
    <t>Federal Polytechnic Bauchi</t>
  </si>
  <si>
    <t>Baku St Inst Economics</t>
  </si>
  <si>
    <t>University of Canterbury</t>
  </si>
  <si>
    <t>Inst Sup Ped Enrico J Varona</t>
  </si>
  <si>
    <t>Centro Estudios Endodónticos O</t>
  </si>
  <si>
    <t>Nazareth Tech Teach Coll</t>
  </si>
  <si>
    <t>Beijing C Pol Sci</t>
  </si>
  <si>
    <t>Amerikanski Univ Bulgaria</t>
  </si>
  <si>
    <t>E Sup Secrét Inf Compt Rabat</t>
  </si>
  <si>
    <t>Aspen University</t>
  </si>
  <si>
    <t>Danmarks JMS Afd</t>
  </si>
  <si>
    <t>Cen Univ Adv Sáo Paulo</t>
  </si>
  <si>
    <t>Bangabandhu Sheik Mujibur Rahm</t>
  </si>
  <si>
    <t>Akad Akuntansi Santa Ursula</t>
  </si>
  <si>
    <t>Technikon Pretoria</t>
  </si>
  <si>
    <t>E Superior Marketing Public</t>
  </si>
  <si>
    <t>Federal Polytechnic Ede Osun</t>
  </si>
  <si>
    <t>Baku St Univ ME Rasulwade</t>
  </si>
  <si>
    <t>University of Otago</t>
  </si>
  <si>
    <t>Inst Sup Ped Enseñanza Téc Pro</t>
  </si>
  <si>
    <t>Centro Estudios Ortodon Bajío</t>
  </si>
  <si>
    <t>Ndejje University</t>
  </si>
  <si>
    <t>Beijing Con Coll of Sino-Can</t>
  </si>
  <si>
    <t>Amur Gos Meditsynskaia Akad</t>
  </si>
  <si>
    <t>E Supér Prothèse Casablanca</t>
  </si>
  <si>
    <t>Assemblies of God Theo Sem</t>
  </si>
  <si>
    <t>Danmarks Journalist HS</t>
  </si>
  <si>
    <t>Cen Univ Araraquara</t>
  </si>
  <si>
    <t>Bangalore Inst of Tech</t>
  </si>
  <si>
    <t>Akad Akuntansi Sjakhyakirti</t>
  </si>
  <si>
    <t>Technikon SA</t>
  </si>
  <si>
    <t>E Superior Saúde Alcoitão</t>
  </si>
  <si>
    <t>Federal Univ of Agriculture</t>
  </si>
  <si>
    <t>Baku Univ Asia</t>
  </si>
  <si>
    <t>University of Queensland</t>
  </si>
  <si>
    <t>Inst Sup Ped Félix Varela</t>
  </si>
  <si>
    <t>Centro Estudios Prof Ecatepec</t>
  </si>
  <si>
    <t>Nkumba University</t>
  </si>
  <si>
    <t>Beijing Da Xue</t>
  </si>
  <si>
    <t>Amur Gosudarstvennyi Univ</t>
  </si>
  <si>
    <t>E Supérieur Commerce Marrakech</t>
  </si>
  <si>
    <t>Assiniboine Community College</t>
  </si>
  <si>
    <t>Danmarks Pæd Univ</t>
  </si>
  <si>
    <t>Cen Univ Augusto Motta</t>
  </si>
  <si>
    <t>Bangalore University</t>
  </si>
  <si>
    <t>Akad Akuntansi Trisakti</t>
  </si>
  <si>
    <t>Technikon Witwatersrand</t>
  </si>
  <si>
    <t>E Superior Saúde Vale Sousa</t>
  </si>
  <si>
    <t>Federal Univ Technology Akure</t>
  </si>
  <si>
    <t>Balikesir Üniversitesi</t>
  </si>
  <si>
    <t>University of Waikato</t>
  </si>
  <si>
    <t>Inst Sup Ped Frank País</t>
  </si>
  <si>
    <t>Centro Estudios Sup Educación</t>
  </si>
  <si>
    <t>Northern Tech College</t>
  </si>
  <si>
    <t>Beijing Dance A</t>
  </si>
  <si>
    <t>Angara Gos Tekhnolog Inst</t>
  </si>
  <si>
    <t>E Supérieure Agro-Alimentaire</t>
  </si>
  <si>
    <t>Assoc Mennonite Biblical Sem</t>
  </si>
  <si>
    <t>Danmarks Tek Univ</t>
  </si>
  <si>
    <t>Cen Univ Barão Mauá</t>
  </si>
  <si>
    <t>Bangladesh Agr Univ</t>
  </si>
  <si>
    <t>Akad Akuntansi Veteran</t>
  </si>
  <si>
    <t>Tompi Seleka Agricultural Coll</t>
  </si>
  <si>
    <t>E Tecnolog Artisticas Coimbra</t>
  </si>
  <si>
    <t>Federal Univ Technology Minna</t>
  </si>
  <si>
    <t>Bar-Ilan University</t>
  </si>
  <si>
    <t>University of West Australia</t>
  </si>
  <si>
    <t>Inst Sup Ped Guantánamo</t>
  </si>
  <si>
    <t>Centro Estudios Sup Navales</t>
  </si>
  <si>
    <t>Open University of Tanzania</t>
  </si>
  <si>
    <t>Beijing Elec Sci &amp; Tech Inst</t>
  </si>
  <si>
    <t>Anglo-Americak Vysoka Skola</t>
  </si>
  <si>
    <t>E Tech Réseaux Systèmes Settat</t>
  </si>
  <si>
    <t>Assumption College</t>
  </si>
  <si>
    <t>Danshögskolan</t>
  </si>
  <si>
    <t>Cen Univ Barra Mansa</t>
  </si>
  <si>
    <t>Bangladesh Inst Tech</t>
  </si>
  <si>
    <t>Akad Akuntansi Widya Wiwaha</t>
  </si>
  <si>
    <t>Tsolo Agricultural College</t>
  </si>
  <si>
    <t>Educons University</t>
  </si>
  <si>
    <t>Federal Univ Technology Owerri</t>
  </si>
  <si>
    <t>Baskent Üniversitesi</t>
  </si>
  <si>
    <t>Victoria Univ</t>
  </si>
  <si>
    <t>Inst Sup Ped José L Caballero</t>
  </si>
  <si>
    <t>Centro Estudios Sup San Ángel</t>
  </si>
  <si>
    <t>Scott Theo College</t>
  </si>
  <si>
    <t>Beijing Film A</t>
  </si>
  <si>
    <t>Arkhangel'sk Gos Tekh Univ</t>
  </si>
  <si>
    <t>Ec Normale Sup Alger</t>
  </si>
  <si>
    <t>Dartington Coll Art</t>
  </si>
  <si>
    <t>Cen Univ Belo Horizonte</t>
  </si>
  <si>
    <t>Bangladesh Inst Tech Gazipur</t>
  </si>
  <si>
    <t>Akad Akuntansi YAI</t>
  </si>
  <si>
    <t>Univ Botswana</t>
  </si>
  <si>
    <t>Elliniko Anoikto Panepistimio</t>
  </si>
  <si>
    <t>Federal Univ Technology Yola</t>
  </si>
  <si>
    <t>Beirut Arab University</t>
  </si>
  <si>
    <t>Victoria University Wellington</t>
  </si>
  <si>
    <t>Inst Sup Ped José Marti</t>
  </si>
  <si>
    <t>Centro Estudios Sup Xalapa</t>
  </si>
  <si>
    <t>Sokoine Univ Agriculture</t>
  </si>
  <si>
    <t>Beijing Foreign Economics</t>
  </si>
  <si>
    <t>Armavir Finans Ekonomi Inst</t>
  </si>
  <si>
    <t>Ec Normale Sup Casablanca</t>
  </si>
  <si>
    <t>Atlanta University</t>
  </si>
  <si>
    <t>Daugavpils Pedagogiska Univ</t>
  </si>
  <si>
    <t>Cen Univ Brasilia</t>
  </si>
  <si>
    <t>Bangladesh Inst Tech Khulna</t>
  </si>
  <si>
    <t>Akad Akuntansi YKPN</t>
  </si>
  <si>
    <t>Univ of Kwazulu-Natal</t>
  </si>
  <si>
    <t>ENFOREX Spanish Lang Sch</t>
  </si>
  <si>
    <t>Fordham Institute</t>
  </si>
  <si>
    <t>Beirut University College</t>
  </si>
  <si>
    <t>Waiariki Institute Technology</t>
  </si>
  <si>
    <t>Inst Sup Ped Manuel A Domenech</t>
  </si>
  <si>
    <t>Centro Ingen Desarrollo Indust</t>
  </si>
  <si>
    <t>Solusi University</t>
  </si>
  <si>
    <t>Beijing Foreign Studies Univ</t>
  </si>
  <si>
    <t>Armavir Gosudarst Pedagog Inst</t>
  </si>
  <si>
    <t>Ec Normale Sup Enseign Polytec</t>
  </si>
  <si>
    <t>Atlantic Baptist University</t>
  </si>
  <si>
    <t>De Montfort Univ Leicester</t>
  </si>
  <si>
    <t>Cen Univ Campos Andrade</t>
  </si>
  <si>
    <t>Bangladesh Inst Tech Rajshahi</t>
  </si>
  <si>
    <t>Akad Akuntansi YPK Medan</t>
  </si>
  <si>
    <t>Universiteit Oranje-Vrystaat</t>
  </si>
  <si>
    <t>Eqrem Çabej Univ Gjirokstra</t>
  </si>
  <si>
    <t>Foso Training College</t>
  </si>
  <si>
    <t>Beit Berl College (Kefar-Saba)</t>
  </si>
  <si>
    <t>Wananga Whare Tapere Takitimu</t>
  </si>
  <si>
    <t>Inst Sup Ped Manz Blas Roca</t>
  </si>
  <si>
    <t>Centro Invest Alim Desarrol AC</t>
  </si>
  <si>
    <t>Somali National University</t>
  </si>
  <si>
    <t>Beijing Forest U</t>
  </si>
  <si>
    <t>Armavir Lingvist Univ</t>
  </si>
  <si>
    <t>Ec Normale Sup Fès</t>
  </si>
  <si>
    <t>Atlantic Business College</t>
  </si>
  <si>
    <t>Den Kgl Veterinær Landbo HS</t>
  </si>
  <si>
    <t>Cen Univ Capital</t>
  </si>
  <si>
    <t>Bangladesh Open University</t>
  </si>
  <si>
    <t>Akad Bah 17 Agustus 1945</t>
  </si>
  <si>
    <t>Universiteit van Pretoria</t>
  </si>
  <si>
    <t>Escola Superior Artes Design</t>
  </si>
  <si>
    <t>Freetown Teachers' College</t>
  </si>
  <si>
    <t>Bethlehem University</t>
  </si>
  <si>
    <t>Wanganui Reg Comm Polytechnic</t>
  </si>
  <si>
    <t>Inst Sup Ped Matan J Marinello</t>
  </si>
  <si>
    <t>Centro Invest Bio Noroeste SC</t>
  </si>
  <si>
    <t>St Augustine Univ Tanzania</t>
  </si>
  <si>
    <t>Beijing I Business</t>
  </si>
  <si>
    <t>Arzamas Gosudarst Pedagog Inst</t>
  </si>
  <si>
    <t>Ec Normale Sup Marrakech</t>
  </si>
  <si>
    <t>Atlantic Cape Community Coll</t>
  </si>
  <si>
    <t>Det Fynske Musikkonservatorium</t>
  </si>
  <si>
    <t>Cen Univ Celso Lisboa</t>
  </si>
  <si>
    <t>Bangladesh Uni of Professional</t>
  </si>
  <si>
    <t>Akad Bah As Budidarma H Agus S</t>
  </si>
  <si>
    <t>University of Cape Town</t>
  </si>
  <si>
    <t>Escola Superior de Design</t>
  </si>
  <si>
    <t>Gambia College</t>
  </si>
  <si>
    <t>Bezalel Acad Arts and Design</t>
  </si>
  <si>
    <t>Wellington College Education</t>
  </si>
  <si>
    <t>Inst Sup Ped Pepito Tey</t>
  </si>
  <si>
    <t>Centro Invest Docencia Econ AC</t>
  </si>
  <si>
    <t>St. Paul's Univ - Limuru</t>
  </si>
  <si>
    <t>Beijing I Civ Eng Arch</t>
  </si>
  <si>
    <t>Astrakhan Gos Konservatoriia</t>
  </si>
  <si>
    <t>Ec Normale Sup Rabat</t>
  </si>
  <si>
    <t>Det Jyske Musikkonservatorium</t>
  </si>
  <si>
    <t>Cen Univ Cidade</t>
  </si>
  <si>
    <t>Bangladesh Univ Eng Tech</t>
  </si>
  <si>
    <t>Akad Bah As Meth Palembang</t>
  </si>
  <si>
    <t>University of Durban-Westville</t>
  </si>
  <si>
    <t>Escola Superior de Journalismo</t>
  </si>
  <si>
    <t>Ghana Inst Mgmt Publ Adm</t>
  </si>
  <si>
    <t>Bilkent Üniversitesi</t>
  </si>
  <si>
    <t>Wellington Polytechnic</t>
  </si>
  <si>
    <t>Inst Sup Ped R M Mendive Daumy</t>
  </si>
  <si>
    <t>Centro Invest Matemáticas AC</t>
  </si>
  <si>
    <t>Strathmore University</t>
  </si>
  <si>
    <t>Beijing I Clothing T</t>
  </si>
  <si>
    <t>Astrakhan Gos Meditsyn Akad</t>
  </si>
  <si>
    <t>Ec Normale Sup Tétouan</t>
  </si>
  <si>
    <t>Atlantic Union College</t>
  </si>
  <si>
    <t>Det Kong Danske Kunstakad Arki</t>
  </si>
  <si>
    <t>Cen Univ Fac Metro</t>
  </si>
  <si>
    <t>Baqai Medical University</t>
  </si>
  <si>
    <t>Akad Bah As Pertiwi Indonesia</t>
  </si>
  <si>
    <t>University of Fort Hare</t>
  </si>
  <si>
    <t>Escola Superior de Polícia</t>
  </si>
  <si>
    <t>Holy Rosary College</t>
  </si>
  <si>
    <t>Birla Inst of Tech and Science</t>
  </si>
  <si>
    <t>Whitecliffe College Art Design</t>
  </si>
  <si>
    <t>Inst Sup Politec JA Echeverría</t>
  </si>
  <si>
    <t>Centro Invest Materiales Avanz</t>
  </si>
  <si>
    <t>Tumaini University</t>
  </si>
  <si>
    <t>Beijing I Fin Econ</t>
  </si>
  <si>
    <t>Astrakhan Gos Pedagog Univ</t>
  </si>
  <si>
    <t>Ecole des Sciences Information</t>
  </si>
  <si>
    <t>Auburn University</t>
  </si>
  <si>
    <t>Det Kong Danske Kunstakad Bill</t>
  </si>
  <si>
    <t>Cen Univ Feevale</t>
  </si>
  <si>
    <t>Baqiyatallah Medical Univ</t>
  </si>
  <si>
    <t>Akad Bah As Saraswati Denpasar</t>
  </si>
  <si>
    <t>University of Johannesburg</t>
  </si>
  <si>
    <t>Escola Superior Educação Fafe</t>
  </si>
  <si>
    <t>Ibadan Polytechnic</t>
  </si>
  <si>
    <t>Birzeit University</t>
  </si>
  <si>
    <t>Whitireia Commun Polytechnic</t>
  </si>
  <si>
    <t>Inst Sup Psi Ind Dominicana</t>
  </si>
  <si>
    <t>Centro Investigac Quintana Roo</t>
  </si>
  <si>
    <t>Uganda Christian University</t>
  </si>
  <si>
    <t>Beijing I Lt Ind</t>
  </si>
  <si>
    <t>Astrakhan Inzh Stroitel' Inst</t>
  </si>
  <si>
    <t>Ecole Mohammedia d'Ingénieurs</t>
  </si>
  <si>
    <t>Augsburg College</t>
  </si>
  <si>
    <t>Det Kong Danske Mus Kons</t>
  </si>
  <si>
    <t>Cen Univ Fieo</t>
  </si>
  <si>
    <t>Barkatullah Vishwavidyalaya</t>
  </si>
  <si>
    <t>Akad Bah As Sebelas April</t>
  </si>
  <si>
    <t>University of Namibia</t>
  </si>
  <si>
    <t>Escuela Sup Admin Dir Empresas</t>
  </si>
  <si>
    <t>Igbinedion Univ. Okada</t>
  </si>
  <si>
    <t>Bogazici University</t>
  </si>
  <si>
    <t>Inst Sup Sci Écon Politiques</t>
  </si>
  <si>
    <t>Centro Investigación Docencia</t>
  </si>
  <si>
    <t>Uganda Martyrs University</t>
  </si>
  <si>
    <t>Beijing I Machinery Ind</t>
  </si>
  <si>
    <t>Astrkhan Gosudarst Tekh Univ</t>
  </si>
  <si>
    <t>Augusta State University</t>
  </si>
  <si>
    <t>Diakonhjemets Høgskolensenter</t>
  </si>
  <si>
    <t>Cen Univ Franciscano</t>
  </si>
  <si>
    <t>Beaconhouse National Univ</t>
  </si>
  <si>
    <t>Akad Bah As Sri Singamandawa</t>
  </si>
  <si>
    <t>University of Natal</t>
  </si>
  <si>
    <t>ESEC Toul Barcelona Business S</t>
  </si>
  <si>
    <t>Imo State University</t>
  </si>
  <si>
    <t>Business computer U College</t>
  </si>
  <si>
    <t>Inst Sup Technique d'Haïti</t>
  </si>
  <si>
    <t>Centro Investigación Óptica AC</t>
  </si>
  <si>
    <t>United States Intl University</t>
  </si>
  <si>
    <t>Beijing I Meteorology</t>
  </si>
  <si>
    <t>Avram Iancu University</t>
  </si>
  <si>
    <t>Ecole Nationale d'Agriculture</t>
  </si>
  <si>
    <t>Augustana College</t>
  </si>
  <si>
    <t>Diakonia Amm Diakoniyrkeshögko</t>
  </si>
  <si>
    <t>Cen Univ Grande Dourados</t>
  </si>
  <si>
    <t>Bengal Engineering &amp; Sci Univ</t>
  </si>
  <si>
    <t>Akad Bah As St Pignatelli</t>
  </si>
  <si>
    <t>University of North West</t>
  </si>
  <si>
    <t>ESEI Intl Business School</t>
  </si>
  <si>
    <t>Inst Nat Form Agents Santé</t>
  </si>
  <si>
    <t>Canadian University of Dubai</t>
  </si>
  <si>
    <t>Inst Tec Santo Domingo</t>
  </si>
  <si>
    <t>Centro Posgrad Admin Inform AC</t>
  </si>
  <si>
    <t>Univ Advent Rwanda</t>
  </si>
  <si>
    <t>Beijing I Petro T</t>
  </si>
  <si>
    <t>Azov Reg Inst Mgmt Berdyansk</t>
  </si>
  <si>
    <t>Ecole nationale d'Architecture</t>
  </si>
  <si>
    <t>Augustana University College</t>
  </si>
  <si>
    <t>Dramatiska Institutet</t>
  </si>
  <si>
    <t>Cen Univ Iber Americano</t>
  </si>
  <si>
    <t>Berhampur University</t>
  </si>
  <si>
    <t>Akad Bah As Trinitas</t>
  </si>
  <si>
    <t>University of South Africa</t>
  </si>
  <si>
    <t>Ethniko Metsovio Polytechnico</t>
  </si>
  <si>
    <t>Inst Nat Form Soc</t>
  </si>
  <si>
    <t>Çanakkale Onsekiz Mart Üniv</t>
  </si>
  <si>
    <t>Inst Univ Etud Spécialisées</t>
  </si>
  <si>
    <t>Centro Univ Desarr Empres Ped</t>
  </si>
  <si>
    <t>Univ Asmara</t>
  </si>
  <si>
    <t>Beijing I Phys Edu</t>
  </si>
  <si>
    <t>Balashov Gos Pedagog Inst</t>
  </si>
  <si>
    <t>Ecole Nationale Polytechnique</t>
  </si>
  <si>
    <t>Augustine College</t>
  </si>
  <si>
    <t>Dronning Mauds Minne HS Skolel</t>
  </si>
  <si>
    <t>Cen Univ Inst Mauá</t>
  </si>
  <si>
    <t>Bharath Univ</t>
  </si>
  <si>
    <t>Akad Bah As UMI Ujung Pandang</t>
  </si>
  <si>
    <t>University of Stellenbosch</t>
  </si>
  <si>
    <t>European University Institute</t>
  </si>
  <si>
    <t>Carnegie Mellon University</t>
  </si>
  <si>
    <t>Inst Univ Quisqueya-Amérique</t>
  </si>
  <si>
    <t>Centro Univ Grupo Sol S.C.</t>
  </si>
  <si>
    <t>Univ Burundi</t>
  </si>
  <si>
    <t>Beijing I Printing</t>
  </si>
  <si>
    <t>Balsruskaja Gos Akad Muzyki</t>
  </si>
  <si>
    <t>Ecole Polyfinance Casablanca</t>
  </si>
  <si>
    <t>Aurora College</t>
  </si>
  <si>
    <t>Dublin Business School</t>
  </si>
  <si>
    <t>Cen Univ João Pessoa</t>
  </si>
  <si>
    <t>Bharathiar University</t>
  </si>
  <si>
    <t>Akad Bah As YIPK Yogyakarta</t>
  </si>
  <si>
    <t>University of Swaziland</t>
  </si>
  <si>
    <t>Fak Postdiplom Humanist Studi</t>
  </si>
  <si>
    <t>Inst Nat Polytech FH Boigny</t>
  </si>
  <si>
    <t>Celal Bayar Üniversitesi</t>
  </si>
  <si>
    <t>Instituto Superior Pedagogico</t>
  </si>
  <si>
    <t>Centro Universitar Noreste AC</t>
  </si>
  <si>
    <t>Univ Católica de Moçambique</t>
  </si>
  <si>
    <t>Beijing I. of Industrial Chem</t>
  </si>
  <si>
    <t>Balt Gos Akad Rybo Pro Flot</t>
  </si>
  <si>
    <t>Ecole Royale De L' Air</t>
  </si>
  <si>
    <t>Austin College</t>
  </si>
  <si>
    <t>Dublin City University</t>
  </si>
  <si>
    <t>Cen Univ La Salle</t>
  </si>
  <si>
    <t>Bharathidasan University</t>
  </si>
  <si>
    <t>Akad Bah Asing Atma Jaya</t>
  </si>
  <si>
    <t>University of the North</t>
  </si>
  <si>
    <t>Fakulteta Znanosti Okolju</t>
  </si>
  <si>
    <t>Inst Nat Sports</t>
  </si>
  <si>
    <t>Cinvalis Devnili Ped Inst Q S</t>
  </si>
  <si>
    <t>Interamerican Univ Puerto Rico</t>
  </si>
  <si>
    <t>Centro Universitario Mazatlán</t>
  </si>
  <si>
    <t>Univ Eastern Africa Baraton</t>
  </si>
  <si>
    <t>Beijing Inf TI</t>
  </si>
  <si>
    <t>Balt Gos Tekh Univ Voenmekh</t>
  </si>
  <si>
    <t>Ecole Sup Architecture Interie</t>
  </si>
  <si>
    <t>Austin Community College</t>
  </si>
  <si>
    <t>Dublin Inst Advanced Studies</t>
  </si>
  <si>
    <t>Cen Univ Lusíada</t>
  </si>
  <si>
    <t>Bharati Vidyapeeth</t>
  </si>
  <si>
    <t>Akad Bah Asing Bhakti Pertiwi</t>
  </si>
  <si>
    <t>University of the Transkai</t>
  </si>
  <si>
    <t>FON Univ</t>
  </si>
  <si>
    <t>Inst Nat Sup Arts Action Cult</t>
  </si>
  <si>
    <t>Classical &amp; Trad Med Academy</t>
  </si>
  <si>
    <t>International American Univ</t>
  </si>
  <si>
    <t>Centro Universitario Mexico</t>
  </si>
  <si>
    <t>Univ Eduardo Mondlane Maputo</t>
  </si>
  <si>
    <t>Beijing Info Sci and Tech Uni</t>
  </si>
  <si>
    <t>Balt Inst Ekologi Pol Prav</t>
  </si>
  <si>
    <t>El Fasher University</t>
  </si>
  <si>
    <t>Austin Peay State College</t>
  </si>
  <si>
    <t>Dublin Institute of Technology</t>
  </si>
  <si>
    <t>Cen Univ Moacyr Sreder Bastos</t>
  </si>
  <si>
    <t>Bhavnagar University</t>
  </si>
  <si>
    <t>Akad Bah Asing Bina Budaya</t>
  </si>
  <si>
    <t>University of the Western Cape</t>
  </si>
  <si>
    <t>Gabriele d'Annunzio University</t>
  </si>
  <si>
    <t>Inst Nat Sup Edu Pop Sport</t>
  </si>
  <si>
    <t>Coll Business Administration</t>
  </si>
  <si>
    <t>Intl Correspondence School</t>
  </si>
  <si>
    <t>Cinvestav-Inst Politecnico Nac</t>
  </si>
  <si>
    <t>Univ of Tech - Mauritius</t>
  </si>
  <si>
    <t>Beijing Inst of Graphic Comm</t>
  </si>
  <si>
    <t>Balt Mezhdunarod Inst Turizma</t>
  </si>
  <si>
    <t>ELBILIA Sup</t>
  </si>
  <si>
    <t>Austin Presbyterian Theol Sem</t>
  </si>
  <si>
    <t>Dún Laoghaire Coll Art Des Tec</t>
  </si>
  <si>
    <t>Cen Univ Monte Serrat</t>
  </si>
  <si>
    <t>Bidhan Chandra Krishi Vishwavi</t>
  </si>
  <si>
    <t>Akad Bah Asing Borobudur</t>
  </si>
  <si>
    <t>University of Venda</t>
  </si>
  <si>
    <t>Georgikon Pan Athinon</t>
  </si>
  <si>
    <t>Inst of Advanced Computer Ed</t>
  </si>
  <si>
    <t>Coll Education Sciences Women</t>
  </si>
  <si>
    <t>Int'l Univ of Health Sciences</t>
  </si>
  <si>
    <t>Col Sup Agropec Estad Guerrero</t>
  </si>
  <si>
    <t>Univ Seychelles -American Inst</t>
  </si>
  <si>
    <t>Beijing Institute of Tech</t>
  </si>
  <si>
    <t>Baltycka Wy Szk Hum Koszalin</t>
  </si>
  <si>
    <t>Elmergib Univ</t>
  </si>
  <si>
    <t>Ave Marie University</t>
  </si>
  <si>
    <t>Dundalk Institute Technology</t>
  </si>
  <si>
    <t>Cen Univ Moura Lacerda</t>
  </si>
  <si>
    <t>Biju Patnaik Univ Tech Orissa</t>
  </si>
  <si>
    <t>Akad Bah Asing Budhi</t>
  </si>
  <si>
    <t>University of Witwatersrand</t>
  </si>
  <si>
    <t>H Inst Phys Edu Vojo Kushi</t>
  </si>
  <si>
    <t>Inst of Management Technology</t>
  </si>
  <si>
    <t>Coll Educational Sciences Men</t>
  </si>
  <si>
    <t>Jamaica Coll of Agriculture</t>
  </si>
  <si>
    <t>Col Sup Neuroling Psicopedagog</t>
  </si>
  <si>
    <t>Unive Pedagógica</t>
  </si>
  <si>
    <t>Beijing Int'l Studies Univ</t>
  </si>
  <si>
    <t>Bánki Donát Muszaki Foisk</t>
  </si>
  <si>
    <t>German University - Cairo</t>
  </si>
  <si>
    <t>Averett College</t>
  </si>
  <si>
    <t>East London Polytechnic</t>
  </si>
  <si>
    <t>Cen Univ Newton Paiva</t>
  </si>
  <si>
    <t>Birjand Univ Medical Sciences</t>
  </si>
  <si>
    <t>Akad Bah Asing Indonesia LPI</t>
  </si>
  <si>
    <t>University of Zululand</t>
  </si>
  <si>
    <t>Harokopio Panepistimio</t>
  </si>
  <si>
    <t>Inst Péd Burkina</t>
  </si>
  <si>
    <t>Coll Health Sciences</t>
  </si>
  <si>
    <t>Jamaica School of Business</t>
  </si>
  <si>
    <t>Colegio de Postgraduados</t>
  </si>
  <si>
    <t>Université Antananarivo</t>
  </si>
  <si>
    <t>Beijing IT</t>
  </si>
  <si>
    <t>Baranovickij Gos Vissij Ped Ko</t>
  </si>
  <si>
    <t>H Inst Agr Cooperative Stu</t>
  </si>
  <si>
    <t>Azusa Pacific University</t>
  </si>
  <si>
    <t>Edge Hill College</t>
  </si>
  <si>
    <t>Cen Univ Nilton Lins</t>
  </si>
  <si>
    <t>Birjand University</t>
  </si>
  <si>
    <t>Akad Bah Asing Kertanegara</t>
  </si>
  <si>
    <t>Vaal Technikon</t>
  </si>
  <si>
    <t>Hellenic Intl Studies in Arts</t>
  </si>
  <si>
    <t>Inst Péd Nat Enseign Tech Prof</t>
  </si>
  <si>
    <t>Coll Management-Acad Studies</t>
  </si>
  <si>
    <t>Kingstown Medical College</t>
  </si>
  <si>
    <t>Colegio Esparza</t>
  </si>
  <si>
    <t>Université de la Réunion</t>
  </si>
  <si>
    <t>Beijing Jiaotong University</t>
  </si>
  <si>
    <t>Bárczi Gusztáv Gyógyped Tan Fô</t>
  </si>
  <si>
    <t>H Inst Coop Agr Guidance</t>
  </si>
  <si>
    <t>Babson College</t>
  </si>
  <si>
    <t>Edinburgh College of Art</t>
  </si>
  <si>
    <t>Cen Univ Norte Paul</t>
  </si>
  <si>
    <t>Birla Institute of Management</t>
  </si>
  <si>
    <t>Akad Bah Asing Manado</t>
  </si>
  <si>
    <t>Venda Nursing College</t>
  </si>
  <si>
    <t>I Mirkovic AccredSch PHEdu Mus</t>
  </si>
  <si>
    <t>Inst Sci Tech Com</t>
  </si>
  <si>
    <t>College +Plus</t>
  </si>
  <si>
    <t>Knox Community College</t>
  </si>
  <si>
    <t>Colegio Estudios Administ Sup</t>
  </si>
  <si>
    <t>Université Fianarantsoa</t>
  </si>
  <si>
    <t>Beijing Language Institute</t>
  </si>
  <si>
    <t>Barnaul Gosudarst Pedagog Univ</t>
  </si>
  <si>
    <t>H Inst Hydraulic Stations</t>
  </si>
  <si>
    <t>Bacone College</t>
  </si>
  <si>
    <t>EELK Usuteaduste Instituur</t>
  </si>
  <si>
    <t>Cen Univ Nossa Senhora Patrocí</t>
  </si>
  <si>
    <t>Birla Institute Tech Science</t>
  </si>
  <si>
    <t>Akad Bah Asing Nasianal</t>
  </si>
  <si>
    <t>Vista University</t>
  </si>
  <si>
    <t>IE Business University</t>
  </si>
  <si>
    <t>Inst Sénégal Rech Agric</t>
  </si>
  <si>
    <t>College of Banking &amp; Finance</t>
  </si>
  <si>
    <t>Medical Univ of the Americas</t>
  </si>
  <si>
    <t>Colegio Hispanoamericano</t>
  </si>
  <si>
    <t>Universite Libre De Kigali</t>
  </si>
  <si>
    <t>Beijing Mat I</t>
  </si>
  <si>
    <t>Bashkir Gos Agrarnyi Univ</t>
  </si>
  <si>
    <t>H Inst Soc Serv</t>
  </si>
  <si>
    <t>Bainbridge College</t>
  </si>
  <si>
    <t>Eesti Ameerika Ärikolledz</t>
  </si>
  <si>
    <t>Cen Univ Nove Julho</t>
  </si>
  <si>
    <t>Birla Institute Technology</t>
  </si>
  <si>
    <t>Akad Bah Asing Pontianak</t>
  </si>
  <si>
    <t>Windhoek College of Education</t>
  </si>
  <si>
    <t>IE University</t>
  </si>
  <si>
    <t>Inst Sup Africain Post Télécom</t>
  </si>
  <si>
    <t>College of Basic Education</t>
  </si>
  <si>
    <t>Montego Bay CommunityCollege</t>
  </si>
  <si>
    <t>Colegio Motolinia</t>
  </si>
  <si>
    <t>Université Mahajanga</t>
  </si>
  <si>
    <t>Beijing Med U</t>
  </si>
  <si>
    <t>Bashkir Gos Meditsyn Univ</t>
  </si>
  <si>
    <t>H Inst Tech</t>
  </si>
  <si>
    <t>Baker University</t>
  </si>
  <si>
    <t>Eesti Hunamitaarinstituut</t>
  </si>
  <si>
    <t>Cen Univ Plinio Leite</t>
  </si>
  <si>
    <t>Birsa Agricultural University</t>
  </si>
  <si>
    <t>Akad Bah Asing Saint Mary</t>
  </si>
  <si>
    <t>Iko Panepistimion Athinon</t>
  </si>
  <si>
    <t>Inst Sup Agr Vét</t>
  </si>
  <si>
    <t>College of Business Studies</t>
  </si>
  <si>
    <t>Northern Caribbean University</t>
  </si>
  <si>
    <t>Colegio San Agustín A.C.</t>
  </si>
  <si>
    <t>Université nationale du Rwanda</t>
  </si>
  <si>
    <t>Beijing Nor U</t>
  </si>
  <si>
    <t>Bashkir Gos Pedagog Univ</t>
  </si>
  <si>
    <t>H Technology Sch Morroco Rabat</t>
  </si>
  <si>
    <t>Baldwin Wallace College</t>
  </si>
  <si>
    <t>Eesti Kõrgem Kommertskool</t>
  </si>
  <si>
    <t>Cen Univ Positivo</t>
  </si>
  <si>
    <t>Biskekskij Guman Univ</t>
  </si>
  <si>
    <t>Akad Bah Asing Santa Ursula</t>
  </si>
  <si>
    <t>Ins Superior de Transportes</t>
  </si>
  <si>
    <t>Inst Sup Etud Rech Islamiques</t>
  </si>
  <si>
    <t>College of Education</t>
  </si>
  <si>
    <t>Nouvelle Ecole de Commerce</t>
  </si>
  <si>
    <t>Colegio Univ San Judas Tadeo</t>
  </si>
  <si>
    <t>Université Nord Madagascar</t>
  </si>
  <si>
    <t>Beijing School of Medicine</t>
  </si>
  <si>
    <t>Bashkir State University-Ufa</t>
  </si>
  <si>
    <t>Hassan II U Ain C Casablanca</t>
  </si>
  <si>
    <t>Ball State University</t>
  </si>
  <si>
    <t>Eesti Kunstiakadeemia</t>
  </si>
  <si>
    <t>Cen Univ Rio Preto</t>
  </si>
  <si>
    <t>BN Mandal University</t>
  </si>
  <si>
    <t>Akad Bah Asing Webb Surabaya</t>
  </si>
  <si>
    <t>Insituto Superior da Maia</t>
  </si>
  <si>
    <t>Inst Sup Mines Géol</t>
  </si>
  <si>
    <t>College of Health Studies</t>
  </si>
  <si>
    <t>Pontif Univ Cat Madre Maestra</t>
  </si>
  <si>
    <t>Columbus Univ - El Dorado</t>
  </si>
  <si>
    <t>Université Toamasina</t>
  </si>
  <si>
    <t>Beijing Sec For Lang U</t>
  </si>
  <si>
    <t>Belaruskaja Akad Mastactvau</t>
  </si>
  <si>
    <t>Helwan Univ Cairo</t>
  </si>
  <si>
    <t>Banff Centre Sch of Fine Arts</t>
  </si>
  <si>
    <t>Eesti Mereakadeemia</t>
  </si>
  <si>
    <t>Cen Univ Salesiano São Paulo</t>
  </si>
  <si>
    <t>BRAC University</t>
  </si>
  <si>
    <t>Akad Bah Asing YAB</t>
  </si>
  <si>
    <t>Inst Electromecánica Energia</t>
  </si>
  <si>
    <t>Inst Sup Sci Edu</t>
  </si>
  <si>
    <t>College of Judea and Samaria</t>
  </si>
  <si>
    <t>Professional School</t>
  </si>
  <si>
    <t>Compl Educ Hispanoamericano AC</t>
  </si>
  <si>
    <t>Université Toliara</t>
  </si>
  <si>
    <t>Beijing Second Medical College</t>
  </si>
  <si>
    <t>Belaruskaja Dzjarzaunaja Polit</t>
  </si>
  <si>
    <t>Higher Inst Comp Technology</t>
  </si>
  <si>
    <t>Bangor Theological Seminary</t>
  </si>
  <si>
    <t>Eesti Muusikaakadeemia</t>
  </si>
  <si>
    <t>Cen Univ Sant Anna</t>
  </si>
  <si>
    <t>Bu Ali Sina University</t>
  </si>
  <si>
    <t>Akad Bah Asing Yogyakarta</t>
  </si>
  <si>
    <t>Inst Empresarial Portuenses</t>
  </si>
  <si>
    <t>Inst Supérieur Scientifique</t>
  </si>
  <si>
    <t>College of North Atlantic</t>
  </si>
  <si>
    <t>Ross University</t>
  </si>
  <si>
    <t>Conservat Música Estad Mexico</t>
  </si>
  <si>
    <t>University of Dar es Salaam</t>
  </si>
  <si>
    <t>Beijing Teach C Phys Edu</t>
  </si>
  <si>
    <t>Belaruskaja Gos Sel Skagaspada</t>
  </si>
  <si>
    <t>Higher Inst Finance Admin</t>
  </si>
  <si>
    <t>Baptist Leadership Train Sch</t>
  </si>
  <si>
    <t>Eesti Põllumajandusülikool</t>
  </si>
  <si>
    <t>Cen Univ Santo André</t>
  </si>
  <si>
    <t>Buddha Pali Univ Sri Lanka</t>
  </si>
  <si>
    <t>Akad Bah Asing YPPI</t>
  </si>
  <si>
    <t>Inst Estud Sup Fin Fisc Lisboa</t>
  </si>
  <si>
    <t>Institut Ben Abass</t>
  </si>
  <si>
    <t>College of Technological Stu</t>
  </si>
  <si>
    <t>Saba University</t>
  </si>
  <si>
    <t>Conservator Música Declamación</t>
  </si>
  <si>
    <t>University of Malawi</t>
  </si>
  <si>
    <t>Beijing Tech &amp; Business Univ</t>
  </si>
  <si>
    <t>Belaruski Dzjarzauny Agr Tehn</t>
  </si>
  <si>
    <t>Higher Inst General Vocations</t>
  </si>
  <si>
    <t>Barat College</t>
  </si>
  <si>
    <t>Eesti Sisekaitseakadeemia</t>
  </si>
  <si>
    <t>Cen Univ São Camilo</t>
  </si>
  <si>
    <t>Bukhara State Medical Inst</t>
  </si>
  <si>
    <t>Akad Bah Asing Yunisla</t>
  </si>
  <si>
    <t>Inst Estud Sup Fin Fisc Porto</t>
  </si>
  <si>
    <t>International U Grand-Bassam</t>
  </si>
  <si>
    <t>College of Yezreel</t>
  </si>
  <si>
    <t>Sam Sharpe Teachers College</t>
  </si>
  <si>
    <t>Corozal Jr College</t>
  </si>
  <si>
    <t>University of Mauritius</t>
  </si>
  <si>
    <t>Beijing U Aero Astro</t>
  </si>
  <si>
    <t>Belaruski Dzjarzauny Med</t>
  </si>
  <si>
    <t>Higher Inst Industrial Tech</t>
  </si>
  <si>
    <t>Bard College</t>
  </si>
  <si>
    <t>Ekonomikas Kulturas Augstskola</t>
  </si>
  <si>
    <t>Cen Univ Triângulo</t>
  </si>
  <si>
    <t>Bukhara Tekh I Pishch Leg Prom</t>
  </si>
  <si>
    <t>Akad Bank Asing YASMI Cirebon</t>
  </si>
  <si>
    <t>Inst Politec Castelo Branco</t>
  </si>
  <si>
    <t>Kaduna Polytechnic</t>
  </si>
  <si>
    <t>Columbus International College</t>
  </si>
  <si>
    <t>Seoul Central Coll of Medicine</t>
  </si>
  <si>
    <t>Del Ejercito y Fuerza Aerea Un</t>
  </si>
  <si>
    <t>University of Nairobi</t>
  </si>
  <si>
    <t>Beijing U Chem T</t>
  </si>
  <si>
    <t>Belaruski Dzjarzauny Ped Univ</t>
  </si>
  <si>
    <t>Higher Inst Mech ElectEngineer</t>
  </si>
  <si>
    <t>Barnard College</t>
  </si>
  <si>
    <t>Ergo Fysio S Ålborg</t>
  </si>
  <si>
    <t>Cen Univ Univates</t>
  </si>
  <si>
    <t>Bundelkhand University</t>
  </si>
  <si>
    <t>Akad Bunda Pariwisata</t>
  </si>
  <si>
    <t>Inst Politécnico Aut</t>
  </si>
  <si>
    <t>Kano Inst of Higher Education</t>
  </si>
  <si>
    <t>Cukurova University</t>
  </si>
  <si>
    <t>Sir Arthur Lewis Comm. College</t>
  </si>
  <si>
    <t>Duxx E Grad Liderazgo Empresar</t>
  </si>
  <si>
    <t>University of Zambia</t>
  </si>
  <si>
    <t>Beijing U For Stu</t>
  </si>
  <si>
    <t>Belaruski Dzjarzauny Teknalagi</t>
  </si>
  <si>
    <t>Higher Inst Mechanic Vocations</t>
  </si>
  <si>
    <t>Barry University</t>
  </si>
  <si>
    <t>Ergo Fysio S Århus</t>
  </si>
  <si>
    <t>Cen Univ Volta Redonda</t>
  </si>
  <si>
    <t>Bushehr Fac Med Sci Health Ser</t>
  </si>
  <si>
    <t>Akad Fil Gereja Kalimantan Eva</t>
  </si>
  <si>
    <t>Inst Politécnico Beja</t>
  </si>
  <si>
    <t>Katsina Polytechnic</t>
  </si>
  <si>
    <t>Cumhuriyet Üniversitesi</t>
  </si>
  <si>
    <t>Spartan Health Sciences Univ</t>
  </si>
  <si>
    <t>E Agr Reg Tropical Húmeda</t>
  </si>
  <si>
    <t>University of Zimbabwe</t>
  </si>
  <si>
    <t>Beijing U Lang Cult</t>
  </si>
  <si>
    <t>Belaruski Dzjarzauny Univ</t>
  </si>
  <si>
    <t>Higher Inst Medical Technology</t>
  </si>
  <si>
    <t>Bastyr University</t>
  </si>
  <si>
    <t>Ergo Fysio S Holstebro</t>
  </si>
  <si>
    <t>Cen Univ Votuporanga</t>
  </si>
  <si>
    <t>Central Agricultural Univ</t>
  </si>
  <si>
    <t>Akad Gizi Indonesia YPAG</t>
  </si>
  <si>
    <t>Inst Politécnico Bragança</t>
  </si>
  <si>
    <t>Kumasi Polytechnic</t>
  </si>
  <si>
    <t>Cyprus Univ of Technology</t>
  </si>
  <si>
    <t>St George's University</t>
  </si>
  <si>
    <t>E Agrícola Panamericana</t>
  </si>
  <si>
    <t>Zimbabwe Open Univiversity</t>
  </si>
  <si>
    <t>Beijing U of Agricultural Eng</t>
  </si>
  <si>
    <t>Belaruski Dzjarzauny Univ Inf</t>
  </si>
  <si>
    <t>Higher Institut Civil Aviation</t>
  </si>
  <si>
    <t>Bates College</t>
  </si>
  <si>
    <t>Ergo Fysio S Næstved</t>
  </si>
  <si>
    <t>Centro Univ Jorge Amado</t>
  </si>
  <si>
    <t>Central Inst Eng For Languages</t>
  </si>
  <si>
    <t>Akad Gizi Perintis</t>
  </si>
  <si>
    <t>Inst Politécnico Cávado Ave</t>
  </si>
  <si>
    <t>Kwame Nkrumah Univ Sci Tech</t>
  </si>
  <si>
    <t>Damascus University</t>
  </si>
  <si>
    <t>St James Sch of Medicine</t>
  </si>
  <si>
    <t>E de Enfermería de la Trinidad</t>
  </si>
  <si>
    <t>Beijing U Phys Edu</t>
  </si>
  <si>
    <t>Belaruski Dzjarzauny Univ Tran</t>
  </si>
  <si>
    <t>Higher Institute Electricity</t>
  </si>
  <si>
    <t>Bay Path College</t>
  </si>
  <si>
    <t>Ergo Fysio S Odense</t>
  </si>
  <si>
    <t>Centro Universitario Italo Bra</t>
  </si>
  <si>
    <t>Central Inst Fish Education</t>
  </si>
  <si>
    <t>Akad Hukum Kepengacaraan</t>
  </si>
  <si>
    <t>Inst Politécnico de Portalegre</t>
  </si>
  <si>
    <t>Kwara State Polytechnic</t>
  </si>
  <si>
    <t>Dammam Health Sci College</t>
  </si>
  <si>
    <t>St Lucia Coll Med &amp; Hlth Sci</t>
  </si>
  <si>
    <t>E Educ Sup Cien Histór Antro</t>
  </si>
  <si>
    <t>Beijing U Posts Telecom</t>
  </si>
  <si>
    <t>Belaruski Dzyarzauny Ehanamicn</t>
  </si>
  <si>
    <t>Higher Institute Electronics</t>
  </si>
  <si>
    <t>Baylor College of Medicine</t>
  </si>
  <si>
    <t>Ergo S Københaven</t>
  </si>
  <si>
    <t>Col Estud Sup Adm</t>
  </si>
  <si>
    <t>Central Inst H Tibetan Studies</t>
  </si>
  <si>
    <t>Akad Ilmu Sekre Man M Goretti</t>
  </si>
  <si>
    <t>Inst Politécnico do Coimbra</t>
  </si>
  <si>
    <t>Ladoke Akintola Univ Tech</t>
  </si>
  <si>
    <t>Dar Al Uloom University</t>
  </si>
  <si>
    <t>St Martinus University</t>
  </si>
  <si>
    <t>E Enferm Cen Méd Nac Siglo XXI</t>
  </si>
  <si>
    <t>Beijing U Sci T</t>
  </si>
  <si>
    <t>Belaruski Univ Kultury</t>
  </si>
  <si>
    <t>Higher Institute of Technology</t>
  </si>
  <si>
    <t>Baylor University</t>
  </si>
  <si>
    <t>Ersta Sköndal Högskolan</t>
  </si>
  <si>
    <t>Col Mayor Nuestra Sra Rosario</t>
  </si>
  <si>
    <t>Centre for Environ Plan &amp; Tech</t>
  </si>
  <si>
    <t>Akad Ind Mech Eng Surakarta</t>
  </si>
  <si>
    <t>Inst Politécnico Viana Castelo</t>
  </si>
  <si>
    <t>Lagos State Coll Science Tech</t>
  </si>
  <si>
    <t>Dasiko Koll Kyprou</t>
  </si>
  <si>
    <t>St Mary's Sch of Medicine</t>
  </si>
  <si>
    <t>E Méd Naval Secretaría Marina</t>
  </si>
  <si>
    <t>Beijing U Trad Chinese Med</t>
  </si>
  <si>
    <t>Belaruskij Komm Univ Uprav</t>
  </si>
  <si>
    <t>Higher Institute Social Work</t>
  </si>
  <si>
    <t>Beaver College</t>
  </si>
  <si>
    <t>Espoon Vantaan Amm</t>
  </si>
  <si>
    <t>Col Nac Com Felipe L Rivera</t>
  </si>
  <si>
    <t>Chandra Shekhar Azad Univ Agr</t>
  </si>
  <si>
    <t>Akad Interior Design</t>
  </si>
  <si>
    <t>Inst Portugal Adm Mrktg Lisboa</t>
  </si>
  <si>
    <t>Lagos State University</t>
  </si>
  <si>
    <t>David Aghmashenebeli Univ</t>
  </si>
  <si>
    <t>St Matthew's University</t>
  </si>
  <si>
    <t>E Medicina Física Rehabilitac</t>
  </si>
  <si>
    <t>Beijing Union U</t>
  </si>
  <si>
    <t>Belaruskij Negosudarstvennyj I</t>
  </si>
  <si>
    <t>Ibn Zohr University Agadir</t>
  </si>
  <si>
    <t>Becker College</t>
  </si>
  <si>
    <t>Espoon Vantaan Tek Amm</t>
  </si>
  <si>
    <t>Col Odont Colombiano</t>
  </si>
  <si>
    <t>Chaudhary Charan Singh Haryana</t>
  </si>
  <si>
    <t>Akad Kes Sosial AKK Yogyakarta</t>
  </si>
  <si>
    <t>Inst Portugal Adm Mrktg Porto</t>
  </si>
  <si>
    <t>Makeni Teachers' College</t>
  </si>
  <si>
    <t>David Yellin Teachers' College</t>
  </si>
  <si>
    <t>St Vincent Community College</t>
  </si>
  <si>
    <t>E Nac Biblioteconomía Archiv</t>
  </si>
  <si>
    <t>Beijing Univ of Technology</t>
  </si>
  <si>
    <t>Belgorod Gosudarst Univ</t>
  </si>
  <si>
    <t>Industrial Safety Train Inst</t>
  </si>
  <si>
    <t>Bellarmine University</t>
  </si>
  <si>
    <t>Etelä Karjalan Amm</t>
  </si>
  <si>
    <t>Col Univ Admin Mercado</t>
  </si>
  <si>
    <t>Chaudhary Charan Singh Univ</t>
  </si>
  <si>
    <t>Akad Kes Sosial Ibu Kartini</t>
  </si>
  <si>
    <t>Inst Português Estudos Sup</t>
  </si>
  <si>
    <t>Management Development Inst</t>
  </si>
  <si>
    <t>Deyali University</t>
  </si>
  <si>
    <t>St Vincent Teachers Coll</t>
  </si>
  <si>
    <t>E Nac Entrenadores Deportivos</t>
  </si>
  <si>
    <t>Beijing Wuzi Univ</t>
  </si>
  <si>
    <t>Belgorod Sel'sk Khoz Akad</t>
  </si>
  <si>
    <t>Inst Agronom Vétérin Hassan II</t>
  </si>
  <si>
    <t>Belleville Area College</t>
  </si>
  <si>
    <t>European Business School</t>
  </si>
  <si>
    <t>Col Univ Enf Cen Med Caracas</t>
  </si>
  <si>
    <t>Chitkara University</t>
  </si>
  <si>
    <t>Akad Kesejahteraan Sosial ATPS</t>
  </si>
  <si>
    <t>Inst Sup Adm Communicação Empr</t>
  </si>
  <si>
    <t>Milton Margai Teachers' Coll</t>
  </si>
  <si>
    <t>Dhamar University</t>
  </si>
  <si>
    <t>T. A. Marryshow Community Coll</t>
  </si>
  <si>
    <t>E Nac Maestras Jardines Niños</t>
  </si>
  <si>
    <t>Bengbu Med C</t>
  </si>
  <si>
    <t>Belgorod Univ Potre Koop</t>
  </si>
  <si>
    <t>Inst Dar-Al-Hadith Al-Hassania</t>
  </si>
  <si>
    <t>Bellevue Community College</t>
  </si>
  <si>
    <t>Falmouth College Arts</t>
  </si>
  <si>
    <t>Col Univ Enferm Gobern D Fed</t>
  </si>
  <si>
    <t>Christian Medical College</t>
  </si>
  <si>
    <t>Akad Kesenian Bogor</t>
  </si>
  <si>
    <t>Inst Sup Administração Gestão</t>
  </si>
  <si>
    <t>Moshood Abiola Polytechnic</t>
  </si>
  <si>
    <t>Dicle Üniversitesi</t>
  </si>
  <si>
    <t>Uni of Puerto Rico Medical Sci</t>
  </si>
  <si>
    <t>E Nacional Cienciais Forest</t>
  </si>
  <si>
    <t>Beppu Daigaku</t>
  </si>
  <si>
    <t>Belorussian State University</t>
  </si>
  <si>
    <t>Inst Formation Carrières Santé</t>
  </si>
  <si>
    <t>Bellevue University</t>
  </si>
  <si>
    <t>Folkeuniversitetet Oslo</t>
  </si>
  <si>
    <t>Col Univ Enferm La Cruz Roja</t>
  </si>
  <si>
    <t>Cochin Univ Science Technology</t>
  </si>
  <si>
    <t>Akad Ket Pelayaran Niaga Bahte</t>
  </si>
  <si>
    <t>Inst Sup Administração Línguas</t>
  </si>
  <si>
    <t>Murtala C.A.S. Technology</t>
  </si>
  <si>
    <t>Dogus University</t>
  </si>
  <si>
    <t>United Theological Coll of WI</t>
  </si>
  <si>
    <t>E Nacional de Agricultura</t>
  </si>
  <si>
    <t>Berea University of Grad Stu</t>
  </si>
  <si>
    <t>Berdyansk Institute Business</t>
  </si>
  <si>
    <t>Inst H Etud Banc Fin Oujda</t>
  </si>
  <si>
    <t>Belmont University</t>
  </si>
  <si>
    <t>Frederiksberg Sem</t>
  </si>
  <si>
    <t>Col Univ Fermin Toro</t>
  </si>
  <si>
    <t>COMSATS Inst of Info Tech</t>
  </si>
  <si>
    <t>Akad Keu Akun Wika Jasa</t>
  </si>
  <si>
    <t>Inst Sup Assistentes Intérpret</t>
  </si>
  <si>
    <t>Nat'l Univ of the Ivory Coast</t>
  </si>
  <si>
    <t>Dokuz Eylül Üniversitesi</t>
  </si>
  <si>
    <t>Univ Abierta Adultos</t>
  </si>
  <si>
    <t>E Nor Especialización Dist Fed</t>
  </si>
  <si>
    <t>Binzhou Med C</t>
  </si>
  <si>
    <t>Berzsenyi Dániel Foiskola</t>
  </si>
  <si>
    <t>Inst H Etud Manage Casablanca</t>
  </si>
  <si>
    <t>Beloit College</t>
  </si>
  <si>
    <t>Frøbel HS</t>
  </si>
  <si>
    <t>Col Univ Francisco de Miranda</t>
  </si>
  <si>
    <t>Dakshina Bharat Hindi Prachar</t>
  </si>
  <si>
    <t>Akad Keu Perbank Graha Arta Kh</t>
  </si>
  <si>
    <t>Inst Sup Bissaya Barreto</t>
  </si>
  <si>
    <t>Nnamdi Azikiwe University</t>
  </si>
  <si>
    <t>Dubai Med Coll for Girls</t>
  </si>
  <si>
    <t>Univ Adv Dominicana</t>
  </si>
  <si>
    <t>E Nor Exper Profr. Gregorio To</t>
  </si>
  <si>
    <t>Boei Ika Daigako</t>
  </si>
  <si>
    <t>Bessenyei György Tan Foisk Nyí</t>
  </si>
  <si>
    <t>Inst H Etudes Management Rabat</t>
  </si>
  <si>
    <t>Bemidji State College</t>
  </si>
  <si>
    <t>Frøbelseminariet</t>
  </si>
  <si>
    <t>Col Univ Hotel E Los Andes</t>
  </si>
  <si>
    <t>Damghan Fac Basic Sciences</t>
  </si>
  <si>
    <t>Akad Keu Perbank Internasional</t>
  </si>
  <si>
    <t>Inst Sup Ciências Educativas</t>
  </si>
  <si>
    <t>North South Univ</t>
  </si>
  <si>
    <t>Dubai Polytechnic</t>
  </si>
  <si>
    <t>Univ Agr Forest F A Meriño</t>
  </si>
  <si>
    <t>E Nor Regional Especialización</t>
  </si>
  <si>
    <t>Bukjung Kongop Taehak</t>
  </si>
  <si>
    <t>Biisk Gos Pedagog Inst</t>
  </si>
  <si>
    <t>Inst Lang Communication Stu</t>
  </si>
  <si>
    <t>Benedict College</t>
  </si>
  <si>
    <t>Froebel College of Education</t>
  </si>
  <si>
    <t>Col Univ Jean Piaget</t>
  </si>
  <si>
    <t>Daneshgah Elm va Farhang</t>
  </si>
  <si>
    <t>Akad Keu Perbank Muhammadiyah</t>
  </si>
  <si>
    <t>Inst Sup Ciências Empr Turismo</t>
  </si>
  <si>
    <t>Obafemi Awolowo University</t>
  </si>
  <si>
    <t>Dumlupinar Üniversitesi</t>
  </si>
  <si>
    <t>Univ Agraria La Habana</t>
  </si>
  <si>
    <t>E Nor Rur Justo Sierra Mendez</t>
  </si>
  <si>
    <t>Bukkyo Daigaku</t>
  </si>
  <si>
    <t>Bila Tserkva St Agrar Univ</t>
  </si>
  <si>
    <t>Inst Maroc Manage Casablanca</t>
  </si>
  <si>
    <t>Benedictine College</t>
  </si>
  <si>
    <t>Fryns Pæd Sem</t>
  </si>
  <si>
    <t>Col Univ Los Teques C Acosta</t>
  </si>
  <si>
    <t>Daneshgahe Shahed University</t>
  </si>
  <si>
    <t>Akad Keu Perbank Nas Samarinda</t>
  </si>
  <si>
    <t>Inst Sup Ciências Inform Admin</t>
  </si>
  <si>
    <t>Ogun State Polytechnic</t>
  </si>
  <si>
    <t>Eastern Mediterranean Univ</t>
  </si>
  <si>
    <t>Univ Antilles et Guyane</t>
  </si>
  <si>
    <t>E Nor Urb Fed Educad Mexicali</t>
  </si>
  <si>
    <t>Bunkyo Daigaku Gakuen</t>
  </si>
  <si>
    <t>Birobidzhan Pedagog Inst</t>
  </si>
  <si>
    <t>Inst Marocain Etud Sup Oujda</t>
  </si>
  <si>
    <t>Bennett College</t>
  </si>
  <si>
    <t>Fysio S Esbjerg</t>
  </si>
  <si>
    <t>Col Univ Monseñor de Talavera</t>
  </si>
  <si>
    <t>Dayalbagh Edu Institute</t>
  </si>
  <si>
    <t>Akad Keu Perbank Pem Padang</t>
  </si>
  <si>
    <t>Inst Sup Ciências Saúde-Norte</t>
  </si>
  <si>
    <t>Ogun State University</t>
  </si>
  <si>
    <t>Ecole Supérieure des Affaires</t>
  </si>
  <si>
    <t>Univ APEC</t>
  </si>
  <si>
    <t>E Nor Urbana Fed Fronteriza</t>
  </si>
  <si>
    <t>Bunkyo Joshi Daigaku</t>
  </si>
  <si>
    <t>Birsk Gosudarst Pedagog Inst</t>
  </si>
  <si>
    <t>Inst Nat Agr</t>
  </si>
  <si>
    <t>Bennington College</t>
  </si>
  <si>
    <t>Fysio S København</t>
  </si>
  <si>
    <t>Col Univ Prof J L Pérez</t>
  </si>
  <si>
    <t>Deccan Coll Postgrad Res Inst</t>
  </si>
  <si>
    <t>Akad Keu Perbank Widya Praja</t>
  </si>
  <si>
    <t>Inst Sup Ciências Saúde-Sul</t>
  </si>
  <si>
    <t>Ondo State Polytechnic</t>
  </si>
  <si>
    <t>Effat Univ</t>
  </si>
  <si>
    <t>Univ Aut Santo Domingo</t>
  </si>
  <si>
    <t>E Period Carlos Septién García</t>
  </si>
  <si>
    <t>Calvin University</t>
  </si>
  <si>
    <t>Blagoveshchensk Gos Ped Inst</t>
  </si>
  <si>
    <t>Inst Nat Aménagement Urbanisme</t>
  </si>
  <si>
    <t>Bentley College</t>
  </si>
  <si>
    <t>Galway-Mayo Inst Technology</t>
  </si>
  <si>
    <t>Col Univ Psicopedagogía</t>
  </si>
  <si>
    <t>Deenbandhu Chhotu Ram Univ</t>
  </si>
  <si>
    <t>Akad Keu Perbank Yuki Jakarta</t>
  </si>
  <si>
    <t>Inst Sup Ciências Trab Empr</t>
  </si>
  <si>
    <t>Ondo State University</t>
  </si>
  <si>
    <t>Efrata Teachers' College</t>
  </si>
  <si>
    <t>Univ Camagüey</t>
  </si>
  <si>
    <t>E Posgrados Educación Integral</t>
  </si>
  <si>
    <t>Cap I Med Beijing</t>
  </si>
  <si>
    <t>Borisoglebsk Gos Pedagog Inst</t>
  </si>
  <si>
    <t>Inst Nat Postes Télécommunicat</t>
  </si>
  <si>
    <t>Berea College</t>
  </si>
  <si>
    <t>Gammelkroppa Skogskola</t>
  </si>
  <si>
    <t>Col Univ Rehabilitación</t>
  </si>
  <si>
    <t>Dhirubhai Ambani IIC Tech</t>
  </si>
  <si>
    <t>Akad Keu Perbankan Bandung</t>
  </si>
  <si>
    <t>Inst Sup Communicação Empres</t>
  </si>
  <si>
    <t>Osun State Coll of Technology</t>
  </si>
  <si>
    <t>Ege Üniversitesi</t>
  </si>
  <si>
    <t>Univ Caribe</t>
  </si>
  <si>
    <t>E Prof Comercio Admin León AC</t>
  </si>
  <si>
    <t>Cap Med U Beijing</t>
  </si>
  <si>
    <t>Bratsk Gosusdarst Tekh Univ</t>
  </si>
  <si>
    <t>Inst Nat Sci Archéol Patri</t>
  </si>
  <si>
    <t>Bergen Community College</t>
  </si>
  <si>
    <t>Gedved Stat Sem</t>
  </si>
  <si>
    <t>Col Universitario de Caracas</t>
  </si>
  <si>
    <t>Dibrugarh University</t>
  </si>
  <si>
    <t>Akad Keu Perbankan Baru YKP</t>
  </si>
  <si>
    <t>Inst Sup Cont Admin Aveiro</t>
  </si>
  <si>
    <t>Ozoro Polytechnic</t>
  </si>
  <si>
    <t>Ekonomikur Urtiertobata Tbilis</t>
  </si>
  <si>
    <t>Univ Cat Santo Domingo</t>
  </si>
  <si>
    <t>E Psicología Ped Sigmund Freud</t>
  </si>
  <si>
    <t>Cap Nor U Beijing</t>
  </si>
  <si>
    <t>Brestski Dzjarznauny Univ</t>
  </si>
  <si>
    <t>Inst Nat Statist Economie Appl</t>
  </si>
  <si>
    <t>Berkeley Adult School</t>
  </si>
  <si>
    <t>Gentofte SocialPæd Sem</t>
  </si>
  <si>
    <t>Conserv Brasileiro Música</t>
  </si>
  <si>
    <t>Dow Medical Coll</t>
  </si>
  <si>
    <t>Akad Keu Perbankan Bengkulu</t>
  </si>
  <si>
    <t>Inst Sup Educação e Ciências</t>
  </si>
  <si>
    <t>Plateau State Polytechnic</t>
  </si>
  <si>
    <t>Eman University</t>
  </si>
  <si>
    <t>Univ Cen Dominicana</t>
  </si>
  <si>
    <t>E Sup Contadur Administración</t>
  </si>
  <si>
    <t>Cap U Econ Bus</t>
  </si>
  <si>
    <t>Brestski Politehnicny Inst</t>
  </si>
  <si>
    <t>Inst Nation Etudes Judiciares</t>
  </si>
  <si>
    <t>Berkeley College</t>
  </si>
  <si>
    <t>Gladsaxeseminariet</t>
  </si>
  <si>
    <t>Conserv Dramático Musical</t>
  </si>
  <si>
    <t>Dr B Ambedkar Marathwada Univ</t>
  </si>
  <si>
    <t>Akad Keu Perbankan Denpasar</t>
  </si>
  <si>
    <t>Inst Sup Educação e Trabalho</t>
  </si>
  <si>
    <t>Port Loko Teachers' College</t>
  </si>
  <si>
    <t>Emirates Aviation College</t>
  </si>
  <si>
    <t>Univ Cen Este</t>
  </si>
  <si>
    <t>E Sup Econ Adm Empresas</t>
  </si>
  <si>
    <t>Capital Normal Univ</t>
  </si>
  <si>
    <t>Briansk Gos Pedagog Univ</t>
  </si>
  <si>
    <t>Inst Nationale Action Sociale</t>
  </si>
  <si>
    <t>Berklee College of Music</t>
  </si>
  <si>
    <t>Glasgow Caledonian University</t>
  </si>
  <si>
    <t>Conserv Mús Niterói</t>
  </si>
  <si>
    <t>Dr B Ambedkar Open Univ</t>
  </si>
  <si>
    <t>Akad Keu Perbankan Jayapura</t>
  </si>
  <si>
    <t>Inst Sup Entre Douro Vouga</t>
  </si>
  <si>
    <t>Ramat Polytechnic</t>
  </si>
  <si>
    <t>Erciyes Üniversitesi</t>
  </si>
  <si>
    <t>Univ Cen Las Villas</t>
  </si>
  <si>
    <t>E Sup Econ Neg</t>
  </si>
  <si>
    <t>Capital Univ of Med Sciences</t>
  </si>
  <si>
    <t>Briansk Gos Sel'sk Khoz Akad</t>
  </si>
  <si>
    <t>Inst Sup Adm Mgmt Kenitra</t>
  </si>
  <si>
    <t>Berkshire Community College</t>
  </si>
  <si>
    <t>Glasgow School of Art</t>
  </si>
  <si>
    <t>Conserv Nac Música</t>
  </si>
  <si>
    <t>Dr B Ambedkar Tech Univ</t>
  </si>
  <si>
    <t>Akad Keu Perbankan Merdeka</t>
  </si>
  <si>
    <t>Inst Sup Gestão Bancária</t>
  </si>
  <si>
    <t>Rivers State Univ Science Tech</t>
  </si>
  <si>
    <t>Fatih Universitesi</t>
  </si>
  <si>
    <t>Univ Chrét Nord d'Haïti</t>
  </si>
  <si>
    <t>E Sup Edu Artíst Quetzalcoatl</t>
  </si>
  <si>
    <t>Catholic University of Daegu</t>
  </si>
  <si>
    <t>Briansk Gosudarst Tekh Univ</t>
  </si>
  <si>
    <t>Inst Sup Art Dram Anim Cult</t>
  </si>
  <si>
    <t>Bermuda College</t>
  </si>
  <si>
    <t>Goldsmiths College</t>
  </si>
  <si>
    <t>Conserv Tolima</t>
  </si>
  <si>
    <t>Dr B R Ambedkar Nat Inst Tech</t>
  </si>
  <si>
    <t>Akad Keu Perbankan Patrisia</t>
  </si>
  <si>
    <t>Inst Sup Hum Tec Portimão</t>
  </si>
  <si>
    <t>Sokoto State Polytechnic</t>
  </si>
  <si>
    <t>Female Coll of Health Sciences</t>
  </si>
  <si>
    <t>Univ Ciego Avila</t>
  </si>
  <si>
    <t>E Sup Medicina Veter Zootec AC</t>
  </si>
  <si>
    <t>Catholic University of Pusan</t>
  </si>
  <si>
    <t>Buchach Inst Manage Audit</t>
  </si>
  <si>
    <t>Inst Sup Bio Biochim Marrakech</t>
  </si>
  <si>
    <t>Berry College</t>
  </si>
  <si>
    <t>Goteborgs Universitet</t>
  </si>
  <si>
    <t>Conservatorio Nac de Musica</t>
  </si>
  <si>
    <t>Dr Bhim Rao Abdedkar Univ</t>
  </si>
  <si>
    <t>Akad Keu Perbankan Surakarta</t>
  </si>
  <si>
    <t>Inst Sup Human Tecnologias</t>
  </si>
  <si>
    <t>St Luke Sch of Med - Ghana</t>
  </si>
  <si>
    <t>Firat Üniversitesi</t>
  </si>
  <si>
    <t>Univ Cienfuegos</t>
  </si>
  <si>
    <t>E Sup Secretarias Ejecutiv Bil</t>
  </si>
  <si>
    <t>Cen A Art Des Beijing</t>
  </si>
  <si>
    <t>Budapesti Közgazda Álla Eg</t>
  </si>
  <si>
    <t>Inst Sup Bio Biochim Tétouan</t>
  </si>
  <si>
    <t>Griffith College of Dublin</t>
  </si>
  <si>
    <t>Corp E Adm Empresas</t>
  </si>
  <si>
    <t>Dr H Gour Vishwavidyalaya</t>
  </si>
  <si>
    <t>Akad Keu Perbankan Swadaya</t>
  </si>
  <si>
    <t>Inst Sup Informação Empresa</t>
  </si>
  <si>
    <t>St Luke School of Medicine</t>
  </si>
  <si>
    <t>Foundation U Francaise Armenie</t>
  </si>
  <si>
    <t>Univ College- Cayman Islands</t>
  </si>
  <si>
    <t>Ec Nor Estud Sup Mag Potosino</t>
  </si>
  <si>
    <t>Cen A Drama Beijing</t>
  </si>
  <si>
    <t>Budapesti Musz Gazda Eg</t>
  </si>
  <si>
    <t>Inst Sup Comm Intl Casablanca</t>
  </si>
  <si>
    <t>Bethany Bible College</t>
  </si>
  <si>
    <t>Guidhall School of Music&amp;Drama</t>
  </si>
  <si>
    <t>Corp Edu</t>
  </si>
  <si>
    <t>Dr P Deshmukh Krishi Vidyapeet</t>
  </si>
  <si>
    <t>Akad Keu Perbankan Yapenanta</t>
  </si>
  <si>
    <t>Inst Sup Líng Adm Bragança</t>
  </si>
  <si>
    <t>Suffolk University Dakar</t>
  </si>
  <si>
    <t>G Robakidzis Sahelobis Univ</t>
  </si>
  <si>
    <t>Univ de Ciencias de Habana</t>
  </si>
  <si>
    <t>Ec Nor Sup Educ Físic Jalisco</t>
  </si>
  <si>
    <t>Cen China Nor U Wuhan</t>
  </si>
  <si>
    <t>Budapesti Tanítóképzo Foiskola</t>
  </si>
  <si>
    <t>Inst Sup Commerce Admin Entre</t>
  </si>
  <si>
    <t>Bethany Divinity Coll&amp;Seminary</t>
  </si>
  <si>
    <t>Haaga Instituutin Amm</t>
  </si>
  <si>
    <t>Corp Edu Caribe</t>
  </si>
  <si>
    <t>Dr R Manohar Lohia Awadh Univ</t>
  </si>
  <si>
    <t>Akad Keuangan Perbankan LPI</t>
  </si>
  <si>
    <t>Inst Sup Líng Adm Leiria</t>
  </si>
  <si>
    <t>Tai Solarin Univ of Education</t>
  </si>
  <si>
    <t>Galatasaray Üniversitesi</t>
  </si>
  <si>
    <t>Univ d'État d'Haiti</t>
  </si>
  <si>
    <t>Ec Nor Sup Educ Físic Oriente</t>
  </si>
  <si>
    <t>Cen China U Agr Wuhan</t>
  </si>
  <si>
    <t>Bukovynian State Med Academy</t>
  </si>
  <si>
    <t>Inst Sup des Etud Tec of Rades</t>
  </si>
  <si>
    <t>Bethel College</t>
  </si>
  <si>
    <t>Haderslev Stat Sem</t>
  </si>
  <si>
    <t>Corp Edu Mayor Desar S Bolívar</t>
  </si>
  <si>
    <t>Dr Shariati Tarbiat Dabir Coll</t>
  </si>
  <si>
    <t>Akad Keuangan Perbankan Nitro</t>
  </si>
  <si>
    <t>Inst Sup Líng Adm Lisboa</t>
  </si>
  <si>
    <t>Tech Institute</t>
  </si>
  <si>
    <t>Gami't Alba'ath</t>
  </si>
  <si>
    <t>Univ Dominicana O&amp;M</t>
  </si>
  <si>
    <t>Ec Nor Sup Especial Guadalajar</t>
  </si>
  <si>
    <t>Cen China U Sci Tech Wuhan</t>
  </si>
  <si>
    <t>Burgaski Svoboden Univ</t>
  </si>
  <si>
    <t>Inst Sup Elect Rés Télécom Cas</t>
  </si>
  <si>
    <t>Bethel College and Seminary</t>
  </si>
  <si>
    <t>Hälsohögskolan i Jönköping</t>
  </si>
  <si>
    <t>Corp Intl Desarrollo Edu</t>
  </si>
  <si>
    <t>Dr Shariaty Technical College</t>
  </si>
  <si>
    <t>Akad Keuangan Perbankan Riau</t>
  </si>
  <si>
    <t>Inst Sup Líng Adm Santarém</t>
  </si>
  <si>
    <t>The Polytechnic</t>
  </si>
  <si>
    <t>Gandja St Ped Inst</t>
  </si>
  <si>
    <t>Univ Eugenio María de Hostos</t>
  </si>
  <si>
    <t>Ec Normal Sup Ciudad Madero</t>
  </si>
  <si>
    <t>Cen Conserv Mus Beijing</t>
  </si>
  <si>
    <t>Buriatiia Gos Sel'sk Khoz Akad</t>
  </si>
  <si>
    <t>Inst Sup Etud Inf Casablanca</t>
  </si>
  <si>
    <t>Bethel Theological Seminary</t>
  </si>
  <si>
    <t>Hälsohögskolan väst Vänersborg</t>
  </si>
  <si>
    <t>Corp Tec Centrosistemas</t>
  </si>
  <si>
    <t>Dr Y S Parmar Univ Hort Forest</t>
  </si>
  <si>
    <t>Akad Keuangan Perbankan YIPK</t>
  </si>
  <si>
    <t>Inst Sup Mat Gestão Fundão</t>
  </si>
  <si>
    <t>U Gen Lansana Conte Sonfonia</t>
  </si>
  <si>
    <t>Gavari Petakan Hamalsaran</t>
  </si>
  <si>
    <t>Univ Exper Felix Adam</t>
  </si>
  <si>
    <t>El Colegio de Jalisco</t>
  </si>
  <si>
    <t>Cen I Fine Art Beijing</t>
  </si>
  <si>
    <t>Buriatiia Gosudarst Univ</t>
  </si>
  <si>
    <t>Inst Sup Génie Appl Casablanca</t>
  </si>
  <si>
    <t>Bethune-Cookman Univ</t>
  </si>
  <si>
    <t>Hämeen Amm</t>
  </si>
  <si>
    <t>Corp Tec Ci Empr</t>
  </si>
  <si>
    <t>Dr. D.Y. Patil Medical College</t>
  </si>
  <si>
    <t>Akad Kim Analis Caraka Nusanta</t>
  </si>
  <si>
    <t>Inst Sup Novas Profissoes</t>
  </si>
  <si>
    <t>Univ Abobo Adjamé</t>
  </si>
  <si>
    <t>Gazi Üniversitesi Ankara</t>
  </si>
  <si>
    <t>Univ Federico H Carvagal</t>
  </si>
  <si>
    <t>El Colegio de la Frontera Sur</t>
  </si>
  <si>
    <t>Cen SI Nat Wuhan</t>
  </si>
  <si>
    <t>Cecenja State University</t>
  </si>
  <si>
    <t>Inst Sup Génie Appliqué Rabat</t>
  </si>
  <si>
    <t>Biola University</t>
  </si>
  <si>
    <t>Handel HS Århus</t>
  </si>
  <si>
    <t>Corp Tec Santafé Bogotá</t>
  </si>
  <si>
    <t>Dr. M.G.R. Univ</t>
  </si>
  <si>
    <t>Akad Kim Ind St Paulus</t>
  </si>
  <si>
    <t>Inst Sup Paços Brandão</t>
  </si>
  <si>
    <t>Univ Abomey-Calavi</t>
  </si>
  <si>
    <t>Gaziantep Üniversitesi</t>
  </si>
  <si>
    <t>Univ Granma</t>
  </si>
  <si>
    <t>El Colegio de Mexico</t>
  </si>
  <si>
    <t>Cen SI Pol Sci Law Wuhan</t>
  </si>
  <si>
    <t>Celjabinsk State Med Academy</t>
  </si>
  <si>
    <t>Inst Sup Gestion Comm Casablan</t>
  </si>
  <si>
    <t>Birmingham Southern College</t>
  </si>
  <si>
    <t>Handel HS Københaven</t>
  </si>
  <si>
    <t>Corp Tec Santander</t>
  </si>
  <si>
    <t>Dr.RamManohar Lohiya Nat Law U</t>
  </si>
  <si>
    <t>Akad Kom Bandung</t>
  </si>
  <si>
    <t>Inst Sup Politécnico Gaya</t>
  </si>
  <si>
    <t>Univ Bouaké</t>
  </si>
  <si>
    <t>Gaziosmanpasa Üniversitesi</t>
  </si>
  <si>
    <t>Univ Holguín Oscar Lucero Moya</t>
  </si>
  <si>
    <t>El Colegio de Michoacán A.C.</t>
  </si>
  <si>
    <t>Cen SIT Hengyang</t>
  </si>
  <si>
    <t>Central European University</t>
  </si>
  <si>
    <t>Inst Sup Inf Appl Mgmt Agadir</t>
  </si>
  <si>
    <t>Handels- og Ing HS</t>
  </si>
  <si>
    <t>Corp Univ Adventista</t>
  </si>
  <si>
    <t>Dravidian University</t>
  </si>
  <si>
    <t>Akad Kom Bandung ID Shayakirti</t>
  </si>
  <si>
    <t>Inst Sup Politécnico Internac</t>
  </si>
  <si>
    <t>Univ Cape Coast</t>
  </si>
  <si>
    <t>Gebze Yüksek Teknolojii Enst</t>
  </si>
  <si>
    <t>Univ Ince</t>
  </si>
  <si>
    <t>El Colegio de Puebla A.C.</t>
  </si>
  <si>
    <t>Cen SU</t>
  </si>
  <si>
    <t>Ceská Zemedelská Univ Praze</t>
  </si>
  <si>
    <t>Inst Sup Inf Appl Mgmt Nador</t>
  </si>
  <si>
    <t>Bismarck State College</t>
  </si>
  <si>
    <t>Handelshögskolan Stockholm</t>
  </si>
  <si>
    <t>Corp Univ Aut O</t>
  </si>
  <si>
    <t>Dzalal-Abadskij Gos Univ</t>
  </si>
  <si>
    <t>Akad Kom Bandung Media Rad TV</t>
  </si>
  <si>
    <t>Inst Sup Psicologia Aplicada</t>
  </si>
  <si>
    <t>Univ Cheikh Anta Diop Dakar</t>
  </si>
  <si>
    <t>German-Jordanian Univ</t>
  </si>
  <si>
    <t>Univ Inter-A</t>
  </si>
  <si>
    <t>El Colegio de San Luis</t>
  </si>
  <si>
    <t>Cen SU Fin Econ Wuhan</t>
  </si>
  <si>
    <t>Ceské Vy Ucení Tech Praze</t>
  </si>
  <si>
    <t>Inst Sup Inform Communication</t>
  </si>
  <si>
    <t>Black Hawk College</t>
  </si>
  <si>
    <t>Handelshøjskoleafdelingen Vest</t>
  </si>
  <si>
    <t>Corp Univ Ci Aplicadas Ambient</t>
  </si>
  <si>
    <t>East West University</t>
  </si>
  <si>
    <t>Akad Kom Padang</t>
  </si>
  <si>
    <t>Inst Sup Serv Soc Lisboa</t>
  </si>
  <si>
    <t>Univ Cocody</t>
  </si>
  <si>
    <t>Girls College of Education</t>
  </si>
  <si>
    <t>Univ Jean-Price Mars</t>
  </si>
  <si>
    <t>El Colegio de Sinaloa</t>
  </si>
  <si>
    <t>Cen U Fin Econ Beijing</t>
  </si>
  <si>
    <t>Chaikovsk Gos Inst Fiz Kul't</t>
  </si>
  <si>
    <t>Inst Sup Internation Tourisme</t>
  </si>
  <si>
    <t>Black Hill State University</t>
  </si>
  <si>
    <t>Harper Adams College</t>
  </si>
  <si>
    <t>Corp Univ Colombia</t>
  </si>
  <si>
    <t>Eastern University Sri Lanka</t>
  </si>
  <si>
    <t>Akad Kom Yogyakarta</t>
  </si>
  <si>
    <t>Inst Sup Serv Soc Porto</t>
  </si>
  <si>
    <t>Univ Coll Education Winneba</t>
  </si>
  <si>
    <t>Gordon Teachers' College</t>
  </si>
  <si>
    <t>Univ Matanzas Camilo</t>
  </si>
  <si>
    <t>El Colegio de Sonora</t>
  </si>
  <si>
    <t>Cen U Nat Beijing</t>
  </si>
  <si>
    <t>Charles University in Prague</t>
  </si>
  <si>
    <t>Inst Sup Tech &amp; Comm de Tunis</t>
  </si>
  <si>
    <t>Blinn College</t>
  </si>
  <si>
    <t>Háskóli Íslands - Univ Iceland</t>
  </si>
  <si>
    <t>Corp Univ Costa</t>
  </si>
  <si>
    <t>Edwardes College</t>
  </si>
  <si>
    <t>Akad Lit ID Persada Bunda</t>
  </si>
  <si>
    <t>Inst Sup Tecnologias Avançadas</t>
  </si>
  <si>
    <t>Univ College of Mgmt Studies</t>
  </si>
  <si>
    <t>Goris Ekonomikuri Instituti</t>
  </si>
  <si>
    <t>Univ Nac Evang</t>
  </si>
  <si>
    <t>El Colegio Frontera Norte A.C.</t>
  </si>
  <si>
    <t>Central South Forest Univ</t>
  </si>
  <si>
    <t>Checheniia Gos Pedagog Inst</t>
  </si>
  <si>
    <t>Inst Supér Gestion Casablanca</t>
  </si>
  <si>
    <t>Bloomfield College</t>
  </si>
  <si>
    <t>Háskólinn á Akureyri</t>
  </si>
  <si>
    <t>Corp Univ del SINU</t>
  </si>
  <si>
    <t>Ethiraj Coll for Women Autonom</t>
  </si>
  <si>
    <t>Akad Lit Indonesia Triguna</t>
  </si>
  <si>
    <t>Inst Superior de Gestão</t>
  </si>
  <si>
    <t>Univ Development Studies</t>
  </si>
  <si>
    <t>Gulf Medical College Ajman</t>
  </si>
  <si>
    <t>Univ Nac Evang Santiago</t>
  </si>
  <si>
    <t>El Colegio Mexiquense A.C.</t>
  </si>
  <si>
    <t>Central Univ for Nationalities</t>
  </si>
  <si>
    <t>Cheliabinsk Gos Agr Inzh Univ</t>
  </si>
  <si>
    <t>Inst supérieur Etudes Maritime</t>
  </si>
  <si>
    <t>Bloomsburg University</t>
  </si>
  <si>
    <t>Haslev Sem</t>
  </si>
  <si>
    <t>Corp Univ Ibagué</t>
  </si>
  <si>
    <t>Evrasiiskij Univ L N Gumileva</t>
  </si>
  <si>
    <t>Akad Man Banda Aceh</t>
  </si>
  <si>
    <t>Inst Superior Miguel Torga</t>
  </si>
  <si>
    <t>Univ El Hadji Ibrahima Niasse</t>
  </si>
  <si>
    <t>Gulhane Askeri Acd of Med</t>
  </si>
  <si>
    <t>Univ Nac Evang Villa Altagraci</t>
  </si>
  <si>
    <t>Esc Arquitectura Chihuahua AC</t>
  </si>
  <si>
    <t>Cha Gwang Su Taehak</t>
  </si>
  <si>
    <t>Cheliabinsk Gos Pedagog Univ</t>
  </si>
  <si>
    <t>Inst Telécom Oran</t>
  </si>
  <si>
    <t>Blue Ridge Community Coll</t>
  </si>
  <si>
    <t>Helsingin Amm</t>
  </si>
  <si>
    <t>Corp Univ Lasallista Medellín</t>
  </si>
  <si>
    <t>Fac Ind Safety Occ Health</t>
  </si>
  <si>
    <t>Akad Man Bima</t>
  </si>
  <si>
    <t>Instituto del Teatre</t>
  </si>
  <si>
    <t>Univ Gaston Berger St Louis</t>
  </si>
  <si>
    <t>Gyumrii M Nalbandiani Anvan Pe</t>
  </si>
  <si>
    <t>Univ Nac Pedro Henríquez Ureña</t>
  </si>
  <si>
    <t>Esc Arquitectura Diseño Arte</t>
  </si>
  <si>
    <t>Chaeryong Kansokji Thankwa Tae</t>
  </si>
  <si>
    <t>Cheliabinsk Gosudarst Univ</t>
  </si>
  <si>
    <t>Institut national Beaux-Arts</t>
  </si>
  <si>
    <t>Bluffton University</t>
  </si>
  <si>
    <t>Helsingin Kauppakorkeakoulu</t>
  </si>
  <si>
    <t>Corp Univ Meta</t>
  </si>
  <si>
    <t>Fakir Mohan University</t>
  </si>
  <si>
    <t>Akad Man Bitung</t>
  </si>
  <si>
    <t>Instituto Italiano</t>
  </si>
  <si>
    <t>Univ Ghana</t>
  </si>
  <si>
    <t>Hacettepe Üniversitesi</t>
  </si>
  <si>
    <t>Univ Nederlandse Antillen</t>
  </si>
  <si>
    <t>Esc Dietetica Nutrición ISSTE</t>
  </si>
  <si>
    <t>Chagang Taehak</t>
  </si>
  <si>
    <t>Cheliabinsk Gumanitarnyi Inst</t>
  </si>
  <si>
    <t>Intl Inst High Education Rabat</t>
  </si>
  <si>
    <t>Bob Jones University</t>
  </si>
  <si>
    <t>Helsingin Liiketalouden Amm He</t>
  </si>
  <si>
    <t>Corp Univ Rafael Nuñez</t>
  </si>
  <si>
    <t>Fasa Med Sciences University</t>
  </si>
  <si>
    <t>Akad Man El Halim Sulit Air</t>
  </si>
  <si>
    <t>Instituto Politécnico de Tomar</t>
  </si>
  <si>
    <t>Univ Kofi Annan de Guinee</t>
  </si>
  <si>
    <t>Hadassah College Technology</t>
  </si>
  <si>
    <t>Univ Nordestana</t>
  </si>
  <si>
    <t>Esc Estatal de Artes Plásticas</t>
  </si>
  <si>
    <t>Chai Wan</t>
  </si>
  <si>
    <t>Cheliabinsk Muzikalno-Ped Inst</t>
  </si>
  <si>
    <t>Intl Sch Bus Admin Casablanca</t>
  </si>
  <si>
    <t>Boise State University</t>
  </si>
  <si>
    <t>Helsinki Univ of Technology</t>
  </si>
  <si>
    <t>Corp Univ Santa Rosa Cabal</t>
  </si>
  <si>
    <t>Fatemirh Ghom Univ Med Sci</t>
  </si>
  <si>
    <t>Akad Man Indonesia Semarang</t>
  </si>
  <si>
    <t>Instituto Politécnico de Viseu</t>
  </si>
  <si>
    <t>Univ Nat Benin</t>
  </si>
  <si>
    <t>Hadhramout Univ Sci Tech</t>
  </si>
  <si>
    <t>Univ Notre-Dame de Haïti</t>
  </si>
  <si>
    <t>Esc Libre de Derecho de Puebla</t>
  </si>
  <si>
    <t>Chang an University</t>
  </si>
  <si>
    <t>Cherepovets Gosudarst Univ</t>
  </si>
  <si>
    <t>Jam Quraan Kareem IIoom Shamia</t>
  </si>
  <si>
    <t>Boston Architectual Center</t>
  </si>
  <si>
    <t>Heriot Watt University</t>
  </si>
  <si>
    <t>Corp Univ Tec Bolívar</t>
  </si>
  <si>
    <t>Fatima Jinnah Women University</t>
  </si>
  <si>
    <t>Akad Man Indonesia Surakarta</t>
  </si>
  <si>
    <t>Instituto Politécnico do Porto</t>
  </si>
  <si>
    <t>Univ of Agriculture Abeokuta</t>
  </si>
  <si>
    <t>Haikakan Giukhatntesakan Acad</t>
  </si>
  <si>
    <t>Univ Odont Dominicana</t>
  </si>
  <si>
    <t>Esc Nacional Danza Nelly Glor</t>
  </si>
  <si>
    <t>Chang Chol Gu Taehak</t>
  </si>
  <si>
    <t>Cherkasy Engineering Tech Inst</t>
  </si>
  <si>
    <t>Jam Sudan Leloom Wal Tech</t>
  </si>
  <si>
    <t>Boston College</t>
  </si>
  <si>
    <t>Heythrop College</t>
  </si>
  <si>
    <t>Corporate Univ of Santander</t>
  </si>
  <si>
    <t>Federal Urdu U Arts Sci &amp; Tech</t>
  </si>
  <si>
    <t>Akad Man Industri Surakarta</t>
  </si>
  <si>
    <t>Instituto Politécnico Guarda</t>
  </si>
  <si>
    <t>Univ of Bamako</t>
  </si>
  <si>
    <t>Hail Univ</t>
  </si>
  <si>
    <t>Univ of Health Sci Antigua</t>
  </si>
  <si>
    <t>Esc Nor Sup Dr. Porfirio Parra</t>
  </si>
  <si>
    <t>Chang Gung U</t>
  </si>
  <si>
    <t>Chernigiv Inst Reg Econ Mgmt</t>
  </si>
  <si>
    <t>Jameat Al-Ahfad</t>
  </si>
  <si>
    <t>Boston Conservatory</t>
  </si>
  <si>
    <t>Hillerød Pæd Sem</t>
  </si>
  <si>
    <t>Curitiba Evangelical Society</t>
  </si>
  <si>
    <t>Ferdowsi University Mashhad</t>
  </si>
  <si>
    <t>Akad Man Inform Komp</t>
  </si>
  <si>
    <t>Instituto Politécnico Leiria</t>
  </si>
  <si>
    <t>Univ Ouagadougou</t>
  </si>
  <si>
    <t>Hajastani Fransiakan Hamalsara</t>
  </si>
  <si>
    <t>Univ of Puerto Rico Cayey</t>
  </si>
  <si>
    <t>Esc Nor Sup Est Baja Californi</t>
  </si>
  <si>
    <t>Chang Jung C Mgmt</t>
  </si>
  <si>
    <t>Chernigiv St Inst Econ Mgmt</t>
  </si>
  <si>
    <t>Jameat Al-Bahar Al-Ahmar</t>
  </si>
  <si>
    <t>Boston University</t>
  </si>
  <si>
    <t>Hindholm Socialpæd Sem</t>
  </si>
  <si>
    <t>Dom Andre Arcoverde Ed Fond</t>
  </si>
  <si>
    <t>Fergana State University</t>
  </si>
  <si>
    <t>Akad Man Inform Komp Abadi Kar</t>
  </si>
  <si>
    <t>Instituto Politécnico Lisboa</t>
  </si>
  <si>
    <t>Univ Polytech Bobo-Dioulasso</t>
  </si>
  <si>
    <t>Hariri Canadian Univ</t>
  </si>
  <si>
    <t>Univ of Puerto Rico Mayaguez</t>
  </si>
  <si>
    <t>Esc Normal Sup Estado Chiapas</t>
  </si>
  <si>
    <t>Changchun C Geol</t>
  </si>
  <si>
    <t>Chernigiv Tech Inst</t>
  </si>
  <si>
    <t>Jameat Al-Ghazal</t>
  </si>
  <si>
    <t>Bowdoin College</t>
  </si>
  <si>
    <t>Hjørring Sem</t>
  </si>
  <si>
    <t>E Adm Empr São Paulo -FGV</t>
  </si>
  <si>
    <t>Fergusson College</t>
  </si>
  <si>
    <t>Akad Man Inform Komp Adiguna</t>
  </si>
  <si>
    <t>Instituto Politécnico Santarém</t>
  </si>
  <si>
    <t>Université Abdou Moumouni</t>
  </si>
  <si>
    <t>Harran Üniversitesi</t>
  </si>
  <si>
    <t>Univ of Sci, Arts &amp; Tech</t>
  </si>
  <si>
    <t>Esc Normal Sup Estado Coahuila</t>
  </si>
  <si>
    <t>Changchun C Photoelectric Sci</t>
  </si>
  <si>
    <t>Chernivtsi St Yuriy Fedkowytch</t>
  </si>
  <si>
    <t>Jameat Al-Neel Alazarg</t>
  </si>
  <si>
    <t>Bowie State Univ</t>
  </si>
  <si>
    <t>Högskolan Dalarna</t>
  </si>
  <si>
    <t>E Adm Ipitanga</t>
  </si>
  <si>
    <t>First Tashkent State Med Inst</t>
  </si>
  <si>
    <t>Akad Man Inform Komp AMIKON</t>
  </si>
  <si>
    <t>Instituto Politécnico Setúbal</t>
  </si>
  <si>
    <t>Université de Conakry</t>
  </si>
  <si>
    <t>Hayastani Americian Hamalsaran</t>
  </si>
  <si>
    <t>Univ of the Virgin Islands</t>
  </si>
  <si>
    <t>Esc Normal Superior Guanajuato</t>
  </si>
  <si>
    <t>Changchun C Trad Chinese Med</t>
  </si>
  <si>
    <t>Cheyabinsk State Med Academy</t>
  </si>
  <si>
    <t>Jameat Al-Neelain</t>
  </si>
  <si>
    <t>Bowling Green State Univ</t>
  </si>
  <si>
    <t>Högskolan i Borås</t>
  </si>
  <si>
    <t>E Adm Mauá</t>
  </si>
  <si>
    <t>Forest Research Institute</t>
  </si>
  <si>
    <t>Akad Man Inform Komp Anadalan</t>
  </si>
  <si>
    <t>Intl Univ of Southern Europe</t>
  </si>
  <si>
    <t>Université de Kankan</t>
  </si>
  <si>
    <t>Hayastani Haj Rusakan Petakan</t>
  </si>
  <si>
    <t>Univ of the West Indies</t>
  </si>
  <si>
    <t>Esc Sup Educación Fís Orizaba</t>
  </si>
  <si>
    <t>Changchun College of Geology</t>
  </si>
  <si>
    <t>Chita Gos Meditsynskaia Akad</t>
  </si>
  <si>
    <t>Jameat Bakhat El-Rudda</t>
  </si>
  <si>
    <t>Bradford College</t>
  </si>
  <si>
    <t>Högskolan i Gävle</t>
  </si>
  <si>
    <t>E Adm Neg</t>
  </si>
  <si>
    <t>Foundation Univ Med College</t>
  </si>
  <si>
    <t>Akad Man Inform Komp B Saleh</t>
  </si>
  <si>
    <t>Ionian Panepistimion</t>
  </si>
  <si>
    <t>Université de Lomé</t>
  </si>
  <si>
    <t>Hayastani Petakan Chartaragita</t>
  </si>
  <si>
    <t>Univ Oriente</t>
  </si>
  <si>
    <t>Esc Super Comunicación Gráfica</t>
  </si>
  <si>
    <t>Changchun I Optics Precis Mech</t>
  </si>
  <si>
    <t>Chita Gosudarst Tekh Univ</t>
  </si>
  <si>
    <t>Jameat Dongola</t>
  </si>
  <si>
    <t>Bradley University</t>
  </si>
  <si>
    <t>Högskolan i Halmstad</t>
  </si>
  <si>
    <t>E Agr Téc Fed Pres Kubitschek</t>
  </si>
  <si>
    <t>G.S.V.M. Medical Coll</t>
  </si>
  <si>
    <t>Akad Man Inform Komp Bandung</t>
  </si>
  <si>
    <t>Ist Univ Scienze Motorie</t>
  </si>
  <si>
    <t>Université Islamique de Niger</t>
  </si>
  <si>
    <t>Hebrew University of Jerusalem</t>
  </si>
  <si>
    <t>Univ Pinar del Río</t>
  </si>
  <si>
    <t>Esc Trabajo Social Tampico AC</t>
  </si>
  <si>
    <t>Changchun I Post Telecom</t>
  </si>
  <si>
    <t>Chuvashiia Gos Pedagog Inst</t>
  </si>
  <si>
    <t>Jameat El-Azhari</t>
  </si>
  <si>
    <t>Bramson Ort College</t>
  </si>
  <si>
    <t>Högskolan i Jönköping</t>
  </si>
  <si>
    <t>E Agr Téc Fed Urutai</t>
  </si>
  <si>
    <t>Gandhigram Rural Institute</t>
  </si>
  <si>
    <t>Akad Man Inform Komp Bina Niag</t>
  </si>
  <si>
    <t>Ist Univ Suor Orsola Benincasa</t>
  </si>
  <si>
    <t>Université Mali</t>
  </si>
  <si>
    <t>Hebron Yeshiva Knesset Israel</t>
  </si>
  <si>
    <t>Univ Quisqueya</t>
  </si>
  <si>
    <t>Esc Trabajo Social Zacatecas</t>
  </si>
  <si>
    <t>Changchun Medical School</t>
  </si>
  <si>
    <t>Chuvashiia Gosudarst Univ</t>
  </si>
  <si>
    <t>Jameat El-Dalang</t>
  </si>
  <si>
    <t>Brandeis University</t>
  </si>
  <si>
    <t>Högskolan i Kalmar</t>
  </si>
  <si>
    <t>E Bahiana Adm</t>
  </si>
  <si>
    <t>Gauhati University</t>
  </si>
  <si>
    <t>Akad Man Inform Komp Bina Sara</t>
  </si>
  <si>
    <t>Ist Universitario Orientale</t>
  </si>
  <si>
    <t>Université Nouakchott</t>
  </si>
  <si>
    <t>Higher Inst Political Sciences</t>
  </si>
  <si>
    <t>Univ Roi Henri Christophe</t>
  </si>
  <si>
    <t>Escuela Bancaria Comercial SC</t>
  </si>
  <si>
    <t>Changchun Teach C</t>
  </si>
  <si>
    <t>Collegium Civitas w Warszawie</t>
  </si>
  <si>
    <t>Jameat El-Gadarif</t>
  </si>
  <si>
    <t>Högskolan i Kristianstad</t>
  </si>
  <si>
    <t>E Bahiana Med Saúde Pública</t>
  </si>
  <si>
    <t>GGDSD College</t>
  </si>
  <si>
    <t>Akad Man Inform Komp Cirebon</t>
  </si>
  <si>
    <t>Istituto Universitario Navale</t>
  </si>
  <si>
    <t>University Agriculture Makurdi</t>
  </si>
  <si>
    <t>Hodeida University</t>
  </si>
  <si>
    <t>Univ Tec Cibao</t>
  </si>
  <si>
    <t>Escuela de Aviación Naval</t>
  </si>
  <si>
    <t>Changchun U</t>
  </si>
  <si>
    <t>Comenius Tan Foisk</t>
  </si>
  <si>
    <t>Jameat El-Khartoum</t>
  </si>
  <si>
    <t>Brescia University</t>
  </si>
  <si>
    <t>Högskolan Karlskrona/Ronneby</t>
  </si>
  <si>
    <t>E Bibl Doc São Paulo</t>
  </si>
  <si>
    <t>Ghazvin Univ Medical Sciences</t>
  </si>
  <si>
    <t>Akad Man Inform Komp Denpasar</t>
  </si>
  <si>
    <t>John Cabot University</t>
  </si>
  <si>
    <t>University of Abuja</t>
  </si>
  <si>
    <t>Hotel Catering Training Centre</t>
  </si>
  <si>
    <t>Univ Tec Santiago</t>
  </si>
  <si>
    <t>Escuela de Ciencias Educación</t>
  </si>
  <si>
    <t>Changchun U Sci T</t>
  </si>
  <si>
    <t>Comenius Univ in Bratislava</t>
  </si>
  <si>
    <t>Jameat Elman El-Mahadi</t>
  </si>
  <si>
    <t>Brevard Comm College</t>
  </si>
  <si>
    <t>Högskolan på Gotland</t>
  </si>
  <si>
    <t>E Bibl Formiga</t>
  </si>
  <si>
    <t>Ghulam Ishaq Khan Ins of Eng T</t>
  </si>
  <si>
    <t>Akad Man Inform Komp Dharma Ka</t>
  </si>
  <si>
    <t>Karlovac Polytech</t>
  </si>
  <si>
    <t>University of Ado Ekiti</t>
  </si>
  <si>
    <t>Hrachia Acharian University</t>
  </si>
  <si>
    <t>Univ Tec Sur</t>
  </si>
  <si>
    <t>Escuela de Comunicación Social</t>
  </si>
  <si>
    <t>Changjasan Taehak</t>
  </si>
  <si>
    <t>Conservatory Ceske Budejovice</t>
  </si>
  <si>
    <t>Jameat Gareb Kordofan</t>
  </si>
  <si>
    <t>Bridgewater State Univ</t>
  </si>
  <si>
    <t>Høgskolen i Agder</t>
  </si>
  <si>
    <t>E Ci Med Alagoas</t>
  </si>
  <si>
    <t>Goa University</t>
  </si>
  <si>
    <t>Akad Man Inform Komp Harapan B</t>
  </si>
  <si>
    <t>Lib Univ Campus Bio-Medico</t>
  </si>
  <si>
    <t>University of Benin</t>
  </si>
  <si>
    <t>Ibb University</t>
  </si>
  <si>
    <t>Univ Tercera Edad</t>
  </si>
  <si>
    <t>Escuela de Enfermería</t>
  </si>
  <si>
    <t>Changsha C Elect</t>
  </si>
  <si>
    <t>Constan Brancoveanu U Pitesti</t>
  </si>
  <si>
    <t>Jameat Juba</t>
  </si>
  <si>
    <t>Briercrest Bible College</t>
  </si>
  <si>
    <t>Høgskolen i Ålesund</t>
  </si>
  <si>
    <t>E Colombiana Ing J Garavito</t>
  </si>
  <si>
    <t>Gokhale Inst Pol Economics</t>
  </si>
  <si>
    <t>Akad Man Inform Komp ID</t>
  </si>
  <si>
    <t>Lib Univ Intl Stu Sociali Guid</t>
  </si>
  <si>
    <t>University of Calabar</t>
  </si>
  <si>
    <t>Ibn Sina National College</t>
  </si>
  <si>
    <t>Universidad del Cauca</t>
  </si>
  <si>
    <t>Escuela de Trabajo Social</t>
  </si>
  <si>
    <t>Changsha Com I</t>
  </si>
  <si>
    <t>Corvinus Univ of Budapest</t>
  </si>
  <si>
    <t>Jameat Kassala</t>
  </si>
  <si>
    <t>Brigham School of Nursing</t>
  </si>
  <si>
    <t>Høgskolen i Bergen</t>
  </si>
  <si>
    <t>E Colombiana Med</t>
  </si>
  <si>
    <t>Gomal University</t>
  </si>
  <si>
    <t>Akad Man Inform Komp ID Padang</t>
  </si>
  <si>
    <t>Lib Univ Lingue Comunicazione</t>
  </si>
  <si>
    <t>University of Ibadan</t>
  </si>
  <si>
    <t>Ibri Coll of Applied Sciences</t>
  </si>
  <si>
    <t>Universidad Iberoamericana</t>
  </si>
  <si>
    <t>Escuela Estatal de Danza</t>
  </si>
  <si>
    <t>Changsha Railway Institute</t>
  </si>
  <si>
    <t>Crimea Inst Bus Simferopol</t>
  </si>
  <si>
    <t>Jameat Nyala</t>
  </si>
  <si>
    <t>Brigham Young University</t>
  </si>
  <si>
    <t>Høgskolen i Buskerud</t>
  </si>
  <si>
    <t>E Edu Fis Assis</t>
  </si>
  <si>
    <t>Gonabad Fac Med Health Serv</t>
  </si>
  <si>
    <t>Akad Man Inform Komp Immanuel</t>
  </si>
  <si>
    <t>Lib Univ Mediterranea J Monnet</t>
  </si>
  <si>
    <t>University of Ilorin</t>
  </si>
  <si>
    <t>Inönü Üniversitesi</t>
  </si>
  <si>
    <t>Universidad Metropolitana</t>
  </si>
  <si>
    <t>Escuela Estatal de Música</t>
  </si>
  <si>
    <t>Changsha Univ of Sci &amp; Tech</t>
  </si>
  <si>
    <t>Crimea Inst Economics Econ Law</t>
  </si>
  <si>
    <t>Jameat Omdurman Ahlia</t>
  </si>
  <si>
    <t>British Columbia Inst of Tech</t>
  </si>
  <si>
    <t>Høgskolen i Finnmark</t>
  </si>
  <si>
    <t>E Enf Fund Tec Edu S Marques</t>
  </si>
  <si>
    <t>Gorgan Fac Medical Sciences</t>
  </si>
  <si>
    <t>Akad Man Inform Komp Jambi</t>
  </si>
  <si>
    <t>Lib Univ Stu San Pio V, Roma</t>
  </si>
  <si>
    <t>University of Jos</t>
  </si>
  <si>
    <t>Inst Commerce</t>
  </si>
  <si>
    <t>Universidad Sagrado Corazon</t>
  </si>
  <si>
    <t>Escuela Estatal de Teatro</t>
  </si>
  <si>
    <t>Changsusan Taehak</t>
  </si>
  <si>
    <t>Crimea S Georgiyevsky Med Inst</t>
  </si>
  <si>
    <t>Jameat Omdurman Islamic</t>
  </si>
  <si>
    <t>British Columbia Open Univ</t>
  </si>
  <si>
    <t>Høgskolen i Harstad</t>
  </si>
  <si>
    <t>E Enf Santa Emília Rodat</t>
  </si>
  <si>
    <t>Gorgan Univ Agr Natur Resource</t>
  </si>
  <si>
    <t>Akad Man Inform Komp Jayabaya</t>
  </si>
  <si>
    <t>Libera Univ Maria SS Assunta</t>
  </si>
  <si>
    <t>University of Lagos</t>
  </si>
  <si>
    <t>Inst Saint-Paul Philosoph Théo</t>
  </si>
  <si>
    <t>Universite Adventiste d Haiti</t>
  </si>
  <si>
    <t>Escuela Ingeniería Municipal</t>
  </si>
  <si>
    <t>Changwon National University</t>
  </si>
  <si>
    <t>Crimea St Agr Univ Simferopol</t>
  </si>
  <si>
    <t>Jameat Sinar</t>
  </si>
  <si>
    <t>Høgskolen i Hedmark</t>
  </si>
  <si>
    <t>E Enf Wenceslau Braz</t>
  </si>
  <si>
    <t>Gos Finansovij Institut</t>
  </si>
  <si>
    <t>Akad Man Inform Komp Jombang</t>
  </si>
  <si>
    <t>Libera Univ Valle d'Aosta</t>
  </si>
  <si>
    <t>University of Liberia</t>
  </si>
  <si>
    <t>Inst Tech Instructors</t>
  </si>
  <si>
    <t>University of Havana</t>
  </si>
  <si>
    <t>Escuela Libre de Derecho</t>
  </si>
  <si>
    <t>Changzhi Med C</t>
  </si>
  <si>
    <t>Dagestan Gos Meditsyn Akad</t>
  </si>
  <si>
    <t>Jameat Wadi Al-Neel</t>
  </si>
  <si>
    <t>Brookdale Community College</t>
  </si>
  <si>
    <t>Høgskolen i Lillehammer</t>
  </si>
  <si>
    <t>E Eng Agrimensura</t>
  </si>
  <si>
    <t>Gos Universitet Semei</t>
  </si>
  <si>
    <t>Akad Man Inform Komp JSudirman</t>
  </si>
  <si>
    <t>Libera Università di Bolzano</t>
  </si>
  <si>
    <t>University of Maiduguri</t>
  </si>
  <si>
    <t>University of Puerto Rico</t>
  </si>
  <si>
    <t>Escuela Libre de Homeopatía</t>
  </si>
  <si>
    <t>Chaoyang UT</t>
  </si>
  <si>
    <t>Dagestan Gos Pedagog Univ</t>
  </si>
  <si>
    <t>Jameat Zalengi</t>
  </si>
  <si>
    <t>Brookhaven College of DCCCD</t>
  </si>
  <si>
    <t>Høgskolen i Narvik</t>
  </si>
  <si>
    <t>E Eng Ind São José Campos</t>
  </si>
  <si>
    <t>Goverment College Lahore</t>
  </si>
  <si>
    <t>Akad Man Inform Komp Kartika Y</t>
  </si>
  <si>
    <t>Lisbon Univ Institute</t>
  </si>
  <si>
    <t>University of Nigeria</t>
  </si>
  <si>
    <t>Inst Univ Tripoli Etudes Islam</t>
  </si>
  <si>
    <t>University of Sint Eustatius</t>
  </si>
  <si>
    <t>Escuela Libre de Psicología AC</t>
  </si>
  <si>
    <t>Cheju Daehakgyo</t>
  </si>
  <si>
    <t>Dagestan Gos Sel'sk Khoz Akad</t>
  </si>
  <si>
    <t>Jami'at Mohammed Khamiss Rabat</t>
  </si>
  <si>
    <t>Brooklyn Law School</t>
  </si>
  <si>
    <t>Høgskolen i Nesna</t>
  </si>
  <si>
    <t>E Eng Kennedy</t>
  </si>
  <si>
    <t>Govind Ballabh Pant Univ Agr T</t>
  </si>
  <si>
    <t>Akad Man Inform Komp Kesatria</t>
  </si>
  <si>
    <t>L-Università ta'Malta</t>
  </si>
  <si>
    <t>University of Port Harcourt</t>
  </si>
  <si>
    <t>Inst Universitaire Technologie</t>
  </si>
  <si>
    <t>University of Technology</t>
  </si>
  <si>
    <t>Escuela Libre Derecho Sinaloa</t>
  </si>
  <si>
    <t>Cheju National Univ Education</t>
  </si>
  <si>
    <t>Dagestan Gosudarst Tekh Univ</t>
  </si>
  <si>
    <t>Jami'at Muhammad Awwal Oujda</t>
  </si>
  <si>
    <t>Broward College</t>
  </si>
  <si>
    <t>Høgskolen i Nord-Trøndelag</t>
  </si>
  <si>
    <t>E Eng Lins</t>
  </si>
  <si>
    <t>Greenwich University</t>
  </si>
  <si>
    <t>Akad Man Inform Komp Kharisma</t>
  </si>
  <si>
    <t>Maritime Sch Prof H Edu Split</t>
  </si>
  <si>
    <t>University of Sierra Leone</t>
  </si>
  <si>
    <t>Institut Sup Etudes Islamiques</t>
  </si>
  <si>
    <t>UWI - Cavehill Campus</t>
  </si>
  <si>
    <t>Escuela Nac Antro Historia</t>
  </si>
  <si>
    <t>Chengde Med C</t>
  </si>
  <si>
    <t>Dagestan Gosudarstvennyi Univ</t>
  </si>
  <si>
    <t>Kafrelsheikh University</t>
  </si>
  <si>
    <t>Brown University</t>
  </si>
  <si>
    <t>Høgskolen i Oslo</t>
  </si>
  <si>
    <t>E Eng Mauá</t>
  </si>
  <si>
    <t>Guilan Univ Medical Sciences</t>
  </si>
  <si>
    <t>Akad Man Inform Komp Mitra</t>
  </si>
  <si>
    <t>Mediterranean College</t>
  </si>
  <si>
    <t>University of the Sahel</t>
  </si>
  <si>
    <t>Institut Supérieur Infirmières</t>
  </si>
  <si>
    <t>UWI - Dominica</t>
  </si>
  <si>
    <t>Escuela Náut Mercante Tampico</t>
  </si>
  <si>
    <t>Chengdu C Phys Edu</t>
  </si>
  <si>
    <t>Dal'ne V Akad Uprav Biz Prav</t>
  </si>
  <si>
    <t>Koliat Africa El-Jamia</t>
  </si>
  <si>
    <t>Bryant College</t>
  </si>
  <si>
    <t>Høgskolen i Østfold</t>
  </si>
  <si>
    <t>E Eng Piracicaba</t>
  </si>
  <si>
    <t>Guilan University</t>
  </si>
  <si>
    <t>Akad Man Inform Komp Muhammad</t>
  </si>
  <si>
    <t>Mestna S Risanje Slikanje</t>
  </si>
  <si>
    <t>University of Uyo</t>
  </si>
  <si>
    <t>Institute of Administration</t>
  </si>
  <si>
    <t>UWI - Mona Campus</t>
  </si>
  <si>
    <t>Escuela Náutica de Panamá</t>
  </si>
  <si>
    <t>Chengdu C Sci T</t>
  </si>
  <si>
    <t>Dal'ne V Gos Agr Univ</t>
  </si>
  <si>
    <t>Koliat Elhasibat Elalia</t>
  </si>
  <si>
    <t>Bryn Athyn Coll of New Church</t>
  </si>
  <si>
    <t>Høgskolen i Sogn og Fjordane</t>
  </si>
  <si>
    <t>E Eng Sup Edu Seráfico São FA</t>
  </si>
  <si>
    <t>Gujarat Agr University</t>
  </si>
  <si>
    <t>Akad Man Inform Komp PGRI</t>
  </si>
  <si>
    <t>Michelangelo Language School</t>
  </si>
  <si>
    <t>Usmanu Danfodiyo Univ Sokoto</t>
  </si>
  <si>
    <t>Institute of Applied Arts</t>
  </si>
  <si>
    <t>UWI - St Augustine Campus</t>
  </si>
  <si>
    <t>Escuela Nor Sup Estado Morelos</t>
  </si>
  <si>
    <t>Chengdu I Meteorology</t>
  </si>
  <si>
    <t>Dal'ne V Gos Univ Putei Soob</t>
  </si>
  <si>
    <t>Koliat Elnasr Elitagania</t>
  </si>
  <si>
    <t>Bryn Mawr College</t>
  </si>
  <si>
    <t>Høgskolen i Sør-Trøndelag</t>
  </si>
  <si>
    <t>E Farm Odont Alfenas</t>
  </si>
  <si>
    <t>Gujarat Ayurved University</t>
  </si>
  <si>
    <t>Akad Man Inform Komp PIRI</t>
  </si>
  <si>
    <t>Naba Academy Milan</t>
  </si>
  <si>
    <t>Yaba College of Technology</t>
  </si>
  <si>
    <t>Institute Technology Babylon</t>
  </si>
  <si>
    <t>UWI - St Kitts</t>
  </si>
  <si>
    <t>Escuela Nor Sup Estado Nayarit</t>
  </si>
  <si>
    <t>Chengdu Inst of Technology</t>
  </si>
  <si>
    <t>Dal'ne V Kommercheskaia Akad</t>
  </si>
  <si>
    <t>Koliat Khartoum Al-Tatpigia</t>
  </si>
  <si>
    <t>Bucknell University</t>
  </si>
  <si>
    <t>Høgskolen i Stavanger</t>
  </si>
  <si>
    <t>E Fed Eng Itajubá</t>
  </si>
  <si>
    <t>Gujarat Inst of Rural Mgmt</t>
  </si>
  <si>
    <t>Akad Man Inform Komp PPKIA</t>
  </si>
  <si>
    <t>New York College</t>
  </si>
  <si>
    <t>Institute Technology Baghdad</t>
  </si>
  <si>
    <t>Windsor University</t>
  </si>
  <si>
    <t>Escuela Nor Sup Estado Puebla</t>
  </si>
  <si>
    <t>Chengdu U</t>
  </si>
  <si>
    <t>Dal'nevost Akad Gos Sluzhby</t>
  </si>
  <si>
    <t>Koliat Port Sudan Ahlia</t>
  </si>
  <si>
    <t>Bucks County Community College</t>
  </si>
  <si>
    <t>Høgskolen i Telemark</t>
  </si>
  <si>
    <t>E Gov Minas Gerais</t>
  </si>
  <si>
    <t>Gujarat National Law Univ</t>
  </si>
  <si>
    <t>Akad Man Inform Komp Practica</t>
  </si>
  <si>
    <t>Nitze Sch Advanced Int Studies</t>
  </si>
  <si>
    <t>Int Sch of Choueifat</t>
  </si>
  <si>
    <t>Escuela Nor Sup Estado Yucatán</t>
  </si>
  <si>
    <t>Chengdu U Trad Chinese Med</t>
  </si>
  <si>
    <t>Dal'nevostoch Gos Inst Iskuss</t>
  </si>
  <si>
    <t>Koliat Shark El-Neel</t>
  </si>
  <si>
    <t>Buffalo State University</t>
  </si>
  <si>
    <t>Høgskolen i Tromsø</t>
  </si>
  <si>
    <t>E Ind Sup Naciún P D Murillo</t>
  </si>
  <si>
    <t>Gujarat Technological Univ</t>
  </si>
  <si>
    <t>Akad Man Inform Komp Pro Patri</t>
  </si>
  <si>
    <t>Panepistimion Aegaeou</t>
  </si>
  <si>
    <t>Intl College of Cyprus</t>
  </si>
  <si>
    <t>Escuela Nor Sup Fed Hermosillo</t>
  </si>
  <si>
    <t>Chengdu Univ of Tech</t>
  </si>
  <si>
    <t>Dal'nevostochnaia Gos Mor Akad</t>
  </si>
  <si>
    <t>Koliat Sudan Alijamia</t>
  </si>
  <si>
    <t>Bunker Hill Community College</t>
  </si>
  <si>
    <t>Høgskolen i Vestfold</t>
  </si>
  <si>
    <t>E Ing Antioquia</t>
  </si>
  <si>
    <t>Gujarat University</t>
  </si>
  <si>
    <t>Akad Man Inform Komp Pusaka Nu</t>
  </si>
  <si>
    <t>Panepistimion Makedonias</t>
  </si>
  <si>
    <t>Int'l Univ of Science &amp; Tech</t>
  </si>
  <si>
    <t>Escuela Nor Sup José E Madrane</t>
  </si>
  <si>
    <t>Chengdu University</t>
  </si>
  <si>
    <t>Dal'nevostochnyi Gos Univ</t>
  </si>
  <si>
    <t>Koliat Uloom Altyaran</t>
  </si>
  <si>
    <t>Burlington College</t>
  </si>
  <si>
    <t>Høgskolen i Volda</t>
  </si>
  <si>
    <t>E Med Santa Casa Misericórdia</t>
  </si>
  <si>
    <t>Gujarat Vidyapeeth</t>
  </si>
  <si>
    <t>Akad Man Inform Komp Remox</t>
  </si>
  <si>
    <t>Panepistimion Pireos</t>
  </si>
  <si>
    <t>Ipik University</t>
  </si>
  <si>
    <t>Escuela Nor Sup Sur Tamaulipas</t>
  </si>
  <si>
    <t>Chenzhou Medical College</t>
  </si>
  <si>
    <t>Dal'nevostochnyiGos Tekh Univ</t>
  </si>
  <si>
    <t>Koliat Uloom Eliganna</t>
  </si>
  <si>
    <t>Butler Community College</t>
  </si>
  <si>
    <t>Høgskolen Stord/Haugesund</t>
  </si>
  <si>
    <t>E Med Souza Marques</t>
  </si>
  <si>
    <t>Gulbarga University</t>
  </si>
  <si>
    <t>Akad Man Inform Komp S Agung</t>
  </si>
  <si>
    <t>Panteion Pan Iko Pol Epist</t>
  </si>
  <si>
    <t>Irbid Private University</t>
  </si>
  <si>
    <t>Escuela Norm Sup Estado Mexico</t>
  </si>
  <si>
    <t>Cheongju Nat Univ Education</t>
  </si>
  <si>
    <t>Danylo Halytsky Lviv Med Univ</t>
  </si>
  <si>
    <t>Koliat Wad Madani Ahlia</t>
  </si>
  <si>
    <t>Butler University</t>
  </si>
  <si>
    <t>Højvangseminariet</t>
  </si>
  <si>
    <t>E Mus Bel Artes Paraná</t>
  </si>
  <si>
    <t>Guru Angad Dev Vet Animal Sci</t>
  </si>
  <si>
    <t>Akad Man Inform Komp Serang</t>
  </si>
  <si>
    <t>Police Sch Prof H Edu Zagreb</t>
  </si>
  <si>
    <t>Islamic University Beirut</t>
  </si>
  <si>
    <t>Escuela Norm Sup Fed Veracruz</t>
  </si>
  <si>
    <t>CheongShim Intl Academy</t>
  </si>
  <si>
    <t>Darjavna Muzik Akad Prof P V</t>
  </si>
  <si>
    <t>La Manouba University</t>
  </si>
  <si>
    <t>Cabot Inst of App Arts &amp; Tech</t>
  </si>
  <si>
    <t>Holbæk Sem</t>
  </si>
  <si>
    <t>E Mus Espírito Santo</t>
  </si>
  <si>
    <t>Guru Ghasidas University</t>
  </si>
  <si>
    <t>Akad Man Inform Komp Sinar Nus</t>
  </si>
  <si>
    <t>Politecnico di Bari</t>
  </si>
  <si>
    <t>Islamic University Lebanon</t>
  </si>
  <si>
    <t>Escuela Normal Aguascalientes</t>
  </si>
  <si>
    <t>Chesin Taehak</t>
  </si>
  <si>
    <t>Dimitrie Cantemir Christian U</t>
  </si>
  <si>
    <t>Mahad Elitergma Elislami</t>
  </si>
  <si>
    <t>Cabrillo College</t>
  </si>
  <si>
    <t>Holstebro Pæd Sem</t>
  </si>
  <si>
    <t>E Nac Ci Estat</t>
  </si>
  <si>
    <t>Guru Gob Singh Indraprastha U</t>
  </si>
  <si>
    <t>Akad Man Inform Komp Startech</t>
  </si>
  <si>
    <t>Politecnico di Milano</t>
  </si>
  <si>
    <t>Istanbul Bilgi Universitesi</t>
  </si>
  <si>
    <t>Escuela Normal Benavente</t>
  </si>
  <si>
    <t>Chia Nan C Pharm Sci</t>
  </si>
  <si>
    <t>Dnepropetrovsk State Universit</t>
  </si>
  <si>
    <t>Mansoura Univ</t>
  </si>
  <si>
    <t>Caldwell College for Women</t>
  </si>
  <si>
    <t>Homerton Coll</t>
  </si>
  <si>
    <t>E Nac Enfermería</t>
  </si>
  <si>
    <t>Guru Jambeshwar University</t>
  </si>
  <si>
    <t>Akad Man Inform Komp Sukapura</t>
  </si>
  <si>
    <t>Politecnico di Torino</t>
  </si>
  <si>
    <t>Istanbul Kultur Universitesi</t>
  </si>
  <si>
    <t>Escuela Normal FEP</t>
  </si>
  <si>
    <t>Chiba Daigaku</t>
  </si>
  <si>
    <t>Dniprodzerzhynsk St Tech Univ</t>
  </si>
  <si>
    <t>Menoufia Univ</t>
  </si>
  <si>
    <t>Calif Polytechnic State Univ</t>
  </si>
  <si>
    <t>Hovedstadens Pæd Sem</t>
  </si>
  <si>
    <t>E Nac Policía Gen Santander</t>
  </si>
  <si>
    <t>Guru Nanak Dev University</t>
  </si>
  <si>
    <t>Akad Man Inform Komp Tri Sharm</t>
  </si>
  <si>
    <t>Polytechnion Kritis</t>
  </si>
  <si>
    <t>Istanbul Teknik Üniversitesi</t>
  </si>
  <si>
    <t>Escuela Normal Juana de Asbaje</t>
  </si>
  <si>
    <t>Chiba Keizai Daigaku</t>
  </si>
  <si>
    <t>Dnipropetrovsk Law Institute</t>
  </si>
  <si>
    <t>Military Technical College</t>
  </si>
  <si>
    <t>California Inst Integral Studi</t>
  </si>
  <si>
    <t>HS Trollhättan Uddevalla</t>
  </si>
  <si>
    <t>E Nor Espec Técnica</t>
  </si>
  <si>
    <t>Gurukula Kangri Vishwavidyalay</t>
  </si>
  <si>
    <t>Akad Man Inform Komp Veter</t>
  </si>
  <si>
    <t>Pontif Athen Anselmianum</t>
  </si>
  <si>
    <t>Istanbul University</t>
  </si>
  <si>
    <t>Escuela Normal Sup Durango</t>
  </si>
  <si>
    <t>Chiba Kogyo Daigaku</t>
  </si>
  <si>
    <t>Dnipropetrovsk St Agrar Univ</t>
  </si>
  <si>
    <t>Minia Univ</t>
  </si>
  <si>
    <t>California Inst of the Arts</t>
  </si>
  <si>
    <t>Hult Int'l Business School</t>
  </si>
  <si>
    <t>E Nor Int Católica</t>
  </si>
  <si>
    <t>H.N.Bahuguna Garhwal Univ</t>
  </si>
  <si>
    <t>Akad Man Inform Komp Widuri</t>
  </si>
  <si>
    <t>Pontif Athen Antonianum</t>
  </si>
  <si>
    <t>Ivane Javahisvilis Sahelobis T</t>
  </si>
  <si>
    <t>Escuela Normal Sup Tamaulipas</t>
  </si>
  <si>
    <t>Chiba Shoka Daigaku</t>
  </si>
  <si>
    <t>Dnipropetrovsk St Med Acad</t>
  </si>
  <si>
    <t>Misr Intl Univ</t>
  </si>
  <si>
    <t>California Institute of Tech</t>
  </si>
  <si>
    <t>Humanistinen Amm</t>
  </si>
  <si>
    <t>E Nor Int Enrique Finot</t>
  </si>
  <si>
    <t>H.R. Coll Commerce &amp; Economics</t>
  </si>
  <si>
    <t>Akad Man Inform Komp Widya Dha</t>
  </si>
  <si>
    <t>Pontif Athen Regina Apostolor</t>
  </si>
  <si>
    <t>Izmir State Conservatory</t>
  </si>
  <si>
    <t>Escuela Normal Super Jalisco</t>
  </si>
  <si>
    <t>Chikushi Jogakuen Daigaku</t>
  </si>
  <si>
    <t>Dnipropetrovsk State Univ</t>
  </si>
  <si>
    <t>Misr Univ Sci Tech</t>
  </si>
  <si>
    <t>California State Polytechnic U</t>
  </si>
  <si>
    <t>Iceland Academy of the Arts</t>
  </si>
  <si>
    <t>E Nor Int Mariscal Sucre</t>
  </si>
  <si>
    <t>Hamadan Univ Med Sci Health Se</t>
  </si>
  <si>
    <t>Akad Man Inform Komp Widya Pra</t>
  </si>
  <si>
    <t>Pontif Athen Sanctae Crucis</t>
  </si>
  <si>
    <t>Izmir Yüksek Teknoloji Enst</t>
  </si>
  <si>
    <t>Escuela Normal Super La Laguna</t>
  </si>
  <si>
    <t>China Academy of Railway Sci</t>
  </si>
  <si>
    <t>Dolnyslask Szk Wy Edu Wraclow</t>
  </si>
  <si>
    <t>Misurata Univ</t>
  </si>
  <si>
    <t>California State U Monterey</t>
  </si>
  <si>
    <t>Idrottshögskolan</t>
  </si>
  <si>
    <t>E Politec Ejercito</t>
  </si>
  <si>
    <t>Hamdard University</t>
  </si>
  <si>
    <t>Akad Man Inform Komp Wira Sety</t>
  </si>
  <si>
    <t>Pontif Fac Scientiarum Edu Aux</t>
  </si>
  <si>
    <t>Jam Imam Mohamed Saud Islamiah</t>
  </si>
  <si>
    <t>Escuela Normal Super Querétaro</t>
  </si>
  <si>
    <t>China Agr U</t>
  </si>
  <si>
    <t>Don Gos Agrarnyi Univ</t>
  </si>
  <si>
    <t>Mohammed V Souissi Univ Rabat</t>
  </si>
  <si>
    <t>California State University</t>
  </si>
  <si>
    <t>Ikast Sem</t>
  </si>
  <si>
    <t>E Politec Javeriana Ecuador</t>
  </si>
  <si>
    <t>Hardy Advanced Tech Inst</t>
  </si>
  <si>
    <t>Akad Man Inform Komp Yadika</t>
  </si>
  <si>
    <t>Pontif Fac Theol Marianum</t>
  </si>
  <si>
    <t>Jam Malik Fahd Betr Maad</t>
  </si>
  <si>
    <t>Escuela Normal Superior Mexico</t>
  </si>
  <si>
    <t>China C Civ Aero</t>
  </si>
  <si>
    <t>Don Gosudarst Tekh Univ</t>
  </si>
  <si>
    <t>Nasser University</t>
  </si>
  <si>
    <t>California Western Schl of Law</t>
  </si>
  <si>
    <t>Imperial Coll Sci Tech Med</t>
  </si>
  <si>
    <t>E Politec Nac</t>
  </si>
  <si>
    <t>Haryana Agricultural Univ</t>
  </si>
  <si>
    <t>Akad Man Inform Komp Yayasan M</t>
  </si>
  <si>
    <t>Pontif Fac Theol S Bonaventura</t>
  </si>
  <si>
    <t>Jami'at Al Al-Bayt</t>
  </si>
  <si>
    <t>Escuela Panamericana Hotelería</t>
  </si>
  <si>
    <t>China Coal Econ C Yantai</t>
  </si>
  <si>
    <t>Donbas Mining Metallurgic Inst</t>
  </si>
  <si>
    <t>Nat Inst Higher Ed in Med Sci</t>
  </si>
  <si>
    <t>Calvin College</t>
  </si>
  <si>
    <t>Inf Sis Menedzmenta Augstskola</t>
  </si>
  <si>
    <t>E Politécnica</t>
  </si>
  <si>
    <t>Hemwati Nandan Bahuguna Garhwa</t>
  </si>
  <si>
    <t>Akad Man Inform Komp YPTK</t>
  </si>
  <si>
    <t>Pontif Fac Theol S Teresianum</t>
  </si>
  <si>
    <t>Jami'at Al-Basrah</t>
  </si>
  <si>
    <t>Escuela Sup Educación Física</t>
  </si>
  <si>
    <t>China Con Mus Beijing</t>
  </si>
  <si>
    <t>Donbas St Acad Civ Eng Arch</t>
  </si>
  <si>
    <t>Nile University</t>
  </si>
  <si>
    <t>Cambrian Coll (Ap Arts &amp; Tech)</t>
  </si>
  <si>
    <t>Ing HS Århus</t>
  </si>
  <si>
    <t>E Senai Armando Arruda Pereira</t>
  </si>
  <si>
    <t>Herat Medical School</t>
  </si>
  <si>
    <t>Akad Man Inform Komputer AMIK</t>
  </si>
  <si>
    <t>Pontif Inst Altioris Latinitat</t>
  </si>
  <si>
    <t>Jami'at Al-Isra Al Ahliyyah</t>
  </si>
  <si>
    <t>Escuela Trabajo Social Tijuana</t>
  </si>
  <si>
    <t>China Europe Intl Business Sch</t>
  </si>
  <si>
    <t>Donbas State Mech Eng Acad</t>
  </si>
  <si>
    <t>October 6 Univ</t>
  </si>
  <si>
    <t>Cambridge Coll</t>
  </si>
  <si>
    <t>Ing HS Horsens Tek</t>
  </si>
  <si>
    <t>E Senai Mario Amato</t>
  </si>
  <si>
    <t>Herat University</t>
  </si>
  <si>
    <t>Akad Man Inform Komputer Aster</t>
  </si>
  <si>
    <t>Pontif Inst Archaeologiae Chri</t>
  </si>
  <si>
    <t>Jami'at Al-Kufa</t>
  </si>
  <si>
    <t>Fac Internacional Ciencias Edu</t>
  </si>
  <si>
    <t>China Foreign Affairs Univ</t>
  </si>
  <si>
    <t>Donetsk Inst Econ Econ Law</t>
  </si>
  <si>
    <t>October Univ Mod Sci Arts</t>
  </si>
  <si>
    <t>Camden County College</t>
  </si>
  <si>
    <t>Ing HS Købengavns Tek</t>
  </si>
  <si>
    <t>E Senai Theobaldo Nigris</t>
  </si>
  <si>
    <t>Himachal Pradesh Krishni Vishw</t>
  </si>
  <si>
    <t>Akad Man Inform Komputer ICI</t>
  </si>
  <si>
    <t>Pontif Inst Biblicum</t>
  </si>
  <si>
    <t>Jamiat Al-Malik Khalid</t>
  </si>
  <si>
    <t>Fac Latinoamericana Cien Soc</t>
  </si>
  <si>
    <t>China Grad Sch of Theology</t>
  </si>
  <si>
    <t>Donetsk Inst Econ Humanities</t>
  </si>
  <si>
    <t>Omar-Al-Mukhtar University</t>
  </si>
  <si>
    <t>Cameron University</t>
  </si>
  <si>
    <t>Ing HS Odense Tek</t>
  </si>
  <si>
    <t>E Soc Pol São Paulo</t>
  </si>
  <si>
    <t>Himachal Pradesh University</t>
  </si>
  <si>
    <t>Akad Man Inform Komputer Riau</t>
  </si>
  <si>
    <t>Pontif Inst Musicae Sacrae</t>
  </si>
  <si>
    <t>Jami'at Al-Mosul</t>
  </si>
  <si>
    <t>Fac Libre Derecho Monterrey AC</t>
  </si>
  <si>
    <t>China I Metrology Hangzhou</t>
  </si>
  <si>
    <t>Donetsk Inst Mrkt Soc Policy</t>
  </si>
  <si>
    <t>Sadat Acad for Admin Sciences</t>
  </si>
  <si>
    <t>Camosun College</t>
  </si>
  <si>
    <t>Inst Advanced Legal Studies</t>
  </si>
  <si>
    <t>E Sup Adm Mrktg Campinas</t>
  </si>
  <si>
    <t>Homi Bhabha National Institute</t>
  </si>
  <si>
    <t>Akad Man Inform Komputer Rizky</t>
  </si>
  <si>
    <t>Pontif Inst Stu Arabicorum Isl</t>
  </si>
  <si>
    <t>Jami'at Al-Ulum Al-Tatbiqiya</t>
  </si>
  <si>
    <t>Facultades Univ Saltillo A.C.</t>
  </si>
  <si>
    <t>China Ins Water Res Hydropower</t>
  </si>
  <si>
    <t>Donetsk Inst Social Education</t>
  </si>
  <si>
    <t>Sebha University</t>
  </si>
  <si>
    <t>Camrose Lutheran College</t>
  </si>
  <si>
    <t>Inst Commonwealth Studies</t>
  </si>
  <si>
    <t>E Sup Adm Mrktg Uberla</t>
  </si>
  <si>
    <t>Homoeopathic Med Coll &amp; Hosp</t>
  </si>
  <si>
    <t>Akad Man Inform Komputer Sigma</t>
  </si>
  <si>
    <t>Pontif Inst Stu Orientalium</t>
  </si>
  <si>
    <t>Jami'at Al-Zaytoonah Alordunia</t>
  </si>
  <si>
    <t>Florida State University</t>
  </si>
  <si>
    <t>China Inst Defence Sci Tech</t>
  </si>
  <si>
    <t>Donetsk Inst Tourist Business</t>
  </si>
  <si>
    <t>Seventh April University</t>
  </si>
  <si>
    <t>Can Col Acupuncture Orient Med</t>
  </si>
  <si>
    <t>Inst Latin American Studies</t>
  </si>
  <si>
    <t>E Sup Adm Neg</t>
  </si>
  <si>
    <t>Hormozgan Univ Med Sci HealthS</t>
  </si>
  <si>
    <t>Akad Man Inform Moch Husni Tha</t>
  </si>
  <si>
    <t>Pontif Univ San Tommaso Aquino</t>
  </si>
  <si>
    <t>Jami'at Amman Al-Ahliyya</t>
  </si>
  <si>
    <t>Grace University</t>
  </si>
  <si>
    <t>China Jiliang Univ</t>
  </si>
  <si>
    <t>Donetsk Institute Business</t>
  </si>
  <si>
    <t>Shendi University</t>
  </si>
  <si>
    <t>Canada College</t>
  </si>
  <si>
    <t>Inst Public Administration</t>
  </si>
  <si>
    <t>E Sup Adm Neg Agreste</t>
  </si>
  <si>
    <t>Hormozgan University</t>
  </si>
  <si>
    <t>Akad Man Informatika Komp ICI</t>
  </si>
  <si>
    <t>Pontif Urbaniana Univ</t>
  </si>
  <si>
    <t>Jami'at Baghdad</t>
  </si>
  <si>
    <t>Heroica Esc Naval Militar</t>
  </si>
  <si>
    <t>China Med C</t>
  </si>
  <si>
    <t>Donetsk Institute Management</t>
  </si>
  <si>
    <t>Sinai Univ</t>
  </si>
  <si>
    <t>Canadian Bible College</t>
  </si>
  <si>
    <t>Inst United State Studies</t>
  </si>
  <si>
    <t>E Sup Adm Neg São Paulo</t>
  </si>
  <si>
    <t>Ibne-Sina Balkh Medical Sch</t>
  </si>
  <si>
    <t>Akad Man Kesatuan Bogor</t>
  </si>
  <si>
    <t>Pontifical Gregorian Univ</t>
  </si>
  <si>
    <t>Jami'at Filadelfia</t>
  </si>
  <si>
    <t>Hope University</t>
  </si>
  <si>
    <t>China Medical University</t>
  </si>
  <si>
    <t>Donetsk St Inst Artif Intell</t>
  </si>
  <si>
    <t>South Valley Univ</t>
  </si>
  <si>
    <t>Canadian Business College</t>
  </si>
  <si>
    <t>Institute Classical Studies</t>
  </si>
  <si>
    <t>E Sup Adm Públ</t>
  </si>
  <si>
    <t>ICFAI University</t>
  </si>
  <si>
    <t>Akad Man Keu Prima Lampung</t>
  </si>
  <si>
    <t>Pontifical Lateran University</t>
  </si>
  <si>
    <t>Jami'at Haikazian</t>
  </si>
  <si>
    <t>Inst Americano de Edu Superior</t>
  </si>
  <si>
    <t>China Nat A Fine Art Hangzhou</t>
  </si>
  <si>
    <t>Donetsk St Med Univ M Gorky</t>
  </si>
  <si>
    <t>Suez Canal University</t>
  </si>
  <si>
    <t>Canadian Forces College</t>
  </si>
  <si>
    <t>Institute Education</t>
  </si>
  <si>
    <t>E Sup Agr Ci Machado</t>
  </si>
  <si>
    <t>Ilam Univ Medical Sciences</t>
  </si>
  <si>
    <t>Akad Man Keuangan Kualakapuas</t>
  </si>
  <si>
    <t>Pontifical University</t>
  </si>
  <si>
    <t>Jami'at Jerash</t>
  </si>
  <si>
    <t>Inst Capac Mag Estado Mexico</t>
  </si>
  <si>
    <t>China Pharm U Nanjing</t>
  </si>
  <si>
    <t>Donetsk St Univ Econ Trade</t>
  </si>
  <si>
    <t>Tanta Univ</t>
  </si>
  <si>
    <t>Canadian Forces Naval Eng Sch</t>
  </si>
  <si>
    <t>Institute English Studies</t>
  </si>
  <si>
    <t>E Sup Agr Mossoró</t>
  </si>
  <si>
    <t>Ilam University</t>
  </si>
  <si>
    <t>Akad Man Keuangan Palangkaraya</t>
  </si>
  <si>
    <t>Pontificium Athenaeum</t>
  </si>
  <si>
    <t>Jami'at Mu'tah</t>
  </si>
  <si>
    <t>Inst Cen-A Adm Empresas</t>
  </si>
  <si>
    <t>China Pharmaceutical U Nanjing</t>
  </si>
  <si>
    <t>Donetsk State Acad Manage</t>
  </si>
  <si>
    <t>The British Univ in Egypt</t>
  </si>
  <si>
    <t>Institute Germanic Studies</t>
  </si>
  <si>
    <t>E Sup Agr Paraguaçú Paulista</t>
  </si>
  <si>
    <t>Imam Hossein-University</t>
  </si>
  <si>
    <t>Akad Man Keuangan YP-IPPI</t>
  </si>
  <si>
    <t>Pontificium Institut Studiorum</t>
  </si>
  <si>
    <t>Jazan Univ</t>
  </si>
  <si>
    <t>Inst Cen-A Adm Publ</t>
  </si>
  <si>
    <t>China Sch Jour Beijing</t>
  </si>
  <si>
    <t>Donetsk State Tech Univ</t>
  </si>
  <si>
    <t>The Open University</t>
  </si>
  <si>
    <t>Canadian Nazarene College</t>
  </si>
  <si>
    <t>Institute Historical Research</t>
  </si>
  <si>
    <t>E Sup Anisio Teixeira</t>
  </si>
  <si>
    <t>Imam Khomeyni Intl University</t>
  </si>
  <si>
    <t>Akad Man Kop Kosgoro Pontianak</t>
  </si>
  <si>
    <t>Pontificium Institutum</t>
  </si>
  <si>
    <t>Jerusalem Coll Tech Machon Lev</t>
  </si>
  <si>
    <t>Inst Ci Estu Sup Tamaulipas AC</t>
  </si>
  <si>
    <t>China Ship Res &amp; Dev Academy</t>
  </si>
  <si>
    <t>Donetsk State University</t>
  </si>
  <si>
    <t>Univ Abdelmalek Essaadi Tétoua</t>
  </si>
  <si>
    <t>Canadian Police College</t>
  </si>
  <si>
    <t>Institute of Technology Carlow</t>
  </si>
  <si>
    <t>E Sup Batista Amazonas</t>
  </si>
  <si>
    <t>Imam Sadegh University</t>
  </si>
  <si>
    <t>Akad Man Kop Ottow Geissler</t>
  </si>
  <si>
    <t>Pozega Polytech</t>
  </si>
  <si>
    <t>Jerusalem Rubin Acad Mus Dance</t>
  </si>
  <si>
    <t>Inst Ciencias Soc Econ Admin</t>
  </si>
  <si>
    <t>China Text U Shanghai</t>
  </si>
  <si>
    <t>Donskoi Iuridicheskii Institut</t>
  </si>
  <si>
    <t>Univ Abou Bekr Belkaid Tlemcen</t>
  </si>
  <si>
    <t>Canadian Union College</t>
  </si>
  <si>
    <t>Institute of Technology Sligo</t>
  </si>
  <si>
    <t>E Sup Bellas Artes</t>
  </si>
  <si>
    <t>Independent Univ Bangladesh</t>
  </si>
  <si>
    <t>Akad Man Kop Tantular Madiun</t>
  </si>
  <si>
    <t>Real E Sup Art Dram Madrid</t>
  </si>
  <si>
    <t>Jordan Univ of Sci &amp; Tech</t>
  </si>
  <si>
    <t>Inst Ciencias Social Mérida AC</t>
  </si>
  <si>
    <t>China U Geosci Wuhan</t>
  </si>
  <si>
    <t>E Ukraine St Univ Lugansk</t>
  </si>
  <si>
    <t>Univ Amar Telidji-Laghouat</t>
  </si>
  <si>
    <t>Canadian University College</t>
  </si>
  <si>
    <t>Institute of Technology Tralee</t>
  </si>
  <si>
    <t>E Sup Bio Meio Ambiente</t>
  </si>
  <si>
    <t>Indian Agr Research Institute</t>
  </si>
  <si>
    <t>Akad Man Koperasi Banyuwangi</t>
  </si>
  <si>
    <t>Rijeka Polytech</t>
  </si>
  <si>
    <t>Jubail Industrial College</t>
  </si>
  <si>
    <t>Inst Didaxis Formac Capacit SC</t>
  </si>
  <si>
    <t>China U Min T Beijing</t>
  </si>
  <si>
    <t>Ecole Sup Commerciale-Nicolae</t>
  </si>
  <si>
    <t>Univ Badji Mokhtar Annaba</t>
  </si>
  <si>
    <t>Canadore College</t>
  </si>
  <si>
    <t>Institute Romance Studies</t>
  </si>
  <si>
    <t>E Sup Ci Agr FEG</t>
  </si>
  <si>
    <t>Indian I Info Tech Allahabad</t>
  </si>
  <si>
    <t>Akad Man Koperasi Barabai</t>
  </si>
  <si>
    <t>Saint Louis University</t>
  </si>
  <si>
    <t>K Abovyani Anvan Haykakan Peta</t>
  </si>
  <si>
    <t>Inst Educativas Labastida A.C.</t>
  </si>
  <si>
    <t>China U Min T Xuzhou</t>
  </si>
  <si>
    <t>Ecologic Univeristy Bucharest</t>
  </si>
  <si>
    <t>Univ Batna</t>
  </si>
  <si>
    <t>Canisius College</t>
  </si>
  <si>
    <t>Institute Technology Tallaght</t>
  </si>
  <si>
    <t>E Sup Ci Agr Rio Verde</t>
  </si>
  <si>
    <t>Indian Inst of Mgmt-Ahmedabad</t>
  </si>
  <si>
    <t>Akad Man Koperasi Bengkulu</t>
  </si>
  <si>
    <t>Sc Intl Sup Stu Av Trieste</t>
  </si>
  <si>
    <t>Kadir Has Univ</t>
  </si>
  <si>
    <t>Inst Especializ Ejecutivos AC</t>
  </si>
  <si>
    <t>China U Pol Sci Law Beijing</t>
  </si>
  <si>
    <t>Ecology Univ Dimitrie Cantemir</t>
  </si>
  <si>
    <t>Univ Blida</t>
  </si>
  <si>
    <t>Cape Breton Univ</t>
  </si>
  <si>
    <t>Irish School of Ecumenics</t>
  </si>
  <si>
    <t>E Sup Ci Cont Adm Ituiutaba</t>
  </si>
  <si>
    <t>Indian Inst of Sci Bangalore</t>
  </si>
  <si>
    <t>Akad Man Koperasi Graha Karya</t>
  </si>
  <si>
    <t>Sc Sup Stu Univ Perfez S Anna</t>
  </si>
  <si>
    <t>Kafkas Üniversitesi</t>
  </si>
  <si>
    <t>Inst Estat Desar Seg Trabajo</t>
  </si>
  <si>
    <t>China Univ of Geosciences</t>
  </si>
  <si>
    <t>Econ Law Inst Chernivtsi</t>
  </si>
  <si>
    <t>Univ Boumerdes</t>
  </si>
  <si>
    <t>Cape Cod Comm. College</t>
  </si>
  <si>
    <t>ISMA Univ of Applied Sciences</t>
  </si>
  <si>
    <t>E Sup Ci Cont Rondonópolis</t>
  </si>
  <si>
    <t>Indian Inst of Tech Rajasthan</t>
  </si>
  <si>
    <t>Akad Man Koperasi Kediri</t>
  </si>
  <si>
    <t>Sch Prof H Edu Health Serv Zag</t>
  </si>
  <si>
    <t>Kahramanmaras Sütçü Imam Üniv</t>
  </si>
  <si>
    <t>Inst Estud Avanz Actualización</t>
  </si>
  <si>
    <t>China Univ Petroleum Dongying</t>
  </si>
  <si>
    <t>Ekaterinburg Gos Teat Inst</t>
  </si>
  <si>
    <t>Univ Cadi Ayyad Marrakech</t>
  </si>
  <si>
    <t>Capella University</t>
  </si>
  <si>
    <t>IT University of Copenhagen</t>
  </si>
  <si>
    <t>E Sup Ci Fís Bio Sertão</t>
  </si>
  <si>
    <t>Indian Inst of Tech -Roorkee</t>
  </si>
  <si>
    <t>Akad Man Koperasi Malang</t>
  </si>
  <si>
    <t>School of Education Pisa</t>
  </si>
  <si>
    <t>Kartadeniz Teknik Üniversitesi</t>
  </si>
  <si>
    <t>Inst Estud Posgrad Cien Human</t>
  </si>
  <si>
    <t>China West Normal University</t>
  </si>
  <si>
    <t>Ekonomická Univ v Bratislave</t>
  </si>
  <si>
    <t>Univ Chouaïb Doukkali Jadida</t>
  </si>
  <si>
    <t>Jægerspris Socialpæd Sem</t>
  </si>
  <si>
    <t>E Sup Ci Hum Ex Rio Verde</t>
  </si>
  <si>
    <t>Indian Inst Tech Bombay</t>
  </si>
  <si>
    <t>Akad Man Koperasi Padang</t>
  </si>
  <si>
    <t>Scuola Normale Superiore</t>
  </si>
  <si>
    <t>Khazar Univ</t>
  </si>
  <si>
    <t>Inst Estud Profes Saltillo AC</t>
  </si>
  <si>
    <t>China Womens University</t>
  </si>
  <si>
    <t>Elabuga Gos Pedagog Inst</t>
  </si>
  <si>
    <t>Univ Constantine</t>
  </si>
  <si>
    <t>Capital University</t>
  </si>
  <si>
    <t>Jazepa Vltola Latvijas Muz Aka</t>
  </si>
  <si>
    <t>E Sup Ci Saude Rio Verde</t>
  </si>
  <si>
    <t>Indian Inst Tech Guwahati</t>
  </si>
  <si>
    <t>Akad Man Koperasi Palembang</t>
  </si>
  <si>
    <t>Scuola Superiore Interpreti</t>
  </si>
  <si>
    <t>King Abdul Aziz Univ</t>
  </si>
  <si>
    <t>Inst Estud Superior Poza Rica</t>
  </si>
  <si>
    <t>Chinese A Soc Sci Grad Sch</t>
  </si>
  <si>
    <t>Elek Benedek Pedagógiai Foisk</t>
  </si>
  <si>
    <t>Univ Droit Econ Gest</t>
  </si>
  <si>
    <t>Career Development Institute</t>
  </si>
  <si>
    <t>Jelling Stat Sem</t>
  </si>
  <si>
    <t>E Sup Comp Fortaleza</t>
  </si>
  <si>
    <t>Indian Inst Tech Kanpur</t>
  </si>
  <si>
    <t>Akad Man Koperasi Riau</t>
  </si>
  <si>
    <t>Second Univ of Naples</t>
  </si>
  <si>
    <t>King Abdullah U Sci &amp; Tech</t>
  </si>
  <si>
    <t>Inst Estud Superior Tamaulipas</t>
  </si>
  <si>
    <t>Chinese Acad of Meteo Sciences</t>
  </si>
  <si>
    <t>Elets Gos Pedagog Inst</t>
  </si>
  <si>
    <t>Univ Ezzitouna Tunis</t>
  </si>
  <si>
    <t>Carleton College</t>
  </si>
  <si>
    <t>Joensuu yliopisto</t>
  </si>
  <si>
    <t>E Sup Edu Ci Letr Rio Verde</t>
  </si>
  <si>
    <t>Indian Inst Tech Kharagpur</t>
  </si>
  <si>
    <t>Akad Man Koperasi Semarang</t>
  </si>
  <si>
    <t>Soc Polytech Zagreb</t>
  </si>
  <si>
    <t>King Fahd U Petro &amp; Minerals</t>
  </si>
  <si>
    <t>Inst Estud Superior Turismo SC</t>
  </si>
  <si>
    <t>Chinese Acad of Preventive Med</t>
  </si>
  <si>
    <t>Eötvös József Foiskola</t>
  </si>
  <si>
    <t>Univ Ferhat Abbas Sétif</t>
  </si>
  <si>
    <t>Jydsk Pæd Sem</t>
  </si>
  <si>
    <t>E Sup Edu Fis Alta Paulista</t>
  </si>
  <si>
    <t>Indian Inst Tech Madras</t>
  </si>
  <si>
    <t>Akad Man Koperasi Surya</t>
  </si>
  <si>
    <t>Split Polytech</t>
  </si>
  <si>
    <t>King Faisal University</t>
  </si>
  <si>
    <t>Inst Estud Superiores Chiapas</t>
  </si>
  <si>
    <t>Chinese Academy of Sciences</t>
  </si>
  <si>
    <t>Eötvös Loránd Tudományegyetem</t>
  </si>
  <si>
    <t>Univ Francaise D' Egypte</t>
  </si>
  <si>
    <t>Carlton Trail Comm College</t>
  </si>
  <si>
    <t>Jyväskylän Amm</t>
  </si>
  <si>
    <t>E Sup Edu Fis Avaré</t>
  </si>
  <si>
    <t>Indian Inst Tech New Delhi</t>
  </si>
  <si>
    <t>Akad Man Mataram</t>
  </si>
  <si>
    <t>Sveu J J Strossmayera Osijeku</t>
  </si>
  <si>
    <t>King Saud University</t>
  </si>
  <si>
    <t>Inst Estud Superiores Oaxaca</t>
  </si>
  <si>
    <t>Chinese Cult U</t>
  </si>
  <si>
    <t>Eszterházi Károly Tan Fôisk</t>
  </si>
  <si>
    <t>Univ Hassan II Mohammedia</t>
  </si>
  <si>
    <t>Jyväskylän yliopisto</t>
  </si>
  <si>
    <t>E Sup Edu Fis Cruzeiro</t>
  </si>
  <si>
    <t>Indian Institute of IT &amp; Mgmt</t>
  </si>
  <si>
    <t>Akad Man Muhammadiyah</t>
  </si>
  <si>
    <t>Sveu Rijeci</t>
  </si>
  <si>
    <t>King Saudbin Abdulaziz U H Sci</t>
  </si>
  <si>
    <t>Inst Estud Universitarios AC</t>
  </si>
  <si>
    <t>Chinese People Publ Secur U</t>
  </si>
  <si>
    <t>Euro Wy Szk Prawa Adm Warszawa</t>
  </si>
  <si>
    <t>Univ Lett Art Sci Hum</t>
  </si>
  <si>
    <t>Carroll College</t>
  </si>
  <si>
    <t>Kajaanin Amm</t>
  </si>
  <si>
    <t>E Sup Edu Fis Desport</t>
  </si>
  <si>
    <t>Indian Institute of Management</t>
  </si>
  <si>
    <t>Akad Man Perp Ujung Pandang</t>
  </si>
  <si>
    <t>Sveuciliste Mostaru</t>
  </si>
  <si>
    <t>Kirikkale Üniversitesi</t>
  </si>
  <si>
    <t>Inst Intl Estud Sup Tamaulipas</t>
  </si>
  <si>
    <t>Chinese U Hong Kong</t>
  </si>
  <si>
    <t>European Univ at St.Petersburg</t>
  </si>
  <si>
    <t>Univ Moulay Ismail Meknès</t>
  </si>
  <si>
    <t>Carter Center</t>
  </si>
  <si>
    <t>Karlsruhe University of Tech</t>
  </si>
  <si>
    <t>E Sup Edu Fis Goiás</t>
  </si>
  <si>
    <t>Indian Institute of Science</t>
  </si>
  <si>
    <t>Akad Man Perpajakan Indonesia</t>
  </si>
  <si>
    <t>Teach Sch Prof H Edu Cakovec</t>
  </si>
  <si>
    <t>Koç Üniversitesi/Koc Univ</t>
  </si>
  <si>
    <t>Inst Invest Psicolog Clín Soc</t>
  </si>
  <si>
    <t>Chinju Nat Univ Education</t>
  </si>
  <si>
    <t>Europejska Akad Sztuk Warszawa</t>
  </si>
  <si>
    <t>Univ Mouloud Mammer Tizi-Ouzou</t>
  </si>
  <si>
    <t>Case Western Reserve Univ</t>
  </si>
  <si>
    <t>Karlstads Universitet</t>
  </si>
  <si>
    <t>E Sup Edu Fis Jundiaí</t>
  </si>
  <si>
    <t>Indian Institute of Tech</t>
  </si>
  <si>
    <t>Akad Man Peru Eben Haezer</t>
  </si>
  <si>
    <t>Teach Sch Prof High Edu</t>
  </si>
  <si>
    <t>Kocaeli Üniversitesi</t>
  </si>
  <si>
    <t>Inst Latinoam Comunic Educativ</t>
  </si>
  <si>
    <t>Chinju National University</t>
  </si>
  <si>
    <t>Evang Hittudományi Egyeten</t>
  </si>
  <si>
    <t>Univ of Bechar</t>
  </si>
  <si>
    <t>Castleton State College</t>
  </si>
  <si>
    <t>Karolinska Institutet</t>
  </si>
  <si>
    <t>E Sup Edu Fis Muzambinho</t>
  </si>
  <si>
    <t>Indian Institute of Technology</t>
  </si>
  <si>
    <t>Akad Man Perusahaan Jayabaya</t>
  </si>
  <si>
    <t>Tech Ekpaid Idrima</t>
  </si>
  <si>
    <t>Kol Torah Rabbinical College</t>
  </si>
  <si>
    <t>Inst Mantense Estudios Profes</t>
  </si>
  <si>
    <t>Chinmyong Taehak</t>
  </si>
  <si>
    <t>Evropeskij Gumarn Univ</t>
  </si>
  <si>
    <t>Univ Sci Islam Emir Abdelkader</t>
  </si>
  <si>
    <t>Catawba College</t>
  </si>
  <si>
    <t>Kauno Kolegija</t>
  </si>
  <si>
    <t>E Sup Edu Fis Tec Desport</t>
  </si>
  <si>
    <t>Indian School of Mines</t>
  </si>
  <si>
    <t>Akad Man Perusahaan Panca Bhak</t>
  </si>
  <si>
    <t>Tech Ekpaid Idrima Athinas</t>
  </si>
  <si>
    <t>Kul Al-Amira Sumaya Jami Tik</t>
  </si>
  <si>
    <t>Inst Matías Romero Estud Dipl</t>
  </si>
  <si>
    <t>Cho Ok Hui Taehak</t>
  </si>
  <si>
    <t>Far Eastern State Med Univ</t>
  </si>
  <si>
    <t>Univ Sci Tech HouariBoumediene</t>
  </si>
  <si>
    <t>Catholic Lutheran University</t>
  </si>
  <si>
    <t>Kauno Medicinos Universitetas</t>
  </si>
  <si>
    <t>E Sup Edu Ipitanga</t>
  </si>
  <si>
    <t>Indian Statistical Institute</t>
  </si>
  <si>
    <t>Akad Man Perusahaan YKPN</t>
  </si>
  <si>
    <t>Tech Ekpaid Idrima Chalkidas</t>
  </si>
  <si>
    <t>Kul Imam Ouzai Dirasat Islamiy</t>
  </si>
  <si>
    <t>Inst Mercado Publ SC Naucalpán</t>
  </si>
  <si>
    <t>Chodang University</t>
  </si>
  <si>
    <t>Finansovaia Akademiia</t>
  </si>
  <si>
    <t>Univ Sci Tech Oran</t>
  </si>
  <si>
    <t>Catholic Univ of America</t>
  </si>
  <si>
    <t>Kauno Technologijos Univ</t>
  </si>
  <si>
    <t>E Sup Ens Helena Antipoff</t>
  </si>
  <si>
    <t>Indian Vet Research Institute</t>
  </si>
  <si>
    <t>Akad Man Putra Jaya</t>
  </si>
  <si>
    <t>Tech Ekpaid Idrima Epirou</t>
  </si>
  <si>
    <t>Kulliya Idarat Amal Islamiya</t>
  </si>
  <si>
    <t>Inst Mercadotécnia Publicid SC</t>
  </si>
  <si>
    <t>Choe Hui Suk Taehak</t>
  </si>
  <si>
    <t>Franko Rossiia Inst Del Adm</t>
  </si>
  <si>
    <t>Univ Senghor Univ Intl Lang Fr</t>
  </si>
  <si>
    <t>Cayuga Community College</t>
  </si>
  <si>
    <t>Kauno Verslo Kolegija</t>
  </si>
  <si>
    <t>E Sup Estat Bahia</t>
  </si>
  <si>
    <t>Indira Gandhi Inst Dev Res</t>
  </si>
  <si>
    <t>Akad Man Salatiga</t>
  </si>
  <si>
    <t>Tech Ekpaid Idrima Irakliou</t>
  </si>
  <si>
    <t>Kulliyat Al-Sharq al-Awsat</t>
  </si>
  <si>
    <t>Inst Mexicano Audición Lengua</t>
  </si>
  <si>
    <t>Chonan University</t>
  </si>
  <si>
    <t>Free Int'l Univ of Moldova</t>
  </si>
  <si>
    <t>Univ Sidi Mohammed Ben Abdella</t>
  </si>
  <si>
    <t>Cazenovia College</t>
  </si>
  <si>
    <t>Keele University</t>
  </si>
  <si>
    <t>E Sup Estud Empr Inf</t>
  </si>
  <si>
    <t>Indira Gandhi Inst Med Sci</t>
  </si>
  <si>
    <t>Akad Man Victori Sorong</t>
  </si>
  <si>
    <t>Tech Ekpaid Idrima Kavalas</t>
  </si>
  <si>
    <t>Kutaisis Akaki Ceretlis Sahel</t>
  </si>
  <si>
    <t>Inst Mexicano Estud Super SC</t>
  </si>
  <si>
    <t>Chonbuk National University</t>
  </si>
  <si>
    <t>Gábor Dénes Foiskola</t>
  </si>
  <si>
    <t>Univ Sultan Moulay Slimane</t>
  </si>
  <si>
    <t>CDI College</t>
  </si>
  <si>
    <t>Kemi Tornion Amm</t>
  </si>
  <si>
    <t>E Sup Estud Soc Brusque</t>
  </si>
  <si>
    <t>Indira Gandhi Krishi Vishwavid</t>
  </si>
  <si>
    <t>Akad Man YAPK</t>
  </si>
  <si>
    <t>Tech Ekpaid Idrima Kozanis</t>
  </si>
  <si>
    <t>Kutaisis N Muselisvilis Sahelo</t>
  </si>
  <si>
    <t>Inst Nac Administrac Publ AC</t>
  </si>
  <si>
    <t>Chong Jun Taek Kyongje Taehak</t>
  </si>
  <si>
    <t>Gép Auto Musz Foisk</t>
  </si>
  <si>
    <t>Université d'Alger</t>
  </si>
  <si>
    <t>Cdn Memorial Chiropractic Coll</t>
  </si>
  <si>
    <t>Kennarahaskoli Islands U of Ed</t>
  </si>
  <si>
    <t>E Sup Hotel</t>
  </si>
  <si>
    <t>Indira Gandhi Nat Open Univ</t>
  </si>
  <si>
    <t>Akad Man YPPI</t>
  </si>
  <si>
    <t>Tech Ekpaid Idrima Lamias</t>
  </si>
  <si>
    <t>Kuwait University</t>
  </si>
  <si>
    <t>Inst Nac Antropología Historia</t>
  </si>
  <si>
    <t>Chongjin Hoeyang Thankwa Tae</t>
  </si>
  <si>
    <t>Glazov Gos Pedagog Inst</t>
  </si>
  <si>
    <t>Universite de Kairouan</t>
  </si>
  <si>
    <t>Cdn Mennonite Bible College</t>
  </si>
  <si>
    <t>Kent Inst Art Design</t>
  </si>
  <si>
    <t>E Sup Inf Rondonópolis</t>
  </si>
  <si>
    <t>Indira Kala Sangit Vishwavidya</t>
  </si>
  <si>
    <t>Akad Manajemen Gunrung Leuser</t>
  </si>
  <si>
    <t>Tech Ekpaid Idrima Larissas</t>
  </si>
  <si>
    <t>Lankaran Dovlat Univ</t>
  </si>
  <si>
    <t>Inst Nac Astrofís Óptica Elect</t>
  </si>
  <si>
    <t>Chongjin Jonja Jadong Than Tae</t>
  </si>
  <si>
    <t>Golovka State Ped Univ</t>
  </si>
  <si>
    <t>Université d'Oran Es Senia</t>
  </si>
  <si>
    <t>Cedar Crest College</t>
  </si>
  <si>
    <t>King Alfred Coll H Education</t>
  </si>
  <si>
    <t>E Sup Mrkting</t>
  </si>
  <si>
    <t>Indus Valley Sch Art Architect</t>
  </si>
  <si>
    <t>Akad Manajemen Gunrung Sitoli</t>
  </si>
  <si>
    <t>Tech Ekpaid Idrima Messologgio</t>
  </si>
  <si>
    <t>Lebanese Acad. of Fine Arts</t>
  </si>
  <si>
    <t>Inst Nac Bellas Artes Literat</t>
  </si>
  <si>
    <t>Chongjin Kongop Taehak</t>
  </si>
  <si>
    <t>Gomelski Dzarzauny Tehn Univ P</t>
  </si>
  <si>
    <t>Universite du 7 Nov a Carthage</t>
  </si>
  <si>
    <t>CEGEP Abitibi Temiscamingue</t>
  </si>
  <si>
    <t>King's Coll London</t>
  </si>
  <si>
    <t>E Sup Politec Chimborazo</t>
  </si>
  <si>
    <t>Inst Adv Stu Basic Sci Zanjan</t>
  </si>
  <si>
    <t>Akad Mar Suaka Bahari Cirebon</t>
  </si>
  <si>
    <t>Tech Ekpaid Idrima Patras</t>
  </si>
  <si>
    <t>Lebanese American University</t>
  </si>
  <si>
    <t>Inst Nac Com Hum Dr Andrés Bus</t>
  </si>
  <si>
    <t>Chongjin Kumqok Thankwa Taehak</t>
  </si>
  <si>
    <t>Gomelski Dzjarzauny Med Inst</t>
  </si>
  <si>
    <t>Université du Centre Sousse</t>
  </si>
  <si>
    <t>Kingston University</t>
  </si>
  <si>
    <t>E Sup Politec Eco Amazonica</t>
  </si>
  <si>
    <t>Inst of Business Mangement</t>
  </si>
  <si>
    <t>Akad Mar Veter Republik ID</t>
  </si>
  <si>
    <t>Tech Ekpaid Idrima Piraea</t>
  </si>
  <si>
    <t>Lebanese International Univ</t>
  </si>
  <si>
    <t>Inst Nac Estud Sind Adm Publ F</t>
  </si>
  <si>
    <t>Chongjin Kyon Than Taehak</t>
  </si>
  <si>
    <t>Gomelski Dzjarzauny Univ F Sko</t>
  </si>
  <si>
    <t>Université du Sud à Sfax</t>
  </si>
  <si>
    <t>Klaipedos Universitetas</t>
  </si>
  <si>
    <t>E Sup Politec Litoral</t>
  </si>
  <si>
    <t>Inst of Chemical Technology</t>
  </si>
  <si>
    <t>Akad Maritim Belawan Medan</t>
  </si>
  <si>
    <t>Tech Ekpaid Idrima Serron</t>
  </si>
  <si>
    <t>Lebanese Nat High Consrv Music</t>
  </si>
  <si>
    <t>Inst Nac Orto Ortoped Maxilar</t>
  </si>
  <si>
    <t>Chongjin Medical University</t>
  </si>
  <si>
    <t>Gomelski Kaaperatyvny Institut</t>
  </si>
  <si>
    <t>Université Hassan 1er</t>
  </si>
  <si>
    <t>Københavns Dag Aftenseminarium</t>
  </si>
  <si>
    <t>E Sup Prop Mrktg Porto Alegre</t>
  </si>
  <si>
    <t>Inst of Engineering (India)</t>
  </si>
  <si>
    <t>Akad Maritim Cirebon</t>
  </si>
  <si>
    <t>Tech Polytech Zagreb</t>
  </si>
  <si>
    <t>Levinsky Teachers' College</t>
  </si>
  <si>
    <t>Inst Nac Téc Energ Simón Bolív</t>
  </si>
  <si>
    <t>Chongju Choldo Konsol Than Tae</t>
  </si>
  <si>
    <t>Gorlivka St Ped Inst For Lang</t>
  </si>
  <si>
    <t>Université Ibn Tofail Kenitra</t>
  </si>
  <si>
    <t>Københavns Pæd Sem</t>
  </si>
  <si>
    <t>E Sup Prop Mrktg Rio</t>
  </si>
  <si>
    <t>Institute of Business Admin</t>
  </si>
  <si>
    <t>Akad Maritim Djadajat</t>
  </si>
  <si>
    <t>The American Univ of Athens</t>
  </si>
  <si>
    <t>Machon Weizmann Lemada</t>
  </si>
  <si>
    <t>Inst Nac Téc Heroes y Mártires</t>
  </si>
  <si>
    <t>Chongju University</t>
  </si>
  <si>
    <t>Gorno Altai Gosudarst Univ</t>
  </si>
  <si>
    <t>Universite Mohammed V-Agdal</t>
  </si>
  <si>
    <t>Københavns Socialpæd Sem</t>
  </si>
  <si>
    <t>E Sup Prop Mrktg SP</t>
  </si>
  <si>
    <t>Institute of Legal Studies</t>
  </si>
  <si>
    <t>Akad Maritim Ganesa Yogyakarta</t>
  </si>
  <si>
    <t>Turin Technical University</t>
  </si>
  <si>
    <t>Ma'had 'Hikmat 'Ali 'Huquq</t>
  </si>
  <si>
    <t>Inst Nac Técnico Vocacional</t>
  </si>
  <si>
    <t>Chongqing Comm College</t>
  </si>
  <si>
    <t>Gorsk Gos Agrarnyi Univ</t>
  </si>
  <si>
    <t>Université Quaraouiyin Fès</t>
  </si>
  <si>
    <t>Kohtla Järve Meditsiinikool</t>
  </si>
  <si>
    <t>E Sup Rel Públicas</t>
  </si>
  <si>
    <t>Institute Worker's Education</t>
  </si>
  <si>
    <t>Akad Maritim Indonesia</t>
  </si>
  <si>
    <t>U of Basque Country, UPV</t>
  </si>
  <si>
    <t>Maltepe University</t>
  </si>
  <si>
    <t>Inst Nacional Ciencias Penales</t>
  </si>
  <si>
    <t>Chongqing I Post Telecom</t>
  </si>
  <si>
    <t>Gos Muzykal'no-Pedagog Inst</t>
  </si>
  <si>
    <t>Université Tunis El Manar</t>
  </si>
  <si>
    <t>Kolding Pæd Sem</t>
  </si>
  <si>
    <t>E Sup Secretariado Pernambuco</t>
  </si>
  <si>
    <t>Internation Islamic University</t>
  </si>
  <si>
    <t>Akad Maritim Indonesia Bitung</t>
  </si>
  <si>
    <t>Univ Aberta</t>
  </si>
  <si>
    <t>Marmara Üniversitesi</t>
  </si>
  <si>
    <t>Inst Nacional Salud Pública</t>
  </si>
  <si>
    <t>Chongqing Jianzhu U</t>
  </si>
  <si>
    <t>Gosudarst Univ Upravleniia</t>
  </si>
  <si>
    <t>University of Benghazi</t>
  </si>
  <si>
    <t>Konstfack</t>
  </si>
  <si>
    <t>E Sup Teologia</t>
  </si>
  <si>
    <t>International Inst Pop Sci</t>
  </si>
  <si>
    <t>Akad Maritim Indonesia Jakarta</t>
  </si>
  <si>
    <t>Univ American College Skopje</t>
  </si>
  <si>
    <t>Masdar Inst. Science and Tech</t>
  </si>
  <si>
    <t>Inst Panam Alta Dirección Empr</t>
  </si>
  <si>
    <t>Chongqing Jiaotong University</t>
  </si>
  <si>
    <t>Grigore T Popa U Med Phar IASI</t>
  </si>
  <si>
    <t>University of El Zaeem</t>
  </si>
  <si>
    <t>Kungliga Konsthögskolan</t>
  </si>
  <si>
    <t>E Sup Tur Hotel Florianópolis</t>
  </si>
  <si>
    <t>International School Dhaka</t>
  </si>
  <si>
    <t>Akad Maritim Indonesia Medan</t>
  </si>
  <si>
    <t>Univ Aut Lisboa Luís Camões</t>
  </si>
  <si>
    <t>Mersin Üniversitesi</t>
  </si>
  <si>
    <t>Inst Pedagógico Anglo Español</t>
  </si>
  <si>
    <t>Chongqing Med U</t>
  </si>
  <si>
    <t>Grodzenski Dzjarzauny Med Univ</t>
  </si>
  <si>
    <t>University of Gezira</t>
  </si>
  <si>
    <t>Kungliga Musikhögskolan</t>
  </si>
  <si>
    <t>E Tec Fed Campos</t>
  </si>
  <si>
    <t>Intl Inst Info Tech Bangalore</t>
  </si>
  <si>
    <t>Akad Maritim Malaku</t>
  </si>
  <si>
    <t>Univ Autónoma de Barcelona</t>
  </si>
  <si>
    <t>Mesogeiako Inst Diefthinsis</t>
  </si>
  <si>
    <t>Inst Pedagógico Estud Posgrado</t>
  </si>
  <si>
    <t>Chongqing Normal University</t>
  </si>
  <si>
    <t>Grodzenski Dzjarzauny Univ J K</t>
  </si>
  <si>
    <t>University of Monastir</t>
  </si>
  <si>
    <t>Kungliga Tekniska Högskolan</t>
  </si>
  <si>
    <t>E Tec Fed Paraíba</t>
  </si>
  <si>
    <t>Int'l Inst of Information Tech</t>
  </si>
  <si>
    <t>Akad Maritim Mataram</t>
  </si>
  <si>
    <t>Univ Banjoj Luci</t>
  </si>
  <si>
    <t>Michlala, Jerusalem College</t>
  </si>
  <si>
    <t>Inst Posgrad Educación Chiapas</t>
  </si>
  <si>
    <t>Chongqing Teach C</t>
  </si>
  <si>
    <t>Grodzenski Gos Agr Univ</t>
  </si>
  <si>
    <t>University of Tunis</t>
  </si>
  <si>
    <t>Kunsthøgskolen i Bergen</t>
  </si>
  <si>
    <t>E Tec Fed Rio Grande Norte</t>
  </si>
  <si>
    <t>Intl Turkmen Turkish Uni</t>
  </si>
  <si>
    <t>Akad Maritim Nasional ID</t>
  </si>
  <si>
    <t>Univ Bihacu</t>
  </si>
  <si>
    <t>Mimar Sinan Üniversitesi</t>
  </si>
  <si>
    <t>Inst Psicoter Psic Inf Adolesc</t>
  </si>
  <si>
    <t>Chongqing Tech &amp; Bus Univ</t>
  </si>
  <si>
    <t>Grozhnyi Neftianoi Institut</t>
  </si>
  <si>
    <t>Upper Nile University</t>
  </si>
  <si>
    <t>Kunsthøgskolen i Oslo</t>
  </si>
  <si>
    <t>Ec Normale Sup Simón Bolívar</t>
  </si>
  <si>
    <t>Intl Univ Bus Agr Tech</t>
  </si>
  <si>
    <t>Akad Maritim Nasional Jakarta</t>
  </si>
  <si>
    <t>Univ Bujgësor Tiranës</t>
  </si>
  <si>
    <t>Mingachevir Polytech Inst</t>
  </si>
  <si>
    <t>Inst Sup Ci Edu Estado Mexico</t>
  </si>
  <si>
    <t>Chongqing U</t>
  </si>
  <si>
    <t>Guman Ekon Negosudarstvennyj I</t>
  </si>
  <si>
    <t>Zagazig Univ</t>
  </si>
  <si>
    <t>Kuopion yliopisto</t>
  </si>
  <si>
    <t>Educat Fond of State of Para</t>
  </si>
  <si>
    <t>Iqra University</t>
  </si>
  <si>
    <t>Akad Maritim Nusantara Cilacap</t>
  </si>
  <si>
    <t>Univ Ca' Foscari Venezia</t>
  </si>
  <si>
    <t>Mir Yeshiva</t>
  </si>
  <si>
    <t>Inst Sup Ci Tecno La Laguna AC</t>
  </si>
  <si>
    <t>Chongshin University</t>
  </si>
  <si>
    <t>Gumanitarnyi Institut</t>
  </si>
  <si>
    <t>Kuvataideakatemia Bildkonstaka</t>
  </si>
  <si>
    <t>Escola de Economia Sao Paulo</t>
  </si>
  <si>
    <t>Iran Univ Med Sci Health Serv</t>
  </si>
  <si>
    <t>Akad Maritim Sapta Samudra</t>
  </si>
  <si>
    <t>Univ Católica Portuguesa</t>
  </si>
  <si>
    <t>Mugla Üniversitesi</t>
  </si>
  <si>
    <t>Inst Sup Cult Art Monterrey</t>
  </si>
  <si>
    <t>Chongsong Taehak</t>
  </si>
  <si>
    <t>Gumanitarnyi Universitet</t>
  </si>
  <si>
    <t>Kymenlaakson Amm</t>
  </si>
  <si>
    <t>Escola Sup Artes-Sta Marcelina</t>
  </si>
  <si>
    <t>Iran Univ Sci Tech Tehran</t>
  </si>
  <si>
    <t>Akad Maritim Yogyakarta</t>
  </si>
  <si>
    <t>Univ Cattolica del Sacro Cuore</t>
  </si>
  <si>
    <t>Mustafa Kemal Üniversitesi</t>
  </si>
  <si>
    <t>Inst Sup Doc Educación Espec</t>
  </si>
  <si>
    <t>Chongsu Hwahak Thankwa Taehak</t>
  </si>
  <si>
    <t>Haynal Imre U of Health Sci</t>
  </si>
  <si>
    <t>Lahden Amm</t>
  </si>
  <si>
    <t>Estabelecimentos Ens Sup Int</t>
  </si>
  <si>
    <t>Isfahan Univ Medical Sciences</t>
  </si>
  <si>
    <t>Akad Medis Vereriner Puragabay</t>
  </si>
  <si>
    <t>Univ Comm Luigi Bocconi</t>
  </si>
  <si>
    <t>Nancivan St Univ J Momedalijev</t>
  </si>
  <si>
    <t>Inst Sup Edu Policial</t>
  </si>
  <si>
    <t>Chonju National Univ Education</t>
  </si>
  <si>
    <t>High Sch Bus Admin Odesa</t>
  </si>
  <si>
    <t>Lancaster University</t>
  </si>
  <si>
    <t>Esu de Musica Contemporanea</t>
  </si>
  <si>
    <t>Isfahan Univ of Art</t>
  </si>
  <si>
    <t>Akad Olah Raga Indonesia</t>
  </si>
  <si>
    <t>Univ da Beira Interior</t>
  </si>
  <si>
    <t>National University</t>
  </si>
  <si>
    <t>Inst Sup Educac Telesecundaria</t>
  </si>
  <si>
    <t>Chonnae Kongop Taehak</t>
  </si>
  <si>
    <t>Higher Sch Foreign Languages</t>
  </si>
  <si>
    <t>Lapin yliopisto</t>
  </si>
  <si>
    <t>Esuela Adm Negocios para Grad</t>
  </si>
  <si>
    <t>Isfahan Univ Technology</t>
  </si>
  <si>
    <t>Akad Par 17 Agustus 1945</t>
  </si>
  <si>
    <t>Univ de Coimbra</t>
  </si>
  <si>
    <t>Negev Acad Coll Engineering</t>
  </si>
  <si>
    <t>Inst Sup Estud Fam Est Mexico</t>
  </si>
  <si>
    <t>Chonnam National University</t>
  </si>
  <si>
    <t>Higher School Business Kyiv</t>
  </si>
  <si>
    <t>Lappeenrannan Tek Kork</t>
  </si>
  <si>
    <t>Fac Adélia Camargo Corréa</t>
  </si>
  <si>
    <t>Islamia University Bahawalpur</t>
  </si>
  <si>
    <t>Akad Par 45 Jayapura</t>
  </si>
  <si>
    <t>Univ de Évora</t>
  </si>
  <si>
    <t>Negev Coll Name Pinhas Sapir</t>
  </si>
  <si>
    <t>Inst Sup Estudios Prospectivos</t>
  </si>
  <si>
    <t>Chonrigil Taehak</t>
  </si>
  <si>
    <t>Highr Business Sch Alchevsk</t>
  </si>
  <si>
    <t>Lärarhögskolan i Stockholm</t>
  </si>
  <si>
    <t>Fac Adelmar Rosado</t>
  </si>
  <si>
    <t>Islamic Azad Univ Mashhad</t>
  </si>
  <si>
    <t>Akad Par Ambarrukmo Palace</t>
  </si>
  <si>
    <t>Univ de Lisboa</t>
  </si>
  <si>
    <t>Netanya Academic College</t>
  </si>
  <si>
    <t>Inst Sup Interpret Traductores</t>
  </si>
  <si>
    <t>Choson Cheyuk Taehak</t>
  </si>
  <si>
    <t>Himiko Tehn Metalurgicen Univ</t>
  </si>
  <si>
    <t>Latvian State University</t>
  </si>
  <si>
    <t>Fac Adm Alta Floresta</t>
  </si>
  <si>
    <t>Islamic Azad Univ Rasht</t>
  </si>
  <si>
    <t>Akad Par Arjuna Malang</t>
  </si>
  <si>
    <t>Univ de Madeira</t>
  </si>
  <si>
    <t>New York Inst of Technology</t>
  </si>
  <si>
    <t>Inst Tec Agropec No 1 Durango</t>
  </si>
  <si>
    <t>Chosun University</t>
  </si>
  <si>
    <t>I.M Mechnikov State Med Acad</t>
  </si>
  <si>
    <t>Latvijas Evang Lut Kristlga Ak</t>
  </si>
  <si>
    <t>Fac Adm Assis</t>
  </si>
  <si>
    <t>Islamic Azad Univ Tehran Med U</t>
  </si>
  <si>
    <t>Akad Par Buana Wisata</t>
  </si>
  <si>
    <t>Univ do Algarve</t>
  </si>
  <si>
    <t>Nigde Üniv</t>
  </si>
  <si>
    <t>Inst Tec Agropec No 10 Torreón</t>
  </si>
  <si>
    <t>Christian Theo Univ</t>
  </si>
  <si>
    <t>I.M.Sechenov Moscow Med Acd</t>
  </si>
  <si>
    <t>Latvijas Juras Akademija</t>
  </si>
  <si>
    <t>Fac Adm Capivari</t>
  </si>
  <si>
    <t>Islamic Azad University</t>
  </si>
  <si>
    <t>Akad Par Denpasar</t>
  </si>
  <si>
    <t>Univ do Minho</t>
  </si>
  <si>
    <t>Nizwa Coll of Applied Sciences</t>
  </si>
  <si>
    <t>Inst Tec Agropec No 19 Tizimín</t>
  </si>
  <si>
    <t>I.P Pavlov State Med Univ</t>
  </si>
  <si>
    <t>Latvijas Kulturas Akademija</t>
  </si>
  <si>
    <t>Fac Adm Cen Edu Form Sup</t>
  </si>
  <si>
    <t>Islamic Azad Univ-Kashan</t>
  </si>
  <si>
    <t>Akad Par Dharma Nusantra Sakti</t>
  </si>
  <si>
    <t>Univ do Porto</t>
  </si>
  <si>
    <t>Nosilefiki Sch</t>
  </si>
  <si>
    <t>Inst Tec Agropec No 2 Conkal</t>
  </si>
  <si>
    <t>Chubu Daigaku</t>
  </si>
  <si>
    <t>Iakutsk Gos Sel'sk Khoz Akad</t>
  </si>
  <si>
    <t>Latvijas Lauksaimnieclbas Univ</t>
  </si>
  <si>
    <t>Fac Adm Champagnat</t>
  </si>
  <si>
    <t>Islamic Univ Kushtia Jhenaidah</t>
  </si>
  <si>
    <t>Akad Par Dian Rana Rantepao</t>
  </si>
  <si>
    <t>Univ dos Açores</t>
  </si>
  <si>
    <t>Odlar Yurdu University</t>
  </si>
  <si>
    <t>Inst Tec Agropec No 3 Tuxtepec</t>
  </si>
  <si>
    <t>Chubu Gakuin Daigaku</t>
  </si>
  <si>
    <t>Iakutsk Gosusdarstvennyi Univ</t>
  </si>
  <si>
    <t>Latvijas Makslas Akademija</t>
  </si>
  <si>
    <t>Fac Adm Ci Cont</t>
  </si>
  <si>
    <t>Islamic Univ of Technology</t>
  </si>
  <si>
    <t>Akad Par Engku Puteri Hamidah</t>
  </si>
  <si>
    <t>Univ Dzemala Bijedica Mostar</t>
  </si>
  <si>
    <t>Oman Medical College</t>
  </si>
  <si>
    <t>Inst Tec Agropec No 4 Altamira</t>
  </si>
  <si>
    <t>Chugye University for Arts</t>
  </si>
  <si>
    <t>Iaroslavl Gos Meditsyn Akad</t>
  </si>
  <si>
    <t>Latvijas Medicinas Akademija</t>
  </si>
  <si>
    <t>Fac Adm Ci Cont Luzwell</t>
  </si>
  <si>
    <t>Isra University Hyderabad</t>
  </si>
  <si>
    <t>Akad Par Hotel Man Dharma Agun</t>
  </si>
  <si>
    <t>Univ Fernando Pessoa</t>
  </si>
  <si>
    <t>Ondokuz Mayis Üniversitesi</t>
  </si>
  <si>
    <t>Inst Tec Agropec No 5 Campeche</t>
  </si>
  <si>
    <t>Chukyo Daigaku</t>
  </si>
  <si>
    <t>Iaroslavl Gos Pedagog Univ</t>
  </si>
  <si>
    <t>Latvijas Nac Aizsardzlbas Akad</t>
  </si>
  <si>
    <t>Fac Adm Ci Cont São Roque</t>
  </si>
  <si>
    <t>Issyk-Kulskij Gos Universitet</t>
  </si>
  <si>
    <t>Akad Par Indaphrasta</t>
  </si>
  <si>
    <t>Univ Independente</t>
  </si>
  <si>
    <t>Ono Academic College</t>
  </si>
  <si>
    <t>Inst Tec Agropec No 7 Morelia</t>
  </si>
  <si>
    <t>Chukyo Gakuin Daigaku</t>
  </si>
  <si>
    <t>Iaroslavl Gos Sel'sk Khoz Akad</t>
  </si>
  <si>
    <t>Latvijas Policijas Akademija</t>
  </si>
  <si>
    <t>Fac Adm Ci Cont Tibiriçá</t>
  </si>
  <si>
    <t>Iuzno Kazahstanskij Guman Univ</t>
  </si>
  <si>
    <t>Akad Par Indonesia</t>
  </si>
  <si>
    <t>Univ Int Menéndez Pelayo</t>
  </si>
  <si>
    <t>Oranim, Sch Edu Kibbutz Mvmt</t>
  </si>
  <si>
    <t>Inst Tec Centroamericano</t>
  </si>
  <si>
    <t>Chukyo Joshi Daigaku</t>
  </si>
  <si>
    <t>Iaroslavl Gos Teatral' Inst</t>
  </si>
  <si>
    <t>Latvijas Sporta Ped Akad</t>
  </si>
  <si>
    <t>Fac Adm Ci Econ Cont</t>
  </si>
  <si>
    <t>Iuzno Kazahstanskij Tehn Univ</t>
  </si>
  <si>
    <t>Akad Par Jakarta Intl Hotels</t>
  </si>
  <si>
    <t>Univ Internacion Pérez Galdós</t>
  </si>
  <si>
    <t>Orot Israel College</t>
  </si>
  <si>
    <t>Inst Tec Chalatenango</t>
  </si>
  <si>
    <t>Chuncheon Nat Univ Education</t>
  </si>
  <si>
    <t>Iaroslavl Gosusdarst Tekh Univ</t>
  </si>
  <si>
    <t>Leeds Metropolitan University</t>
  </si>
  <si>
    <t>Fac Adm Ci Edu Letr</t>
  </si>
  <si>
    <t>Jadavpur University</t>
  </si>
  <si>
    <t>Akad Par Manado</t>
  </si>
  <si>
    <t>Univ Internacional</t>
  </si>
  <si>
    <t>ORT Braude College</t>
  </si>
  <si>
    <t>Inst Tec Costa Rica</t>
  </si>
  <si>
    <t>Chung Cheng Inst of Tech</t>
  </si>
  <si>
    <t>ICEF</t>
  </si>
  <si>
    <t>Leeds Polytechnic (City Site)</t>
  </si>
  <si>
    <t>Fac Adm Com Ext Salvador</t>
  </si>
  <si>
    <t>Jahangirnagar Univ</t>
  </si>
  <si>
    <t>Akad Par Mandala Bhakti Sukoha</t>
  </si>
  <si>
    <t>Univ Internacional Catalunya</t>
  </si>
  <si>
    <t>ORT Hermelin Engineering Coll</t>
  </si>
  <si>
    <t>Inst Tec Est Sup Occidente AC</t>
  </si>
  <si>
    <t>Chung Cheong University</t>
  </si>
  <si>
    <t>Ikonomiceski Univ Varna</t>
  </si>
  <si>
    <t>Letterkenny Inst Technology</t>
  </si>
  <si>
    <t>Fac Adm Diadema</t>
  </si>
  <si>
    <t>Jahrom Sch Medical Sciences</t>
  </si>
  <si>
    <t>Akad Par Nasional</t>
  </si>
  <si>
    <t>Univ Jaume I de Castellón</t>
  </si>
  <si>
    <t>ORT Syngalowsky AcadCTeachTech</t>
  </si>
  <si>
    <t>Inst Tec Estud Sup Reg Carboní</t>
  </si>
  <si>
    <t>Chung Nam University-Namdo</t>
  </si>
  <si>
    <t>Independant Univ of Moscow</t>
  </si>
  <si>
    <t>Liepajas Pedagogiska Akademija</t>
  </si>
  <si>
    <t>Fac Adm Econ</t>
  </si>
  <si>
    <t>Jai Hind College</t>
  </si>
  <si>
    <t>Akad Par Nasional Jakarta</t>
  </si>
  <si>
    <t>Univ Korçës Fan S Noli</t>
  </si>
  <si>
    <t>Orta Dogu Teknik Üniversitesi</t>
  </si>
  <si>
    <t>Inst Tec Estud Univ La Laguna</t>
  </si>
  <si>
    <t>Chung Shan Med Dent C</t>
  </si>
  <si>
    <t>Ingushetiia Gosudarst Univ</t>
  </si>
  <si>
    <t>Lietuvos Kriks Fondo Aukst Mok</t>
  </si>
  <si>
    <t>Fac Adm Elite</t>
  </si>
  <si>
    <t>Jai Narain Vyas University</t>
  </si>
  <si>
    <t>Akad Par Nasional Samarinda</t>
  </si>
  <si>
    <t>Univ Las Palmas Gran Canaria</t>
  </si>
  <si>
    <t>Osmangazi Üniversitesi</t>
  </si>
  <si>
    <t>Inst Tec Forest El Salto No. 1</t>
  </si>
  <si>
    <t>Chung Shan Medical Univ</t>
  </si>
  <si>
    <t>Ins Intl Relations Moldova</t>
  </si>
  <si>
    <t>Lietuvos Kuno Kulturos Akad</t>
  </si>
  <si>
    <t>Fac Adm Empr</t>
  </si>
  <si>
    <t>Jai Prakash Vishwavidyalaya</t>
  </si>
  <si>
    <t>Akad Par Nusantara Jaya</t>
  </si>
  <si>
    <t>Univ Lusíada</t>
  </si>
  <si>
    <t>Palestine Polytech University</t>
  </si>
  <si>
    <t>Inst Tec San Miguel</t>
  </si>
  <si>
    <t>Chung-Ang University</t>
  </si>
  <si>
    <t>Inst Biz Prav Informats Tekh</t>
  </si>
  <si>
    <t>Lietuvos Muzikos Akademija</t>
  </si>
  <si>
    <t>Fac Adm Empr Cacoal</t>
  </si>
  <si>
    <t>Jain Vishva Bharati Institute</t>
  </si>
  <si>
    <t>Akad Par Panca Dharma Bhakti</t>
  </si>
  <si>
    <t>Univ Lusófona Human Tecnologia</t>
  </si>
  <si>
    <t>Pamukkale Üniversitesi</t>
  </si>
  <si>
    <t>Inst Tec San Vicente</t>
  </si>
  <si>
    <t>Chungbuk National University</t>
  </si>
  <si>
    <t>Inst Bus Adm Kryvy Rig</t>
  </si>
  <si>
    <t>Lietuvos Teises Universitetas</t>
  </si>
  <si>
    <t>Fac Adm Empr Catanduva</t>
  </si>
  <si>
    <t>Jalal-Abad Pple Friendship Uni</t>
  </si>
  <si>
    <t>Akad Par Paramita</t>
  </si>
  <si>
    <t>Univ Miguel Hernández Elche</t>
  </si>
  <si>
    <t>Panepistimio Kyprou</t>
  </si>
  <si>
    <t>Inst Tec Santa Ana</t>
  </si>
  <si>
    <t>Chung-Hua U</t>
  </si>
  <si>
    <t>Inst Bus Mod Tech Zhytomyr</t>
  </si>
  <si>
    <t>Lietuvos Veterinarijos Akad</t>
  </si>
  <si>
    <t>Fac Adm Empr Estad São Paulo</t>
  </si>
  <si>
    <t>Jalal-Abad State University</t>
  </si>
  <si>
    <t>Akad Par Patria Indonesia</t>
  </si>
  <si>
    <t>Univ Moderna de Lisboa</t>
  </si>
  <si>
    <t>Petroleum Institute</t>
  </si>
  <si>
    <t>Inst Tec Sonsonate</t>
  </si>
  <si>
    <t>Chungju National University</t>
  </si>
  <si>
    <t>Inst Clothes Modelling Kyiv</t>
  </si>
  <si>
    <t>Lietuvos Zemes Ukio Univ</t>
  </si>
  <si>
    <t>Fac Adm Empr Itumbiara</t>
  </si>
  <si>
    <t>Jamia Hamdard</t>
  </si>
  <si>
    <t>Akad Par Pelita Harapan</t>
  </si>
  <si>
    <t>Univ Nac Educación a Distancia</t>
  </si>
  <si>
    <t>Phizikakan Cult Haykakan Petak</t>
  </si>
  <si>
    <t>Inst Tec Sup Acatlán de Osorio</t>
  </si>
  <si>
    <t>Chungnam National University</t>
  </si>
  <si>
    <t>Inst Dipl Otnosh Mezhdun Akad</t>
  </si>
  <si>
    <t>Limerick Institute Technology</t>
  </si>
  <si>
    <t>Fac Adm Empr Jahú</t>
  </si>
  <si>
    <t>Jamia Millia Islamia Univ</t>
  </si>
  <si>
    <t>Akad Par Prapanca</t>
  </si>
  <si>
    <t>Univ Nova de Lisboa</t>
  </si>
  <si>
    <t>Prince Sultan University</t>
  </si>
  <si>
    <t>Inst Tec Sup San Andrés Tuxtla</t>
  </si>
  <si>
    <t>Chungnam Sanup University</t>
  </si>
  <si>
    <t>Inst Druzhby Narod Kavkaz</t>
  </si>
  <si>
    <t>Linköping Universitet</t>
  </si>
  <si>
    <t>Fac Adm Estad São Paulo</t>
  </si>
  <si>
    <t>Jawaharlal Nehru Krishi Vishwa</t>
  </si>
  <si>
    <t>Akad Par Sahid</t>
  </si>
  <si>
    <t>Univ of Naples Federico I</t>
  </si>
  <si>
    <t>Qassim University</t>
  </si>
  <si>
    <t>Inst Tec Sup Sur de Guanajuato</t>
  </si>
  <si>
    <t>Chungtai I Health Sci T</t>
  </si>
  <si>
    <t>Inst Econ Business Ternopil</t>
  </si>
  <si>
    <t>Liverpool Hope College</t>
  </si>
  <si>
    <t>Fac Adm Fátima Sul</t>
  </si>
  <si>
    <t>Jawaharlal Nehru Tech Univ</t>
  </si>
  <si>
    <t>Akad Par Satu Nusa Akparsan</t>
  </si>
  <si>
    <t>Univ Particular Ricardo Palma</t>
  </si>
  <si>
    <t>Qatar University</t>
  </si>
  <si>
    <t>Inst Tec Sup Sur Estad Yucatán</t>
  </si>
  <si>
    <t>Chung-Yvan Christian Univ</t>
  </si>
  <si>
    <t>Inst Econ Mgmt Simferopol</t>
  </si>
  <si>
    <t>Liverpool John Moores Univ</t>
  </si>
  <si>
    <t>Fac Adm Fin Machado</t>
  </si>
  <si>
    <t>Jawaharlal Nehru University</t>
  </si>
  <si>
    <t>Akad Par Satya Widya Surabaya</t>
  </si>
  <si>
    <t>Univ per Stranieri di Perugia</t>
  </si>
  <si>
    <t>Queen Arwa Univ Acad Sciences</t>
  </si>
  <si>
    <t>Inst Tec Sup Zacatecas Norte</t>
  </si>
  <si>
    <t>Chuo Daigaku</t>
  </si>
  <si>
    <t>Inst Econ Mod Tech Kremenchuk</t>
  </si>
  <si>
    <t>Centenary Coll</t>
  </si>
  <si>
    <t>London Business School</t>
  </si>
  <si>
    <t>Fac Adm Florianópolis</t>
  </si>
  <si>
    <t>Jaypee Inst of Info Tech Noida</t>
  </si>
  <si>
    <t>Akad Par Siliwangi Tasikmalaya</t>
  </si>
  <si>
    <t>Univ per Stranieri di Siena</t>
  </si>
  <si>
    <t>Riyadh College Dentistry Pharm</t>
  </si>
  <si>
    <t>Inst Tec Usulután</t>
  </si>
  <si>
    <t>Chuo Gakuin Daigaku</t>
  </si>
  <si>
    <t>Inst Economic Humanities Rivne</t>
  </si>
  <si>
    <t>Centenary College</t>
  </si>
  <si>
    <t>London Guildhall Univ</t>
  </si>
  <si>
    <t>Fac Adm Fund AA Penteado</t>
  </si>
  <si>
    <t>Jaypee Univ of Engineer &amp; Tech</t>
  </si>
  <si>
    <t>Akad Par Stipary</t>
  </si>
  <si>
    <t>Univ Politèc Catalunya</t>
  </si>
  <si>
    <t>Ruppin Academic Center</t>
  </si>
  <si>
    <t>Inst Tec Zacatecoluca</t>
  </si>
  <si>
    <t>City U Hong Kong</t>
  </si>
  <si>
    <t>Inst Ekon Prav Est Spets Kuban</t>
  </si>
  <si>
    <t>London Institute</t>
  </si>
  <si>
    <t>Fac Adm Geral AEMA RJ</t>
  </si>
  <si>
    <t>Jaypee Univ of Info &amp; Tech</t>
  </si>
  <si>
    <t>Akad Par Tridaya</t>
  </si>
  <si>
    <t>Univ Politécnica Cartagena</t>
  </si>
  <si>
    <t>Rustaq Coll Applied Sciences</t>
  </si>
  <si>
    <t>Inst Tecn Estu Sup Monterrey</t>
  </si>
  <si>
    <t>Civ Av I China Tianjin</t>
  </si>
  <si>
    <t>Inst Ekonomi Predprinimatel'</t>
  </si>
  <si>
    <t>Central Baptist Theol Seminary</t>
  </si>
  <si>
    <t>London Metropolitan Univ</t>
  </si>
  <si>
    <t>Fac Adm Governador Valadares</t>
  </si>
  <si>
    <t>Jiwaji University</t>
  </si>
  <si>
    <t>Akad Par Trisakti</t>
  </si>
  <si>
    <t>Univ Politécnica Madrid</t>
  </si>
  <si>
    <t>RustavelisSahel BatumisSahelmU</t>
  </si>
  <si>
    <t>Inst Tecno Ciudad Cuauhtémoc</t>
  </si>
  <si>
    <t>Columbia University Lang/Ctr</t>
  </si>
  <si>
    <t>Inst Entr Strategy Zhovti Vody</t>
  </si>
  <si>
    <t>Central College</t>
  </si>
  <si>
    <t>London Sch Econ Pol Sci</t>
  </si>
  <si>
    <t>Fac Adm Guarapari</t>
  </si>
  <si>
    <t>Kabul Polytechnic</t>
  </si>
  <si>
    <t>Akad Par Widya Nusantara</t>
  </si>
  <si>
    <t>Univ Politécnica Valencia</t>
  </si>
  <si>
    <t>Saba'a University</t>
  </si>
  <si>
    <t>Inst Tecno Estud Sup Coacalco</t>
  </si>
  <si>
    <t>Communication Univ of China</t>
  </si>
  <si>
    <t>Inst Gos Sluzh Uprav Prez Res</t>
  </si>
  <si>
    <t>Central Connecticut State Coll</t>
  </si>
  <si>
    <t>London Sch Hyg Trop Med</t>
  </si>
  <si>
    <t>Fac Adm Hospitalar São Paulo</t>
  </si>
  <si>
    <t>Kabul State Medical Institute</t>
  </si>
  <si>
    <t>Akad Par Yadatepe</t>
  </si>
  <si>
    <t>Univ Politeknik Tiranes</t>
  </si>
  <si>
    <t>Sabanci Univ</t>
  </si>
  <si>
    <t>Inst Tecno Nac Cristóbal Colón</t>
  </si>
  <si>
    <t>Concordia Intenational School</t>
  </si>
  <si>
    <t>Inst Inform Finans Prav Uprav</t>
  </si>
  <si>
    <t>Central Florida Community Coll</t>
  </si>
  <si>
    <t>London Sch Jewish Studies</t>
  </si>
  <si>
    <t>Fac Adm Inf Birigui</t>
  </si>
  <si>
    <t>Kabul University</t>
  </si>
  <si>
    <t>Akad Par YASMI</t>
  </si>
  <si>
    <t>Univ Polytechnic Delle Marche</t>
  </si>
  <si>
    <t>Saddam Univ Islamic Science</t>
  </si>
  <si>
    <t>Inst Tecno Super Tamazunchale</t>
  </si>
  <si>
    <t>Crim Police C China Shenyang</t>
  </si>
  <si>
    <t>Inst International Management</t>
  </si>
  <si>
    <t>Central Maine Comm College</t>
  </si>
  <si>
    <t>Loughborough Univ of Technolog</t>
  </si>
  <si>
    <t>Fac Adm Inf Maringá</t>
  </si>
  <si>
    <t>Kainar Universitet</t>
  </si>
  <si>
    <t>Akad Par YPAG Ujung Pandang</t>
  </si>
  <si>
    <t>Univ Pontificia Comillas</t>
  </si>
  <si>
    <t>Saddam University</t>
  </si>
  <si>
    <t>Inst Tecno Super Zacatecas Sur</t>
  </si>
  <si>
    <t>Ctrl Inst Correctional Police</t>
  </si>
  <si>
    <t>Inst Marina Civila Constanta</t>
  </si>
  <si>
    <t>Central Michigan University</t>
  </si>
  <si>
    <t>Loughborough University</t>
  </si>
  <si>
    <t>Fac Adm Inf Santa Rita</t>
  </si>
  <si>
    <t>Kakatiya University</t>
  </si>
  <si>
    <t>Akad Pelayaran Niaga Indonesia</t>
  </si>
  <si>
    <t>Univ Pontificia Salamanca</t>
  </si>
  <si>
    <t>SADNA Coll Arch Des Tel-Aviv</t>
  </si>
  <si>
    <t>Inst Tecnológ Ciudad Delicias</t>
  </si>
  <si>
    <t>Daebul University</t>
  </si>
  <si>
    <t>Inst Menedzh Marketing Finans</t>
  </si>
  <si>
    <t>Central Missouri State Univ</t>
  </si>
  <si>
    <t>LSB College</t>
  </si>
  <si>
    <t>Fac Adm Itabirito</t>
  </si>
  <si>
    <t>Kalinga Inst Industrial Tech-U</t>
  </si>
  <si>
    <t>Akad Pem Peranian Sumatera Bar</t>
  </si>
  <si>
    <t>Univ Portucalense Infante D He</t>
  </si>
  <si>
    <t>Sagesse University</t>
  </si>
  <si>
    <t>Inst Tecnológ Ciudad Jiménez</t>
  </si>
  <si>
    <t>Daegu University</t>
  </si>
  <si>
    <t>Inst Mezhdun Prav Ekonomiki</t>
  </si>
  <si>
    <t>Central Newfoundland Reg Coll</t>
  </si>
  <si>
    <t>Luleå Tekniska Universitet</t>
  </si>
  <si>
    <t>Fac Adm Mineiros</t>
  </si>
  <si>
    <t>Kameshwar Singh Darbhanga Sans</t>
  </si>
  <si>
    <t>Akad Per Karya Husada Semarang</t>
  </si>
  <si>
    <t>Univ Priv Alfonso X El Sabio</t>
  </si>
  <si>
    <t>Saint Mary's Orthodox College</t>
  </si>
  <si>
    <t>Inst Tecnológ Ciudad Valles</t>
  </si>
  <si>
    <t>Daehan Christian University</t>
  </si>
  <si>
    <t>Inst Mgmt Comp Sci Kharkiv</t>
  </si>
  <si>
    <t>Central Piedmont Comm Coll</t>
  </si>
  <si>
    <t>Mainori Majanduskool</t>
  </si>
  <si>
    <t>Fac Adm Neg Monte Alto</t>
  </si>
  <si>
    <t>Kamla Raheja Vidyanidhi Instit</t>
  </si>
  <si>
    <t>Akad Per Kesehatan Baiturrahma</t>
  </si>
  <si>
    <t>Univ Santiago de Compostela</t>
  </si>
  <si>
    <t>Sakartvelos Fizkuri Kult Sport</t>
  </si>
  <si>
    <t>Inst Tecnológ Ciudad Victoria</t>
  </si>
  <si>
    <t>Daejin University</t>
  </si>
  <si>
    <t>Inst Mgmt Econ Ivano Frankivsk</t>
  </si>
  <si>
    <t>Central State University</t>
  </si>
  <si>
    <t>Mälardalens Högskola</t>
  </si>
  <si>
    <t>Fac Adm Neg Sergipe</t>
  </si>
  <si>
    <t>Kandhar University</t>
  </si>
  <si>
    <t>Akad Per Muhammadiyah Makasar</t>
  </si>
  <si>
    <t>Univ Shkodrës Luigij Gurakuqi</t>
  </si>
  <si>
    <t>Sakartvelos S Rustavelis Sahel</t>
  </si>
  <si>
    <t>Inst Tecnológ Comitancillo</t>
  </si>
  <si>
    <t>Dai Ichi Kogyo Daigaku</t>
  </si>
  <si>
    <t>Inst Mrkt Econ Mgmt Kharkiv</t>
  </si>
  <si>
    <t>Central Texas College</t>
  </si>
  <si>
    <t>Malmö Högskolan</t>
  </si>
  <si>
    <t>Fac Adm Nova Andradina</t>
  </si>
  <si>
    <t>Kannada University</t>
  </si>
  <si>
    <t>Akad Perawatan RS PGI Tijikini</t>
  </si>
  <si>
    <t>Univ Stu Federico II Napoli</t>
  </si>
  <si>
    <t>Sakartvelos Sahelm Zootec Vete</t>
  </si>
  <si>
    <t>Inst Tecnológ Construcción AC</t>
  </si>
  <si>
    <t>Daido Kogyo Daigaku</t>
  </si>
  <si>
    <t>Inst Nat Educatie Fizica Sport</t>
  </si>
  <si>
    <t>Central Virginia Comm Coll</t>
  </si>
  <si>
    <t>Manchester Inst Sci Tech Univ</t>
  </si>
  <si>
    <t>Fac Adm Ped Fortaleza</t>
  </si>
  <si>
    <t>Kannur University</t>
  </si>
  <si>
    <t>Akad Perawatan St Carolus</t>
  </si>
  <si>
    <t>Univ Stu Magna Graecia Catanza</t>
  </si>
  <si>
    <t>Sakartvelos Sahemcipo Agraruli</t>
  </si>
  <si>
    <t>Inst Tecnológ Estud Sup Zamora</t>
  </si>
  <si>
    <t>Daiichi Keizai Daigaku</t>
  </si>
  <si>
    <t>Inst Nistrean Economie Drept</t>
  </si>
  <si>
    <t>Central Washington State Coll</t>
  </si>
  <si>
    <t>Manchester Metropolitan Univ</t>
  </si>
  <si>
    <t>Fac Adm Pinhal</t>
  </si>
  <si>
    <t>Karaganda State Medical Acad</t>
  </si>
  <si>
    <t>Akad Perda Widya Dharma</t>
  </si>
  <si>
    <t>Univ Stu Medit Reggio Calabria</t>
  </si>
  <si>
    <t>Sakartvelos Subtropikul Meurne</t>
  </si>
  <si>
    <t>Inst Tecnológ Lázaro Cárdenas</t>
  </si>
  <si>
    <t>Daiichi Yakka Daigaku</t>
  </si>
  <si>
    <t>Inst Psych Business Donetsk</t>
  </si>
  <si>
    <t>Central Wyoming College</t>
  </si>
  <si>
    <t>Mary Immaculate College</t>
  </si>
  <si>
    <t>Fac Adm Santo Angelo</t>
  </si>
  <si>
    <t>Karagandinskij Ekonomikij Univ</t>
  </si>
  <si>
    <t>Akad Perdagangan Bandung</t>
  </si>
  <si>
    <t>Univ Stu Piemonte O A Avogadro</t>
  </si>
  <si>
    <t>Sakartvelos Tecnikuri Univ</t>
  </si>
  <si>
    <t>Inst Tecnológ Mar Boca del Río</t>
  </si>
  <si>
    <t>Daito Bunka Daigaku</t>
  </si>
  <si>
    <t>Inst Reg Mgmt Econ Kirovograd</t>
  </si>
  <si>
    <t>Centralia Coll of Agri Tech</t>
  </si>
  <si>
    <t>Mater Dei Institute Education</t>
  </si>
  <si>
    <t>Fac Adm São Paulo</t>
  </si>
  <si>
    <t>Karagandinskij Gos Tehn Univ</t>
  </si>
  <si>
    <t>Akad Perdagangan Tjendekia Pur</t>
  </si>
  <si>
    <t>Univ Stu Sannio-Benevento</t>
  </si>
  <si>
    <t>Sakarya Üniversitesi</t>
  </si>
  <si>
    <t>Inst Tecnológ Piedras Negras</t>
  </si>
  <si>
    <t>Dali Med C</t>
  </si>
  <si>
    <t>Inst Relatii Intl Perspectiva</t>
  </si>
  <si>
    <t>Centre College</t>
  </si>
  <si>
    <t>Menntaskolinn vid Hamrahlid</t>
  </si>
  <si>
    <t>Fac Adm Serra</t>
  </si>
  <si>
    <t>Karagandinskij Gos Univ EA Buk</t>
  </si>
  <si>
    <t>Akad Perdagangan Triguna</t>
  </si>
  <si>
    <t>Univ Stu Vita-Salute San Raffa</t>
  </si>
  <si>
    <t>Salalah Coll Applied Sciences</t>
  </si>
  <si>
    <t>Inst Tecnológ San Luis Potosí</t>
  </si>
  <si>
    <t>Dalian C Aqua Prod</t>
  </si>
  <si>
    <t>Inst Sovremennogo Iskusstva</t>
  </si>
  <si>
    <t>Centre Linguista -Montreal</t>
  </si>
  <si>
    <t>Middlesex University</t>
  </si>
  <si>
    <t>Fac Adm Tangará Serra</t>
  </si>
  <si>
    <t>Karagandinskij Metal Univ</t>
  </si>
  <si>
    <t>Akad Peri Kalinyamat Jepara</t>
  </si>
  <si>
    <t>Univ Studi Milano-Bicocca</t>
  </si>
  <si>
    <t>Sana'a University</t>
  </si>
  <si>
    <t>Inst Tecnológ Sup Cosamaloapán</t>
  </si>
  <si>
    <t>Dalian Fisheries C</t>
  </si>
  <si>
    <t>Inst Tour Hotel Econ Kyiv</t>
  </si>
  <si>
    <t>Centre Pauline-Julien</t>
  </si>
  <si>
    <t>Mikkelin Amm</t>
  </si>
  <si>
    <t>Fac Adm Teófilo Otoni</t>
  </si>
  <si>
    <t>Karaikudi Cent Elect Res Inst</t>
  </si>
  <si>
    <t>Akad Peri Qomaruddin Gresik</t>
  </si>
  <si>
    <t>Univ Studi Roma La Sapienza</t>
  </si>
  <si>
    <t>Sapir Academic College</t>
  </si>
  <si>
    <t>Inst Tecnológ Sup Costa Chica</t>
  </si>
  <si>
    <t>Dalian I For Lang</t>
  </si>
  <si>
    <t>Inst Zashch Predprinimatel'</t>
  </si>
  <si>
    <t>Cerritos College</t>
  </si>
  <si>
    <t>Misjonshøgskolen</t>
  </si>
  <si>
    <t>Fac Adm Teresina</t>
  </si>
  <si>
    <t>Karnatak University</t>
  </si>
  <si>
    <t>Akad Perikanan PGRI Tuban</t>
  </si>
  <si>
    <t>Univ Studi Roma Tor Vergata</t>
  </si>
  <si>
    <t>Savi Zgvis Saertasoriso Univ</t>
  </si>
  <si>
    <t>Inst Tecnológ Sup Zacapoaxtla</t>
  </si>
  <si>
    <t>Dalian I Lt Ind</t>
  </si>
  <si>
    <t>Institut Ekonomiki Upravleniia</t>
  </si>
  <si>
    <t>Chaffey College</t>
  </si>
  <si>
    <t>Mitthögskolan</t>
  </si>
  <si>
    <t>Fac Adm Três Maio</t>
  </si>
  <si>
    <t>Karnatak Vet A&amp;F Science Univ</t>
  </si>
  <si>
    <t>Akad Perikanan Yogyakarta</t>
  </si>
  <si>
    <t>Univ Sv Kiril Metódij Skopje</t>
  </si>
  <si>
    <t>Selcuk University (Konya)</t>
  </si>
  <si>
    <t>Inst Tecnológ Super Tantoyuca</t>
  </si>
  <si>
    <t>Dalian I Nat</t>
  </si>
  <si>
    <t>Institut Innostrannykh Iazykov</t>
  </si>
  <si>
    <t>Chaminade Univ of Honolulu</t>
  </si>
  <si>
    <t>Musikhögskolan Ingesund</t>
  </si>
  <si>
    <t>Fac Advent Adm Minas Gerais</t>
  </si>
  <si>
    <t>Karnataka Open State Univ</t>
  </si>
  <si>
    <t>Akad Pern Perusahaan Medan</t>
  </si>
  <si>
    <t>Univ Técnica de Lisboa</t>
  </si>
  <si>
    <t>Shenkar Sch Engineering Design</t>
  </si>
  <si>
    <t>Inst Tecnológ Super Teziutlán</t>
  </si>
  <si>
    <t>Dalian Mar U</t>
  </si>
  <si>
    <t>Institut Kommertsii i Prava</t>
  </si>
  <si>
    <t>Myndlista-og Handíðarskóli Ísl</t>
  </si>
  <si>
    <t>Fac Advent Adm Nordeste</t>
  </si>
  <si>
    <t>Karunya Univ</t>
  </si>
  <si>
    <t>Akad Perpustakaan YARSI</t>
  </si>
  <si>
    <t>Univ Tek Ismail Qemal Vlora</t>
  </si>
  <si>
    <t>Sohar Coll of Applied Sciences</t>
  </si>
  <si>
    <t>Inst Tecnológ Superior Montaña</t>
  </si>
  <si>
    <t>Dalian Medical University</t>
  </si>
  <si>
    <t>Institut Mezhdunarod Biznesa</t>
  </si>
  <si>
    <t>Chandler-Gilbert Community Col</t>
  </si>
  <si>
    <t>N Zahles Sem København</t>
  </si>
  <si>
    <t>Fac Advent Ci Saúde</t>
  </si>
  <si>
    <t>Kashan Univ Medical Sciences</t>
  </si>
  <si>
    <t>Akad Pertamanan Pro Patria</t>
  </si>
  <si>
    <t>Univ Tiranës</t>
  </si>
  <si>
    <t>Sprott-Shaw Com Coll -Jordan</t>
  </si>
  <si>
    <t>Inst Tecnológ Tuxtla Gutiérrez</t>
  </si>
  <si>
    <t>Dalian Nationalities Univ</t>
  </si>
  <si>
    <t>Institut Molodezhi</t>
  </si>
  <si>
    <t>Chapman College</t>
  </si>
  <si>
    <t>N.East Surrey Coll Tech(NESCOT</t>
  </si>
  <si>
    <t>Fac Advent Ci Soc Apl</t>
  </si>
  <si>
    <t>Kashan University</t>
  </si>
  <si>
    <t>Akad Pertan Gajah Mungkur</t>
  </si>
  <si>
    <t>Univ Trás Montes Alto Douro</t>
  </si>
  <si>
    <t>St Joseph's University</t>
  </si>
  <si>
    <t>Inst Tecnológic Aguascalientes</t>
  </si>
  <si>
    <t>Dalian Railway College</t>
  </si>
  <si>
    <t>Institut Tekhnologii i Biznesa</t>
  </si>
  <si>
    <t>Chapman University</t>
  </si>
  <si>
    <t>Napier University</t>
  </si>
  <si>
    <t>Fac Advent Ci Tec</t>
  </si>
  <si>
    <t>Kathmandu U (Buddhist Study)</t>
  </si>
  <si>
    <t>Akad Pertan Muhammadiyah</t>
  </si>
  <si>
    <t>Univ Tuzuli</t>
  </si>
  <si>
    <t>St Teach Coll Sem Hakibuttzim</t>
  </si>
  <si>
    <t>Inst Tecnológic Sup Apatzingán</t>
  </si>
  <si>
    <t>Dalian U</t>
  </si>
  <si>
    <t>Institut Upravleniia</t>
  </si>
  <si>
    <t>Chappaqua College</t>
  </si>
  <si>
    <t>Nat Univ Ireland</t>
  </si>
  <si>
    <t>Fac Advent Edu</t>
  </si>
  <si>
    <t>Kathmandu Vishwavidalaya</t>
  </si>
  <si>
    <t>Akad Pertan Pandanaran</t>
  </si>
  <si>
    <t>Univ u Kragujevcu / Kragujevac</t>
  </si>
  <si>
    <t>Suleyman Demirel University</t>
  </si>
  <si>
    <t>Inst Tecnológic Sup Comalcalco</t>
  </si>
  <si>
    <t>Dalian U Sci T</t>
  </si>
  <si>
    <t>Institut Upravleniia Ekonomiki</t>
  </si>
  <si>
    <t>Chatham College</t>
  </si>
  <si>
    <t>Nat Univ Ireland Galway</t>
  </si>
  <si>
    <t>Fac Advent Edu Ci Humanas</t>
  </si>
  <si>
    <t>Kazahskaja Gos Jur Akademija</t>
  </si>
  <si>
    <t>Akad Pertan Pragolapati</t>
  </si>
  <si>
    <t>Univ u Nisu / Nis Univ</t>
  </si>
  <si>
    <t>Sultan Qaboos University</t>
  </si>
  <si>
    <t>Inst Tecnológico Aut Mexico</t>
  </si>
  <si>
    <t>Dalian Univ of Technology</t>
  </si>
  <si>
    <t>Institut Upravleniia i Biznesa</t>
  </si>
  <si>
    <t>Cheyney University of Pa</t>
  </si>
  <si>
    <t>Nat Univ Ireland Maynooth</t>
  </si>
  <si>
    <t>Fac Advent Edu Fisica</t>
  </si>
  <si>
    <t>Kazahskij Gos Nac Univ</t>
  </si>
  <si>
    <t>Akad Pertan Ragam Tunas Lampun</t>
  </si>
  <si>
    <t>Univ u Pristini/Prishtina Univ</t>
  </si>
  <si>
    <t>SUNY Jerusalem</t>
  </si>
  <si>
    <t>Inst Tecnológico Chihuahua</t>
  </si>
  <si>
    <t>Dankook University</t>
  </si>
  <si>
    <t>Institut Upravlenija Biznesa</t>
  </si>
  <si>
    <t>Chicago Coll of Ostheopath Med</t>
  </si>
  <si>
    <t>National College Art Design</t>
  </si>
  <si>
    <t>Fac Advent Edu Nordeste</t>
  </si>
  <si>
    <t>Kazahskij Gos Nac Univ Abaia</t>
  </si>
  <si>
    <t>Akad Pertan ST Aquino Jayapura</t>
  </si>
  <si>
    <t>Univ Umetnosti u Beogradu</t>
  </si>
  <si>
    <t>Taibah University</t>
  </si>
  <si>
    <t>Inst Tecnológico Chihuahua II</t>
  </si>
  <si>
    <t>Dankook University Seoul</t>
  </si>
  <si>
    <t>Institute Humanities Kherson</t>
  </si>
  <si>
    <t>Chicago State University</t>
  </si>
  <si>
    <t>National College of Ireland</t>
  </si>
  <si>
    <t>Fac Advent Enf</t>
  </si>
  <si>
    <t>Kazahskij Gos Univ M Iazikov</t>
  </si>
  <si>
    <t>Akad Pertanian Dharma Wacana</t>
  </si>
  <si>
    <t>Univ. degli studi di Milano</t>
  </si>
  <si>
    <t>Taiz University</t>
  </si>
  <si>
    <t>Inst Tecnológico Chilpancingo</t>
  </si>
  <si>
    <t>Daqing Petro I</t>
  </si>
  <si>
    <t>Institute Management Dorhobych</t>
  </si>
  <si>
    <t>Christ for Nations Bible Coll</t>
  </si>
  <si>
    <t>National University of Ireland</t>
  </si>
  <si>
    <t>Fac Advent Fisio</t>
  </si>
  <si>
    <t>Kazahskij Gos Zenskij Ped Inst</t>
  </si>
  <si>
    <t>Akad Pertanian Gunung Sitoli</t>
  </si>
  <si>
    <t>Universidad Alcalá de Henares</t>
  </si>
  <si>
    <t>Talpiot Teachers' College</t>
  </si>
  <si>
    <t>Inst Tecnológico Ciudad Guzmán</t>
  </si>
  <si>
    <t>Darkhan-Uul Medical College</t>
  </si>
  <si>
    <t>Institute of Humanities Kyiv</t>
  </si>
  <si>
    <t>Christian Studies Institute</t>
  </si>
  <si>
    <t>New England College</t>
  </si>
  <si>
    <t>Fac AETI</t>
  </si>
  <si>
    <t>Kazahsko Amerikanskij Univ</t>
  </si>
  <si>
    <t>Akad Pertanian HKTI Banyumas</t>
  </si>
  <si>
    <t>Universidad Antonio de Nebrija</t>
  </si>
  <si>
    <t>Tbilisi Med Acad - P Shotadze</t>
  </si>
  <si>
    <t>Inst Tecnológico Ciudad Juárez</t>
  </si>
  <si>
    <t>Datong School of Medicine</t>
  </si>
  <si>
    <t>Institute of Management Odesa</t>
  </si>
  <si>
    <t>Christopher Newport University</t>
  </si>
  <si>
    <t>Newman Coll Higher Education</t>
  </si>
  <si>
    <t>Fac Afirmativo</t>
  </si>
  <si>
    <t>Kazahstan Inst Mgmt Eko Planir</t>
  </si>
  <si>
    <t>Akad Pertanian PGRI Wonosobo</t>
  </si>
  <si>
    <t>Universidad Autónoma de Madrid</t>
  </si>
  <si>
    <t>Tbilisi Med Institute - Vita</t>
  </si>
  <si>
    <t>Inst Tecnológico Ciudad Madero</t>
  </si>
  <si>
    <t>Da-Yeh U</t>
  </si>
  <si>
    <t>Institute of Management Yalta</t>
  </si>
  <si>
    <t>Cincinnati Christian Universit</t>
  </si>
  <si>
    <t>NLA Lærerhøgskolen</t>
  </si>
  <si>
    <t>Fac Agr Doutor Francisco Maeda</t>
  </si>
  <si>
    <t>Kazakh Abylai Khan Univ</t>
  </si>
  <si>
    <t>Akad Pertanian Sragen</t>
  </si>
  <si>
    <t>Universidad Carlos III Madrid</t>
  </si>
  <si>
    <t>Tbilisi Nat Inst - Gaenati</t>
  </si>
  <si>
    <t>Inst Tecnológico de Sonora</t>
  </si>
  <si>
    <t>Denki Tsushin Daigaku</t>
  </si>
  <si>
    <t>Int"l Ind U Enviro &amp; Polit Sci</t>
  </si>
  <si>
    <t>Cincinnati State College</t>
  </si>
  <si>
    <t>Nordjysk Musikkonservatorium</t>
  </si>
  <si>
    <t>Fac Agr Engenharia Florestal</t>
  </si>
  <si>
    <t>Kazakh Acad Trans Comm</t>
  </si>
  <si>
    <t>Akad Perwatan Karya Husada</t>
  </si>
  <si>
    <t>Universidad Castilla-La Mancha</t>
  </si>
  <si>
    <t>Tbilisis Aziisa Afrikis Inst</t>
  </si>
  <si>
    <t>Inst Tecnológico Mar Campeche</t>
  </si>
  <si>
    <t>Doho Daigaku</t>
  </si>
  <si>
    <t>Inter Reg Acad Pers Mgmt Kyiv</t>
  </si>
  <si>
    <t>Citadel Military Coll of SC</t>
  </si>
  <si>
    <t>Norges Handelshøyskole</t>
  </si>
  <si>
    <t>Fac Agr Luiz Meneghel</t>
  </si>
  <si>
    <t>Kazakh Gos Agrarnij Univ</t>
  </si>
  <si>
    <t>Akad Peternakan Brahmaputra</t>
  </si>
  <si>
    <t>Universidad Catolica De Avila</t>
  </si>
  <si>
    <t>Tbilisis Ilia Cavcavadzis Sahe</t>
  </si>
  <si>
    <t>Inst Tecnológico Mar Guaymas</t>
  </si>
  <si>
    <t>Dokkyo Daigaku</t>
  </si>
  <si>
    <t>Inter Reg Inst Bus Kherson</t>
  </si>
  <si>
    <t>Citrus College</t>
  </si>
  <si>
    <t>Norges Idrettshøgskole</t>
  </si>
  <si>
    <t>Fac Agr Manoel C Gançalves</t>
  </si>
  <si>
    <t>Kazakh Nat Med Univ (KNMU)</t>
  </si>
  <si>
    <t>Akad Peternakan Karanganyar</t>
  </si>
  <si>
    <t>Universidad Complutense Madrid</t>
  </si>
  <si>
    <t>Tbilisis Kulturis Sahelm Inst</t>
  </si>
  <si>
    <t>Inst Tecnológico Mar Mazatlán</t>
  </si>
  <si>
    <t>Dokkyo Ika Daigaku</t>
  </si>
  <si>
    <t>Internatl Inst Ling Law Kyiv</t>
  </si>
  <si>
    <t>City College of San Francisco</t>
  </si>
  <si>
    <t>Norges Landbrukshøgskole</t>
  </si>
  <si>
    <t>Fac Agr Mineiros</t>
  </si>
  <si>
    <t>Kazakh Phys Edu Institute</t>
  </si>
  <si>
    <t>Akad Peternakan PGRI Jember</t>
  </si>
  <si>
    <t>Universidad de Alicante</t>
  </si>
  <si>
    <t>Tbilisis Menejmentis EvropuliS</t>
  </si>
  <si>
    <t>Inst Tecnológico Nuevo Laredo</t>
  </si>
  <si>
    <t>Dong Eui University</t>
  </si>
  <si>
    <t>Internatl Mgmt Inst Kyiv</t>
  </si>
  <si>
    <t>Norges Musikhøgskole</t>
  </si>
  <si>
    <t>Fac Agr Zoo Uberaba</t>
  </si>
  <si>
    <t>Kazakh Polytechnical Institute</t>
  </si>
  <si>
    <t>Akad Sekr Man Arjuna Malang</t>
  </si>
  <si>
    <t>Universidad de Almería</t>
  </si>
  <si>
    <t>Tbilisis Orbelianis Sahelobis</t>
  </si>
  <si>
    <t>Inst Tecnológico Pinotepa Nac</t>
  </si>
  <si>
    <t>Dong Hua University</t>
  </si>
  <si>
    <t>Internatl Sci Tech Univ Kyiv</t>
  </si>
  <si>
    <t>City University of New York</t>
  </si>
  <si>
    <t>Norges Teknisk-Naturviten Univ</t>
  </si>
  <si>
    <t>Fac Alagoana Adm</t>
  </si>
  <si>
    <t>Kazakh St Acad of Management</t>
  </si>
  <si>
    <t>Akad Sekr Man Bandar Lampung</t>
  </si>
  <si>
    <t>Universidad de Burgos</t>
  </si>
  <si>
    <t>Tbilisis Sahelm Samedicin Univ</t>
  </si>
  <si>
    <t>Inst Tecnológico Saltillo</t>
  </si>
  <si>
    <t>Dong-A University</t>
  </si>
  <si>
    <t>Internatl Slav Univ Kharkiv</t>
  </si>
  <si>
    <t>Claremont Graduate School</t>
  </si>
  <si>
    <t>Norges Veterinærhøgskole</t>
  </si>
  <si>
    <t>Fac Alagoas</t>
  </si>
  <si>
    <t>Kazakh St Academy of Fine Arts</t>
  </si>
  <si>
    <t>Akad Sekr Man Bumi Nusantara I</t>
  </si>
  <si>
    <t>Universidad de Cádiz</t>
  </si>
  <si>
    <t>Tbilisis Sahelm Samhatvro Akad</t>
  </si>
  <si>
    <t>Inst Tecnológico San Juan Río</t>
  </si>
  <si>
    <t>Dongbei Univ of Finance &amp; Econ</t>
  </si>
  <si>
    <t>Internatl Solomon Univ Kyiv</t>
  </si>
  <si>
    <t>Claremont McKenna College</t>
  </si>
  <si>
    <t>North East Wales Institute</t>
  </si>
  <si>
    <t>Fac Albert Einstein São Paulo</t>
  </si>
  <si>
    <t>Kazakh St Arch Construct Acad</t>
  </si>
  <si>
    <t>Akad Sekr Man Caritas Ambon</t>
  </si>
  <si>
    <t>Universidad de Cantabria</t>
  </si>
  <si>
    <t>Tbilisis V Sarajisvilis Sahelo</t>
  </si>
  <si>
    <t>Inst Tecnológico Sup Fresnillo</t>
  </si>
  <si>
    <t>Dongduk Women's University</t>
  </si>
  <si>
    <t>Internatl Univ Finances Kyiv</t>
  </si>
  <si>
    <t>Clarion University of Pa</t>
  </si>
  <si>
    <t>North Glasgow College</t>
  </si>
  <si>
    <t>Fac Aldete Maria Alves</t>
  </si>
  <si>
    <t>Kazakh St Turgenov Inst Theatr</t>
  </si>
  <si>
    <t>Akad Sekr Man ID Bina Taruna</t>
  </si>
  <si>
    <t>Universidad de Córdoba</t>
  </si>
  <si>
    <t>Tech Institute Al-Amara</t>
  </si>
  <si>
    <t>Inst Tecnológico Sup Misantla</t>
  </si>
  <si>
    <t>Dongguk Univ Medical College</t>
  </si>
  <si>
    <t>Ioffe Physical-Tec Instititute</t>
  </si>
  <si>
    <t>Clark Atlanta University</t>
  </si>
  <si>
    <t>Norweg Teacher Acad Educ Relig</t>
  </si>
  <si>
    <t>Fac Alvorada Edu Fís Desport</t>
  </si>
  <si>
    <t>Kazakh State Nat U-Al Farabi</t>
  </si>
  <si>
    <t>Akad Sekr Man ID Desanta</t>
  </si>
  <si>
    <t>Universidad de Deusto</t>
  </si>
  <si>
    <t>Tech Institute Al-Anbar</t>
  </si>
  <si>
    <t>Inst Tecnológico Sup Monclova</t>
  </si>
  <si>
    <t>Dongguk University</t>
  </si>
  <si>
    <t>Irkutsk Gos Lingvist Univ</t>
  </si>
  <si>
    <t>Clark College</t>
  </si>
  <si>
    <t>Norwegian School of Management</t>
  </si>
  <si>
    <t>Fac Alvorada Inf Process Dados</t>
  </si>
  <si>
    <t>Kazakhstan Medical Institute</t>
  </si>
  <si>
    <t>Akad Sekr Man ID Palangkaraya</t>
  </si>
  <si>
    <t>Universidad de Extramadura</t>
  </si>
  <si>
    <t>Tech Institute Al-Dour</t>
  </si>
  <si>
    <t>Inst Tecnológico Sup Panuco</t>
  </si>
  <si>
    <t>Dongseo University</t>
  </si>
  <si>
    <t>Irkutsk Gos Meditsynskii Univ</t>
  </si>
  <si>
    <t>Clark University</t>
  </si>
  <si>
    <t>Norwich School Art Design</t>
  </si>
  <si>
    <t>Fac Alvorada Tec Edu Maringá</t>
  </si>
  <si>
    <t>Kazakhstan National Tech Univ</t>
  </si>
  <si>
    <t>Akad Sekr Man ID Pontianak</t>
  </si>
  <si>
    <t>Universidad de Granada</t>
  </si>
  <si>
    <t>Tech Institute Al-Huwayja</t>
  </si>
  <si>
    <t>Inst Tecnológico Sup Poza Rica</t>
  </si>
  <si>
    <t>Dongshin University</t>
  </si>
  <si>
    <t>Irkutsk Gos Pedagog Univ</t>
  </si>
  <si>
    <t>Clarkson University</t>
  </si>
  <si>
    <t>Nottingham Trent University</t>
  </si>
  <si>
    <t>Fac Amambai</t>
  </si>
  <si>
    <t>Kerala Agricultural University</t>
  </si>
  <si>
    <t>Akad Sekr Man ID Publik</t>
  </si>
  <si>
    <t>Universidad de Huelva</t>
  </si>
  <si>
    <t>Tech Institute Al-Mansor</t>
  </si>
  <si>
    <t>Inst Tecnológico Super Atlixco</t>
  </si>
  <si>
    <t>Dongyang University</t>
  </si>
  <si>
    <t>Irkutsk Gos Sel'sk Khoz Akad</t>
  </si>
  <si>
    <t>Clayton College &amp; State Univ</t>
  </si>
  <si>
    <t>Nr Nissum Sem HF-kursus</t>
  </si>
  <si>
    <t>Fac Amazonense Com Soc</t>
  </si>
  <si>
    <t>Kerman Univ Med Sci Health Ser</t>
  </si>
  <si>
    <t>Akad Sekr Man ID Solo</t>
  </si>
  <si>
    <t>Universidad de Jaén</t>
  </si>
  <si>
    <t>Tech Institute Al-Najaf</t>
  </si>
  <si>
    <t>Inst Tecnológico Super Cajeme</t>
  </si>
  <si>
    <t>Doshisha Daigaku</t>
  </si>
  <si>
    <t>Irkutsk Gosudarst Ekonomi Akad</t>
  </si>
  <si>
    <t>Clemson University</t>
  </si>
  <si>
    <t>Odense Sem</t>
  </si>
  <si>
    <t>Fac Americana</t>
  </si>
  <si>
    <t>Kermanshah Univ Med Sci Health</t>
  </si>
  <si>
    <t>Akad Sekr Man Industri YPMI</t>
  </si>
  <si>
    <t>Universidad de La Coruña</t>
  </si>
  <si>
    <t>Tech Institute Al-Nasiriyah</t>
  </si>
  <si>
    <t>Inst Tecnológico Super Cananea</t>
  </si>
  <si>
    <t>Doshisha Joshi Daigaku</t>
  </si>
  <si>
    <t>Irkutsk Gosudarst Tekh Univ</t>
  </si>
  <si>
    <t>Cleveland Institute of Music</t>
  </si>
  <si>
    <t>Odense Socialpæd Sem</t>
  </si>
  <si>
    <t>Fac Americas</t>
  </si>
  <si>
    <t>Keynesian Inst Mgt &amp; Sci (KIMS</t>
  </si>
  <si>
    <t>Akad Sekr Man Isthikayana</t>
  </si>
  <si>
    <t>Universidad de La Laguna</t>
  </si>
  <si>
    <t>Tech Institute Al-Qadissiya</t>
  </si>
  <si>
    <t>Inst Tecnológico Super Lerdo</t>
  </si>
  <si>
    <t>Duksung Women's University</t>
  </si>
  <si>
    <t>Irkutsk Gosudarstvennyi Univ</t>
  </si>
  <si>
    <t>Cleveland State University</t>
  </si>
  <si>
    <t>Õigusinstituut</t>
  </si>
  <si>
    <t>Fac Análise Sistemas Inf Domus</t>
  </si>
  <si>
    <t>Khaje-Nasiral'din Tousi Univ T</t>
  </si>
  <si>
    <t>Akad Sekr Man Kencana Bandung</t>
  </si>
  <si>
    <t>Universidad de La Rioja</t>
  </si>
  <si>
    <t>Tech Institute Al-Shatra</t>
  </si>
  <si>
    <t>Inst Tecnológico Tijuana</t>
  </si>
  <si>
    <t>E China I Geology Fuzhou</t>
  </si>
  <si>
    <t>Irkutsk Inst Inzh Zhelez Trans</t>
  </si>
  <si>
    <t>Clinton Comm College</t>
  </si>
  <si>
    <t>Open University</t>
  </si>
  <si>
    <t>Fac André Silveira</t>
  </si>
  <si>
    <t>Khatam Higher Edu Institute</t>
  </si>
  <si>
    <t>Akad Sekr Man KMPI Samarinda</t>
  </si>
  <si>
    <t>Universidad de León</t>
  </si>
  <si>
    <t>Tech Institute Al-Simawa</t>
  </si>
  <si>
    <t>Inst Tecnológico Villahermosa</t>
  </si>
  <si>
    <t>E China I Metal</t>
  </si>
  <si>
    <t>Ishim Gosudarst Pedagog Inst</t>
  </si>
  <si>
    <t>Coast Guard College</t>
  </si>
  <si>
    <t>Operahögskolan i Stockholm</t>
  </si>
  <si>
    <t>Fac Anglo Americano</t>
  </si>
  <si>
    <t>Khayyam Univ of Mashhad</t>
  </si>
  <si>
    <t>Akad Sekr Man Marsudirini Sant</t>
  </si>
  <si>
    <t>Universidad de Málaga</t>
  </si>
  <si>
    <t>Tech Institute Basrah</t>
  </si>
  <si>
    <t>Inst Ter Racion Emo Mexico SC</t>
  </si>
  <si>
    <t>E China I Pol Sci Law Shanghai</t>
  </si>
  <si>
    <t>Iu Rossiia Gos Univ Ekon Sluzh</t>
  </si>
  <si>
    <t>Coastal Carolina University</t>
  </si>
  <si>
    <t>Örebro Universitet</t>
  </si>
  <si>
    <t>Fac Anglo Latino</t>
  </si>
  <si>
    <t>Khost University</t>
  </si>
  <si>
    <t>Akad Sekr Man Nusantara</t>
  </si>
  <si>
    <t>Universidad de Mondragón</t>
  </si>
  <si>
    <t>Tech Institute Kafa</t>
  </si>
  <si>
    <t>Inst Terapia Famil Cencalli AC</t>
  </si>
  <si>
    <t>E China Jiaotong U</t>
  </si>
  <si>
    <t>Iu Rossiia Guman Inst</t>
  </si>
  <si>
    <t>Coconino County Comm College</t>
  </si>
  <si>
    <t>Oulun Seudun Amm</t>
  </si>
  <si>
    <t>Fac Angra Reis</t>
  </si>
  <si>
    <t>Khulna Univ</t>
  </si>
  <si>
    <t>Akad Sekr Man Persada Bunda</t>
  </si>
  <si>
    <t>Universidad de Murcia</t>
  </si>
  <si>
    <t>Tech Institute Kerbala</t>
  </si>
  <si>
    <t>Inst Univ Ciencias Educación</t>
  </si>
  <si>
    <t>E China Nor U Shanghai</t>
  </si>
  <si>
    <t>Iuridicheskii Institut</t>
  </si>
  <si>
    <t>Coe College</t>
  </si>
  <si>
    <t>Oxford Brookes University</t>
  </si>
  <si>
    <t>Fac Anhanguera Ci Hum</t>
  </si>
  <si>
    <t>Khulna Univ Engineering &amp;Tech</t>
  </si>
  <si>
    <t>Akad Sekr Man Satya Cendika</t>
  </si>
  <si>
    <t>Universidad de Navarra</t>
  </si>
  <si>
    <t>Tech Institute Kirkuk</t>
  </si>
  <si>
    <t>Inst Univer Valle Continental</t>
  </si>
  <si>
    <t>E China Ship I Zhenjiang</t>
  </si>
  <si>
    <t>Iuzhno-Rossiia Gos Tekh Univ</t>
  </si>
  <si>
    <t>Coker College</t>
  </si>
  <si>
    <t>Peter Sabroe Sem Århus</t>
  </si>
  <si>
    <t>Fac Apucarana</t>
  </si>
  <si>
    <t>Kimep Univ</t>
  </si>
  <si>
    <t>Akad Sekr Man Tanah Rencong</t>
  </si>
  <si>
    <t>Universidad de Oviedo</t>
  </si>
  <si>
    <t>Tech Institute Kut</t>
  </si>
  <si>
    <t>Inst-Cent American Dev (ICADS)</t>
  </si>
  <si>
    <t>E China U Sci T Shanghai</t>
  </si>
  <si>
    <t>Iuzhno-Uralskii Gos Univ</t>
  </si>
  <si>
    <t>Colby College</t>
  </si>
  <si>
    <t>Pirkanmaan Amm</t>
  </si>
  <si>
    <t>Fac Arq Urb Pernambuco</t>
  </si>
  <si>
    <t>Kinnaird College for Women</t>
  </si>
  <si>
    <t>Akad Sekr Man Tanjung Selor</t>
  </si>
  <si>
    <t>Universidad de Salamanca</t>
  </si>
  <si>
    <t>Tech Institute Mosul</t>
  </si>
  <si>
    <t>Instit Tecnológico Agua Prieta</t>
  </si>
  <si>
    <t>East China Normal Univ</t>
  </si>
  <si>
    <t>Iuzhnyi Institut Menedzhementa</t>
  </si>
  <si>
    <t>Colby-Sawyer College</t>
  </si>
  <si>
    <t>Pohjois Karjalan Amm</t>
  </si>
  <si>
    <t>Fac Arq Urb Planal</t>
  </si>
  <si>
    <t>Koirala Inst Health Sciences</t>
  </si>
  <si>
    <t>Akad Sekr Man Taruna Bakti</t>
  </si>
  <si>
    <t>Universidad de Valencia</t>
  </si>
  <si>
    <t>Tech Institute Musaib</t>
  </si>
  <si>
    <t>Instit Tecnológico Cerro Azul</t>
  </si>
  <si>
    <t>East China Petroleum Inst</t>
  </si>
  <si>
    <t>Ivan Franko Nat Univ Lviv</t>
  </si>
  <si>
    <t>Colgate Rochester-Bexley Univ</t>
  </si>
  <si>
    <t>Pohjois Savon Amm</t>
  </si>
  <si>
    <t>Fac Arq Urb São José Rio Preto</t>
  </si>
  <si>
    <t>Koksetauskij Institut Ekonomik</t>
  </si>
  <si>
    <t>Akad Sekr Man Tunas Harapan</t>
  </si>
  <si>
    <t>Universidad de Valladolid</t>
  </si>
  <si>
    <t>Tech Institute Naynawa</t>
  </si>
  <si>
    <t>Instit Tecnológico Minatitlán</t>
  </si>
  <si>
    <t>East China Univ of Scie &amp; Tech</t>
  </si>
  <si>
    <t>Ivano Frankivsk St Med Acad</t>
  </si>
  <si>
    <t>Colgate University</t>
  </si>
  <si>
    <t>Poliisiammattikorkeakoulu</t>
  </si>
  <si>
    <t>Fac Arq Urb Volta Redonda</t>
  </si>
  <si>
    <t>Koksetauskij Univ Sokana Valih</t>
  </si>
  <si>
    <t>Akad Sekr Man Widya Dharma</t>
  </si>
  <si>
    <t>Universidad de Vigo</t>
  </si>
  <si>
    <t>Tech Institute Suwara</t>
  </si>
  <si>
    <t>Instit Tecnológico Nuevo León</t>
  </si>
  <si>
    <t>Edogawa Daigaku</t>
  </si>
  <si>
    <t>Ivano-F Nat Tec U of Oil &amp; Gas</t>
  </si>
  <si>
    <t>Coll of New Jersey (Trenton)</t>
  </si>
  <si>
    <t>Portobello College of Dublin</t>
  </si>
  <si>
    <t>Fac Artes Alcantara Machado</t>
  </si>
  <si>
    <t>Konkan Krishi Vidyapeeth</t>
  </si>
  <si>
    <t>Akad Sekr Manajemen Atma Jaya</t>
  </si>
  <si>
    <t>Universidad de Zaragoza</t>
  </si>
  <si>
    <t>Technion-Machon Tech Le'Israel</t>
  </si>
  <si>
    <t>Instit Tecnológico Tlalepantla</t>
  </si>
  <si>
    <t>Ehime Daigaku</t>
  </si>
  <si>
    <t>Ivanovo Gos Arkh Stroi Akad</t>
  </si>
  <si>
    <t>Coll Osteopath Med &amp; Hlth Sci</t>
  </si>
  <si>
    <t>Queen Margaret Univ Coll</t>
  </si>
  <si>
    <t>Fac Artes Dracena</t>
  </si>
  <si>
    <t>Korderstan Univ Medical Sci</t>
  </si>
  <si>
    <t>Akad Sekr Manajemen Bandung</t>
  </si>
  <si>
    <t>Universidad Europea de Madrid</t>
  </si>
  <si>
    <t>Telavis Gogebasvilis Sahelobis</t>
  </si>
  <si>
    <t>Institut Guadalupe Victoria AC</t>
  </si>
  <si>
    <t>Eichi Daigaku</t>
  </si>
  <si>
    <t>Ivanovo Gos Energeti Univ</t>
  </si>
  <si>
    <t>Queen Mary Westfield Coll</t>
  </si>
  <si>
    <t>Fac Artes Dulcina Moraes</t>
  </si>
  <si>
    <t>Korderstan University</t>
  </si>
  <si>
    <t>Akad Sekr Manajemen Don Bosco</t>
  </si>
  <si>
    <t>Universidad Pablo de Olavide</t>
  </si>
  <si>
    <t>Tel-Hai Academic College</t>
  </si>
  <si>
    <t>Institut Politécnico Nacional</t>
  </si>
  <si>
    <t>Elizabeto Ongaku Daigaku</t>
  </si>
  <si>
    <t>Ivanovo Gos Khimitekhnol Akad</t>
  </si>
  <si>
    <t>Queen's University Belfast</t>
  </si>
  <si>
    <t>Fac Artes Paraná</t>
  </si>
  <si>
    <t>Kostanai Agricultural Inst</t>
  </si>
  <si>
    <t>Akad Sekr Manajemen Indonesia</t>
  </si>
  <si>
    <t>Universidad Pública de Navarra</t>
  </si>
  <si>
    <t>The Caucasus University</t>
  </si>
  <si>
    <t>Institut Superior Familia ILEF</t>
  </si>
  <si>
    <t>Enshi School of Medicine</t>
  </si>
  <si>
    <t>Ivanovo Gos Meditsynskaia Akad</t>
  </si>
  <si>
    <t>College Boreal - Sudbury</t>
  </si>
  <si>
    <t>Rakvere Pedagoogikakool</t>
  </si>
  <si>
    <t>Fac Artes Plást Fund Penteado</t>
  </si>
  <si>
    <t>Kostanay State Univ</t>
  </si>
  <si>
    <t>Akad Sekr Manajemen Khalsa</t>
  </si>
  <si>
    <t>Universidad Ramón Llull</t>
  </si>
  <si>
    <t>The Interdisciplinary Center</t>
  </si>
  <si>
    <t>Institut Tecnológ Costa Grande</t>
  </si>
  <si>
    <t>Eulji Medical University</t>
  </si>
  <si>
    <t>Ivanovo Gos Sel'sk Khoz Akad</t>
  </si>
  <si>
    <t>Ranum Stat Sem</t>
  </si>
  <si>
    <t>Fac Artur Sá Earp Neto</t>
  </si>
  <si>
    <t>Kota Open University</t>
  </si>
  <si>
    <t>Akad Sekr Manajemen Pagar Alam</t>
  </si>
  <si>
    <t>Universidad Rey Juan Carlos</t>
  </si>
  <si>
    <t>The Islamic University of Gaza</t>
  </si>
  <si>
    <t>Institut Tecnológico Zacatecas</t>
  </si>
  <si>
    <t>Ewha Women's University</t>
  </si>
  <si>
    <t>Ivanovo Gos Tekstil'naia Akad</t>
  </si>
  <si>
    <t>Rathmines College</t>
  </si>
  <si>
    <t>Fac Assembleiana</t>
  </si>
  <si>
    <t>Kumaun University</t>
  </si>
  <si>
    <t>Akad Sekr Manajemen Pumana</t>
  </si>
  <si>
    <t>Universidad San Pablo CEU</t>
  </si>
  <si>
    <t>The Kaye College of Education</t>
  </si>
  <si>
    <t>Institut Tecnológico Zacatepec</t>
  </si>
  <si>
    <t>Feng Chia U</t>
  </si>
  <si>
    <t>Ivanovo Gosudarstvennyi Univ</t>
  </si>
  <si>
    <t>Ravensbourne Coll Design Com</t>
  </si>
  <si>
    <t>Fac Assis Gurgacz</t>
  </si>
  <si>
    <t>Kurukshetra University</t>
  </si>
  <si>
    <t>Akad Sekr Manajemen Saint Mary</t>
  </si>
  <si>
    <t>Universidad SEK</t>
  </si>
  <si>
    <t>The Open University - Israel</t>
  </si>
  <si>
    <t>Institut Tecnológico Zitácuaro</t>
  </si>
  <si>
    <t>Ferisu Jogakuin Daigaku</t>
  </si>
  <si>
    <t>Izevsk State Med Academy</t>
  </si>
  <si>
    <t>College Dominicain de Phil</t>
  </si>
  <si>
    <t>Regent's College</t>
  </si>
  <si>
    <t>Fac Assoc Edu Evang</t>
  </si>
  <si>
    <t>Kuvempu University</t>
  </si>
  <si>
    <t>Akad Sekr Manajemen Sriwijaya</t>
  </si>
  <si>
    <t>Università Carlo Cattaneo</t>
  </si>
  <si>
    <t>The Royal Univ for Women</t>
  </si>
  <si>
    <t>Instituto Allende</t>
  </si>
  <si>
    <t>Fin Bank I China Beijing</t>
  </si>
  <si>
    <t>Izhevsk Gos Sel'sk Khoz Akad</t>
  </si>
  <si>
    <t>Reykjavik University</t>
  </si>
  <si>
    <t>Fac Assoc Ens Botucatu</t>
  </si>
  <si>
    <t>Kyrgyz Inst Arch Construction</t>
  </si>
  <si>
    <t>Akad Sekr Marsudirni S Maria</t>
  </si>
  <si>
    <t>Università degli Studi di Bari</t>
  </si>
  <si>
    <t>Tibilisi State University</t>
  </si>
  <si>
    <t>Instituto América</t>
  </si>
  <si>
    <t>First Military Medical Univ</t>
  </si>
  <si>
    <t>Izhevsk Gosudarst Tekh Univ</t>
  </si>
  <si>
    <t>Rezeknes Augstskola</t>
  </si>
  <si>
    <t>Fac Assoc Ipiranga</t>
  </si>
  <si>
    <t>Kyrgyz State Medical Academy</t>
  </si>
  <si>
    <t>Akad Sekr Regina Confessorum</t>
  </si>
  <si>
    <t>Universita Di Torino</t>
  </si>
  <si>
    <t>Tishreen U. -Gami't Tichreen</t>
  </si>
  <si>
    <t>Instituto Antonio Mayllén</t>
  </si>
  <si>
    <t>Fooyin IT</t>
  </si>
  <si>
    <t>Izmayil State Pedagogical Inst</t>
  </si>
  <si>
    <t>Ribe Stat Sem</t>
  </si>
  <si>
    <t>Fac Assoc São Paulo</t>
  </si>
  <si>
    <t>Kyrgyz Uzbek University</t>
  </si>
  <si>
    <t>Akad Sekretari Budi Luhur</t>
  </si>
  <si>
    <t>Università Pontif Salesiana</t>
  </si>
  <si>
    <t>Trakya Üniversitesi</t>
  </si>
  <si>
    <t>Instituto Artes Visuales Estad</t>
  </si>
  <si>
    <t>Foreign Affairs College</t>
  </si>
  <si>
    <t>Jagiellonian Univ - Cracow</t>
  </si>
  <si>
    <t>Richmond The Amer Univ London</t>
  </si>
  <si>
    <t>Fac Atenas Maranhense</t>
  </si>
  <si>
    <t>Kyrgyzskij College Iskusstv</t>
  </si>
  <si>
    <t>Akad Sekretari ISWI</t>
  </si>
  <si>
    <t>Università Studi Basilicata</t>
  </si>
  <si>
    <t>Uludag Üniversitesi</t>
  </si>
  <si>
    <t>Instituto Asesoramiento Prof</t>
  </si>
  <si>
    <t>Foshan C Sci T</t>
  </si>
  <si>
    <t>Jakutsk State University</t>
  </si>
  <si>
    <t>Rigas Aeronavigacijas Inst</t>
  </si>
  <si>
    <t>Fac Auxilium Fil Ci Letr</t>
  </si>
  <si>
    <t>Kyrgyzskij Gorno Metal Inst</t>
  </si>
  <si>
    <t>Akad Sekretari Jayabaya</t>
  </si>
  <si>
    <t>Università Studi Bergamo</t>
  </si>
  <si>
    <t>Umm Al Qura University</t>
  </si>
  <si>
    <t>Instituto Campechano</t>
  </si>
  <si>
    <t>Foshan Sch of Veterinary Med</t>
  </si>
  <si>
    <t>Janáckova Akad Múzických Umení</t>
  </si>
  <si>
    <t>Rigas Ekonomikas Augstskola</t>
  </si>
  <si>
    <t>Fac Bahiana Ci Cont</t>
  </si>
  <si>
    <t>Kyrgyzskij Gos Inst Fiz Kul't</t>
  </si>
  <si>
    <t>Akad Sekretari LPK Tarakanita</t>
  </si>
  <si>
    <t>Università Studi Bologna</t>
  </si>
  <si>
    <t>United Arab Emirates Univ</t>
  </si>
  <si>
    <t>Instituto Celayense S.C.</t>
  </si>
  <si>
    <t>Foundation Coll -Sichuan Univ</t>
  </si>
  <si>
    <t>János Apáczai Csere Tan Foisk</t>
  </si>
  <si>
    <t>Rigas Juridiska Augstskola</t>
  </si>
  <si>
    <t>Fac Bandeirantes</t>
  </si>
  <si>
    <t>Kyrgyzskij Gos Inst Iskusstv</t>
  </si>
  <si>
    <t>Akad Sekretari Manajemen</t>
  </si>
  <si>
    <t>Università Studi Brescia</t>
  </si>
  <si>
    <t>Univ Aden</t>
  </si>
  <si>
    <t>Instituto Ciencia y Cultura AC</t>
  </si>
  <si>
    <t>Fourth Military Medical Univ</t>
  </si>
  <si>
    <t>Jihoceská Univ Ceských Budejov</t>
  </si>
  <si>
    <t>Rigas Ped Iz Vad Augst</t>
  </si>
  <si>
    <t>Fac Bandeirantes Ci Ex Hum</t>
  </si>
  <si>
    <t>Kyrgyzskij Gos Nac Univ</t>
  </si>
  <si>
    <t>Akad Sekretari Manajemen Jambi</t>
  </si>
  <si>
    <t>Università Studi Cagliari</t>
  </si>
  <si>
    <t>Univ Applied Sciences</t>
  </si>
  <si>
    <t>Instituto Consorcio Clavijero</t>
  </si>
  <si>
    <t>Fu Jen Catholic U</t>
  </si>
  <si>
    <t>K Szymanowski Acad of Music</t>
  </si>
  <si>
    <t>Rigas Star Eko Biz Adm Augst</t>
  </si>
  <si>
    <t>Fac Bandeirantes Edu Sup</t>
  </si>
  <si>
    <t>Kyrgyzskij Gos Ped Univ I Arab</t>
  </si>
  <si>
    <t>Akad Sekretari Santa Ursula</t>
  </si>
  <si>
    <t>Università Studi Calabria</t>
  </si>
  <si>
    <t>Univ Bahrain</t>
  </si>
  <si>
    <t>Instituto Cultura Superior AC</t>
  </si>
  <si>
    <t>Fu Jen Catholic University</t>
  </si>
  <si>
    <t>Kabardino Balkariia Gos Univ</t>
  </si>
  <si>
    <t>Rigas Stradina Universitate</t>
  </si>
  <si>
    <t>Fac Barddal</t>
  </si>
  <si>
    <t>Kyrgyzskij Rossijslo Slaviskij</t>
  </si>
  <si>
    <t>Akad Seni Rupa Design ISWI</t>
  </si>
  <si>
    <t>Università Studi Camerino</t>
  </si>
  <si>
    <t>Univ Ben-Gurion Ba-Negev</t>
  </si>
  <si>
    <t>Instituto Cultural Helénico</t>
  </si>
  <si>
    <t>Fudan U Shanghai</t>
  </si>
  <si>
    <t>Kaliningrad Gos Tekh Univ</t>
  </si>
  <si>
    <t>Rigas Tehniska Universitate</t>
  </si>
  <si>
    <t>Fac Barddal Letr</t>
  </si>
  <si>
    <t>Kyrgyzskij Sel'sk Khoz Inst</t>
  </si>
  <si>
    <t>Akad Stast Muhammadiyah</t>
  </si>
  <si>
    <t>Università Studi Cassino</t>
  </si>
  <si>
    <t>Univ Coll Educational Sciences</t>
  </si>
  <si>
    <t>Instituto de Ecología</t>
  </si>
  <si>
    <t>Fuji Daigaku</t>
  </si>
  <si>
    <t>Kaliningrad Gosudarst Univ</t>
  </si>
  <si>
    <t>Ripon York St John College</t>
  </si>
  <si>
    <t>Fac Batista Adm Inf</t>
  </si>
  <si>
    <t>Kyrgyzskij Tehn Univ I Razzako</t>
  </si>
  <si>
    <t>Akad Tek Fajar ID Surakarta</t>
  </si>
  <si>
    <t>Università Studi Catania</t>
  </si>
  <si>
    <t>Univ Nahcivan</t>
  </si>
  <si>
    <t>Instituto Gestalt Guadalajara</t>
  </si>
  <si>
    <t>Fuji Joshi Daigaku</t>
  </si>
  <si>
    <t>Kalmykiia Gosudarstvennyi Univ</t>
  </si>
  <si>
    <t>Robert Gordon University</t>
  </si>
  <si>
    <t>Fac Batista Brasileira</t>
  </si>
  <si>
    <t>Kyzylorda Polytech Zahaev Inst</t>
  </si>
  <si>
    <t>Akad Tek Grafika Indonesia</t>
  </si>
  <si>
    <t>Università Studi del Molise</t>
  </si>
  <si>
    <t>Univ of Kalamoon</t>
  </si>
  <si>
    <t>Instituto José Vasconcelos</t>
  </si>
  <si>
    <t>Fujian Agr C</t>
  </si>
  <si>
    <t>Kamchatka Gos Pedagog Inst</t>
  </si>
  <si>
    <t>Röda Korsets Högskola</t>
  </si>
  <si>
    <t>Fac Batista Carioca</t>
  </si>
  <si>
    <t>Kyzylordinskij Gos Univ Korkyt</t>
  </si>
  <si>
    <t>Akad Tek Grafika Trisakti</t>
  </si>
  <si>
    <t>Università Studi della Tuscia</t>
  </si>
  <si>
    <t>Univ Science and Technology</t>
  </si>
  <si>
    <t>Instituto Leonardo Bravo</t>
  </si>
  <si>
    <t>Fujian Agr U</t>
  </si>
  <si>
    <t>Kamsk Politekhnicheskii Inst</t>
  </si>
  <si>
    <t>Rose Bruford College</t>
  </si>
  <si>
    <t>Fac Batista Minas Gerais</t>
  </si>
  <si>
    <t>Lady Shri Ram Coll for Women</t>
  </si>
  <si>
    <t>Akad Tek Ind Veteran Semarang</t>
  </si>
  <si>
    <t>Università Studi di l'Aquila</t>
  </si>
  <si>
    <t>Univ Tafaccur</t>
  </si>
  <si>
    <t>Instituto Mexicano de Pareja</t>
  </si>
  <si>
    <t>Fujian Agric &amp; Forestry Univ</t>
  </si>
  <si>
    <t>Kandó Kálmán Villamosipari Mâu</t>
  </si>
  <si>
    <t>College Notre Dame of Maryland</t>
  </si>
  <si>
    <t>Roskilde Universitetscenter</t>
  </si>
  <si>
    <t>Fac Batista Vila Velha</t>
  </si>
  <si>
    <t>Lahore College for Women</t>
  </si>
  <si>
    <t>Akad Tek Industri Cut Meutia</t>
  </si>
  <si>
    <t>Università Studi di Lecce</t>
  </si>
  <si>
    <t>Universitat Tel Aviv</t>
  </si>
  <si>
    <t>Instituto Mexicano Educ Super</t>
  </si>
  <si>
    <t>Fujian C Forest</t>
  </si>
  <si>
    <t>Kaposvári Egyetem</t>
  </si>
  <si>
    <t>Rovaniemen ammattikorkeakoulu</t>
  </si>
  <si>
    <t>Fac Batista Vitória</t>
  </si>
  <si>
    <t>Lahore Med &amp; Dental College</t>
  </si>
  <si>
    <t>Akad Tek Industri PGRI Blora</t>
  </si>
  <si>
    <t>Università Studi di Macerata</t>
  </si>
  <si>
    <t>Université Antonine</t>
  </si>
  <si>
    <t>Instituto Mexicano Petróleo</t>
  </si>
  <si>
    <t>Fujian C Phys Edu</t>
  </si>
  <si>
    <t>Kareliia Gos Pedagog Univ</t>
  </si>
  <si>
    <t>College of Charleston</t>
  </si>
  <si>
    <t>Royal Academy Music</t>
  </si>
  <si>
    <t>Fac Belas Artes São Paulo</t>
  </si>
  <si>
    <t>Lahore School of Economics</t>
  </si>
  <si>
    <t>Akad Tek Iskandar Muda</t>
  </si>
  <si>
    <t>Università Studi di Milano</t>
  </si>
  <si>
    <t>Université Libanaise</t>
  </si>
  <si>
    <t>Instituto Miguel Ángel A.C.</t>
  </si>
  <si>
    <t>Fujian C Trad Chinese Med</t>
  </si>
  <si>
    <t>Károli Gáspár Reform Egyetem</t>
  </si>
  <si>
    <t>College of DuPage</t>
  </si>
  <si>
    <t>Royal Academy of Music</t>
  </si>
  <si>
    <t>Fac Belford Roxo</t>
  </si>
  <si>
    <t>Lahore Univ Management Science</t>
  </si>
  <si>
    <t>Akad Tek Muhammadiyah</t>
  </si>
  <si>
    <t>Università Studi di Palermo</t>
  </si>
  <si>
    <t>Université Notre Dame Louaizé</t>
  </si>
  <si>
    <t>Instituto Morelos</t>
  </si>
  <si>
    <t>Fujian Linye University</t>
  </si>
  <si>
    <t>Katolícka Univ Ruzomberok</t>
  </si>
  <si>
    <t>College of Geographic Sciences</t>
  </si>
  <si>
    <t>Royal Coll Physicians Ireland</t>
  </si>
  <si>
    <t>Fac Bethencourt Silva</t>
  </si>
  <si>
    <t>Lakshmibai Nat Inst Phys Edu</t>
  </si>
  <si>
    <t>Akad Tek Otomotif Nasional</t>
  </si>
  <si>
    <t>Università Studi di Parma</t>
  </si>
  <si>
    <t>Université Saint-Esprit</t>
  </si>
  <si>
    <t>Instituto Nacion Perinatología</t>
  </si>
  <si>
    <t>Fujian Med C</t>
  </si>
  <si>
    <t>Katolicki Uniwersytet Lubelski</t>
  </si>
  <si>
    <t>College of Idaho</t>
  </si>
  <si>
    <t>Royal Coll Surgeons Ireland</t>
  </si>
  <si>
    <t>Fac Bibl Ci Inf</t>
  </si>
  <si>
    <t>Lalit Narayan Mithila Univ</t>
  </si>
  <si>
    <t>Akad Tek Pelayaran Veteran</t>
  </si>
  <si>
    <t>Università Studi di Pavia</t>
  </si>
  <si>
    <t>University of Al-Anbar</t>
  </si>
  <si>
    <t>Instituto Nacional Pediatría</t>
  </si>
  <si>
    <t>Fujian Normal Univ</t>
  </si>
  <si>
    <t>Kazan' Finansovo-Ekonomi Inst</t>
  </si>
  <si>
    <t>College of Lake County</t>
  </si>
  <si>
    <t>Royal College Art</t>
  </si>
  <si>
    <t>Fac Boa Viagem</t>
  </si>
  <si>
    <t>Ld Coll of Engin'g-Ahmedabad</t>
  </si>
  <si>
    <t>Akad Tek Pem Nas Banjarbaru</t>
  </si>
  <si>
    <t>Università Studi di Roma Tre</t>
  </si>
  <si>
    <t>University of Aleppo</t>
  </si>
  <si>
    <t>Instituto Nueva Galicia</t>
  </si>
  <si>
    <t>Fujian Teach U</t>
  </si>
  <si>
    <t>Kazan' Gos Akad Kul't Iskuss</t>
  </si>
  <si>
    <t>College of Marin</t>
  </si>
  <si>
    <t>Royal College Music</t>
  </si>
  <si>
    <t>Fac Bom Jesus</t>
  </si>
  <si>
    <t>L'ecole for Advanced Studies</t>
  </si>
  <si>
    <t>Akad Tek Perm Pangkal Brandan</t>
  </si>
  <si>
    <t>Università Studi di Salerno</t>
  </si>
  <si>
    <t>University of Al-Qadisiya</t>
  </si>
  <si>
    <t>Instituto Politécnico La Salle</t>
  </si>
  <si>
    <t>Fujita Hoken'eisei Daigaku</t>
  </si>
  <si>
    <t>Kazan' Gos Akad Vet Meditsyny</t>
  </si>
  <si>
    <t>College of New Rochelle</t>
  </si>
  <si>
    <t>Royal College of Music</t>
  </si>
  <si>
    <t>Fac Brasileira</t>
  </si>
  <si>
    <t>Liaquat Uni of Med &amp; Hlth Sci</t>
  </si>
  <si>
    <t>Akad Tek Ronggolawe Cepu</t>
  </si>
  <si>
    <t>Università Studi di San Marino</t>
  </si>
  <si>
    <t>University of Balamand</t>
  </si>
  <si>
    <t>Instituto Puebla</t>
  </si>
  <si>
    <t>Fukui Daigaku</t>
  </si>
  <si>
    <t>Kazan' Gos Arkh Stroi Akad</t>
  </si>
  <si>
    <t>College of Saint Benedict</t>
  </si>
  <si>
    <t>Royal Danish Acad of Fine Arts</t>
  </si>
  <si>
    <t>Fac Brasileira Ci Jur</t>
  </si>
  <si>
    <t>Lorestan Univ Medical Sciences</t>
  </si>
  <si>
    <t>Akad Tek Wacana Manunggal</t>
  </si>
  <si>
    <t>Università Studi di Sassari</t>
  </si>
  <si>
    <t>University of Cyprus</t>
  </si>
  <si>
    <t>Instituto Regiomontano A.C.</t>
  </si>
  <si>
    <t>Fukui Kenritsu Daigaku</t>
  </si>
  <si>
    <t>Kazan' Gos Konservatoriia</t>
  </si>
  <si>
    <t>College of Santa Fe</t>
  </si>
  <si>
    <t>Royal Holloway</t>
  </si>
  <si>
    <t>Fac Brasileira Inf</t>
  </si>
  <si>
    <t>Lorestan University</t>
  </si>
  <si>
    <t>Akad Tek Wiworotomo Purwokerto</t>
  </si>
  <si>
    <t>Università Studi di Siena</t>
  </si>
  <si>
    <t>University of Dammam</t>
  </si>
  <si>
    <t>Instituto Superior de Turismo</t>
  </si>
  <si>
    <t>Fukui Kogyo Daigaku</t>
  </si>
  <si>
    <t>Kazan' Gos Meditsyn Univ</t>
  </si>
  <si>
    <t>College of Southern Idaho</t>
  </si>
  <si>
    <t>Royal Northern Coll of Music</t>
  </si>
  <si>
    <t>Fac Brasileira Recursos Hum</t>
  </si>
  <si>
    <t>Lovely Professional Univ</t>
  </si>
  <si>
    <t>Akad Teknik Adiyasa Surakarta</t>
  </si>
  <si>
    <t>Università Studi di Teramo</t>
  </si>
  <si>
    <t>University of Haifa</t>
  </si>
  <si>
    <t>Instituto Superior Enseñanza</t>
  </si>
  <si>
    <t>Fukuoka Daigaku</t>
  </si>
  <si>
    <t>Kazan' Gos Pedagog Univ</t>
  </si>
  <si>
    <t>College of Southern Maryland</t>
  </si>
  <si>
    <t>Royal Scottish Academy - Music</t>
  </si>
  <si>
    <t>Fac Brasíleira São Paulo</t>
  </si>
  <si>
    <t>Madhya Pradesh Bhoj Univ</t>
  </si>
  <si>
    <t>Akad Teknik Federal</t>
  </si>
  <si>
    <t>Università Studi di Trieste</t>
  </si>
  <si>
    <t>University of Jordan</t>
  </si>
  <si>
    <t>Instituto Técnico Aeronáutico</t>
  </si>
  <si>
    <t>Fukuoka Joshi Daigaku</t>
  </si>
  <si>
    <t>Kazan' Gos Sel'sk Khoz Akad</t>
  </si>
  <si>
    <t>College of St Catherine</t>
  </si>
  <si>
    <t>Royal Veterinary Agric Univ</t>
  </si>
  <si>
    <t>Fac Caiçaras</t>
  </si>
  <si>
    <t>Madurai Kamaraj University</t>
  </si>
  <si>
    <t>Akad Teknik Kendari</t>
  </si>
  <si>
    <t>Università Studi di Udine</t>
  </si>
  <si>
    <t>University of Kalamoon</t>
  </si>
  <si>
    <t>Instituto Tecnológ Hermosillo</t>
  </si>
  <si>
    <t>Fukuoka Kenritsu Daigaku</t>
  </si>
  <si>
    <t>Kazan' Gos Tekhnolog Univ</t>
  </si>
  <si>
    <t>College of St Elizabeth</t>
  </si>
  <si>
    <t>Royal Veterinary College</t>
  </si>
  <si>
    <t>Fac Caldas Novas</t>
  </si>
  <si>
    <t>Madurai Kamraj University</t>
  </si>
  <si>
    <t>Akad Teknik Kertanegara Kediri</t>
  </si>
  <si>
    <t>Università Studi di Urbino</t>
  </si>
  <si>
    <t>University of Nicosia</t>
  </si>
  <si>
    <t>Instituto Tecnológ Huatabampo</t>
  </si>
  <si>
    <t>Fukuoka Kogyo Daigaku</t>
  </si>
  <si>
    <t>Kazan' Gosudarstvennyi Univ</t>
  </si>
  <si>
    <t>College of St Rose</t>
  </si>
  <si>
    <t>Rytmisk Musikkonservatorium</t>
  </si>
  <si>
    <t>Fac Camaquense Ci Cont Adm</t>
  </si>
  <si>
    <t>Magadh University</t>
  </si>
  <si>
    <t>Akad Teknik Kupang</t>
  </si>
  <si>
    <t>Università Studi di Verona</t>
  </si>
  <si>
    <t>University of Petra</t>
  </si>
  <si>
    <t>Instituto Tecnológ Los Mochis</t>
  </si>
  <si>
    <t>Fukuoka Kyoiku Daigaku</t>
  </si>
  <si>
    <t>Kazan State Power Eng Univ</t>
  </si>
  <si>
    <t>College of the Atlantic</t>
  </si>
  <si>
    <t>Sahlgrenska Acd at Goeteborg</t>
  </si>
  <si>
    <t>Fac Cambury</t>
  </si>
  <si>
    <t>Maharaja Sayajirao U of Baroda</t>
  </si>
  <si>
    <t>Akad Teknik Man Industri Dumai</t>
  </si>
  <si>
    <t>Università Studi Ferrara</t>
  </si>
  <si>
    <t>University of Salahadin</t>
  </si>
  <si>
    <t>Instituto Tecnológ Matamoros</t>
  </si>
  <si>
    <t>Fukuoka Shika Daigaku</t>
  </si>
  <si>
    <t>Kecskeméti Tan Foisk Kecskmét</t>
  </si>
  <si>
    <t>College of the Canyons</t>
  </si>
  <si>
    <t>Sámi Allaskuvla</t>
  </si>
  <si>
    <t>Fac Camóes</t>
  </si>
  <si>
    <t>Maharaja Sayajirao Univ Baroda</t>
  </si>
  <si>
    <t>Akad Teknik Nasional</t>
  </si>
  <si>
    <t>Università Studi Foggia</t>
  </si>
  <si>
    <t>University of Sharjah</t>
  </si>
  <si>
    <t>Instituto Tecnológ Matehuala</t>
  </si>
  <si>
    <t>Fukushima Daigaku</t>
  </si>
  <si>
    <t>Kemerovo Gos Akad Kul'tury</t>
  </si>
  <si>
    <t>College of the Desert</t>
  </si>
  <si>
    <t>Samvinnuháskólinn Bifrost</t>
  </si>
  <si>
    <t>Fac Campineira Ci Ger</t>
  </si>
  <si>
    <t>Maharashtra Animal Sc Univ</t>
  </si>
  <si>
    <t>Akad Teknik Patriot</t>
  </si>
  <si>
    <t>Università Studi Genova</t>
  </si>
  <si>
    <t>University of Tabuk</t>
  </si>
  <si>
    <t>Instituto Tecnológic Jiquilpan</t>
  </si>
  <si>
    <t>Fukushima Kenritsu Ika Daigaku</t>
  </si>
  <si>
    <t>Kemerovo Gosudarstvennyi Univ</t>
  </si>
  <si>
    <t>College of the Holy Cross</t>
  </si>
  <si>
    <t>Sandwell College</t>
  </si>
  <si>
    <t>Fac Campo Limpo Paulista</t>
  </si>
  <si>
    <t>Maharashtra Unv Health Science</t>
  </si>
  <si>
    <t>Akad Teknik Polman Timah</t>
  </si>
  <si>
    <t>Università Studi Insubria</t>
  </si>
  <si>
    <t>University of the Holy Land</t>
  </si>
  <si>
    <t>Instituto Tecnológic La Piedad</t>
  </si>
  <si>
    <t>Fukushima National Coll Tech</t>
  </si>
  <si>
    <t>Kemerovo State Med Academy</t>
  </si>
  <si>
    <t>College of the North Atlantic</t>
  </si>
  <si>
    <t>Satakunnan Amm</t>
  </si>
  <si>
    <t>Fac Campo Maior</t>
  </si>
  <si>
    <t>Maharishi Mahesh Yodi Vedic Vi</t>
  </si>
  <si>
    <t>Akad Teknik Prima Agus Teknik</t>
  </si>
  <si>
    <t>Universitas Castellae</t>
  </si>
  <si>
    <t>University of Tikrit</t>
  </si>
  <si>
    <t>Instituto Tecnológic Querétaro</t>
  </si>
  <si>
    <t>Fukuyama Daigaku</t>
  </si>
  <si>
    <t>Kemerovo Tekh Inst Pishch Prom</t>
  </si>
  <si>
    <t>College of the Redwoods</t>
  </si>
  <si>
    <t>Sch Oriental &amp; African Studies</t>
  </si>
  <si>
    <t>Fac Candido Mendes Vitória</t>
  </si>
  <si>
    <t>Maharishi Markandershwar Univ</t>
  </si>
  <si>
    <t>Akad Teknik Soroako</t>
  </si>
  <si>
    <t>Universitat de Barcelona</t>
  </si>
  <si>
    <t>URARTU Univ Pract Psych Socio</t>
  </si>
  <si>
    <t>Instituto Tecnológic Reynosa</t>
  </si>
  <si>
    <t>Fushun I Petro</t>
  </si>
  <si>
    <t>Kerch Medical College</t>
  </si>
  <si>
    <t>College of the Rockies</t>
  </si>
  <si>
    <t>School Pharmacy</t>
  </si>
  <si>
    <t>Fac Candido Rondon</t>
  </si>
  <si>
    <t>Maharshi Dayanand Sarswati Uni</t>
  </si>
  <si>
    <t>Akad Teknik Veteran</t>
  </si>
  <si>
    <t>Universitat de Girona</t>
  </si>
  <si>
    <t>Vanadzori Petakan Mankavarzhak</t>
  </si>
  <si>
    <t>Instituto Tecnológic Tapachula</t>
  </si>
  <si>
    <t>Fuxin Min I</t>
  </si>
  <si>
    <t>Keres Gazda Foisk Szolnok</t>
  </si>
  <si>
    <t>College of William &amp; Mary</t>
  </si>
  <si>
    <t>School Slavonic E Euro Studies</t>
  </si>
  <si>
    <t>Fac Cantareira</t>
  </si>
  <si>
    <t>Maharshi Dayanand University</t>
  </si>
  <si>
    <t>Akad Teknologi Industri</t>
  </si>
  <si>
    <t>Universitat de Lleida</t>
  </si>
  <si>
    <t>Weill Cornell Med Coll Qatar</t>
  </si>
  <si>
    <t>Instituto Tecnológico Acapulco</t>
  </si>
  <si>
    <t>Fuyang Teach C</t>
  </si>
  <si>
    <t>Keres Vend Idegen Foisk</t>
  </si>
  <si>
    <t>College of Wooster</t>
  </si>
  <si>
    <t>Seinäjoen Amm</t>
  </si>
  <si>
    <t>Fac Capital</t>
  </si>
  <si>
    <t>Mahatma Gandhi Antarrashtriya</t>
  </si>
  <si>
    <t>Akad Teknologi Industri Kayu</t>
  </si>
  <si>
    <t>Universitat de Vic</t>
  </si>
  <si>
    <t>Western Univ</t>
  </si>
  <si>
    <t>Instituto Tecnológico Apizaco</t>
  </si>
  <si>
    <t>Fuzhou U</t>
  </si>
  <si>
    <t>Kertch Inst Economics Manage</t>
  </si>
  <si>
    <t>Sem Aabenraa</t>
  </si>
  <si>
    <t>Fac Capizaba Nova Venécia</t>
  </si>
  <si>
    <t>Mahatma Gandhi Gramodaya Vishw</t>
  </si>
  <si>
    <t>Akad Teknologi Lorena Medan</t>
  </si>
  <si>
    <t>Universitat Illes Balears</t>
  </si>
  <si>
    <t>Yarmouk University</t>
  </si>
  <si>
    <t>Instituto Tecnológico Campeche</t>
  </si>
  <si>
    <t>Gakko Hojin Teikyo Daigaku</t>
  </si>
  <si>
    <t>Kertch Marine Tech Inst</t>
  </si>
  <si>
    <t>Sem Esbjerg</t>
  </si>
  <si>
    <t>Fac Carioca</t>
  </si>
  <si>
    <t>Mahatma Gandhi Kashi Vidyapeet</t>
  </si>
  <si>
    <t>Akad Teknologi Pekanbaru</t>
  </si>
  <si>
    <t>Universitat Oberta Catalunya</t>
  </si>
  <si>
    <t>Yeditepe University</t>
  </si>
  <si>
    <t>Instituto Tecnológico Cancún</t>
  </si>
  <si>
    <t>Gakushuin Daigaku</t>
  </si>
  <si>
    <t>Khabarovsk Gos Akad Ekon Prav</t>
  </si>
  <si>
    <t>Shannon Coll Hotel Management</t>
  </si>
  <si>
    <t>Fac Carlos Drummond Andrade</t>
  </si>
  <si>
    <t>Mahatma Gandhi University</t>
  </si>
  <si>
    <t>Akad Teknologi Pembangunan</t>
  </si>
  <si>
    <t>Universitat Pompeu Fabra</t>
  </si>
  <si>
    <t>Yemen Coll of Middle E Studies</t>
  </si>
  <si>
    <t>Instituto Tecnológico Celaya</t>
  </si>
  <si>
    <t>Gannan Med Sch</t>
  </si>
  <si>
    <t>Khabarovsk Gos Akad Fiz Kul't</t>
  </si>
  <si>
    <t>College Univ de St Boniface</t>
  </si>
  <si>
    <t>Sheffield Hallam University</t>
  </si>
  <si>
    <t>Fac Castelo</t>
  </si>
  <si>
    <t>Mahatma Jyotiba Phule Rohilkha</t>
  </si>
  <si>
    <t>Akad Teknologi Pratama Padang</t>
  </si>
  <si>
    <t>Universitat Rovira i Virgili</t>
  </si>
  <si>
    <t>Yemenya University</t>
  </si>
  <si>
    <t>Instituto Tecnológico Chetumal</t>
  </si>
  <si>
    <t>Gannan Teach C</t>
  </si>
  <si>
    <t>Khabarovsk Gos Farmatsev Inst</t>
  </si>
  <si>
    <t>Siauliu Universitetas</t>
  </si>
  <si>
    <t>Fac Castro Alves</t>
  </si>
  <si>
    <t>Mahatma Phule Krishi Vidyapeet</t>
  </si>
  <si>
    <t>Akad Teknologi Sapta Taruna</t>
  </si>
  <si>
    <t>University IUAV of Venice</t>
  </si>
  <si>
    <t>Yerevan State Med Inst M H</t>
  </si>
  <si>
    <t>Instituto Tecnológico Colima</t>
  </si>
  <si>
    <t>Gansu Agr U</t>
  </si>
  <si>
    <t>Khabarovsk Gos Pedagog Univ</t>
  </si>
  <si>
    <t>Collin County Community Coll</t>
  </si>
  <si>
    <t>Sibelius Akat Sibelius Akad</t>
  </si>
  <si>
    <t>Fac Cat Ci Econ Bahia</t>
  </si>
  <si>
    <t>Mahendra Sanskrit Vishwavidala</t>
  </si>
  <si>
    <t>Akad Teknologi Semarang</t>
  </si>
  <si>
    <t>University of Arts</t>
  </si>
  <si>
    <t>Yerevan State University</t>
  </si>
  <si>
    <t>Instituto Tecnológico Comitán</t>
  </si>
  <si>
    <t>Gansu C Trad Chinese Med</t>
  </si>
  <si>
    <t>Khabarovsk Gos Tekh Univ</t>
  </si>
  <si>
    <t>Colorado Christian University</t>
  </si>
  <si>
    <t>Silkeborg Sem</t>
  </si>
  <si>
    <t>Fac Cat Rainha Paz Araputanga</t>
  </si>
  <si>
    <t>Makhanlal Chaturvedi Rashtriya</t>
  </si>
  <si>
    <t>Akad Teknologi Warga Surakarta</t>
  </si>
  <si>
    <t>University of Athens</t>
  </si>
  <si>
    <t>Yerevani Chartarapetutyan Shin</t>
  </si>
  <si>
    <t>Instituto Tecnológico Cuautla</t>
  </si>
  <si>
    <t>Gansu I Pol Sci Law</t>
  </si>
  <si>
    <t>Khakasiia Gos Univ N F Katonov</t>
  </si>
  <si>
    <t>Colorado College</t>
  </si>
  <si>
    <t>Skårup Stat Sem</t>
  </si>
  <si>
    <t>Fac Cecap Lago Norte</t>
  </si>
  <si>
    <t>Malaviya Nat Inst of Tech</t>
  </si>
  <si>
    <t>Akademi Pengajian Islam</t>
  </si>
  <si>
    <t>University of Crete</t>
  </si>
  <si>
    <t>Yerevani Gekharvesti Petakan A</t>
  </si>
  <si>
    <t>Instituto Tecnológico Culiacán</t>
  </si>
  <si>
    <t>Gansu UT</t>
  </si>
  <si>
    <t>Khakasskii Institut Biznesa</t>
  </si>
  <si>
    <t>Colorado Mountain College</t>
  </si>
  <si>
    <t>Skipper Clement Sem</t>
  </si>
  <si>
    <t>Fac Celso Inocêncio Oliveira</t>
  </si>
  <si>
    <t>Malek Ashtar Univ of Tech</t>
  </si>
  <si>
    <t>Aklan College</t>
  </si>
  <si>
    <t>University of Extremadura</t>
  </si>
  <si>
    <t>Yerevani Komitasi Anvan Petaka</t>
  </si>
  <si>
    <t>Instituto Tecnológico de León</t>
  </si>
  <si>
    <t>Geumgang University</t>
  </si>
  <si>
    <t>Kharkiv G S Skovoroda Ped Univ</t>
  </si>
  <si>
    <t>Colorado School of Mines</t>
  </si>
  <si>
    <t>Skive Sem</t>
  </si>
  <si>
    <t>Fac Cenecista Ci Adm</t>
  </si>
  <si>
    <t>Mangalore University</t>
  </si>
  <si>
    <t>Aklan National Coll Fisheries</t>
  </si>
  <si>
    <t>University of Florence</t>
  </si>
  <si>
    <t>Yerevani Petakan Hamalsaran</t>
  </si>
  <si>
    <t>Instituto Tecnológico de Tepic</t>
  </si>
  <si>
    <t>Gezhouba I Hydro Elect Eng</t>
  </si>
  <si>
    <t>Kharkiv Inst Art Indust Design</t>
  </si>
  <si>
    <t>Colorado State University</t>
  </si>
  <si>
    <t>Skovtofte Socpæd Sem</t>
  </si>
  <si>
    <t>Fac Cenecista Itaboraí</t>
  </si>
  <si>
    <t>Manipal Acad H Education</t>
  </si>
  <si>
    <t>Aklan Polytechnic Institute</t>
  </si>
  <si>
    <t>University of Ioannina</t>
  </si>
  <si>
    <t>Yerevani Petakan Tntesagitakan</t>
  </si>
  <si>
    <t>Instituto Tecnológico Durango</t>
  </si>
  <si>
    <t>Gifu Daigaku</t>
  </si>
  <si>
    <t>Kharkiv Inst Eco Soc Protect</t>
  </si>
  <si>
    <t>Columbia Basin College</t>
  </si>
  <si>
    <t>Slagelse Sem</t>
  </si>
  <si>
    <t>Fac Cenescista</t>
  </si>
  <si>
    <t>Manipal University - ICAS</t>
  </si>
  <si>
    <t>Aklan State Coll Agriculture</t>
  </si>
  <si>
    <t>University of Ljubljana</t>
  </si>
  <si>
    <t>Yerevani Tatroni Kinoi Petakan</t>
  </si>
  <si>
    <t>Instituto Tecnológico Ensenada</t>
  </si>
  <si>
    <t>Gifu Joshi Daigaku</t>
  </si>
  <si>
    <t>Kharkiv Inst Fire Safety</t>
  </si>
  <si>
    <t>Columbia Bible College</t>
  </si>
  <si>
    <t>Soc HS Århus</t>
  </si>
  <si>
    <t>Fac Centro Leste</t>
  </si>
  <si>
    <t>Manipur University</t>
  </si>
  <si>
    <t>Albatross Foundation Academy</t>
  </si>
  <si>
    <t>University of Madrid</t>
  </si>
  <si>
    <t>Yerevani V Brusovi Anvan Petak</t>
  </si>
  <si>
    <t>Instituto Tecnológico Iguala</t>
  </si>
  <si>
    <t>Gifu Keizai Daigaku</t>
  </si>
  <si>
    <t>Kharkiv Inst Manage Business</t>
  </si>
  <si>
    <t>Columbia College</t>
  </si>
  <si>
    <t>Soc HS Esbjerg</t>
  </si>
  <si>
    <t>Fac Ci Adm</t>
  </si>
  <si>
    <t>Manonmaniam Sundaranar Univ</t>
  </si>
  <si>
    <t>Albay Institute of Technology</t>
  </si>
  <si>
    <t>University of Messina</t>
  </si>
  <si>
    <t>Yeshivat Har Etzion</t>
  </si>
  <si>
    <t>Instituto Tecnológico Istmo</t>
  </si>
  <si>
    <t>Gifu Yakka Daigaku</t>
  </si>
  <si>
    <t>Kharkiv Inst Soc Progress</t>
  </si>
  <si>
    <t>Columbia College Chicago</t>
  </si>
  <si>
    <t>Soc HS Københaven</t>
  </si>
  <si>
    <t>Fac Ci Adm Caratinga</t>
  </si>
  <si>
    <t>Marathwada Krishi Vidyapeeth</t>
  </si>
  <si>
    <t>Albay School of Electronics</t>
  </si>
  <si>
    <t>University of Modena</t>
  </si>
  <si>
    <t>Yildiz Teknik Üniversitesi</t>
  </si>
  <si>
    <t>Instituto Tecnológico La Paz</t>
  </si>
  <si>
    <t>Gobi-Altai Medical College</t>
  </si>
  <si>
    <t>Kharkiv Institute Management</t>
  </si>
  <si>
    <t>Columbia Greene Com. College</t>
  </si>
  <si>
    <t>Soc HS Odense</t>
  </si>
  <si>
    <t>Fac Ci Adm Cont Atibaia</t>
  </si>
  <si>
    <t>Mashhad Univ Medical Sciences</t>
  </si>
  <si>
    <t>Aldersgate College</t>
  </si>
  <si>
    <t>University of Padua</t>
  </si>
  <si>
    <t>Yuzuncu Yil University</t>
  </si>
  <si>
    <t>Instituto Tecnológico Linares</t>
  </si>
  <si>
    <t>Guangdong Business College</t>
  </si>
  <si>
    <t>Kharkiv Nat Agrarian Univ</t>
  </si>
  <si>
    <t>Columbia International Univ</t>
  </si>
  <si>
    <t>Socialo Tehnonogiju Augstskola</t>
  </si>
  <si>
    <t>Fac ci Adm Cont Costa Braga</t>
  </si>
  <si>
    <t>Maulana Azad Nat In Tec(MANIT)</t>
  </si>
  <si>
    <t>Alejandro Colleges</t>
  </si>
  <si>
    <t>University of Patras</t>
  </si>
  <si>
    <t>Zanko Salahuddin</t>
  </si>
  <si>
    <t>Instituto Tecnológico Mérida</t>
  </si>
  <si>
    <t>Guangdong Coll of Med &amp; Pharm</t>
  </si>
  <si>
    <t>Kharkiv St Acad Food Tech Mgmt</t>
  </si>
  <si>
    <t>Columbia University</t>
  </si>
  <si>
    <t>Södertörns Högskola</t>
  </si>
  <si>
    <t>Fac Ci Adm Cont Itabira</t>
  </si>
  <si>
    <t>Maulana Azad Nat Urdu Univ</t>
  </si>
  <si>
    <t>Alemarz Tech Institute</t>
  </si>
  <si>
    <t>University of Perugia</t>
  </si>
  <si>
    <t>Zankoy Sulaimany</t>
  </si>
  <si>
    <t>Instituto Tecnológico Mexicali</t>
  </si>
  <si>
    <t>Guangdong Commercial Univ</t>
  </si>
  <si>
    <t>Kharkiv St Acad Rail Trans</t>
  </si>
  <si>
    <t>Columbus State Community Coll</t>
  </si>
  <si>
    <t>Sophiahemmets Sjuksköterske HS</t>
  </si>
  <si>
    <t>Fac Ci Adm Cont Lins</t>
  </si>
  <si>
    <t>Mazandaran Univ Med Sciences</t>
  </si>
  <si>
    <t>Ama Computer Coll Dasmarinas</t>
  </si>
  <si>
    <t>University of Pisa</t>
  </si>
  <si>
    <t>Zankuya Duhuk</t>
  </si>
  <si>
    <t>Instituto Tecnológico Mexicano</t>
  </si>
  <si>
    <t>Guangdong I Mach</t>
  </si>
  <si>
    <t>Kharkiv St Inst Phys Culture</t>
  </si>
  <si>
    <t>Columbus State University</t>
  </si>
  <si>
    <t>Sotsiaalt Erakõrgkool Veritas</t>
  </si>
  <si>
    <t>Fac Ci Adm Cont Santa Lúcia</t>
  </si>
  <si>
    <t>Mazandaran University</t>
  </si>
  <si>
    <t>Ama Computer Coll Quezon City</t>
  </si>
  <si>
    <t>University of Reggio Calabria</t>
  </si>
  <si>
    <t>Zarka Private University</t>
  </si>
  <si>
    <t>Instituto Tecnológico Morelia</t>
  </si>
  <si>
    <t>Guangdong I Nat</t>
  </si>
  <si>
    <t>Kharkiv St Polytechnic Univ</t>
  </si>
  <si>
    <t>Com Col Rhode Island-Flanagan</t>
  </si>
  <si>
    <t>South Bank University</t>
  </si>
  <si>
    <t>Fac Ci Adm Cont Urubupunga</t>
  </si>
  <si>
    <t>Mehran Univ Eng Tech Jamshoro</t>
  </si>
  <si>
    <t>Ama Computer Coll Santa Cruz</t>
  </si>
  <si>
    <t>University of Saragossa</t>
  </si>
  <si>
    <t>Zayed University</t>
  </si>
  <si>
    <t>Instituto Tecnológico Nacional</t>
  </si>
  <si>
    <t>Guangdong Med C</t>
  </si>
  <si>
    <t>Kharkiv St Tech Univ Agric</t>
  </si>
  <si>
    <t>Comm Coll of Allegheny County</t>
  </si>
  <si>
    <t>Southampton Institute</t>
  </si>
  <si>
    <t>Fac Ci Adm Cont Vale Ribeira</t>
  </si>
  <si>
    <t>Mez Kazahsko Tureckij Univ H A</t>
  </si>
  <si>
    <t>Ama Computer College</t>
  </si>
  <si>
    <t>University of Sarajevo</t>
  </si>
  <si>
    <t>Zinman Coll Phys Edu Wingate I</t>
  </si>
  <si>
    <t>Instituto Tecnológico Nogales</t>
  </si>
  <si>
    <t>Guangdong U For Stu</t>
  </si>
  <si>
    <t>Kharkiv State Academy Culture</t>
  </si>
  <si>
    <t>Community Coll of Philadelphia</t>
  </si>
  <si>
    <t>St Angela's College Education</t>
  </si>
  <si>
    <t>Fac Ci Adm Curitiba</t>
  </si>
  <si>
    <t>Mezdunarodnij Univ Kyrgyzstan</t>
  </si>
  <si>
    <t>Ama Computer College - Binan</t>
  </si>
  <si>
    <t>University of Seville</t>
  </si>
  <si>
    <t>Zonguldak Karaelmaz Üniv</t>
  </si>
  <si>
    <t>Instituto Tecnológico Oaxaca</t>
  </si>
  <si>
    <t>Guangdong UT</t>
  </si>
  <si>
    <t>Kharkiv State Economic Univ</t>
  </si>
  <si>
    <t>Community College of Denver</t>
  </si>
  <si>
    <t>St Catherines Coll Edu Home Ec</t>
  </si>
  <si>
    <t>Fac Ci Adm Curvelo</t>
  </si>
  <si>
    <t>MIT Coll of Engineering -Prune</t>
  </si>
  <si>
    <t>Ama Computer College - Makati</t>
  </si>
  <si>
    <t>University of Thessaly</t>
  </si>
  <si>
    <t>Instituto Tecnológico Ocotlán</t>
  </si>
  <si>
    <t>Guangxi Agr C</t>
  </si>
  <si>
    <t>Kharkiv State Medical Univ</t>
  </si>
  <si>
    <t>Community College of Vermont</t>
  </si>
  <si>
    <t>St George's Hosp Medical Sch</t>
  </si>
  <si>
    <t>Fac Ci Adm Econ Cont Guaxupé</t>
  </si>
  <si>
    <t>Mody Institute of Tech &amp; Sci</t>
  </si>
  <si>
    <t>Ama Computer College Antipolo</t>
  </si>
  <si>
    <t>University of Trento</t>
  </si>
  <si>
    <t>Instituto Tecnológico Pachuca</t>
  </si>
  <si>
    <t>Guangxi Art C</t>
  </si>
  <si>
    <t>Kharkiv State Municipal Acad</t>
  </si>
  <si>
    <t>Community College Rhode Island</t>
  </si>
  <si>
    <t>St Martin's College</t>
  </si>
  <si>
    <t>Fac Ci Adm Garanhuns</t>
  </si>
  <si>
    <t>Mofid Univ</t>
  </si>
  <si>
    <t>Ama Computer College Batangas</t>
  </si>
  <si>
    <t>University of Zagreb</t>
  </si>
  <si>
    <t>Instituto Tecnológico Parral</t>
  </si>
  <si>
    <t>Guangxi C Nat</t>
  </si>
  <si>
    <t>Kharkiv StaTech U Const &amp; Arc</t>
  </si>
  <si>
    <t>CompuCollege Atlantic</t>
  </si>
  <si>
    <t>St Mary's College</t>
  </si>
  <si>
    <t>Fac Ci Adm Limoeiro</t>
  </si>
  <si>
    <t>Mohaghegh Ardebili University</t>
  </si>
  <si>
    <t>Ama Computer College Legazpi</t>
  </si>
  <si>
    <t>Univerza v Mariboru</t>
  </si>
  <si>
    <t>Instituto Tecnológico Puebla</t>
  </si>
  <si>
    <t>Guangxi C Trad Chinese Med</t>
  </si>
  <si>
    <t>Kharkiv Zoo Veterinary Univ</t>
  </si>
  <si>
    <t>Computer Inst of Canada</t>
  </si>
  <si>
    <t>St Marys Train Coll/Coláiste M</t>
  </si>
  <si>
    <t>Fac Ci Adm Paranaiba</t>
  </si>
  <si>
    <t>Mohammad Ali Jinnah University</t>
  </si>
  <si>
    <t>Ama Computer Learn Cen Iligan</t>
  </si>
  <si>
    <t>Univerzitet u Beogradu</t>
  </si>
  <si>
    <t>Instituto Tecnológico Tehuacán</t>
  </si>
  <si>
    <t>Guangxi IT</t>
  </si>
  <si>
    <t>Kherson Agricultural Institute</t>
  </si>
  <si>
    <t>Concordia College</t>
  </si>
  <si>
    <t>St Patrick's College</t>
  </si>
  <si>
    <t>Fac Ci Adm Petrolina</t>
  </si>
  <si>
    <t>Mohanlal Sukhadia Unviersity</t>
  </si>
  <si>
    <t>Ampo Maritime Teachers College</t>
  </si>
  <si>
    <t>Univerzitet u Novom Sadu</t>
  </si>
  <si>
    <t>Instituto Tecnológico Tlaxiaco</t>
  </si>
  <si>
    <t>Guangxi Med U</t>
  </si>
  <si>
    <t>Kherson Inst Economics Law</t>
  </si>
  <si>
    <t>Concordia College-Ann Arbor</t>
  </si>
  <si>
    <t>Staffordshire University</t>
  </si>
  <si>
    <t>Fac Ci Adm Ponta Porã</t>
  </si>
  <si>
    <t>Motilal Nehru Reg Eng College</t>
  </si>
  <si>
    <t>An Giang University</t>
  </si>
  <si>
    <t>Visok Sola Business Management</t>
  </si>
  <si>
    <t>Instituto Tecnológico Toluca</t>
  </si>
  <si>
    <t>Guangxi Nor U</t>
  </si>
  <si>
    <t>Kherson St NK Krupska Ped Univ</t>
  </si>
  <si>
    <t>Concordia College-Austin Texas</t>
  </si>
  <si>
    <t>Stevenson College</t>
  </si>
  <si>
    <t>Fac Ci Adm Tec</t>
  </si>
  <si>
    <t>N W Frontier Prov Agric Univ</t>
  </si>
  <si>
    <t>Andres Bonifacio College</t>
  </si>
  <si>
    <t>Visok Sola Hotelirstvo Turizem</t>
  </si>
  <si>
    <t>Instituto Tecnológico Tuxtepec</t>
  </si>
  <si>
    <t>Guangxi Teach C</t>
  </si>
  <si>
    <t>Kherson State Tech Univ</t>
  </si>
  <si>
    <t>Concordia College-Bronxville</t>
  </si>
  <si>
    <t>Stockholm Mus Ped Inst</t>
  </si>
  <si>
    <t>Fac Ci Agr Ambientais</t>
  </si>
  <si>
    <t>Nagaland University</t>
  </si>
  <si>
    <t>Andres Soriano College</t>
  </si>
  <si>
    <t>Visoka Sola za Management</t>
  </si>
  <si>
    <t>Instituto Tecnológico Veracruz</t>
  </si>
  <si>
    <t>Guangxi U</t>
  </si>
  <si>
    <t>Khmelnytsky Inst Econ Bus</t>
  </si>
  <si>
    <t>Concordia Seminary</t>
  </si>
  <si>
    <t>Stockholms Universitet</t>
  </si>
  <si>
    <t>Fac Ci Agr Araripina</t>
  </si>
  <si>
    <t>Nagarjuna Vishwavidhyalayamu</t>
  </si>
  <si>
    <t>Andres Soriano Memorial School</t>
  </si>
  <si>
    <t>Visoka Sola za Podjetnistvo</t>
  </si>
  <si>
    <t>Instituto Tepeyac</t>
  </si>
  <si>
    <t>Guangxi University-Nanning</t>
  </si>
  <si>
    <t>Khmelnytsky Priv Inst Bus</t>
  </si>
  <si>
    <t>Concordia Teachers College</t>
  </si>
  <si>
    <t>Storstrøms Handel HS</t>
  </si>
  <si>
    <t>Fac Ci Agr Itumbiara</t>
  </si>
  <si>
    <t>Nagpur University</t>
  </si>
  <si>
    <t>Angeles University Foundation</t>
  </si>
  <si>
    <t>Instituto Universitario Norte</t>
  </si>
  <si>
    <t>Guangxi Youjiang Med Coll Nat</t>
  </si>
  <si>
    <t>Kiev Nat Taras Shevchenko U</t>
  </si>
  <si>
    <t>Storstrømsseminariet</t>
  </si>
  <si>
    <t>Fac Ci Agr Pará</t>
  </si>
  <si>
    <t>Nalanda Khula Vishwavidyalaya</t>
  </si>
  <si>
    <t>Angelicum College</t>
  </si>
  <si>
    <t>Inter-American Sch of Med Sci</t>
  </si>
  <si>
    <t>Guangzhou A Fine Art</t>
  </si>
  <si>
    <t>Kiev National Ling Univ</t>
  </si>
  <si>
    <t>Concordia University College</t>
  </si>
  <si>
    <t>Stow College</t>
  </si>
  <si>
    <t>Fac Ci Agr Planalto Cen</t>
  </si>
  <si>
    <t>Namanganskij Gos Univ</t>
  </si>
  <si>
    <t>Angodan Agro-Industrial Coll</t>
  </si>
  <si>
    <t>ITec Estud Sup Monterrey ITESM</t>
  </si>
  <si>
    <t>Guangzhou College of Education</t>
  </si>
  <si>
    <t>Kirov Gosudarst Meditsyn Inst</t>
  </si>
  <si>
    <t>Concordia University Wisconsin</t>
  </si>
  <si>
    <t>Stranmills University College</t>
  </si>
  <si>
    <t>Fac Ci Apl Cascavel</t>
  </si>
  <si>
    <t>Narendra Deva Univ Agr Tech</t>
  </si>
  <si>
    <t>Annunciation College - Gubat</t>
  </si>
  <si>
    <t>Latin University of Panama</t>
  </si>
  <si>
    <t>Guangzhou Con Mus</t>
  </si>
  <si>
    <t>Kirovograd Commercial Inst</t>
  </si>
  <si>
    <t>Concord's Community College</t>
  </si>
  <si>
    <t>Surrey Inst Art Design</t>
  </si>
  <si>
    <t>Fac Ci Apl Sagrado Coração</t>
  </si>
  <si>
    <t>Nat Acad of Legal Stud &amp; Res U</t>
  </si>
  <si>
    <t>Annunciation College Sorsogon</t>
  </si>
  <si>
    <t>Liceo Prof Comercio Admin AC</t>
  </si>
  <si>
    <t>Guangzhou I For Trade</t>
  </si>
  <si>
    <t>Kirovograd State Technic Univ</t>
  </si>
  <si>
    <t>Conestoga College</t>
  </si>
  <si>
    <t>Svenska Handels HS</t>
  </si>
  <si>
    <t>Fac Ci Apl São José Campos</t>
  </si>
  <si>
    <t>Nat Acd Legal Stud &amp; Res Univ</t>
  </si>
  <si>
    <t>Antique College of Agriculture</t>
  </si>
  <si>
    <t>Lutheran Univ of El Salvador</t>
  </si>
  <si>
    <t>Guangzhou I Phys Edu</t>
  </si>
  <si>
    <t>Kislovodsk Inst Ekonomiki Prav</t>
  </si>
  <si>
    <t>Confederation College</t>
  </si>
  <si>
    <t>Svenska Yrke</t>
  </si>
  <si>
    <t>Fac Ci Barretos</t>
  </si>
  <si>
    <t>Nat Dairy Research Institute</t>
  </si>
  <si>
    <t>Antique National School</t>
  </si>
  <si>
    <t>Marista University CEMAES</t>
  </si>
  <si>
    <t>Guangzhou Inst of Foreign Lang</t>
  </si>
  <si>
    <t>Klinskii Inst Ekonomiki Prava</t>
  </si>
  <si>
    <t>Connecticut College</t>
  </si>
  <si>
    <t>Sveriges Lantbruksuniversitet</t>
  </si>
  <si>
    <t>Fac Ci Com Taquara</t>
  </si>
  <si>
    <t>Nat Inst Education</t>
  </si>
  <si>
    <t>Antique Para-Medical Institute</t>
  </si>
  <si>
    <t>Guangzhou Inst of Medicine</t>
  </si>
  <si>
    <t>Kodolányi János Foiskola</t>
  </si>
  <si>
    <t>Cons Baptist Theological Sem</t>
  </si>
  <si>
    <t>Swansea Inst Higher Education</t>
  </si>
  <si>
    <t>Fac Ci Comp Caratinga</t>
  </si>
  <si>
    <t>Nat Inst Mental Health Neuro S</t>
  </si>
  <si>
    <t>Apayao InstScience Technology</t>
  </si>
  <si>
    <t>Muffles Jr College</t>
  </si>
  <si>
    <t>Guangzhou Junior Coll-Finance</t>
  </si>
  <si>
    <t>Kol Bibliotechno Delo</t>
  </si>
  <si>
    <t>Syddansk Univ</t>
  </si>
  <si>
    <t>Fac Ci Comp Cristo Rei</t>
  </si>
  <si>
    <t>Nat Inst of Info Tech -NIIT</t>
  </si>
  <si>
    <t>Apayao State College</t>
  </si>
  <si>
    <t>Sacred Heart Junior Coll</t>
  </si>
  <si>
    <t>Guangzhou Light Industry Inst</t>
  </si>
  <si>
    <t>Kol Karkonoskie Jelenia Góra</t>
  </si>
  <si>
    <t>Cons de Musique de Gatineau</t>
  </si>
  <si>
    <t>Taekniskóli Íslands</t>
  </si>
  <si>
    <t>Fac Ci Comp Formiga</t>
  </si>
  <si>
    <t>Nat Inst of Tech Karnataka</t>
  </si>
  <si>
    <t>Apolinario R Apacible Sch Fish</t>
  </si>
  <si>
    <t>St Clare College</t>
  </si>
  <si>
    <t>Guangzhou Med C</t>
  </si>
  <si>
    <t>Kol Telekomunikatsii</t>
  </si>
  <si>
    <t>Taideteollinen Kork Konstindus</t>
  </si>
  <si>
    <t>Fac Ci Comp Lages</t>
  </si>
  <si>
    <t>Nat Inst Tech Kurukshetra</t>
  </si>
  <si>
    <t>Aquinas University Inc.</t>
  </si>
  <si>
    <t>St Johns Coll Sixth Form</t>
  </si>
  <si>
    <t>Guangzhou Teach C</t>
  </si>
  <si>
    <t>Kolomna Pedagogicheskii Inst</t>
  </si>
  <si>
    <t>Tallinna Kergetööstusrehnikum</t>
  </si>
  <si>
    <t>Fac Ci Comp Mineiros</t>
  </si>
  <si>
    <t>Nat Law Sch India University</t>
  </si>
  <si>
    <t>Arellano University</t>
  </si>
  <si>
    <t>St Luke's University</t>
  </si>
  <si>
    <t>Guangzhou U Trad Chinese Med</t>
  </si>
  <si>
    <t>Komi Gosudarst Pedagog Inst</t>
  </si>
  <si>
    <t>Cons de Musique de Québec</t>
  </si>
  <si>
    <t>Tallinna Majanduskool</t>
  </si>
  <si>
    <t>Fac Ci Comp Pinhal</t>
  </si>
  <si>
    <t>Nat Museum Inst Hist Art Cons</t>
  </si>
  <si>
    <t>Arriesgado College Foundation</t>
  </si>
  <si>
    <t>St Matthews University</t>
  </si>
  <si>
    <t>Guangzhou University</t>
  </si>
  <si>
    <t>Komm Negosudartsvennyj Inst Pr</t>
  </si>
  <si>
    <t>Tallinna Meditsiinikool</t>
  </si>
  <si>
    <t>Fac Ci Cont</t>
  </si>
  <si>
    <t>Nat Univ Comp &amp; Emerging Sci</t>
  </si>
  <si>
    <t>Stann Creek Ecumenical Coll</t>
  </si>
  <si>
    <t>Guilin C Elect Eng</t>
  </si>
  <si>
    <t>Komsomol'sk Amur Gos Tekh Univ</t>
  </si>
  <si>
    <t>Cons de Musique de Saguenay</t>
  </si>
  <si>
    <t>Tallinna Pedagogical College</t>
  </si>
  <si>
    <t>Fac Ci Cont Adm</t>
  </si>
  <si>
    <t>Nat Univ of Science &amp; Tech</t>
  </si>
  <si>
    <t>ASEAN Institute of Arts</t>
  </si>
  <si>
    <t>Tecno Estud Sup Huixquilucan</t>
  </si>
  <si>
    <t>Guilin I Metal Geol</t>
  </si>
  <si>
    <t>Könnyüi Müszaki Foisk Budapest</t>
  </si>
  <si>
    <t>Cons de Musique de Val d'Or</t>
  </si>
  <si>
    <t>Tallinna Pedagoogikaülikool</t>
  </si>
  <si>
    <t>Fac Ci Cont Adm Avaré</t>
  </si>
  <si>
    <t>Nat Univ Sciences Technology</t>
  </si>
  <si>
    <t>Asia Career College Foundation</t>
  </si>
  <si>
    <t>Tecno Estud Sup Oriente Estad</t>
  </si>
  <si>
    <t>Guilin Inst of Electronic Tech</t>
  </si>
  <si>
    <t>Korös Fóiskola - Pénzügyi Kar</t>
  </si>
  <si>
    <t>Tallinna Tehnikaülikool</t>
  </si>
  <si>
    <t>Fac Ci Cont Adm Cachoeiro Itap</t>
  </si>
  <si>
    <t>National Acad of Higher Educ</t>
  </si>
  <si>
    <t>Asia Coll Sci Tech Cabanatuan</t>
  </si>
  <si>
    <t>Tecno Estud Sup Tianguistenco</t>
  </si>
  <si>
    <t>Guilin Med C</t>
  </si>
  <si>
    <t>Kossuth Lagos University</t>
  </si>
  <si>
    <t>Tampere Univ of Technology</t>
  </si>
  <si>
    <t>Fac Ci Cont Adm Empr</t>
  </si>
  <si>
    <t>National Brain Research Centre</t>
  </si>
  <si>
    <t>Asia Coll Sci Tech Cubao</t>
  </si>
  <si>
    <t>Tecnolgico Universitar Mexico</t>
  </si>
  <si>
    <t>Guiyang C Trad Chinese Med</t>
  </si>
  <si>
    <t>Kostroma Gos Pedagog Univ</t>
  </si>
  <si>
    <t>Tampereen Amm</t>
  </si>
  <si>
    <t>Fac Ci Cont Adm Itararé</t>
  </si>
  <si>
    <t>National College of Arts</t>
  </si>
  <si>
    <t>Asia Coll Sci Tech Dumaguete</t>
  </si>
  <si>
    <t>Tecnológ Estud Sup Jocotitlán</t>
  </si>
  <si>
    <t>Guiyang Med C</t>
  </si>
  <si>
    <t>Kostroma Gos Sel'sk Khoz Akad</t>
  </si>
  <si>
    <t>Tampereen yliopisto</t>
  </si>
  <si>
    <t>Fac Ci Cont Adm Jales</t>
  </si>
  <si>
    <t>National Inst of Tech Hamipur</t>
  </si>
  <si>
    <t>Asia Pacific Computer College</t>
  </si>
  <si>
    <t>Tecnológic Estud Sup Jilotepec</t>
  </si>
  <si>
    <t>Guizhou Agr C</t>
  </si>
  <si>
    <t>Kostroma Gos Tekhnilog Univ</t>
  </si>
  <si>
    <t>Coppin State College</t>
  </si>
  <si>
    <t>Tarp Aukstoji Vadybos Mokykla</t>
  </si>
  <si>
    <t>Fac Ci Cont Adm Mach Sobrinho</t>
  </si>
  <si>
    <t>National Inst of Tech Raipur</t>
  </si>
  <si>
    <t>Asia Pacific U college (UCTI)</t>
  </si>
  <si>
    <t>Tecnologico de Monterrey</t>
  </si>
  <si>
    <t>Guizhou C Edu</t>
  </si>
  <si>
    <t>Kovrov Gos Tekhnilog Akad</t>
  </si>
  <si>
    <t>Coquitlam College</t>
  </si>
  <si>
    <t>Tartu Körgem Kunstikool</t>
  </si>
  <si>
    <t>Fac Ci Cont Adm Marília</t>
  </si>
  <si>
    <t>National Inst of Tech Rourkela</t>
  </si>
  <si>
    <t>Asian Coll Sci Tech Bulacan</t>
  </si>
  <si>
    <t>Tecnológico de Monterrey</t>
  </si>
  <si>
    <t>Guizhou C Nat</t>
  </si>
  <si>
    <t>Kramatorsk Inst Econ Hum</t>
  </si>
  <si>
    <t>Corcoran Coll of Art &amp; Design</t>
  </si>
  <si>
    <t>Tartu Lennukolledz</t>
  </si>
  <si>
    <t>Fac Ci Cont Adm Rolândia</t>
  </si>
  <si>
    <t>National Inst of Tech Warangal</t>
  </si>
  <si>
    <t>Asian College Foundation</t>
  </si>
  <si>
    <t>Tecnológico Estud Sup Ecatepec</t>
  </si>
  <si>
    <t>Guizhou C Trad Chinese Med</t>
  </si>
  <si>
    <t>Krasnoiarsk Gos Agrarnyi Univ</t>
  </si>
  <si>
    <t>Cornell College-Iowa</t>
  </si>
  <si>
    <t>Tartu Meditsiinikool</t>
  </si>
  <si>
    <t>Fac Ci Cont Adm Santa Rosa</t>
  </si>
  <si>
    <t>National Inst of Technology</t>
  </si>
  <si>
    <t>Asian College of Tech Lapulapu</t>
  </si>
  <si>
    <t>Tecnológico Estud Super Chalco</t>
  </si>
  <si>
    <t>Guizhou Ind U</t>
  </si>
  <si>
    <t>Krasnoiarsk Gos Inst Iskuss</t>
  </si>
  <si>
    <t>Cornell University</t>
  </si>
  <si>
    <t>Tartu Õpetajate Seminar</t>
  </si>
  <si>
    <t>Fac Ci Cont Adm São Carlos</t>
  </si>
  <si>
    <t>National Inst of Tech-Srinagar</t>
  </si>
  <si>
    <t>Asian College of Technology</t>
  </si>
  <si>
    <t>U Interamericana - Costa Rica</t>
  </si>
  <si>
    <t>Guizhou Nor U</t>
  </si>
  <si>
    <t>Krasnoiarsk Gos Khudo Inst</t>
  </si>
  <si>
    <t>Corning Community Coll</t>
  </si>
  <si>
    <t>Tartu Teoloogia Akadeemia</t>
  </si>
  <si>
    <t>Fac Ci Cont Adm São J Tadeu</t>
  </si>
  <si>
    <t>National Inst. of Tech Silchar</t>
  </si>
  <si>
    <t>Asian Development Found Coll</t>
  </si>
  <si>
    <t>U M San Nicolas De Hidalgo</t>
  </si>
  <si>
    <t>Guizhou University</t>
  </si>
  <si>
    <t>Krasnoiarsk Gos Tekh Univ</t>
  </si>
  <si>
    <t>Corpus Christi College</t>
  </si>
  <si>
    <t>Tartu Ülikool</t>
  </si>
  <si>
    <t>Fac Ci Cont Adm Taquara</t>
  </si>
  <si>
    <t>National Institute of Tech-Tir</t>
  </si>
  <si>
    <t>Asian Inst Distance Education</t>
  </si>
  <si>
    <t>Uni Acad San Luis Río Colorado</t>
  </si>
  <si>
    <t>Gunma Daigaku</t>
  </si>
  <si>
    <t>Krasnoiarsk Gos Tor Ekon Inst</t>
  </si>
  <si>
    <t>Corpus Christi State Univ</t>
  </si>
  <si>
    <t>Teaterhögskolan i Stockholm</t>
  </si>
  <si>
    <t>Fac Ci Cont Adm Tupã</t>
  </si>
  <si>
    <t>National Law Institute Univ</t>
  </si>
  <si>
    <t>Asian Inst Journalism Commun</t>
  </si>
  <si>
    <t>Uni Part Esc Miguel Castulo Al</t>
  </si>
  <si>
    <t>Gunma Kenritsu Joshi Daigaku</t>
  </si>
  <si>
    <t>Krasnoiarsk Gosudarst Univ</t>
  </si>
  <si>
    <t>Cottey College</t>
  </si>
  <si>
    <t>Teatterikorkeakoulu Teater HS</t>
  </si>
  <si>
    <t>Fac Ci Cont Amparo</t>
  </si>
  <si>
    <t>National Law Univ - New Delhi</t>
  </si>
  <si>
    <t>Asian Inst Maritime Studies</t>
  </si>
  <si>
    <t>Unidad Universitaria de Lerdo</t>
  </si>
  <si>
    <t>Gurobisu Keiei Daigaku</t>
  </si>
  <si>
    <t>Krasnoirask Gos Pedagog Univ</t>
  </si>
  <si>
    <t>County College of Morris</t>
  </si>
  <si>
    <t>Tek Kork Tek HS</t>
  </si>
  <si>
    <t>Fac Ci Cont Assis</t>
  </si>
  <si>
    <t>National Univ</t>
  </si>
  <si>
    <t>Asian Institute of Management</t>
  </si>
  <si>
    <t>Univ Adm Neg</t>
  </si>
  <si>
    <t>Gwangju Inst Science &amp; Tech</t>
  </si>
  <si>
    <t>Krasnoyarksk State Med Acad</t>
  </si>
  <si>
    <t>Crandall Univ</t>
  </si>
  <si>
    <t>Teologiska Högskolan</t>
  </si>
  <si>
    <t>Fac Ci Cont Atuariais Alta NO</t>
  </si>
  <si>
    <t>National Univ of Sci and Tech</t>
  </si>
  <si>
    <t>Asian Institute of Technology</t>
  </si>
  <si>
    <t>Univ Advent Cen-A</t>
  </si>
  <si>
    <t>Gyeongju Univ</t>
  </si>
  <si>
    <t>Kremenchuk St Polytech Univ</t>
  </si>
  <si>
    <t>Creighton University</t>
  </si>
  <si>
    <t>Teologiske Menighetsfakultet</t>
  </si>
  <si>
    <t>Fac Ci Cont Barretos</t>
  </si>
  <si>
    <t>National University FAST</t>
  </si>
  <si>
    <t>Asian Social Institute</t>
  </si>
  <si>
    <t>Univ Albert Einstein</t>
  </si>
  <si>
    <t>Gyeongsang National University</t>
  </si>
  <si>
    <t>Kryvy Rig State Pedagogic Inst</t>
  </si>
  <si>
    <t>CSU - Bakersfield</t>
  </si>
  <si>
    <t>Thames Valley University</t>
  </si>
  <si>
    <t>Fac Ci Cont Cacoal</t>
  </si>
  <si>
    <t>NCC Education - Tehran</t>
  </si>
  <si>
    <t>Asian Univ Science and Tech</t>
  </si>
  <si>
    <t>Univ Alfonso Reyes S.C.</t>
  </si>
  <si>
    <t>Hachinohe Daigaku</t>
  </si>
  <si>
    <t>Kryvy Rig Tech University</t>
  </si>
  <si>
    <t>CSU - Channel Islands</t>
  </si>
  <si>
    <t>The Univ of West London</t>
  </si>
  <si>
    <t>Fac Ci Cont Caratinga</t>
  </si>
  <si>
    <t>NED Univ Engineer Technology</t>
  </si>
  <si>
    <t>ASKI Padang Panjang</t>
  </si>
  <si>
    <t>Univ Alfred Nobel Mexico</t>
  </si>
  <si>
    <t>Hachinohe Kogyo Daigaku</t>
  </si>
  <si>
    <t>Kuban Gos Akad Fiz Kul'tury</t>
  </si>
  <si>
    <t>CSU - Chico</t>
  </si>
  <si>
    <t>Tónlistaskólinn í Reykjavík</t>
  </si>
  <si>
    <t>Fac Ci Cont Elite</t>
  </si>
  <si>
    <t>Nepal Medical College</t>
  </si>
  <si>
    <t>Assoc Computer Systems Inst</t>
  </si>
  <si>
    <t>Univ Americana</t>
  </si>
  <si>
    <t>Haeju Kyongkongop Thankwa</t>
  </si>
  <si>
    <t>Kuban Gos Meditsynskaia Akad</t>
  </si>
  <si>
    <t>CSU - Dominguez Hills</t>
  </si>
  <si>
    <t>Trinity All Saints College</t>
  </si>
  <si>
    <t>Fac Ci Cont Fund Visc Cairú</t>
  </si>
  <si>
    <t>Nirma U of Science &amp; Tec</t>
  </si>
  <si>
    <t>Univ Americana Acapulco A.C.</t>
  </si>
  <si>
    <t>Haeju Medical University</t>
  </si>
  <si>
    <t>Kuban Gosudarst Tekhnolog Univ</t>
  </si>
  <si>
    <t>CSU - East Bay</t>
  </si>
  <si>
    <t>Trinity College</t>
  </si>
  <si>
    <t>Fac Ci Cont Itapetininga</t>
  </si>
  <si>
    <t>Nizam's Inst Medical Sciences</t>
  </si>
  <si>
    <t>Assumption College Nabunturan</t>
  </si>
  <si>
    <t>Univ Americana S.C.</t>
  </si>
  <si>
    <t>Haeun Taehak</t>
  </si>
  <si>
    <t>Kubanskii Gosudarstvennyi Univ</t>
  </si>
  <si>
    <t>CSU - Fresno</t>
  </si>
  <si>
    <t>Trinity College Dublin</t>
  </si>
  <si>
    <t>Fac Ci Cont Jequié</t>
  </si>
  <si>
    <t>NMIMS</t>
  </si>
  <si>
    <t>Assumption College of Davao</t>
  </si>
  <si>
    <t>Univ Américas Puebla AC</t>
  </si>
  <si>
    <t>Hainan Med C</t>
  </si>
  <si>
    <t>Külkeres Foisk</t>
  </si>
  <si>
    <t>CSU - Fullerton</t>
  </si>
  <si>
    <t>Trinity College Music</t>
  </si>
  <si>
    <t>Fac Ci Cont Lucélia</t>
  </si>
  <si>
    <t>North Gujarat University</t>
  </si>
  <si>
    <t>Assumption University</t>
  </si>
  <si>
    <t>Univ Anáhuac</t>
  </si>
  <si>
    <t>Hainan Teach C</t>
  </si>
  <si>
    <t>Kurgan Gos Sel'sk Khoz Akad</t>
  </si>
  <si>
    <t>CSU - Los Angeles</t>
  </si>
  <si>
    <t>Turun Amm Abo Yrke</t>
  </si>
  <si>
    <t>Fac Ci Cont Maceió</t>
  </si>
  <si>
    <t>Atenao de Davao University</t>
  </si>
  <si>
    <t>Univ Anahuac de Cancun</t>
  </si>
  <si>
    <t>Hainan U Haikou</t>
  </si>
  <si>
    <t>Kurgan Gosudarstvennyi Univ</t>
  </si>
  <si>
    <t>CSU - Northridge</t>
  </si>
  <si>
    <t>Turun Kauppakorkeakoulu</t>
  </si>
  <si>
    <t>Fac Ci Cont Machado Assis</t>
  </si>
  <si>
    <t>North-Eastern Hill University</t>
  </si>
  <si>
    <t>Atenao de Manila University</t>
  </si>
  <si>
    <t>Univ Anáhuac de Xalapa</t>
  </si>
  <si>
    <t>Haking Wong TI</t>
  </si>
  <si>
    <t>Kursk Gosudarst Meditsyn Univ</t>
  </si>
  <si>
    <t>CSU - Sacramento</t>
  </si>
  <si>
    <t>Turun Yliopisto</t>
  </si>
  <si>
    <t>Fac Ci Cont Naviraí</t>
  </si>
  <si>
    <t>Northern India Engineering Col</t>
  </si>
  <si>
    <t>Atenao de Naga University</t>
  </si>
  <si>
    <t>Univ Anáhuac del Sur</t>
  </si>
  <si>
    <t>Hakodate Daigaku</t>
  </si>
  <si>
    <t>Kursk Gosudarst Pedagog Univ</t>
  </si>
  <si>
    <t>CSU - San Bernardino</t>
  </si>
  <si>
    <t>Umeå Universitet</t>
  </si>
  <si>
    <t>Fac Ci Cont Nova Andradi</t>
  </si>
  <si>
    <t>Northern Univ Bangladesh</t>
  </si>
  <si>
    <t>Atenao de Zamboanga</t>
  </si>
  <si>
    <t>Univ Anglo Hispana Mexicana</t>
  </si>
  <si>
    <t>Hakuoh Daigaku</t>
  </si>
  <si>
    <t>Kursk Gosudarst Tekh Univ</t>
  </si>
  <si>
    <t>CSU - San Marcos</t>
  </si>
  <si>
    <t>Univ Aberdeen</t>
  </si>
  <si>
    <t>Fac Ci Cont Ponta Porã</t>
  </si>
  <si>
    <t>Notre Dame College Dhaka</t>
  </si>
  <si>
    <t>Atenao Manila Univ Makati</t>
  </si>
  <si>
    <t>Univ Ateneo Monterrey</t>
  </si>
  <si>
    <t>Halla Institute of Technology</t>
  </si>
  <si>
    <t>Kuzbass Gosudarst Tekh Univ</t>
  </si>
  <si>
    <t>CSU - Sonoma</t>
  </si>
  <si>
    <t>Univ Abertay Dundee</t>
  </si>
  <si>
    <t>Fac Ci Cont Ponte Nova</t>
  </si>
  <si>
    <t>NTR Univ of Health Sciences</t>
  </si>
  <si>
    <t>Aurora Pioneer Memorial Coll</t>
  </si>
  <si>
    <t>Univ Aut Agraria Antonio Narro</t>
  </si>
  <si>
    <t>Hallym University</t>
  </si>
  <si>
    <t>Kyiv Engineering Technic Inst</t>
  </si>
  <si>
    <t>CSU - Stanislaus</t>
  </si>
  <si>
    <t>Univ Birmingham</t>
  </si>
  <si>
    <t>Fac Ci Cont Santo Angelo</t>
  </si>
  <si>
    <t>Nukus Gosudarstvennnyi Univ</t>
  </si>
  <si>
    <t>Ayutthya Teachers' College</t>
  </si>
  <si>
    <t>Univ Aut Baja California Sur</t>
  </si>
  <si>
    <t>Hamamatsu Ika Daigaku</t>
  </si>
  <si>
    <t>Kyiv Inst Business Technology</t>
  </si>
  <si>
    <t>Univ Bradford</t>
  </si>
  <si>
    <t>Fac Ci Cont Tec Adm Rural</t>
  </si>
  <si>
    <t>NW Frontier Prov Univ Eng Tech</t>
  </si>
  <si>
    <t>Bacarra Medical Center</t>
  </si>
  <si>
    <t>Univ Aut Benito Juárez Oaxaca</t>
  </si>
  <si>
    <t>Hambuk Taehak</t>
  </si>
  <si>
    <t>Kyiv Inst Econ Mgmt Bank Ins</t>
  </si>
  <si>
    <t>Ctrl Yeshiva Tom Tmi Lubavitz</t>
  </si>
  <si>
    <t>Univ Brighton</t>
  </si>
  <si>
    <t>Fac Ci Econ</t>
  </si>
  <si>
    <t>Open University of Sri Lanka</t>
  </si>
  <si>
    <t>Baguio Art Theo Coll</t>
  </si>
  <si>
    <t>Univ Aut Cen-A</t>
  </si>
  <si>
    <t>Hamhung Hwahak Thankwa Taehak</t>
  </si>
  <si>
    <t>Kyiv Inst Pract Psych Soc Work</t>
  </si>
  <si>
    <t>Cuesta College</t>
  </si>
  <si>
    <t>Univ Bristol</t>
  </si>
  <si>
    <t>Fac Ci Econ Adm</t>
  </si>
  <si>
    <t>Oriental College of Arts</t>
  </si>
  <si>
    <t>Baguio Central University</t>
  </si>
  <si>
    <t>Univ Aut Monterrey</t>
  </si>
  <si>
    <t>Hamhung Medical University</t>
  </si>
  <si>
    <t>Kyiv Institute Banking Matter</t>
  </si>
  <si>
    <t>Culver-Stockton College</t>
  </si>
  <si>
    <t>Univ Buckingham</t>
  </si>
  <si>
    <t>Fac Ci Econ Adm Cont</t>
  </si>
  <si>
    <t>Oriental Inst Sci &amp; Tec (OIST)</t>
  </si>
  <si>
    <t>Baguio Colleges Foundation</t>
  </si>
  <si>
    <t>Univ Aut Santa Ana</t>
  </si>
  <si>
    <t>Hanazono Daigaku</t>
  </si>
  <si>
    <t>Kyiv Institute Internal Affair</t>
  </si>
  <si>
    <t>Cumberland Comm College</t>
  </si>
  <si>
    <t>Univ Cen England Brimingham</t>
  </si>
  <si>
    <t>Fac Ci Econ Adm Cont BH FUMEC</t>
  </si>
  <si>
    <t>Orissa Univ Agr Technology</t>
  </si>
  <si>
    <t>Balatan College</t>
  </si>
  <si>
    <t>Univ Aut Valle de Santiago AC</t>
  </si>
  <si>
    <t>Handan Medical School</t>
  </si>
  <si>
    <t>Kyiv Institute Interpreters</t>
  </si>
  <si>
    <t>CUNY- Bor Manhattan Comm Coll</t>
  </si>
  <si>
    <t>Univ Central Lancashire</t>
  </si>
  <si>
    <t>Fac Ci Econ Adm Cont Franca</t>
  </si>
  <si>
    <t>OSCE Academy in Bishkek</t>
  </si>
  <si>
    <t>Balite Institute of Technology</t>
  </si>
  <si>
    <t>Univ Autónoma Aguascalientes</t>
  </si>
  <si>
    <t>Handong University</t>
  </si>
  <si>
    <t>Kyiv Institute of Management</t>
  </si>
  <si>
    <t>CUNY- La Guardia Comm Coll</t>
  </si>
  <si>
    <t>Univ Coll Cork Nat Univ IRL</t>
  </si>
  <si>
    <t>Fac Ci Econ Adm Dom Bosco</t>
  </si>
  <si>
    <t>Osh State University</t>
  </si>
  <si>
    <t>Baliuag Colleges</t>
  </si>
  <si>
    <t>Univ Autónoma Baja California</t>
  </si>
  <si>
    <t>Hangzhou C App Eng T</t>
  </si>
  <si>
    <t>Kyiv Institute Slavonic Univ</t>
  </si>
  <si>
    <t>CUNY-Baruch College</t>
  </si>
  <si>
    <t>Univ Coll Dublin Nat Univ IRL</t>
  </si>
  <si>
    <t>Fac Ci Econ Adm Osasco</t>
  </si>
  <si>
    <t>Osmania University</t>
  </si>
  <si>
    <t>Baliuag Maritime Foundation</t>
  </si>
  <si>
    <t>Univ Autónoma Campeche</t>
  </si>
  <si>
    <t>Hangzhou C Elect</t>
  </si>
  <si>
    <t>Kyiv Intl Univ Civ Aviat</t>
  </si>
  <si>
    <t>CUNY-Bronx College</t>
  </si>
  <si>
    <t>Univ College Chichester</t>
  </si>
  <si>
    <t>Fac Ci Econ Adm Pres Prudente</t>
  </si>
  <si>
    <t>Osskij Gosudarstvennyi Univ</t>
  </si>
  <si>
    <t>Bangkok University</t>
  </si>
  <si>
    <t>Univ Autónoma Carmen</t>
  </si>
  <si>
    <t>Hangzhou Dianzi University</t>
  </si>
  <si>
    <t>Kyiv Investment Manage Inst</t>
  </si>
  <si>
    <t>CUNY-Brooklyn College</t>
  </si>
  <si>
    <t>Univ College London</t>
  </si>
  <si>
    <t>Fac Ci Econ Adm Santa R Cássia</t>
  </si>
  <si>
    <t>Osskij Tehn Univ</t>
  </si>
  <si>
    <t>Bantayan Southern Institute</t>
  </si>
  <si>
    <t>Univ Autónoma Chapingo</t>
  </si>
  <si>
    <t>Hangzhou Teach C</t>
  </si>
  <si>
    <t>Kyiv Nat Taras Shevchenko Univ</t>
  </si>
  <si>
    <t>CUNY-College of Staten Isl</t>
  </si>
  <si>
    <t>Univ College Northampton</t>
  </si>
  <si>
    <t>Fac Ci Econ Adm Santo André</t>
  </si>
  <si>
    <t>Osskij Vyssosij Tehn Coll</t>
  </si>
  <si>
    <t>Baptist Theo College</t>
  </si>
  <si>
    <t>Univ Autónoma Chiapas</t>
  </si>
  <si>
    <t>Hangzhou U Comm</t>
  </si>
  <si>
    <t>Kyiv Nat Univ of Tech &amp; Design</t>
  </si>
  <si>
    <t>CUNY-Grad Sch &amp; Univ Centre</t>
  </si>
  <si>
    <t>Univ College Worcester</t>
  </si>
  <si>
    <t>Fac Ci Econ Adm Vila Vehla</t>
  </si>
  <si>
    <t>Padmashree Dr. D.Y. Patil Univ</t>
  </si>
  <si>
    <t>Barotac Nuevo Polytechnic Coll</t>
  </si>
  <si>
    <t>Univ Autónoma Chihuahua</t>
  </si>
  <si>
    <t>Hangzhou University</t>
  </si>
  <si>
    <t>Kyiv National Univ Culture Art</t>
  </si>
  <si>
    <t>CUNY-Herbert Lehman Coll</t>
  </si>
  <si>
    <t>Univ Derby</t>
  </si>
  <si>
    <t>Fac Ci Econ Afonso Claudio</t>
  </si>
  <si>
    <t>Pakistan Inst Eng and App Sci</t>
  </si>
  <si>
    <t>Basilan State College</t>
  </si>
  <si>
    <t>Univ Autonoma Chiriqui</t>
  </si>
  <si>
    <t>Hanhung Jonja Than Taehak</t>
  </si>
  <si>
    <t>Kyiv St Tech Univ Civ Eng Arch</t>
  </si>
  <si>
    <t>CUNY-Hunter College</t>
  </si>
  <si>
    <t>Univ Dublin Trinity College</t>
  </si>
  <si>
    <t>Fac Ci Econ Araçatuba</t>
  </si>
  <si>
    <t>Pandit Ravishankar Shukla Univ</t>
  </si>
  <si>
    <t>Bataan Educational Institution</t>
  </si>
  <si>
    <t>Univ Autónoma Ciudad de Juárez</t>
  </si>
  <si>
    <t>Hanil Presbyterian University</t>
  </si>
  <si>
    <t>Kyiv St Univ Trade Economics</t>
  </si>
  <si>
    <t>CUNY-John Jay College</t>
  </si>
  <si>
    <t>Univ Dundee</t>
  </si>
  <si>
    <t>Fac Ci Econ Bauru</t>
  </si>
  <si>
    <t>Panjab University</t>
  </si>
  <si>
    <t>Bataan Heroes Memorial College</t>
  </si>
  <si>
    <t>Univ Autónoma Coahuila</t>
  </si>
  <si>
    <t>Hankook University</t>
  </si>
  <si>
    <t>Kyiv State Economic University</t>
  </si>
  <si>
    <t>CUNY-Medger Evers College</t>
  </si>
  <si>
    <t>Univ Durham</t>
  </si>
  <si>
    <t>Fac Ci Econ Cacoal</t>
  </si>
  <si>
    <t>Pars College</t>
  </si>
  <si>
    <t>Bataan National Polytech Coll</t>
  </si>
  <si>
    <t>Univ Autónoma Durango</t>
  </si>
  <si>
    <t>Hankuk Aviation University</t>
  </si>
  <si>
    <t>Kyiv State Linguistic Univ</t>
  </si>
  <si>
    <t>CUNY-New York</t>
  </si>
  <si>
    <t>Univ East Anglia</t>
  </si>
  <si>
    <t>Fac Ci Econ Colatina</t>
  </si>
  <si>
    <t>Patna University</t>
  </si>
  <si>
    <t>Bataan State College</t>
  </si>
  <si>
    <t>Univ Autónoma España Durango</t>
  </si>
  <si>
    <t>Hankuk Univ Foreign Studies</t>
  </si>
  <si>
    <t>Kyiv State Maritime Academy</t>
  </si>
  <si>
    <t>CUNY-NYC Coll Technology</t>
  </si>
  <si>
    <t>Univ East London</t>
  </si>
  <si>
    <t>Fac Ci Econ Cont Adm Empr Padr</t>
  </si>
  <si>
    <t>Pavlodarskij Universitet</t>
  </si>
  <si>
    <t>Batad Polytechnic College</t>
  </si>
  <si>
    <t>Univ Autónoma Estado de Mexico</t>
  </si>
  <si>
    <t>Hankyong National University</t>
  </si>
  <si>
    <t>Lebedev Physical Institute-Ras</t>
  </si>
  <si>
    <t>CUNY-Queen's College</t>
  </si>
  <si>
    <t>Univ Edinburgh</t>
  </si>
  <si>
    <t>Fac Ci Econ Cont Adm P Silva</t>
  </si>
  <si>
    <t>Payame Noor Univ Distance Edu</t>
  </si>
  <si>
    <t>Batanes Polytechnic College</t>
  </si>
  <si>
    <t>Univ Autónoma Estado Hidalgo</t>
  </si>
  <si>
    <t>Hannam University</t>
  </si>
  <si>
    <t>Leningrad Mi Kalinin Polytech</t>
  </si>
  <si>
    <t>Curry College</t>
  </si>
  <si>
    <t>Univ Essex</t>
  </si>
  <si>
    <t>Fac Ci Econ Cont Adm Varginha</t>
  </si>
  <si>
    <t>Periyar University</t>
  </si>
  <si>
    <t>Bato Inst Science Technology</t>
  </si>
  <si>
    <t>Univ Autónoma Estado Morelos</t>
  </si>
  <si>
    <t>Hannan Daigaku</t>
  </si>
  <si>
    <t>Leningrad State University</t>
  </si>
  <si>
    <t>Curtis Institute of Music</t>
  </si>
  <si>
    <t>Univ Exeter</t>
  </si>
  <si>
    <t>Fac Ci Econ Cont Cândid Rondon</t>
  </si>
  <si>
    <t>Persian Gulf University</t>
  </si>
  <si>
    <t>Batuan Colleges</t>
  </si>
  <si>
    <t>Univ Autónoma Fresnillo</t>
  </si>
  <si>
    <t>Hansei University</t>
  </si>
  <si>
    <t>Leso Tehn Univ Sofia</t>
  </si>
  <si>
    <t>Cuyahoga Community College</t>
  </si>
  <si>
    <t>Univ Glamorgan</t>
  </si>
  <si>
    <t>Fac Ci Econ Divinópolis</t>
  </si>
  <si>
    <t>Petroleum U of Technology</t>
  </si>
  <si>
    <t>Bayawan College</t>
  </si>
  <si>
    <t>Univ Autónoma Guadalajara</t>
  </si>
  <si>
    <t>Hanseo University</t>
  </si>
  <si>
    <t>Lipetsk Gosudarst Pedagog Inst</t>
  </si>
  <si>
    <t>Cypress College</t>
  </si>
  <si>
    <t>Univ Glasgow</t>
  </si>
  <si>
    <t>Fac Ci Econ Eunápolis</t>
  </si>
  <si>
    <t>Pokhara Vishwavidalaya</t>
  </si>
  <si>
    <t>Benguet School of Arts Trades</t>
  </si>
  <si>
    <t>Univ Autónoma Guerrero</t>
  </si>
  <si>
    <t>Hanshin University</t>
  </si>
  <si>
    <t>Lipetsk Gosudarst Tekh Univ</t>
  </si>
  <si>
    <t>Cypress Hills Regional Coll</t>
  </si>
  <si>
    <t>Univ Greenwich</t>
  </si>
  <si>
    <t>Fac Ci Econ Patos</t>
  </si>
  <si>
    <t>Pondicherry University</t>
  </si>
  <si>
    <t>Benguet State University</t>
  </si>
  <si>
    <t>Univ Autónoma La Laguna AC</t>
  </si>
  <si>
    <t>Hansung University</t>
  </si>
  <si>
    <t>Liszt Ferenc Zene Egyetem</t>
  </si>
  <si>
    <t>Daemen College</t>
  </si>
  <si>
    <t>Univ Hertfordshire</t>
  </si>
  <si>
    <t>Fac Ci Econ São Paulo</t>
  </si>
  <si>
    <t>Postgrad Inst Med Edu Res</t>
  </si>
  <si>
    <t>Bernardo College</t>
  </si>
  <si>
    <t>Univ Autonoma Metropolitana</t>
  </si>
  <si>
    <t>Hanyang University</t>
  </si>
  <si>
    <t>Literatur Inst A M Gorkii</t>
  </si>
  <si>
    <t>Dakota State College</t>
  </si>
  <si>
    <t>Univ Huddersfield</t>
  </si>
  <si>
    <t>Fac Ci Econ Sul Minas</t>
  </si>
  <si>
    <t>Potti Sreeramulu Telugu Univ</t>
  </si>
  <si>
    <t>Bicol College</t>
  </si>
  <si>
    <t>Univ Autónoma Metropolitana</t>
  </si>
  <si>
    <t>Hanyoung Theo Univ</t>
  </si>
  <si>
    <t>Lugansk Agricultural Institute</t>
  </si>
  <si>
    <t>Dakota Wesleyan Univ</t>
  </si>
  <si>
    <t>Univ Hull</t>
  </si>
  <si>
    <t>Fac Ci Econ Triângulo Mineiro</t>
  </si>
  <si>
    <t>Power &amp; Water Inst of Tech</t>
  </si>
  <si>
    <t>Bicol College of Arts Trade</t>
  </si>
  <si>
    <t>Univ Autónoma Nayarit</t>
  </si>
  <si>
    <t>Harbin I Arch Civ Eng</t>
  </si>
  <si>
    <t>Lugansk Inst Internal Affairs</t>
  </si>
  <si>
    <t>Univ Kent Canterbury</t>
  </si>
  <si>
    <t>Fac Ci Econ Vianna Jùnior</t>
  </si>
  <si>
    <t>Preston Univ Lahore Campus</t>
  </si>
  <si>
    <t>Bicol Inst Science Technology</t>
  </si>
  <si>
    <t>Univ Autónoma Noreste</t>
  </si>
  <si>
    <t>Harbin I Elect T</t>
  </si>
  <si>
    <t>Lugansk State Medical Univ</t>
  </si>
  <si>
    <t>Dallas Theological Seminary</t>
  </si>
  <si>
    <t>Univ Leeds</t>
  </si>
  <si>
    <t>Fac Ci Econ Vitória</t>
  </si>
  <si>
    <t>Priyadarshini Coll of Eng,MIDC</t>
  </si>
  <si>
    <t>Bicol Merchant Marine College</t>
  </si>
  <si>
    <t>Univ Autónoma Nuevo Léon</t>
  </si>
  <si>
    <t>Harbin I Phys Edu</t>
  </si>
  <si>
    <t>Lutsk State Tech Univ</t>
  </si>
  <si>
    <t>Dalton State College</t>
  </si>
  <si>
    <t>Univ Leicester</t>
  </si>
  <si>
    <t>Fac Ci Edu Rubiataba</t>
  </si>
  <si>
    <t>PSG Coll of Technology</t>
  </si>
  <si>
    <t>Bicol University</t>
  </si>
  <si>
    <t>Univ Autónoma Pacifico</t>
  </si>
  <si>
    <t>Harbin I Ship Eng</t>
  </si>
  <si>
    <t>Lviv Academy of Arts</t>
  </si>
  <si>
    <t>Dartmouth College</t>
  </si>
  <si>
    <t>Univ Limerick</t>
  </si>
  <si>
    <t>Fac Ci Empr Campinas</t>
  </si>
  <si>
    <t>Punjab Agricultural University</t>
  </si>
  <si>
    <t>Biliran Nat Agricultural Coll</t>
  </si>
  <si>
    <t>Univ Autónoma Piedras Nagras</t>
  </si>
  <si>
    <t>Harbin Inst of Technology</t>
  </si>
  <si>
    <t>Lviv Academy of Commerce</t>
  </si>
  <si>
    <t>Davenport Univ - Eastern Reg</t>
  </si>
  <si>
    <t>Univ Lincolnshire Humberside</t>
  </si>
  <si>
    <t>Fac Ci Empr São Paulo</t>
  </si>
  <si>
    <t>Punjab Engineering College</t>
  </si>
  <si>
    <t>Binalbigan Catholic College</t>
  </si>
  <si>
    <t>Univ Autónoma Querétaro</t>
  </si>
  <si>
    <t>Harbin Med U</t>
  </si>
  <si>
    <t>Lviv Inst Internal Affairs</t>
  </si>
  <si>
    <t>Davenport Univ - Western Reg</t>
  </si>
  <si>
    <t>Univ Liverpool</t>
  </si>
  <si>
    <t>Fac Ci Ger Alto Paranaí</t>
  </si>
  <si>
    <t>Punjab Technical University</t>
  </si>
  <si>
    <t>Binangonan Catholic College</t>
  </si>
  <si>
    <t>Univ Autónoma San Luis Potosí</t>
  </si>
  <si>
    <t>Harbin Nor U</t>
  </si>
  <si>
    <t>Lviv Institute of Management</t>
  </si>
  <si>
    <t>David Lipscomb College</t>
  </si>
  <si>
    <t>Univ London</t>
  </si>
  <si>
    <t>Fac Ci Ger Barueri</t>
  </si>
  <si>
    <t>Punjabi University</t>
  </si>
  <si>
    <t>Blancia Carreon College Found</t>
  </si>
  <si>
    <t>Univ Autónoma Sinaloa</t>
  </si>
  <si>
    <t>Harbin PTU</t>
  </si>
  <si>
    <t>Lviv S Z Gzhytsky Acad Vet Med</t>
  </si>
  <si>
    <t>Davidson College</t>
  </si>
  <si>
    <t>Univ Luton</t>
  </si>
  <si>
    <t>Fac Ci Ger Brasilia</t>
  </si>
  <si>
    <t>Purbanchal Vishwavidalaya</t>
  </si>
  <si>
    <t>Bless Christ Child Montessori</t>
  </si>
  <si>
    <t>Univ Autónoma Tamaulipas</t>
  </si>
  <si>
    <t>Harbin U Eng</t>
  </si>
  <si>
    <t>Lviv St Inst Phys Culture</t>
  </si>
  <si>
    <t>Davis &amp; Elkins College</t>
  </si>
  <si>
    <t>Univ Manchester</t>
  </si>
  <si>
    <t>Fac Ci Ger Cotia</t>
  </si>
  <si>
    <t>Purvanchal University</t>
  </si>
  <si>
    <t>Blessed Child Academy</t>
  </si>
  <si>
    <t>Univ Autónoma Tlaxcala</t>
  </si>
  <si>
    <t>Harbin U Sci T</t>
  </si>
  <si>
    <t>Lviv State Agricultural Inst</t>
  </si>
  <si>
    <t>Univ Newcastle Upon Tyne</t>
  </si>
  <si>
    <t>Fac Ci Ger Dracena</t>
  </si>
  <si>
    <t>Qom Univ of Medical Sciences</t>
  </si>
  <si>
    <t>Blessed Trinity College</t>
  </si>
  <si>
    <t>Univ Autónoma Yucatán</t>
  </si>
  <si>
    <t>Harbin University of Commerce</t>
  </si>
  <si>
    <t>Lviv State Music Academy</t>
  </si>
  <si>
    <t>Daytona Beach Comm College</t>
  </si>
  <si>
    <t>Univ North London</t>
  </si>
  <si>
    <t>Fac Ci Ger João Monlevade</t>
  </si>
  <si>
    <t>Quaid-I-Awam Univ Eng Sci Tech</t>
  </si>
  <si>
    <t>Bohol Agricultural College</t>
  </si>
  <si>
    <t>Univ Autónoma Zacatecas</t>
  </si>
  <si>
    <t>Health Sciences Univ -Mongolia</t>
  </si>
  <si>
    <t>Magnitogorsk Gos Konserv</t>
  </si>
  <si>
    <t>De Paul University</t>
  </si>
  <si>
    <t>Univ Northumbria Newcastle</t>
  </si>
  <si>
    <t>Fac Ci Ger Orçam Cont Lucélia</t>
  </si>
  <si>
    <t>Quaid-I-Azam Univ Islamabad</t>
  </si>
  <si>
    <t>Bohol Inst Tech Tagbilaran</t>
  </si>
  <si>
    <t>Univ Avanzada de Mexico</t>
  </si>
  <si>
    <t>Hebei Agr U</t>
  </si>
  <si>
    <t>Magnitogorsk Gos Ped Inst</t>
  </si>
  <si>
    <t>Dean College</t>
  </si>
  <si>
    <t>Univ Nottingham</t>
  </si>
  <si>
    <t>Fac Ci Ger Sete Lagoas</t>
  </si>
  <si>
    <t>R.V. College of Engineering</t>
  </si>
  <si>
    <t>Bohol Inst Technology Talibon</t>
  </si>
  <si>
    <t>Univ Benito Juárez García</t>
  </si>
  <si>
    <t>Hebei C Chinese Trad Med</t>
  </si>
  <si>
    <t>Magyar Képzomuvészeti Egyetem</t>
  </si>
  <si>
    <t>DeAnza College</t>
  </si>
  <si>
    <t>Univ of Helsinki</t>
  </si>
  <si>
    <t>Fac Ci Ger Una</t>
  </si>
  <si>
    <t>Rabindra Bharati University</t>
  </si>
  <si>
    <t>Bohol Instit Technology Jagna</t>
  </si>
  <si>
    <t>Univ Bíblica L-A</t>
  </si>
  <si>
    <t>Hebei I Arch Eng</t>
  </si>
  <si>
    <t>Magyar Tánc Foiskola Budapest</t>
  </si>
  <si>
    <t>Deep Springs College</t>
  </si>
  <si>
    <t>Univ of Roehampton</t>
  </si>
  <si>
    <t>Fac Ci Ger Vilenha</t>
  </si>
  <si>
    <t>Rafsanjan Univ Med Sci Health</t>
  </si>
  <si>
    <t>Bohol Northeastern Colleges</t>
  </si>
  <si>
    <t>Univ Bonaterra A.C.</t>
  </si>
  <si>
    <t>Hebei I Coal Min Civ Eng</t>
  </si>
  <si>
    <t>Maharishi Vedic University</t>
  </si>
  <si>
    <t>Dekalb College</t>
  </si>
  <si>
    <t>Univ Oxford</t>
  </si>
  <si>
    <t>Fac Ci Gerenciais</t>
  </si>
  <si>
    <t>Rafsanjan Vali-e-Asr Univ</t>
  </si>
  <si>
    <t>Bohol School of Arts Trades</t>
  </si>
  <si>
    <t>Univ Bowr</t>
  </si>
  <si>
    <t>Hebei I Fin Econ</t>
  </si>
  <si>
    <t>Maikop Gos Tekhnolog Inst</t>
  </si>
  <si>
    <t>Delaware County Com College</t>
  </si>
  <si>
    <t>Univ Paisley</t>
  </si>
  <si>
    <t>Fac Ci Hum Aracruz</t>
  </si>
  <si>
    <t>Rai University</t>
  </si>
  <si>
    <t>Bohol School of Fisheries</t>
  </si>
  <si>
    <t>Univ Braulio Carrillo</t>
  </si>
  <si>
    <t>Hebei I Geol</t>
  </si>
  <si>
    <t>Makiyivka Inst Econ Humanities</t>
  </si>
  <si>
    <t>Delta College MI</t>
  </si>
  <si>
    <t>Univ Plymouth</t>
  </si>
  <si>
    <t>Fac Ci Hum Brasília</t>
  </si>
  <si>
    <t>Rajarata Univ Sri Lanka</t>
  </si>
  <si>
    <t>Bongabong College of Fisheries</t>
  </si>
  <si>
    <t>Univ Británica Puebla AC</t>
  </si>
  <si>
    <t>Hebei I Lt Ind Chem T</t>
  </si>
  <si>
    <t>Malopolska Wy Szk Ekon Tarnów</t>
  </si>
  <si>
    <t>Univ Portsmouth</t>
  </si>
  <si>
    <t>Fac Ci Hum Cabo</t>
  </si>
  <si>
    <t>Rajasthan Agr University</t>
  </si>
  <si>
    <t>British Intl School Phuket</t>
  </si>
  <si>
    <t>Univ Capitan Gen G Barrios</t>
  </si>
  <si>
    <t>Hebei I Mech Elect Eng</t>
  </si>
  <si>
    <t>Mari Gos Tekhnicheskii Univ</t>
  </si>
  <si>
    <t>Univ Reading</t>
  </si>
  <si>
    <t>Fac Ci Hum Curvelo</t>
  </si>
  <si>
    <t>Rajasthan Technical Univ</t>
  </si>
  <si>
    <t>Brokenshire College</t>
  </si>
  <si>
    <t>Univ Cat CostaRica AL Lafuente</t>
  </si>
  <si>
    <t>Hebei I Phys Edu</t>
  </si>
  <si>
    <t>Mari Gosudarst Pedagog Inst</t>
  </si>
  <si>
    <t>Denison University</t>
  </si>
  <si>
    <t>Univ Salford</t>
  </si>
  <si>
    <t>Fac Ci Hum Esuda</t>
  </si>
  <si>
    <t>Rajasthan Vidyapeeth</t>
  </si>
  <si>
    <t>Buguias-Loo Polytechnic Coll</t>
  </si>
  <si>
    <t>Univ Cat Honduras Nuestra Seño</t>
  </si>
  <si>
    <t>Hebei Ind U</t>
  </si>
  <si>
    <t>Mariiskii Gosudarstvennyi Univ</t>
  </si>
  <si>
    <t>Depauw University</t>
  </si>
  <si>
    <t>Univ Sheffield</t>
  </si>
  <si>
    <t>Fac Ci Hum Exatas Letr</t>
  </si>
  <si>
    <t>Rajendra Agr University</t>
  </si>
  <si>
    <t>Bukidnon Midland College</t>
  </si>
  <si>
    <t>Univ Cat Occidente</t>
  </si>
  <si>
    <t>Hebei IT</t>
  </si>
  <si>
    <t>Masarykova Univ Brne</t>
  </si>
  <si>
    <t>Des Moines Area Comm Coll</t>
  </si>
  <si>
    <t>Univ Southampton</t>
  </si>
  <si>
    <t>Fac Ci Hum Fortaleza</t>
  </si>
  <si>
    <t>Rajiv Gandhi Proudyogiki Vish</t>
  </si>
  <si>
    <t>Bukidnon State College</t>
  </si>
  <si>
    <t>Univ Católica Culiacán AC</t>
  </si>
  <si>
    <t>Hebei Medical Univ</t>
  </si>
  <si>
    <t>Maskovskaja Gos Akasemija Vet</t>
  </si>
  <si>
    <t>DeSales University</t>
  </si>
  <si>
    <t>Univ St Andrews</t>
  </si>
  <si>
    <t>Fac Ci Hum Fumec</t>
  </si>
  <si>
    <t>Rajiv Gandhi Univ Health Sci</t>
  </si>
  <si>
    <t>Bukig National Agric Tech Sch</t>
  </si>
  <si>
    <t>Univ Cen</t>
  </si>
  <si>
    <t>Hebei Nor U</t>
  </si>
  <si>
    <t>Matej Bel Univ Banska Bystrica</t>
  </si>
  <si>
    <t>DeVry Inst of Technology</t>
  </si>
  <si>
    <t>Univ Stirling</t>
  </si>
  <si>
    <t>Fac Ci Hum Garça</t>
  </si>
  <si>
    <t>Ramnarain Ruia College</t>
  </si>
  <si>
    <t>Bulacan Nat Agric State Coll</t>
  </si>
  <si>
    <t>Univ Cen-A José Simeón Cañas</t>
  </si>
  <si>
    <t>Hebei Polytechnic University</t>
  </si>
  <si>
    <t>Mazyrski Dzjarzauny Ped Inst</t>
  </si>
  <si>
    <t>Devry Institute of Technology</t>
  </si>
  <si>
    <t>Univ Strathclyde</t>
  </si>
  <si>
    <t>Fac Ci Hum Itabira</t>
  </si>
  <si>
    <t>Ranchi University</t>
  </si>
  <si>
    <t>Bulacan State University</t>
  </si>
  <si>
    <t>Univ Centroamericana Managua</t>
  </si>
  <si>
    <t>Hebei Sch Forest</t>
  </si>
  <si>
    <t>Med Univ Sofia</t>
  </si>
  <si>
    <t>Devry School of Technology</t>
  </si>
  <si>
    <t>Univ Sunderland</t>
  </si>
  <si>
    <t>Fac Ci Hum Ivaiporã</t>
  </si>
  <si>
    <t>Rani Durgavati Vishwavidyalaya</t>
  </si>
  <si>
    <t>Burapha University</t>
  </si>
  <si>
    <t>Univ Cervantina A.C.</t>
  </si>
  <si>
    <t>Hebei Teach C</t>
  </si>
  <si>
    <t>Med Univ Varna</t>
  </si>
  <si>
    <t>DeVry Univ Philadelphia</t>
  </si>
  <si>
    <t>Univ Surrey</t>
  </si>
  <si>
    <t>Fac Ci Hum Jur Teresina</t>
  </si>
  <si>
    <t>Rashtriya Sanskrit Vidyapeeth</t>
  </si>
  <si>
    <t>Burauen Polytechnic College</t>
  </si>
  <si>
    <t>Univ Champagnat</t>
  </si>
  <si>
    <t>Hebei U</t>
  </si>
  <si>
    <t>Medical University Debrecen</t>
  </si>
  <si>
    <t>DeVry University</t>
  </si>
  <si>
    <t>Univ Sussex</t>
  </si>
  <si>
    <t>Fac Ci Hum Letr Rondônia</t>
  </si>
  <si>
    <t>Razi University</t>
  </si>
  <si>
    <t>Burias College</t>
  </si>
  <si>
    <t>Univ Chapultepéc</t>
  </si>
  <si>
    <t>Hebei U Econ Comm</t>
  </si>
  <si>
    <t>Melitopol St Ped Inst</t>
  </si>
  <si>
    <t>Diablo Valley College</t>
  </si>
  <si>
    <t>Univ Teesside</t>
  </si>
  <si>
    <t>Fac Ci Hum Mairiporã</t>
  </si>
  <si>
    <t>Regional Engineering College</t>
  </si>
  <si>
    <t>Buriram Teachers' College</t>
  </si>
  <si>
    <t>Univ Ci Adm San Marcos</t>
  </si>
  <si>
    <t>Hebei U New Med</t>
  </si>
  <si>
    <t>Mendelova Zemedelská Lesn Univ</t>
  </si>
  <si>
    <t>Dickinson College</t>
  </si>
  <si>
    <t>Univ Ulster</t>
  </si>
  <si>
    <t>Fac Ci Hum Olinda</t>
  </si>
  <si>
    <t>Riphah International Univ</t>
  </si>
  <si>
    <t>Butuan City College</t>
  </si>
  <si>
    <t>Univ Ci Arte Costa Rica</t>
  </si>
  <si>
    <t>Hebei U of Science and Tech</t>
  </si>
  <si>
    <t>Mez Ehkologiceski Univ AD Saha</t>
  </si>
  <si>
    <t>Dickinson State University</t>
  </si>
  <si>
    <t>Univ Wales</t>
  </si>
  <si>
    <t>Fac Ci Hum Pará Minas</t>
  </si>
  <si>
    <t>Rizvi College of Engineering</t>
  </si>
  <si>
    <t>Butuan Doctors' College</t>
  </si>
  <si>
    <t>Univ Ci Méd</t>
  </si>
  <si>
    <t>Hefei I Econ T</t>
  </si>
  <si>
    <t>Mez Negosudarstvennyj Inst Tru</t>
  </si>
  <si>
    <t>Dominican Univ of California</t>
  </si>
  <si>
    <t>Univ Wales Aberystwyth</t>
  </si>
  <si>
    <t>Fac Ci Hum Pedro Leopoldo</t>
  </si>
  <si>
    <t>Royal Bhutan Polytechnic</t>
  </si>
  <si>
    <t>Cabalum Western College</t>
  </si>
  <si>
    <t>Univ Cien Artes Estado Chiapas</t>
  </si>
  <si>
    <t>Hefei Industrial University</t>
  </si>
  <si>
    <t>Mez Nez Eko Polito U (IIUEPS)</t>
  </si>
  <si>
    <t>Dominican University</t>
  </si>
  <si>
    <t>Univ Wales Bangor</t>
  </si>
  <si>
    <t>Fac Ci Hum Pernambuco</t>
  </si>
  <si>
    <t>Royal Institute</t>
  </si>
  <si>
    <t>Cabarrus Catholic College</t>
  </si>
  <si>
    <t>Univ Cien Comunicac Puebla SC</t>
  </si>
  <si>
    <t>Hefei Un U</t>
  </si>
  <si>
    <t>Mezhdun Akad Biz Bank Del</t>
  </si>
  <si>
    <t>Dordt College</t>
  </si>
  <si>
    <t>Univ Wales Coll Medicine</t>
  </si>
  <si>
    <t>Fac Ci Hum Sertão Central</t>
  </si>
  <si>
    <t>Rudnenskij Ind Institute</t>
  </si>
  <si>
    <t>Cagayan Capitol College</t>
  </si>
  <si>
    <t>Univ Ciencia Desarrollo</t>
  </si>
  <si>
    <t>Hefei Univ of Technology</t>
  </si>
  <si>
    <t>Mezhdun Akad Mrktg Menedzh</t>
  </si>
  <si>
    <t>Dorset College</t>
  </si>
  <si>
    <t>Univ Wales College Newport</t>
  </si>
  <si>
    <t>Fac Ci Hum Soc</t>
  </si>
  <si>
    <t>S Ern Univ Sri Lanka</t>
  </si>
  <si>
    <t>Cagayan Colleges Tuguegarao</t>
  </si>
  <si>
    <t>Univ Científ Latinoam Hidalgo</t>
  </si>
  <si>
    <t>Hehai U</t>
  </si>
  <si>
    <t>Mezhdun Bankovskii Institut</t>
  </si>
  <si>
    <t>Douglas College</t>
  </si>
  <si>
    <t>Univ Wales Lampeter</t>
  </si>
  <si>
    <t>Fac Ci Hum Soc Igarassu</t>
  </si>
  <si>
    <t>Sabaragamuwa Univ Sri Lanka</t>
  </si>
  <si>
    <t>Cagayan de Oro Colleges</t>
  </si>
  <si>
    <t>Univ Claustro Sor Juana</t>
  </si>
  <si>
    <t>Heilongjiang Aug1 Rec U</t>
  </si>
  <si>
    <t>Mezhdun Inst Ekonomiki Prava</t>
  </si>
  <si>
    <t>Dowling College</t>
  </si>
  <si>
    <t>Univ Wales Swansea</t>
  </si>
  <si>
    <t>Fac Ci Hum Soc Padre Humberto</t>
  </si>
  <si>
    <t>Sabzevar Fac Med Health Sci</t>
  </si>
  <si>
    <t>Cagayan State University</t>
  </si>
  <si>
    <t>Univ College Belize</t>
  </si>
  <si>
    <t>Heilongjiang Baji Agri. Uni</t>
  </si>
  <si>
    <t>Mezhdun Tsentr Dist Obuch LINK</t>
  </si>
  <si>
    <t>Drake University</t>
  </si>
  <si>
    <t>Univ Warwick</t>
  </si>
  <si>
    <t>Fac Ci Hum Sul Paulista</t>
  </si>
  <si>
    <t>Sabzevar Teach Train Univ</t>
  </si>
  <si>
    <t>Cagayan Vall Coll Tuguegarao</t>
  </si>
  <si>
    <t>Univ Cooperación Intl</t>
  </si>
  <si>
    <t>Heilongjiang I Comm</t>
  </si>
  <si>
    <t>Mezhdun Univ Biz Nov Tekh</t>
  </si>
  <si>
    <t>Drew University</t>
  </si>
  <si>
    <t>Univ West England Bristol</t>
  </si>
  <si>
    <t>Fac Ci Hum Vale Piranga</t>
  </si>
  <si>
    <t>Sacred Heart University</t>
  </si>
  <si>
    <t>Cagayan Valley College Quirino</t>
  </si>
  <si>
    <t>Univ Cristiana Asambleas Dios</t>
  </si>
  <si>
    <t>Heilongjiang I Min</t>
  </si>
  <si>
    <t>Mezhdun Univ Biznesa Upravlen</t>
  </si>
  <si>
    <t>Drexel University</t>
  </si>
  <si>
    <t>Univ Westminister</t>
  </si>
  <si>
    <t>Fac Ci Hum Vale Rio Grande</t>
  </si>
  <si>
    <t>Sadjad Inst of Higher Educ</t>
  </si>
  <si>
    <t>Cainta Catholic College</t>
  </si>
  <si>
    <t>Univ Cristiana Sur</t>
  </si>
  <si>
    <t>Heilongjiang U</t>
  </si>
  <si>
    <t>Mezhdun Univ Komputer Tekh</t>
  </si>
  <si>
    <t>Drury Univerity</t>
  </si>
  <si>
    <t>Univ Wolverhampton</t>
  </si>
  <si>
    <t>Fac Ci Hum Vitória</t>
  </si>
  <si>
    <t>Sahand Univ Technology</t>
  </si>
  <si>
    <t>Calabanga Polytechnic College</t>
  </si>
  <si>
    <t>Univ Cristóbal Colón</t>
  </si>
  <si>
    <t>Heilongjiang U Chinese TradMed</t>
  </si>
  <si>
    <t>Mezhdun Univ Vysok Tekhnologii</t>
  </si>
  <si>
    <t>Duke University</t>
  </si>
  <si>
    <t>Univ York</t>
  </si>
  <si>
    <t>Fac Ci Inf</t>
  </si>
  <si>
    <t>Saidu Medical College</t>
  </si>
  <si>
    <t>Calauag Central College</t>
  </si>
  <si>
    <t>Univ Crne Gore-Univ Montenegro</t>
  </si>
  <si>
    <t>Henan Agr U</t>
  </si>
  <si>
    <t>Mezhdunarodnyi Institut Rynka</t>
  </si>
  <si>
    <t>Duquesne University</t>
  </si>
  <si>
    <t>Universitetet i Bergen</t>
  </si>
  <si>
    <t>Fac Ci Inf Campo Grande</t>
  </si>
  <si>
    <t>Samarkand Arkh Stroi Institut</t>
  </si>
  <si>
    <t>Calayan Educational Foundation</t>
  </si>
  <si>
    <t>Univ Cuauhtémoc</t>
  </si>
  <si>
    <t>Henan C Fin Econ</t>
  </si>
  <si>
    <t>Mezhdunarodnyi Univ Moskva</t>
  </si>
  <si>
    <t>Durham College</t>
  </si>
  <si>
    <t>Universitetet i Tromsø</t>
  </si>
  <si>
    <t>Fac Ci Jur Adm Rondonópolis</t>
  </si>
  <si>
    <t>Samarkand Gos Meditsynsk Inst</t>
  </si>
  <si>
    <t>Calinog Agric Industrial Coll</t>
  </si>
  <si>
    <t>Univ Cuautitlán Izcalli</t>
  </si>
  <si>
    <t>Henan C Trad Chinese Med</t>
  </si>
  <si>
    <t>Michurinsk Gos Ped Inst</t>
  </si>
  <si>
    <t>University College of Wales</t>
  </si>
  <si>
    <t>Fac Ci Jur Ger Edu</t>
  </si>
  <si>
    <t>Samarkand Gos Universitet</t>
  </si>
  <si>
    <t>Camarines Norte College</t>
  </si>
  <si>
    <t>Univ CUDEC</t>
  </si>
  <si>
    <t>Henan Med U</t>
  </si>
  <si>
    <t>Military Medical Academy</t>
  </si>
  <si>
    <t>D'Youville College</t>
  </si>
  <si>
    <t>University of Bath</t>
  </si>
  <si>
    <t>Fac Ci Jur Ger Garça</t>
  </si>
  <si>
    <t>Samarkand Kooperativnyi Inst</t>
  </si>
  <si>
    <t>Camarines Norte State College</t>
  </si>
  <si>
    <t>Univ de Californias SC</t>
  </si>
  <si>
    <t>Henan Nor U</t>
  </si>
  <si>
    <t>Military Univ Panayot volov</t>
  </si>
  <si>
    <t>E Ontario Sch of X-Ray Tech</t>
  </si>
  <si>
    <t>University of Bedfordshire</t>
  </si>
  <si>
    <t>Fac Ci Jur Soc Apl Rio Branco</t>
  </si>
  <si>
    <t>Sambalpur University</t>
  </si>
  <si>
    <t>Camarines Sur Polytech Coll</t>
  </si>
  <si>
    <t>Univ de Celaya A.C.</t>
  </si>
  <si>
    <t>Henan U</t>
  </si>
  <si>
    <t>Minnogeolozki Univ I Rilski</t>
  </si>
  <si>
    <t>Earlham College</t>
  </si>
  <si>
    <t>University of Cambridge</t>
  </si>
  <si>
    <t>Fac Ci Jur Soc Vianna Júnior</t>
  </si>
  <si>
    <t>Sampurnanand Sanskrit Vishwavi</t>
  </si>
  <si>
    <t>Camarines Sur State Agric Coll</t>
  </si>
  <si>
    <t>Univ de Colima</t>
  </si>
  <si>
    <t>Henan Univ of Technology</t>
  </si>
  <si>
    <t>Minski Dzjarzauny Ling Univ</t>
  </si>
  <si>
    <t>East Carolina University</t>
  </si>
  <si>
    <t>University of Copenhagen</t>
  </si>
  <si>
    <t>Fac Ci Latr Bragança Paulista</t>
  </si>
  <si>
    <t>Sanjay Gandhi Postgrad Inst Me</t>
  </si>
  <si>
    <t>Camiguin Polytechnic St Coll</t>
  </si>
  <si>
    <t>Univ de Comunicación SC</t>
  </si>
  <si>
    <t>Hengyang Med C</t>
  </si>
  <si>
    <t>Minski Dzjarzauny Med Univ</t>
  </si>
  <si>
    <t>East Central Univ</t>
  </si>
  <si>
    <t>University of Lund</t>
  </si>
  <si>
    <t>Fac Ci Letr Araras</t>
  </si>
  <si>
    <t>Sardar Patel University</t>
  </si>
  <si>
    <t>Camiling Colleges</t>
  </si>
  <si>
    <t>Univ de Ecatepec</t>
  </si>
  <si>
    <t>Heze School of Medicine</t>
  </si>
  <si>
    <t>Minskij Gos Vy Letno Tehn Koll</t>
  </si>
  <si>
    <t>East Kootenay Comm College</t>
  </si>
  <si>
    <t>University of Oslo</t>
  </si>
  <si>
    <t>Fac Ci Letr Avaré</t>
  </si>
  <si>
    <t>Sardar Vallabhbhai Nat Inst Te</t>
  </si>
  <si>
    <t>Can Avid National Agric Coll</t>
  </si>
  <si>
    <t>Univ de Guanajuato</t>
  </si>
  <si>
    <t>Higashi Nippon Kokusai Daigaku</t>
  </si>
  <si>
    <t>Minskij Gos Vy Radio Tehn Koll</t>
  </si>
  <si>
    <t>East Los Angeles Coll</t>
  </si>
  <si>
    <t>University of Oulu</t>
  </si>
  <si>
    <t>Fac Ci Letr Fernandópolis</t>
  </si>
  <si>
    <t>SASTRA Univ</t>
  </si>
  <si>
    <t>Canossa College</t>
  </si>
  <si>
    <t>Univ de Hermosillo A.C.</t>
  </si>
  <si>
    <t>Hijiyama Daigaku</t>
  </si>
  <si>
    <t>Miskolci Egyetem</t>
  </si>
  <si>
    <t>East Stroudsburg Univ</t>
  </si>
  <si>
    <t>University of Skovde</t>
  </si>
  <si>
    <t>Fac Ci Letr Osório</t>
  </si>
  <si>
    <t>Sathyabama Inst of Sci &amp; Tech</t>
  </si>
  <si>
    <t>Cap College</t>
  </si>
  <si>
    <t>Univ de La Salle Bajio</t>
  </si>
  <si>
    <t>Himeji Dokkyo Daigaku</t>
  </si>
  <si>
    <t>Modern Üzleti Tudományok Foisk</t>
  </si>
  <si>
    <t>East Tennessee State Univ</t>
  </si>
  <si>
    <t>University of the Arts London</t>
  </si>
  <si>
    <t>Fac Ci Letr Padre Anchieta</t>
  </si>
  <si>
    <t>Sathyabama University</t>
  </si>
  <si>
    <t>Capiz Institute of Technology</t>
  </si>
  <si>
    <t>Univ de la Sierra A.C.</t>
  </si>
  <si>
    <t>Himeji Kogyo Daigaku</t>
  </si>
  <si>
    <t>Mogilewski Dzarzauny Tehn Univ</t>
  </si>
  <si>
    <t>Eastern College</t>
  </si>
  <si>
    <t>University of Trondheim</t>
  </si>
  <si>
    <t>Fac Ci Letr Plínio A Amaral</t>
  </si>
  <si>
    <t>Saurashtra University</t>
  </si>
  <si>
    <t>Caraga Institute of Technology</t>
  </si>
  <si>
    <t>Univ de las Américas AC</t>
  </si>
  <si>
    <t>Hirosaki Daigaku</t>
  </si>
  <si>
    <t>Mogilewski Dzjarzauny Univ AA</t>
  </si>
  <si>
    <t>Eastern Connecticut State Univ</t>
  </si>
  <si>
    <t>University of Ulster</t>
  </si>
  <si>
    <t>Fac Ci Letr Ribeirão Pires</t>
  </si>
  <si>
    <t>Sch of Economics Affairs</t>
  </si>
  <si>
    <t>Carigara College of Fisheries</t>
  </si>
  <si>
    <t>Univ de León</t>
  </si>
  <si>
    <t>Hirosaki Gakuin Daigaku</t>
  </si>
  <si>
    <t>Mogilewski Tehnalagycny Inst</t>
  </si>
  <si>
    <t>Eastern Illinois University</t>
  </si>
  <si>
    <t>Uppsala Int Summer Session</t>
  </si>
  <si>
    <t>Fac Ci Letr Santa Fé Sul</t>
  </si>
  <si>
    <t>School Planning Architecture</t>
  </si>
  <si>
    <t>Carlos Hildao Memorial St Coll</t>
  </si>
  <si>
    <t>Univ de Matamoros A.C.</t>
  </si>
  <si>
    <t>Hiroshima Bunkyo Joshi Daigaku</t>
  </si>
  <si>
    <t>Mordoviia Gos Pedagog Inst</t>
  </si>
  <si>
    <t>Eastern Kentucky University</t>
  </si>
  <si>
    <t>Uppsala Universitet</t>
  </si>
  <si>
    <t>Fac Ci Méd Dr José AG Coutinho</t>
  </si>
  <si>
    <t>Second Tashkent Stat Med Inst</t>
  </si>
  <si>
    <t>Catanduanes Agric Indust Coll</t>
  </si>
  <si>
    <t>Univ de Matehuala</t>
  </si>
  <si>
    <t>Hiroshima City University</t>
  </si>
  <si>
    <t>Mordoviia Gos Univ N P Ogarev</t>
  </si>
  <si>
    <t>Eastern Mennonite College</t>
  </si>
  <si>
    <t>Utenos Kolegija</t>
  </si>
  <si>
    <t>Fac Ci Méd Minas Gerais</t>
  </si>
  <si>
    <t>Semipalatinskaja Gos Med Akad</t>
  </si>
  <si>
    <t>Catanduanes College</t>
  </si>
  <si>
    <t>Univ de Mazatlán A.C.</t>
  </si>
  <si>
    <t>Hiroshima Daigaku</t>
  </si>
  <si>
    <t>Moscow Inst for Telecommunicat</t>
  </si>
  <si>
    <t>Eastern Michigan University</t>
  </si>
  <si>
    <t>Vaasan Amm Vaasa Yrke</t>
  </si>
  <si>
    <t>Fac Ci Méd Paraméd Fluminense</t>
  </si>
  <si>
    <t>Semnan Univ Med Sci Health Ser</t>
  </si>
  <si>
    <t>Catanduanes State College</t>
  </si>
  <si>
    <t>Univ de Montemorelos</t>
  </si>
  <si>
    <t>Hiroshima Jogakuin Daigaku</t>
  </si>
  <si>
    <t>Moscow Inst Med-Social Rehab</t>
  </si>
  <si>
    <t>Eastern Montana College</t>
  </si>
  <si>
    <t>Vaasan yliopisto</t>
  </si>
  <si>
    <t>Fac Ci Méd Santa Casa</t>
  </si>
  <si>
    <t>Semnan University</t>
  </si>
  <si>
    <t>Cathedral School of Technology</t>
  </si>
  <si>
    <t>Univ de Monterrey</t>
  </si>
  <si>
    <t>Hiroshima Joshi Daigaku</t>
  </si>
  <si>
    <t>Moscow Int'l Legal Institute</t>
  </si>
  <si>
    <t>Eastern Nazarene College</t>
  </si>
  <si>
    <t>Vårdhögskolan i Boden</t>
  </si>
  <si>
    <t>Fac Ci Sáude Ipa</t>
  </si>
  <si>
    <t>Severo Kazahstanskij Univ</t>
  </si>
  <si>
    <t>Cauayan Polytechnic College</t>
  </si>
  <si>
    <t>Univ de Morelia</t>
  </si>
  <si>
    <t>Hiroshima Keizai Daigaku</t>
  </si>
  <si>
    <t>Moscow Power Eng Tech</t>
  </si>
  <si>
    <t>Eastern New Mexico University</t>
  </si>
  <si>
    <t>Vaxjo University</t>
  </si>
  <si>
    <t>Fac Ci Sáude Joinville</t>
  </si>
  <si>
    <t>Shah Abdul Latif Univ Khaipur</t>
  </si>
  <si>
    <t>Cavite College of Arts Trades</t>
  </si>
  <si>
    <t>Univ de Norteamérica</t>
  </si>
  <si>
    <t>Hiroshima Kenritsu Daigaku</t>
  </si>
  <si>
    <t>Moscow Stat Inst Intl Relation</t>
  </si>
  <si>
    <t>Eastern Oregan State College</t>
  </si>
  <si>
    <t>Ventspils Augstskola</t>
  </si>
  <si>
    <t>Fac Ci Sáude São Paulo</t>
  </si>
  <si>
    <t>Shaheed B S Coll of Eng &amp; Tech</t>
  </si>
  <si>
    <t>Cavite College of Fisheries</t>
  </si>
  <si>
    <t>Univ de Occidente</t>
  </si>
  <si>
    <t>Hiroshima Kogyo Daigaku</t>
  </si>
  <si>
    <t>Moscow Stat Tchaikovsky Conser</t>
  </si>
  <si>
    <t>Eastern Washington University</t>
  </si>
  <si>
    <t>Vestjysk Mus Kons Esberg</t>
  </si>
  <si>
    <t>Fac Ci Sáude Soc</t>
  </si>
  <si>
    <t>Shaheed Z Rahman Med Coll</t>
  </si>
  <si>
    <t>Cavite School of Saint Mark</t>
  </si>
  <si>
    <t>Univ de Oriente</t>
  </si>
  <si>
    <t>Hiroshima Shudo Daigaku</t>
  </si>
  <si>
    <t>Moscow State EngPhys Inst Tech</t>
  </si>
  <si>
    <t>Eastman School of Music</t>
  </si>
  <si>
    <t>Viborg Sem</t>
  </si>
  <si>
    <t>Fac Ci Sáude Vitória</t>
  </si>
  <si>
    <t>Shaheed Zulfikar Ali Bhutto In</t>
  </si>
  <si>
    <t>Cavite State University</t>
  </si>
  <si>
    <t>Univ de Panamá</t>
  </si>
  <si>
    <t>Hiroshima-Denki Daigaku</t>
  </si>
  <si>
    <t>Moscow State Law Academy</t>
  </si>
  <si>
    <t>Eckerd College</t>
  </si>
  <si>
    <t>Victoria Univ of Manchester</t>
  </si>
  <si>
    <t>Fac Ci Soc</t>
  </si>
  <si>
    <t>Shahid Bahonar University</t>
  </si>
  <si>
    <t>CBD Institute of Learning</t>
  </si>
  <si>
    <t>Univ de Puebla</t>
  </si>
  <si>
    <t>Hitotsubashi Daigaku</t>
  </si>
  <si>
    <t>Moscow State Uni Med &amp; Dentist</t>
  </si>
  <si>
    <t>Ecole des Hautes Etudes Commer</t>
  </si>
  <si>
    <t>Vidskipta háskólinn Reykjavík</t>
  </si>
  <si>
    <t>Fac Ci Soc Agr Itapeva</t>
  </si>
  <si>
    <t>Shahid Beheshti Univ Med Sci H</t>
  </si>
  <si>
    <t>Cebu Aeronautical Tech School</t>
  </si>
  <si>
    <t>Univ de Quintana Roo</t>
  </si>
  <si>
    <t>Hiuchon Kigye Thankwa Taehak</t>
  </si>
  <si>
    <t>Moscow State Univ of Service</t>
  </si>
  <si>
    <t>Vidzemes Augstskola</t>
  </si>
  <si>
    <t>Fac Ci Soc Apl</t>
  </si>
  <si>
    <t>Shahid Beheshti University</t>
  </si>
  <si>
    <t>Cebu Doctors' College</t>
  </si>
  <si>
    <t>Univ de Sahagun</t>
  </si>
  <si>
    <t>HKU Space Community College</t>
  </si>
  <si>
    <t>Moscow University Touro</t>
  </si>
  <si>
    <t>Ecole Nat. Admin Publique</t>
  </si>
  <si>
    <t>Viljandi Kultuurikolledz</t>
  </si>
  <si>
    <t>Fac Ci Soc Apl Cascavel</t>
  </si>
  <si>
    <t>Shahid Chamran University</t>
  </si>
  <si>
    <t>Cebu Doctors' College Medicine</t>
  </si>
  <si>
    <t>Univ de San Miguel</t>
  </si>
  <si>
    <t>Hohai U</t>
  </si>
  <si>
    <t>Moskovskii Aviatsionnyi Inst</t>
  </si>
  <si>
    <t>Vilniaus Dailes Akademija</t>
  </si>
  <si>
    <t>Fac Ci Soc Apl Paraná</t>
  </si>
  <si>
    <t>Shahid Sadoughi Univ Med Sci H</t>
  </si>
  <si>
    <t>Cebu Eastern Coll</t>
  </si>
  <si>
    <t>Univ de Sonora</t>
  </si>
  <si>
    <t>Hokkaido Daigaku</t>
  </si>
  <si>
    <t>Moskovskii Bankovskii Kolledzh</t>
  </si>
  <si>
    <t>Ecole Polytechnique</t>
  </si>
  <si>
    <t>Vilniaus Gedimino Technik Univ</t>
  </si>
  <si>
    <t>Fac Ci Soc Apl Rio Janeiro</t>
  </si>
  <si>
    <t>Shahjalal Uni Sci Tech</t>
  </si>
  <si>
    <t>Cebu Institute of Medicine</t>
  </si>
  <si>
    <t>Univ de Sotavento A.C.</t>
  </si>
  <si>
    <t>Hokkaido Iryo Daigaku</t>
  </si>
  <si>
    <t>Moskovskij Gos Tehnic Uni GA</t>
  </si>
  <si>
    <t>Vilniaus Kolegija</t>
  </si>
  <si>
    <t>Fac Ci Soc Apl Vale Lourenço</t>
  </si>
  <si>
    <t>Shahr-e-Kord Univ Med Sciences</t>
  </si>
  <si>
    <t>Cebu Institute of Technology</t>
  </si>
  <si>
    <t>Univ de Tijuana</t>
  </si>
  <si>
    <t>Hokkaido Joho Daigaku</t>
  </si>
  <si>
    <t>Moskovskij Gos Univ Pecati</t>
  </si>
  <si>
    <t>Eden Theological Seminary</t>
  </si>
  <si>
    <t>Vilniaus Kooperacijos Kolegija</t>
  </si>
  <si>
    <t>Fac Ci Soc Araucária</t>
  </si>
  <si>
    <t>Shahr-e-Kord University</t>
  </si>
  <si>
    <t>Cebu Normal University</t>
  </si>
  <si>
    <t>Univ de Tlalpan</t>
  </si>
  <si>
    <t>Hokkaido Kogyo Daigaku</t>
  </si>
  <si>
    <t>Moskva Akad Ekonomiki Prava</t>
  </si>
  <si>
    <t>Edinboro University of Pennsyl</t>
  </si>
  <si>
    <t>Vilniaus Pedagoginis Univ</t>
  </si>
  <si>
    <t>Fac Ci Soc Guarantá</t>
  </si>
  <si>
    <t>Shahrood Fac Medical Sciences</t>
  </si>
  <si>
    <t>Cebu Polytechnic College</t>
  </si>
  <si>
    <t>Univ de Xalapa A.C.</t>
  </si>
  <si>
    <t>Hokkaido Kyoiku Daigaku</t>
  </si>
  <si>
    <t>Moskva Arkhotekturnyi Inst</t>
  </si>
  <si>
    <t>Edmonds Community College</t>
  </si>
  <si>
    <t>Vilniaus Universitetas</t>
  </si>
  <si>
    <t>Fac Ci Tec Fortaleza</t>
  </si>
  <si>
    <t>Shahrood University</t>
  </si>
  <si>
    <t>Cebu Roosevelt Memorial Coll</t>
  </si>
  <si>
    <t>Univ de Zamora</t>
  </si>
  <si>
    <t>Hokkaido Tokai Daigaku</t>
  </si>
  <si>
    <t>Moskva Fiz-Tekhnicheskii Inst</t>
  </si>
  <si>
    <t>El Camino College</t>
  </si>
  <si>
    <t>Vilniaus Verslo Kolegija</t>
  </si>
  <si>
    <t>Fac Ci Tec Joinville</t>
  </si>
  <si>
    <t>Shahroud University</t>
  </si>
  <si>
    <t>Cebu Saint Paul College</t>
  </si>
  <si>
    <t>Univ del Alica</t>
  </si>
  <si>
    <t>Hokkaido Yakka Daigaku</t>
  </si>
  <si>
    <t>Moskva Gorod Pedagog Univ</t>
  </si>
  <si>
    <t>El Paso Community College</t>
  </si>
  <si>
    <t>Vitus Bering University</t>
  </si>
  <si>
    <t>Fac Ci Tec Paraná</t>
  </si>
  <si>
    <t>Sharif Univ Technology</t>
  </si>
  <si>
    <t>Cebu St Coll Sci Technology</t>
  </si>
  <si>
    <t>Univ del Altiplano</t>
  </si>
  <si>
    <t>Hokkaigakuen Daigaku</t>
  </si>
  <si>
    <t>Moskva Gorod Psikh Ped Inst</t>
  </si>
  <si>
    <t>Elgin Community College</t>
  </si>
  <si>
    <t>Vordingbord Stat Sem</t>
  </si>
  <si>
    <t>Fac Ci Tec Unaí</t>
  </si>
  <si>
    <t>Sheikh Bahaie University</t>
  </si>
  <si>
    <t>Cegeurra Inst Sci Technology</t>
  </si>
  <si>
    <t>Univ del Caribe</t>
  </si>
  <si>
    <t>Hokkai-Gakuen Kitami Daigaku</t>
  </si>
  <si>
    <t>Moskva Gos Akad Fiz Kul't</t>
  </si>
  <si>
    <t>Elizabethtown College</t>
  </si>
  <si>
    <t>Vytauto Diziojo Universitetas</t>
  </si>
  <si>
    <t>Fac Ci Timbaúba</t>
  </si>
  <si>
    <t>Sher E Kashmir Univ Agr Sci Te</t>
  </si>
  <si>
    <t>Cen Ilocandia Coll Sci Tech</t>
  </si>
  <si>
    <t>Univ del Centro Bajio</t>
  </si>
  <si>
    <t>Hokuriku Daigaku</t>
  </si>
  <si>
    <t>Moskva Gos Akad Khoreografii</t>
  </si>
  <si>
    <t>Elmhurst College</t>
  </si>
  <si>
    <t>Warburg Institute</t>
  </si>
  <si>
    <t>Fac Claretianas</t>
  </si>
  <si>
    <t>Sher-e-Bangla Agricultural Uni</t>
  </si>
  <si>
    <t>Cen Mindanao Acad Arts Found</t>
  </si>
  <si>
    <t>Univ del Centro Mexico</t>
  </si>
  <si>
    <t>Hokuriku Sen Kag Gij Daig Dai</t>
  </si>
  <si>
    <t>Moskva Gos Akad Khudo Inst</t>
  </si>
  <si>
    <t>Elmira College</t>
  </si>
  <si>
    <t>Warrington Collegiate Inst</t>
  </si>
  <si>
    <t>Fac Clube Náutico Mogiano</t>
  </si>
  <si>
    <t>Sher-e-Bangla Medical College</t>
  </si>
  <si>
    <t>Cen Mindanao Tech Inst</t>
  </si>
  <si>
    <t>Univ del Golfo</t>
  </si>
  <si>
    <t>Hokusei Gakuen Daigaku</t>
  </si>
  <si>
    <t>Moskva Gos Akad Leg Promysh</t>
  </si>
  <si>
    <t>Elon University</t>
  </si>
  <si>
    <t>Waterford Inst Technology</t>
  </si>
  <si>
    <t>Fac Com Ext Luiz Tarquínio</t>
  </si>
  <si>
    <t>Sher-I-Kashmir Inst of Med Sci</t>
  </si>
  <si>
    <t>Cen Philippines Adventist Coll</t>
  </si>
  <si>
    <t>Univ del Golfo Mexico</t>
  </si>
  <si>
    <t>Honam Theo University</t>
  </si>
  <si>
    <t>Moskva Gos Akad Nefti Gaza</t>
  </si>
  <si>
    <t>Embry-Riddle Aeronautical Univ</t>
  </si>
  <si>
    <t>Westhill Coll Higher Educ</t>
  </si>
  <si>
    <t>Fac Com Fund A A Penteado</t>
  </si>
  <si>
    <t>Sherubtse Degree College</t>
  </si>
  <si>
    <t>Cen Visayas Polytechnic Coll</t>
  </si>
  <si>
    <t>Univ del Mayab</t>
  </si>
  <si>
    <t>Honam University</t>
  </si>
  <si>
    <t>Moskva Gos Akad Priboro Inf</t>
  </si>
  <si>
    <t>Emerson College</t>
  </si>
  <si>
    <t>Westminster College</t>
  </si>
  <si>
    <t>Fac Com Soc Caratinga</t>
  </si>
  <si>
    <t>Shiraz Univ Med Sci Health Ser</t>
  </si>
  <si>
    <t>Centr Luzon Doct Hosp Edu Inst</t>
  </si>
  <si>
    <t>Univ del Noreste</t>
  </si>
  <si>
    <t>Hong Ik University Seoul</t>
  </si>
  <si>
    <t>Moskva Gos Akad Vod Trans</t>
  </si>
  <si>
    <t>Emily Carr Univ Art &amp; Design</t>
  </si>
  <si>
    <t>Wimbledon School Art</t>
  </si>
  <si>
    <t>Fac Com Soc Cásper Líbero</t>
  </si>
  <si>
    <t>Shiraz University</t>
  </si>
  <si>
    <t>Centr Mindanao Christian Coll</t>
  </si>
  <si>
    <t>Univ del Noroeste</t>
  </si>
  <si>
    <t>Hong Kong Baptist U</t>
  </si>
  <si>
    <t>Moskva Gos Avto Dorozh Inst</t>
  </si>
  <si>
    <t>Emmanuel Bible College</t>
  </si>
  <si>
    <t>Writtle College</t>
  </si>
  <si>
    <t>Fac Com Soc Curitiba</t>
  </si>
  <si>
    <t>Shivaji University</t>
  </si>
  <si>
    <t>Central Basak Islamic Reg Coll</t>
  </si>
  <si>
    <t>Univ del Norte</t>
  </si>
  <si>
    <t>Hong Kong Community Coll</t>
  </si>
  <si>
    <t>Moskva Gos Evrei Akad Maimonid</t>
  </si>
  <si>
    <t>Emmanuel College</t>
  </si>
  <si>
    <t>Yrke Sydväst</t>
  </si>
  <si>
    <t>Fac Com Soc Domus</t>
  </si>
  <si>
    <t>Shobhit Univ Inst Eng &amp; Tech</t>
  </si>
  <si>
    <t>Central Colleges Philippines</t>
  </si>
  <si>
    <t>Univ del Norte Mexico</t>
  </si>
  <si>
    <t>Hong Kong I Edu</t>
  </si>
  <si>
    <t>Moskva Gos Geologorazred Akad</t>
  </si>
  <si>
    <t>Emory and Henry College</t>
  </si>
  <si>
    <t>Fac Com Soc Hortolándi</t>
  </si>
  <si>
    <t>Shomal Univ</t>
  </si>
  <si>
    <t>Univ del Pedregal</t>
  </si>
  <si>
    <t>Hong Kong Polytechnic Univ.</t>
  </si>
  <si>
    <t>Moskva Gos Industrial'nyi Univ</t>
  </si>
  <si>
    <t>Emory University</t>
  </si>
  <si>
    <t>Fac Com Soc Maringá</t>
  </si>
  <si>
    <t>Shreemati Nathibai Damodar Tha</t>
  </si>
  <si>
    <t>Central Luzon Inst Technology</t>
  </si>
  <si>
    <t>Univ del Sol</t>
  </si>
  <si>
    <t>Hong Kong PTU</t>
  </si>
  <si>
    <t>Moskva Gos Inst Elekt Mat</t>
  </si>
  <si>
    <t>Emporia State University</t>
  </si>
  <si>
    <t>Fac Com Soc Salvador</t>
  </si>
  <si>
    <t>Shri Jagannath Sanskrit Vishwa</t>
  </si>
  <si>
    <t>Central Luzon Polytechnic Coll</t>
  </si>
  <si>
    <t>Univ del Sureste</t>
  </si>
  <si>
    <t>Hong Kong Shue Yan College</t>
  </si>
  <si>
    <t>Moskva Gos Inst Elekt Tekh</t>
  </si>
  <si>
    <t>Endicott College</t>
  </si>
  <si>
    <t>Fac Com Soc São Paulo</t>
  </si>
  <si>
    <t>Shri Lal Bahadur Shastri Rasht</t>
  </si>
  <si>
    <t>Central Luzon State University</t>
  </si>
  <si>
    <t>Univ del Tepeyac</t>
  </si>
  <si>
    <t>Hong Kong U Sci T</t>
  </si>
  <si>
    <t>Moskva Gos Inst Stal Splav</t>
  </si>
  <si>
    <t>Erskine Theological Seminary</t>
  </si>
  <si>
    <t>Fac Com Soc Tamoios</t>
  </si>
  <si>
    <t>Shri Shahu Ji Maharaj Univ</t>
  </si>
  <si>
    <t>Central Luzon Tech Inst</t>
  </si>
  <si>
    <t>Univ del Valle Atemajac</t>
  </si>
  <si>
    <t>Hosei Daigaku</t>
  </si>
  <si>
    <t>Moskva Gos Khudo Prom Univ</t>
  </si>
  <si>
    <t>Essex County College</t>
  </si>
  <si>
    <t>Fac Compacto Ci Gerenciais</t>
  </si>
  <si>
    <t>Siddhu Kanhu University</t>
  </si>
  <si>
    <t>Central Lyceum of Catanduanes</t>
  </si>
  <si>
    <t>Univ del Valle Guadiana</t>
  </si>
  <si>
    <t>Hoseo University</t>
  </si>
  <si>
    <t>Moskva Gos Lingvist Univ</t>
  </si>
  <si>
    <t>Eugene Lang College</t>
  </si>
  <si>
    <t>Fac Cotemig</t>
  </si>
  <si>
    <t>SIES Coll of Arts Sci &amp; Com</t>
  </si>
  <si>
    <t>Central Maguindanao Institute</t>
  </si>
  <si>
    <t>Univ del Valle Mexico</t>
  </si>
  <si>
    <t>Hoshi Yakka Daigaku</t>
  </si>
  <si>
    <t>Moskva Gos Muzykal'nyi Koll</t>
  </si>
  <si>
    <t>Evangel College</t>
  </si>
  <si>
    <t>Fac Cuiabana Edu Letr</t>
  </si>
  <si>
    <t>Sikkim Manipal Univ Health Med</t>
  </si>
  <si>
    <t>Central Mindanao College</t>
  </si>
  <si>
    <t>Univ del Valle Orizaba</t>
  </si>
  <si>
    <t>Hoso Daigaku</t>
  </si>
  <si>
    <t>Moskva Gos Otkr Ped Univ</t>
  </si>
  <si>
    <t>Everest College</t>
  </si>
  <si>
    <t>Fac Des Ind Joinville</t>
  </si>
  <si>
    <t>Sindh Agricultural University</t>
  </si>
  <si>
    <t>Central Mindanao University</t>
  </si>
  <si>
    <t>Univ del Valle Toluca</t>
  </si>
  <si>
    <t>Howon University</t>
  </si>
  <si>
    <t>Moskva Gos Otkrytyi Univ</t>
  </si>
  <si>
    <t>Everett Community College</t>
  </si>
  <si>
    <t>Fac Des Ind Mauá</t>
  </si>
  <si>
    <t>Sir Salimullah Medical College</t>
  </si>
  <si>
    <t>Central Negros College</t>
  </si>
  <si>
    <t>Univ Diseño</t>
  </si>
  <si>
    <t>Hsuan Chuang C</t>
  </si>
  <si>
    <t>Moskva Gos Sotsial'nyi Univ</t>
  </si>
  <si>
    <t>Evergreen State College</t>
  </si>
  <si>
    <t>Fac Des Ind São Paulo</t>
  </si>
  <si>
    <t>Sir Syed Coll Med Sci - Girls</t>
  </si>
  <si>
    <t>Central Philippine University</t>
  </si>
  <si>
    <t>Univ Distrito Federal</t>
  </si>
  <si>
    <t>Huabei Med Coll for Coal Indus</t>
  </si>
  <si>
    <t>Moskva Gos Spetsizirovan Univ</t>
  </si>
  <si>
    <t>Excelsior College</t>
  </si>
  <si>
    <t>Fac Des Tatuí</t>
  </si>
  <si>
    <t>Sir Syed Univ Engineering Tech</t>
  </si>
  <si>
    <t>Central Sulu College</t>
  </si>
  <si>
    <t>Univ Don Bosco Soyapango</t>
  </si>
  <si>
    <t>Huafan U</t>
  </si>
  <si>
    <t>Moskva Gos Stroitel'nyi Univ</t>
  </si>
  <si>
    <t>Fairfield University</t>
  </si>
  <si>
    <t>Fac Dinámica</t>
  </si>
  <si>
    <t>Sistan Baluchistan Univ</t>
  </si>
  <si>
    <t>Centro Escolar Univ Malolos</t>
  </si>
  <si>
    <t>Univ Don Vasco A.C.</t>
  </si>
  <si>
    <t>Huaibei Teach C Coal Ind</t>
  </si>
  <si>
    <t>Moskva Gos Tekh Univ MAMI</t>
  </si>
  <si>
    <t>Fairleigh Dickinson Univ</t>
  </si>
  <si>
    <t>Fac Diplomata</t>
  </si>
  <si>
    <t>South City Inst of Mgmt &amp; Tech</t>
  </si>
  <si>
    <t>Centro Escolar University</t>
  </si>
  <si>
    <t>Univ Dr Andrés Bello</t>
  </si>
  <si>
    <t>Huaihai Ind C</t>
  </si>
  <si>
    <t>Moskva Gos Tekhnolog Akad</t>
  </si>
  <si>
    <t>Fairleigh-Dickinson University</t>
  </si>
  <si>
    <t>Fac Dir Adm Barretos</t>
  </si>
  <si>
    <t>South Gujarat University</t>
  </si>
  <si>
    <t>Chachoengsao Teachers' College</t>
  </si>
  <si>
    <t>Univ Dr José Matías Delgado</t>
  </si>
  <si>
    <t>Huaihai IT</t>
  </si>
  <si>
    <t>Moskva Gos Tekhnolog Univ</t>
  </si>
  <si>
    <t>Fairmont State College</t>
  </si>
  <si>
    <t>Fac Dir Alta Paulista</t>
  </si>
  <si>
    <t>South Kazakhstan State Med Acd</t>
  </si>
  <si>
    <t>Chaingrai Teachers' College</t>
  </si>
  <si>
    <t>Univ Dr Manuel Luis Escamilla</t>
  </si>
  <si>
    <t>Huainan Coll for Coal Industry</t>
  </si>
  <si>
    <t>Moskva Gos Univ Ekon Stat Inf</t>
  </si>
  <si>
    <t>Faithway Baptist Col of Canada</t>
  </si>
  <si>
    <t>Fac Dir Alto Paranaíba</t>
  </si>
  <si>
    <t>Sree Chitra Tirunal Inst Med S</t>
  </si>
  <si>
    <t>Chantharakasem Teach Coll</t>
  </si>
  <si>
    <t>Univ Dr. Emilio Cárdenas S.C.</t>
  </si>
  <si>
    <t>Huainan Min I</t>
  </si>
  <si>
    <t>Moskva Gos Univ Geodez Kart</t>
  </si>
  <si>
    <t>Fanshawe College</t>
  </si>
  <si>
    <t>Fac Dir Amazônia</t>
  </si>
  <si>
    <t>Sree Sankaracharya Univ Sanskr</t>
  </si>
  <si>
    <t>Chaopraya University</t>
  </si>
  <si>
    <t>Univ E Libre Derecho</t>
  </si>
  <si>
    <t>Huanan Nor U Guangzhou</t>
  </si>
  <si>
    <t>Moskva Gos Univ Inzh Ekologii</t>
  </si>
  <si>
    <t>Farmingdale State U of NY</t>
  </si>
  <si>
    <t>Fac Dir Bauru</t>
  </si>
  <si>
    <t>Sri Chandrasekharendra Saraswa</t>
  </si>
  <si>
    <t>Chiang Kai Shek College</t>
  </si>
  <si>
    <t>Univ Educación Abierta Distanc</t>
  </si>
  <si>
    <t>Huaqiao U Quanzhou</t>
  </si>
  <si>
    <t>Moskva Gos Univ Kommertsii</t>
  </si>
  <si>
    <t>Fashion Inst of Design &amp; Merch</t>
  </si>
  <si>
    <t>Fac Dir Cachoeiro Itapemirim</t>
  </si>
  <si>
    <t>Sri Jayachamarajendra Coll Eng</t>
  </si>
  <si>
    <t>Chiang Mai Teacher's College</t>
  </si>
  <si>
    <t>Univ Educación Integral</t>
  </si>
  <si>
    <t>Huaxi Med U</t>
  </si>
  <si>
    <t>Moskva Gos Univ Kul't Iskuss</t>
  </si>
  <si>
    <t>Feather River Coll</t>
  </si>
  <si>
    <t>Fac Dir Campos</t>
  </si>
  <si>
    <t>Sri Krishnadevaraya University</t>
  </si>
  <si>
    <t>Chiang Mai University</t>
  </si>
  <si>
    <t>Univ Empr Costa Rica</t>
  </si>
  <si>
    <t>Huazhong Agr U</t>
  </si>
  <si>
    <t>Moskva Gos Univ M V Lomonosov</t>
  </si>
  <si>
    <t>Ferris State University</t>
  </si>
  <si>
    <t>Fac Dir Campos Gerais</t>
  </si>
  <si>
    <t>Sri Lanka Law College</t>
  </si>
  <si>
    <t>Children Mary Immaculate Coll</t>
  </si>
  <si>
    <t>Univ Especialidades AC</t>
  </si>
  <si>
    <t>Huazhong Normal Univ</t>
  </si>
  <si>
    <t>Moskva Gos Univ Pishch Proiz</t>
  </si>
  <si>
    <t>Finger Lakes Community College</t>
  </si>
  <si>
    <t>Fac Dir Caratinga</t>
  </si>
  <si>
    <t>Sri Padmavati Mahila Viswa Mah</t>
  </si>
  <si>
    <t>Chinese Gen Hosp Coll Nursing</t>
  </si>
  <si>
    <t>Univ Estat Estud Ped Ensenada</t>
  </si>
  <si>
    <t>Huazhong U Sci T</t>
  </si>
  <si>
    <t>Moskva Gos Univ Prirod Obus</t>
  </si>
  <si>
    <t>Finlandia University</t>
  </si>
  <si>
    <t>Fac Dir Caruaru</t>
  </si>
  <si>
    <t>Sri Ramachandra Med Coll Res I</t>
  </si>
  <si>
    <t>Christ the King Coll Calbayog</t>
  </si>
  <si>
    <t>Univ Estatal Distancia</t>
  </si>
  <si>
    <t>Hubei A Fine Art</t>
  </si>
  <si>
    <t>Moskva Gos Univ Putei Soob</t>
  </si>
  <si>
    <t>First Nations Univ of Canada</t>
  </si>
  <si>
    <t>Fac Dir Conselheiro Lafaiete</t>
  </si>
  <si>
    <t>Sri Sathya Sai Inst H Learning</t>
  </si>
  <si>
    <t>Christ the King College</t>
  </si>
  <si>
    <t>Univ Estud Académicos Americas</t>
  </si>
  <si>
    <t>Hubei Agr C</t>
  </si>
  <si>
    <t>Moskva Gos Univ Zemleustroist</t>
  </si>
  <si>
    <t>Fisher Coll</t>
  </si>
  <si>
    <t>Fac Dir Curitiba</t>
  </si>
  <si>
    <t>Sri Venkateswara Inst Med Sci</t>
  </si>
  <si>
    <t>Christian College</t>
  </si>
  <si>
    <t>Univ Euroamericana S.C.</t>
  </si>
  <si>
    <t>Hubei Auto C</t>
  </si>
  <si>
    <t>Moskva Gos Vech Metal Inst</t>
  </si>
  <si>
    <t>Fisk University</t>
  </si>
  <si>
    <t>Fac Dir Franca</t>
  </si>
  <si>
    <t>Sri Venkateswara University</t>
  </si>
  <si>
    <t>Chulalongkorn University</t>
  </si>
  <si>
    <t>Univ Europea A.C.</t>
  </si>
  <si>
    <t>Hubei C Trad Chinese Med</t>
  </si>
  <si>
    <t>Moskva Gosudarst Gornyi Univ</t>
  </si>
  <si>
    <t>Fitchburg State College</t>
  </si>
  <si>
    <t>Fac Dir Itú</t>
  </si>
  <si>
    <t>SRM Univ</t>
  </si>
  <si>
    <t>City University College</t>
  </si>
  <si>
    <t>Univ Evang Americas</t>
  </si>
  <si>
    <t>Hubei I Nat</t>
  </si>
  <si>
    <t>Moskva Gosudarst Univ Lesa</t>
  </si>
  <si>
    <t>Flagler College</t>
  </si>
  <si>
    <t>Fac Dir Jahu</t>
  </si>
  <si>
    <t>SRM Univ of Chennai</t>
  </si>
  <si>
    <t>Claret College of Isabela</t>
  </si>
  <si>
    <t>Univ Evang El Salvador</t>
  </si>
  <si>
    <t>Hubei Ind C</t>
  </si>
  <si>
    <t>Moskva Gosudarst Univ Pechati</t>
  </si>
  <si>
    <t>Flathead Valley Comm College</t>
  </si>
  <si>
    <t>Fac Dir Joinville</t>
  </si>
  <si>
    <t>St Francis' Coll for Women</t>
  </si>
  <si>
    <t>CLCC Inst Comp Art Technology</t>
  </si>
  <si>
    <t>Univ Fed Costa Rica</t>
  </si>
  <si>
    <t>Hubei Inst of Medicine (Wuhan)</t>
  </si>
  <si>
    <t>Moskva Guman Ekonomiki Inst</t>
  </si>
  <si>
    <t>Florida Agric and Mech Univ</t>
  </si>
  <si>
    <t>Fac Dir Marília</t>
  </si>
  <si>
    <t>St Francis Inst of Technology</t>
  </si>
  <si>
    <t>Clinca Arellano Sch Midwifery</t>
  </si>
  <si>
    <t>Univ Femenina Veracruz-Llave</t>
  </si>
  <si>
    <t>Hubei IT</t>
  </si>
  <si>
    <t>Moskva Guman Inst E R Dashkov</t>
  </si>
  <si>
    <t>Florida Atlantic University</t>
  </si>
  <si>
    <t>Fac Dir Médio Piracicaba</t>
  </si>
  <si>
    <t>Stanley Medical College</t>
  </si>
  <si>
    <t>Col Antonio Found Koronadal</t>
  </si>
  <si>
    <t>Univ Fidélitas</t>
  </si>
  <si>
    <t>Hubei Med U</t>
  </si>
  <si>
    <t>Moskva Inst Ekon Menedzh Prav</t>
  </si>
  <si>
    <t>Florida Coastal School of Law</t>
  </si>
  <si>
    <t>Fac Dir Milton Campos</t>
  </si>
  <si>
    <t>Stella Maris Coll - Chennai</t>
  </si>
  <si>
    <t>Col San Catalina Alejandria</t>
  </si>
  <si>
    <t>Univ Florencio Castillo</t>
  </si>
  <si>
    <t>Hubei Normal University</t>
  </si>
  <si>
    <t>Moskva Inst Ekon Pol Prav</t>
  </si>
  <si>
    <t>Florida Community College</t>
  </si>
  <si>
    <t>Fac Dir Oeste Minas</t>
  </si>
  <si>
    <t>Suleyman Demirel Univ</t>
  </si>
  <si>
    <t>Col San Juan Letran Calamba</t>
  </si>
  <si>
    <t>Univ Francisco Gavidia</t>
  </si>
  <si>
    <t>Hubei Teach C</t>
  </si>
  <si>
    <t>Moskva Inst Kommun Khoz Stroi</t>
  </si>
  <si>
    <t>Florida Golf Coast Univ</t>
  </si>
  <si>
    <t>Fac Dir Olinda</t>
  </si>
  <si>
    <t>Swami Ramanand Teerth Marathwa</t>
  </si>
  <si>
    <t>Col San Lorenzo Ruiz Manila</t>
  </si>
  <si>
    <t>Univ Francisco Marroquín</t>
  </si>
  <si>
    <t>Hubei U</t>
  </si>
  <si>
    <t>Moskva Inst Predprini Prava</t>
  </si>
  <si>
    <t>Florida Hospital Coll -H Sci</t>
  </si>
  <si>
    <t>Fac Dir Padre Anchieta</t>
  </si>
  <si>
    <t>Symbiosis International Univ</t>
  </si>
  <si>
    <t>Col Santo Nino Casa Mercado</t>
  </si>
  <si>
    <t>Univ Franco Mexicana</t>
  </si>
  <si>
    <t>Hubei University of Technology</t>
  </si>
  <si>
    <t>Moskva Meditsynskaia Akademiia</t>
  </si>
  <si>
    <t>Florida Institute of Tech</t>
  </si>
  <si>
    <t>Fac Dir Pinhal</t>
  </si>
  <si>
    <t>Symkent St Medical Institute</t>
  </si>
  <si>
    <t>Colegio de la Milagrosa</t>
  </si>
  <si>
    <t>Univ Fray Lucas Paccioli</t>
  </si>
  <si>
    <t>Huichon Kongop Taehak</t>
  </si>
  <si>
    <t>Moskva Mezhdun Vys Shk Biznes</t>
  </si>
  <si>
    <t>Florida Intl University</t>
  </si>
  <si>
    <t>Fac Dir Presidente Prudente</t>
  </si>
  <si>
    <t>T A Pai Management Institute</t>
  </si>
  <si>
    <t>Colegio de Los Banos</t>
  </si>
  <si>
    <t>Univ Galilea A.C.</t>
  </si>
  <si>
    <t>Hunan Agr C</t>
  </si>
  <si>
    <t>Moskva Nov Iuridicheskii Inst</t>
  </si>
  <si>
    <t>Florida Memorial Univ</t>
  </si>
  <si>
    <t>Fac Dir Santo Ângelo</t>
  </si>
  <si>
    <t>Tabriz Univ Medical Sciences</t>
  </si>
  <si>
    <t>Colegio de San Agustin</t>
  </si>
  <si>
    <t>Univ Guadalajara</t>
  </si>
  <si>
    <t>Hunan Agricultural College</t>
  </si>
  <si>
    <t>Moskva Otkrytyi Sotsial Univ</t>
  </si>
  <si>
    <t>Fac Dir São Bernardo Campo</t>
  </si>
  <si>
    <t>Tabriz Univ Teacher Training</t>
  </si>
  <si>
    <t>Colegio de San Antonio</t>
  </si>
  <si>
    <t>Univ Guadalajara Lamar</t>
  </si>
  <si>
    <t>Hunan Agricultural University</t>
  </si>
  <si>
    <t>Moskva Pedagogicheskii Univ</t>
  </si>
  <si>
    <t>Floyd College</t>
  </si>
  <si>
    <t>Fac Dir São Carlos</t>
  </si>
  <si>
    <t>Tabriz University</t>
  </si>
  <si>
    <t>Colegio de San Benildo</t>
  </si>
  <si>
    <t>Univ Hebraica</t>
  </si>
  <si>
    <t>Hunan C Trad Chinese Med</t>
  </si>
  <si>
    <t>Moskva Psikh Sots Inst</t>
  </si>
  <si>
    <t>Folsom Lake Coll</t>
  </si>
  <si>
    <t>Fac Dir São João Boa Vista</t>
  </si>
  <si>
    <t>Taldykorganskij Univ I Zansugu</t>
  </si>
  <si>
    <t>Colegio de San Jose</t>
  </si>
  <si>
    <t>Univ Hispana</t>
  </si>
  <si>
    <t>Hunan I Fin Econ</t>
  </si>
  <si>
    <t>Moskva Tekh Univ Sviazi Inf</t>
  </si>
  <si>
    <t>Fontbonne University</t>
  </si>
  <si>
    <t>Fac Dir Sete Lagoas</t>
  </si>
  <si>
    <t>Tamil Nadu Agr University</t>
  </si>
  <si>
    <t>Colegio de San Juan de Letran</t>
  </si>
  <si>
    <t>Univ Hispano Mexican SC</t>
  </si>
  <si>
    <t>Hunan Institute of Medicine</t>
  </si>
  <si>
    <t>Moskva Tekhnicheskii Kolledzh</t>
  </si>
  <si>
    <t>Foothill College</t>
  </si>
  <si>
    <t>Fac Dir Sorocaba</t>
  </si>
  <si>
    <t>Tamil Nadu Dr Ambedkar Law Uni</t>
  </si>
  <si>
    <t>Colegio de San Lorenzo</t>
  </si>
  <si>
    <t>Univ Hispanoamericana</t>
  </si>
  <si>
    <t>Hunan Medical University</t>
  </si>
  <si>
    <t>Moskva Vys Teat U M Shchepkin</t>
  </si>
  <si>
    <t>Fordham University</t>
  </si>
  <si>
    <t>Fac Dir Sul Minas</t>
  </si>
  <si>
    <t>Tamil Nadu Dr MGR Med Univ</t>
  </si>
  <si>
    <t>Colegio de San Pascual Baylon</t>
  </si>
  <si>
    <t>Univ IA</t>
  </si>
  <si>
    <t>Hunan Normal University</t>
  </si>
  <si>
    <t>Moskva Vysshaia Bankov Shk</t>
  </si>
  <si>
    <t>Fort Hayes State University</t>
  </si>
  <si>
    <t>Fac Dir Tangará Serra</t>
  </si>
  <si>
    <t>Tamil Nadu Vet Animal Sci Univ</t>
  </si>
  <si>
    <t>Colegio de San Pedro</t>
  </si>
  <si>
    <t>Univ Iberoamericana</t>
  </si>
  <si>
    <t>Hunan Univ of Sci &amp; Tech</t>
  </si>
  <si>
    <t>Mozgássérültek Peto András Nev</t>
  </si>
  <si>
    <t>Fort Lewis College</t>
  </si>
  <si>
    <t>Fac Dir Teófilo Otôni</t>
  </si>
  <si>
    <t>Tamil University</t>
  </si>
  <si>
    <t>Colegio de San Sebastian</t>
  </si>
  <si>
    <t>Univ Iberoamericana Norte</t>
  </si>
  <si>
    <t>Hunan University</t>
  </si>
  <si>
    <t>Murmansk Gos Pedagog Inst</t>
  </si>
  <si>
    <t>Framingham State College</t>
  </si>
  <si>
    <t>Fac Dir Vale Rio Doce</t>
  </si>
  <si>
    <t>Taraskij Gos Univ M H Dulati</t>
  </si>
  <si>
    <t>Colegio de Santa Eugenia</t>
  </si>
  <si>
    <t>Univ Independiente Costa Rica</t>
  </si>
  <si>
    <t>Hungkuang IT</t>
  </si>
  <si>
    <t>Murmansk Gosudarst Tekh Univ</t>
  </si>
  <si>
    <t>Franciscan University</t>
  </si>
  <si>
    <t>Fac Dir Varginha</t>
  </si>
  <si>
    <t>Tarbiat Moalem University</t>
  </si>
  <si>
    <t>Colegio de Santa Isabel</t>
  </si>
  <si>
    <t>Univ Insurgentes</t>
  </si>
  <si>
    <t>Hungnam Kongop Taehak</t>
  </si>
  <si>
    <t>Mykolayiv Agricultural Inst</t>
  </si>
  <si>
    <t>Franklin &amp; Marshall College</t>
  </si>
  <si>
    <t>Fac Dir Várzea Grande</t>
  </si>
  <si>
    <t>Tarbiat Modares University</t>
  </si>
  <si>
    <t>Colegio de Santa Rita</t>
  </si>
  <si>
    <t>Univ Integración Humanística</t>
  </si>
  <si>
    <t>Hwahak Kongop Taehak</t>
  </si>
  <si>
    <t>Mykolayiv State Pedagogic Inst</t>
  </si>
  <si>
    <t>Franklin Pierce College</t>
  </si>
  <si>
    <t>Fac Dir Vitória</t>
  </si>
  <si>
    <t>Tarbiat Modarres University</t>
  </si>
  <si>
    <t>Colegio Immaculada Concepcion</t>
  </si>
  <si>
    <t>Univ Inter-A Simón Bolívar</t>
  </si>
  <si>
    <t>Hwasong Kongop Taehak</t>
  </si>
  <si>
    <t>Nac Akad Teatralno Filmovo Izk</t>
  </si>
  <si>
    <t>Franklin Pierce Law Center</t>
  </si>
  <si>
    <t>Fac Dois Julho</t>
  </si>
  <si>
    <t>Tashkent Avtomobil Dorozh Inst</t>
  </si>
  <si>
    <t>Colegio Purisima Concepcion</t>
  </si>
  <si>
    <t>Univ Interam Norte Tamaulipas</t>
  </si>
  <si>
    <t>Hyesan Kongop Taehak</t>
  </si>
  <si>
    <t>Nac Hudojestvena Akad</t>
  </si>
  <si>
    <t>Franklin University</t>
  </si>
  <si>
    <t>Fac Dom Bosco</t>
  </si>
  <si>
    <t>Tashkent Elekt Tekh Inst Sviaz</t>
  </si>
  <si>
    <t>Colegio Sagrado Cozaron Jesus</t>
  </si>
  <si>
    <t>Univ Interamericana AC</t>
  </si>
  <si>
    <t>Hyesan Medical University</t>
  </si>
  <si>
    <t>Nac Sportna Akad</t>
  </si>
  <si>
    <t>Fraser Institute</t>
  </si>
  <si>
    <t>Fac Domingos Martins</t>
  </si>
  <si>
    <t>Tashkent G Teat Khudo I Iskuss</t>
  </si>
  <si>
    <t>Colegio San Monica Polangui</t>
  </si>
  <si>
    <t>Univ Interamericana Norte</t>
  </si>
  <si>
    <t>Hyogo Daigaku</t>
  </si>
  <si>
    <t>Nat Acad Internal Aff Kyiv</t>
  </si>
  <si>
    <t>Frederick Community College</t>
  </si>
  <si>
    <t>Fac Dourados</t>
  </si>
  <si>
    <t>Tashkent Gos Konservatoriia</t>
  </si>
  <si>
    <t>Colegio Santo Nino de Cabuyao</t>
  </si>
  <si>
    <t>Univ Intercontinental</t>
  </si>
  <si>
    <t>Hyogo Ika Daigaku</t>
  </si>
  <si>
    <t>Nat Acad Management Kyiv</t>
  </si>
  <si>
    <t>Fresno Pacific University</t>
  </si>
  <si>
    <t>Fac Econ Adm Domus</t>
  </si>
  <si>
    <t>Tashkent Gos Meditsynskii Inst</t>
  </si>
  <si>
    <t>Colegio Santo Nino de Jasa-An</t>
  </si>
  <si>
    <t>Hyogo Kenritsu Kango Daigaku</t>
  </si>
  <si>
    <t>Nat Acad Phys Ed and Sport</t>
  </si>
  <si>
    <t>Friends University</t>
  </si>
  <si>
    <t>Fac Econ Adm IBMEC</t>
  </si>
  <si>
    <t>Tashkent Gos Tekhnicheski Univ</t>
  </si>
  <si>
    <t>Coll Holy Spirit</t>
  </si>
  <si>
    <t>Univ Internacional Desarrollo</t>
  </si>
  <si>
    <t>Hyogo Kyoiku Daigaku</t>
  </si>
  <si>
    <t>Nat Agr Univ Ukraine Kyiv</t>
  </si>
  <si>
    <t>Front Range Community College</t>
  </si>
  <si>
    <t>Fac Econ Fin IBMEC</t>
  </si>
  <si>
    <t>Tashkent Inst Inzh Irrig Mekh</t>
  </si>
  <si>
    <t>Coll St Michael Archangel</t>
  </si>
  <si>
    <t>Univ Internacional La Paz</t>
  </si>
  <si>
    <t>Hyongbong Kongop Taehak</t>
  </si>
  <si>
    <t>Nat Law Academy of Ukraine</t>
  </si>
  <si>
    <t>Frostburg State College</t>
  </si>
  <si>
    <t>Fac Econ Fin Rio Janeiro</t>
  </si>
  <si>
    <t>Tashkent Inst Inzh Zhelez Tran</t>
  </si>
  <si>
    <t>Coll Technologic Science Cebu</t>
  </si>
  <si>
    <t>Univ Internacional Mexico</t>
  </si>
  <si>
    <t>Hyupsung University</t>
  </si>
  <si>
    <t>Nat Med Univ O.O. Bogomolets</t>
  </si>
  <si>
    <t>Fulton Montgomery Comm College</t>
  </si>
  <si>
    <t>Fac Econ Fund A A Penteado</t>
  </si>
  <si>
    <t>Tashkent Inst Narod Khoz</t>
  </si>
  <si>
    <t>College Immaculate Conception</t>
  </si>
  <si>
    <t>Univ Intl San Isidro Labrador</t>
  </si>
  <si>
    <t>I Diplomacy Beijing</t>
  </si>
  <si>
    <t>Nat Tech U UKR Kyiv Poly Inst</t>
  </si>
  <si>
    <t>Furman University</t>
  </si>
  <si>
    <t>Fac Econ Ouro Fino</t>
  </si>
  <si>
    <t>Tashkent Inst Tekst Leg Prom</t>
  </si>
  <si>
    <t>College of Maasin</t>
  </si>
  <si>
    <t>Univ ISEC</t>
  </si>
  <si>
    <t>I of Nutrition &amp; Food Safety</t>
  </si>
  <si>
    <t>Nat Univ Kyiv Mohyla Acad</t>
  </si>
  <si>
    <t>Gadsden State Community Coll</t>
  </si>
  <si>
    <t>Fac Econ Process Dados</t>
  </si>
  <si>
    <t>Tashkent Pediatric Med Inst</t>
  </si>
  <si>
    <t>College of Saint Lawrence</t>
  </si>
  <si>
    <t>Univ Isidro Fabela Toluca SC</t>
  </si>
  <si>
    <t>Ibaraki Daigaku</t>
  </si>
  <si>
    <t>Nat Unv Physical Ed and Sports</t>
  </si>
  <si>
    <t>Gainesville State College</t>
  </si>
  <si>
    <t>Fac Econ São Luís</t>
  </si>
  <si>
    <t>Tashkent Pharmaceutical Inst</t>
  </si>
  <si>
    <t>College of the Holy Spirit</t>
  </si>
  <si>
    <t>Univ Issac Newton</t>
  </si>
  <si>
    <t>Ibaraki Kirisutokyo Daigaku</t>
  </si>
  <si>
    <t>Negosudarstvennyj FinEkon Inst</t>
  </si>
  <si>
    <t>Gannon University</t>
  </si>
  <si>
    <t>Fac Edu Adm Tec Ibaiti</t>
  </si>
  <si>
    <t>Tashkent Sel'sk Khoz Inst</t>
  </si>
  <si>
    <t>College of the Republic</t>
  </si>
  <si>
    <t>Univ José Cecilio del Valle</t>
  </si>
  <si>
    <t>Ibaraki-Kenritsu Iryô Daigaku</t>
  </si>
  <si>
    <t>Negosudarstvennyj Inst Parlame</t>
  </si>
  <si>
    <t>Gardner-Webb Univ</t>
  </si>
  <si>
    <t>Fac Edu Alfonso Claudio</t>
  </si>
  <si>
    <t>Tashkent St Ins Orient Studies</t>
  </si>
  <si>
    <t>Columban College</t>
  </si>
  <si>
    <t>Univ José Vasconcelos Oaxaca</t>
  </si>
  <si>
    <t>In Biling Sc Hsinchu-Sci- Park</t>
  </si>
  <si>
    <t>Negosudarstvennyj Inst Soureme</t>
  </si>
  <si>
    <t>Gateway Community College</t>
  </si>
  <si>
    <t>Fac Edu Alta Floresta</t>
  </si>
  <si>
    <t>Tashkent State Inst of Law</t>
  </si>
  <si>
    <t>Columban College Inc.</t>
  </si>
  <si>
    <t>Univ Juan Pablo II</t>
  </si>
  <si>
    <t>Inchon Catholic University</t>
  </si>
  <si>
    <t>Negosudarstvennyj Inst Uprav P</t>
  </si>
  <si>
    <t>Genesee Community College</t>
  </si>
  <si>
    <t>Fac Edu Antonio A Reis Neves</t>
  </si>
  <si>
    <t>Tashkent State University</t>
  </si>
  <si>
    <t>Computer Arts Technology Sch</t>
  </si>
  <si>
    <t>Univ Juárez Autónoma Tabasco</t>
  </si>
  <si>
    <t>Inchon National Univ Education</t>
  </si>
  <si>
    <t>Negosudarstvennyj Vy Ucebnow Z</t>
  </si>
  <si>
    <t>Geneva College</t>
  </si>
  <si>
    <t>Fac Edu Art Santa Rosa</t>
  </si>
  <si>
    <t>Tata Inst Social Sciences</t>
  </si>
  <si>
    <t>Computer College Visayas</t>
  </si>
  <si>
    <t>Univ Juárez del Estado Durango</t>
  </si>
  <si>
    <t>Inf Communications Univ</t>
  </si>
  <si>
    <t>Nemzetkozi Uzleti Foiskola</t>
  </si>
  <si>
    <t>George Brown College</t>
  </si>
  <si>
    <t>Fac Edu Assis</t>
  </si>
  <si>
    <t>Tehran Polytechnic</t>
  </si>
  <si>
    <t>Computer Com Dev Inst Legazpi</t>
  </si>
  <si>
    <t>Univ Kino A.C.</t>
  </si>
  <si>
    <t>Inha University</t>
  </si>
  <si>
    <t>New Bulgarian University</t>
  </si>
  <si>
    <t>George Fox College</t>
  </si>
  <si>
    <t>Fac Edu Atibaia</t>
  </si>
  <si>
    <t>Tehran Univ Med Sci Health Ser</t>
  </si>
  <si>
    <t>Computer Commun Dev Inst Goa</t>
  </si>
  <si>
    <t>Univ L-A Ci Tec</t>
  </si>
  <si>
    <t>Inje College Sch of Medicine</t>
  </si>
  <si>
    <t>Nicolae Titulescu U Bucharest</t>
  </si>
  <si>
    <t>George Mason University</t>
  </si>
  <si>
    <t>Fac Edu Bahia</t>
  </si>
  <si>
    <t>Teri Univ</t>
  </si>
  <si>
    <t>Computer Commun Dev Inst Iriga</t>
  </si>
  <si>
    <t>Univ La Paz</t>
  </si>
  <si>
    <t>Inje University</t>
  </si>
  <si>
    <t>Niepanst Wy Szk Ped Bialystok</t>
  </si>
  <si>
    <t>George Washington University</t>
  </si>
  <si>
    <t>Fac Edu Cacoal</t>
  </si>
  <si>
    <t>Tezpur University</t>
  </si>
  <si>
    <t>Computer Commun Dev Inst Naga</t>
  </si>
  <si>
    <t>Univ La Salle</t>
  </si>
  <si>
    <t>Inmin Gyongje Taehak</t>
  </si>
  <si>
    <t>Nikopol Inst Mgmt Bus Law</t>
  </si>
  <si>
    <t>Georgetown University</t>
  </si>
  <si>
    <t>Fac Edu Ci Adm Vilhena</t>
  </si>
  <si>
    <t>Thapar Inst Eng Technology</t>
  </si>
  <si>
    <t>Computer Research Training Inc</t>
  </si>
  <si>
    <t>Univ La Salle Benavente AC</t>
  </si>
  <si>
    <t>Inner Mongolia Agr Univ</t>
  </si>
  <si>
    <t>Nizhnevartovsk Gos Ped Inst</t>
  </si>
  <si>
    <t>Georgia College</t>
  </si>
  <si>
    <t>Fac Edu Ci Artes Dom Bosco</t>
  </si>
  <si>
    <t>The Aga Khan University</t>
  </si>
  <si>
    <t>Computer Systems Special Inc.</t>
  </si>
  <si>
    <t>Univ La Salle Cancún</t>
  </si>
  <si>
    <t>Inner Mongolia C TradMongolMed</t>
  </si>
  <si>
    <t>Nizhnii Novgorod Gos Med Akad</t>
  </si>
  <si>
    <t>Georgia Gwinnett Coll</t>
  </si>
  <si>
    <t>Fac Edu Ci Ger Indaiatuba</t>
  </si>
  <si>
    <t>The Gandhara University</t>
  </si>
  <si>
    <t>Computronix College</t>
  </si>
  <si>
    <t>Univ La Salle Cuernavaca A.C.</t>
  </si>
  <si>
    <t>Inner Mongolia Forest C</t>
  </si>
  <si>
    <t>Nizhnii Novgorod Gos Ped Univ</t>
  </si>
  <si>
    <t>Georgia Inst of Technology</t>
  </si>
  <si>
    <t>Fac Edu Ci Ger São Paulo</t>
  </si>
  <si>
    <t>The Indian Law Institute</t>
  </si>
  <si>
    <t>Concepcion Polytechnic College</t>
  </si>
  <si>
    <t>Univ La Salle Guadalajara A.C.</t>
  </si>
  <si>
    <t>Inner Mongolia I Fin Econ</t>
  </si>
  <si>
    <t>Nizhnii Novgorod Gos Tekh Univ</t>
  </si>
  <si>
    <t>Georgia Perimeter College</t>
  </si>
  <si>
    <t>Fac Edu Ci Ger Sumaré</t>
  </si>
  <si>
    <t>The Inst of Mgt Sciences IMS</t>
  </si>
  <si>
    <t>Concord Tech Institute</t>
  </si>
  <si>
    <t>Univ La Salle Morelia</t>
  </si>
  <si>
    <t>Inner Mongolia Ind U</t>
  </si>
  <si>
    <t>Nizhnii Novgorod Komm Inst</t>
  </si>
  <si>
    <t>Georgia Southern University</t>
  </si>
  <si>
    <t>Fac Edu Ci Hum Anicuns</t>
  </si>
  <si>
    <t>The University of Asia Pacific</t>
  </si>
  <si>
    <t>Univ La Salle Noroeste AC</t>
  </si>
  <si>
    <t>Inner Mongolia IT</t>
  </si>
  <si>
    <t>Nizhnii Tagil Gos Ped Inst</t>
  </si>
  <si>
    <t>Georgia Southwestern State U</t>
  </si>
  <si>
    <t>Fac Edu Ci Letr Don Domênico</t>
  </si>
  <si>
    <t>The WB Nat U of Jurdical Sci</t>
  </si>
  <si>
    <t>Congress Coll</t>
  </si>
  <si>
    <t>Univ La Salle Pachuca</t>
  </si>
  <si>
    <t>Inner Mongolia Nor U Hohhot</t>
  </si>
  <si>
    <t>Nizhny Novgorod State Lingu U</t>
  </si>
  <si>
    <t>Georgia State University</t>
  </si>
  <si>
    <t>Fac Edu Ci Letr Goianésia</t>
  </si>
  <si>
    <t>Thiagarajar Coll - Engineering</t>
  </si>
  <si>
    <t>Consolatrix College of Toledo</t>
  </si>
  <si>
    <t>Univ Las Américas El Salvador</t>
  </si>
  <si>
    <t>Inner Mongolia Teach C Nat</t>
  </si>
  <si>
    <t>Nizhyn St M V Gogol Ped Univ</t>
  </si>
  <si>
    <t>Georgian College</t>
  </si>
  <si>
    <t>Fac Edu Ci Letr Ilmosa S Fayad</t>
  </si>
  <si>
    <t>Tilak Maharashtra Vidyapeeth</t>
  </si>
  <si>
    <t>Cor Jesu College</t>
  </si>
  <si>
    <t>Univ Lasallista Benavente</t>
  </si>
  <si>
    <t>Inner Mongolia U Hohhot</t>
  </si>
  <si>
    <t>Non State I Modern Knowledge</t>
  </si>
  <si>
    <t>Gettysburg College</t>
  </si>
  <si>
    <t>Fac Edu Ci Letr Iporá</t>
  </si>
  <si>
    <t>Tilka Manjhi Bhagalpur Univ</t>
  </si>
  <si>
    <t>Cordillera Career Dev Coll</t>
  </si>
  <si>
    <t>Univ Latina América AC</t>
  </si>
  <si>
    <t>Inpung Taehak</t>
  </si>
  <si>
    <t>Noril'sk Industrial'nyi Inst</t>
  </si>
  <si>
    <t>Glendale Community College</t>
  </si>
  <si>
    <t>Fac Edu Ci Letr Itapuranga</t>
  </si>
  <si>
    <t>Tribhuvan Vishwavidalaya</t>
  </si>
  <si>
    <t>Corjesu Computer College</t>
  </si>
  <si>
    <t>Univ Latina Costa Rica</t>
  </si>
  <si>
    <t>Inst Estud Europeus Macau</t>
  </si>
  <si>
    <t>North Ossetian State Med Acad</t>
  </si>
  <si>
    <t>Gloucester County College</t>
  </si>
  <si>
    <t>Fac Edu Ci Letr Morrinhos</t>
  </si>
  <si>
    <t>Tripura University</t>
  </si>
  <si>
    <t>Corrigidor College</t>
  </si>
  <si>
    <t>Univ Latina de Mexico</t>
  </si>
  <si>
    <t>Inst Form Tur</t>
  </si>
  <si>
    <t>Northern State Med University</t>
  </si>
  <si>
    <t>Goddard College</t>
  </si>
  <si>
    <t>Fac Edu Ci Letr Olavio Bilac</t>
  </si>
  <si>
    <t>Turkmen Ins World Languages</t>
  </si>
  <si>
    <t>Cotabato City Central College</t>
  </si>
  <si>
    <t>Univ Latina S.C.</t>
  </si>
  <si>
    <t>Inst InterU Macau</t>
  </si>
  <si>
    <t>Novgorod Gos Sel'sk Khoz Akad</t>
  </si>
  <si>
    <t>Golden Gate Bap Theo Seminary</t>
  </si>
  <si>
    <t>Fac Edu Ci Letr Ponta Porá</t>
  </si>
  <si>
    <t>Turkmenistan Gos Med Inst</t>
  </si>
  <si>
    <t>Cotabato City St Polytech Coll</t>
  </si>
  <si>
    <t>Univ Latinoamericana SC</t>
  </si>
  <si>
    <t>Inst of Mathematics</t>
  </si>
  <si>
    <t>Novgorod Gosudarstvennyi Univ</t>
  </si>
  <si>
    <t>Golden Gate University</t>
  </si>
  <si>
    <t>Fac Edu Ci Letr Porangatu</t>
  </si>
  <si>
    <t>Turkmenistan Gos Univ</t>
  </si>
  <si>
    <t>Cotabato Found Coll Sci Tech</t>
  </si>
  <si>
    <t>Univ Libre Costa Rica</t>
  </si>
  <si>
    <t>Inst of Modern Physics-Imp</t>
  </si>
  <si>
    <t>Novgorodsky Mem State Univ</t>
  </si>
  <si>
    <t>Goldey Beacom College</t>
  </si>
  <si>
    <t>Fac Edu Ci Letr Quirinópolis</t>
  </si>
  <si>
    <t>Turkmenistan Politekh Inst</t>
  </si>
  <si>
    <t>Cotabato Maritime Academy</t>
  </si>
  <si>
    <t>Univ Liceo Cervantino</t>
  </si>
  <si>
    <t>Inst Pol Macau</t>
  </si>
  <si>
    <t>Novocherkassk Melior Akad</t>
  </si>
  <si>
    <t>Gonzaga University</t>
  </si>
  <si>
    <t>Fac Edu Ci Letr São Luis</t>
  </si>
  <si>
    <t>Turkmenistan Sel'sk Khoz Inst</t>
  </si>
  <si>
    <t>Cotabato Medical Found Coll</t>
  </si>
  <si>
    <t>Univ Los Altos Chiapas</t>
  </si>
  <si>
    <t>Institute of Biophysics</t>
  </si>
  <si>
    <t>Novokuznetsk Gos Ped Inst</t>
  </si>
  <si>
    <t>Gordon College</t>
  </si>
  <si>
    <t>Fac Edu Ci Letr Uruaçú</t>
  </si>
  <si>
    <t>U of Management &amp; Tech (UMT)</t>
  </si>
  <si>
    <t>Cultural Mission Academy</t>
  </si>
  <si>
    <t>Univ Loyola Pacifico</t>
  </si>
  <si>
    <t>Institute Tourism Management</t>
  </si>
  <si>
    <t>Novorossiisk Gos Mor Akad</t>
  </si>
  <si>
    <t>Gordon-Conwell Theo Seminary</t>
  </si>
  <si>
    <t>Fac Edu Ci Letr Urubupungá</t>
  </si>
  <si>
    <t>U Veterinary &amp; Animal Sciences</t>
  </si>
  <si>
    <t>D. M. Olisa Computer School</t>
  </si>
  <si>
    <t>Univ Lucerna</t>
  </si>
  <si>
    <t>Inswae Kongop Taehak</t>
  </si>
  <si>
    <t>Novosibirsk Arkh Stroi Univ</t>
  </si>
  <si>
    <t>Goshen College</t>
  </si>
  <si>
    <t>Fac Edu Ci Pinheirense</t>
  </si>
  <si>
    <t>Uluslararasi Ataturk Alatoo Un</t>
  </si>
  <si>
    <t>Dagon University</t>
  </si>
  <si>
    <t>Univ Luterana Salvadoreña</t>
  </si>
  <si>
    <t>International Christian Univ</t>
  </si>
  <si>
    <t>Novosibirsk Gos Agr Univ</t>
  </si>
  <si>
    <t>Goucher College</t>
  </si>
  <si>
    <t>Fac Edu Colorado Oeste</t>
  </si>
  <si>
    <t>United International Univ</t>
  </si>
  <si>
    <t>Dagupan Colleges Foundation</t>
  </si>
  <si>
    <t>Univ Madero</t>
  </si>
  <si>
    <t>International University Seoul</t>
  </si>
  <si>
    <t>Novosibirsk Gos Ped Univ</t>
  </si>
  <si>
    <t>Governors State University</t>
  </si>
  <si>
    <t>Fac Edu Com Soc Vitória</t>
  </si>
  <si>
    <t>Univ Agr Sciences Bangalore</t>
  </si>
  <si>
    <t>Dai hoc Quoc Gia Hanoi</t>
  </si>
  <si>
    <t>Univ Magister</t>
  </si>
  <si>
    <t>Intl Des Sch Advanced Studies</t>
  </si>
  <si>
    <t>Novosibirsk Gos Tekh Univ</t>
  </si>
  <si>
    <t>Graceland University</t>
  </si>
  <si>
    <t>Fac Edu Costa Braga</t>
  </si>
  <si>
    <t>Univ Agr Sciences Dharwad</t>
  </si>
  <si>
    <t>Dai hoc Thai Nguyen</t>
  </si>
  <si>
    <t>Univ Mar Puerto Ángel</t>
  </si>
  <si>
    <t>Ishinomaki Senshu Daigaku</t>
  </si>
  <si>
    <t>Novosibirsk Gosudarst Univ</t>
  </si>
  <si>
    <t>Graduate Theological Union</t>
  </si>
  <si>
    <t>Fac Edu Costa Rica</t>
  </si>
  <si>
    <t>Univ Agriculture Faisalabad</t>
  </si>
  <si>
    <t>Daniel B Peña Mem Coll Found</t>
  </si>
  <si>
    <t>Univ Mariano Gálvez</t>
  </si>
  <si>
    <t>I-Shou U</t>
  </si>
  <si>
    <t>Novosibirsk Gumanitarnyi Inst</t>
  </si>
  <si>
    <t>Grambling State University</t>
  </si>
  <si>
    <t>Fac Edu Cult Montessori</t>
  </si>
  <si>
    <t>Univ Applied Sci Technology</t>
  </si>
  <si>
    <t>Data Cen Philippines Laoag Cit</t>
  </si>
  <si>
    <t>Univ Maya</t>
  </si>
  <si>
    <t>Iwaki Meisei Daigaku</t>
  </si>
  <si>
    <t>Novosibirsk Inst Sots Reab</t>
  </si>
  <si>
    <t>Grand Canyon University</t>
  </si>
  <si>
    <t>Fac Edu Domus</t>
  </si>
  <si>
    <t>Univ Arid Agric Rawalpindi</t>
  </si>
  <si>
    <t>Data College</t>
  </si>
  <si>
    <t>Univ Mesoameric San Agustín AC</t>
  </si>
  <si>
    <t>Iwate Ika Daigaku</t>
  </si>
  <si>
    <t>Novosibirsk Medistynskii Inst</t>
  </si>
  <si>
    <t>Grand Rapids Community College</t>
  </si>
  <si>
    <t>Fac Edu Fís Alta Araraquarense</t>
  </si>
  <si>
    <t>Univ Chittagong</t>
  </si>
  <si>
    <t>Datamex Comp Coll Manila</t>
  </si>
  <si>
    <t>Univ Mesoamericana</t>
  </si>
  <si>
    <t>Iwate University</t>
  </si>
  <si>
    <t>Novosibirsk State Med Acad</t>
  </si>
  <si>
    <t>Grand Valley State Univ</t>
  </si>
  <si>
    <t>Fac Edu Fís Barra Bonita</t>
  </si>
  <si>
    <t>Univ Coll Nabi Akram (UCNA)</t>
  </si>
  <si>
    <t>Datamex Computer Coll Baclaran</t>
  </si>
  <si>
    <t>Univ Mesoamericana Puebla</t>
  </si>
  <si>
    <t>Jangsu Yakhak Taehak</t>
  </si>
  <si>
    <t>Novyi Guman Univ N Nesterov</t>
  </si>
  <si>
    <t>Grande Prairie Reg College</t>
  </si>
  <si>
    <t>Fac Edu Fís Lins</t>
  </si>
  <si>
    <t>Univ Colombo Sri Lanka</t>
  </si>
  <si>
    <t>Datamex Computer College Pasay</t>
  </si>
  <si>
    <t>Univ Met El Salvador</t>
  </si>
  <si>
    <t>Jeonju University</t>
  </si>
  <si>
    <t>Nyugat-Magyararszági Egyetem</t>
  </si>
  <si>
    <t>Fac Edu Fís Montenegro</t>
  </si>
  <si>
    <t>Univ Engineering Tech Lahore</t>
  </si>
  <si>
    <t>Datapro Comp Sch Kalookan</t>
  </si>
  <si>
    <t>Univ Metro Castro Carazo</t>
  </si>
  <si>
    <t>Jeonju Woosuk University</t>
  </si>
  <si>
    <t>Obninsk Inst Atom Energ</t>
  </si>
  <si>
    <t>Gratz College</t>
  </si>
  <si>
    <t>Fac Edu Fís Ribeirã Pires</t>
  </si>
  <si>
    <t>Univ Engineering Tech Taxila</t>
  </si>
  <si>
    <t>Datapro Comp Sch Manila</t>
  </si>
  <si>
    <t>Univ Metropolitana Coahuila</t>
  </si>
  <si>
    <t>Jiamusi U</t>
  </si>
  <si>
    <t>Odesa Hydrometeorological Inst</t>
  </si>
  <si>
    <t>Great Bay Community College</t>
  </si>
  <si>
    <t>Fac Edu Fís Santo André</t>
  </si>
  <si>
    <t>Univ Health Sci Andhra Pradesh</t>
  </si>
  <si>
    <t>Dau College</t>
  </si>
  <si>
    <t>Univ Metropolitana Monterrey</t>
  </si>
  <si>
    <t>Jianghan Petro U</t>
  </si>
  <si>
    <t>Odesa Inst Internal Affairs</t>
  </si>
  <si>
    <t>Green Mountain College</t>
  </si>
  <si>
    <t>Fac Edu Fís Sorocaba</t>
  </si>
  <si>
    <t>Univ Islamic Studies</t>
  </si>
  <si>
    <t>Davao del Norte State College</t>
  </si>
  <si>
    <t>Univ Metropolitana Puebla</t>
  </si>
  <si>
    <t>Jianghan Petroleum Institute</t>
  </si>
  <si>
    <t>Odesa Inst Management and Law</t>
  </si>
  <si>
    <t>Green River Community College</t>
  </si>
  <si>
    <t>Fac Edu Guaratinguetá</t>
  </si>
  <si>
    <t>Univ Nangarhar</t>
  </si>
  <si>
    <t>Davao Doctors' College</t>
  </si>
  <si>
    <t>Univ Mexicana</t>
  </si>
  <si>
    <t>Jianghan University</t>
  </si>
  <si>
    <t>Odesa St Acad Civ Eng Arch</t>
  </si>
  <si>
    <t>Greenfield Community College</t>
  </si>
  <si>
    <t>Fac Edu Itaboraí</t>
  </si>
  <si>
    <t>Univ of Agricultural Sciences</t>
  </si>
  <si>
    <t>Davao Medical Sch Foundation</t>
  </si>
  <si>
    <t>Univ Mexicana Educación Distan</t>
  </si>
  <si>
    <t>Jiangnan College</t>
  </si>
  <si>
    <t>Odesa St AV Nezhdanova Conserv</t>
  </si>
  <si>
    <t>Grinnell College</t>
  </si>
  <si>
    <t>Fac Edu Ivaiporã</t>
  </si>
  <si>
    <t>Univ of Health Sciences</t>
  </si>
  <si>
    <t>Davao Merchant Marine Acad</t>
  </si>
  <si>
    <t>Univ Mexicana Noreste</t>
  </si>
  <si>
    <t>Jiangsu Coll Intl Education</t>
  </si>
  <si>
    <t>Odesa St I I Mechnikov Univ</t>
  </si>
  <si>
    <t>Grove City College</t>
  </si>
  <si>
    <t>Fac Edu João Monlevade</t>
  </si>
  <si>
    <t>Univ of Jaffna Sri Lanka</t>
  </si>
  <si>
    <t>Davao Orient St Coll Sci Tech</t>
  </si>
  <si>
    <t>Univ Mexico Americana Norte</t>
  </si>
  <si>
    <t>Jiangsu I Petro T</t>
  </si>
  <si>
    <t>Odesa St Polytechnical Univ</t>
  </si>
  <si>
    <t>Guilford College</t>
  </si>
  <si>
    <t>Fac Edu Joinville</t>
  </si>
  <si>
    <t>Univ of Kelaniya Sri Lanka</t>
  </si>
  <si>
    <t>De La Salle Araneta Univ</t>
  </si>
  <si>
    <t>Univ Mexico Contemporaneo</t>
  </si>
  <si>
    <t>Jiangsu I Sci T</t>
  </si>
  <si>
    <t>Odesa State Acad Food Tech</t>
  </si>
  <si>
    <t>Gulf Coast Community College</t>
  </si>
  <si>
    <t>Fac Edu Montenegro</t>
  </si>
  <si>
    <t>Univ of Moratuwa Sri Lanka</t>
  </si>
  <si>
    <t>De La Salle Coll - St Benilde</t>
  </si>
  <si>
    <t>Univ Mexiquense</t>
  </si>
  <si>
    <t>Jiangsu University</t>
  </si>
  <si>
    <t>Odesa State Acad Refrigeration</t>
  </si>
  <si>
    <t>Gustavus Adolphus College</t>
  </si>
  <si>
    <t>Fac Edu Osvaldo Cruz</t>
  </si>
  <si>
    <t>Univ of Peradeniya Sri Lanka</t>
  </si>
  <si>
    <t>De La Salle Univ Dasmariñas</t>
  </si>
  <si>
    <t>Univ Miquel Alemán</t>
  </si>
  <si>
    <t>Jiangxi Agr U</t>
  </si>
  <si>
    <t>Odesa State Agricultural Inst</t>
  </si>
  <si>
    <t>Hagerstown Community College</t>
  </si>
  <si>
    <t>Fac Edu Padre Anchieta</t>
  </si>
  <si>
    <t>Univ of Ruhuna Sri Lanka</t>
  </si>
  <si>
    <t>De La Salle University</t>
  </si>
  <si>
    <t>Univ Modelo</t>
  </si>
  <si>
    <t>Jiangxi C Trad Chinese Med</t>
  </si>
  <si>
    <t>Odesa State Economic Univ</t>
  </si>
  <si>
    <t>Hahnemann Coll for Heilkunst .</t>
  </si>
  <si>
    <t>Fac Edu Patos</t>
  </si>
  <si>
    <t>Univ of World Econ &amp; Diplomacy</t>
  </si>
  <si>
    <t>De La Salle University - Lipa</t>
  </si>
  <si>
    <t>Univ Modular Abierta</t>
  </si>
  <si>
    <t>Jiangxi Med C</t>
  </si>
  <si>
    <t>Odesa State Marine Academy</t>
  </si>
  <si>
    <t>Hahnemann University</t>
  </si>
  <si>
    <t>Fac Edu Porto Velho</t>
  </si>
  <si>
    <t>Univ Rajshahi</t>
  </si>
  <si>
    <t>De La Vida College</t>
  </si>
  <si>
    <t>Univ Monseñor Oscar A Romeo</t>
  </si>
  <si>
    <t>Jiangxi Nor U</t>
  </si>
  <si>
    <t>Odesa State Maritime Univ</t>
  </si>
  <si>
    <t>Hamilton College</t>
  </si>
  <si>
    <t>Fac Edu Presidente Epitácio</t>
  </si>
  <si>
    <t>Univ Sci Tech Chittagong</t>
  </si>
  <si>
    <t>De Los Santos College</t>
  </si>
  <si>
    <t>Univ Motolinía A.C.</t>
  </si>
  <si>
    <t>Jiangxi U Fin Econ</t>
  </si>
  <si>
    <t>Odessa Medical University</t>
  </si>
  <si>
    <t>Hamline University</t>
  </si>
  <si>
    <t>Fac Edu São Luis</t>
  </si>
  <si>
    <t>Univ Social Welfare Rehab Sci</t>
  </si>
  <si>
    <t>De Ocampo Memorial College</t>
  </si>
  <si>
    <t>Univ Multicultural Internac AC</t>
  </si>
  <si>
    <t>Jiangxi Univ of Science &amp;Tech</t>
  </si>
  <si>
    <t>Odessa State University</t>
  </si>
  <si>
    <t>Hampshire College</t>
  </si>
  <si>
    <t>Fac Edu Serra</t>
  </si>
  <si>
    <t>Univ Sri Jayewardenepura</t>
  </si>
  <si>
    <t>De Paul College</t>
  </si>
  <si>
    <t>Univ Mundial</t>
  </si>
  <si>
    <t>Jiangxi University-Nanchang</t>
  </si>
  <si>
    <t>Olsztyn Wyzsza Szkola Olsztyn</t>
  </si>
  <si>
    <t>Hampton University</t>
  </si>
  <si>
    <t>Fac Edu Sup Timbaúba</t>
  </si>
  <si>
    <t>University Allahabad</t>
  </si>
  <si>
    <t>Deaf Evangelical All Found Sch</t>
  </si>
  <si>
    <t>Univ Mundo Maya</t>
  </si>
  <si>
    <t>Jiansu U Sci T</t>
  </si>
  <si>
    <t>Omsk Gos Agrarnyi Univ</t>
  </si>
  <si>
    <t>Hannibal-Lagrange College</t>
  </si>
  <si>
    <t>Fac Edu Tangará Serra</t>
  </si>
  <si>
    <t>University Burdwan</t>
  </si>
  <si>
    <t>Dhurakijpundit University</t>
  </si>
  <si>
    <t>Univ Nac</t>
  </si>
  <si>
    <t>Jiaozuo Min I</t>
  </si>
  <si>
    <t>Omsk Gos Akad Putei Soob</t>
  </si>
  <si>
    <t>Hanover College</t>
  </si>
  <si>
    <t>Fac Edu Taquara</t>
  </si>
  <si>
    <t>University Gorakhpur</t>
  </si>
  <si>
    <t>Diaz College</t>
  </si>
  <si>
    <t>Univ Nac Autónoma de Nicaragua</t>
  </si>
  <si>
    <t>Jiaying U</t>
  </si>
  <si>
    <t>Omsk Gos Meditsynskaia Akad</t>
  </si>
  <si>
    <t>Harding University</t>
  </si>
  <si>
    <t>Fac Edu Terra Brasilia</t>
  </si>
  <si>
    <t>University Hyderabad</t>
  </si>
  <si>
    <t>Dingle Agric Tech Coll</t>
  </si>
  <si>
    <t>Univ Nac Autónoma Honduras</t>
  </si>
  <si>
    <t>Jichi Ika Daigaku</t>
  </si>
  <si>
    <t>Omsk Gos Pedagogicheskii Univ</t>
  </si>
  <si>
    <t>Hardin-Simmons University</t>
  </si>
  <si>
    <t>Fac Edu Thereza Porto Marques</t>
  </si>
  <si>
    <t>University Isfahan</t>
  </si>
  <si>
    <t>Dipolog City Inst Technology</t>
  </si>
  <si>
    <t>Univ Nacion Ingeniería</t>
  </si>
  <si>
    <t>Jijil Taehak</t>
  </si>
  <si>
    <t>Omsk Gos Tekhnicheskii Univ</t>
  </si>
  <si>
    <t>Harford Community College</t>
  </si>
  <si>
    <t>Fac Enf Bezerra Araújo</t>
  </si>
  <si>
    <t>University Jammu</t>
  </si>
  <si>
    <t>Dipolog School of Fisheries</t>
  </si>
  <si>
    <t>Univ Nacional Agraria</t>
  </si>
  <si>
    <t>Jilin A Art</t>
  </si>
  <si>
    <t>Omsk Gos Veterinarnyi Inst</t>
  </si>
  <si>
    <t>Harold Washington College</t>
  </si>
  <si>
    <t>Fac Enf Catanduva</t>
  </si>
  <si>
    <t>University Kalyani</t>
  </si>
  <si>
    <t>Divina Pastora College</t>
  </si>
  <si>
    <t>Univ Nacional Autonoma Mexico</t>
  </si>
  <si>
    <t>Jilin Agr U</t>
  </si>
  <si>
    <t>Omsk Gosudarst Inst Servisa</t>
  </si>
  <si>
    <t>Harrisburg Area Community Coll</t>
  </si>
  <si>
    <t>Fac Enf Civ Araraquara</t>
  </si>
  <si>
    <t>University Kashmir</t>
  </si>
  <si>
    <t>Divine Mercy Computer College</t>
  </si>
  <si>
    <t>Univ Natin Experimental Arts</t>
  </si>
  <si>
    <t>Jilin I Arch Civ Eng</t>
  </si>
  <si>
    <t>Omskii Gosudarstvennyi Univ</t>
  </si>
  <si>
    <t>Hartford College for Women</t>
  </si>
  <si>
    <t>Fac Enf Hospitar Isr Einstein</t>
  </si>
  <si>
    <t>University Kerala</t>
  </si>
  <si>
    <t>Divine World Coll San Jose</t>
  </si>
  <si>
    <t>Univ Nazarena</t>
  </si>
  <si>
    <t>Jilin I Chem T</t>
  </si>
  <si>
    <t>Orekhovo Zuievo Gos Ped Inst</t>
  </si>
  <si>
    <t>Hartford Seminary</t>
  </si>
  <si>
    <t>Fac Enf Luiza Marillac</t>
  </si>
  <si>
    <t>University Lucknow</t>
  </si>
  <si>
    <t>Divine World Coll Tagbilaran</t>
  </si>
  <si>
    <t>Univ Noreste Mexico AC</t>
  </si>
  <si>
    <t>Jilin I Forest</t>
  </si>
  <si>
    <t>Orel Gos Inst Iskuss Kul't</t>
  </si>
  <si>
    <t>Hartford State Technical Coll</t>
  </si>
  <si>
    <t>Fac Enf Obstr Adamantina</t>
  </si>
  <si>
    <t>University Madras</t>
  </si>
  <si>
    <t>Divine World College Bangued</t>
  </si>
  <si>
    <t>Univ Noroeste</t>
  </si>
  <si>
    <t>Jilin I Phys Edu</t>
  </si>
  <si>
    <t>Orel Gos Tekhnicheskii Univ</t>
  </si>
  <si>
    <t>Hartnell College</t>
  </si>
  <si>
    <t>Fac Enf Obstr Fernandópolis</t>
  </si>
  <si>
    <t>University Mumbai</t>
  </si>
  <si>
    <t>Divine World College Calapan</t>
  </si>
  <si>
    <t>Univ Nueva San Salvador</t>
  </si>
  <si>
    <t>Jilin IT</t>
  </si>
  <si>
    <t>Orel Gosudarst Agrarnaia Akad</t>
  </si>
  <si>
    <t>Hartwick College</t>
  </si>
  <si>
    <t>Fac Enf Obstr Garulhos</t>
  </si>
  <si>
    <t>University Mysore</t>
  </si>
  <si>
    <t>Divine World College Legazpi</t>
  </si>
  <si>
    <t>Univ Nuevo Mundo</t>
  </si>
  <si>
    <t>Jilin Med C</t>
  </si>
  <si>
    <t>Orel Kommercheskii Inst</t>
  </si>
  <si>
    <t>Harvard Sch of Puiblic Health</t>
  </si>
  <si>
    <t>Fac Enf Obstr Jahú</t>
  </si>
  <si>
    <t>University North Bengal</t>
  </si>
  <si>
    <t>Divine World College of Laoag</t>
  </si>
  <si>
    <t>Univ Occidental El Salvador</t>
  </si>
  <si>
    <t>Jilin Teach C</t>
  </si>
  <si>
    <t>Orenburg Gos Agrarnyi Univ</t>
  </si>
  <si>
    <t>Harvard University</t>
  </si>
  <si>
    <t>Fac Eng Agr Araraquara</t>
  </si>
  <si>
    <t>University of Art</t>
  </si>
  <si>
    <t>Divine World College of Vigan</t>
  </si>
  <si>
    <t>Univ Olmeca A.C.</t>
  </si>
  <si>
    <t>Jilin U</t>
  </si>
  <si>
    <t>Orenburg Gos Meditsyn Akad</t>
  </si>
  <si>
    <t>Harvey Mudd College</t>
  </si>
  <si>
    <t>Fac Eng Agr Minas Gerais</t>
  </si>
  <si>
    <t>University of Balochistan</t>
  </si>
  <si>
    <t>Divine World College Urdaneta</t>
  </si>
  <si>
    <t>Jilin U Finance &amp; Economics</t>
  </si>
  <si>
    <t>Orenburg Gos Pedagog Univ</t>
  </si>
  <si>
    <t>Haverford College</t>
  </si>
  <si>
    <t>Fac Eng Agr Pirassununga</t>
  </si>
  <si>
    <t>University of Bombay</t>
  </si>
  <si>
    <t>DLSU - College Saint Benilde</t>
  </si>
  <si>
    <t>Univ P-A San José</t>
  </si>
  <si>
    <t>Jimei Nav I</t>
  </si>
  <si>
    <t>Orenburg Gosudarstvennyi Univ</t>
  </si>
  <si>
    <t>Hawaii Pacific University</t>
  </si>
  <si>
    <t>Fac Eng Arq FUMEC</t>
  </si>
  <si>
    <t>University of Calcutta</t>
  </si>
  <si>
    <t>DLSU Emilio Aguinaldo Coll</t>
  </si>
  <si>
    <t>Univ Pacifico Chiapas</t>
  </si>
  <si>
    <t>Jinan U Guangzhou</t>
  </si>
  <si>
    <t>Orlovskii Gosudarstvennyi Univ</t>
  </si>
  <si>
    <t>Hawthorne College</t>
  </si>
  <si>
    <t>Fac Eng Barretos</t>
  </si>
  <si>
    <t>University of Calicut</t>
  </si>
  <si>
    <t>DLSU Emilio Aguinaldo Coll Med</t>
  </si>
  <si>
    <t>Univ Pan-A</t>
  </si>
  <si>
    <t>Jingdezhen C Ceramics</t>
  </si>
  <si>
    <t>Orsk Gosudarst Pedagog Inst</t>
  </si>
  <si>
    <t>Hebrew Union College</t>
  </si>
  <si>
    <t>Fac Eng Civ Itajubá</t>
  </si>
  <si>
    <t>University of Central Punjab</t>
  </si>
  <si>
    <t>Dominican College</t>
  </si>
  <si>
    <t>Univ Panam Nuevo Laredo</t>
  </si>
  <si>
    <t>Jinggangshan Medical School</t>
  </si>
  <si>
    <t>Ostravská Univ</t>
  </si>
  <si>
    <t>Hellenic College</t>
  </si>
  <si>
    <t>Fac Eng Civ Nova Iguaçu</t>
  </si>
  <si>
    <t>University of Delhi</t>
  </si>
  <si>
    <t>Dominican College Santa Rosa</t>
  </si>
  <si>
    <t>Univ Panamericana</t>
  </si>
  <si>
    <t>Jingzhou Med C</t>
  </si>
  <si>
    <t>Ostroh Academy National Univ</t>
  </si>
  <si>
    <t>Henderson State Univ</t>
  </si>
  <si>
    <t>Fac Eng Einstein</t>
  </si>
  <si>
    <t>University of Dhaka</t>
  </si>
  <si>
    <t>Don Bosco Center of Studies</t>
  </si>
  <si>
    <t>Univ Partenón Cozumel</t>
  </si>
  <si>
    <t>Jining Med C</t>
  </si>
  <si>
    <t>Pacific National University</t>
  </si>
  <si>
    <t>Hendrix College</t>
  </si>
  <si>
    <t>Fac Eng Elétrica Bahia</t>
  </si>
  <si>
    <t>University of Indore</t>
  </si>
  <si>
    <t>Don Bosco Tech College</t>
  </si>
  <si>
    <t>Univ Particular Estado Morelos</t>
  </si>
  <si>
    <t>Jinling Institute of Tech</t>
  </si>
  <si>
    <t>Panst Wy Szk Zawodow Nowy Sacz</t>
  </si>
  <si>
    <t>Henry Ford Community College</t>
  </si>
  <si>
    <t>Fac Eng Elite</t>
  </si>
  <si>
    <t>University of Karachi</t>
  </si>
  <si>
    <t>Don Bosco Technology Center</t>
  </si>
  <si>
    <t>Univ Paz</t>
  </si>
  <si>
    <t>Jin-Wen IT</t>
  </si>
  <si>
    <t>Panst Wy Szk Zawodowa Elblag</t>
  </si>
  <si>
    <t>Fac Eng Fund AA Penteado</t>
  </si>
  <si>
    <t>University of Lahore</t>
  </si>
  <si>
    <t>Don Felix Montinola Mem Coll</t>
  </si>
  <si>
    <t>Univ Ped El Salvador</t>
  </si>
  <si>
    <t>Jinzhou Teach C</t>
  </si>
  <si>
    <t>Panst Wy Szk Zawodowa Jaroslaw</t>
  </si>
  <si>
    <t>Herkimer County Comm Coll</t>
  </si>
  <si>
    <t>Fac Eng Ind São Bernardo Campo</t>
  </si>
  <si>
    <t>University of Peshawar</t>
  </si>
  <si>
    <t>Don Jose Ecleo Mem Found Coll</t>
  </si>
  <si>
    <t>Univ Ped Nac Francisco Morazán</t>
  </si>
  <si>
    <t>Jirem Hus C Inner Mongolia Hoh</t>
  </si>
  <si>
    <t>Pap Akad Teologiczna Kraków</t>
  </si>
  <si>
    <t>High Point Univ</t>
  </si>
  <si>
    <t>Fac Eng Quím Lorena</t>
  </si>
  <si>
    <t>University of Punjab Lahore</t>
  </si>
  <si>
    <t>Don Severino Agricultural Coll</t>
  </si>
  <si>
    <t>Univ Pedagógica Durango</t>
  </si>
  <si>
    <t>Jishou U</t>
  </si>
  <si>
    <t>Pap Fak Teologiczny Wroclaw</t>
  </si>
  <si>
    <t>Hill College</t>
  </si>
  <si>
    <t>Fac Eng Quím Luiz Tarquínio</t>
  </si>
  <si>
    <t>University of Sindh</t>
  </si>
  <si>
    <t>Don Vicente Orestes Romualdez</t>
  </si>
  <si>
    <t>Univ Pedagógica Nac</t>
  </si>
  <si>
    <t>Jissen Joshi Daigaku</t>
  </si>
  <si>
    <t>Pap Wyd Teologiczny Warszawa</t>
  </si>
  <si>
    <t>Hillsborough Community College</t>
  </si>
  <si>
    <t>Fac Eng Resende</t>
  </si>
  <si>
    <t>University of Tehran</t>
  </si>
  <si>
    <t>Dr Aurelio Mendoza Mem Coll</t>
  </si>
  <si>
    <t>Univ Pedagógica Veracruzana</t>
  </si>
  <si>
    <t>Jiujiang School of Medicine</t>
  </si>
  <si>
    <t>Pázmány Péter Kat Egyetem</t>
  </si>
  <si>
    <t>Hillsdale College</t>
  </si>
  <si>
    <t>Fac Eng São José Rio Preto</t>
  </si>
  <si>
    <t>University of Yazd</t>
  </si>
  <si>
    <t>Dr Carlos S Lanting Coll Albay</t>
  </si>
  <si>
    <t>Univ Pedro de Gante</t>
  </si>
  <si>
    <t>Jixi Med Sch for Coal Industry</t>
  </si>
  <si>
    <t>Pécsi Tudományegyetem</t>
  </si>
  <si>
    <t>Hiram College</t>
  </si>
  <si>
    <t>Fac Eng São Paulo</t>
  </si>
  <si>
    <t>University Pune</t>
  </si>
  <si>
    <t>Dr Domingo B Tamondong Mem Sch</t>
  </si>
  <si>
    <t>Univ Politec</t>
  </si>
  <si>
    <t>Jobu Daigaku</t>
  </si>
  <si>
    <t>Pedagogical Univ of Cracow</t>
  </si>
  <si>
    <t>Hobart College</t>
  </si>
  <si>
    <t>Fac Eng Soc Apl Viana</t>
  </si>
  <si>
    <t>University Rajasthan</t>
  </si>
  <si>
    <t>Dr Nicanor Reyes Memorial Coll</t>
  </si>
  <si>
    <t>Univ Politéc Hispano Mexicana</t>
  </si>
  <si>
    <t>Jochi Daigaku</t>
  </si>
  <si>
    <t>Pén Szám Foisk Budapest</t>
  </si>
  <si>
    <t>Hodges Univ</t>
  </si>
  <si>
    <t>Fac Eng Soc Barra Garças</t>
  </si>
  <si>
    <t>University Roorkee</t>
  </si>
  <si>
    <t>Dr SJ Babol Foundation College</t>
  </si>
  <si>
    <t>Univ Politéc Nicaragua</t>
  </si>
  <si>
    <t>Joetsu Kyoiku Daigaku</t>
  </si>
  <si>
    <t>Penza Gos Arkh Stroitel Akad</t>
  </si>
  <si>
    <t>Hofstra University</t>
  </si>
  <si>
    <t>Fac Eng Sorocaba</t>
  </si>
  <si>
    <t>Urmia Univ Med Sci Health Serv</t>
  </si>
  <si>
    <t>Dr. Carlos S. Lanting College</t>
  </si>
  <si>
    <t>Univ Pontificia Mexico</t>
  </si>
  <si>
    <t>Josai Daigaku</t>
  </si>
  <si>
    <t>Penza Gos Sel'sk Khoz Akad</t>
  </si>
  <si>
    <t>Holland College</t>
  </si>
  <si>
    <t>Fac Eng Souza Marques</t>
  </si>
  <si>
    <t>Urmia University</t>
  </si>
  <si>
    <t>Dr. Gloria D. Lacson College</t>
  </si>
  <si>
    <t>Univ Pop Autónoma Estad Puebla</t>
  </si>
  <si>
    <t>Josai Kokusai Daigaku</t>
  </si>
  <si>
    <t>Penza Gosudarst Pedagog Univ</t>
  </si>
  <si>
    <t>Hollins University</t>
  </si>
  <si>
    <t>Fac Espirito Santense Ens Tec</t>
  </si>
  <si>
    <t>Utkal University</t>
  </si>
  <si>
    <t>Dr. P. Ocampo Colleges Inc.</t>
  </si>
  <si>
    <t>Univ Popular Chontalpa</t>
  </si>
  <si>
    <t>Joshi Bijutsu Daigaku</t>
  </si>
  <si>
    <t>Perm Gos Inst Iskuss Kul't</t>
  </si>
  <si>
    <t>Holyoke Community College</t>
  </si>
  <si>
    <t>Fac Estácio Sá Vitória</t>
  </si>
  <si>
    <t>Uttar Maharashtra Vidyapeeth</t>
  </si>
  <si>
    <t>Dumangas Polytechnic College</t>
  </si>
  <si>
    <t>Univ Privada Irapuato</t>
  </si>
  <si>
    <t>Joshi Eiyo Daigaku</t>
  </si>
  <si>
    <t>Perm Gos Meditsynskaia Akad</t>
  </si>
  <si>
    <t>Hood College</t>
  </si>
  <si>
    <t>Fac Estad Ci Econ Apucarana</t>
  </si>
  <si>
    <t>Uttar Pradesh Technical Univ</t>
  </si>
  <si>
    <t>Dumlao Technological Institute</t>
  </si>
  <si>
    <t>Univ Quetzacoatl</t>
  </si>
  <si>
    <t>Jumonji Gakuen Joshi Daigaku</t>
  </si>
  <si>
    <t>Perm Gos Pedagogicheskii Univ</t>
  </si>
  <si>
    <t>Hope College</t>
  </si>
  <si>
    <t>Fac Estad Ci Letr</t>
  </si>
  <si>
    <t>Uzbek State World Language Unv</t>
  </si>
  <si>
    <t>Dusit Thani College</t>
  </si>
  <si>
    <t>Univ Rafael Landívar</t>
  </si>
  <si>
    <t>Jungang Seunggha University</t>
  </si>
  <si>
    <t>Perm Gos Sel'skokhoziaist Akad</t>
  </si>
  <si>
    <t>Hope International University</t>
  </si>
  <si>
    <t>Fac Estad Dir Norte Pioneiro</t>
  </si>
  <si>
    <t>V Kazahstanskij Gos Univ</t>
  </si>
  <si>
    <t>Dynamic Computer Centrum</t>
  </si>
  <si>
    <t>Univ Realística Mexico</t>
  </si>
  <si>
    <t>Juntendo Daigaku</t>
  </si>
  <si>
    <t>Perm Gos Tekhnicheskii Univ</t>
  </si>
  <si>
    <t>Houghton College</t>
  </si>
  <si>
    <t>Fac Estad Edu Ci Letr Paranava</t>
  </si>
  <si>
    <t>V Kazahstanskij Tech Univ D Se</t>
  </si>
  <si>
    <t>East Asia Foundation Inc.</t>
  </si>
  <si>
    <t>Univ Regiomontana A.C.</t>
  </si>
  <si>
    <t>Kagawa Daigaku</t>
  </si>
  <si>
    <t>Perm Gosudarst Farmatsev Akad</t>
  </si>
  <si>
    <t>Houston Baptist University</t>
  </si>
  <si>
    <t>Fac Estad Fil Ci Letr</t>
  </si>
  <si>
    <t>Veer Kunwar Singh University</t>
  </si>
  <si>
    <t>East Central Colleges</t>
  </si>
  <si>
    <t>Univ Regional del Norte</t>
  </si>
  <si>
    <t>Kagawa Ika Daigaku</t>
  </si>
  <si>
    <t>Permskii Gosudarstvennyi Univ</t>
  </si>
  <si>
    <t>Houston Community College</t>
  </si>
  <si>
    <t>Fac Estad Fil Ci Letr Cornélio</t>
  </si>
  <si>
    <t>Veer Surendra Sai Univ of Tech</t>
  </si>
  <si>
    <t>Easter College</t>
  </si>
  <si>
    <t>Univ Regional Miguel Hidalgo</t>
  </si>
  <si>
    <t>Kagoshima Daigaku</t>
  </si>
  <si>
    <t>Perv Moskov Iuridicheskii Inst</t>
  </si>
  <si>
    <t>Howard Community College</t>
  </si>
  <si>
    <t>Fac Estad Fil Letr Paranaguá</t>
  </si>
  <si>
    <t>Vidyasagar University</t>
  </si>
  <si>
    <t>Eastern Asian University</t>
  </si>
  <si>
    <t>Univ Regional Sureste</t>
  </si>
  <si>
    <t>Kagoshima Junshin Joshi Dai</t>
  </si>
  <si>
    <t>Petrozavodsk Gosudarst Konserv</t>
  </si>
  <si>
    <t>Howard University</t>
  </si>
  <si>
    <t>Fac Estad Fís Jacarezinho</t>
  </si>
  <si>
    <t>Vikram University</t>
  </si>
  <si>
    <t>Eastern Laguna Colleges</t>
  </si>
  <si>
    <t>Univ Relac Estud Internac AC</t>
  </si>
  <si>
    <t>Kagoshima Keizai Daigaku</t>
  </si>
  <si>
    <t>Petrozavodsk Gosudarst Univ</t>
  </si>
  <si>
    <t>Hudson County Community Coll</t>
  </si>
  <si>
    <t>Fac Euro Americana Brasília</t>
  </si>
  <si>
    <t>Vinayak Missions Univ</t>
  </si>
  <si>
    <t>Eastern Mindoro College</t>
  </si>
  <si>
    <t>Univ Salesiana A.C.</t>
  </si>
  <si>
    <t>Kaifeng University</t>
  </si>
  <si>
    <t>Piatigorsk Gos Farmatsev Akad</t>
  </si>
  <si>
    <t>Hudson Valley Comm College</t>
  </si>
  <si>
    <t>Fac Evang Luterana Curitiba</t>
  </si>
  <si>
    <t>Vinoba Bhave University</t>
  </si>
  <si>
    <t>Eastern Mindoro Inst Tech Sci</t>
  </si>
  <si>
    <t>Univ Salvadoreña</t>
  </si>
  <si>
    <t>Kamakura Joshi Daigaku</t>
  </si>
  <si>
    <t>Piatigorsk Gos Lingvist Univ</t>
  </si>
  <si>
    <t>Humber College Inst Tec &amp; Adv</t>
  </si>
  <si>
    <t>Fac Evang Med Paraná</t>
  </si>
  <si>
    <t>Visva-Bharati</t>
  </si>
  <si>
    <t>Eastern Quezon College</t>
  </si>
  <si>
    <t>Univ Salvadoreña A Masferrer</t>
  </si>
  <si>
    <t>Kanagawa Daigaku</t>
  </si>
  <si>
    <t>Plekhanov Russian Acad Econ</t>
  </si>
  <si>
    <t>Humboldt State University</t>
  </si>
  <si>
    <t>Fac Evolutivo</t>
  </si>
  <si>
    <t>Visvesvaraya Nat Inst of Tec</t>
  </si>
  <si>
    <t>Eastern Samar State College</t>
  </si>
  <si>
    <t>Univ Salvadoreña Issac Newton</t>
  </si>
  <si>
    <t>Kanagawa Koka Daigaku</t>
  </si>
  <si>
    <t>Polacki Dzjarzauny Univ</t>
  </si>
  <si>
    <t>Huntsman Marine Science Center</t>
  </si>
  <si>
    <t>Fac Executivos</t>
  </si>
  <si>
    <t>Visvesvaraya Tech Univ</t>
  </si>
  <si>
    <t>Eastern Tayabas College</t>
  </si>
  <si>
    <t>Univ San Carlos Guatemala</t>
  </si>
  <si>
    <t>Kanagawa Shika Daigaku</t>
  </si>
  <si>
    <t>Policejní Akad Ceské Republic</t>
  </si>
  <si>
    <t>Huron University College</t>
  </si>
  <si>
    <t>Fac Farm Bioquím EspirítoSanto</t>
  </si>
  <si>
    <t>VIT University</t>
  </si>
  <si>
    <t>Edenton Mission College</t>
  </si>
  <si>
    <t>Univ San Jorge</t>
  </si>
  <si>
    <t>Kanazawa Bijutsu Kogei Daigaku</t>
  </si>
  <si>
    <t>Polit Kraków Tadeusz Kosciuszk</t>
  </si>
  <si>
    <t>Husson College</t>
  </si>
  <si>
    <t>Fac Fed Odont Diamantina</t>
  </si>
  <si>
    <t>Vivekananda Coll of Nursing</t>
  </si>
  <si>
    <t>Ednor Colleges</t>
  </si>
  <si>
    <t>Univ San Juan Cruz</t>
  </si>
  <si>
    <t>Kanazawa Daigaku</t>
  </si>
  <si>
    <t>Politech Zielona Góra Zielona</t>
  </si>
  <si>
    <t>Idaho State University</t>
  </si>
  <si>
    <t>Fac Fil Campo Grande</t>
  </si>
  <si>
    <t>West Bengal Univ Ani Fish Sci</t>
  </si>
  <si>
    <t>Educational System Tech Inst</t>
  </si>
  <si>
    <t>Univ San Marcos S.C.</t>
  </si>
  <si>
    <t>Kanazawa Gakuin Daigaku</t>
  </si>
  <si>
    <t>Politechnika Bialostocka</t>
  </si>
  <si>
    <t>Iliff School of Theology</t>
  </si>
  <si>
    <t>Fac Fil Campos</t>
  </si>
  <si>
    <t>West Bengal Univ of Technology</t>
  </si>
  <si>
    <t>Elisa R Ochoa Mem Nrn Mindanao</t>
  </si>
  <si>
    <t>Univ San Pedro Sula</t>
  </si>
  <si>
    <t>Kanazawa Ika Daigaku</t>
  </si>
  <si>
    <t>Politechnika Czestochowska</t>
  </si>
  <si>
    <t>Illinois Central College</t>
  </si>
  <si>
    <t>Fac Fil Ce Hum Gurupi</t>
  </si>
  <si>
    <t>West Kazakhstan State Med Acad</t>
  </si>
  <si>
    <t>Emilio Aguinaldo College</t>
  </si>
  <si>
    <t>Univ Santa Fe</t>
  </si>
  <si>
    <t>Kanazawa Keizai Daigaku</t>
  </si>
  <si>
    <t>Politechnika Gdanska</t>
  </si>
  <si>
    <t>Illinois Inst of Technology</t>
  </si>
  <si>
    <t>Fac Fil Ci Hum Goiatuba</t>
  </si>
  <si>
    <t>Westminster Int'l U Tashkent</t>
  </si>
  <si>
    <t>Univ Santa Lucía</t>
  </si>
  <si>
    <t>Kanazawa Kogyo Daigaku</t>
  </si>
  <si>
    <t>Politechnika Koszalinska</t>
  </si>
  <si>
    <t>Illinois State University</t>
  </si>
  <si>
    <t>Fac Fil Ci Letr</t>
  </si>
  <si>
    <t>Wigan &amp; Leigh College</t>
  </si>
  <si>
    <t>Epenezer Bible College</t>
  </si>
  <si>
    <t>Univ Santa María La Antigua</t>
  </si>
  <si>
    <t>Kanda Gaigo Daigaku</t>
  </si>
  <si>
    <t>Politechnika Lódzka</t>
  </si>
  <si>
    <t>Illinois Wesleyan University</t>
  </si>
  <si>
    <t>Fac Fil Ci Letr Adamantina</t>
  </si>
  <si>
    <t>Women Med Coll Abbottabad</t>
  </si>
  <si>
    <t>Escuela de Nuestra Sra Salette</t>
  </si>
  <si>
    <t>Univ Santaneca Ci Tec</t>
  </si>
  <si>
    <t>Kang Gon Taehak</t>
  </si>
  <si>
    <t>Politechnika Opole</t>
  </si>
  <si>
    <t>Indian River Community College</t>
  </si>
  <si>
    <t>Fac Fil Ci Letr Alegre</t>
  </si>
  <si>
    <t>Yashawantrao Chavan Maharashtr</t>
  </si>
  <si>
    <t>Estabillo Mem Coll Crim Found</t>
  </si>
  <si>
    <t>Univ Simón Bolívar</t>
  </si>
  <si>
    <t>Kanggye Medical University</t>
  </si>
  <si>
    <t>Politechnika Poznanska</t>
  </si>
  <si>
    <t>Indiana Southern University</t>
  </si>
  <si>
    <t>Fac Fil Ci Letr Alto Francisco</t>
  </si>
  <si>
    <t>Yasooj University</t>
  </si>
  <si>
    <t>Esteban Doruelo Memorial Sch</t>
  </si>
  <si>
    <t>Univ Sonsonate</t>
  </si>
  <si>
    <t>Kangnam University</t>
  </si>
  <si>
    <t>Politechnika Slaska Gliwicach</t>
  </si>
  <si>
    <t>Indiana State University</t>
  </si>
  <si>
    <t>Fac Fil Ci Letr Araraguari</t>
  </si>
  <si>
    <t>Yasuj Univ Med Sci &amp; Health</t>
  </si>
  <si>
    <t>Estenias Foundation College</t>
  </si>
  <si>
    <t>Univ St. John S.C.</t>
  </si>
  <si>
    <t>Kangnung National University</t>
  </si>
  <si>
    <t>Politechnika Swieto Kielcach</t>
  </si>
  <si>
    <t>Indiana U - Purdue U at Indian</t>
  </si>
  <si>
    <t>Fac Fil Ci Letr Araxa</t>
  </si>
  <si>
    <t>Yazd Univ Med Sci Health Serv</t>
  </si>
  <si>
    <t>Eulogio Amang Rodriguez Ins</t>
  </si>
  <si>
    <t>Univ Suizo Salvadoreña</t>
  </si>
  <si>
    <t>Kangson Kongog Taehak</t>
  </si>
  <si>
    <t>Politechnika Szczecinska</t>
  </si>
  <si>
    <t>Indiana U of Pennsylvania</t>
  </si>
  <si>
    <t>Fac Fil Ci Letr Barra Pirai</t>
  </si>
  <si>
    <t>Zabol Univ Med Sci Health Serv</t>
  </si>
  <si>
    <t>Europhil College</t>
  </si>
  <si>
    <t>Univ Tamaulipeca</t>
  </si>
  <si>
    <t>Kangson Kumsok Thankwa Taehak</t>
  </si>
  <si>
    <t>Politechnika Warszawska</t>
  </si>
  <si>
    <t>Indiana Univ - Northwest</t>
  </si>
  <si>
    <t>Fac Fil Ci Letr Bebedouro</t>
  </si>
  <si>
    <t>Zahedan Univ Med Sci Health Se</t>
  </si>
  <si>
    <t>Evangelical Theo Coll</t>
  </si>
  <si>
    <t>Univ Tangamanga S.C.</t>
  </si>
  <si>
    <t>Kangwon National University</t>
  </si>
  <si>
    <t>Polovdivski Univ P Hilendarski</t>
  </si>
  <si>
    <t>Indiana University</t>
  </si>
  <si>
    <t>Fac Fil Ci Letr Belo Horizonte</t>
  </si>
  <si>
    <t>Zanjan Univ Med Sci Health Ser</t>
  </si>
  <si>
    <t>Eveland Christian College</t>
  </si>
  <si>
    <t>Univ Tec El Salvador</t>
  </si>
  <si>
    <t>Kangwon Univ - Chuncheon</t>
  </si>
  <si>
    <t>Polska Akademia Nauk</t>
  </si>
  <si>
    <t>Indiana Wesleyan University</t>
  </si>
  <si>
    <t>Fac Fil Ci Letr Boa Esperança</t>
  </si>
  <si>
    <t>Zanjan University</t>
  </si>
  <si>
    <t>F Alfelor Sr Memorial College</t>
  </si>
  <si>
    <t>Univ Tec Huasteca Hidalguense</t>
  </si>
  <si>
    <t>Kanoya Taiiku Daigaku</t>
  </si>
  <si>
    <t>Poltava Co-operative Institute</t>
  </si>
  <si>
    <t>Inst Advanced Judaic Studies</t>
  </si>
  <si>
    <t>Fac Fil Ci Letr Cajazeiras</t>
  </si>
  <si>
    <t>Zapadno Kazahstanskij Gos Univ</t>
  </si>
  <si>
    <t>Fabie School of Midwifery</t>
  </si>
  <si>
    <t>Univ Téc Latin-A</t>
  </si>
  <si>
    <t>Kansai Daigaku</t>
  </si>
  <si>
    <t>Poltava State Agricult Inst</t>
  </si>
  <si>
    <t>Fac Fil Ci Letr Caratinga</t>
  </si>
  <si>
    <t>Zezkazganskij Univ OA Baikonur</t>
  </si>
  <si>
    <t>Faith Hospital Sch Midwifery</t>
  </si>
  <si>
    <t>Univ Tec Norte Aguascalientes</t>
  </si>
  <si>
    <t>Kansai Fukushi Daigaku</t>
  </si>
  <si>
    <t>Pomorska Akad Med Szczecin</t>
  </si>
  <si>
    <t>Inst Formation Theologique Mtl</t>
  </si>
  <si>
    <t>Fac Fil Ci Letr Carlos Queiroz</t>
  </si>
  <si>
    <t>Zia-ud-Din Medical University</t>
  </si>
  <si>
    <t>Family Colleges Foundation</t>
  </si>
  <si>
    <t>Univ Tec Suroeste Guanajuato</t>
  </si>
  <si>
    <t>Kansai Gaikokugo Daigaku</t>
  </si>
  <si>
    <t>Pomorskii Gosudarstvennyi Univ</t>
  </si>
  <si>
    <t>Inst Int Education of Students</t>
  </si>
  <si>
    <t>Fac Fil Ci Letr Caruaru</t>
  </si>
  <si>
    <t>Far Eastern College</t>
  </si>
  <si>
    <t>Univ Tecno Region Sur Yucatan</t>
  </si>
  <si>
    <t>Kansai Ika Daigaku</t>
  </si>
  <si>
    <t>Povolga Akad Gos Sluzhby</t>
  </si>
  <si>
    <t>Inst Tech DeVy Univ Columbus</t>
  </si>
  <si>
    <t>Fac Fil Ci Letr Cataguases</t>
  </si>
  <si>
    <t>Far Eastern University</t>
  </si>
  <si>
    <t>Univ Tecno Sierra Hidalguense</t>
  </si>
  <si>
    <t>Kanto Gakuen Daigaku</t>
  </si>
  <si>
    <t>Povolga Gos Akad Telekom Inf</t>
  </si>
  <si>
    <t>Fac Fil Ci Letr Catanduva</t>
  </si>
  <si>
    <t>Fatima College of Camiguin</t>
  </si>
  <si>
    <t>Univ Tecno Sur Estado Mexico</t>
  </si>
  <si>
    <t>Kanto Gakuin Daigaku</t>
  </si>
  <si>
    <t>Povolskii Institut Biznesa</t>
  </si>
  <si>
    <t>Institut Biblique du Quebec</t>
  </si>
  <si>
    <t>Fac Fil Ci Letr Colatina</t>
  </si>
  <si>
    <t>Fatima Medical Science Found</t>
  </si>
  <si>
    <t>Univ Tecno Valle del Mezquital</t>
  </si>
  <si>
    <t>Kao Yuan IT</t>
  </si>
  <si>
    <t>Poznan Univ of Med Sci</t>
  </si>
  <si>
    <t>Fac Fil Ci Letr Congonhas</t>
  </si>
  <si>
    <t>Fatima School of Science Tech</t>
  </si>
  <si>
    <t>Univ Tecnológ Fidel Velázquez</t>
  </si>
  <si>
    <t>Kaohsiung Med U</t>
  </si>
  <si>
    <t>Pre Azov St Tech Univ Mariupol</t>
  </si>
  <si>
    <t>Fac Fil Ci Letr Dom Bosco</t>
  </si>
  <si>
    <t>Feati University</t>
  </si>
  <si>
    <t>Univ Tecnológ Izúcar Matamoros</t>
  </si>
  <si>
    <t>Kapsan Kongop Taehak</t>
  </si>
  <si>
    <t>Presovska Univerzita v Presove</t>
  </si>
  <si>
    <t>Fac Fil Ci Letr Duque Caxias</t>
  </si>
  <si>
    <t>Febias College of the Bible</t>
  </si>
  <si>
    <t>Univ Tecnológ José Vasconcelos</t>
  </si>
  <si>
    <t>Karimchon Taehak</t>
  </si>
  <si>
    <t>Primorsk Gos Sel'sk Khoz Akad</t>
  </si>
  <si>
    <t>International Correspond Sch</t>
  </si>
  <si>
    <t>Fac Fil Ci Letr Eugênio Pacell</t>
  </si>
  <si>
    <t>Felix O Alfelor Sr Found Coll</t>
  </si>
  <si>
    <t>Univ Tecnológ Mesoamericana SC</t>
  </si>
  <si>
    <t>Kashgar Teach Sch</t>
  </si>
  <si>
    <t>Prof Szkola Biznesu Kraków</t>
  </si>
  <si>
    <t>Intl Academy of Design</t>
  </si>
  <si>
    <t>Fac Fil Ci Letr Formiga</t>
  </si>
  <si>
    <t>Fellowship Baptist College</t>
  </si>
  <si>
    <t>Univ Tecnológ Norte Guanajuato</t>
  </si>
  <si>
    <t>Kassui Joshi Daigaku</t>
  </si>
  <si>
    <t>Pryw Wy Szk Ochrony Sro Radom</t>
  </si>
  <si>
    <t>Intl Academy of Design &amp; Tech</t>
  </si>
  <si>
    <t>Fac Fil Ci Letr Guarulhos</t>
  </si>
  <si>
    <t>Fernandez Coll Arts Trades</t>
  </si>
  <si>
    <t>Univ Tecnológ Queretaro</t>
  </si>
  <si>
    <t>Kawamura Gakuen Joshi Daigaku</t>
  </si>
  <si>
    <t>Pskov Gos Pedagogicheskii Inst</t>
  </si>
  <si>
    <t>Iona College</t>
  </si>
  <si>
    <t>Fac Fil Ci Letr Guaxupé</t>
  </si>
  <si>
    <t>Fernandez Piano School</t>
  </si>
  <si>
    <t>Univ Tecnológ San Luis Potosí</t>
  </si>
  <si>
    <t>Kawasaki Ika Daigaku</t>
  </si>
  <si>
    <t>Pulawy Szkola Wyszsa Pulawy</t>
  </si>
  <si>
    <t>Iowa State Univesity</t>
  </si>
  <si>
    <t>Fac Fil Ci Letr Itajubá</t>
  </si>
  <si>
    <t>Ferrer College</t>
  </si>
  <si>
    <t>Univ Tecnológ Tamaulipas Norte</t>
  </si>
  <si>
    <t>Kawasaki Iryo Fukushi Daigaku</t>
  </si>
  <si>
    <t>Pushchino Gosudarstvennyi Univ</t>
  </si>
  <si>
    <t>Irvine Valley College</t>
  </si>
  <si>
    <t>Fac Fil Ci Letr Itapetininga</t>
  </si>
  <si>
    <t>Feu - Fern College</t>
  </si>
  <si>
    <t>Univ Tecnológic Aguascalientes</t>
  </si>
  <si>
    <t>Kaya University</t>
  </si>
  <si>
    <t>R. Glier Kyiv Inst of Music</t>
  </si>
  <si>
    <t>Itasca Community College</t>
  </si>
  <si>
    <t>Fac Fil Ci Letr Itararé</t>
  </si>
  <si>
    <t>Filamer Christian College</t>
  </si>
  <si>
    <t>Univ Tecnológic Nayarit</t>
  </si>
  <si>
    <t>Keiai Daigaku</t>
  </si>
  <si>
    <t>Res Tsentr Guman Obraz</t>
  </si>
  <si>
    <t>Ithaca College</t>
  </si>
  <si>
    <t>Fac Fil Ci Letr Itumbiara</t>
  </si>
  <si>
    <t>Fisher Valley College</t>
  </si>
  <si>
    <t>Univ Tecnológic Nezahualcoyotl</t>
  </si>
  <si>
    <t>Keimyung University</t>
  </si>
  <si>
    <t>Riazan Gos Ped Univ S A Esenin</t>
  </si>
  <si>
    <t>Ivy Tech Community College</t>
  </si>
  <si>
    <t>Fac Fil Ci Letr Ituverava</t>
  </si>
  <si>
    <t>Florencio Vargas College</t>
  </si>
  <si>
    <t>Univ Tecnológic Nogales</t>
  </si>
  <si>
    <t>Keio Gijuku Daigaku</t>
  </si>
  <si>
    <t>Riazan Gos Radio Tekh Akad</t>
  </si>
  <si>
    <t>Jackson State University</t>
  </si>
  <si>
    <t>Fac Fil Ci Letr Jahú</t>
  </si>
  <si>
    <t>Ford Academy of the Arts</t>
  </si>
  <si>
    <t>Univ Tecnológic Norte Coahuila</t>
  </si>
  <si>
    <t>Keisen Jogakuen Daigaku</t>
  </si>
  <si>
    <t>Riazan Gos Sel'sk Khoz Akad</t>
  </si>
  <si>
    <t>Jacksonville State University</t>
  </si>
  <si>
    <t>Fac Fil Ci Letr Jales</t>
  </si>
  <si>
    <t>Fortress College</t>
  </si>
  <si>
    <t>Univ Tecnológic Santa Catarina</t>
  </si>
  <si>
    <t>Keiwa Gakuen Daigaku</t>
  </si>
  <si>
    <t>Rivne State Humanitarian Univ</t>
  </si>
  <si>
    <t>Jacksonville University</t>
  </si>
  <si>
    <t>Fac Fil Ci Letr Jandaia Sul</t>
  </si>
  <si>
    <t>Foundation University</t>
  </si>
  <si>
    <t>Univ Tecnológic Sinaloa</t>
  </si>
  <si>
    <t>Khan-Uul Deed Surguuli</t>
  </si>
  <si>
    <t>Rivne State Institute Culture</t>
  </si>
  <si>
    <t>James Madison University</t>
  </si>
  <si>
    <t>Fac Fil Ci Letr Macaé</t>
  </si>
  <si>
    <t>Franciscan Coll Immanc Concep</t>
  </si>
  <si>
    <t>Univ Tecnológic Tabasco</t>
  </si>
  <si>
    <t>Kibi Kokusai Daigaku</t>
  </si>
  <si>
    <t>Rivne State Tech Univ</t>
  </si>
  <si>
    <t>Jamestown College</t>
  </si>
  <si>
    <t>Fac Fil Ci Letr Madre G José</t>
  </si>
  <si>
    <t>Fulbright College</t>
  </si>
  <si>
    <t>Univ Tecnológic Tecámac</t>
  </si>
  <si>
    <t>Kilju Rimpop Thankwa Taehak</t>
  </si>
  <si>
    <t>Romanian-American U -Bucharest</t>
  </si>
  <si>
    <t>Jamestown Community College</t>
  </si>
  <si>
    <t>Fac Fil Ci Letr Mandaguari</t>
  </si>
  <si>
    <t>Fuzeko Polytechnic</t>
  </si>
  <si>
    <t>Univ Tecnológic Tijuana</t>
  </si>
  <si>
    <t>Kilyang Kongop Taehak</t>
  </si>
  <si>
    <t>Rossiia Akad Predprinimatel'st</t>
  </si>
  <si>
    <t>Jefferson Community College</t>
  </si>
  <si>
    <t>Fac Fil Ci Letr Manhuaçu</t>
  </si>
  <si>
    <t>Galang Medical Center College</t>
  </si>
  <si>
    <t>Univ Tecnológic Tlaxcala</t>
  </si>
  <si>
    <t>Kim Chaek Kongop Jonghap Tae</t>
  </si>
  <si>
    <t>Rossiia Akad Teatral Iskusstva</t>
  </si>
  <si>
    <t>Jersey City State College</t>
  </si>
  <si>
    <t>Fac Fil Ci Letr Min T Dutra</t>
  </si>
  <si>
    <t>Garcia College of Technology</t>
  </si>
  <si>
    <t>Univ Tecnológic Torreón</t>
  </si>
  <si>
    <t>Kim Chaek Kumsok Thankwa Tae</t>
  </si>
  <si>
    <t>Rossiia Akad Zhiv Vai Zod</t>
  </si>
  <si>
    <t>Jewish Theological Seminary</t>
  </si>
  <si>
    <t>Fac Fil Ci Letr Ouro Fino</t>
  </si>
  <si>
    <t>General Baptist Bible College</t>
  </si>
  <si>
    <t>Univ Tecnológica Americana</t>
  </si>
  <si>
    <t>Kim Chol Ju Sabom Taehak</t>
  </si>
  <si>
    <t>Rossiia Ekonomicheskaia Akad</t>
  </si>
  <si>
    <t>John A Logan College</t>
  </si>
  <si>
    <t>Fac Fil Ci Letr Palmas</t>
  </si>
  <si>
    <t>General de Jesus</t>
  </si>
  <si>
    <t>Univ Tecnológica Campeche</t>
  </si>
  <si>
    <t>Kim Hyong Gwon Sabon Taehak</t>
  </si>
  <si>
    <t>Rossiia Gos Agrar Zaoch Univ</t>
  </si>
  <si>
    <t>Fac Fil Ci Letr Patos</t>
  </si>
  <si>
    <t>General Santos City Inst Tech</t>
  </si>
  <si>
    <t>Univ Tecnológica Cancún</t>
  </si>
  <si>
    <t>Kim Hyong Jik Sabom Taehak</t>
  </si>
  <si>
    <t>Rossiia Gos Akad Fiz Kul'tury</t>
  </si>
  <si>
    <t>John Brown University</t>
  </si>
  <si>
    <t>Fac Fil Ci Letr Patrocínio</t>
  </si>
  <si>
    <t>General Santos Foundation</t>
  </si>
  <si>
    <t>Univ Tecnológica Centroamerica</t>
  </si>
  <si>
    <t>Kim Il Sung Juonghap Taehak</t>
  </si>
  <si>
    <t>Rossiia Gos Gidrometeorol Univ</t>
  </si>
  <si>
    <t>John Carroll University</t>
  </si>
  <si>
    <t>Fac Fil Ci Letr Penápolis</t>
  </si>
  <si>
    <t>Gensan Technology</t>
  </si>
  <si>
    <t>Univ Tecnológica Chihuahua</t>
  </si>
  <si>
    <t>Kim Je Won University</t>
  </si>
  <si>
    <t>Rossiia Gos Ped Univ Herzen</t>
  </si>
  <si>
    <t>John Tyler Community College</t>
  </si>
  <si>
    <t>Fac Fil Ci Letr Pirajú</t>
  </si>
  <si>
    <t>Gingoog Institute</t>
  </si>
  <si>
    <t>Univ Tecnológica Ciudad Juárez</t>
  </si>
  <si>
    <t>Kim Jong Suk Sabom Taehak</t>
  </si>
  <si>
    <t>Rossiia Gos Tekhnolog Univ</t>
  </si>
  <si>
    <t>Johns Hopkins University</t>
  </si>
  <si>
    <t>Fac Fil Ci Letr Pres Venceslau</t>
  </si>
  <si>
    <t>Global Info-Tech School</t>
  </si>
  <si>
    <t>Univ Tecnológica Coahuila</t>
  </si>
  <si>
    <t>Kim Jong Tae Sabon Taehak</t>
  </si>
  <si>
    <t>Rossiia Inst Intel Sobst</t>
  </si>
  <si>
    <t>Johnson &amp; Wales University</t>
  </si>
  <si>
    <t>Fac Fil Ci Letr Prof JA Vieira</t>
  </si>
  <si>
    <t>Golden Gate College</t>
  </si>
  <si>
    <t>Univ Tecnológica Costa Grande</t>
  </si>
  <si>
    <t>Kinjo Gakuin Daigaku</t>
  </si>
  <si>
    <t>Rossiia Mezhdun Akad Turizma</t>
  </si>
  <si>
    <t>Johnson County Comm College</t>
  </si>
  <si>
    <t>Fac Fil Ci Letr Prof NFA Merhy</t>
  </si>
  <si>
    <t>Golden Heritage Polytechn Coll</t>
  </si>
  <si>
    <t>Univ Tecnológica de Tulancingo</t>
  </si>
  <si>
    <t>Kinki Daigaku</t>
  </si>
  <si>
    <t>Rossiia Pravovaia Akademiia</t>
  </si>
  <si>
    <t>Johnson State College</t>
  </si>
  <si>
    <t>Fac Fil Ci Letr Registro</t>
  </si>
  <si>
    <t>Golden Valley College</t>
  </si>
  <si>
    <t>Univ Tecnológica Escobedo</t>
  </si>
  <si>
    <t>Kitakyushu Daigaku</t>
  </si>
  <si>
    <t>Rossiia Shkola Chastnogo Prava</t>
  </si>
  <si>
    <t>Jones College</t>
  </si>
  <si>
    <t>Fac Fil Ci Letr S Marcelina</t>
  </si>
  <si>
    <t>Good Samaritan Colleges</t>
  </si>
  <si>
    <t>Univ Tecnológica Hermosillo</t>
  </si>
  <si>
    <t>Kitami Kogyo Daigaku</t>
  </si>
  <si>
    <t>Rossiia Tamozhennaia Akad</t>
  </si>
  <si>
    <t>Juilliard School</t>
  </si>
  <si>
    <t>Fac Fil Ci Letr Santa Rita</t>
  </si>
  <si>
    <t>Good Shepherd's Fold Academy</t>
  </si>
  <si>
    <t>Univ Tecnológica Honduras</t>
  </si>
  <si>
    <t>Kitasato Daigaku</t>
  </si>
  <si>
    <t>Rossiia Univ Druzhby Narod</t>
  </si>
  <si>
    <t>Juniata College</t>
  </si>
  <si>
    <t>Fac Fil Ci Letr Santo André</t>
  </si>
  <si>
    <t>Government Tech Institute</t>
  </si>
  <si>
    <t>Univ Tecnológica Huejotzingo</t>
  </si>
  <si>
    <t>Kobe Daigaku</t>
  </si>
  <si>
    <t>Rossiiskaia Akademiia Muzyki</t>
  </si>
  <si>
    <t>Kalamazoo College</t>
  </si>
  <si>
    <t>Fac Fil Ci Letr São Manuel</t>
  </si>
  <si>
    <t>Governor Andres Pascual Coll</t>
  </si>
  <si>
    <t>Univ Tecnológica Jalisco</t>
  </si>
  <si>
    <t>Kobe Gakuin Daigaku</t>
  </si>
  <si>
    <t>Rossiiskii Novyi Universitet</t>
  </si>
  <si>
    <t>Kansas City Art Institute</t>
  </si>
  <si>
    <t>Fac Fil Ci Letr Sete Lagoas</t>
  </si>
  <si>
    <t>Grace Mission College</t>
  </si>
  <si>
    <t>Univ Tecnológica León</t>
  </si>
  <si>
    <t>Kobe Geijutsu Koka Daigaku</t>
  </si>
  <si>
    <t>Rossijskij Univ Druzby Narodov</t>
  </si>
  <si>
    <t>Kansas State University</t>
  </si>
  <si>
    <t>Fac Fil Ci Letr Souza Marques</t>
  </si>
  <si>
    <t>Great Plebian College</t>
  </si>
  <si>
    <t>Univ Tecnológica Metropolitana</t>
  </si>
  <si>
    <t>Kobe Jogakuin Daigaku</t>
  </si>
  <si>
    <t>Rostov Gos Arkh Khudo Akad</t>
  </si>
  <si>
    <t>Kean University</t>
  </si>
  <si>
    <t>Fac Fil Ci Letr Tatuí</t>
  </si>
  <si>
    <t>Green Valley College Found</t>
  </si>
  <si>
    <t>Univ Tecnológica Mexico</t>
  </si>
  <si>
    <t>Kobe Joshi Daigaku</t>
  </si>
  <si>
    <t>Rostov Gos Ekonomi Akad</t>
  </si>
  <si>
    <t>Kearney State College</t>
  </si>
  <si>
    <t>Fac Fil Ci Letr Teófilo Otoni</t>
  </si>
  <si>
    <t>Greenville College</t>
  </si>
  <si>
    <t>Univ Tecnológica Mixteca</t>
  </si>
  <si>
    <t>Kobe Kaisei Joshi Gakuin Dai</t>
  </si>
  <si>
    <t>Rostov Gos Meditsyn Univ</t>
  </si>
  <si>
    <t>Keene State College</t>
  </si>
  <si>
    <t>Fac Fil Ci Letr Tibiriçá</t>
  </si>
  <si>
    <t>Gregg Business College</t>
  </si>
  <si>
    <t>Univ Tecnológica Morelia</t>
  </si>
  <si>
    <t>Kobe Kokusai Daigaku</t>
  </si>
  <si>
    <t>Rostov Gos Pedagog Univ</t>
  </si>
  <si>
    <t>Keewatin Community College</t>
  </si>
  <si>
    <t>Fac Fil Ci Letr Ubá</t>
  </si>
  <si>
    <t>Guagua National College</t>
  </si>
  <si>
    <t>Univ Tecnológica Puebla</t>
  </si>
  <si>
    <t>Kobe Shinwa Joshi Daigaku</t>
  </si>
  <si>
    <t>Rostov Gos Stroitel'nyi Univ</t>
  </si>
  <si>
    <t>Keiser College</t>
  </si>
  <si>
    <t>Fac Fil Ci Letr Volta Redonda</t>
  </si>
  <si>
    <t>Guevarra Institute Technology</t>
  </si>
  <si>
    <t>Univ Tecnológica San Juan Río</t>
  </si>
  <si>
    <t>Kobe Shoin Joshi Daigaku</t>
  </si>
  <si>
    <t>Rostov Gos Univ Putei Soob</t>
  </si>
  <si>
    <t>Kemptville Coll of Agri Tech</t>
  </si>
  <si>
    <t>Fac Fil Companhia Jesus</t>
  </si>
  <si>
    <t>Guimaras Polytechnic College</t>
  </si>
  <si>
    <t>Univ Tecnológica Selva</t>
  </si>
  <si>
    <t>Kobe Shosen Daigaku</t>
  </si>
  <si>
    <t>Rostov on Don State Univ (RSU)</t>
  </si>
  <si>
    <t>Kendall College</t>
  </si>
  <si>
    <t>Fac Fil Cora Coralina</t>
  </si>
  <si>
    <t>Gullas College of Medicine</t>
  </si>
  <si>
    <t>Univ Tecnológica Sureste SC</t>
  </si>
  <si>
    <t>Kobe Yakka Daigaku</t>
  </si>
  <si>
    <t>Rostov Ste Music Conservatory</t>
  </si>
  <si>
    <t>Kennesaw State University</t>
  </si>
  <si>
    <t>Fac Fil Itaperuna</t>
  </si>
  <si>
    <t>Gusman Institute of Technology</t>
  </si>
  <si>
    <t>Univ Tecnológica Tecamachalco</t>
  </si>
  <si>
    <t>Kobeshi Gaikokugo Daigaku</t>
  </si>
  <si>
    <t>Rusenski Univ Angel Kancev</t>
  </si>
  <si>
    <t>Kent State University</t>
  </si>
  <si>
    <t>Fac Fil Nossa Sen C Imaculada</t>
  </si>
  <si>
    <t>Guzman Inst Electronics Tech</t>
  </si>
  <si>
    <t>Univ Tecnológica Tula-Tepiji</t>
  </si>
  <si>
    <t>Kobeshi Kango Daigaku</t>
  </si>
  <si>
    <t>Russian Acad of State Service</t>
  </si>
  <si>
    <t>Kentucky State University</t>
  </si>
  <si>
    <t>Fac Fil Recife</t>
  </si>
  <si>
    <t>Hai Phong Medical School</t>
  </si>
  <si>
    <t>Univ Tecnológica Veracruz</t>
  </si>
  <si>
    <t>Kochi Daigaku</t>
  </si>
  <si>
    <t>Russian Academy of Sciences</t>
  </si>
  <si>
    <t>Kenyon College</t>
  </si>
  <si>
    <t>Fac Fil Santa Dorotéia</t>
  </si>
  <si>
    <t>Harris Memorial College</t>
  </si>
  <si>
    <t>Univ Tecnológica Zacatecas</t>
  </si>
  <si>
    <t>Kochi Joshi Daigaku</t>
  </si>
  <si>
    <t>Russian Ppl's Friendship Univ</t>
  </si>
  <si>
    <t>Kettering University</t>
  </si>
  <si>
    <t>Fac Fil São Miguel Arcanjo</t>
  </si>
  <si>
    <t>Harvardian Colleges</t>
  </si>
  <si>
    <t>Univ Tecnológico de Panamá</t>
  </si>
  <si>
    <t>Kochi Koka Daigaku</t>
  </si>
  <si>
    <t>Russian S U for the Humanities</t>
  </si>
  <si>
    <t>Keuka College</t>
  </si>
  <si>
    <t>Fac Fisio Caratinga</t>
  </si>
  <si>
    <t>Hatyai City College</t>
  </si>
  <si>
    <t>Univ Terranova A.C.</t>
  </si>
  <si>
    <t>Koddongnae Hyundo Soc Welf Uni</t>
  </si>
  <si>
    <t>Russian State Medical Univ</t>
  </si>
  <si>
    <t>Keyano College</t>
  </si>
  <si>
    <t>Fac Fisio Guarulhos</t>
  </si>
  <si>
    <t>Headstart College of Cotabato</t>
  </si>
  <si>
    <t>Univ Tollancingo</t>
  </si>
  <si>
    <t>Kogakkan Daigaku</t>
  </si>
  <si>
    <t>Ryazan State Med University</t>
  </si>
  <si>
    <t>Keyin College</t>
  </si>
  <si>
    <t>Fac Fisio Patrocínio</t>
  </si>
  <si>
    <t>Heroes Memorial Colleges</t>
  </si>
  <si>
    <t>Univ Tomás Alba Edison</t>
  </si>
  <si>
    <t>Kogakuin Daigaku</t>
  </si>
  <si>
    <t>Rybinsk Aviats Tekh Akad</t>
  </si>
  <si>
    <t>Kilgore College</t>
  </si>
  <si>
    <t>Fac Form Prof A Ingazeira</t>
  </si>
  <si>
    <t>Hô Chí Minh City Open Univ</t>
  </si>
  <si>
    <t>Univ Turismo</t>
  </si>
  <si>
    <t>Kogowon Kongop Taehak</t>
  </si>
  <si>
    <t>S Osetiia Gos Meditsyn Akad</t>
  </si>
  <si>
    <t>King College</t>
  </si>
  <si>
    <t>Fac Form Prof Arapiraca</t>
  </si>
  <si>
    <t>Holy Angel University</t>
  </si>
  <si>
    <t>Univ Turismo Ciencias Administ</t>
  </si>
  <si>
    <t>Koka Joshi Daigaku</t>
  </si>
  <si>
    <t>S Z Zaoch Politekh Inst</t>
  </si>
  <si>
    <t>King's College</t>
  </si>
  <si>
    <t>Fac Form Prof Araripina</t>
  </si>
  <si>
    <t>Holy Cross College</t>
  </si>
  <si>
    <t>Univ Valle</t>
  </si>
  <si>
    <t>Kokugakuin Daigaku</t>
  </si>
  <si>
    <t>Saint Petersburg State Univ</t>
  </si>
  <si>
    <t>King's Univ College</t>
  </si>
  <si>
    <t>Fac Form Prof Belo Jardim</t>
  </si>
  <si>
    <t>Holy Cross College of Calinan</t>
  </si>
  <si>
    <t>Univ Valle Cuernavaca</t>
  </si>
  <si>
    <t>Kokusai Budo Daigaku</t>
  </si>
  <si>
    <t>Sakhalin Gosudarstvennyi Univ</t>
  </si>
  <si>
    <t>Kingsborough Community College</t>
  </si>
  <si>
    <t>Fac Form Prof Esp Educação</t>
  </si>
  <si>
    <t>Holy Cross College of Carigara</t>
  </si>
  <si>
    <t>Univ Valle de Puebla AC</t>
  </si>
  <si>
    <t>Kokusai Bukkyogaku Daigaku</t>
  </si>
  <si>
    <t>Samara Gos Aerokosmichesk Univ</t>
  </si>
  <si>
    <t>Kirksville Coll of Osteopathic</t>
  </si>
  <si>
    <t>Fac Form Prof Goiana</t>
  </si>
  <si>
    <t>Holy Cross of Bansalan College</t>
  </si>
  <si>
    <t>Univ Valle de Tlaxcala</t>
  </si>
  <si>
    <t>Kokusai Daigaku</t>
  </si>
  <si>
    <t>Samara Gos Akad Kul't Iskuss</t>
  </si>
  <si>
    <t>Kirkwood Community College</t>
  </si>
  <si>
    <t>Fac Form Prof Mata Sul</t>
  </si>
  <si>
    <t>Holy Cross of Davao College</t>
  </si>
  <si>
    <t>Univ Valle del Bravo</t>
  </si>
  <si>
    <t>Kokusai Iryo Fukushi Daigaku</t>
  </si>
  <si>
    <t>Samara Gos Arkh Stroi Akad</t>
  </si>
  <si>
    <t>Knox College</t>
  </si>
  <si>
    <t>Fac Form Prof Penedo</t>
  </si>
  <si>
    <t>Holy Family Cen Studies Found</t>
  </si>
  <si>
    <t>Univ Valle del Grijalva</t>
  </si>
  <si>
    <t>Kokusai Kirisutokyo Daigaku</t>
  </si>
  <si>
    <t>Samara Gos Ekononmi Akad</t>
  </si>
  <si>
    <t>Kutztown University</t>
  </si>
  <si>
    <t>Fac Form Prof Serra Talhada</t>
  </si>
  <si>
    <t>Holy Infant College</t>
  </si>
  <si>
    <t>Univ Valle Guatemala</t>
  </si>
  <si>
    <t>Kokushikan Daigaku</t>
  </si>
  <si>
    <t>Samara Gos Meditsynskii Univ</t>
  </si>
  <si>
    <t>Kuyper College</t>
  </si>
  <si>
    <t>Fac Form Prof Vitória S Antão</t>
  </si>
  <si>
    <t>Holy Infant Jesus College</t>
  </si>
  <si>
    <t>Univ Valle Matatipac SC</t>
  </si>
  <si>
    <t>Komazawa Daigaku</t>
  </si>
  <si>
    <t>Samara Gos Pedagog Univ</t>
  </si>
  <si>
    <t>Kwantlen Polytechnic Univ</t>
  </si>
  <si>
    <t>Fac Gama Souza</t>
  </si>
  <si>
    <t>Holy Infant Tech School</t>
  </si>
  <si>
    <t>Univ Vasco Quiroga AC</t>
  </si>
  <si>
    <t>Komdok Kongop Taehak</t>
  </si>
  <si>
    <t>Samara Gos Sel'sk Khoz Akad</t>
  </si>
  <si>
    <t>La Cite Collegiale</t>
  </si>
  <si>
    <t>Fac Garcia Silveira</t>
  </si>
  <si>
    <t>Univ Veracruzana</t>
  </si>
  <si>
    <t>Kon Kuk University</t>
  </si>
  <si>
    <t>Samara Gos Tekhnicheskii Univ</t>
  </si>
  <si>
    <t>La Roche College</t>
  </si>
  <si>
    <t>Fac Grande Vitória</t>
  </si>
  <si>
    <t>Holy Trinity College</t>
  </si>
  <si>
    <t>Univ Veritas</t>
  </si>
  <si>
    <t>Konan Daigaku</t>
  </si>
  <si>
    <t>Samara Inst Inzh Zhelez Trans</t>
  </si>
  <si>
    <t>Labrador College</t>
  </si>
  <si>
    <t>Fac Guarapiranga</t>
  </si>
  <si>
    <t>Huachiew Chalermprakiet Univ</t>
  </si>
  <si>
    <t>Univ Villa Rica</t>
  </si>
  <si>
    <t>Konan Joshi Daigaku</t>
  </si>
  <si>
    <t>Samarskaia Gumanitarnaia Akad</t>
  </si>
  <si>
    <t>Lafayette College</t>
  </si>
  <si>
    <t>Fac Hoyler Com Soc</t>
  </si>
  <si>
    <t>IAIN-Agama Islam N Walisongo</t>
  </si>
  <si>
    <t>Univ W Indies Sch Cont Studies</t>
  </si>
  <si>
    <t>Kongju National University</t>
  </si>
  <si>
    <t>Samarskii Gosudarstvennyi Univ</t>
  </si>
  <si>
    <t>Lake Erie Coll Osteopath Med</t>
  </si>
  <si>
    <t>Fac Ibero America Letr Ci Hum</t>
  </si>
  <si>
    <t>IAIN-Jamiah Ar-Raniry</t>
  </si>
  <si>
    <t>Univ Xicotepetl A.C.</t>
  </si>
  <si>
    <t>Kongop Taehak</t>
  </si>
  <si>
    <t>Samarskii Institut Upravleniia</t>
  </si>
  <si>
    <t>Lake Erie College</t>
  </si>
  <si>
    <t>Fac IBMEC</t>
  </si>
  <si>
    <t>IAIN-Negeri Syarif H Jakarta</t>
  </si>
  <si>
    <t>Universidad Americana</t>
  </si>
  <si>
    <t>Konkuk University</t>
  </si>
  <si>
    <t>Sankt Peterburg Gos Agr Univ</t>
  </si>
  <si>
    <t>Lake Forest College</t>
  </si>
  <si>
    <t>Fac Ideal</t>
  </si>
  <si>
    <t>IB Calingasan Memorial Inst</t>
  </si>
  <si>
    <t>Universidad Anhuac</t>
  </si>
  <si>
    <t>Konsol Konjae Taehak</t>
  </si>
  <si>
    <t>Sankt Peterburg Gos Akad Kul't</t>
  </si>
  <si>
    <t>Lake Land College</t>
  </si>
  <si>
    <t>Fac Ilha</t>
  </si>
  <si>
    <t>IETI Coll Computer Technology</t>
  </si>
  <si>
    <t>Universidad del Istmo</t>
  </si>
  <si>
    <t>Konyang University</t>
  </si>
  <si>
    <t>Sankt Peterburg Gos Gorn Inst</t>
  </si>
  <si>
    <t>Lake Michigan College</t>
  </si>
  <si>
    <t>Fac Independ Butantá</t>
  </si>
  <si>
    <t>Ifuago College Arts Trades</t>
  </si>
  <si>
    <t>Kookmin University Seoul</t>
  </si>
  <si>
    <t>Sankt Peterburg Gos Konserv</t>
  </si>
  <si>
    <t>Lake Superior College</t>
  </si>
  <si>
    <t>Fac Inf</t>
  </si>
  <si>
    <t>Ifuago St Coll Agric Forestry</t>
  </si>
  <si>
    <t>Universidad Lasalle A.C.</t>
  </si>
  <si>
    <t>Korea Aerospace Univ</t>
  </si>
  <si>
    <t>Sankt Peterburg Gos Mor Akad</t>
  </si>
  <si>
    <t>Lake Superior State College</t>
  </si>
  <si>
    <t>Fac Inf Adm Paulista</t>
  </si>
  <si>
    <t>Ignatian College</t>
  </si>
  <si>
    <t>Universidad Panamericana</t>
  </si>
  <si>
    <t>Korea Baptist Theo Coll</t>
  </si>
  <si>
    <t>Sankt Peterburg Gos Tekh Univ</t>
  </si>
  <si>
    <t>Fac Inf Cuiabá</t>
  </si>
  <si>
    <t>Iligan Capital College</t>
  </si>
  <si>
    <t>University of Belize</t>
  </si>
  <si>
    <t>Korea Bible University</t>
  </si>
  <si>
    <t>Sankt Peterburg Gos Vet Akad</t>
  </si>
  <si>
    <t>Lakeland College</t>
  </si>
  <si>
    <t>Fac Inf Lemos</t>
  </si>
  <si>
    <t>Iligan Medical Center College</t>
  </si>
  <si>
    <t>University of Costa Rica</t>
  </si>
  <si>
    <t>Korea Christian University</t>
  </si>
  <si>
    <t>Sankt Peterburg Inst Mashin</t>
  </si>
  <si>
    <t>Lakeland Community College</t>
  </si>
  <si>
    <t>Fac Inf Lins</t>
  </si>
  <si>
    <t>Ilocos Norte Coll Arts Trades</t>
  </si>
  <si>
    <t>University of El Salvador</t>
  </si>
  <si>
    <t>Korea Maritime University</t>
  </si>
  <si>
    <t>Sankt Peterburg Institut Prava</t>
  </si>
  <si>
    <t>Lamar State University</t>
  </si>
  <si>
    <t>Fac Inf Marília</t>
  </si>
  <si>
    <t>Ilocos Sur Polytechnic St Coll</t>
  </si>
  <si>
    <t>University of San Jose</t>
  </si>
  <si>
    <t>Korea Nat Univ Phys Education</t>
  </si>
  <si>
    <t>Sankt Peterburg LTA</t>
  </si>
  <si>
    <t>Lambton College</t>
  </si>
  <si>
    <t>Fac Inf Rede MV1</t>
  </si>
  <si>
    <t>Iloilo Doctors' Coll Medicine</t>
  </si>
  <si>
    <t>University of the Southeast</t>
  </si>
  <si>
    <t>Korea National Open University</t>
  </si>
  <si>
    <t>Sankt Peterburg Tor Ekon Inst</t>
  </si>
  <si>
    <t>Lancaster Theological</t>
  </si>
  <si>
    <t>Fac Inf Tibiriçá</t>
  </si>
  <si>
    <t>Iloilo Doctors' College</t>
  </si>
  <si>
    <t>Western New Mexico University</t>
  </si>
  <si>
    <t>Korea National Univ Education</t>
  </si>
  <si>
    <t>Saratov Gos Akademiia Prava</t>
  </si>
  <si>
    <t>Lander College</t>
  </si>
  <si>
    <t>Fac Ingá</t>
  </si>
  <si>
    <t>Iloilo State College Fisheries</t>
  </si>
  <si>
    <t>Korea Polytechnic University</t>
  </si>
  <si>
    <t>Saratov Gos Konservatoriia</t>
  </si>
  <si>
    <t>Lane Coll</t>
  </si>
  <si>
    <t>Fac Int Alcântara Machado</t>
  </si>
  <si>
    <t>Immaculada Concepcion College</t>
  </si>
  <si>
    <t>Korea Univ Tech Education</t>
  </si>
  <si>
    <t>Saratov Gos Meditsynskii Univ</t>
  </si>
  <si>
    <t>Lane Community College</t>
  </si>
  <si>
    <t>Fac Int Anglo Americano</t>
  </si>
  <si>
    <t>Immaculate Concepcion School</t>
  </si>
  <si>
    <t>Korea University</t>
  </si>
  <si>
    <t>Saratov Gos Sots Ekon Univ</t>
  </si>
  <si>
    <t>Langara College</t>
  </si>
  <si>
    <t>Fac Int Anhanguera</t>
  </si>
  <si>
    <t>Immaculate Conception College</t>
  </si>
  <si>
    <t>Korean Adv Inst of Sci &amp; Tech</t>
  </si>
  <si>
    <t>Saratov Gos Tekhnicheskii Univ</t>
  </si>
  <si>
    <t>Lansing Community College</t>
  </si>
  <si>
    <t>Fac Int Ariquemes</t>
  </si>
  <si>
    <t>Imus Institute</t>
  </si>
  <si>
    <t>Koriyama Joshi Daigaku</t>
  </si>
  <si>
    <t>Saratov State University</t>
  </si>
  <si>
    <t>Laredo State University</t>
  </si>
  <si>
    <t>Fac Int Bahia</t>
  </si>
  <si>
    <t>Indiana School of Aeronautics</t>
  </si>
  <si>
    <t>Koryo Songgyungwan Taehak</t>
  </si>
  <si>
    <t>Sc Nat Stu Pol Adm Bucuresti</t>
  </si>
  <si>
    <t>Las Positas College</t>
  </si>
  <si>
    <t>Fac Int Bauru</t>
  </si>
  <si>
    <t>Informatics Computer Institute</t>
  </si>
  <si>
    <t>Koryo Yakhak Taehak</t>
  </si>
  <si>
    <t>Scoala Antropologica Superiora</t>
  </si>
  <si>
    <t>Lasalle University</t>
  </si>
  <si>
    <t>Fac Int Bennett</t>
  </si>
  <si>
    <t>Infrastructure University</t>
  </si>
  <si>
    <t>Koshien Daigaku</t>
  </si>
  <si>
    <t>Semmelweis Egyetem</t>
  </si>
  <si>
    <t>Lasell College</t>
  </si>
  <si>
    <t>Fac Int Campo Grande</t>
  </si>
  <si>
    <t>Inst Commun Family Health Inc</t>
  </si>
  <si>
    <t>Kosin Medical College</t>
  </si>
  <si>
    <t>Sevastopol Naval Institute</t>
  </si>
  <si>
    <t>Fac Int Campos Salles</t>
  </si>
  <si>
    <t>Inst Computer Sci Technology</t>
  </si>
  <si>
    <t>Kosin University</t>
  </si>
  <si>
    <t>Sevastopol State Technic Univ</t>
  </si>
  <si>
    <t>Lawrence Technological Univ</t>
  </si>
  <si>
    <t>Fac Int Cantareira</t>
  </si>
  <si>
    <t>Inst Creative Comp Technology</t>
  </si>
  <si>
    <t>Koyasan Daigaku</t>
  </si>
  <si>
    <t>Sever Mezhdunarod Univ Magadan</t>
  </si>
  <si>
    <t>Lawrence University</t>
  </si>
  <si>
    <t>Fac Int Cassilândia</t>
  </si>
  <si>
    <t>Inst Dental Medicine Yangon</t>
  </si>
  <si>
    <t>Kumamoto Daigaku</t>
  </si>
  <si>
    <t>Severo- Kavkaz Gos Tekh Univ</t>
  </si>
  <si>
    <t>Le Cordon Bleu</t>
  </si>
  <si>
    <t>Fac Int Ceará</t>
  </si>
  <si>
    <t>Inst Formation Religious Stu</t>
  </si>
  <si>
    <t>Kumamoto Gakuen Daigaku</t>
  </si>
  <si>
    <t>Severo-Kavkaz Akad Gos Sluzh</t>
  </si>
  <si>
    <t>Le Moyne College</t>
  </si>
  <si>
    <t>Fac Int Cen Uni Maranhão</t>
  </si>
  <si>
    <t>Inst Ilmu Sos Ilmu Pol Jakarta</t>
  </si>
  <si>
    <t>Kumamoto Kenritsu Daigaku</t>
  </si>
  <si>
    <t>Severo-Kavkaz Gos Inst Iskuss</t>
  </si>
  <si>
    <t>Lebanon Valley College</t>
  </si>
  <si>
    <t>Fac Int Coxim</t>
  </si>
  <si>
    <t>Inst Intl Relations Dong Da</t>
  </si>
  <si>
    <t>Kumamoto Kogyo Daigaku</t>
  </si>
  <si>
    <t>Severo-Zapad Akad Gos Sluzhby</t>
  </si>
  <si>
    <t>Lee Univ</t>
  </si>
  <si>
    <t>Fac Int Cruzeiro</t>
  </si>
  <si>
    <t>Inst Keg Ilmu Pend Budi Utomo</t>
  </si>
  <si>
    <t>Kumgang Taehak</t>
  </si>
  <si>
    <t>Shadrinsk Gos Ped Inst</t>
  </si>
  <si>
    <t>Lees McRae College</t>
  </si>
  <si>
    <t>Fac Int Diamantino</t>
  </si>
  <si>
    <t>Inst Keg Ilmu Pend Mataram</t>
  </si>
  <si>
    <t>Kumoh Natl Univ Technology</t>
  </si>
  <si>
    <t>Shkola Studiia pri MHATe</t>
  </si>
  <si>
    <t>Leeward Community College</t>
  </si>
  <si>
    <t>Fac Int Einstein Limeira</t>
  </si>
  <si>
    <t>Inst Keg Ilmu Pend Muhammadiya</t>
  </si>
  <si>
    <t>Kumya Taehak</t>
  </si>
  <si>
    <t>Shuia Gos Pedagogicheskii Univ</t>
  </si>
  <si>
    <t>Lehigh Carbon Community Coll</t>
  </si>
  <si>
    <t>Fac Int Espírita</t>
  </si>
  <si>
    <t>Inst Keg Ilmu Pend Padang</t>
  </si>
  <si>
    <t>Kung Shan IT</t>
  </si>
  <si>
    <t>Sibir' Aerokosmicheskaia Akad</t>
  </si>
  <si>
    <t>Lehigh University</t>
  </si>
  <si>
    <t>Fac Int Espírito Santenses</t>
  </si>
  <si>
    <t>Inst Keg Ilmu Pend PGRI</t>
  </si>
  <si>
    <t>Kunitachi Ongaku Daigaku</t>
  </si>
  <si>
    <t>Sibir' Avto Dorozh Akad</t>
  </si>
  <si>
    <t>Lenoir Rhyne Univ</t>
  </si>
  <si>
    <t>Fac Int Fátima Sul</t>
  </si>
  <si>
    <t>Inst Keg Ilmu Pend PGRI Jember</t>
  </si>
  <si>
    <t>Kunming Institute of Medicine</t>
  </si>
  <si>
    <t>Sibir' Gos Akad Fiz Kul't</t>
  </si>
  <si>
    <t>Lesley College</t>
  </si>
  <si>
    <t>Fac Int Guarulhos</t>
  </si>
  <si>
    <t>Inst Keg Ilmu Pend PGRI Kalima</t>
  </si>
  <si>
    <t>Kunming IT</t>
  </si>
  <si>
    <t>Sibir' Gos Akad Putei Soob</t>
  </si>
  <si>
    <t>Lethbridge Community College</t>
  </si>
  <si>
    <t>Fac Int Hebr Brasil Renascença</t>
  </si>
  <si>
    <t>Inst Keg Ilmu Pend PGRI Madiun</t>
  </si>
  <si>
    <t>Kunming Med C</t>
  </si>
  <si>
    <t>Sibir' Gos Akad Sluzhby</t>
  </si>
  <si>
    <t>LeTourneau Univ</t>
  </si>
  <si>
    <t>Fac Int Hélio Alonso</t>
  </si>
  <si>
    <t>Inst Keg Ilmu Pend PGRI Malang</t>
  </si>
  <si>
    <t>Kunming Medical College</t>
  </si>
  <si>
    <t>Sibir' Gos Geodezcheskaia Akad</t>
  </si>
  <si>
    <t>Lewis and Clark College</t>
  </si>
  <si>
    <t>Fac Int Itapetininga</t>
  </si>
  <si>
    <t>Inst Keg Ilmu Pend PGRI Tuban</t>
  </si>
  <si>
    <t>Kunming Polytechnical Inst</t>
  </si>
  <si>
    <t>Sibir' Gos Gorn0-Metal Univ</t>
  </si>
  <si>
    <t>Lewis Clark State College</t>
  </si>
  <si>
    <t>Fac Int Jacarepaguá</t>
  </si>
  <si>
    <t>Inst Keg Ilmu Pend Saraswati</t>
  </si>
  <si>
    <t>Kunming U Sci T</t>
  </si>
  <si>
    <t>Sibir' Gos Meditsyn Univ</t>
  </si>
  <si>
    <t>Lewis University</t>
  </si>
  <si>
    <t>Fac Int Juscelino Kubitschek</t>
  </si>
  <si>
    <t>Inst Keg Ilmu Pend Surabaya</t>
  </si>
  <si>
    <t>Kunsan National University</t>
  </si>
  <si>
    <t>Sibir' Gos Tekhnolog Univ</t>
  </si>
  <si>
    <t>Lexington Theological Seminary</t>
  </si>
  <si>
    <t>Fac Int Maria Coelho Aguiar</t>
  </si>
  <si>
    <t>Inst Keg Ilmu Pend Veter</t>
  </si>
  <si>
    <t>Kurashiki Geijutsu Kagaku Dai</t>
  </si>
  <si>
    <t>Sibir' Gos Univ Telekom Inf</t>
  </si>
  <si>
    <t>Liberty University</t>
  </si>
  <si>
    <t>Fac Int Maria Imaculada</t>
  </si>
  <si>
    <t>Inst Keg Ilmu Pend Veter Jawa</t>
  </si>
  <si>
    <t>Kurashiki Sakuyo Daigaku</t>
  </si>
  <si>
    <t>Sibir' Inst Finans Bank Del</t>
  </si>
  <si>
    <t>Limestone College</t>
  </si>
  <si>
    <t>Fac Int Maria Thereza</t>
  </si>
  <si>
    <t>Inst Keg Ilmu Pend Veteran</t>
  </si>
  <si>
    <t>Kure Daigaku</t>
  </si>
  <si>
    <t>Slaska Akad Medyczna Katowice</t>
  </si>
  <si>
    <t>Lincoln Christian College</t>
  </si>
  <si>
    <t>Fac Int Maringá</t>
  </si>
  <si>
    <t>Inst Keg Ilmu Pend Widya Darma</t>
  </si>
  <si>
    <t>Kurume Daigaku</t>
  </si>
  <si>
    <t>Slaska Wy Szk Zarzad Katowice</t>
  </si>
  <si>
    <t>Lincoln Land Community College</t>
  </si>
  <si>
    <t>Fac Int Mirassol</t>
  </si>
  <si>
    <t>Inst Keg Ilmu Pendidikan</t>
  </si>
  <si>
    <t>Kurume Kogyo Daigaku</t>
  </si>
  <si>
    <t>Slavianskii Delovoi Institut</t>
  </si>
  <si>
    <t>Lincoln Memorial University</t>
  </si>
  <si>
    <t>Fac Int Módulo</t>
  </si>
  <si>
    <t>Inst Keg Ilmu Pendidikan Medan</t>
  </si>
  <si>
    <t>Kushiro Koritsu Daigaku</t>
  </si>
  <si>
    <t>Slezská Univ Opave</t>
  </si>
  <si>
    <t>Fac Int Naviraí</t>
  </si>
  <si>
    <t>Inst Keg Ilmu Pendidikan Wates</t>
  </si>
  <si>
    <t>Kusong Kigye Thankwa Taehak</t>
  </si>
  <si>
    <t>Slovenská Polno Univ Nitra</t>
  </si>
  <si>
    <t>Lindenwood University</t>
  </si>
  <si>
    <t>Fac Int Noroeste Minas</t>
  </si>
  <si>
    <t>Inst Keguruan Ilmu Pend Malang</t>
  </si>
  <si>
    <t>Kusong Kongop Taehak</t>
  </si>
  <si>
    <t>Slovenská Tech Univ Bratislava</t>
  </si>
  <si>
    <t>Linfield College</t>
  </si>
  <si>
    <t>Fac Int Ourinhos</t>
  </si>
  <si>
    <t>Inst Keguruan Ilmu Pendidikan</t>
  </si>
  <si>
    <t>Kwai Chung TI</t>
  </si>
  <si>
    <t>Slovyansk St Pedagogical Inst</t>
  </si>
  <si>
    <t>Livingstone College</t>
  </si>
  <si>
    <t>Fac Int Paranaiba</t>
  </si>
  <si>
    <t>Inst Man Koperasi Indonesia</t>
  </si>
  <si>
    <t>Kwan Dong University</t>
  </si>
  <si>
    <t>Smolensk Gos Inst Fiz Kul't</t>
  </si>
  <si>
    <t>Lock Haven University</t>
  </si>
  <si>
    <t>Fac Int Planalto Cen</t>
  </si>
  <si>
    <t>Inst Pengajium Islam</t>
  </si>
  <si>
    <t>Kwandong University</t>
  </si>
  <si>
    <t>Smolensk Gos Inst Iskusstv</t>
  </si>
  <si>
    <t>Loma Linda Univesity</t>
  </si>
  <si>
    <t>Fac Int Plínio Leite</t>
  </si>
  <si>
    <t>Inst Sains Tek Pem Indonesia</t>
  </si>
  <si>
    <t>Kwang Shin University</t>
  </si>
  <si>
    <t>Smolensk Gos Meditsyn Akad</t>
  </si>
  <si>
    <t>Lon Morris College</t>
  </si>
  <si>
    <t>Fac Int Recife</t>
  </si>
  <si>
    <t>Inst Sains Tek Pem Nusantara</t>
  </si>
  <si>
    <t>Kwangje Taehak</t>
  </si>
  <si>
    <t>Smolensk Gos Pedagog Univ</t>
  </si>
  <si>
    <t>Lone Star College System</t>
  </si>
  <si>
    <t>Fac Int Rio Verde</t>
  </si>
  <si>
    <t>Inst Sains Tek TD Pardede</t>
  </si>
  <si>
    <t>Kwangju Catholic University</t>
  </si>
  <si>
    <t>Smolensk Gumanitarnyi Univ</t>
  </si>
  <si>
    <t>Long Island University</t>
  </si>
  <si>
    <t>Fac Int Ritter Reis</t>
  </si>
  <si>
    <t>Inst Sains Teknologi Akprind</t>
  </si>
  <si>
    <t>Kwangju Inst Science Tech</t>
  </si>
  <si>
    <t>Smolensk Sel'skokhoziaist Inst</t>
  </si>
  <si>
    <t>Longwood College</t>
  </si>
  <si>
    <t>Fac Int Rui Barbosa</t>
  </si>
  <si>
    <t>Inst Sains Teknologi Al-Kamal</t>
  </si>
  <si>
    <t>Kwangju Nat Univ Education</t>
  </si>
  <si>
    <t>Sochi Inst Kurort Del Turizma</t>
  </si>
  <si>
    <t>Lorain County Community Coll</t>
  </si>
  <si>
    <t>Fac Int Sant Anna</t>
  </si>
  <si>
    <t>Inst Sains Teknologi Nasional</t>
  </si>
  <si>
    <t>Kwangju University</t>
  </si>
  <si>
    <t>Sofiiski Univ Kliment Ohridski</t>
  </si>
  <si>
    <t>Lord Fairfax Community College</t>
  </si>
  <si>
    <t>Fac Int São Paulo</t>
  </si>
  <si>
    <t>Inst Sains Teknologi Nusantara</t>
  </si>
  <si>
    <t>Kwangju Women's University</t>
  </si>
  <si>
    <t>Solikamsk Gos Pedagog Inst</t>
  </si>
  <si>
    <t>Los Angeles City College</t>
  </si>
  <si>
    <t>Fac Int Senador Flaquer</t>
  </si>
  <si>
    <t>Inst Seni Indonesia Yogyakarta</t>
  </si>
  <si>
    <t>Kwangsan Gumsok Taehak</t>
  </si>
  <si>
    <t>Sovremenn Gumanit Univ Moskva</t>
  </si>
  <si>
    <t>Los Angeles Southwest Coll</t>
  </si>
  <si>
    <t>Fac Int Silva e Souza</t>
  </si>
  <si>
    <t>Inst Tek Adhi Tama Surabaya</t>
  </si>
  <si>
    <t>Kwangwoon Inst of Tech-Seoul</t>
  </si>
  <si>
    <t>St Air Acad Ukraine Kirovograd</t>
  </si>
  <si>
    <t>Los Angeles Valley Coll</t>
  </si>
  <si>
    <t>Fac Int Teresa Avila Lorena</t>
  </si>
  <si>
    <t>Inst Tek Pembanguan Surabaya</t>
  </si>
  <si>
    <t>Kwangwoon University</t>
  </si>
  <si>
    <t>St Lt Ind Acad Ukraine Kyiv</t>
  </si>
  <si>
    <t>Louisburg College</t>
  </si>
  <si>
    <t>Fac Int Teresa Avila Santo And</t>
  </si>
  <si>
    <t>Inst Tek Sepuluh Nopember</t>
  </si>
  <si>
    <t>Kwansei Gakuin Daigaku</t>
  </si>
  <si>
    <t>St Petersburg Electrotech Univ</t>
  </si>
  <si>
    <t>Louisiana Collage</t>
  </si>
  <si>
    <t>Fac Int Três Lagoas</t>
  </si>
  <si>
    <t>Inst Teknologi Adityawarman</t>
  </si>
  <si>
    <t>Kwanso Taehak</t>
  </si>
  <si>
    <t>St Petersburg Med &amp; Tech Inst</t>
  </si>
  <si>
    <t>Louisiana State Univ Med Ctr</t>
  </si>
  <si>
    <t>Fac Int UPIS</t>
  </si>
  <si>
    <t>Inst Teknologi Brunei</t>
  </si>
  <si>
    <t>Kwun Tong TI</t>
  </si>
  <si>
    <t>St Petersburg St Univ-Econ Fin</t>
  </si>
  <si>
    <t>Louisiana State University</t>
  </si>
  <si>
    <t>Fac Int Vitória</t>
  </si>
  <si>
    <t>Inst Teknologi Minaesa Tomohon</t>
  </si>
  <si>
    <t>Kye Ung Sang Taehak</t>
  </si>
  <si>
    <t>St Petersburg Sta U Ar/Civ Eng</t>
  </si>
  <si>
    <t>Louisiana Tech University</t>
  </si>
  <si>
    <t>Fac Integraçao Zona Oeste</t>
  </si>
  <si>
    <t>Inst Teknologi Nasional Malang</t>
  </si>
  <si>
    <t>Kyonggi University</t>
  </si>
  <si>
    <t>St Petersburg State University</t>
  </si>
  <si>
    <t>Louisville Presbyter Seminary</t>
  </si>
  <si>
    <t>Fac Interlg Edu Cult</t>
  </si>
  <si>
    <t>Institut Kesenian Jakarta</t>
  </si>
  <si>
    <t>Kyongju University</t>
  </si>
  <si>
    <t>St Univ Lviv Polytechnics</t>
  </si>
  <si>
    <t>Loyalist College</t>
  </si>
  <si>
    <t>Fac Ítalo Brasileira</t>
  </si>
  <si>
    <t>Institut Pertanian Bogor</t>
  </si>
  <si>
    <t>Kyongsong Kongop Taehak</t>
  </si>
  <si>
    <t>St. Petersburg Inst Hospitalit</t>
  </si>
  <si>
    <t>Fac Itápolis</t>
  </si>
  <si>
    <t>Institut Pertanian Intan</t>
  </si>
  <si>
    <t>Kyongsong Taehak</t>
  </si>
  <si>
    <t>St.Petersburg U Min Int Russia</t>
  </si>
  <si>
    <t>Loyola Marymount University</t>
  </si>
  <si>
    <t>Fac Jesus Maria José</t>
  </si>
  <si>
    <t>Institut Pertanian Malang</t>
  </si>
  <si>
    <t>Kyorin Daigaku</t>
  </si>
  <si>
    <t>State Classical Acad -Maimonid</t>
  </si>
  <si>
    <t>Loyola Univ of New Orleans</t>
  </si>
  <si>
    <t>Fac José Lacerda Filho Ci Apl</t>
  </si>
  <si>
    <t>Institut Pertanian STIPER</t>
  </si>
  <si>
    <t>Kyoritsu Joshi Daigaku</t>
  </si>
  <si>
    <t>State Med &amp; Phar Univ Nicolae</t>
  </si>
  <si>
    <t>Loyola University</t>
  </si>
  <si>
    <t>Fac Juscelino Kubitschek</t>
  </si>
  <si>
    <t>Institut Teknologi Bandung</t>
  </si>
  <si>
    <t>Kyoritsu Yakka Daigaku</t>
  </si>
  <si>
    <t>State Pediatric Med Academy</t>
  </si>
  <si>
    <t>Loyola University Med Ctr</t>
  </si>
  <si>
    <t>Fac Jussara</t>
  </si>
  <si>
    <t>Institut Teknologi Budi Utomo</t>
  </si>
  <si>
    <t>Kyoto Bunkyo University</t>
  </si>
  <si>
    <t>State Skochinsky Inst Acad Sci</t>
  </si>
  <si>
    <t>Loyola University of Chicago</t>
  </si>
  <si>
    <t>Fac Leonardo Vinci</t>
  </si>
  <si>
    <t>Institut Teknologi Indonesia</t>
  </si>
  <si>
    <t>Kyoto Furitsu Daigaku</t>
  </si>
  <si>
    <t>Stavropol' Finans Ekon Inst</t>
  </si>
  <si>
    <t>Luther College</t>
  </si>
  <si>
    <t>Fac Letr Domus</t>
  </si>
  <si>
    <t>Institut Teknologi Medan</t>
  </si>
  <si>
    <t>Kyoto Furitsu Ika Daigaku</t>
  </si>
  <si>
    <t>Stavropol' Gos Meditsyn Akad</t>
  </si>
  <si>
    <t>Luther Northwestern Theo Sem</t>
  </si>
  <si>
    <t>Fac Letr Marília</t>
  </si>
  <si>
    <t>Institut Teknologi Nasional</t>
  </si>
  <si>
    <t>Kyoto Gaikokugo Daigaku</t>
  </si>
  <si>
    <t>Stavropol' Gos Tekh Univ</t>
  </si>
  <si>
    <t>Lutheran School of Theology</t>
  </si>
  <si>
    <t>Fac Magister</t>
  </si>
  <si>
    <t>Institut Teknologi Pembangunan</t>
  </si>
  <si>
    <t>Kyoto Gakuen Daigaku</t>
  </si>
  <si>
    <t>Stavropol'skii Gos Universitet</t>
  </si>
  <si>
    <t>Lutheran Theological Seminary</t>
  </si>
  <si>
    <t>Fac Maria A Ribero Daher</t>
  </si>
  <si>
    <t>Institute Agriculture Pyinmana</t>
  </si>
  <si>
    <t>Kyoto Joshi Daigaku</t>
  </si>
  <si>
    <t>Stol Gumanitarno-Tekh Inst</t>
  </si>
  <si>
    <t>Luzerne County Community Coll</t>
  </si>
  <si>
    <t>Fac Maringá</t>
  </si>
  <si>
    <t>Institute Foreign Languages</t>
  </si>
  <si>
    <t>Kyoto Kogei Sen-I Daigaku</t>
  </si>
  <si>
    <t>Stopanska Akad DA Cenov</t>
  </si>
  <si>
    <t>Lyndon State College</t>
  </si>
  <si>
    <t>Fac Mario Schenberg</t>
  </si>
  <si>
    <t>Institute Medicine II Yangon</t>
  </si>
  <si>
    <t>Kyoto Kyoiku Daigaku</t>
  </si>
  <si>
    <t>Sumenski Univ E K Preslavski</t>
  </si>
  <si>
    <t>Lynn University</t>
  </si>
  <si>
    <t>Fac Martha Falcáo</t>
  </si>
  <si>
    <t>Institute of Economics Yangon</t>
  </si>
  <si>
    <t>Kyoto Sangyo Daigaku</t>
  </si>
  <si>
    <t>Sumy St A S Makarenko Ped Univ</t>
  </si>
  <si>
    <t>Lyon College</t>
  </si>
  <si>
    <t>Fac Mater Dei</t>
  </si>
  <si>
    <t>Institute of Education Yangon</t>
  </si>
  <si>
    <t>Kyoto Seika Daigaku</t>
  </si>
  <si>
    <t>Sumy State Agrarian University</t>
  </si>
  <si>
    <t>Macalester College</t>
  </si>
  <si>
    <t>Fac Matogrossense Ci Cont Adm</t>
  </si>
  <si>
    <t>Institute of Forestry</t>
  </si>
  <si>
    <t>Kyoto Shiritsu Geijutsu Dai</t>
  </si>
  <si>
    <t>Sumy State University</t>
  </si>
  <si>
    <t>MacMaster School of Nursing</t>
  </si>
  <si>
    <t>Fac Med ABC</t>
  </si>
  <si>
    <t>Institute of Marine Technology</t>
  </si>
  <si>
    <t>Kyoto Tachibana Joshi Daigaku</t>
  </si>
  <si>
    <t>Superior School of Journalism</t>
  </si>
  <si>
    <t>Macomb Community College</t>
  </si>
  <si>
    <t>Fac Med Barbacena</t>
  </si>
  <si>
    <t>Institute of Medicine</t>
  </si>
  <si>
    <t>Kyoto University</t>
  </si>
  <si>
    <t>Surgut Gos Pedagog Inst</t>
  </si>
  <si>
    <t>Macon State College</t>
  </si>
  <si>
    <t>Fac Med Campos</t>
  </si>
  <si>
    <t>Institute of Medicine I Yangon</t>
  </si>
  <si>
    <t>Kyoto Yakka Daigaku</t>
  </si>
  <si>
    <t>Surgut Gos Universitet</t>
  </si>
  <si>
    <t>Madonna College</t>
  </si>
  <si>
    <t>Fac Med Catanduva</t>
  </si>
  <si>
    <t>Institute of Social Technology</t>
  </si>
  <si>
    <t>Kyoto Zokei Geijutsu Daigaku</t>
  </si>
  <si>
    <t>Syktyvkar Gos Universitet</t>
  </si>
  <si>
    <t>Maharishi Univ of Management</t>
  </si>
  <si>
    <t>Fac Med Itajubá</t>
  </si>
  <si>
    <t>Institute of Technology</t>
  </si>
  <si>
    <t>Kyoung-Won University</t>
  </si>
  <si>
    <t>Széchényi István Foiskola Gyor</t>
  </si>
  <si>
    <t>Maine Central Institute</t>
  </si>
  <si>
    <t>Fac Med Jundiaí</t>
  </si>
  <si>
    <t>Institute Paramedical Sciences</t>
  </si>
  <si>
    <t>Kyung Dong University</t>
  </si>
  <si>
    <t>Szegedi Tudományegyetem</t>
  </si>
  <si>
    <t>Maine Univ Sch of Nursing</t>
  </si>
  <si>
    <t>Fac Med Marília</t>
  </si>
  <si>
    <t>Interface Computer College</t>
  </si>
  <si>
    <t>Kyung Hee University</t>
  </si>
  <si>
    <t>Szent István Egyetem</t>
  </si>
  <si>
    <t>Malaspina College</t>
  </si>
  <si>
    <t>Fac Med São José Rio Preto</t>
  </si>
  <si>
    <t>Inter-Global Maritime College</t>
  </si>
  <si>
    <t>Kyungil University</t>
  </si>
  <si>
    <t>Szin Film Foisk</t>
  </si>
  <si>
    <t>Manchester College</t>
  </si>
  <si>
    <t>Fac Med Triângulo Mineiro</t>
  </si>
  <si>
    <t>Internat Acad Management Econ</t>
  </si>
  <si>
    <t>Kyungnam University</t>
  </si>
  <si>
    <t>Szk Glówna Gos Wiej Warszawa</t>
  </si>
  <si>
    <t>Manhattan College</t>
  </si>
  <si>
    <t>Fac Med Vet Fisio Maringá</t>
  </si>
  <si>
    <t>Internat Electric Technic Inst</t>
  </si>
  <si>
    <t>Kyungpook National University</t>
  </si>
  <si>
    <t>Szk Glówna Handlowa Warszawa</t>
  </si>
  <si>
    <t>Manhattan School of Music</t>
  </si>
  <si>
    <t>Fac Med Vet Octávio Bastos</t>
  </si>
  <si>
    <t>Internat Mar Tech Inst Found</t>
  </si>
  <si>
    <t>Kyungsan University</t>
  </si>
  <si>
    <t>Szk Glówna Sluz Poz Warszawa</t>
  </si>
  <si>
    <t>Manhattanville College</t>
  </si>
  <si>
    <t>Fac Med Vet Prof AS São José</t>
  </si>
  <si>
    <t>Internat Maritime Coll Found</t>
  </si>
  <si>
    <t>Kyungsung University</t>
  </si>
  <si>
    <t>Szk Wy Pawel Wlodkowic Plock</t>
  </si>
  <si>
    <t>Mankato State University</t>
  </si>
  <si>
    <t>Fac Met Granberry</t>
  </si>
  <si>
    <t>Internation Sch Theology Asia</t>
  </si>
  <si>
    <t>Kyungwon University</t>
  </si>
  <si>
    <t>Szkola Nauk Scislych Warszawa</t>
  </si>
  <si>
    <t>Mannes Coll New Sch of Music</t>
  </si>
  <si>
    <t>Fac Met Inst Izabela Hendrix</t>
  </si>
  <si>
    <t>International Baptist College</t>
  </si>
  <si>
    <t>Kyungwoon University</t>
  </si>
  <si>
    <t>Taganrog Gos Pedagog Inst</t>
  </si>
  <si>
    <t>Mansfield University</t>
  </si>
  <si>
    <t>Fac Met Sul Paulista</t>
  </si>
  <si>
    <t>International Systems College</t>
  </si>
  <si>
    <t>Kyushu Daigaku</t>
  </si>
  <si>
    <t>Taganrog Gos Radio Tekh Univ</t>
  </si>
  <si>
    <t>Maple Woods Com College</t>
  </si>
  <si>
    <t>Fac Metodista Santa Maria</t>
  </si>
  <si>
    <t>Interworld Coll Science Tech</t>
  </si>
  <si>
    <t>Kyushu Geijutsukoka Daigaku</t>
  </si>
  <si>
    <t>Taganrog Inst Uprav Ekon</t>
  </si>
  <si>
    <t>Marian College of Fond du Lac</t>
  </si>
  <si>
    <t>Fac Metro Uni</t>
  </si>
  <si>
    <t>Interworld College Foundation</t>
  </si>
  <si>
    <t>Kyushu Joshi Daigaku</t>
  </si>
  <si>
    <t>Tambov Gos Inst Kul'tury</t>
  </si>
  <si>
    <t>Fac Metropolitana</t>
  </si>
  <si>
    <t>INTI International University</t>
  </si>
  <si>
    <t>Kyushu Kogyo Daigaku</t>
  </si>
  <si>
    <t>Tambov Gos Tekh Universitet</t>
  </si>
  <si>
    <t>Marietta College</t>
  </si>
  <si>
    <t>Fac Metropolitana Camaçari</t>
  </si>
  <si>
    <t>Int'l Islamic Univ Malaysia</t>
  </si>
  <si>
    <t>Kyushu Kokusai Daigaku</t>
  </si>
  <si>
    <t>Tambov Gos Universitet</t>
  </si>
  <si>
    <t>Marine Institute</t>
  </si>
  <si>
    <t>Fac Metropolitana Curitiba</t>
  </si>
  <si>
    <t>Int'l Med. Univ. of Malaysia</t>
  </si>
  <si>
    <t>Kyushu Kyoritsu Daigaku</t>
  </si>
  <si>
    <t>Tanítóképzo Foisk Jászberény</t>
  </si>
  <si>
    <t>Marist College</t>
  </si>
  <si>
    <t>Fac Michelangelo</t>
  </si>
  <si>
    <t>Isabel Nat Agric Vocation Sch</t>
  </si>
  <si>
    <t>Kyushu Ruteru Gakuin Daigaku</t>
  </si>
  <si>
    <t>Tatarstan Inst Sodeist Biz</t>
  </si>
  <si>
    <t>Marlboro College</t>
  </si>
  <si>
    <t>Fac Mirandópolis</t>
  </si>
  <si>
    <t>Isabela Colleges</t>
  </si>
  <si>
    <t>Kyushu Sangyo Daigaku</t>
  </si>
  <si>
    <t>Taurida National University</t>
  </si>
  <si>
    <t>Marquette University</t>
  </si>
  <si>
    <t>Fac Módulo</t>
  </si>
  <si>
    <t>Isabela School Arts and Trades</t>
  </si>
  <si>
    <t>Kyushu Shika Daigaku</t>
  </si>
  <si>
    <t>Tavriya Eco Inst Simferopol</t>
  </si>
  <si>
    <t>Marshall University</t>
  </si>
  <si>
    <t>Fac Moraes Júnior</t>
  </si>
  <si>
    <t>Isabela State University</t>
  </si>
  <si>
    <t>Kyushu Tokai Daigaku</t>
  </si>
  <si>
    <t>Tech Univ Liberci</t>
  </si>
  <si>
    <t>Mary Washington College</t>
  </si>
  <si>
    <t>Fac Morumbi Sul</t>
  </si>
  <si>
    <t>J. P. Sioson Colleges</t>
  </si>
  <si>
    <t>Laiyang C Agr</t>
  </si>
  <si>
    <t>Tech Univ Podillya Khmelnytsky</t>
  </si>
  <si>
    <t>Maryland Institute Coll of Art</t>
  </si>
  <si>
    <t>Fac Mozarteum São Paulo</t>
  </si>
  <si>
    <t>Jakarta Christian Univ UKRIDA</t>
  </si>
  <si>
    <t>Lakeland College Japan</t>
  </si>
  <si>
    <t>Technical Inst of Bucharest</t>
  </si>
  <si>
    <t>Maryland Univ. College</t>
  </si>
  <si>
    <t>Fac Municipal Nova Mutum</t>
  </si>
  <si>
    <t>Jamiat Marawi Al-Islamia Found</t>
  </si>
  <si>
    <t>Lanzhou Comm C</t>
  </si>
  <si>
    <t>Technical Univ of Budapest</t>
  </si>
  <si>
    <t>Marylhurst University</t>
  </si>
  <si>
    <t>Fac Mús Carlos Gomes</t>
  </si>
  <si>
    <t>Jamiatul Muslim Mindanao</t>
  </si>
  <si>
    <t>Lanzhou Med C</t>
  </si>
  <si>
    <t>Technical University of Lublin</t>
  </si>
  <si>
    <t>Marymount College</t>
  </si>
  <si>
    <t>Fac Mús Santa Cecília</t>
  </si>
  <si>
    <t>Jamiatul Philippine Al-Islamia</t>
  </si>
  <si>
    <t>Lanzhou Rail I</t>
  </si>
  <si>
    <t>Technická univerzita Kosiciach</t>
  </si>
  <si>
    <t>Marymount Manhattan Coll</t>
  </si>
  <si>
    <t>Fac Nac</t>
  </si>
  <si>
    <t>Janiuay Polytechnic College</t>
  </si>
  <si>
    <t>Lanzhou University</t>
  </si>
  <si>
    <t>Technická Univerzita Zvolene</t>
  </si>
  <si>
    <t>Marymount University</t>
  </si>
  <si>
    <t>Fac Natal</t>
  </si>
  <si>
    <t>Je Mondejar Computer College</t>
  </si>
  <si>
    <t>Lee Wai Lee TI</t>
  </si>
  <si>
    <t>Tehn Univ Gabrovo</t>
  </si>
  <si>
    <t>Maryville College</t>
  </si>
  <si>
    <t>Fac Natalense Desenvolvimento</t>
  </si>
  <si>
    <t>Jesus is Lord Christian Coll</t>
  </si>
  <si>
    <t>Liao Ning Commercial College</t>
  </si>
  <si>
    <t>Tehn Univ Sofija</t>
  </si>
  <si>
    <t>Maryville University</t>
  </si>
  <si>
    <t>Fac Nilton Lins</t>
  </si>
  <si>
    <t>Jocson College</t>
  </si>
  <si>
    <t>Liaocheng Teach C</t>
  </si>
  <si>
    <t>Tehn Univ Varna</t>
  </si>
  <si>
    <t>Marywood College</t>
  </si>
  <si>
    <t>Fac Nobel</t>
  </si>
  <si>
    <t>John B Lacson Coll Found Molo</t>
  </si>
  <si>
    <t>Liaoning C Trad Chinese Med</t>
  </si>
  <si>
    <t>Ternopil Acad National Economy</t>
  </si>
  <si>
    <t>Mass Col of Pharm &amp; Health Sci</t>
  </si>
  <si>
    <t>Fac Norte Paulista</t>
  </si>
  <si>
    <t>John Bosco College</t>
  </si>
  <si>
    <t>Liaoning Ind C</t>
  </si>
  <si>
    <t>Ternopil Commercial Institute</t>
  </si>
  <si>
    <t>Mass Inst of Technology</t>
  </si>
  <si>
    <t>Fac Norte Pioneiro</t>
  </si>
  <si>
    <t>Joji Ilagan Career Center</t>
  </si>
  <si>
    <t>Liaoning IT</t>
  </si>
  <si>
    <t>Ternopil Exper Inst Ped Edu</t>
  </si>
  <si>
    <t>Massachusetts Bay Comm. Coll</t>
  </si>
  <si>
    <t>Fac Nossa Senhora Aparecida</t>
  </si>
  <si>
    <t>Jose C. Feliciano College</t>
  </si>
  <si>
    <t>Liaoning Nor U</t>
  </si>
  <si>
    <t>Ternopil Medical Institute</t>
  </si>
  <si>
    <t>Massachusetts Coll of Lib Arts</t>
  </si>
  <si>
    <t>Fac Novo Milénio</t>
  </si>
  <si>
    <t>José P Laurel Polytechnic Coll</t>
  </si>
  <si>
    <t>Liaoning U Eng T</t>
  </si>
  <si>
    <t>Ternopil State Pedagogic Inst</t>
  </si>
  <si>
    <t>Massachusetts State College</t>
  </si>
  <si>
    <t>Fac Nutrição Fonaudiologia</t>
  </si>
  <si>
    <t>Jose Rizal College</t>
  </si>
  <si>
    <t>Liaoning University</t>
  </si>
  <si>
    <t>Tikhookeansky Makarov Navel In</t>
  </si>
  <si>
    <t>Massasoit Community College</t>
  </si>
  <si>
    <t>Fac Octógono</t>
  </si>
  <si>
    <t>José Rizal Memorial State Coll</t>
  </si>
  <si>
    <t>Ling Tung Univ</t>
  </si>
  <si>
    <t>Timiriazev Moskva Sel'sk Khoz</t>
  </si>
  <si>
    <t>Master's College &amp; Seminary</t>
  </si>
  <si>
    <t>Fac Oeste Mineira Inf</t>
  </si>
  <si>
    <t>Juan S. Alano Memorial School</t>
  </si>
  <si>
    <t>Lingling Teachers College</t>
  </si>
  <si>
    <t>Titu Maiorescu Univ of Buch</t>
  </si>
  <si>
    <t>Mayo Medical School</t>
  </si>
  <si>
    <t>Fac Olindense Ci Cont Adm</t>
  </si>
  <si>
    <t>Juban Institute</t>
  </si>
  <si>
    <t>Lingnan U</t>
  </si>
  <si>
    <t>Tiumen' Gos Inst Iskuss Kul't</t>
  </si>
  <si>
    <t>Mayville State Univ</t>
  </si>
  <si>
    <t>Fac Ondont Barretos</t>
  </si>
  <si>
    <t>K Juraev Dushanbe Gos Ped Univ</t>
  </si>
  <si>
    <t>LinYi Normal University</t>
  </si>
  <si>
    <t>Tiumen' Gos Inzh Stroi Akad</t>
  </si>
  <si>
    <t>McDaniel Western Maryland Col</t>
  </si>
  <si>
    <t>Fac Ondont Campos</t>
  </si>
  <si>
    <t>Kabacan Tech School</t>
  </si>
  <si>
    <t>Linyi School of Medicine</t>
  </si>
  <si>
    <t>Tiumen' Gos Meditsyn Akad</t>
  </si>
  <si>
    <t>Fac Ondont Caruaru</t>
  </si>
  <si>
    <t>Kabankalan Catholic College</t>
  </si>
  <si>
    <t>Lunghwa IT</t>
  </si>
  <si>
    <t>Tiumen' Gos Neft Gaz Univ</t>
  </si>
  <si>
    <t>Fac Ondont Nova Friburgo</t>
  </si>
  <si>
    <t>Kalinga-Apayao State College</t>
  </si>
  <si>
    <t>Luoyang Ind U</t>
  </si>
  <si>
    <t>Tiumen' Gos Sel'sk Khoz Akad</t>
  </si>
  <si>
    <t>McHenry County College</t>
  </si>
  <si>
    <t>Fac Ondont Planalto Central</t>
  </si>
  <si>
    <t>Kaloocan City Polytechnic Coll</t>
  </si>
  <si>
    <t>Luoyang IT</t>
  </si>
  <si>
    <t>Tiumen' Gosudarstvennyi Univ</t>
  </si>
  <si>
    <t>McKendree University</t>
  </si>
  <si>
    <t>Fac Origenes Lessa</t>
  </si>
  <si>
    <t>Kamphaengpet Teachers' College</t>
  </si>
  <si>
    <t>Luoyang U</t>
  </si>
  <si>
    <t>Tiumen' Mezhdun Inst Ekon Prav</t>
  </si>
  <si>
    <t>Fac Oswaldo Cruz</t>
  </si>
  <si>
    <t>Kanchanaburi Teachers' College</t>
  </si>
  <si>
    <t>Luxun A Fine Art</t>
  </si>
  <si>
    <t>Tobol'sk Gos Pedagog Inst</t>
  </si>
  <si>
    <t>McMurry University</t>
  </si>
  <si>
    <t>Fac Padráo Ci Hum</t>
  </si>
  <si>
    <t>Kasem Bundit University</t>
  </si>
  <si>
    <t>Luzhou Med C</t>
  </si>
  <si>
    <t>Tol'iatti Politekh Inst</t>
  </si>
  <si>
    <t>Mcneese State University</t>
  </si>
  <si>
    <t>Fac Para de Minas</t>
  </si>
  <si>
    <t>Kasetsart University</t>
  </si>
  <si>
    <t>Ma Dong Hui Taehak</t>
  </si>
  <si>
    <t>Tomsk Gos Arkh Stroi Univ</t>
  </si>
  <si>
    <t>Med Coll of Ohio at Toledo</t>
  </si>
  <si>
    <t>Fac Paraibana Process Dados</t>
  </si>
  <si>
    <t>Katipunan Nat Agricultural Sch</t>
  </si>
  <si>
    <t>Maanshan I of Mining Research</t>
  </si>
  <si>
    <t>Tomsk Gos Pedagog Univ</t>
  </si>
  <si>
    <t>Medical Coll of Hampton Roads</t>
  </si>
  <si>
    <t>Fac Paranaense Adm</t>
  </si>
  <si>
    <t>Kebangsaan University</t>
  </si>
  <si>
    <t>Macao Univ of Sci and Tech</t>
  </si>
  <si>
    <t>Tomsk Gosudarstvennyi Univ</t>
  </si>
  <si>
    <t>Medical College of Georgia</t>
  </si>
  <si>
    <t>Fac Paul</t>
  </si>
  <si>
    <t>Khon Kaen University</t>
  </si>
  <si>
    <t>Maebashi Koka Daigaku</t>
  </si>
  <si>
    <t>Tomsk Politekhnicheskii Univ</t>
  </si>
  <si>
    <t>Medical College of Virginia</t>
  </si>
  <si>
    <t>Fac Paul Adm Ci Cont</t>
  </si>
  <si>
    <t>King Mongkut's I -Tec Ladkraba</t>
  </si>
  <si>
    <t>Manpung Taehak</t>
  </si>
  <si>
    <t>Trakijski Univ</t>
  </si>
  <si>
    <t>Medical College of Wisconsin</t>
  </si>
  <si>
    <t>Fac Paul Artes</t>
  </si>
  <si>
    <t>King's College of Isulan</t>
  </si>
  <si>
    <t>Matsumoto Shika Daigaku</t>
  </si>
  <si>
    <t>Trencianka Univ v Trencine</t>
  </si>
  <si>
    <t>Medical Univ of South Carolina</t>
  </si>
  <si>
    <t>Fac Paul Serv Soc</t>
  </si>
  <si>
    <t>King's College of Marbel</t>
  </si>
  <si>
    <t>Matsusaka Daigaku</t>
  </si>
  <si>
    <t>Trnavská Univerzita</t>
  </si>
  <si>
    <t>Medicine Hat College</t>
  </si>
  <si>
    <t>Fac Paulistana Ci Letr</t>
  </si>
  <si>
    <t>Kolehiyo Mamamayan San Isidro</t>
  </si>
  <si>
    <t>Matsuyama Daigaku</t>
  </si>
  <si>
    <t>Tula Gos Ped Univ Lev Tolstoi</t>
  </si>
  <si>
    <t>Meharry Medical College</t>
  </si>
  <si>
    <t>Fac Ped</t>
  </si>
  <si>
    <t>Kolej Tunku Abdul Rahman</t>
  </si>
  <si>
    <t>Med Coll Henan Univ Sci &amp; Tech</t>
  </si>
  <si>
    <t>Tula Gosudarstvennyi Univ</t>
  </si>
  <si>
    <t>Memorial University of Nfld</t>
  </si>
  <si>
    <t>Fac Ped Mineiros</t>
  </si>
  <si>
    <t>Krirk University</t>
  </si>
  <si>
    <t>Med Coll of Beihua University</t>
  </si>
  <si>
    <t>Tver' Gos Meditsynskaia Akad</t>
  </si>
  <si>
    <t>Mendocino College</t>
  </si>
  <si>
    <t>Fac Ped Vargem Grande Paulista</t>
  </si>
  <si>
    <t>La Consolacion Coll Kaloocan</t>
  </si>
  <si>
    <t>Med Coll of Three Gorge Univ</t>
  </si>
  <si>
    <t>Tver' Gos Sel'sk Khoz Akad</t>
  </si>
  <si>
    <t>Menlo College</t>
  </si>
  <si>
    <t>Fac Pentágono</t>
  </si>
  <si>
    <t>La Consolacion Coll Novaliches</t>
  </si>
  <si>
    <t>Medical Coll for Armed Police</t>
  </si>
  <si>
    <t>Tver' Gos Tekh Universitet</t>
  </si>
  <si>
    <t>Mennonite Brethren Bible Coll</t>
  </si>
  <si>
    <t>Fac Piauiense Process Dados</t>
  </si>
  <si>
    <t>La Consolacion College</t>
  </si>
  <si>
    <t>Meiji Daigaku</t>
  </si>
  <si>
    <t>Tver' Gos Universitet</t>
  </si>
  <si>
    <t>Mennonite Brethren Biblical Se</t>
  </si>
  <si>
    <t>Fac Pimenta Bueno</t>
  </si>
  <si>
    <t>La Consolacion College Iriga</t>
  </si>
  <si>
    <t>Meiji Gakuin Daigaku</t>
  </si>
  <si>
    <t>Tyumen State Med Academy</t>
  </si>
  <si>
    <t>Mercer County Community Coll</t>
  </si>
  <si>
    <t>Fac Pineiro Guimarães</t>
  </si>
  <si>
    <t>La Consolacion College of Daet</t>
  </si>
  <si>
    <t>Meiji Shinkyu Daigaku</t>
  </si>
  <si>
    <t>Tyva Gos Universitet</t>
  </si>
  <si>
    <t>Mercer University</t>
  </si>
  <si>
    <t>Fac Pio Décimo</t>
  </si>
  <si>
    <t>La Fortuna College</t>
  </si>
  <si>
    <t>Meiji Yakka Daigaku</t>
  </si>
  <si>
    <t>U Agric Sci &amp; Veterinary Med</t>
  </si>
  <si>
    <t>Mercier University Atlanta</t>
  </si>
  <si>
    <t>Fac Pio XII</t>
  </si>
  <si>
    <t>La Salle College - Victorias</t>
  </si>
  <si>
    <t>Meijo Daigaku</t>
  </si>
  <si>
    <t>U of National &amp; World Economy</t>
  </si>
  <si>
    <t>Mercy College</t>
  </si>
  <si>
    <t>Fac Piracanjuba</t>
  </si>
  <si>
    <t>La Salle School - Antipolo</t>
  </si>
  <si>
    <t>Meikai Daigaku</t>
  </si>
  <si>
    <t>Udmurtiia Gos Universitet</t>
  </si>
  <si>
    <t>Mercyhurst College</t>
  </si>
  <si>
    <t>Fac Planalto Adm</t>
  </si>
  <si>
    <t>La Sallette of Santiago</t>
  </si>
  <si>
    <t>Meio Daigaku</t>
  </si>
  <si>
    <t>Ufa Gos Aviats Tekh Univ</t>
  </si>
  <si>
    <t>Meredith College</t>
  </si>
  <si>
    <t>Fac Planalto Ci Comp</t>
  </si>
  <si>
    <t>Lacson College</t>
  </si>
  <si>
    <t>Meisei Daigaku</t>
  </si>
  <si>
    <t>Ufa Gos Inst Iskusstv</t>
  </si>
  <si>
    <t>Merrimack College</t>
  </si>
  <si>
    <t>Fac Planalto Fil Ci Letr</t>
  </si>
  <si>
    <t>Lady of Penafrancia College</t>
  </si>
  <si>
    <t>Mejiro Daigaku</t>
  </si>
  <si>
    <t>Ukhta Industrial'nyi Inst</t>
  </si>
  <si>
    <t>Merritt College</t>
  </si>
  <si>
    <t>Fac Politécnica Jundiai</t>
  </si>
  <si>
    <t>Laguna College</t>
  </si>
  <si>
    <t>Mido Foreign Language School</t>
  </si>
  <si>
    <t>Ukraine Acad Bank Sumy</t>
  </si>
  <si>
    <t>Mesa Community College</t>
  </si>
  <si>
    <t>Fac Port Alegrense Ci Cont Adm</t>
  </si>
  <si>
    <t>Laguna College Arts and Trades</t>
  </si>
  <si>
    <t>Mie Daigaku</t>
  </si>
  <si>
    <t>Ukraine Acad For Trade Kyiv</t>
  </si>
  <si>
    <t>Mesivta Torah Vodaath Rab Semi</t>
  </si>
  <si>
    <t>Fac Port Alegrense Edu Ci Letr</t>
  </si>
  <si>
    <t>Laguna College Business Arts</t>
  </si>
  <si>
    <t>Mie Kenritsu Kango Daigaku</t>
  </si>
  <si>
    <t>Ukraine Acad Print Lviv</t>
  </si>
  <si>
    <t>Messiah College</t>
  </si>
  <si>
    <t>Fac Presbiteriana Gammon</t>
  </si>
  <si>
    <t>Laguna Northwestern College</t>
  </si>
  <si>
    <t>MilitaryScience Academy China</t>
  </si>
  <si>
    <t>Ukraine Acad Publ Adm Kyiv</t>
  </si>
  <si>
    <t>Methodist College</t>
  </si>
  <si>
    <t>Fac Primavera</t>
  </si>
  <si>
    <t>Laguna Santiago Educ Found</t>
  </si>
  <si>
    <t>Mimasaka Joshi Daigaku</t>
  </si>
  <si>
    <t>Ukraine Fin Econ Inst Irpin</t>
  </si>
  <si>
    <t>Metro State College of Denver</t>
  </si>
  <si>
    <t>Fac Primus Inf</t>
  </si>
  <si>
    <t>Laguna State Polytechnic Coll</t>
  </si>
  <si>
    <t>Minami Kyushu Daigaku</t>
  </si>
  <si>
    <t>Ukraine Inst Fin Econ Kyiv</t>
  </si>
  <si>
    <t>Metroplitain Community Coll</t>
  </si>
  <si>
    <t>Fac Process Dados Cacoal</t>
  </si>
  <si>
    <t>Laguna Technological Institute</t>
  </si>
  <si>
    <t>Ming Chuan U</t>
  </si>
  <si>
    <t>Ukraine Inst Mun Mgmt Bus Kyiv</t>
  </si>
  <si>
    <t>Miami Dade Comm College</t>
  </si>
  <si>
    <t>Fac Process Dados Joinville</t>
  </si>
  <si>
    <t>Lambunao Inst Sci Technology</t>
  </si>
  <si>
    <t>Ming Hsin IT</t>
  </si>
  <si>
    <t>Ukraine Med Stoma Acad Poltava</t>
  </si>
  <si>
    <t>Miami University</t>
  </si>
  <si>
    <t>Fac Promove Minas Gerais</t>
  </si>
  <si>
    <t>Lanao del Norte Agric Coll</t>
  </si>
  <si>
    <t>Minjiang University</t>
  </si>
  <si>
    <t>Ukraine Nat Acad Pharm Kharkiv</t>
  </si>
  <si>
    <t>Michener Inst Applied H Sci</t>
  </si>
  <si>
    <t>Fac Prudente Moraes</t>
  </si>
  <si>
    <t>Lanao Nation Coll Arts Trades</t>
  </si>
  <si>
    <t>Minzu Univ of China</t>
  </si>
  <si>
    <t>Ukraine St Univ Food TechKyiv</t>
  </si>
  <si>
    <t>Michigan State University</t>
  </si>
  <si>
    <t>Fac Psi Joinville</t>
  </si>
  <si>
    <t>Lanao Sur Good Shepherd Coll</t>
  </si>
  <si>
    <t>Miryang National University</t>
  </si>
  <si>
    <t>Ukraine St Univ Forest Lviv</t>
  </si>
  <si>
    <t>Michigan Technological Univ</t>
  </si>
  <si>
    <t>Fac Psi Padre Anchieta</t>
  </si>
  <si>
    <t>Language Programming Tech Coll</t>
  </si>
  <si>
    <t>Miyagi Gakuin Joshi Daigaku</t>
  </si>
  <si>
    <t>Ukraine Trans Univ Kyiv</t>
  </si>
  <si>
    <t>Mid America Bible College</t>
  </si>
  <si>
    <t>Fac R Barbosa Tec Process Dado</t>
  </si>
  <si>
    <t>Laoang National Trade School</t>
  </si>
  <si>
    <t>Miyagi Kyoiku Daigaku</t>
  </si>
  <si>
    <t>Ukrainian Catholic Univ</t>
  </si>
  <si>
    <t>MidAmerica Nazarene University</t>
  </si>
  <si>
    <t>Fac Radial Jabaquara</t>
  </si>
  <si>
    <t>Lapak Agricultural College</t>
  </si>
  <si>
    <t>Miyazaki Daigaku</t>
  </si>
  <si>
    <t>Ukranian Nat Acad - Sciences 3</t>
  </si>
  <si>
    <t>Middle Tennessee Sate Univ</t>
  </si>
  <si>
    <t>Fac Radial São Paulo</t>
  </si>
  <si>
    <t>Las Piñas College</t>
  </si>
  <si>
    <t>Miyazaki Ika Daigaku</t>
  </si>
  <si>
    <t>Ul'ianovsk Gos Ped Univ</t>
  </si>
  <si>
    <t>Middlebury College</t>
  </si>
  <si>
    <t>Fac Reab ASCE</t>
  </si>
  <si>
    <t>Lebak Family Doct Sch Midwife</t>
  </si>
  <si>
    <t>Miyazaki Kenritsu Kango Dai</t>
  </si>
  <si>
    <t>Ulyanovsk State University</t>
  </si>
  <si>
    <t>Middlesex Community College</t>
  </si>
  <si>
    <t>Fac Reab Planalto Central</t>
  </si>
  <si>
    <t>Lemery Colleges</t>
  </si>
  <si>
    <t>Miyazaki Kokusai Daigaku</t>
  </si>
  <si>
    <t>Uman Academy of Agriculture</t>
  </si>
  <si>
    <t>Middlesex County College</t>
  </si>
  <si>
    <t>Fac Reg Santa Cruz Curitiba</t>
  </si>
  <si>
    <t>Lemery Polytechnic College</t>
  </si>
  <si>
    <t>Miyazaki Koritsu Daigaku</t>
  </si>
  <si>
    <t>Uman St P G Tychyna Ped Inst</t>
  </si>
  <si>
    <t>Midlands Technical College</t>
  </si>
  <si>
    <t>Fac Região Lagos</t>
  </si>
  <si>
    <t>Leon Ganzon Polytechnic Coll</t>
  </si>
  <si>
    <t>Miyazaki Sangyo Keiei Daigaku</t>
  </si>
  <si>
    <t>Univ 1 Dec 1918 Alba Iulia</t>
  </si>
  <si>
    <t>Midwestern State University</t>
  </si>
  <si>
    <t>Fac Rel Intl Domus</t>
  </si>
  <si>
    <t>Leon Guinto Memorial College</t>
  </si>
  <si>
    <t>Mokpo National Maritime Univ</t>
  </si>
  <si>
    <t>Univ Alexandru Ioan Cuza Iasi</t>
  </si>
  <si>
    <t>Military College of SC</t>
  </si>
  <si>
    <t>Fac Reun Adm Ci Cont Econ</t>
  </si>
  <si>
    <t>Leon National Coll Agriculture</t>
  </si>
  <si>
    <t>Mokpo National University</t>
  </si>
  <si>
    <t>Univ Arch &amp; Urbanism Ion Mincu</t>
  </si>
  <si>
    <t>Millersville University of PA</t>
  </si>
  <si>
    <t>Fac Riograndenses</t>
  </si>
  <si>
    <t>Leyte College Arts and Trades</t>
  </si>
  <si>
    <t>Mokwon University</t>
  </si>
  <si>
    <t>Univ Arhitek Stroitelstvo Geod</t>
  </si>
  <si>
    <t>Millikin University</t>
  </si>
  <si>
    <t>Fac Ruy Barbosa Adm</t>
  </si>
  <si>
    <t>Leyte Colleges</t>
  </si>
  <si>
    <t>Momoyama Gakuin Daigaku</t>
  </si>
  <si>
    <t>Univ Art George Enescu Iasi</t>
  </si>
  <si>
    <t>Mills College</t>
  </si>
  <si>
    <t>Fac Ruy Barbosa Ci Comp</t>
  </si>
  <si>
    <t>Leyte Institute of Technology</t>
  </si>
  <si>
    <t>Mongol Ulsyn Ikh Surguuli</t>
  </si>
  <si>
    <t>Univ Aurel Vlaicu din Arad</t>
  </si>
  <si>
    <t>Millsaps College</t>
  </si>
  <si>
    <t>Fac Ruy Barbosa Psi</t>
  </si>
  <si>
    <t>Leyte Nat Coll Agric Sci Tech</t>
  </si>
  <si>
    <t>Mongol Ulsyn Soyel Urlagyn Ikh</t>
  </si>
  <si>
    <t>Univ Babes Bolyai Cluj Napoca</t>
  </si>
  <si>
    <t>Milwaukee Sch of Engineering</t>
  </si>
  <si>
    <t>Fac Sabará</t>
  </si>
  <si>
    <t>Leyte Normal University</t>
  </si>
  <si>
    <t>Mongol Ulsyn Tehn Ikh Surguli</t>
  </si>
  <si>
    <t>Univ Coop-Comerciala Moldova</t>
  </si>
  <si>
    <t>Ministerial Institute &amp; Coll</t>
  </si>
  <si>
    <t>Fac Salesiana Nordeste</t>
  </si>
  <si>
    <t>Leyte State Sch Agriculture</t>
  </si>
  <si>
    <t>Mongolian Agricultural Univ</t>
  </si>
  <si>
    <t>Univ de Arte din Bucuresti</t>
  </si>
  <si>
    <t>Minneapolis Coll of Art &amp; Des</t>
  </si>
  <si>
    <t>Fac Salvador Adm</t>
  </si>
  <si>
    <t>Leyte State School Fisheries</t>
  </si>
  <si>
    <t>Morioka Daigaku</t>
  </si>
  <si>
    <t>Univ de Nord Baia-Mare</t>
  </si>
  <si>
    <t>Minneapolis Commu &amp; Tech Coll</t>
  </si>
  <si>
    <t>Fac Salvador Ci Econ</t>
  </si>
  <si>
    <t>Liceo de Cagayan University</t>
  </si>
  <si>
    <t>Morrison Hill TI</t>
  </si>
  <si>
    <t>Univ Dunarea de Jos din Galati</t>
  </si>
  <si>
    <t>Minnesota State Univ Mankato</t>
  </si>
  <si>
    <t>Fac Salvador Dir</t>
  </si>
  <si>
    <t>Liceo de Davao</t>
  </si>
  <si>
    <t>Mudanjiang Med C</t>
  </si>
  <si>
    <t>Univ Eftimie Murgu Resita</t>
  </si>
  <si>
    <t>Minnesota State Univ Moorhead</t>
  </si>
  <si>
    <t>Fac Salvador Uni</t>
  </si>
  <si>
    <t>Liceo de Masbate</t>
  </si>
  <si>
    <t>Mudanjiang Teach C</t>
  </si>
  <si>
    <t>Univ Hradci Králové</t>
  </si>
  <si>
    <t>Minot State University</t>
  </si>
  <si>
    <t>Fac Sant Anna Salto</t>
  </si>
  <si>
    <t>Lipa City Colleges</t>
  </si>
  <si>
    <t>Mukogawa Joshi Daigaku</t>
  </si>
  <si>
    <t>Univ Internal Aff Kharkiv</t>
  </si>
  <si>
    <t>Mira Costa Community College</t>
  </si>
  <si>
    <t>Fac Santa Helena</t>
  </si>
  <si>
    <t>Liseo de San Jacinto</t>
  </si>
  <si>
    <t>Munpyong Kongop</t>
  </si>
  <si>
    <t>Univ Internatl Finante Drept</t>
  </si>
  <si>
    <t>Mission College</t>
  </si>
  <si>
    <t>Fac Santa Marcelina São Paulo</t>
  </si>
  <si>
    <t>Lisun Institute</t>
  </si>
  <si>
    <t>Muroran Kogyo Daigaku</t>
  </si>
  <si>
    <t>Univ Jana Evangelisty Purkyne</t>
  </si>
  <si>
    <t>Mississippi College</t>
  </si>
  <si>
    <t>Fac Santa Marta</t>
  </si>
  <si>
    <t>Lito Lapid College Foundation</t>
  </si>
  <si>
    <t>Musan Kongop Taehak</t>
  </si>
  <si>
    <t>Univ Konstantína Filo Nitra</t>
  </si>
  <si>
    <t>Mississippi State University</t>
  </si>
  <si>
    <t>Fac Santa Terezinha</t>
  </si>
  <si>
    <t>Loei Teachers' College</t>
  </si>
  <si>
    <t>Musashi Daigaku</t>
  </si>
  <si>
    <t>Univ Libera Internat Moldova</t>
  </si>
  <si>
    <t>Mississippi Univ for Women</t>
  </si>
  <si>
    <t>Fac Santissimo Sacramento</t>
  </si>
  <si>
    <t>Loram Colleges</t>
  </si>
  <si>
    <t>Musashi Kogyo Daigaku</t>
  </si>
  <si>
    <t>Univ Limbi Mod Bus Intl</t>
  </si>
  <si>
    <t>Mississippi Valley State Univ</t>
  </si>
  <si>
    <t>Fac Santo André</t>
  </si>
  <si>
    <t>Los Baños College of Fisheries</t>
  </si>
  <si>
    <t>Musashino Bijutsu Daigaku</t>
  </si>
  <si>
    <t>Univ Lucian Blaga din Sibiu</t>
  </si>
  <si>
    <t>Missouri Baptist University</t>
  </si>
  <si>
    <t>Fac São Camilo Adm Hospitalar</t>
  </si>
  <si>
    <t>Lourdes College</t>
  </si>
  <si>
    <t>Musashino Joshi Daigaku</t>
  </si>
  <si>
    <t>Univ Med &amp; Pharm Victor Babes</t>
  </si>
  <si>
    <t>Missouri State University</t>
  </si>
  <si>
    <t>Fac São Carlos</t>
  </si>
  <si>
    <t>Lourdes College of Bulucan</t>
  </si>
  <si>
    <t>Musashino Ongaku Daigaku</t>
  </si>
  <si>
    <t>Univ Med &amp; Pharmacy Craiova</t>
  </si>
  <si>
    <t>Missouri Univ of Sci and Tech</t>
  </si>
  <si>
    <t>Fac São José</t>
  </si>
  <si>
    <t>Lower Isarog Exponent Found</t>
  </si>
  <si>
    <t>Myongji College</t>
  </si>
  <si>
    <t>Univ Med Farm Iuliu Hatieganu</t>
  </si>
  <si>
    <t>Missouri Western State Coll</t>
  </si>
  <si>
    <t>Fac São Judas Tadeu</t>
  </si>
  <si>
    <t>Loyola College of Culion</t>
  </si>
  <si>
    <t>Myongji University</t>
  </si>
  <si>
    <t>Univ Med Farmacie Târgu Mures</t>
  </si>
  <si>
    <t>Mistikwa Community College</t>
  </si>
  <si>
    <t>Fac São Lucas</t>
  </si>
  <si>
    <t>Lumnamping Teachers' College</t>
  </si>
  <si>
    <t>Myongsin University</t>
  </si>
  <si>
    <t>Univ Muzica din Bucuresti</t>
  </si>
  <si>
    <t>Mitchell College</t>
  </si>
  <si>
    <t>Fac São Luis</t>
  </si>
  <si>
    <t>Luna Colleges</t>
  </si>
  <si>
    <t>N Bethune U Med Sci Changchun</t>
  </si>
  <si>
    <t>Univ of Economics-Prague</t>
  </si>
  <si>
    <t>Moberly Area Community Coll</t>
  </si>
  <si>
    <t>Fac São Vicente Palotti</t>
  </si>
  <si>
    <t>Luna Goco Medical Center Coll</t>
  </si>
  <si>
    <t>N China Coal Min Med C</t>
  </si>
  <si>
    <t>Univ Ovidius din Constanta</t>
  </si>
  <si>
    <t>Mohawk College - Brantford</t>
  </si>
  <si>
    <t>Fac Sarandi</t>
  </si>
  <si>
    <t>Luzon Colleges</t>
  </si>
  <si>
    <t>N China Elect Pwr U</t>
  </si>
  <si>
    <t>Univ Palackého Olomouci</t>
  </si>
  <si>
    <t>Mohawk Valley Community Coll</t>
  </si>
  <si>
    <t>Fac Secretariado Exec Elite</t>
  </si>
  <si>
    <t>Luzon Nazarene Bible College</t>
  </si>
  <si>
    <t>N China UT Beijing</t>
  </si>
  <si>
    <t>Univ Pardubice</t>
  </si>
  <si>
    <t>Molloy College</t>
  </si>
  <si>
    <t>Fac Senac Ci Exatas Tec</t>
  </si>
  <si>
    <t>Lyceum Iligan Foundation Coll</t>
  </si>
  <si>
    <t>N.E.China Inst of Elec Pwr Eng</t>
  </si>
  <si>
    <t>Univ Pavla J Safárika Kosice</t>
  </si>
  <si>
    <t>Monmouth College</t>
  </si>
  <si>
    <t>Fac Senac Com Artes</t>
  </si>
  <si>
    <t>Lyceum N Wrn FQD Medical Found</t>
  </si>
  <si>
    <t>Nagaika Gijutsukagaku Daigaku</t>
  </si>
  <si>
    <t>Univ Pedagog Stat Ion Creanga</t>
  </si>
  <si>
    <t>Monmouth University</t>
  </si>
  <si>
    <t>Fac Senac Edu Ambiental</t>
  </si>
  <si>
    <t>Lyceum of Aparri</t>
  </si>
  <si>
    <t>Nagano Daigaku</t>
  </si>
  <si>
    <t>Univ Petrol si Gaze Ploiesti</t>
  </si>
  <si>
    <t>Monroe College</t>
  </si>
  <si>
    <t>Fac Senac Tur Hotel</t>
  </si>
  <si>
    <t>Lyceum of Batangas</t>
  </si>
  <si>
    <t>Nagaoka Zokei Daigaku</t>
  </si>
  <si>
    <t>Univ Petru Maior Târgu Mures</t>
  </si>
  <si>
    <t>Monroe Community College</t>
  </si>
  <si>
    <t>Fac Serra Gaúcha</t>
  </si>
  <si>
    <t>Lyceum of Northern Luzon</t>
  </si>
  <si>
    <t>Nagasaki Daigaku</t>
  </si>
  <si>
    <t>Univ Politehnica Bucuresti</t>
  </si>
  <si>
    <t>Montana State University</t>
  </si>
  <si>
    <t>Fac Sertáozinho</t>
  </si>
  <si>
    <t>Lyceum of the Philippines</t>
  </si>
  <si>
    <t>Nagasaki Junshin Daigaku</t>
  </si>
  <si>
    <t>Univ Politehnica Timisoara</t>
  </si>
  <si>
    <t>Montcalm Community College</t>
  </si>
  <si>
    <t>Fac Serv Soc Bauru</t>
  </si>
  <si>
    <t>Lyceum of Tuao</t>
  </si>
  <si>
    <t>Nagasaki Kenritsu Daigaku</t>
  </si>
  <si>
    <t>Univ Polytech Tcheque A Prague</t>
  </si>
  <si>
    <t>Montclair State University</t>
  </si>
  <si>
    <t>Fac Serv Soc Caratinga</t>
  </si>
  <si>
    <t>Maba Computer College</t>
  </si>
  <si>
    <t>Nagasaki Sogo Kagaku Daigaku</t>
  </si>
  <si>
    <t>Univ Prof Assen Z Burgas</t>
  </si>
  <si>
    <t>Monterey Inst of Int'l Studies</t>
  </si>
  <si>
    <t>Fac Serv Soc Lins</t>
  </si>
  <si>
    <t>Mabini College</t>
  </si>
  <si>
    <t>Nagoya Daigaku</t>
  </si>
  <si>
    <t>Univ Rossiia Akad Obraz</t>
  </si>
  <si>
    <t>Monterey Peninsula College</t>
  </si>
  <si>
    <t>Fac Serv Soc Pres Prudente</t>
  </si>
  <si>
    <t>Mae Fah Luang University</t>
  </si>
  <si>
    <t>Nagoya Gaikokugo Daigaku</t>
  </si>
  <si>
    <t>Univ Stat a Artelor Molova</t>
  </si>
  <si>
    <t>Montgomery College</t>
  </si>
  <si>
    <t>Fac Serv Soc Santa Luzia</t>
  </si>
  <si>
    <t>Maejo University</t>
  </si>
  <si>
    <t>Nagoya Gakuin Daigaku</t>
  </si>
  <si>
    <t>Univ Stat Alecu Russo Balti</t>
  </si>
  <si>
    <t>Montgomery County Comm Coll</t>
  </si>
  <si>
    <t>Fac SPEI</t>
  </si>
  <si>
    <t>Magsaysay Memorial College</t>
  </si>
  <si>
    <t>Nagoya Geijutsu Daigaku</t>
  </si>
  <si>
    <t>Univ Stefan cel Mare Suceava</t>
  </si>
  <si>
    <t>Moody Bible Inst</t>
  </si>
  <si>
    <t>Fac Sudoeste Paulistano</t>
  </si>
  <si>
    <t>Magwe University</t>
  </si>
  <si>
    <t>Nagoya Joshi Daigaku</t>
  </si>
  <si>
    <t>Univ Sti Agr Med Vet Banatului</t>
  </si>
  <si>
    <t>Moorpark Coll</t>
  </si>
  <si>
    <t>Fac Sumaré</t>
  </si>
  <si>
    <t>Maha Sarakham Teach Coll</t>
  </si>
  <si>
    <t>Nagoya Keizei Daigaku</t>
  </si>
  <si>
    <t>Univ Sti Agr Med Vet Bucuresti</t>
  </si>
  <si>
    <t>Moraine Valley Community Coll</t>
  </si>
  <si>
    <t>Fac Tapajós</t>
  </si>
  <si>
    <t>Maha Sarakham University</t>
  </si>
  <si>
    <t>Nagoya Kogyo Daigaku</t>
  </si>
  <si>
    <t>Univ Stiinte Aplicat Moldova</t>
  </si>
  <si>
    <t>Moravian College</t>
  </si>
  <si>
    <t>Fac Tec Alta Noroeste</t>
  </si>
  <si>
    <t>Mahanakorn Univ Technology</t>
  </si>
  <si>
    <t>Nagoya Ongaku Daigaku</t>
  </si>
  <si>
    <t>Univ Stu Umanistice Moldova</t>
  </si>
  <si>
    <t>Morehead State University</t>
  </si>
  <si>
    <t>Fac Tec Americana</t>
  </si>
  <si>
    <t>Mahidol Univ</t>
  </si>
  <si>
    <t>Nagoya Shiritsu Daigaku</t>
  </si>
  <si>
    <t>Univ Sv Cyrila Metoda Trnava</t>
  </si>
  <si>
    <t>Morehouse College</t>
  </si>
  <si>
    <t>Fac Tec Baixada Santista</t>
  </si>
  <si>
    <t>Mahidol Univ Int'l College</t>
  </si>
  <si>
    <t>Nagoya Shoka Daigaku</t>
  </si>
  <si>
    <t>Univ Tehn Construct Bucuresti</t>
  </si>
  <si>
    <t>Morehouse Sch of Medicine</t>
  </si>
  <si>
    <t>Fac Tec Birigui</t>
  </si>
  <si>
    <t>Maigo School Arts and Trades</t>
  </si>
  <si>
    <t>Nagoya Women's University</t>
  </si>
  <si>
    <t>Univ Tehn Gheorghe Asachi Iasi</t>
  </si>
  <si>
    <t>Morgan State University</t>
  </si>
  <si>
    <t>Fac Tec Ci</t>
  </si>
  <si>
    <t>Mandawe Academy</t>
  </si>
  <si>
    <t>Nagoya Zokei Geijutsu Daigaku</t>
  </si>
  <si>
    <t>Univ Tehnica Cluj Napoca</t>
  </si>
  <si>
    <t>Morningside College</t>
  </si>
  <si>
    <t>Fac Tec Ci Consel Lafaiete</t>
  </si>
  <si>
    <t>Manila Central University</t>
  </si>
  <si>
    <t>Nakamura Gakuen Daigaku</t>
  </si>
  <si>
    <t>Univ Transilvania Brasov</t>
  </si>
  <si>
    <t>Morris Brown College</t>
  </si>
  <si>
    <t>Fac Tec Dados Ministro Roberto</t>
  </si>
  <si>
    <t>Manila Doctors College</t>
  </si>
  <si>
    <t>Namhung Kongop Taehak</t>
  </si>
  <si>
    <t>Univ Valahia Târgoviste</t>
  </si>
  <si>
    <t>Mott Community College</t>
  </si>
  <si>
    <t>Fac Tec Dimensional</t>
  </si>
  <si>
    <t>Manila Law College</t>
  </si>
  <si>
    <t>Nampo Kongop Taehak</t>
  </si>
  <si>
    <t>Univ Verinársk Lekárst Kosice</t>
  </si>
  <si>
    <t>Fac Tec Empr</t>
  </si>
  <si>
    <t>Manila Montessori College</t>
  </si>
  <si>
    <t>Nampo Sonbakkonjo Thankwa Tae</t>
  </si>
  <si>
    <t>Universit Agrara Stat Moldova</t>
  </si>
  <si>
    <t>Mount Ida College</t>
  </si>
  <si>
    <t>Fac Tec Fund AA Penteado</t>
  </si>
  <si>
    <t>Manila Theo College</t>
  </si>
  <si>
    <t>Nampo Taehak</t>
  </si>
  <si>
    <t>Universitatea Agronomica</t>
  </si>
  <si>
    <t>Mount Mary College</t>
  </si>
  <si>
    <t>Fac Tec Jahu</t>
  </si>
  <si>
    <t>Manto Memorial Foundation Coll</t>
  </si>
  <si>
    <t>Nampo Uihak Taehak</t>
  </si>
  <si>
    <t>Universitatea de Criminologie</t>
  </si>
  <si>
    <t>Mount Royal College</t>
  </si>
  <si>
    <t>Fac Tec Padre Anchieta</t>
  </si>
  <si>
    <t>Manuel L. Quezon University</t>
  </si>
  <si>
    <t>Namseoul University</t>
  </si>
  <si>
    <t>Universitatea de Stat Moldova</t>
  </si>
  <si>
    <t>Fac Tec Piaui</t>
  </si>
  <si>
    <t>Manuel S. Enverga Univ Found</t>
  </si>
  <si>
    <t>Nan Hua U</t>
  </si>
  <si>
    <t>Universitatea de Stat Tiraspol</t>
  </si>
  <si>
    <t>Mount Saint Mary's University</t>
  </si>
  <si>
    <t>Fac Tec Ponta Porã</t>
  </si>
  <si>
    <t>Manuel V. Gallego Found Coll</t>
  </si>
  <si>
    <t>Nan Tai IT</t>
  </si>
  <si>
    <t>Universitatea din Bacau</t>
  </si>
  <si>
    <t>Mount San Antonio College</t>
  </si>
  <si>
    <t>Fac Tec Porto Alegrense</t>
  </si>
  <si>
    <t>Mapandi Memorial College</t>
  </si>
  <si>
    <t>Nanchang I Air Ind</t>
  </si>
  <si>
    <t>Universitatea din Bucuresti</t>
  </si>
  <si>
    <t>Mount Sinai Sch of Medicine</t>
  </si>
  <si>
    <t>Fac Tec Process Dados</t>
  </si>
  <si>
    <t>Mapua Institute of Technology</t>
  </si>
  <si>
    <t>Nanchang U</t>
  </si>
  <si>
    <t>Universitatea din Craiova</t>
  </si>
  <si>
    <t>Mount St Mary College</t>
  </si>
  <si>
    <t>Fac Tec Process Dados Barretos</t>
  </si>
  <si>
    <t>Maramag Colleges</t>
  </si>
  <si>
    <t>Nanjing Agr U</t>
  </si>
  <si>
    <t>Universitatea din Oradea</t>
  </si>
  <si>
    <t>Mount St Vincent University</t>
  </si>
  <si>
    <t>Fac Tec Process Dados Litoral</t>
  </si>
  <si>
    <t>Marawi Capitol College Found</t>
  </si>
  <si>
    <t>Nanjing Agricultural Univ</t>
  </si>
  <si>
    <t>Universitatea din Petrosani</t>
  </si>
  <si>
    <t>Mount Union College</t>
  </si>
  <si>
    <t>Fac Tec São Paulo</t>
  </si>
  <si>
    <t>Marcelino Fule Memorial Coll</t>
  </si>
  <si>
    <t>Nanjing Audit I</t>
  </si>
  <si>
    <t>Universitatea din Pitesti</t>
  </si>
  <si>
    <t>Mountain View College</t>
  </si>
  <si>
    <t>Fac Tec Sorocaba</t>
  </si>
  <si>
    <t>Marian College</t>
  </si>
  <si>
    <t>Nanjing C Econ</t>
  </si>
  <si>
    <t>Universitatea Slavona</t>
  </si>
  <si>
    <t>Mt Holyoke College</t>
  </si>
  <si>
    <t>Fac Tec Taquaritinga</t>
  </si>
  <si>
    <t>Marian Computer College</t>
  </si>
  <si>
    <t>Nanjing C Meteorology</t>
  </si>
  <si>
    <t>Universitatea Spiru Haret</t>
  </si>
  <si>
    <t>Mt St Mary's College</t>
  </si>
  <si>
    <t>Fac Tec Thereza Porto Marques</t>
  </si>
  <si>
    <t>Mariano Marcos State Univ</t>
  </si>
  <si>
    <t>Nanjing C Trad Chinese Med</t>
  </si>
  <si>
    <t>Universitatea Stat din Comrat</t>
  </si>
  <si>
    <t>Mt St Vincent College</t>
  </si>
  <si>
    <t>Fac Tec Vale Araguaia</t>
  </si>
  <si>
    <t>Marikina Inst Sciences Tech</t>
  </si>
  <si>
    <t>Nanjing Forest U</t>
  </si>
  <si>
    <t>Universitatea Tehnica Moldovei</t>
  </si>
  <si>
    <t>Mt Wachusett Comm College</t>
  </si>
  <si>
    <t>Fac Tereza Martin</t>
  </si>
  <si>
    <t>Marindique Midwest School</t>
  </si>
  <si>
    <t>Nanjing I Chem T</t>
  </si>
  <si>
    <t>Universitet MEGU Krasnodar</t>
  </si>
  <si>
    <t>Mt. Hood Community College</t>
  </si>
  <si>
    <t>Fac Terra Brasilia</t>
  </si>
  <si>
    <t>Marindique State College</t>
  </si>
  <si>
    <t>Nanjing I Civ Eng Arch</t>
  </si>
  <si>
    <t>Universitet Naianova</t>
  </si>
  <si>
    <t>Muhlenberg College</t>
  </si>
  <si>
    <t>Fac Toledo Araçatuba</t>
  </si>
  <si>
    <t>Mariner's Polytechnic College</t>
  </si>
  <si>
    <t>Nanjing I Fine Art</t>
  </si>
  <si>
    <t>University of Timisoara</t>
  </si>
  <si>
    <t>Fac Tur AEMA/RJ</t>
  </si>
  <si>
    <t>Martinez Memorial Colleges</t>
  </si>
  <si>
    <t>Nanjing I Phys Edu</t>
  </si>
  <si>
    <t>Uniw Adam Mickiewicz Poznan</t>
  </si>
  <si>
    <t>Murray State University</t>
  </si>
  <si>
    <t>Fac Tur Amazônia</t>
  </si>
  <si>
    <t>Mary Chiles College</t>
  </si>
  <si>
    <t>Nanjing I Post Telecom</t>
  </si>
  <si>
    <t>Uniw M Curie Sklodowska Lublin</t>
  </si>
  <si>
    <t>Musicians Institute of Mus</t>
  </si>
  <si>
    <t>Fac Tur Bahia</t>
  </si>
  <si>
    <t>Mary Johnston College</t>
  </si>
  <si>
    <t>Nanjing Inst of Meteorology</t>
  </si>
  <si>
    <t>Uniw Mikolaja Kopernika Torun</t>
  </si>
  <si>
    <t>Musictech College</t>
  </si>
  <si>
    <t>Fac Tur Domus</t>
  </si>
  <si>
    <t>Maryhill College</t>
  </si>
  <si>
    <t>Nanjing Institute Technology</t>
  </si>
  <si>
    <t>Uniwersytet Gdanski</t>
  </si>
  <si>
    <t>Muskingum College</t>
  </si>
  <si>
    <t>Fac Tur Formiga</t>
  </si>
  <si>
    <t>Maryhill School of Theology</t>
  </si>
  <si>
    <t>Nanjing Jinling Vocational Uni</t>
  </si>
  <si>
    <t>Uniwersytet Lódzki</t>
  </si>
  <si>
    <t>N Carolina Sch of the Arts</t>
  </si>
  <si>
    <t>Fac Tur Guarapari</t>
  </si>
  <si>
    <t>Masbate College</t>
  </si>
  <si>
    <t>Nanjing Med U</t>
  </si>
  <si>
    <t>Uniwersytet Opolski</t>
  </si>
  <si>
    <t>N Dame Gr Sc Christendom Coll</t>
  </si>
  <si>
    <t>Fac Tur Hotel Bahia</t>
  </si>
  <si>
    <t>Mater Dei College</t>
  </si>
  <si>
    <t>Nanjing Normal University</t>
  </si>
  <si>
    <t>Uniwersytet Slaski Katowicach</t>
  </si>
  <si>
    <t>N Georgia Coll &amp; State Univ</t>
  </si>
  <si>
    <t>Fac Tur Salvador</t>
  </si>
  <si>
    <t>Mater Divinae Gratiae College</t>
  </si>
  <si>
    <t>Nanjing Rail Med C</t>
  </si>
  <si>
    <t>Uniwersytet Szczecinski</t>
  </si>
  <si>
    <t>Napa Valley College</t>
  </si>
  <si>
    <t>Fac Tur Santos Dumont</t>
  </si>
  <si>
    <t>Mati Polytechnic Institute</t>
  </si>
  <si>
    <t>Nanjing U</t>
  </si>
  <si>
    <t>Uniwersytet w Bilaymstoku</t>
  </si>
  <si>
    <t>Naropa University</t>
  </si>
  <si>
    <t>Fac Uni Araçatuba</t>
  </si>
  <si>
    <t>Mats College of Technology</t>
  </si>
  <si>
    <t>Nanjing U Aero Astro</t>
  </si>
  <si>
    <t>Uniwersytet Warszawski</t>
  </si>
  <si>
    <t>Nash Community College</t>
  </si>
  <si>
    <t>Fac Uni Foz Iguaçu</t>
  </si>
  <si>
    <t>Matutum View Christian Academy</t>
  </si>
  <si>
    <t>Nanjing U of Trad Chinese Med</t>
  </si>
  <si>
    <t>Unv Acad Petre Andrei din Iasi</t>
  </si>
  <si>
    <t>Nassau Academy of Medicine</t>
  </si>
  <si>
    <t>Fac Uni Itumbiara</t>
  </si>
  <si>
    <t>Mawlamyine University</t>
  </si>
  <si>
    <t>Nanjing U Sci T</t>
  </si>
  <si>
    <t>Ural Akad Gos Sluzhby</t>
  </si>
  <si>
    <t>Nassau Community College</t>
  </si>
  <si>
    <t>Fac Uni Serra Orgãos</t>
  </si>
  <si>
    <t>Med Coll Northern Philippines</t>
  </si>
  <si>
    <t>Nanjing Univ of Sci &amp; Tech</t>
  </si>
  <si>
    <t>Ural Gos Akad Fiz Kul't</t>
  </si>
  <si>
    <t>National Coll of Education</t>
  </si>
  <si>
    <t>Fac Uni Vale Araguaia</t>
  </si>
  <si>
    <t>Medical Center Lucena Edu Inst</t>
  </si>
  <si>
    <t>Nanjing Univ of Technology</t>
  </si>
  <si>
    <t>Ural Gos Akad Vet Meditsyn</t>
  </si>
  <si>
    <t>National College</t>
  </si>
  <si>
    <t>Fac Uni Várzea Grande</t>
  </si>
  <si>
    <t>Medina College</t>
  </si>
  <si>
    <t>Nanjing Xiaozhuang Univ</t>
  </si>
  <si>
    <t>Ural Gos Arkh Khudo Akad</t>
  </si>
  <si>
    <t>National Humanities Center</t>
  </si>
  <si>
    <t>Fac Vale Jaguaribe</t>
  </si>
  <si>
    <t>Medina Foundation College</t>
  </si>
  <si>
    <t>Nankai U</t>
  </si>
  <si>
    <t>Ural Gos Ekonomi Univ</t>
  </si>
  <si>
    <t>National Park Community Coll</t>
  </si>
  <si>
    <t>Fac Valinhos</t>
  </si>
  <si>
    <t>Mega Comp Tech Special Angeles</t>
  </si>
  <si>
    <t>Nantong I Text T</t>
  </si>
  <si>
    <t>Ural Gos Gorno-Geolog Akad</t>
  </si>
  <si>
    <t>Nat'l Theatre Sch of Canada</t>
  </si>
  <si>
    <t>Fac Varzeagrandense Adm</t>
  </si>
  <si>
    <t>Megabyte Coll Sci Tech Guagua</t>
  </si>
  <si>
    <t>Nantong Inst of Technology</t>
  </si>
  <si>
    <t>Ural Gos Iuridicheskaia Akad</t>
  </si>
  <si>
    <t>Natonum Community College</t>
  </si>
  <si>
    <t>Fac Varzeagrandense Ci Hum</t>
  </si>
  <si>
    <t>Mein College</t>
  </si>
  <si>
    <t>Nantong Med C</t>
  </si>
  <si>
    <t>Ural Gos Konservatoriia</t>
  </si>
  <si>
    <t>Naval Postgraduate School</t>
  </si>
  <si>
    <t>Fac Varzeagrandense Com Soc</t>
  </si>
  <si>
    <t>Metro Dagupan Colleges</t>
  </si>
  <si>
    <t>Nanya Inst of Technology</t>
  </si>
  <si>
    <t>Ural Gos Lesotekhnichesk Akad</t>
  </si>
  <si>
    <t>Nazarene College</t>
  </si>
  <si>
    <t>Fac Verslahes Ped Letr</t>
  </si>
  <si>
    <t>Metro Data Computer Coll Pasay</t>
  </si>
  <si>
    <t>Nanzan Daigaku</t>
  </si>
  <si>
    <t>Ural Gos Meditsyn Akademiia</t>
  </si>
  <si>
    <t>Nazarene Theological Seminary</t>
  </si>
  <si>
    <t>Fac Vila Velha</t>
  </si>
  <si>
    <t>Metro Data Computer College</t>
  </si>
  <si>
    <t>Nara Daigaku</t>
  </si>
  <si>
    <t>Ural Gos Pedagog Univ</t>
  </si>
  <si>
    <t>Nazareth College of Rochester</t>
  </si>
  <si>
    <t>Fac Vitoriana Ci Cont</t>
  </si>
  <si>
    <t>Metro Manila College</t>
  </si>
  <si>
    <t>Nara Joshi Daigaku</t>
  </si>
  <si>
    <t>Ural Gos Sel'sk Khoz Akad</t>
  </si>
  <si>
    <t>NB Comm College</t>
  </si>
  <si>
    <t>Fac Vitoriana Tec</t>
  </si>
  <si>
    <t>Metro Subic Colleges</t>
  </si>
  <si>
    <t>Nara Kenritsu Ika Daigaku</t>
  </si>
  <si>
    <t>Ural Gos Tekh Universitet</t>
  </si>
  <si>
    <t>NB Community College</t>
  </si>
  <si>
    <t>Fed Estabelecimentos Ens Sup</t>
  </si>
  <si>
    <t>Metro Tagaytay Coll Bus Arts</t>
  </si>
  <si>
    <t>Nara Kenritsu Shoka Daigaku</t>
  </si>
  <si>
    <t>Ural Gos Univ Putei Soob</t>
  </si>
  <si>
    <t>Ner Israel Rabbinical College</t>
  </si>
  <si>
    <t>Fed Univ of Paraiba Campus II</t>
  </si>
  <si>
    <t>Metropol Hospital Coll Nursing</t>
  </si>
  <si>
    <t>Nara Kyoiku Daigaku</t>
  </si>
  <si>
    <t>Ural Inst Ekon Uprav Prav</t>
  </si>
  <si>
    <t>Neumann College</t>
  </si>
  <si>
    <t>Federação E Fac Int Simonsem</t>
  </si>
  <si>
    <t>Meycauayan College</t>
  </si>
  <si>
    <t>Nara Sangyo Daigaku</t>
  </si>
  <si>
    <t>Ural State University-Sverdlov</t>
  </si>
  <si>
    <t>New Brunswick Bible Institute</t>
  </si>
  <si>
    <t>Federal Univ of Acre-Rio Branc</t>
  </si>
  <si>
    <t>Meycauayan Legaspi College</t>
  </si>
  <si>
    <t>Nara Sen Kagakugijyutsu Daig D</t>
  </si>
  <si>
    <t>Usa Gos Neft Tekh Univ</t>
  </si>
  <si>
    <t>New Caledonia College</t>
  </si>
  <si>
    <t>Federal Univ of Espirito Santo</t>
  </si>
  <si>
    <t>Micro Asia Coll Science Tech</t>
  </si>
  <si>
    <t>Naruto Kyoiku Daigaku</t>
  </si>
  <si>
    <t>Ussuriisk Gos Pedagog Inst</t>
  </si>
  <si>
    <t>New College of California</t>
  </si>
  <si>
    <t>Federal Univ of Mato Grosso</t>
  </si>
  <si>
    <t>Microcity Computer Coll Found</t>
  </si>
  <si>
    <t>Nasaret Daehakhyo</t>
  </si>
  <si>
    <t>Uzhgorod St Inst Inf Sci Econ</t>
  </si>
  <si>
    <t>New College of Florida</t>
  </si>
  <si>
    <t>Federal Univ of Rio de Janeiro</t>
  </si>
  <si>
    <t>Midland Inst Sci Technology</t>
  </si>
  <si>
    <t>Nat C Phys Edu Sports</t>
  </si>
  <si>
    <t>Uzhgorod State University</t>
  </si>
  <si>
    <t>New England Bible School</t>
  </si>
  <si>
    <t>Federal University of Alagoas</t>
  </si>
  <si>
    <t>Midway Maritime Technic Found</t>
  </si>
  <si>
    <t>Nat Central U</t>
  </si>
  <si>
    <t>V K Vynnychenko Ped Univ</t>
  </si>
  <si>
    <t>FGV Direito Rio</t>
  </si>
  <si>
    <t>Mindanao Arts Tech Inst</t>
  </si>
  <si>
    <t>Nat Changhua U Edu</t>
  </si>
  <si>
    <t>V N Karazin Kharkiv Nat Univ</t>
  </si>
  <si>
    <t>New England Complex Systems I</t>
  </si>
  <si>
    <t>FGV Direito Sao Paulo</t>
  </si>
  <si>
    <t>Mindanao Capitol College</t>
  </si>
  <si>
    <t>Nat Cheng Kung U</t>
  </si>
  <si>
    <t>V Sibir' Gos Tekhnolog Univ</t>
  </si>
  <si>
    <t>New England Cons of Music</t>
  </si>
  <si>
    <t>Fond High Ed of Pernambuco</t>
  </si>
  <si>
    <t>Mindanao Inst Career Manage</t>
  </si>
  <si>
    <t>Nat Chengchi U</t>
  </si>
  <si>
    <t>Varnenski Svoboden Univ</t>
  </si>
  <si>
    <t>New Hampshire C (Southern NHU)</t>
  </si>
  <si>
    <t>Free University</t>
  </si>
  <si>
    <t>Mindanao Institute Technology</t>
  </si>
  <si>
    <t>Nat Chi Nan U</t>
  </si>
  <si>
    <t>Vélikoturnovski Univ Kiril Met</t>
  </si>
  <si>
    <t>New Hampshire Tech Inst</t>
  </si>
  <si>
    <t>Fund Barddal Ens Sup</t>
  </si>
  <si>
    <t>Mindanao Islamic Computer Coll</t>
  </si>
  <si>
    <t>Nat Chiao Tung U</t>
  </si>
  <si>
    <t>Veszprémi Egyetem</t>
  </si>
  <si>
    <t>New Jersey City University</t>
  </si>
  <si>
    <t>Fund Cen Invest Doc Consult Ad</t>
  </si>
  <si>
    <t>Mindanao Medical Found College</t>
  </si>
  <si>
    <t>Nat Chiayi U</t>
  </si>
  <si>
    <t>Vet Farmaceutická Univ Brno</t>
  </si>
  <si>
    <t>New Jersey Inst of Technology</t>
  </si>
  <si>
    <t>Fund Cen Univ Bienestar Rural</t>
  </si>
  <si>
    <t>Mindanao Polytech State Coll</t>
  </si>
  <si>
    <t>Nat Chung Cheng U</t>
  </si>
  <si>
    <t>Viatka Gos Pedagog Univ</t>
  </si>
  <si>
    <t>New Jersey Medical Sch (UMDNJ)</t>
  </si>
  <si>
    <t>Fund E Ci Salud Soc Cirugía</t>
  </si>
  <si>
    <t>Mindanao Polytechnic College</t>
  </si>
  <si>
    <t>Nat Chung Hsing U Taichung</t>
  </si>
  <si>
    <t>Viatka Gos Sel'sk Khoz Akad</t>
  </si>
  <si>
    <t>New Liskeard Coll of Agric Tec</t>
  </si>
  <si>
    <t>Fund E Colombiana Merc Tec</t>
  </si>
  <si>
    <t>Mindanao School Business Admin</t>
  </si>
  <si>
    <t>Nat Dong Hwa U</t>
  </si>
  <si>
    <t>Viatka Gos Tekh Univ</t>
  </si>
  <si>
    <t>New Mexico I of Mining &amp; Tech</t>
  </si>
  <si>
    <t>Fund E Med Juan N Corpas</t>
  </si>
  <si>
    <t>Mindanao State University</t>
  </si>
  <si>
    <t>Nat Hsinchu Nor U</t>
  </si>
  <si>
    <t>Vinnica Medical University</t>
  </si>
  <si>
    <t>New Mexico State University</t>
  </si>
  <si>
    <t>Fund Ens Sup São João Rei</t>
  </si>
  <si>
    <t>Mindoro Coll Agriculture Tech</t>
  </si>
  <si>
    <t>Nat Hualien Teach C</t>
  </si>
  <si>
    <t>Vinnytsa Inst Reg Econ Mgmt</t>
  </si>
  <si>
    <t>New School University</t>
  </si>
  <si>
    <t>Fund Fac Fed Ci Méd</t>
  </si>
  <si>
    <t>Miriam College Foundation Inc.</t>
  </si>
  <si>
    <t>Nat Huwei IT</t>
  </si>
  <si>
    <t>Vinnytsa State Agrarian Univ</t>
  </si>
  <si>
    <t>New York Academy of Art</t>
  </si>
  <si>
    <t>Fund Fac Municipal Adm Ci Econ</t>
  </si>
  <si>
    <t>Misamis Institute Technology</t>
  </si>
  <si>
    <t>Nat I Arts</t>
  </si>
  <si>
    <t>Vinnytsa State Tech Univ</t>
  </si>
  <si>
    <t>New York Film Academy</t>
  </si>
  <si>
    <t>Fund Inst Univ Ci Tec Konrad L</t>
  </si>
  <si>
    <t>Misamis Univ Oroquieta Unit</t>
  </si>
  <si>
    <t>Nat Ilan IT</t>
  </si>
  <si>
    <t>Viss Inst Hranitelna Vkusova P</t>
  </si>
  <si>
    <t>Fund Univ Agr Colombia</t>
  </si>
  <si>
    <t>Misamis University</t>
  </si>
  <si>
    <t>Nat Kaohsiung First U Sci T</t>
  </si>
  <si>
    <t>Viss Med Inst Pleven</t>
  </si>
  <si>
    <t>New York Law School</t>
  </si>
  <si>
    <t>Fund Univ América</t>
  </si>
  <si>
    <t>Nat Kaohsiung I Marine T</t>
  </si>
  <si>
    <t>Viss Med Inst Plovdiv</t>
  </si>
  <si>
    <t>New York Medical College</t>
  </si>
  <si>
    <t>Fund Univ Area Andina</t>
  </si>
  <si>
    <t>ML De Leon Nat Sch Arts Trades</t>
  </si>
  <si>
    <t>Nat Kaohsiung Nor U</t>
  </si>
  <si>
    <t>Viss Selskostopanski Inst</t>
  </si>
  <si>
    <t>New York University</t>
  </si>
  <si>
    <t>Fund Univ Aut Colombia</t>
  </si>
  <si>
    <t>MMC - Isulan</t>
  </si>
  <si>
    <t>Nat Kaohsiung U Appl Sci</t>
  </si>
  <si>
    <t>Vitebskaja Dzjarzaunahaja Akad</t>
  </si>
  <si>
    <t>Newark State College</t>
  </si>
  <si>
    <t>Fund Univ Bogotá JT Lozano</t>
  </si>
  <si>
    <t>MN Institute of Technology</t>
  </si>
  <si>
    <t>Nat Open U</t>
  </si>
  <si>
    <t>Vitebski Dzjarzauny Med Univ</t>
  </si>
  <si>
    <t>Newberry College</t>
  </si>
  <si>
    <t>Fund Univ Boyacá</t>
  </si>
  <si>
    <t>Modern Maritime Tech Sch</t>
  </si>
  <si>
    <t>Nat Pingtung I Comm</t>
  </si>
  <si>
    <t>Vitebski Dzjarzauny Tehn Univ</t>
  </si>
  <si>
    <t>Newbury College</t>
  </si>
  <si>
    <t>Fund Univ Cen</t>
  </si>
  <si>
    <t>Moha Vechealay Krap Krang Nite</t>
  </si>
  <si>
    <t>Nat Pingtung Teach C</t>
  </si>
  <si>
    <t>Vitebski Dzjarzauny Univ PM Ma</t>
  </si>
  <si>
    <t>Newport College</t>
  </si>
  <si>
    <t>Fund Univ G Rovira N Gutiérrez</t>
  </si>
  <si>
    <t>Moha Vechealay Washington DC</t>
  </si>
  <si>
    <t>Nat Pingtung U Sci Tech</t>
  </si>
  <si>
    <t>Vladimir Gos Ped Univ</t>
  </si>
  <si>
    <t>Niagara College</t>
  </si>
  <si>
    <t>Fund Univ Libertadores</t>
  </si>
  <si>
    <t>Mohavechealay Korok Kosal</t>
  </si>
  <si>
    <t>Nat Sun Yat Sen U</t>
  </si>
  <si>
    <t>Vladimir Gos Universitet</t>
  </si>
  <si>
    <t>Niagara University</t>
  </si>
  <si>
    <t>Fund Univ Luis Amigo</t>
  </si>
  <si>
    <t>Mohavechealay Netesas Vecheasa</t>
  </si>
  <si>
    <t>Nat Taichung Inst of Tech</t>
  </si>
  <si>
    <t>Vladivostok Gos Med Univ</t>
  </si>
  <si>
    <t>Nicholls State University</t>
  </si>
  <si>
    <t>Fund Univ Manizales</t>
  </si>
  <si>
    <t>Monash University Malaysia</t>
  </si>
  <si>
    <t>Nat Taichung Teach C</t>
  </si>
  <si>
    <t>Volga Gos Akad Vod Transport</t>
  </si>
  <si>
    <t>Nichols College</t>
  </si>
  <si>
    <t>Fund Univ María Caño</t>
  </si>
  <si>
    <t>Monidriaan Aura College</t>
  </si>
  <si>
    <t>Nat Tainan C Art</t>
  </si>
  <si>
    <t>Volga Gos Inzh Pedagog Inst</t>
  </si>
  <si>
    <t>Nicolet Area Tech College</t>
  </si>
  <si>
    <t>Fund Univ Monserrate</t>
  </si>
  <si>
    <t>Montashir Islamic Colleges</t>
  </si>
  <si>
    <t>Nat Tainan Teach C</t>
  </si>
  <si>
    <t>Volga Viatka Akad Gos Sluzh</t>
  </si>
  <si>
    <t>Fund Univ Popayan</t>
  </si>
  <si>
    <t>Monywa University</t>
  </si>
  <si>
    <t>Nat Taipei C Nursing</t>
  </si>
  <si>
    <t>Volgograd Akad Gos Sluzh</t>
  </si>
  <si>
    <t>NoprthEast Iowa Community Coll</t>
  </si>
  <si>
    <t>Fund Univ San Martín</t>
  </si>
  <si>
    <t>Mother of Life Center</t>
  </si>
  <si>
    <t>Nat Taipei Teach C</t>
  </si>
  <si>
    <t>Volgograd Gos Akad Fiz Kul't</t>
  </si>
  <si>
    <t>Norfolk State College</t>
  </si>
  <si>
    <t>Fundacao Getulio Vargas</t>
  </si>
  <si>
    <t>Mother of Perpetual Help Inst</t>
  </si>
  <si>
    <t>Nat Taipei UT</t>
  </si>
  <si>
    <t>Volgograd Gos Inzh Stroi Akad</t>
  </si>
  <si>
    <t>Normandale Community College</t>
  </si>
  <si>
    <t>I Sup Juan Vicente Brizuela</t>
  </si>
  <si>
    <t>Mount Apo Science Foundation</t>
  </si>
  <si>
    <t>Nat Taitung Teach C</t>
  </si>
  <si>
    <t>Volgograd Gos Meditsyn Akad</t>
  </si>
  <si>
    <t>NorQuest College - Alberta</t>
  </si>
  <si>
    <t>Iberoamerican University</t>
  </si>
  <si>
    <t>Mount Carmel Coll Quezon City</t>
  </si>
  <si>
    <t>Nat Taiwan C Art</t>
  </si>
  <si>
    <t>Volgograd Gos Pedagog Univ</t>
  </si>
  <si>
    <t>North Adams State College</t>
  </si>
  <si>
    <t>IMPA</t>
  </si>
  <si>
    <t>Mount Carmel College</t>
  </si>
  <si>
    <t>Nat Taiwan C Phys Edu</t>
  </si>
  <si>
    <t>Volgograd Gos Sel'sk Khoz Akad</t>
  </si>
  <si>
    <t>North American Baptist College</t>
  </si>
  <si>
    <t>Inst Advanced Teacher Training</t>
  </si>
  <si>
    <t>Mount Moriah College</t>
  </si>
  <si>
    <t>Nat Taiwan Nor U</t>
  </si>
  <si>
    <t>Volgograd Gos Tekh Univ</t>
  </si>
  <si>
    <t>North American Baptist Seminar</t>
  </si>
  <si>
    <t>Inst Altos Estudios Nacionales</t>
  </si>
  <si>
    <t>Mountain Prov St Polytech Coll</t>
  </si>
  <si>
    <t>Nat Taiwan Ocean U</t>
  </si>
  <si>
    <t>Volgograd Gos Universitet</t>
  </si>
  <si>
    <t>North Carolina Agr&amp;Tech Univ</t>
  </si>
  <si>
    <t>Inst Amazonense Ens Sup</t>
  </si>
  <si>
    <t>Nat Taiwan U</t>
  </si>
  <si>
    <t>Volgograd Mun Inst Iskuss</t>
  </si>
  <si>
    <t>North Carolina Central Univ</t>
  </si>
  <si>
    <t>Inst Brasiliense Tec Ci</t>
  </si>
  <si>
    <t>Muban Chombung Teach Coll</t>
  </si>
  <si>
    <t>Nat Taiwan U Sci T</t>
  </si>
  <si>
    <t>Vologda Gos Moloch Akad</t>
  </si>
  <si>
    <t>North Carolina State Univ</t>
  </si>
  <si>
    <t>Inst Caro Cuervo</t>
  </si>
  <si>
    <t>Multimedia University</t>
  </si>
  <si>
    <t>Nat Tsing Hua U</t>
  </si>
  <si>
    <t>Vologda Gos Ped Univ</t>
  </si>
  <si>
    <t>North Central College</t>
  </si>
  <si>
    <t>Inst Católico Minas Gerais</t>
  </si>
  <si>
    <t>Myitkyina Degree College</t>
  </si>
  <si>
    <t>Nat U PrepSch O ChineseStudent</t>
  </si>
  <si>
    <t>Vologda Gos Tekh Univ</t>
  </si>
  <si>
    <t>North Central Michigan College</t>
  </si>
  <si>
    <t>Inst Ci Ex UNEB</t>
  </si>
  <si>
    <t>N Mindanao Coll Arts Sci Tech</t>
  </si>
  <si>
    <t>Nat Univ of Defense Tech</t>
  </si>
  <si>
    <t>Volyn Inst Econ Mgmt Lutsk</t>
  </si>
  <si>
    <t>North Country Community Coll</t>
  </si>
  <si>
    <t>Inst Ci Salud</t>
  </si>
  <si>
    <t>N Mindanao St Inst Sci Tech</t>
  </si>
  <si>
    <t>Nat Yang Ming U</t>
  </si>
  <si>
    <t>Volyn St Lesya Ukraine Univ</t>
  </si>
  <si>
    <t>North Dakota Baptist Theol Sem</t>
  </si>
  <si>
    <t>Inst Ci Soc AEUDF</t>
  </si>
  <si>
    <t>N Paramedical Tech Inst</t>
  </si>
  <si>
    <t>Nat Yunlin U Sci T</t>
  </si>
  <si>
    <t>Vorkuta Inst Uprav Biz Prav</t>
  </si>
  <si>
    <t>North Dakota State Univ</t>
  </si>
  <si>
    <t>Inst Ci Soc Apl UNEB</t>
  </si>
  <si>
    <t>N Philippine Coll Mar Tech Stu</t>
  </si>
  <si>
    <t>National Defense Med Center</t>
  </si>
  <si>
    <t>Voronez Stat Med Acd Burdenko</t>
  </si>
  <si>
    <t>North Greenville University</t>
  </si>
  <si>
    <t>Inst Ci Soc Hum Januária</t>
  </si>
  <si>
    <t>Naga College Foundation</t>
  </si>
  <si>
    <t>National Med Univ of Mongolia</t>
  </si>
  <si>
    <t>Voronezh Gos Agrarnyi Univ</t>
  </si>
  <si>
    <t>North Hennepin Com College</t>
  </si>
  <si>
    <t>Inst Ci Soc Paraná</t>
  </si>
  <si>
    <t>Nakhornsawan Teach Coll</t>
  </si>
  <si>
    <t>National Taipei University</t>
  </si>
  <si>
    <t>Voronezh Gos Arkh Stroi Akad</t>
  </si>
  <si>
    <t>North Island College</t>
  </si>
  <si>
    <t>Inst Com Sup Nación</t>
  </si>
  <si>
    <t>Nakorn Si Thammarat Teach Coll</t>
  </si>
  <si>
    <t>National Univ of Taiwan - NTU</t>
  </si>
  <si>
    <t>Voronezh Gos Inst Iskuss</t>
  </si>
  <si>
    <t>North Lake College of DCCCD</t>
  </si>
  <si>
    <t>Inst Com Sup Nación F A Plate</t>
  </si>
  <si>
    <t>Nakornpathom Teach Coll</t>
  </si>
  <si>
    <t>National University of Tainan</t>
  </si>
  <si>
    <t>Voronezh Gos Ped Univ</t>
  </si>
  <si>
    <t>North Park University</t>
  </si>
  <si>
    <t>Inst Cult Ens Sup Amazonas</t>
  </si>
  <si>
    <t>Nakornratchasima Teach Coll</t>
  </si>
  <si>
    <t>Nat'l Yang Ming Med College</t>
  </si>
  <si>
    <t>Voronezh Gos Tekh Akad</t>
  </si>
  <si>
    <t>North Seattle Community Coll</t>
  </si>
  <si>
    <t>Inst Dept Bel Artes</t>
  </si>
  <si>
    <t>Namei Polytechnic Institute</t>
  </si>
  <si>
    <t>Navy School of Medicine</t>
  </si>
  <si>
    <t>Voronezh Gos Tekh Univ</t>
  </si>
  <si>
    <t>North West Regional College</t>
  </si>
  <si>
    <t>Inst Edu Lut Santa Catarina</t>
  </si>
  <si>
    <t>Nanyang Academy of Fine Arts</t>
  </si>
  <si>
    <t>NE Agr C Harbin</t>
  </si>
  <si>
    <t>Voronezh Gos Universitet</t>
  </si>
  <si>
    <t>Northampton Community College</t>
  </si>
  <si>
    <t>Inst Edu Sup Brasília</t>
  </si>
  <si>
    <t>Nanyang Polytechnic</t>
  </si>
  <si>
    <t>NE Agr U Harbin</t>
  </si>
  <si>
    <t>Vserossiia Akad Vnesh Tor</t>
  </si>
  <si>
    <t>Northeast Christian College</t>
  </si>
  <si>
    <t>Inst Edu Sup João Pessoa</t>
  </si>
  <si>
    <t>Nanyang Technological Univ</t>
  </si>
  <si>
    <t>NE Forest U</t>
  </si>
  <si>
    <t>Vy Sk Bánská Tech Univ Ostrava</t>
  </si>
  <si>
    <t>Northeast Louisiana University</t>
  </si>
  <si>
    <t>Inst Ens Pesquisa Objetivo</t>
  </si>
  <si>
    <t>Naresuan University</t>
  </si>
  <si>
    <t>NE Hv Mach I Qiqihar</t>
  </si>
  <si>
    <t>Vy Sk Chemicko Tech Praze</t>
  </si>
  <si>
    <t>Northeast Missouri St Univ</t>
  </si>
  <si>
    <t>Inst Ens Sup Americana</t>
  </si>
  <si>
    <t>Nat Coll Bus Arts Fairview</t>
  </si>
  <si>
    <t>NE I Elect Pwr Eng</t>
  </si>
  <si>
    <t>Vy Sk Ekonomická Praze</t>
  </si>
  <si>
    <t>Northeast Oklahoma A M College</t>
  </si>
  <si>
    <t>Inst Ens Sup Comunitário</t>
  </si>
  <si>
    <t>Nat Coll Bus Arts Quezon City</t>
  </si>
  <si>
    <t>NE Nor U Changchun</t>
  </si>
  <si>
    <t>Vy Sk Manazmentu Trencin</t>
  </si>
  <si>
    <t>Northeastern Illinois Univ</t>
  </si>
  <si>
    <t>Inst Ens Sup Fortaleza</t>
  </si>
  <si>
    <t>Nat Inst Dev Adm Bangkok</t>
  </si>
  <si>
    <t>NE U Fin Econ Dalian</t>
  </si>
  <si>
    <t>Vy Sk Umelecko Prumyslová</t>
  </si>
  <si>
    <t>Northeastern Ohio University</t>
  </si>
  <si>
    <t>Inst Ens Sup Funlec MS</t>
  </si>
  <si>
    <t>National College Business Arts</t>
  </si>
  <si>
    <t>Nei Mongol University-Hohhot</t>
  </si>
  <si>
    <t>Vy Sk Výt Umen Bratislava</t>
  </si>
  <si>
    <t>Northeastern Oklahoma Univ</t>
  </si>
  <si>
    <t>Inst Ens Sup Mococa</t>
  </si>
  <si>
    <t>National College of Technology</t>
  </si>
  <si>
    <t>NErn U Shenyang</t>
  </si>
  <si>
    <t>Vy Uceni Tech Brne</t>
  </si>
  <si>
    <t>Northeastern University</t>
  </si>
  <si>
    <t>Inst Ens Sup Planalto</t>
  </si>
  <si>
    <t>National Inst of Devlp Admin</t>
  </si>
  <si>
    <t>Nihon Daigaku</t>
  </si>
  <si>
    <t>Vys Shk Muz Res Sakha</t>
  </si>
  <si>
    <t>Northern Alberta Inst of Tech</t>
  </si>
  <si>
    <t>Inst Ens Sup Santo André</t>
  </si>
  <si>
    <t>National Institute Education</t>
  </si>
  <si>
    <t>Nihon Fukushi Daigaku</t>
  </si>
  <si>
    <t>Vys Shk Priv Predprinimatel</t>
  </si>
  <si>
    <t>Northern College of AA&amp;T</t>
  </si>
  <si>
    <t>Inst Ens Sup Sorocaba</t>
  </si>
  <si>
    <t>National Radio Sch Inst Tech</t>
  </si>
  <si>
    <t>Nihon Joshi Daigaku</t>
  </si>
  <si>
    <t>Vys Shk Sovremen Obrazovaniia</t>
  </si>
  <si>
    <t>Northern Essex Com. College</t>
  </si>
  <si>
    <t>Inst Ens Sup Thathi</t>
  </si>
  <si>
    <t>National Teachers College</t>
  </si>
  <si>
    <t>Nihon Joshi Taiiku Daigaku</t>
  </si>
  <si>
    <t>Vysee Pazarna Tehn Vucilisce M</t>
  </si>
  <si>
    <t>Northern Illinois University</t>
  </si>
  <si>
    <t>Inst Estad Carlos Gomes</t>
  </si>
  <si>
    <t>Nihon Jui Chikusan Daigaku</t>
  </si>
  <si>
    <t>Vysoká Skola Múzsichkých Umení</t>
  </si>
  <si>
    <t>Northern Kentucky University</t>
  </si>
  <si>
    <t>Inst Estud Sup Administracion</t>
  </si>
  <si>
    <t>National University of Laos</t>
  </si>
  <si>
    <t>Nihon Sekijuji Kango Daigaku</t>
  </si>
  <si>
    <t>Vysshaia Shkola Ekonomiki</t>
  </si>
  <si>
    <t>Northern Lights College</t>
  </si>
  <si>
    <t>Inst Form Empresarial</t>
  </si>
  <si>
    <t>National University Singapore</t>
  </si>
  <si>
    <t>Nihon Shakaijigyo Daigaku</t>
  </si>
  <si>
    <t>Vysshee Teatral'n Uchilishche</t>
  </si>
  <si>
    <t>Northern Michigan University</t>
  </si>
  <si>
    <t>Inst Gammon</t>
  </si>
  <si>
    <t>Naval Institute of Technology</t>
  </si>
  <si>
    <t>Niigata Keiei Daigaku</t>
  </si>
  <si>
    <t>Vysshyi Institut Upravleniia</t>
  </si>
  <si>
    <t>Northern St Coll of S Dakota</t>
  </si>
  <si>
    <t>Inst Itapetiningano Ens Sup</t>
  </si>
  <si>
    <t>Nazarenus College Foundation</t>
  </si>
  <si>
    <t>Niigata University</t>
  </si>
  <si>
    <t>Vyssij kolledz sbjazi</t>
  </si>
  <si>
    <t>Northern Virginia Comm Coll</t>
  </si>
  <si>
    <t>Inst Lut Ens Sup</t>
  </si>
  <si>
    <t>Negros Maritime College Founda</t>
  </si>
  <si>
    <t>Niigata Yakka Daigaku</t>
  </si>
  <si>
    <t>Warszawa Szk Biznesu Warszawa</t>
  </si>
  <si>
    <t>Northern Virginia Comm College</t>
  </si>
  <si>
    <t>Inst Lut Ens Sup Itumbia</t>
  </si>
  <si>
    <t>Negros Occident Nat Agric Sch</t>
  </si>
  <si>
    <t>Ningbo U</t>
  </si>
  <si>
    <t>Warszawa Wy Szk Ekon Warszawa</t>
  </si>
  <si>
    <t>Northland College</t>
  </si>
  <si>
    <t>Inst Lut Ens Sup Ji Paraná</t>
  </si>
  <si>
    <t>Negros Occident Sch Fisheries</t>
  </si>
  <si>
    <t>Ningxia Agr C</t>
  </si>
  <si>
    <t>Warszawska Szkola Zarzadzania</t>
  </si>
  <si>
    <t>Northlands College</t>
  </si>
  <si>
    <t>Inst Lut Ens Sup Palmas</t>
  </si>
  <si>
    <t>Negros Occidental Agric Coll</t>
  </si>
  <si>
    <t>Ningxia IT</t>
  </si>
  <si>
    <t>Wisconsin Int'l U USA Ukraine</t>
  </si>
  <si>
    <t>Northwest Baptist College</t>
  </si>
  <si>
    <t>Inst Lut Ens Sup Santarém</t>
  </si>
  <si>
    <t>Negros Oriental State Univ</t>
  </si>
  <si>
    <t>Ningxia Med C</t>
  </si>
  <si>
    <t>Wroclaw Univ of Technical</t>
  </si>
  <si>
    <t>Northwest Buffalo Comm Center</t>
  </si>
  <si>
    <t>Inst Manchester Paul Ens Sup</t>
  </si>
  <si>
    <t>Network Computer Business Coll</t>
  </si>
  <si>
    <t>Ningxia U</t>
  </si>
  <si>
    <t>Wroclaw University</t>
  </si>
  <si>
    <t>Northwest Community College</t>
  </si>
  <si>
    <t>Inst Mantonense Mun Ens Sup</t>
  </si>
  <si>
    <t>New Era University</t>
  </si>
  <si>
    <t>Ningxia University-Yinchuan</t>
  </si>
  <si>
    <t>Wszechnica Mazurska w Olecku</t>
  </si>
  <si>
    <t>Northwest Missouri St Univ</t>
  </si>
  <si>
    <t>Inst Matão Ens Sup</t>
  </si>
  <si>
    <t>Ngee Ann Polytechnic</t>
  </si>
  <si>
    <t>Nippon Bunka Daigaku</t>
  </si>
  <si>
    <t>Wszechnica Swietokrzysk Kielce</t>
  </si>
  <si>
    <t>Northwest Nazarene University</t>
  </si>
  <si>
    <t>Inst Militar Eng</t>
  </si>
  <si>
    <t>Nhac Viên Hànôi</t>
  </si>
  <si>
    <t>Nippon Bunri Daigaku</t>
  </si>
  <si>
    <t>Wy Szk Adm Bialska Biala</t>
  </si>
  <si>
    <t>Northwest Vista College</t>
  </si>
  <si>
    <t>Inst Mun Ens Sup BV Cardassi</t>
  </si>
  <si>
    <t>Nhac Viên Hô Chí Minh</t>
  </si>
  <si>
    <t>Nippon Ika Daigaku</t>
  </si>
  <si>
    <t>Wy Szk Admin Publicz Bialystok</t>
  </si>
  <si>
    <t>Northwestern Michigan College</t>
  </si>
  <si>
    <t>Inst Municipal Ens Sup</t>
  </si>
  <si>
    <t>Nikki Louise College</t>
  </si>
  <si>
    <t>Nippon Kogyo Daigaku</t>
  </si>
  <si>
    <t>Wy Szk Admin Publicz Ostroleka</t>
  </si>
  <si>
    <t>Northwestern Oklahoma St Univ</t>
  </si>
  <si>
    <t>Inst Municipal Ens Sup Assis</t>
  </si>
  <si>
    <t>Nilai International College</t>
  </si>
  <si>
    <t>Nippon Shika Daigaku</t>
  </si>
  <si>
    <t>Wy Szk Admin Publicz Sulechów</t>
  </si>
  <si>
    <t>Northwestern School of Law</t>
  </si>
  <si>
    <t>Inst Nac Comercio</t>
  </si>
  <si>
    <t>Nivadhana University</t>
  </si>
  <si>
    <t>Nippon Taiiku Daigaku</t>
  </si>
  <si>
    <t>Wy Szk Admin Publicz Szczecin</t>
  </si>
  <si>
    <t>Northwestern State University</t>
  </si>
  <si>
    <t>Inst Nac Telecom</t>
  </si>
  <si>
    <t>North Chiang Mai College</t>
  </si>
  <si>
    <t>Nishikyushu Daigaku</t>
  </si>
  <si>
    <t>Wy Szk Admin Zarzad Przemy</t>
  </si>
  <si>
    <t>Northwestern Univ Med School</t>
  </si>
  <si>
    <t>Inst Nacional de Docencia</t>
  </si>
  <si>
    <t>North Cotabato Coll Arts Trade</t>
  </si>
  <si>
    <t>Nishinippon Kogyo Daigaku</t>
  </si>
  <si>
    <t>Wy Szk Bank Fin Bielska Biala</t>
  </si>
  <si>
    <t>Northwestern University</t>
  </si>
  <si>
    <t>Inst Nat De Educ Fisica No 1</t>
  </si>
  <si>
    <t>North Cotabato Inst Sci Tech</t>
  </si>
  <si>
    <t>Nishogakusha Daigaku</t>
  </si>
  <si>
    <t>Wy Szk Bank Finans Katowice</t>
  </si>
  <si>
    <t>Northwood University Michigan</t>
  </si>
  <si>
    <t>Inst Nor Sup Edu Física</t>
  </si>
  <si>
    <t>North Davao Coll Tagum Found</t>
  </si>
  <si>
    <t>North China Inst of Tech</t>
  </si>
  <si>
    <t>WY Szk Biz Gorzów Wielkopolski</t>
  </si>
  <si>
    <t>Norwalk State Technical Coll</t>
  </si>
  <si>
    <t>Inst Paraibano Ens Renovado</t>
  </si>
  <si>
    <t>North Davao College - Panabo</t>
  </si>
  <si>
    <t>North Sichuan Medical College</t>
  </si>
  <si>
    <t>Wy Szk Biznes Dabrowa Górnicza</t>
  </si>
  <si>
    <t>Norwich University</t>
  </si>
  <si>
    <t>Inst Prof Acad Idio Estud Prof</t>
  </si>
  <si>
    <t>North Eastern University</t>
  </si>
  <si>
    <t>Northeast University</t>
  </si>
  <si>
    <t>Wy Szk Biznesu Zar Ciechanów</t>
  </si>
  <si>
    <t>Notre Dame College</t>
  </si>
  <si>
    <t>Inst Prof Adm Neg Manpower</t>
  </si>
  <si>
    <t>North Iloilo Polytech St Coll</t>
  </si>
  <si>
    <t>Wy Szk Dzialal Gospo Warszawa</t>
  </si>
  <si>
    <t>Notre Dame de Namur Univ</t>
  </si>
  <si>
    <t>Inst Prof Agr Adolfo Matthei</t>
  </si>
  <si>
    <t>North Negros College</t>
  </si>
  <si>
    <t>Northwest Minorities Univ</t>
  </si>
  <si>
    <t>Wy Szk Edu Wczesnosz Myslowice</t>
  </si>
  <si>
    <t>Inst Prof Alem W Von Humboldt</t>
  </si>
  <si>
    <t>North Valley College Found</t>
  </si>
  <si>
    <t>Northwest Polytechnical Univ</t>
  </si>
  <si>
    <t>Wy Szk Ekologii Zar Warszawa</t>
  </si>
  <si>
    <t>Nova Scotia Agricultural Coll</t>
  </si>
  <si>
    <t>Inst Prof Alemán Valparaíso</t>
  </si>
  <si>
    <t>Northeastern College</t>
  </si>
  <si>
    <t>Northwestern Poly University</t>
  </si>
  <si>
    <t>Wy Szk Ekon Hum Skierniewice</t>
  </si>
  <si>
    <t>Nova Scotia Coll of Art/Design</t>
  </si>
  <si>
    <t>Inst Prof ALPES</t>
  </si>
  <si>
    <t>Northeastern Mindanao Colleges</t>
  </si>
  <si>
    <t>Notoru Damu Joshi Daigaku</t>
  </si>
  <si>
    <t>Wy Szk Ekonom Administ Kielce</t>
  </si>
  <si>
    <t>Nova Scotia Community College</t>
  </si>
  <si>
    <t>Inst Prof Andalien</t>
  </si>
  <si>
    <t>Northern Bataan Institute</t>
  </si>
  <si>
    <t>Notoru Damu Seishin Joshi Dai</t>
  </si>
  <si>
    <t>Wy Szk Ekonomiczna Bialystok</t>
  </si>
  <si>
    <t>Nova Scotia Teachers College</t>
  </si>
  <si>
    <t>Inst Prof Araucana</t>
  </si>
  <si>
    <t>Northern Cagayan Colleges</t>
  </si>
  <si>
    <t>Nrth China Elec Pwr Uni Beijin</t>
  </si>
  <si>
    <t>Wy Szk Ekonom-Inform Warszawa</t>
  </si>
  <si>
    <t>Nova Southeastern University</t>
  </si>
  <si>
    <t>Inst Prof Araucania</t>
  </si>
  <si>
    <t>Northern Cebu College</t>
  </si>
  <si>
    <t>NW Agr U Xianyang</t>
  </si>
  <si>
    <t>Wy Szk Ekononmii Admin Bytom</t>
  </si>
  <si>
    <t>Nova University</t>
  </si>
  <si>
    <t>Inst Prof ARCIS</t>
  </si>
  <si>
    <t>Northern Christian College</t>
  </si>
  <si>
    <t>NW Agriculture &amp; Forestry Univ</t>
  </si>
  <si>
    <t>Wy Szk Finans Bank Ubez Lódz</t>
  </si>
  <si>
    <t>Nrth Harris Montgomery Com Col</t>
  </si>
  <si>
    <t>Inst Prof ARCOS</t>
  </si>
  <si>
    <t>Northern Colleges Foundation</t>
  </si>
  <si>
    <t>NW C Arch Eng Xi'an</t>
  </si>
  <si>
    <t>Wy Szk Finans Zarzad Bialystok</t>
  </si>
  <si>
    <t>N-Western Connecticut Com Sch</t>
  </si>
  <si>
    <t>Inst Prof Artes Ci Com</t>
  </si>
  <si>
    <t>Northern Cotabato College</t>
  </si>
  <si>
    <t>NW I Lt Ind Xi'anyang</t>
  </si>
  <si>
    <t>Wy Szk Gos Nieruchom Warszawa</t>
  </si>
  <si>
    <t>NY Univ Stern-Sch of Business</t>
  </si>
  <si>
    <t>Inst Prof Artes Valero</t>
  </si>
  <si>
    <t>Northern Leyte College</t>
  </si>
  <si>
    <t>NW I Pol Sci Law Xi'an</t>
  </si>
  <si>
    <t>Wy Szk Hand Fin Miedz Warszawa</t>
  </si>
  <si>
    <t>Oak Brook College of Law</t>
  </si>
  <si>
    <t>Inst Prof Atacama</t>
  </si>
  <si>
    <t>Northern Luzon Adentist Coll</t>
  </si>
  <si>
    <t>NW I Test Tech Xi'an</t>
  </si>
  <si>
    <t>Wy Szk Handlu Prawa Warszawa</t>
  </si>
  <si>
    <t>Oakland Community College</t>
  </si>
  <si>
    <t>Inst Prof Aysen</t>
  </si>
  <si>
    <t>Northern Mindanao Colleges</t>
  </si>
  <si>
    <t>NW Nor U Lanzhou</t>
  </si>
  <si>
    <t>Wy Szk Hotel Gast Tur Warszawa</t>
  </si>
  <si>
    <t>Oakland University</t>
  </si>
  <si>
    <t>Inst Prof Blas Cañas</t>
  </si>
  <si>
    <t>Northern Mindano Tech Inst</t>
  </si>
  <si>
    <t>NW U Xi'an</t>
  </si>
  <si>
    <t>Wy Szk Hotel Gastronom Poznan</t>
  </si>
  <si>
    <t>Oakton Community College</t>
  </si>
  <si>
    <t>Inst Prof Campus</t>
  </si>
  <si>
    <t>Northern Panay Teachers Coll</t>
  </si>
  <si>
    <t>O Jung Hup Taehak</t>
  </si>
  <si>
    <t>Wy Szk Hum Przyrod Sandomierz</t>
  </si>
  <si>
    <t>Oakwood University</t>
  </si>
  <si>
    <t>Inst Prof Carlos Casanueva</t>
  </si>
  <si>
    <t>Northern Quezon College</t>
  </si>
  <si>
    <t>Obihiro Chikusan Daigaku</t>
  </si>
  <si>
    <t>Wy Szk Human-Ekonom Wroclawek</t>
  </si>
  <si>
    <t>Oberlin College</t>
  </si>
  <si>
    <t>Inst Prof Carlos Thielemann Ma</t>
  </si>
  <si>
    <t>Northwestern Agusan Colleges</t>
  </si>
  <si>
    <t>Obirin Daigaku</t>
  </si>
  <si>
    <t>Wy Szk Humanistycz-Ekonom Lódz</t>
  </si>
  <si>
    <t>OCAD</t>
  </si>
  <si>
    <t>Inst Prof Cen Estud Tur</t>
  </si>
  <si>
    <t>Northwestern Univ Philippines</t>
  </si>
  <si>
    <t>Ocean U Qingdao</t>
  </si>
  <si>
    <t>Wy Szk Humanistyczna Pultusk</t>
  </si>
  <si>
    <t>Occidental College</t>
  </si>
  <si>
    <t>Inst Prof CENAFORM</t>
  </si>
  <si>
    <t>Northwestern Visayan College</t>
  </si>
  <si>
    <t>Ochanomizu Joshi Daigaku</t>
  </si>
  <si>
    <t>Wy Szk Inf Stos Zar Warszawa</t>
  </si>
  <si>
    <t>Ocean County College</t>
  </si>
  <si>
    <t>Inst Prof Chileño Brit Cult</t>
  </si>
  <si>
    <t>Notre Dame Center Catechesis</t>
  </si>
  <si>
    <t>Ohtani Joshi Daigaku</t>
  </si>
  <si>
    <t>Wy Szk Inf Zar Bielska Biala</t>
  </si>
  <si>
    <t>Oglethorpe University Atlanta</t>
  </si>
  <si>
    <t>Inst Prof Ci Artes</t>
  </si>
  <si>
    <t>Notre Dame Hosp Sch Midwifery</t>
  </si>
  <si>
    <t>Oita Daigaku</t>
  </si>
  <si>
    <t>Wy Szk Inform Zarzad Rzeszów</t>
  </si>
  <si>
    <t>Ohio Northern University</t>
  </si>
  <si>
    <t>Inst Prof Ci Comp Acuario Data</t>
  </si>
  <si>
    <t>Notre Dame Marbel University</t>
  </si>
  <si>
    <t>Oita Ika Daigaku</t>
  </si>
  <si>
    <t>Wy Szk Komunikacji Zar Poznan</t>
  </si>
  <si>
    <t>Ohio State University</t>
  </si>
  <si>
    <t>Inst Prof CIISA</t>
  </si>
  <si>
    <t>Notre Dame of Dadiangas Coll</t>
  </si>
  <si>
    <t>Okayama Daigaku</t>
  </si>
  <si>
    <t>Wy Szk Lingwistycz Czestochowa</t>
  </si>
  <si>
    <t>Ohio University</t>
  </si>
  <si>
    <t>Inst Prof Com Procom</t>
  </si>
  <si>
    <t>Notre Dame of Jolo College</t>
  </si>
  <si>
    <t>Okayama Kenritsu Daigaku</t>
  </si>
  <si>
    <t>Wy Szk Marketing Zarzad Kutno</t>
  </si>
  <si>
    <t>Ohio Wesleyan University</t>
  </si>
  <si>
    <t>Inst Prof Comp</t>
  </si>
  <si>
    <t>Notre Dame of Kidapawan Coll</t>
  </si>
  <si>
    <t>Okayama Rika Daigaku</t>
  </si>
  <si>
    <t>Wy Szk Marketing Zarzad Leszno</t>
  </si>
  <si>
    <t>Ohlone College</t>
  </si>
  <si>
    <t>Inst Prof Comp Dr Jaime Michel</t>
  </si>
  <si>
    <t>Notre Dame of Midsayap College</t>
  </si>
  <si>
    <t>Okayama Shoka Daigaku</t>
  </si>
  <si>
    <t>Wy Szk Marketingu Biznesu Lódz</t>
  </si>
  <si>
    <t>OISE</t>
  </si>
  <si>
    <t>Inst Prof Concepción</t>
  </si>
  <si>
    <t>Notre Dame of Salaman College</t>
  </si>
  <si>
    <t>Okinawa Daigaku</t>
  </si>
  <si>
    <t>Wy Szk Mat Inf Uzyt Bialystok</t>
  </si>
  <si>
    <t>Okanagan College - Penticton</t>
  </si>
  <si>
    <t>Inst Prof CROVNLIET</t>
  </si>
  <si>
    <t>Notre Dame of Tacurong College</t>
  </si>
  <si>
    <t>Okinawa Kenritsu Geijutsu Dai</t>
  </si>
  <si>
    <t>Wy Szk Mrktg Zar Bielska Biala</t>
  </si>
  <si>
    <t>Okanagan University College</t>
  </si>
  <si>
    <t>Inst Prof Desar Reg Los Leones</t>
  </si>
  <si>
    <t>Notre Dame University</t>
  </si>
  <si>
    <t>Okinawa Kokusai Daigaku</t>
  </si>
  <si>
    <t>Wy Szk Nauk Hum Dzien Poznan</t>
  </si>
  <si>
    <t>Oklahoma Baptist University</t>
  </si>
  <si>
    <t>Inst Prof Diego Portales</t>
  </si>
  <si>
    <t>Nova Computer Coll Novaliches</t>
  </si>
  <si>
    <t>Open U Hong Kong</t>
  </si>
  <si>
    <t>Wy Szk Ochr Srodow Bydgoszcz</t>
  </si>
  <si>
    <t>Oklahoma Christian University</t>
  </si>
  <si>
    <t>Inst Prof Dr Virginio Gómez G</t>
  </si>
  <si>
    <t>Nova Computer College - Munoz</t>
  </si>
  <si>
    <t>Open U Kaohsiung</t>
  </si>
  <si>
    <t>Wy Szk Pedagogicz Czestochowa</t>
  </si>
  <si>
    <t>Oklahoma City University</t>
  </si>
  <si>
    <t>Inst Prof DUOC</t>
  </si>
  <si>
    <t>Nueva Ecija College</t>
  </si>
  <si>
    <t>Osaka Denkitsushin Daigaku</t>
  </si>
  <si>
    <t>Wy Szk Pedagogiczna Bydgoszcz</t>
  </si>
  <si>
    <t>Oklahoma State University</t>
  </si>
  <si>
    <t>Inst Prof E Com Monica Herrera</t>
  </si>
  <si>
    <t>Nueva Ecija Univ Science Tech</t>
  </si>
  <si>
    <t>Osaka Furitsu Daigaku</t>
  </si>
  <si>
    <t>Wy Szk Przed Mrktg Chrzanów</t>
  </si>
  <si>
    <t>Old Dominion University</t>
  </si>
  <si>
    <t>Inst Prof E Cont Auditores</t>
  </si>
  <si>
    <t>Nueva Vizcaya St Polytech Inst</t>
  </si>
  <si>
    <t>Osaka Gaikokugo Daigaku</t>
  </si>
  <si>
    <t>Wy Szk Przedsieb Admin Lublin</t>
  </si>
  <si>
    <t>Olds College</t>
  </si>
  <si>
    <t>Inst Prof E L-A Idiomas</t>
  </si>
  <si>
    <t>Nueva Vizcaya State Inst Tech</t>
  </si>
  <si>
    <t>Osaka Gakuin Daigaku</t>
  </si>
  <si>
    <t>Wy Szk Przedsieborcz Zar Lódz</t>
  </si>
  <si>
    <t>Olivet Nazarene University</t>
  </si>
  <si>
    <t>Inst Prof E Mús</t>
  </si>
  <si>
    <t>Nursing Institute Yangon</t>
  </si>
  <si>
    <t>Osaka Geijutsu Daigaku</t>
  </si>
  <si>
    <t>Wy Szk Psych Spolcz Warszawa</t>
  </si>
  <si>
    <t>Onondaga Comm College</t>
  </si>
  <si>
    <t>Inst Prof E Nac Rel Publ</t>
  </si>
  <si>
    <t>NW Mindanao Christian College</t>
  </si>
  <si>
    <t>Osaka Ika Daigaku</t>
  </si>
  <si>
    <t>Wy Szk Rozwoju Lokal Zyradów</t>
  </si>
  <si>
    <t>Ontario Bible College</t>
  </si>
  <si>
    <t>Inst Prof E Sup Com Ext</t>
  </si>
  <si>
    <t>O. B. Montesorri Center</t>
  </si>
  <si>
    <t>Osaka Joshi Daigaku</t>
  </si>
  <si>
    <t>Wy Szk Spol Gospodarcza Tyczyn</t>
  </si>
  <si>
    <t>Oral Roberts University</t>
  </si>
  <si>
    <t>Inst Prof E Sup Neg</t>
  </si>
  <si>
    <t>OAA Computer College Found</t>
  </si>
  <si>
    <t>Osaka Keizai Daigaku</t>
  </si>
  <si>
    <t>Wy Szk Stos Miedz Am Warszawa</t>
  </si>
  <si>
    <t>Orange Coast College</t>
  </si>
  <si>
    <t>Inst Prof EACE</t>
  </si>
  <si>
    <t>Oblates St Joseph Coll Phil</t>
  </si>
  <si>
    <t>Osaka Keizai Hoka Daigaku</t>
  </si>
  <si>
    <t>Wy Szk Sztuk Projekt Lódz</t>
  </si>
  <si>
    <t>Orange County Comm College</t>
  </si>
  <si>
    <t>Inst Prof EATRI</t>
  </si>
  <si>
    <t>Occidental Mindoro State Coll</t>
  </si>
  <si>
    <t>Osaka Kogyo Daigaku</t>
  </si>
  <si>
    <t>Wy Szk Sztuk Stosowanej Poznan</t>
  </si>
  <si>
    <t>Oregon Health Sciences Univ</t>
  </si>
  <si>
    <t>Inst Prof ECACEC</t>
  </si>
  <si>
    <t>Olivarez College</t>
  </si>
  <si>
    <t>Osaka Kokusai Daigaku</t>
  </si>
  <si>
    <t>Wy Szk Sztuk Uzyt Szczecin</t>
  </si>
  <si>
    <t>Oregon Institute of Technology</t>
  </si>
  <si>
    <t>Inst Prof Econ Adm Santiago</t>
  </si>
  <si>
    <t>Olra College Foundation</t>
  </si>
  <si>
    <t>Osaka Kokusai Joshi Daigaku</t>
  </si>
  <si>
    <t>Wy Szk Tur Hotelarst Warszawa</t>
  </si>
  <si>
    <t>Oregon State University</t>
  </si>
  <si>
    <t>Inst Prof Educares</t>
  </si>
  <si>
    <t>On-Line Data Cen Computer Sch</t>
  </si>
  <si>
    <t>Osaka Kyoiku Daigaku</t>
  </si>
  <si>
    <t>Wy Szk Tur Hotelarstwa Gdansk</t>
  </si>
  <si>
    <t>Inst Prof ENAC</t>
  </si>
  <si>
    <t>Oroquieta Vocational School</t>
  </si>
  <si>
    <t>Osaka Ongaku Daigaku</t>
  </si>
  <si>
    <t>Wy Szk Turystyki Rekr Warszawa</t>
  </si>
  <si>
    <t>Otterbein College</t>
  </si>
  <si>
    <t>Inst Prof Epson</t>
  </si>
  <si>
    <t>Osias Colleges</t>
  </si>
  <si>
    <t>Osaka Sangyo Daigaku</t>
  </si>
  <si>
    <t>Wy Szk Ubez Ubezpiecz Warszawa</t>
  </si>
  <si>
    <t>Oulton College</t>
  </si>
  <si>
    <t>Inst Prof ESANE N</t>
  </si>
  <si>
    <t>Osias Educational Foundation</t>
  </si>
  <si>
    <t>Osaka Shika Daigaku</t>
  </si>
  <si>
    <t>Wy Szk Umiejet Pedaog Zar Ryki</t>
  </si>
  <si>
    <t>Pace University - Briarcliffe</t>
  </si>
  <si>
    <t>Inst Prof Estud Sup Blas Cañas</t>
  </si>
  <si>
    <t>Osmeña College</t>
  </si>
  <si>
    <t>Osaka Shiritsu Daigaku</t>
  </si>
  <si>
    <t>Wy Szk Umiejet Spolecz Poznan</t>
  </si>
  <si>
    <t>Pace University - NY</t>
  </si>
  <si>
    <t>Inst Prof ESUCOMEX</t>
  </si>
  <si>
    <t>Our Lady of Lourdes Coll Found</t>
  </si>
  <si>
    <t>Osaka Shogyo Daigaku</t>
  </si>
  <si>
    <t>Wy Szk Zar Administracji Opole</t>
  </si>
  <si>
    <t>Pace University - Pleasantvill</t>
  </si>
  <si>
    <t>Inst Prof G Subercaseaux</t>
  </si>
  <si>
    <t>Our Lady of Lourdes Coll Inc.</t>
  </si>
  <si>
    <t>Osaka Shoin Joshi Daigaku</t>
  </si>
  <si>
    <t>Wy Szk Zar Bankowosci Kraków</t>
  </si>
  <si>
    <t>Pace University - Port Chester</t>
  </si>
  <si>
    <t>Inst Prof GAMMA</t>
  </si>
  <si>
    <t>Our Lady of Mercy College</t>
  </si>
  <si>
    <t>Osaka Taiiku Daigaku</t>
  </si>
  <si>
    <t>Wy Szk Zar Bankowosci Poznan</t>
  </si>
  <si>
    <t>Pace University - White Plains</t>
  </si>
  <si>
    <t>Inst Prof Helen Keller</t>
  </si>
  <si>
    <t>Our Lady of the Pillar Inst</t>
  </si>
  <si>
    <t>Osaka University</t>
  </si>
  <si>
    <t>Wy Szk Zar Edukacja Wroclaw</t>
  </si>
  <si>
    <t>Pacific Lutheran University</t>
  </si>
  <si>
    <t>Inst Prof Hogar Catequistico</t>
  </si>
  <si>
    <t>Our Lady of Wisdom Academy</t>
  </si>
  <si>
    <t>Osaka Yakka Daigaku</t>
  </si>
  <si>
    <t>Wy Szk Zar Finansów Wroclaw</t>
  </si>
  <si>
    <t>Pacific Rim College</t>
  </si>
  <si>
    <t>Inst Prof INACAP</t>
  </si>
  <si>
    <t>Our Lady Perpetual Succor Coll</t>
  </si>
  <si>
    <t>Otani Daigaku</t>
  </si>
  <si>
    <t>Wy Szk Zar Marketing Sochaczew</t>
  </si>
  <si>
    <t>Pacific School of Religion</t>
  </si>
  <si>
    <t>Inst Prof IPEVE</t>
  </si>
  <si>
    <t>Our Lord's Grace Montessori</t>
  </si>
  <si>
    <t>Otaru Shoka Daigaku</t>
  </si>
  <si>
    <t>Wy Szk Zar Marketing Sosnowiec</t>
  </si>
  <si>
    <t>Pacific Union College</t>
  </si>
  <si>
    <t>Inst Prof Iquique English Coll</t>
  </si>
  <si>
    <t>Ovilla Tech College</t>
  </si>
  <si>
    <t>Otemae Daigaku</t>
  </si>
  <si>
    <t>Wy Szk Zar Marketing Warszawa</t>
  </si>
  <si>
    <t>Pacific University</t>
  </si>
  <si>
    <t>Inst Prof ITESA</t>
  </si>
  <si>
    <t>Pablo Borbon Mem Inst Tech</t>
  </si>
  <si>
    <t>Otemon Gakuin Daigaku</t>
  </si>
  <si>
    <t>Wy Szk Zar Marketing Wroclaw</t>
  </si>
  <si>
    <t>Pacifica Graduate Institute</t>
  </si>
  <si>
    <t>Inst Prof John F Kennedy</t>
  </si>
  <si>
    <t>Pacasum College</t>
  </si>
  <si>
    <t>Otsuma Joshi Daigaku</t>
  </si>
  <si>
    <t>Wy Szk Zar Nauk Spol Tychy</t>
  </si>
  <si>
    <t>Palm Beach Atlantic University</t>
  </si>
  <si>
    <t>Inst Prof Juan Bohon</t>
  </si>
  <si>
    <t>Pace Graduate Sch Christ Educ</t>
  </si>
  <si>
    <t>Ou Daigaku</t>
  </si>
  <si>
    <t>Wy Szk Zar Przed Walbrzych</t>
  </si>
  <si>
    <t>Palm Beach Community College</t>
  </si>
  <si>
    <t>Inst Prof L-A Com Ext</t>
  </si>
  <si>
    <t>Pagadian Coll Criminology Sci</t>
  </si>
  <si>
    <t>O-wol Sa-il Kongop Taehak</t>
  </si>
  <si>
    <t>Wy Szk Zarzadzania Czestochowa</t>
  </si>
  <si>
    <t>Palmer College of Chiropractic</t>
  </si>
  <si>
    <t>Inst Prof Libertador Los Andes</t>
  </si>
  <si>
    <t>Palaris College</t>
  </si>
  <si>
    <t>Pachon Cha Medical School</t>
  </si>
  <si>
    <t>Wy Szk Zaw Gorzów Wilekopolski</t>
  </si>
  <si>
    <t>Palomar College</t>
  </si>
  <si>
    <t>Inst Prof Los Angeles</t>
  </si>
  <si>
    <t>Palawan College of Arts Trades</t>
  </si>
  <si>
    <t>Paekche Art College</t>
  </si>
  <si>
    <t>Wy Szk Zaw Handlu Rach Poznan</t>
  </si>
  <si>
    <t>Paradise Valley Community Coll</t>
  </si>
  <si>
    <t>Inst Prof Luis Galdames</t>
  </si>
  <si>
    <t>Palawan Nat Agricultural Coll</t>
  </si>
  <si>
    <t>Paeksan Taehak</t>
  </si>
  <si>
    <t>Wy Szkola Admin Publicz Gdynia</t>
  </si>
  <si>
    <t>Park University</t>
  </si>
  <si>
    <t>Inst Prof Massachusetts</t>
  </si>
  <si>
    <t>Palawan Polytechnic College</t>
  </si>
  <si>
    <t>Pai Chai University</t>
  </si>
  <si>
    <t>Wy Szkola Admin Publicz Lódz</t>
  </si>
  <si>
    <t>Parkland College</t>
  </si>
  <si>
    <t>Inst Prof Maule</t>
  </si>
  <si>
    <t>Palawan State University</t>
  </si>
  <si>
    <t>Peking Union Medical College</t>
  </si>
  <si>
    <t>Wy Szkola Agrobiznesu Lomza</t>
  </si>
  <si>
    <t>Parkland Community College</t>
  </si>
  <si>
    <t>Inst Prof Pacífico</t>
  </si>
  <si>
    <t>Palompan Institute Technology</t>
  </si>
  <si>
    <t>Peking University</t>
  </si>
  <si>
    <t>Wy Szkola Biznesu Nowy Sacz</t>
  </si>
  <si>
    <t>Pasadena City College</t>
  </si>
  <si>
    <t>Inst Prof Providencia</t>
  </si>
  <si>
    <t>Pamantasan Araullo</t>
  </si>
  <si>
    <t>Peoples Police Off U China</t>
  </si>
  <si>
    <t>Wy Szkola Handlu Uslug Poznan</t>
  </si>
  <si>
    <t>Pasco Hernando Comm College</t>
  </si>
  <si>
    <t>Inst Prof San Bartolomé Serena</t>
  </si>
  <si>
    <t>Pamets College</t>
  </si>
  <si>
    <t>People's University of China</t>
  </si>
  <si>
    <t>Wy Szkola Menedzerska Legnica</t>
  </si>
  <si>
    <t>Patten University</t>
  </si>
  <si>
    <t>Inst Prof Santo Tomas</t>
  </si>
  <si>
    <t>Pampang Teachers' College</t>
  </si>
  <si>
    <t>Petro U Beijing</t>
  </si>
  <si>
    <t>Wy Szkola Pedagogiczna Olsztyn</t>
  </si>
  <si>
    <t>Paul Smith's College</t>
  </si>
  <si>
    <t>Inst Prof SOEDUC</t>
  </si>
  <si>
    <t>Pampanga Agricultural College</t>
  </si>
  <si>
    <t>Phohang Kongop Taehak</t>
  </si>
  <si>
    <t>Wy Szkola Pedagogiczna Rzeszów</t>
  </si>
  <si>
    <t>Peabody Conservatory of Music</t>
  </si>
  <si>
    <t>Inst Prof Sur</t>
  </si>
  <si>
    <t>Pampanga Colleges</t>
  </si>
  <si>
    <t>Phyongchon Kongop Taehak</t>
  </si>
  <si>
    <t>Wy Szkola Pedagogiczna Slupsk</t>
  </si>
  <si>
    <t>PEI School of Nursing</t>
  </si>
  <si>
    <t>Inst Prof Teatro La Casa</t>
  </si>
  <si>
    <t>Panantasan ng Lungsod Maynila</t>
  </si>
  <si>
    <t>Phyongsong Taehak</t>
  </si>
  <si>
    <t>Wy Szkola Techniczna Legnica</t>
  </si>
  <si>
    <t>Pembroke State University</t>
  </si>
  <si>
    <t>Inst Prof Temuco</t>
  </si>
  <si>
    <t>Panay State Polytechnic Coll</t>
  </si>
  <si>
    <t>PLA Foreign Language Univ</t>
  </si>
  <si>
    <t>Wy Szkola Ubezpieczen Kielce</t>
  </si>
  <si>
    <t>Penn State Abington</t>
  </si>
  <si>
    <t>Inst Prof Valparaíso</t>
  </si>
  <si>
    <t>Panay Technological College</t>
  </si>
  <si>
    <t>Pochon Cha University</t>
  </si>
  <si>
    <t>Wy Szkola Zarzadzania Rzeszów</t>
  </si>
  <si>
    <t>Penn State Erie Behrend Coll</t>
  </si>
  <si>
    <t>Inst Prof Viña Mar</t>
  </si>
  <si>
    <t>Pandan Bay Institute</t>
  </si>
  <si>
    <t>Pohang Univ Science Technology</t>
  </si>
  <si>
    <t>Wy Szkola Zarzadzania Slupsk</t>
  </si>
  <si>
    <t>Penn State U University Park</t>
  </si>
  <si>
    <t>Inst Prof VIPRO</t>
  </si>
  <si>
    <t>Pangasinan Coll Science Tech</t>
  </si>
  <si>
    <t>Ponghwa Taehak</t>
  </si>
  <si>
    <t>Wyd Filozof Towar Jezu Kraków</t>
  </si>
  <si>
    <t>Penn State Univ Dubois</t>
  </si>
  <si>
    <t>Inst Prof Virginio Gómez</t>
  </si>
  <si>
    <t>Pangasinan Memorial College</t>
  </si>
  <si>
    <t>Presbyterian Coll Theo Sem</t>
  </si>
  <si>
    <t>Wyzsz Szkola Ekonomiczna Nisko</t>
  </si>
  <si>
    <t>Penn State Univ Hazleton</t>
  </si>
  <si>
    <t>Inst Prof Wilhelm Humboldt</t>
  </si>
  <si>
    <t>Pangasinan Merchant Mar Acad</t>
  </si>
  <si>
    <t>Providence U</t>
  </si>
  <si>
    <t>Wyzsza Szkola Bankowa Gdansk</t>
  </si>
  <si>
    <t>Penn State Univ Hershey</t>
  </si>
  <si>
    <t>Inst Prof ZIPTER</t>
  </si>
  <si>
    <t>Pangasinan School Arts Trades</t>
  </si>
  <si>
    <t>Pukchang Kongop Taehak</t>
  </si>
  <si>
    <t>Wyzsza Szkola Bankowa Poznan</t>
  </si>
  <si>
    <t>Penn State Univ Middletown</t>
  </si>
  <si>
    <t>Inst Santareno Ens Sup</t>
  </si>
  <si>
    <t>Pangasinan State University</t>
  </si>
  <si>
    <t>Pukchong Wonye Thankwa Taehak</t>
  </si>
  <si>
    <t>Wyzsza Szkola Bankowa Torun</t>
  </si>
  <si>
    <t>Penn State Univ Monaca</t>
  </si>
  <si>
    <t>Inst São José Campos Ens Sup</t>
  </si>
  <si>
    <t>Parang Foundation College</t>
  </si>
  <si>
    <t>Pukyong National University</t>
  </si>
  <si>
    <t>Wyzsza Szkola Bankowa Wroclaw</t>
  </si>
  <si>
    <t>Penn State Univ Schuylkill</t>
  </si>
  <si>
    <t>Inst Sul Brasil Ens Sup</t>
  </si>
  <si>
    <t>Partido College</t>
  </si>
  <si>
    <t>Pusan National Univ Education</t>
  </si>
  <si>
    <t>Wyzsza Szkola Biznesu Pila</t>
  </si>
  <si>
    <t>Penn State University Altoona</t>
  </si>
  <si>
    <t>Inst Sup Ci Apl Limeira</t>
  </si>
  <si>
    <t>Partido State College</t>
  </si>
  <si>
    <t>Pusan National Univ Tech</t>
  </si>
  <si>
    <t>Wyzsza Szkola Biznesu Radom</t>
  </si>
  <si>
    <t>Penn Valley Community College</t>
  </si>
  <si>
    <t>Inst Sup Comercio</t>
  </si>
  <si>
    <t>Pasig Catholic College</t>
  </si>
  <si>
    <t>Pusan National University</t>
  </si>
  <si>
    <t>Wyzsza Szkola Biznesu Tarnów</t>
  </si>
  <si>
    <t>Pepperdine University</t>
  </si>
  <si>
    <t>Inst Sup Edu Rural</t>
  </si>
  <si>
    <t>Pathein University</t>
  </si>
  <si>
    <t>Pusan Univ Foreign Studies</t>
  </si>
  <si>
    <t>Wyzsza Szkola Handlowa Kraków</t>
  </si>
  <si>
    <t>Peralta Com College District</t>
  </si>
  <si>
    <t>Inst Sup Educación</t>
  </si>
  <si>
    <t>Pathumthani College</t>
  </si>
  <si>
    <t>Pyongsong Medical Univ</t>
  </si>
  <si>
    <t>Wyzsza Szkola Handlu Kielce</t>
  </si>
  <si>
    <t>Pfeiffer College</t>
  </si>
  <si>
    <t>Inst Sup Est Soc C Bevilacqua</t>
  </si>
  <si>
    <t>Patria Sable Corpus College</t>
  </si>
  <si>
    <t>Pyongtak University</t>
  </si>
  <si>
    <t>Wyzsza Szkola Handlu Wroclaw</t>
  </si>
  <si>
    <t>Philadelphia Biblical Univ</t>
  </si>
  <si>
    <t>Inst Sup Pantanal</t>
  </si>
  <si>
    <t>PATTS College of Aeronautics</t>
  </si>
  <si>
    <t>Pyongyang Choldo Taehak</t>
  </si>
  <si>
    <t>Wyzsza Szkola Informatyki Lódz</t>
  </si>
  <si>
    <t>Philadelphia Coll Osteopath Md</t>
  </si>
  <si>
    <t>Inst Sup Tec</t>
  </si>
  <si>
    <t>Payap University</t>
  </si>
  <si>
    <t>Pyongyang Jongi Thankwa Taehak</t>
  </si>
  <si>
    <t>Wyzsza Szkola Kupiecka Lódz</t>
  </si>
  <si>
    <t>Philadelphia University</t>
  </si>
  <si>
    <t>Inst Taquaritinguense Ens Sup</t>
  </si>
  <si>
    <t>Pedro Rebadulla Mem Agric Coll</t>
  </si>
  <si>
    <t>Pyongyang Kigye Taehak</t>
  </si>
  <si>
    <t>Wyzsza Szkola Morska Gdynia</t>
  </si>
  <si>
    <t>Philander Smith College</t>
  </si>
  <si>
    <t>Inst Taubaté Ens Sup</t>
  </si>
  <si>
    <t>Pena De Francia College</t>
  </si>
  <si>
    <t>Pyongyang Konsol Thankwa Tae</t>
  </si>
  <si>
    <t>Wyzsza Szkola Morska Szczecin</t>
  </si>
  <si>
    <t>Phoenix College</t>
  </si>
  <si>
    <t>Inst Tec</t>
  </si>
  <si>
    <t>Penang Medical College</t>
  </si>
  <si>
    <t>Pyongyang Kyonggongop Taehak</t>
  </si>
  <si>
    <t>Wyzsza Szkola Policji Szczytno</t>
  </si>
  <si>
    <t>Piedmont Virginia Comm Coll</t>
  </si>
  <si>
    <t>Inst Tec Adm Econ</t>
  </si>
  <si>
    <t>Peng Anak Put Hajah Rashidah S</t>
  </si>
  <si>
    <t>Pyongyang Medical Univ</t>
  </si>
  <si>
    <t>Wyzsza Szkola Zar Adm Zamosc</t>
  </si>
  <si>
    <t>Pierce College</t>
  </si>
  <si>
    <t>Inst Tec Aeronáutica</t>
  </si>
  <si>
    <t>Perpetual Help Coll Pangasinan</t>
  </si>
  <si>
    <t>Pyongyang Misul Taehak</t>
  </si>
  <si>
    <t>Wyzsza Szkola Zawodowa Konin</t>
  </si>
  <si>
    <t>Pima Community College</t>
  </si>
  <si>
    <t>Inst Tec Amazônia</t>
  </si>
  <si>
    <t>Perpetual Help College - GMA</t>
  </si>
  <si>
    <t>Pyongyang Nongop Taehak</t>
  </si>
  <si>
    <t>Wyzsza Szkola Zawodowa Legnica</t>
  </si>
  <si>
    <t>Pine Manor College</t>
  </si>
  <si>
    <t>Inst Tec Antioquia</t>
  </si>
  <si>
    <t>Perpetual Help College Laguna</t>
  </si>
  <si>
    <t>Pyongyang Oeguko Taehak</t>
  </si>
  <si>
    <t>Wyzsza Szkola Zawodowa Tarnów</t>
  </si>
  <si>
    <t>Pittsburg State University</t>
  </si>
  <si>
    <t>Inst Tec Buenos Aires</t>
  </si>
  <si>
    <t>Perpetual Help College Manila</t>
  </si>
  <si>
    <t>Pyongyang Tosi Kyo Than Taehak</t>
  </si>
  <si>
    <t>Yaroslavl State Med Academy</t>
  </si>
  <si>
    <t>Pittsburgh Theological Seminar</t>
  </si>
  <si>
    <t>Inst Téc Cen</t>
  </si>
  <si>
    <t>Perpetual Help College Rizal</t>
  </si>
  <si>
    <t>Pyongyang Uihak Taehak</t>
  </si>
  <si>
    <t>Yugo Zapaden U Neofit Rilski</t>
  </si>
  <si>
    <t>Pitzer College</t>
  </si>
  <si>
    <t>Inst Tec Elect Com</t>
  </si>
  <si>
    <t>Perpetual Help Paramedical Sch</t>
  </si>
  <si>
    <t>Pyongyang Umakmuyong Taehak</t>
  </si>
  <si>
    <t>Yuzhno Inst Ec Law Informatics</t>
  </si>
  <si>
    <t>Plymouth State Univ</t>
  </si>
  <si>
    <t>Inst Uni Ens Sup Objetivo</t>
  </si>
  <si>
    <t>Perpetual Help School Laguna</t>
  </si>
  <si>
    <t>Pyongyang University Surgery</t>
  </si>
  <si>
    <t>Zabaikal Gos Ped Univ</t>
  </si>
  <si>
    <t>Point Lama Nazarene University</t>
  </si>
  <si>
    <t>Inst Univ Aeronáutico</t>
  </si>
  <si>
    <t>Pertanian Malaysia,Univ</t>
  </si>
  <si>
    <t>Pyongyang Yonguk Yonghwa Tae</t>
  </si>
  <si>
    <t>Západoceská Univ Plzni</t>
  </si>
  <si>
    <t>Point Park University</t>
  </si>
  <si>
    <t>Inst Univ Audición Lenguaje</t>
  </si>
  <si>
    <t>Phakklang College</t>
  </si>
  <si>
    <t>Qiannan Sch of Med for Minorit</t>
  </si>
  <si>
    <t>Zaporizhzhya Inst Econ Hum</t>
  </si>
  <si>
    <t>Polytechnic Institute of NY</t>
  </si>
  <si>
    <t>Inst Univ Aut S Ci Información</t>
  </si>
  <si>
    <t>Phetchabun Teachers' College</t>
  </si>
  <si>
    <t>Qingdao C Arch Eng</t>
  </si>
  <si>
    <t>Zaporizhzhya Inst St Mun Mgmt</t>
  </si>
  <si>
    <t>Polytechnic University</t>
  </si>
  <si>
    <t>Inst Univ Barlovento</t>
  </si>
  <si>
    <t>Phetchaburi Teachers' College</t>
  </si>
  <si>
    <t>Qingdao C Chem T</t>
  </si>
  <si>
    <t>Zaporizhzhya Institute of Law</t>
  </si>
  <si>
    <t>Polytechnique University</t>
  </si>
  <si>
    <t>Inst Univ Carlos Soublette</t>
  </si>
  <si>
    <t>Phibunsongkram Teach Coll</t>
  </si>
  <si>
    <t>Qingdao Med C</t>
  </si>
  <si>
    <t>Zaporizhzhya Nat State Tech U</t>
  </si>
  <si>
    <t>Pomona College</t>
  </si>
  <si>
    <t>Inst Univ Ci Biomédicas BA</t>
  </si>
  <si>
    <t>Philippine Accountancy Sci Sch</t>
  </si>
  <si>
    <t>Qingdao U</t>
  </si>
  <si>
    <t>Zaporizhzhya State Eng Acad</t>
  </si>
  <si>
    <t>Ponce Sch of Medicine</t>
  </si>
  <si>
    <t>Inst Univ Educ Especializada</t>
  </si>
  <si>
    <t>Philippine Advent College</t>
  </si>
  <si>
    <t>Qingdao U of Science &amp; Tech</t>
  </si>
  <si>
    <t>Zaporizhzhya State Med Univ</t>
  </si>
  <si>
    <t>Portland Community College</t>
  </si>
  <si>
    <t>Inst Univ Estud Naval Marítimo</t>
  </si>
  <si>
    <t>Philippine Christian Univ</t>
  </si>
  <si>
    <t>Qinghai C Ani Hus Vet Med</t>
  </si>
  <si>
    <t>Zaporizhzhya State Univ</t>
  </si>
  <si>
    <t>Portland State University</t>
  </si>
  <si>
    <t>Inst Univ Estud Sup Art Plást</t>
  </si>
  <si>
    <t>Philippine Coll Health Science</t>
  </si>
  <si>
    <t>Qinghai C Nat</t>
  </si>
  <si>
    <t>Zenskij Negosudarstvennyj Inst</t>
  </si>
  <si>
    <t>Post University</t>
  </si>
  <si>
    <t>Inst Univ Estudios Musicales</t>
  </si>
  <si>
    <t>Philippine Coll Science Tech</t>
  </si>
  <si>
    <t>Qinghai Instof Veterinary Med</t>
  </si>
  <si>
    <t>Zhukovsky Nat Aerospace Univ</t>
  </si>
  <si>
    <t>Prairie Bible College</t>
  </si>
  <si>
    <t>Inst Univ Hist Colombia</t>
  </si>
  <si>
    <t>Philippine College Criminology</t>
  </si>
  <si>
    <t>Qinghai Med C</t>
  </si>
  <si>
    <t>Zhytomyr Inst Eng Tech</t>
  </si>
  <si>
    <t>Prairie State Community Coll</t>
  </si>
  <si>
    <t>Inst Univ Jesus Enr Lossada</t>
  </si>
  <si>
    <t>Philippine College Foundation</t>
  </si>
  <si>
    <t>Qinghai Nor U</t>
  </si>
  <si>
    <t>Zhytomyr St I Franko Ped Univ</t>
  </si>
  <si>
    <t>Prairie View A &amp; M University</t>
  </si>
  <si>
    <t>Inst Univ La Paz</t>
  </si>
  <si>
    <t>Philippine Hanguk Theo Coll</t>
  </si>
  <si>
    <t>Qinghai University</t>
  </si>
  <si>
    <t>Zilinská Univerzita v Ziline</t>
  </si>
  <si>
    <t>Prairie West Comm College</t>
  </si>
  <si>
    <t>Inst Univ Mar Merc Esc Naut</t>
  </si>
  <si>
    <t>Philippine Harvardian College</t>
  </si>
  <si>
    <t>Qiqihar Medical College</t>
  </si>
  <si>
    <t>Pratt Institute</t>
  </si>
  <si>
    <t>Inst Univ Mercadotecnica</t>
  </si>
  <si>
    <t>Philippine Inst Tech Educ Inc.</t>
  </si>
  <si>
    <t>Qufu Nor U</t>
  </si>
  <si>
    <t>Presbyterian College</t>
  </si>
  <si>
    <t>Inst Univ Nac Estud Pentincia</t>
  </si>
  <si>
    <t>Philippine Law School</t>
  </si>
  <si>
    <t>Quiqihar I Lt Ind</t>
  </si>
  <si>
    <t>Presbyterian Sch of Chrn Educ</t>
  </si>
  <si>
    <t>Inst Univ Nuev Profesiones</t>
  </si>
  <si>
    <t>Philippine Maritime Institute</t>
  </si>
  <si>
    <t>Quiqihar Med C</t>
  </si>
  <si>
    <t>Princeton Theological Sem</t>
  </si>
  <si>
    <t>Inst Univ Nueva Esparta</t>
  </si>
  <si>
    <t>Philippine Merchant Mar Acad</t>
  </si>
  <si>
    <t>Quiqihar Teach C</t>
  </si>
  <si>
    <t>Princeton University</t>
  </si>
  <si>
    <t>Inst Univ Ped Monsr R A Blanco</t>
  </si>
  <si>
    <t>Philippine Merchant Marine Sch</t>
  </si>
  <si>
    <t>Quiqihar U</t>
  </si>
  <si>
    <t>Principia College</t>
  </si>
  <si>
    <t>Inst Univ Policía Científica</t>
  </si>
  <si>
    <t>Philippine Missionary Inst</t>
  </si>
  <si>
    <t>Rahung Kongop Taehak</t>
  </si>
  <si>
    <t>Providence College</t>
  </si>
  <si>
    <t>Inst Univ Policia Fed</t>
  </si>
  <si>
    <t>Philippine Normal University</t>
  </si>
  <si>
    <t>Rakuno Gakuen Daigaku</t>
  </si>
  <si>
    <t>Pueblo Community College</t>
  </si>
  <si>
    <t>Inst Univ Policía Metropolitan</t>
  </si>
  <si>
    <t>Philippine Postal Inst Found</t>
  </si>
  <si>
    <t>Rakwon Kongop Taehak</t>
  </si>
  <si>
    <t>Purdue University</t>
  </si>
  <si>
    <t>Inst Univ Politec San Mariño</t>
  </si>
  <si>
    <t>Philippine Rehab Inst Found</t>
  </si>
  <si>
    <t>Rakyon Kongop Taehak</t>
  </si>
  <si>
    <t>Queens Coll - Univ Charlotte</t>
  </si>
  <si>
    <t>Inst Univ Prof Gerenciales</t>
  </si>
  <si>
    <t>Philippine St Coll Aeronautics</t>
  </si>
  <si>
    <t>Ranam Kongop Taehak</t>
  </si>
  <si>
    <t>Inst Univ Relaciones Públicas</t>
  </si>
  <si>
    <t>Philippine Statesman College</t>
  </si>
  <si>
    <t>Reitaku Daigaku</t>
  </si>
  <si>
    <t>Quest University Canada</t>
  </si>
  <si>
    <t>Inst Univ Salud Desar F Night</t>
  </si>
  <si>
    <t>Philippine Union College</t>
  </si>
  <si>
    <t>Renmin U China Beijing</t>
  </si>
  <si>
    <t>Quincy College</t>
  </si>
  <si>
    <t>Inst Univ Salud Fund HABarceló</t>
  </si>
  <si>
    <t>Philippine Union College Naga</t>
  </si>
  <si>
    <t>Ri Kye Sun Taehak</t>
  </si>
  <si>
    <t>Quinnipiac College</t>
  </si>
  <si>
    <t>Inst Univ Tec Adm Hac Publ</t>
  </si>
  <si>
    <t>Philippine Women's Coll Davao</t>
  </si>
  <si>
    <t>Ri Su Bok Taehak</t>
  </si>
  <si>
    <t>Quinsigamond Community College</t>
  </si>
  <si>
    <t>Inst Univ Tec Admin Indust</t>
  </si>
  <si>
    <t>Philippine Women's Univ Manila</t>
  </si>
  <si>
    <t>Ri Su Dok Taehak</t>
  </si>
  <si>
    <t>Qunicy College</t>
  </si>
  <si>
    <t>Inst Univ Tec Agr Ind Andes</t>
  </si>
  <si>
    <t>Philsec Computer College</t>
  </si>
  <si>
    <t>Rigwa Taehak</t>
  </si>
  <si>
    <t>Rabbinical College of America</t>
  </si>
  <si>
    <t>Inst Univ Tec Agustin Codazzi</t>
  </si>
  <si>
    <t>Philsen Marine Tech Coll Found</t>
  </si>
  <si>
    <t>Rikkyo Daigaku</t>
  </si>
  <si>
    <t>Rabbinical College of Quebec</t>
  </si>
  <si>
    <t>Inst Univ Tec Alonso Gamero</t>
  </si>
  <si>
    <t>Phramongkutklao Coll of Med</t>
  </si>
  <si>
    <t>Rissho Daigaku</t>
  </si>
  <si>
    <t>Radcliffe College</t>
  </si>
  <si>
    <t>Inst Univ Tec Américo Vespucio</t>
  </si>
  <si>
    <t>Phuket Teachers' College</t>
  </si>
  <si>
    <t>Ritsumeikan Asia Pacific U</t>
  </si>
  <si>
    <t>Radford College</t>
  </si>
  <si>
    <t>Inst Univ Tec Andres E Blanco</t>
  </si>
  <si>
    <t>Pikit Institute of Technology</t>
  </si>
  <si>
    <t>Ritsumeikan Daigaku</t>
  </si>
  <si>
    <t>Ramapo Coll of New Jersey</t>
  </si>
  <si>
    <t>Inst Univ Tec Antonio J Sucre</t>
  </si>
  <si>
    <t>Pilar College</t>
  </si>
  <si>
    <t>Ryanggang Taehak</t>
  </si>
  <si>
    <t>Randolph-Macon College</t>
  </si>
  <si>
    <t>Inst Univ Tec Antonio Ricaurte</t>
  </si>
  <si>
    <t>Pilgrim Christian College</t>
  </si>
  <si>
    <t>Ryomyong Taehak</t>
  </si>
  <si>
    <t>Randolph-Macon Woman's Coll</t>
  </si>
  <si>
    <t>Inst Univ Tec Bomberil</t>
  </si>
  <si>
    <t>Pili Capital Education Center</t>
  </si>
  <si>
    <t>Ryongdung Kongop Taehak</t>
  </si>
  <si>
    <t>Raritan Valley Community Coll</t>
  </si>
  <si>
    <t>Inst Univ Tec Cabimas</t>
  </si>
  <si>
    <t>Pimsat Colleges</t>
  </si>
  <si>
    <t>Ryongsong Kigekongop Taehak</t>
  </si>
  <si>
    <t>Rasmussen College -Fort Myers</t>
  </si>
  <si>
    <t>Inst Univ Tec Caripito</t>
  </si>
  <si>
    <t>Pines City Educational Center</t>
  </si>
  <si>
    <t>Ryongsong Sikryo Kongop Taehak</t>
  </si>
  <si>
    <t>RCC College of Technology</t>
  </si>
  <si>
    <t>Inst Univ Tec Crist Mendoza</t>
  </si>
  <si>
    <t>Pius XII Catechetical Inst</t>
  </si>
  <si>
    <t>Ryukoku Daigaku</t>
  </si>
  <si>
    <t>Red Deer College</t>
  </si>
  <si>
    <t>Inst Univ Tec Cumaná</t>
  </si>
  <si>
    <t>PLT College</t>
  </si>
  <si>
    <t>Ryukyu Daigaku</t>
  </si>
  <si>
    <t>Red River Community College</t>
  </si>
  <si>
    <t>Inst Univ Tec del Mar</t>
  </si>
  <si>
    <t>PMI Colleges</t>
  </si>
  <si>
    <t>Ryutsu-Keizai Daigaku</t>
  </si>
  <si>
    <t>Inst Univ Tec Don R Betancourt</t>
  </si>
  <si>
    <t>PMI Colleges - Bohol</t>
  </si>
  <si>
    <t>S Cen U Nat Wuhan</t>
  </si>
  <si>
    <t>Reed College</t>
  </si>
  <si>
    <t>Inst Univ Tec Dr Elfin Mendoza</t>
  </si>
  <si>
    <t>PMI Colleges - Manila</t>
  </si>
  <si>
    <t>S China Agr U Guangzhou</t>
  </si>
  <si>
    <t>Reformed Theological Seminary</t>
  </si>
  <si>
    <t>Inst Univ Tec E Port E Guevara</t>
  </si>
  <si>
    <t>PMMC Cabansag Foundation</t>
  </si>
  <si>
    <t>S China C Tropical Crops</t>
  </si>
  <si>
    <t>Regent College</t>
  </si>
  <si>
    <t>Inst Univ Tec Ejido</t>
  </si>
  <si>
    <t>Politek Bisnis Indonesia</t>
  </si>
  <si>
    <t>S China Nor U Guangzhou</t>
  </si>
  <si>
    <t>Regent University</t>
  </si>
  <si>
    <t>Inst Univ Tec El Tigre J A A</t>
  </si>
  <si>
    <t>Politek Eletronika Negeri</t>
  </si>
  <si>
    <t>S China U Tech Guangzhou</t>
  </si>
  <si>
    <t>Regis College</t>
  </si>
  <si>
    <t>Inst Univ Tec Elias C Pompa</t>
  </si>
  <si>
    <t>Politek Gajah Tunggal</t>
  </si>
  <si>
    <t>Sacred Heart College of Women</t>
  </si>
  <si>
    <t>Renison College</t>
  </si>
  <si>
    <t>Inst Univ Tec Federico Rivero</t>
  </si>
  <si>
    <t>Politek Industri Niaga Bandung</t>
  </si>
  <si>
    <t>Sae Myung University</t>
  </si>
  <si>
    <t>Rensselaer Polytechnic Inst</t>
  </si>
  <si>
    <t>Inst Univ Tec Henry Pittier</t>
  </si>
  <si>
    <t>Politek Insan Cinta Bangsa</t>
  </si>
  <si>
    <t>Saenal Taehak</t>
  </si>
  <si>
    <t>Rhode Island College</t>
  </si>
  <si>
    <t>Inst Univ Tec Industrial</t>
  </si>
  <si>
    <t>Politek Jawa Dwipa Semarang</t>
  </si>
  <si>
    <t>Saga Daigaku</t>
  </si>
  <si>
    <t>Rhode Island Sch of Design</t>
  </si>
  <si>
    <t>Inst Univ Tec Informática</t>
  </si>
  <si>
    <t>Politek Muhammad Kaaranganyar</t>
  </si>
  <si>
    <t>Saga Ika Daigaku</t>
  </si>
  <si>
    <t>Rhodes College</t>
  </si>
  <si>
    <t>Inst Univ Tec Isaac Newton</t>
  </si>
  <si>
    <t>Politek Muhammadiyah Magelang</t>
  </si>
  <si>
    <t>Sagami Joshi Daigaku</t>
  </si>
  <si>
    <t>Rice University</t>
  </si>
  <si>
    <t>Inst Univ Tec J Leon Chirino</t>
  </si>
  <si>
    <t>Politek Perkapalan Negeri</t>
  </si>
  <si>
    <t>Sahmyook University</t>
  </si>
  <si>
    <t>Richard Bland Coll/Will &amp; Mary</t>
  </si>
  <si>
    <t>Inst Univ Tec Jacinto Navarro</t>
  </si>
  <si>
    <t>Politek Pertan Negeri</t>
  </si>
  <si>
    <t>Sainshand Medical College</t>
  </si>
  <si>
    <t>Richland College of the DCCCD</t>
  </si>
  <si>
    <t>Inst Univ Tec José G Hernández</t>
  </si>
  <si>
    <t>Politek Pertanian Payakumbuh</t>
  </si>
  <si>
    <t>Saint Marianna University</t>
  </si>
  <si>
    <t>Rider University</t>
  </si>
  <si>
    <t>Inst Univ Tec La Victoria</t>
  </si>
  <si>
    <t>Politek Pontianak</t>
  </si>
  <si>
    <t>Saitama Daigaku</t>
  </si>
  <si>
    <t>Ridgetown Coll of Agric Tech</t>
  </si>
  <si>
    <t>Inst Univ Tec Los Llanos</t>
  </si>
  <si>
    <t>Politek Pratama Mulia</t>
  </si>
  <si>
    <t>Saitama Ika Daigaku</t>
  </si>
  <si>
    <t>Ringling Sch of Art &amp; Design</t>
  </si>
  <si>
    <t>Inst Univ Tec M Bric Irragorry</t>
  </si>
  <si>
    <t>Politek Swadharma</t>
  </si>
  <si>
    <t>Saitama Kogyo Daigaku</t>
  </si>
  <si>
    <t>Rio Salado College</t>
  </si>
  <si>
    <t>Inst Univ Tec Maracaibo D R G</t>
  </si>
  <si>
    <t>Politeknik Ambon</t>
  </si>
  <si>
    <t>Sakushin Gakuin Daigaku</t>
  </si>
  <si>
    <t>Ripon College</t>
  </si>
  <si>
    <t>Inst Univ Tec O Mariscal Sucre</t>
  </si>
  <si>
    <t>Politeknik Bandung</t>
  </si>
  <si>
    <t>Samchok National University</t>
  </si>
  <si>
    <t>River Valley Community College</t>
  </si>
  <si>
    <t>Inst Univ Tec P E Coll</t>
  </si>
  <si>
    <t>Politeknik Dili</t>
  </si>
  <si>
    <t>Samgwang Taehak</t>
  </si>
  <si>
    <t>Riverland Community College</t>
  </si>
  <si>
    <t>Inst Univ Tec Pascal</t>
  </si>
  <si>
    <t>Politeknik Jakarta</t>
  </si>
  <si>
    <t>Samhung Taehak</t>
  </si>
  <si>
    <t>Rivier College</t>
  </si>
  <si>
    <t>Inst Univ Tec Puerto Cabello</t>
  </si>
  <si>
    <t>Politeknik Kupang</t>
  </si>
  <si>
    <t>Samjiyon Taehak</t>
  </si>
  <si>
    <t>Roane State Comm College</t>
  </si>
  <si>
    <t>Inst Univ Tec R B Fombona</t>
  </si>
  <si>
    <t>Politeknik Lhokseumawe</t>
  </si>
  <si>
    <t>Samsong Taehak</t>
  </si>
  <si>
    <t>Roanoke College</t>
  </si>
  <si>
    <t>Inst Univ Tec R L Arismendi</t>
  </si>
  <si>
    <t>Politeknik Malang</t>
  </si>
  <si>
    <t>Sangji University</t>
  </si>
  <si>
    <t>Robert Morris College</t>
  </si>
  <si>
    <t>Inst Univ Tec Readic</t>
  </si>
  <si>
    <t>Politeknik Manado</t>
  </si>
  <si>
    <t>Sangju National University</t>
  </si>
  <si>
    <t>Roberts Wesleyan College</t>
  </si>
  <si>
    <t>Inst Univ Tec Seg Ind</t>
  </si>
  <si>
    <t>Politeknik Manufaktur Bandung</t>
  </si>
  <si>
    <t>Sangmyung University</t>
  </si>
  <si>
    <t>Rochester College</t>
  </si>
  <si>
    <t>Inst Univ Tec Simón Bolívar</t>
  </si>
  <si>
    <t>Politeknik Medan</t>
  </si>
  <si>
    <t>Sangyo Ika Daigaku</t>
  </si>
  <si>
    <t>Rochester Inst of Technology</t>
  </si>
  <si>
    <t>Inst Univ Tec Tomas Lander</t>
  </si>
  <si>
    <t>Politeknik Negeri Bali</t>
  </si>
  <si>
    <t>Sanno Daigaku</t>
  </si>
  <si>
    <t>Rock Valley College</t>
  </si>
  <si>
    <t>Inst Univ Tec Valencia</t>
  </si>
  <si>
    <t>Politeknik Negeri Banjarmasin</t>
  </si>
  <si>
    <t>San'yo Gakuen Daigaku</t>
  </si>
  <si>
    <t>Rockefeller University</t>
  </si>
  <si>
    <t>Inst Univ Tec Venezuela</t>
  </si>
  <si>
    <t>Politeknik Padang</t>
  </si>
  <si>
    <t>Sapo Kongop Taehak</t>
  </si>
  <si>
    <t>Rockford Coll</t>
  </si>
  <si>
    <t>Inst Univ Tec Yaracuy</t>
  </si>
  <si>
    <t>Politeknik Palembang</t>
  </si>
  <si>
    <t>Sapporo Daigaku</t>
  </si>
  <si>
    <t>Rockhurst University</t>
  </si>
  <si>
    <t>Inst Univ YMCA Lope Mendoza</t>
  </si>
  <si>
    <t>Politeknik Pertanian Jember</t>
  </si>
  <si>
    <t>Sapporo Gakuin Daigaku</t>
  </si>
  <si>
    <t>Rocky Mountain College</t>
  </si>
  <si>
    <t>Inst Universitario Avepane</t>
  </si>
  <si>
    <t>Politeknik Pertanian Kupang</t>
  </si>
  <si>
    <t>Sapporo Ika Daigaku</t>
  </si>
  <si>
    <t>Roger Williams University</t>
  </si>
  <si>
    <t>Inst Universitario de Danza</t>
  </si>
  <si>
    <t>Politeknik Pertanian Lampung</t>
  </si>
  <si>
    <t>Sapporo Kokusai Daigaku</t>
  </si>
  <si>
    <t>Rogers State Univ</t>
  </si>
  <si>
    <t>Inst Universitario de Seguros</t>
  </si>
  <si>
    <t>Politeknik Pertanian Pangkep</t>
  </si>
  <si>
    <t>Sariwon Medical University</t>
  </si>
  <si>
    <t>Rollins College</t>
  </si>
  <si>
    <t>Inst Universitario de Teatro</t>
  </si>
  <si>
    <t>Politeknik Samarinda</t>
  </si>
  <si>
    <t>Sariwon Taehak</t>
  </si>
  <si>
    <t>Roosevelt University</t>
  </si>
  <si>
    <t>Inst. Nacional de Psequisas Es</t>
  </si>
  <si>
    <t>Politenik Semarang</t>
  </si>
  <si>
    <t>Sch of Med, Gen Logistics Dept</t>
  </si>
  <si>
    <t>Rosalind Franklin Univ Med/Sci</t>
  </si>
  <si>
    <t>Instit. de Radioprotecao E Dos</t>
  </si>
  <si>
    <t>Polytech Sch South Philippines</t>
  </si>
  <si>
    <t>Sch Public Policy Management</t>
  </si>
  <si>
    <t>Rosary College</t>
  </si>
  <si>
    <t>Instituto Superior de Educació</t>
  </si>
  <si>
    <t>Polytechnic Coll Davao del Sur</t>
  </si>
  <si>
    <t>Second Military Medical Univ</t>
  </si>
  <si>
    <t>Rosedale Bible College</t>
  </si>
  <si>
    <t>Jorge B Grohmann Nat Univ</t>
  </si>
  <si>
    <t>Polytechnic College of Calapan</t>
  </si>
  <si>
    <t>Sei Katarina Joshi Daigaku</t>
  </si>
  <si>
    <t>Rowan University</t>
  </si>
  <si>
    <t>La Salle University</t>
  </si>
  <si>
    <t>Polytechnic Instiute of Tabaco</t>
  </si>
  <si>
    <t>Seian Zokei Daigaku</t>
  </si>
  <si>
    <t>Royal Conservatory of Music</t>
  </si>
  <si>
    <t>Mineira University</t>
  </si>
  <si>
    <t>Polytechnic State Coll Antique</t>
  </si>
  <si>
    <t>Seigakuin Daigaku</t>
  </si>
  <si>
    <t>Royal Military Coll of Canada</t>
  </si>
  <si>
    <t>Nat Univ of Jose F S Carrion</t>
  </si>
  <si>
    <t>Polytechnic Univ Philippines</t>
  </si>
  <si>
    <t>Seijo Daigaku</t>
  </si>
  <si>
    <t>Royal Oak College</t>
  </si>
  <si>
    <t>Nat Univ of Trujillo</t>
  </si>
  <si>
    <t>Pototan College Arts Sciences</t>
  </si>
  <si>
    <t>Seikei Daigaku</t>
  </si>
  <si>
    <t>Royal Roads Military College</t>
  </si>
  <si>
    <t>National Univ of Colombia</t>
  </si>
  <si>
    <t>Pranakhorn Teachers' College</t>
  </si>
  <si>
    <t>Seinan Gakuin Daigaku</t>
  </si>
  <si>
    <t>National Univ of Engineering</t>
  </si>
  <si>
    <t>Presbyterian Theo Coll</t>
  </si>
  <si>
    <t>Seinan Jo Gakuin Daigaku</t>
  </si>
  <si>
    <t>Rush University</t>
  </si>
  <si>
    <t>National Univ of La Plata</t>
  </si>
  <si>
    <t>Prince of Songkla University</t>
  </si>
  <si>
    <t>Seirei Kurisutofa Kango Dai</t>
  </si>
  <si>
    <t>Russell Sage College</t>
  </si>
  <si>
    <t>National University of Cordoba</t>
  </si>
  <si>
    <t>Prince Peace Montessori Coll</t>
  </si>
  <si>
    <t>Seiroka Kango Daigaku</t>
  </si>
  <si>
    <t>Rust College</t>
  </si>
  <si>
    <t>North Mineira Fond Higher Ed</t>
  </si>
  <si>
    <t>Prov Tech Inst South Mindanao</t>
  </si>
  <si>
    <t>Seisen Joshi Daigaku</t>
  </si>
  <si>
    <t>Rutgers University</t>
  </si>
  <si>
    <t>Nuestra Senora de la Paz Univ</t>
  </si>
  <si>
    <t>Quezon City Medical Cen Coll</t>
  </si>
  <si>
    <t>Seishin Joshi Daigaku Tokyo</t>
  </si>
  <si>
    <t>Observatorio Nacional</t>
  </si>
  <si>
    <t>Quezon Coll South Philippines</t>
  </si>
  <si>
    <t>Seitoku Daigaku</t>
  </si>
  <si>
    <t>Sacramento City College</t>
  </si>
  <si>
    <t>Oswaldo Aranha Foundation</t>
  </si>
  <si>
    <t>Quezon College of Tacloban</t>
  </si>
  <si>
    <t>Seiwa Daigaku</t>
  </si>
  <si>
    <t>Otacilio Gualberto Foundation</t>
  </si>
  <si>
    <t>Quezon Colleges of the North</t>
  </si>
  <si>
    <t>Sejong University</t>
  </si>
  <si>
    <t>Saddleback College</t>
  </si>
  <si>
    <t>Pereira Nunes Benevolent Fond</t>
  </si>
  <si>
    <t>Quezon Institute of Technology</t>
  </si>
  <si>
    <t>Semyung University</t>
  </si>
  <si>
    <t>Saginaw Valley State Univ</t>
  </si>
  <si>
    <t>Politéc Colombiano JI Cadavid</t>
  </si>
  <si>
    <t>Quezon Memorial College</t>
  </si>
  <si>
    <t>Sendai Daigaku</t>
  </si>
  <si>
    <t>Saint Edward's University</t>
  </si>
  <si>
    <t>Politéc Grancolombiano</t>
  </si>
  <si>
    <t>Quezon Memorial Inst Siquijor</t>
  </si>
  <si>
    <t>Sendai Shirayuri Joshi Daigaku</t>
  </si>
  <si>
    <t>Saint Francis University</t>
  </si>
  <si>
    <t>Polytechnic College Suriname</t>
  </si>
  <si>
    <t>Quezonian Educational College</t>
  </si>
  <si>
    <t>Senshu Daigaku</t>
  </si>
  <si>
    <t>Saint John's College</t>
  </si>
  <si>
    <t>Pont Cath Unv Rio Grand do Sul</t>
  </si>
  <si>
    <t>Quirino State College</t>
  </si>
  <si>
    <t>Senzoku Gakuen Daigaku</t>
  </si>
  <si>
    <t>Saint Leo University</t>
  </si>
  <si>
    <t>Pont U Catolica de Valparaiso</t>
  </si>
  <si>
    <t>R. G. de Castro College</t>
  </si>
  <si>
    <t>Seokyeong Unviersity</t>
  </si>
  <si>
    <t>Saint Marys Univ of Minnesota</t>
  </si>
  <si>
    <t>Pont Univ Católica Campinas</t>
  </si>
  <si>
    <t>Raffles International Coll</t>
  </si>
  <si>
    <t>Seonam University</t>
  </si>
  <si>
    <t>Saint Xavier University</t>
  </si>
  <si>
    <t>Pont Univ Católica MG</t>
  </si>
  <si>
    <t>Rajamangala Inst Technology</t>
  </si>
  <si>
    <t>Seoul Jangsin University</t>
  </si>
  <si>
    <t>Salem State Univ</t>
  </si>
  <si>
    <t>Pont Univ Católica Paraná</t>
  </si>
  <si>
    <t>Rajapark College</t>
  </si>
  <si>
    <t>Seoul Nat Polytech Univ Tech</t>
  </si>
  <si>
    <t>Salem University</t>
  </si>
  <si>
    <t>Pont Univ Catolica Rio Janeiro</t>
  </si>
  <si>
    <t>Ramkhamhaeng University</t>
  </si>
  <si>
    <t>Seoul National Univ Education</t>
  </si>
  <si>
    <t>Salisbury State College</t>
  </si>
  <si>
    <t>Pont Univ Católica São Paulo</t>
  </si>
  <si>
    <t>Ramon Magsaysay Memorial Coll</t>
  </si>
  <si>
    <t>Seoul National University</t>
  </si>
  <si>
    <t>Salt Lake Comm College</t>
  </si>
  <si>
    <t>Pontif Univ Cat Chile</t>
  </si>
  <si>
    <t>Ramon Magsaysay Polytech Coll</t>
  </si>
  <si>
    <t>Seoul Sirip Daehakyo</t>
  </si>
  <si>
    <t>Salve Regina University</t>
  </si>
  <si>
    <t>Pontif Univ Cat Ecuador</t>
  </si>
  <si>
    <t>Ramphaiphanni Teach Coll</t>
  </si>
  <si>
    <t>Seoul Theo University</t>
  </si>
  <si>
    <t>Sam Houston State Univ</t>
  </si>
  <si>
    <t>Pontif Univ Javeriana</t>
  </si>
  <si>
    <t>Rangsit University</t>
  </si>
  <si>
    <t>Seoul Women's University</t>
  </si>
  <si>
    <t>Samford University</t>
  </si>
  <si>
    <t>Pontificia Universidad Peru</t>
  </si>
  <si>
    <t>Ratanokosin Inst Technology</t>
  </si>
  <si>
    <t>Seowon University</t>
  </si>
  <si>
    <t>San Antonio Coll(ALAMO Coll's)</t>
  </si>
  <si>
    <t>Private University of Valle</t>
  </si>
  <si>
    <t>Ratchathani Coll Technolgy</t>
  </si>
  <si>
    <t>Sern I Metal Ganzhou</t>
  </si>
  <si>
    <t>San Bernardino Valley College</t>
  </si>
  <si>
    <t>Rio Grande Do Sul,Univ Fed Do</t>
  </si>
  <si>
    <t>Rattana Bundit College</t>
  </si>
  <si>
    <t>Setsunan Daigaku</t>
  </si>
  <si>
    <t>San Diego - Mesa College</t>
  </si>
  <si>
    <t>Saint Catherine's College</t>
  </si>
  <si>
    <t>Recaredo Castillo College</t>
  </si>
  <si>
    <t>SEU Nanjing</t>
  </si>
  <si>
    <t>San Diego Miramar College</t>
  </si>
  <si>
    <t>San Juan Bautista Private Uni</t>
  </si>
  <si>
    <t>Regional Institute Technology</t>
  </si>
  <si>
    <t>Sha Tin TI</t>
  </si>
  <si>
    <t>San Diego State University</t>
  </si>
  <si>
    <t>San Martin Univ Foundation</t>
  </si>
  <si>
    <t>Regis Marie College</t>
  </si>
  <si>
    <t>Shaanxi C Trad Chinese Med</t>
  </si>
  <si>
    <t>San Francisco Art Institute</t>
  </si>
  <si>
    <t>Santiago Antunez Mayolo Nat U</t>
  </si>
  <si>
    <t>Remedios Trinidad Romualdez Me</t>
  </si>
  <si>
    <t>Shaanxi I Fin Econ</t>
  </si>
  <si>
    <t>San Francisco Cons of Music</t>
  </si>
  <si>
    <t>Santo Amaro Org for Ed &amp; Cultu</t>
  </si>
  <si>
    <t>Republic Central Colleges</t>
  </si>
  <si>
    <t>Shaanxi I Mech Eng</t>
  </si>
  <si>
    <t>San Francisco State University</t>
  </si>
  <si>
    <t>Senac Santo Amaro</t>
  </si>
  <si>
    <t>Republic Colleges</t>
  </si>
  <si>
    <t>Shaanxi IT</t>
  </si>
  <si>
    <t>San Jacinto College District</t>
  </si>
  <si>
    <t>Simon Bolivar Conserv Musica</t>
  </si>
  <si>
    <t>Republic Polytechnic</t>
  </si>
  <si>
    <t>Shaanxi Medical School</t>
  </si>
  <si>
    <t>San Joaquin Delta College</t>
  </si>
  <si>
    <t>St Ignatius of Loyola Univ</t>
  </si>
  <si>
    <t>Republican College</t>
  </si>
  <si>
    <t>Shaanxi Nor U</t>
  </si>
  <si>
    <t>San Jose City College</t>
  </si>
  <si>
    <t>Stichting Jeugdtand Verzorging</t>
  </si>
  <si>
    <t>Riverside College</t>
  </si>
  <si>
    <t>Shandong Acad Medical Sciences</t>
  </si>
  <si>
    <t>San Jose State University</t>
  </si>
  <si>
    <t>U Nac Daniel Alcides Carrion</t>
  </si>
  <si>
    <t>Rizal College of Laguna</t>
  </si>
  <si>
    <t>Shandong Agr U</t>
  </si>
  <si>
    <t>San Juan College</t>
  </si>
  <si>
    <t>Uni E Ens Sup Capixaba</t>
  </si>
  <si>
    <t>Rizal College of Taal</t>
  </si>
  <si>
    <t>Shandong C Arch Eng</t>
  </si>
  <si>
    <t>Sangamon State University</t>
  </si>
  <si>
    <t>Uni E Sup FUNESO</t>
  </si>
  <si>
    <t>Rizal Memorial College</t>
  </si>
  <si>
    <t>Shandong C Art</t>
  </si>
  <si>
    <t>Santa Barbara City College</t>
  </si>
  <si>
    <t>Uni E Sup Vale Ivaí</t>
  </si>
  <si>
    <t>Rizal Memorial Institute</t>
  </si>
  <si>
    <t>Shandong C Eng</t>
  </si>
  <si>
    <t>Santa Fe Community College</t>
  </si>
  <si>
    <t>Uni Fac Fund Hermínio Ometto</t>
  </si>
  <si>
    <t>Rizal Polytechnic College</t>
  </si>
  <si>
    <t>Shandong C Fin Pol Sci</t>
  </si>
  <si>
    <t>Santa Monica College</t>
  </si>
  <si>
    <t>Uni Fac Grandes Lagos</t>
  </si>
  <si>
    <t>Rizal State College</t>
  </si>
  <si>
    <t>Shandong C Ind</t>
  </si>
  <si>
    <t>Santa Rosa Junior College</t>
  </si>
  <si>
    <t>Uni Int Vale Taquari Ens Sup</t>
  </si>
  <si>
    <t>Rizal Technological University</t>
  </si>
  <si>
    <t>Shandong C Min T</t>
  </si>
  <si>
    <t>Santiago Canyon College</t>
  </si>
  <si>
    <t>Uni S Lago Jesús María Semprum</t>
  </si>
  <si>
    <t>RK Kangleon Agr Fish Tech Inst</t>
  </si>
  <si>
    <t>Shandong C Phys Edu</t>
  </si>
  <si>
    <t>Sarah Lawrence College</t>
  </si>
  <si>
    <t>Unidad Univ Sur Bogotá</t>
  </si>
  <si>
    <t>RMIT Univ Vietnam</t>
  </si>
  <si>
    <t>Shandong C Text Eng</t>
  </si>
  <si>
    <t>Sault College</t>
  </si>
  <si>
    <t>Unidades Tec Santander</t>
  </si>
  <si>
    <t>Robert's Coll Business Admin</t>
  </si>
  <si>
    <t>Shandong C Trad Chinese Med</t>
  </si>
  <si>
    <t>Savannah Coll Art and Design</t>
  </si>
  <si>
    <t>Univ Abierta Interamericana</t>
  </si>
  <si>
    <t>Romblon Coll Fisheries Forest</t>
  </si>
  <si>
    <t>Shandong College of Education</t>
  </si>
  <si>
    <t>Sch of International Training</t>
  </si>
  <si>
    <t>Univ Acad Hum Christ</t>
  </si>
  <si>
    <t>Romblon College</t>
  </si>
  <si>
    <t>Shandong I Build Mat</t>
  </si>
  <si>
    <t>Sch of Toronto Dance Theatre</t>
  </si>
  <si>
    <t>Univ Aconcagua</t>
  </si>
  <si>
    <t>Romblon State College</t>
  </si>
  <si>
    <t>Shandong I Econ</t>
  </si>
  <si>
    <t>Schiller International School</t>
  </si>
  <si>
    <t>Univ Adolfo Ibañez</t>
  </si>
  <si>
    <t>Roosevelt Coll Sumulong Unit</t>
  </si>
  <si>
    <t>Shandong I Fine Art</t>
  </si>
  <si>
    <t>School of Fine Arts</t>
  </si>
  <si>
    <t>Univ Adv Chile</t>
  </si>
  <si>
    <t>Roosevelt College System</t>
  </si>
  <si>
    <t>Shandong I Ind Art</t>
  </si>
  <si>
    <t>School of the Ozarks,The</t>
  </si>
  <si>
    <t>Univ Adventista Plata</t>
  </si>
  <si>
    <t>Roxas College</t>
  </si>
  <si>
    <t>Shandong I Light Industry Col</t>
  </si>
  <si>
    <t>School of Visual Arts</t>
  </si>
  <si>
    <t>Univ Agr Ecuador</t>
  </si>
  <si>
    <t>Roxas Mem Agro-Industrial Sch</t>
  </si>
  <si>
    <t>Shandong Ind U</t>
  </si>
  <si>
    <t>Schoolcraft College</t>
  </si>
  <si>
    <t>Univ Alberto Hurtado</t>
  </si>
  <si>
    <t>Roxas Mem Coll Arts Trades</t>
  </si>
  <si>
    <t>Shandong Inst of Oceanography</t>
  </si>
  <si>
    <t>Schreiner University</t>
  </si>
  <si>
    <t>Univ Alejandro de Humboldt</t>
  </si>
  <si>
    <t>Royal Christian College</t>
  </si>
  <si>
    <t>Shandong Med U</t>
  </si>
  <si>
    <t>Scottsdale Community College</t>
  </si>
  <si>
    <t>Univ Alfenas</t>
  </si>
  <si>
    <t>S Philippine Methodist Coll</t>
  </si>
  <si>
    <t>Shandong Nor U</t>
  </si>
  <si>
    <t>Scripps College</t>
  </si>
  <si>
    <t>Univ Alonso Ovalle Santiago</t>
  </si>
  <si>
    <t>S Samar Coll Agric Sci Tech</t>
  </si>
  <si>
    <t>Shandong Polytechnical Inst</t>
  </si>
  <si>
    <t>Seattle Central Community Coll</t>
  </si>
  <si>
    <t>Univ Amazonas</t>
  </si>
  <si>
    <t>S U of Islamic Stud Sunan K</t>
  </si>
  <si>
    <t>Shandong Teachers University</t>
  </si>
  <si>
    <t>Seattle Pacific University</t>
  </si>
  <si>
    <t>Univ Amazônia</t>
  </si>
  <si>
    <t>Sabah Institute of Art</t>
  </si>
  <si>
    <t>Shandong U</t>
  </si>
  <si>
    <t>Seattle University</t>
  </si>
  <si>
    <t>Univ Amazonia Florencia</t>
  </si>
  <si>
    <t>Sabani Estate Agricult Coll</t>
  </si>
  <si>
    <t>Shandong Univ of Finance</t>
  </si>
  <si>
    <t>Selkirk College</t>
  </si>
  <si>
    <t>Univ Amazónica Pando</t>
  </si>
  <si>
    <t>Sacred Heart College</t>
  </si>
  <si>
    <t>Shandong Univ of Sci &amp; Tech</t>
  </si>
  <si>
    <t>Univ Americana Asunción</t>
  </si>
  <si>
    <t>Sacred Heart Colleges Found</t>
  </si>
  <si>
    <t>Shandong UT</t>
  </si>
  <si>
    <t>Univ Américas</t>
  </si>
  <si>
    <t>Sacred Heart School</t>
  </si>
  <si>
    <t>Shanghai A Drama</t>
  </si>
  <si>
    <t>Univ Andina del Cusco</t>
  </si>
  <si>
    <t>Saengtham College</t>
  </si>
  <si>
    <t>Shanghai Agr C</t>
  </si>
  <si>
    <t>Seminole Comm College</t>
  </si>
  <si>
    <t>Univ Andina S Bolívar Ecuador</t>
  </si>
  <si>
    <t>Saidi College</t>
  </si>
  <si>
    <t>Shanghai Business School</t>
  </si>
  <si>
    <t>Seminole State Coll</t>
  </si>
  <si>
    <t>Univ Andrés Bello</t>
  </si>
  <si>
    <t>Saint Anne Coll Lucena Inc.</t>
  </si>
  <si>
    <t>Shanghai C Elect Pwr</t>
  </si>
  <si>
    <t>Seneca College</t>
  </si>
  <si>
    <t>Univ Anhembi Morumbi</t>
  </si>
  <si>
    <t>Saint Anthony's Coll Antique</t>
  </si>
  <si>
    <t>Shanghai College of Education</t>
  </si>
  <si>
    <t>Seton Hall University</t>
  </si>
  <si>
    <t>Univ Antenor Orrego</t>
  </si>
  <si>
    <t>Saint Augustine College</t>
  </si>
  <si>
    <t>Shanghai Con Mus</t>
  </si>
  <si>
    <t>Shaw College</t>
  </si>
  <si>
    <t>Univ Antioquía</t>
  </si>
  <si>
    <t>Saint Benedict College</t>
  </si>
  <si>
    <t>Shanghai Customs College</t>
  </si>
  <si>
    <t>Shaw University</t>
  </si>
  <si>
    <t>Univ Antofagasta</t>
  </si>
  <si>
    <t>Saint Columban's College</t>
  </si>
  <si>
    <t>Shanghai Finance Univ</t>
  </si>
  <si>
    <t>Shenandoah University</t>
  </si>
  <si>
    <t>Univ Antonio Nariño</t>
  </si>
  <si>
    <t>Saint Dominic Savio School</t>
  </si>
  <si>
    <t>Shanghai I Build Mat Eng</t>
  </si>
  <si>
    <t>Shepherd College</t>
  </si>
  <si>
    <t>Univ Argentina Empresa</t>
  </si>
  <si>
    <t>Saint Francis Assisi College</t>
  </si>
  <si>
    <t>Shanghai I For Trade</t>
  </si>
  <si>
    <t>Sheridan College</t>
  </si>
  <si>
    <t>Univ Arte Ci Soc</t>
  </si>
  <si>
    <t>Saint Francis College</t>
  </si>
  <si>
    <t>Shanghai I Mech Eng</t>
  </si>
  <si>
    <t>Shimer College</t>
  </si>
  <si>
    <t>Univ Artes Ci Com</t>
  </si>
  <si>
    <t>Saint Francis Divine Institute</t>
  </si>
  <si>
    <t>Shanghai I Phys Edu</t>
  </si>
  <si>
    <t>Shippensburg Univ</t>
  </si>
  <si>
    <t>Univ Arturo Prat Iquique</t>
  </si>
  <si>
    <t>Saint Francis Inst Technology</t>
  </si>
  <si>
    <t>Shanghai I Rail T</t>
  </si>
  <si>
    <t>Shoreline Community College</t>
  </si>
  <si>
    <t>Univ Atacama</t>
  </si>
  <si>
    <t>Saint Gabriel College</t>
  </si>
  <si>
    <t>Shanghai I Urb Construct</t>
  </si>
  <si>
    <t>Siast</t>
  </si>
  <si>
    <t>Univ Atlántico</t>
  </si>
  <si>
    <t>Saint John the Baptist College</t>
  </si>
  <si>
    <t>Shanghai Inst of Technology</t>
  </si>
  <si>
    <t>Siena College</t>
  </si>
  <si>
    <t>Univ Atlantida Argentina</t>
  </si>
  <si>
    <t>Saint Joseph Coll Quezon City</t>
  </si>
  <si>
    <t>Shanghai Intl Studies Univ</t>
  </si>
  <si>
    <t>Sierra College</t>
  </si>
  <si>
    <t>Univ Austral Buenos Aires</t>
  </si>
  <si>
    <t>Saint Joseph College</t>
  </si>
  <si>
    <t>Shanghai Jiaotong U</t>
  </si>
  <si>
    <t>Sierra Nevada College</t>
  </si>
  <si>
    <t>Univ Austral Chile</t>
  </si>
  <si>
    <t>Saint Joseph College Canlaon</t>
  </si>
  <si>
    <t>Shanghai Mar Trans C</t>
  </si>
  <si>
    <t>Simmons College</t>
  </si>
  <si>
    <t>Univ Aut Bucaramanga</t>
  </si>
  <si>
    <t>Saint Joseph Inst Technology</t>
  </si>
  <si>
    <t>Shanghai Maritime Univ</t>
  </si>
  <si>
    <t>Univ Aut Caribe</t>
  </si>
  <si>
    <t>Saint Jude College</t>
  </si>
  <si>
    <t>Shanghai Med U</t>
  </si>
  <si>
    <t>Simon's Rock College of Bard</t>
  </si>
  <si>
    <t>Univ Aut Gabriel René Moreno</t>
  </si>
  <si>
    <t>Saint Jude Thaddeus Inst Tech</t>
  </si>
  <si>
    <t>Shanghai Nor U</t>
  </si>
  <si>
    <t>Simpson College</t>
  </si>
  <si>
    <t>Univ Aut Juan Misael Saracho</t>
  </si>
  <si>
    <t>Saint Louis Anne College</t>
  </si>
  <si>
    <t>Shanghai Ocean University</t>
  </si>
  <si>
    <t>Sir George Williams University</t>
  </si>
  <si>
    <t>Univ Aut L-A Unaula</t>
  </si>
  <si>
    <t>Saint Louis College</t>
  </si>
  <si>
    <t>Shanghai Rail Med C</t>
  </si>
  <si>
    <t>Sir Sandford Fleming College</t>
  </si>
  <si>
    <t>Univ Aut Manizales</t>
  </si>
  <si>
    <t>Saint Louis College of Bulanao</t>
  </si>
  <si>
    <t>Shanghai Rail U</t>
  </si>
  <si>
    <t>Sir Wilfred Grenfell College</t>
  </si>
  <si>
    <t>Univ Aut Sur</t>
  </si>
  <si>
    <t>Saint Louis College Tuguegarao</t>
  </si>
  <si>
    <t>Shanghai Sanda University</t>
  </si>
  <si>
    <t>SK Indian Fed. College - Regna</t>
  </si>
  <si>
    <t>Univ Aut Tomás Frías Potosí</t>
  </si>
  <si>
    <t>Shanghai Sec Med U</t>
  </si>
  <si>
    <t>Skagit Valley College</t>
  </si>
  <si>
    <t>Univ Autónom Paraguay Asunción</t>
  </si>
  <si>
    <t>Saint Mary's College</t>
  </si>
  <si>
    <t>Shanghai Second Medical Univ</t>
  </si>
  <si>
    <t>Skidmore College</t>
  </si>
  <si>
    <t>Univ Autónoma Asunción</t>
  </si>
  <si>
    <t>Saint Mary's College of Tagum</t>
  </si>
  <si>
    <t>Shanghai Second Polytech Univ</t>
  </si>
  <si>
    <t>Skyline College</t>
  </si>
  <si>
    <t>Univ Azuay</t>
  </si>
  <si>
    <t>Shanghai Teach CT</t>
  </si>
  <si>
    <t>Slippery Rock University</t>
  </si>
  <si>
    <t>Univ Bandeirante São Paulo</t>
  </si>
  <si>
    <t>Saint Michael College</t>
  </si>
  <si>
    <t>Shanghai U</t>
  </si>
  <si>
    <t>Smith College</t>
  </si>
  <si>
    <t>Univ Bautista Asunción</t>
  </si>
  <si>
    <t>Saint Michael's College</t>
  </si>
  <si>
    <t>Shanghai U Aqua Prod</t>
  </si>
  <si>
    <t>Snow College</t>
  </si>
  <si>
    <t>Univ Belgrano</t>
  </si>
  <si>
    <t>Saint Michael's College Laguna</t>
  </si>
  <si>
    <t>Shanghai U Eng Sci</t>
  </si>
  <si>
    <t>South Carolina State Univ</t>
  </si>
  <si>
    <t>Univ Bernardo OHiggins</t>
  </si>
  <si>
    <t>Saint Paul College Quezon City</t>
  </si>
  <si>
    <t>Shanghai U Fin Econ</t>
  </si>
  <si>
    <t>South Dakota Sch -Mines &amp; Tech</t>
  </si>
  <si>
    <t>Univ Bicentenaria de Aragua</t>
  </si>
  <si>
    <t>Shanghai U Sci T</t>
  </si>
  <si>
    <t>South Dakota State University</t>
  </si>
  <si>
    <t>Univ Bío Bío</t>
  </si>
  <si>
    <t>Saint Peter's College</t>
  </si>
  <si>
    <t>Shanghai U Trad Chinese Med</t>
  </si>
  <si>
    <t>South Plains Coll</t>
  </si>
  <si>
    <t>Univ Blas Pascal</t>
  </si>
  <si>
    <t>Saint Peter's College of Ormoc</t>
  </si>
  <si>
    <t>Shanghai U-Coll of Intl Bus</t>
  </si>
  <si>
    <t>South Puget Sound Comm Coll</t>
  </si>
  <si>
    <t>Univ Bolivariana</t>
  </si>
  <si>
    <t>Saint Peter's College of Toril</t>
  </si>
  <si>
    <t>Shanghai UT</t>
  </si>
  <si>
    <t>South Seattle Community Coll</t>
  </si>
  <si>
    <t>Univ Brasília</t>
  </si>
  <si>
    <t>Saint Rita College - Manila</t>
  </si>
  <si>
    <t>Shantou Univ</t>
  </si>
  <si>
    <t>South Suburban Coll</t>
  </si>
  <si>
    <t>Univ Braz Cubas</t>
  </si>
  <si>
    <t>Saint Rita College - Para</t>
  </si>
  <si>
    <t>Shanxi Agr U</t>
  </si>
  <si>
    <t>South Texas College</t>
  </si>
  <si>
    <t>Univ Buenos Aires</t>
  </si>
  <si>
    <t>Saint Theresa College</t>
  </si>
  <si>
    <t>Shanxi Coll of Trad Chin Med</t>
  </si>
  <si>
    <t>Southeast Missouri State Univ</t>
  </si>
  <si>
    <t>Univ Caldas</t>
  </si>
  <si>
    <t>Saint Vincent De Paul College</t>
  </si>
  <si>
    <t>Shanxi Inst of Agriculture</t>
  </si>
  <si>
    <t>Southeast Regional College</t>
  </si>
  <si>
    <t>Univ Camilo Castelo Branco</t>
  </si>
  <si>
    <t>Saint Vincent's College</t>
  </si>
  <si>
    <t>Shanxi Inst of Mining Tech</t>
  </si>
  <si>
    <t>Southeastern Baptist Theol Sem</t>
  </si>
  <si>
    <t>Univ Candido Mendes</t>
  </si>
  <si>
    <t>Saints John and Paul Colleges</t>
  </si>
  <si>
    <t>Shanxi Institute of Medicine</t>
  </si>
  <si>
    <t>Southeastern Louisiana Univ</t>
  </si>
  <si>
    <t>Univ Cartagena</t>
  </si>
  <si>
    <t>Sakal Vichealay Norton</t>
  </si>
  <si>
    <t>Shanxi Nor U</t>
  </si>
  <si>
    <t>Southeastern Mass University</t>
  </si>
  <si>
    <t>Univ Castelo Branco</t>
  </si>
  <si>
    <t>Sakal Vichealay Phoum</t>
  </si>
  <si>
    <t>Shanxi Teachers University</t>
  </si>
  <si>
    <t>Southeastern Oklahoma St Univ</t>
  </si>
  <si>
    <t>Univ Cat Argentina Santa María</t>
  </si>
  <si>
    <t>Sakal Vichealay Phoum Kasei Ka</t>
  </si>
  <si>
    <t>Shanxi U</t>
  </si>
  <si>
    <t>Southeastern University</t>
  </si>
  <si>
    <t>Univ Cat Boliviana</t>
  </si>
  <si>
    <t>Sakal Vichealay Phoum Vicheth</t>
  </si>
  <si>
    <t>Shanxi U Coal Chem T</t>
  </si>
  <si>
    <t>Southern Adventist University</t>
  </si>
  <si>
    <t>Univ Cat Cardenal RS Henríquez</t>
  </si>
  <si>
    <t>Sakal Vichealay ved Maharishi</t>
  </si>
  <si>
    <t>Shaoyang Teachers College</t>
  </si>
  <si>
    <t>Southern Alberta Inst of Tech</t>
  </si>
  <si>
    <t>Univ Cat Colombia</t>
  </si>
  <si>
    <t>Sakonnakhon Teachers' College</t>
  </si>
  <si>
    <t>Shenyang Aero Eng I</t>
  </si>
  <si>
    <t>Southern Arkansas University</t>
  </si>
  <si>
    <t>Univ Cat Córdoba</t>
  </si>
  <si>
    <t>Salazar Inst Tech Madridejos</t>
  </si>
  <si>
    <t>Shenyang Agr U</t>
  </si>
  <si>
    <t>Southern Baptist Theol Sem</t>
  </si>
  <si>
    <t>Univ Cat Cuenca</t>
  </si>
  <si>
    <t>Salazar Institute Technology</t>
  </si>
  <si>
    <t>Shenyang C Arch Eng</t>
  </si>
  <si>
    <t>Southern California Inst Arch</t>
  </si>
  <si>
    <t>Univ Cat Cuyo</t>
  </si>
  <si>
    <t>Samal Institute</t>
  </si>
  <si>
    <t>Shenyang C Chem Ind</t>
  </si>
  <si>
    <t>Southern Connecticut State Uni</t>
  </si>
  <si>
    <t>Univ Cat La Plata</t>
  </si>
  <si>
    <t>Samar College</t>
  </si>
  <si>
    <t>Shenyang C Phys Edu</t>
  </si>
  <si>
    <t>Southern Illinois University</t>
  </si>
  <si>
    <t>Univ Cat Manizales</t>
  </si>
  <si>
    <t>Samar Nation Agricultural Sch</t>
  </si>
  <si>
    <t>Shenyang Con Mus</t>
  </si>
  <si>
    <t>Southern Maine Community Coll</t>
  </si>
  <si>
    <t>Univ Cat Maule</t>
  </si>
  <si>
    <t>Samar Regional Sch Fisheries</t>
  </si>
  <si>
    <t>Shenyang I Gold Tech</t>
  </si>
  <si>
    <t>Southern Methodist University</t>
  </si>
  <si>
    <t>Univ Cat N</t>
  </si>
  <si>
    <t>Samar St Coll Agric Forestry</t>
  </si>
  <si>
    <t>Shenyang I Tech</t>
  </si>
  <si>
    <t>Southern Missouri State Univ</t>
  </si>
  <si>
    <t>Univ Cat Nuestra Sra Asunción</t>
  </si>
  <si>
    <t>Samar State Polytechnic Coll</t>
  </si>
  <si>
    <t>Shenyang Ind U</t>
  </si>
  <si>
    <t>Southern Oregon University</t>
  </si>
  <si>
    <t>Univ Cat Oriente</t>
  </si>
  <si>
    <t>Samson Coll Sci Tech Manila</t>
  </si>
  <si>
    <t>Shenyang Inst Chemical Tech</t>
  </si>
  <si>
    <t>Southern Polytechnic State U</t>
  </si>
  <si>
    <t>Univ Cat Pop Risaralda</t>
  </si>
  <si>
    <t>San Agustin Inst Technology</t>
  </si>
  <si>
    <t>Shenyang Inst of Technology</t>
  </si>
  <si>
    <t>Southern University</t>
  </si>
  <si>
    <t>Univ Cat Salta</t>
  </si>
  <si>
    <t>San Antonio de Padua College</t>
  </si>
  <si>
    <t>Shenyang Jianzhu University</t>
  </si>
  <si>
    <t>Southern Vermont College</t>
  </si>
  <si>
    <t>Univ Cat Santa Fé</t>
  </si>
  <si>
    <t>San Beda College</t>
  </si>
  <si>
    <t>Shenyang Med C</t>
  </si>
  <si>
    <t>Southwest Baptist University</t>
  </si>
  <si>
    <t>Univ Cat Santiago Estero</t>
  </si>
  <si>
    <t>San Carlos College</t>
  </si>
  <si>
    <t>Shenyang Teach C</t>
  </si>
  <si>
    <t>Southwest State University</t>
  </si>
  <si>
    <t>Univ Cat Santiago Guayaquil</t>
  </si>
  <si>
    <t>San Enrique Polytechnic Coll</t>
  </si>
  <si>
    <t>Shenyang U</t>
  </si>
  <si>
    <t>Southwest Tennesse College</t>
  </si>
  <si>
    <t>Univ Cat Santísima Concepción</t>
  </si>
  <si>
    <t>San Estanislao Kotska College</t>
  </si>
  <si>
    <t>Shenyang U Pharmacy</t>
  </si>
  <si>
    <t>Southwest Texas State Univ</t>
  </si>
  <si>
    <t>Univ Cat Temuco</t>
  </si>
  <si>
    <t>San Fernando Community College</t>
  </si>
  <si>
    <t>Shenyang UT</t>
  </si>
  <si>
    <t>Southwestern Adventist Univ</t>
  </si>
  <si>
    <t>Univ Cat Uruguay Dámaso Antoni</t>
  </si>
  <si>
    <t>San Francisco Colleges</t>
  </si>
  <si>
    <t>Shenzhen U</t>
  </si>
  <si>
    <t>Southwestern Baptist Theol Sem</t>
  </si>
  <si>
    <t>Univ Cat Valparaíso</t>
  </si>
  <si>
    <t>San Francisco Javier College</t>
  </si>
  <si>
    <t>Shibaura Kogyo Daigaku</t>
  </si>
  <si>
    <t>Southwestern Community Coll</t>
  </si>
  <si>
    <t>Univ Católica Andrés Bello</t>
  </si>
  <si>
    <t>San Ildefonso College</t>
  </si>
  <si>
    <t>Shiga Daigaku</t>
  </si>
  <si>
    <t>Southwestern Michigan College</t>
  </si>
  <si>
    <t>Univ Católica Brasília</t>
  </si>
  <si>
    <t>San Isidro College</t>
  </si>
  <si>
    <t>Shiga Ika Daigaku</t>
  </si>
  <si>
    <t>Southwestern Univ Sch of Law</t>
  </si>
  <si>
    <t>Univ Católica de Santa María</t>
  </si>
  <si>
    <t>San Jose Colleges</t>
  </si>
  <si>
    <t>Shiga Kenritsu Daigaku</t>
  </si>
  <si>
    <t>Southwestern University</t>
  </si>
  <si>
    <t>Univ Católica del Táchira</t>
  </si>
  <si>
    <t>San Jose Polytechnic College</t>
  </si>
  <si>
    <t>Shigakukan Daigaku</t>
  </si>
  <si>
    <t>Spelman College</t>
  </si>
  <si>
    <t>Univ Católica Dom Bosco</t>
  </si>
  <si>
    <t>San Juan Dios Educ Found Inc.</t>
  </si>
  <si>
    <t>Shih Chien U</t>
  </si>
  <si>
    <t>Spokane Falls Community Coll</t>
  </si>
  <si>
    <t>Univ Católica Goiás</t>
  </si>
  <si>
    <t>San Juan Polytechnic College</t>
  </si>
  <si>
    <t>Shih Hsin U</t>
  </si>
  <si>
    <t>Springfield College</t>
  </si>
  <si>
    <t>Univ Católica Pelotas</t>
  </si>
  <si>
    <t>San Lorenzo Ruiz Coll Res Stu</t>
  </si>
  <si>
    <t>Shihezi Agr C</t>
  </si>
  <si>
    <t>Springfield Tech Comm Coll</t>
  </si>
  <si>
    <t>Univ Católica Pernambuco</t>
  </si>
  <si>
    <t>San Nicolas College</t>
  </si>
  <si>
    <t>Shihezi Med C</t>
  </si>
  <si>
    <t>Sprott-Shaw Community College</t>
  </si>
  <si>
    <t>Univ Católica Petrópolis</t>
  </si>
  <si>
    <t>San Pablo College Arts Trades</t>
  </si>
  <si>
    <t>Shijiazhuang Rail I</t>
  </si>
  <si>
    <t>St Andrews Presbyterian Coll</t>
  </si>
  <si>
    <t>Univ Católica Salvador</t>
  </si>
  <si>
    <t>San Pablo Colleges</t>
  </si>
  <si>
    <t>Shikoku Daigaku</t>
  </si>
  <si>
    <t>St Anselm's College</t>
  </si>
  <si>
    <t>Univ Catolica San Pablo</t>
  </si>
  <si>
    <t>San Pedro Coll Business Admin</t>
  </si>
  <si>
    <t>Shikoku Gakuin Daigaku</t>
  </si>
  <si>
    <t>St Bonaventure University</t>
  </si>
  <si>
    <t>Univ Católica Santos</t>
  </si>
  <si>
    <t>San Pedro College</t>
  </si>
  <si>
    <t>Shimane Daigaku</t>
  </si>
  <si>
    <t>St Charles Community College</t>
  </si>
  <si>
    <t>Univ Cauca</t>
  </si>
  <si>
    <t>San Sebastian Coll Recoletos</t>
  </si>
  <si>
    <t>Shimane Ika Daigaku</t>
  </si>
  <si>
    <t>St Clair College</t>
  </si>
  <si>
    <t>Univ Caxias Sul</t>
  </si>
  <si>
    <t>Santa Catalina College</t>
  </si>
  <si>
    <t>Shimonoseki Shiritsu Daigaku</t>
  </si>
  <si>
    <t>St Cloud State University</t>
  </si>
  <si>
    <t>Univ CEMA</t>
  </si>
  <si>
    <t>Santa Cruz Institute</t>
  </si>
  <si>
    <t>Shinjech XXI Inst Soc Econ Sci</t>
  </si>
  <si>
    <t>St Francis College</t>
  </si>
  <si>
    <t>Santa Isabel College</t>
  </si>
  <si>
    <t>Shinshu University</t>
  </si>
  <si>
    <t>St Francis Xavier University</t>
  </si>
  <si>
    <t>Univ Cen Altos Estud Ci Exacta</t>
  </si>
  <si>
    <t>Santa Monica Inst Technology</t>
  </si>
  <si>
    <t>Shirayuri Joshi Daigaku</t>
  </si>
  <si>
    <t>St John Fisher College</t>
  </si>
  <si>
    <t>Univ Cen Ecuador</t>
  </si>
  <si>
    <t>Santapol College</t>
  </si>
  <si>
    <t>Shitennoji Kokusai Bukkyo Dai</t>
  </si>
  <si>
    <t>St John's College</t>
  </si>
  <si>
    <t>Univ Cen Edu Latinoamericano</t>
  </si>
  <si>
    <t>School Philippine Craftsmen</t>
  </si>
  <si>
    <t>Shizuoka Daigaku</t>
  </si>
  <si>
    <t>St John's University</t>
  </si>
  <si>
    <t>Univ Cen O Liszandro Alvarado</t>
  </si>
  <si>
    <t>Sea and Sky College</t>
  </si>
  <si>
    <t>Shizuoka Kenritzu Daigaku</t>
  </si>
  <si>
    <t>St Joseph College</t>
  </si>
  <si>
    <t>Univ Cen Valle Cauca</t>
  </si>
  <si>
    <t>Sedaya College</t>
  </si>
  <si>
    <t>Shizuoka Rikoka Daigaku</t>
  </si>
  <si>
    <t>Univ Central de Venezuela</t>
  </si>
  <si>
    <t>Sek Ting Adm Al Amin Sorong</t>
  </si>
  <si>
    <t>Shizuoka Sangyo Daigaku</t>
  </si>
  <si>
    <t>St Josephs Coll Early Child Ed</t>
  </si>
  <si>
    <t>Sek Ting Adm Al Gazali Soppeng</t>
  </si>
  <si>
    <t>Shobi University</t>
  </si>
  <si>
    <t>St Joseph's College</t>
  </si>
  <si>
    <t>Univ Chile</t>
  </si>
  <si>
    <t>Sek Ting Adm Bina Banua</t>
  </si>
  <si>
    <t>Shokei Daigaku</t>
  </si>
  <si>
    <t>Univ Ci Empr Soc</t>
  </si>
  <si>
    <t>Sek Ting Adm Iskandar-Thani</t>
  </si>
  <si>
    <t>Shonan Koka Daigaku</t>
  </si>
  <si>
    <t>St Lawrence College</t>
  </si>
  <si>
    <t>Univ Ci Inf</t>
  </si>
  <si>
    <t>Sek Ting Adm Karya Dharma</t>
  </si>
  <si>
    <t>Shougang Institute of Tech</t>
  </si>
  <si>
    <t>St Lawrence University</t>
  </si>
  <si>
    <t>Univ Cine Buenos Aires</t>
  </si>
  <si>
    <t>Sek Ting Adm Kawula Indonesia</t>
  </si>
  <si>
    <t>Shouthwest Univ</t>
  </si>
  <si>
    <t>St Louis Community College</t>
  </si>
  <si>
    <t>Univ Col Mayor Cundinamarca</t>
  </si>
  <si>
    <t>Sek Ting Adm Kutawaringin</t>
  </si>
  <si>
    <t>Showa Daigaku</t>
  </si>
  <si>
    <t>St Louis University</t>
  </si>
  <si>
    <t>Univ Comunera Asunción</t>
  </si>
  <si>
    <t>Sek Ting Adm Man ID Handayani</t>
  </si>
  <si>
    <t>Showa Joshi Daigaku</t>
  </si>
  <si>
    <t>St Marys College</t>
  </si>
  <si>
    <t>Univ Concepción Uruguay</t>
  </si>
  <si>
    <t>Sek Ting Adm Mandala Indonesia</t>
  </si>
  <si>
    <t>Showa Ongaku Daigaku</t>
  </si>
  <si>
    <t>Univ Congreso</t>
  </si>
  <si>
    <t>Sek Ting Adm Maulana Yusuf B</t>
  </si>
  <si>
    <t>Showa Yakka Daigaku</t>
  </si>
  <si>
    <t>St Mary's College of Maryland</t>
  </si>
  <si>
    <t>Univ Contemporana</t>
  </si>
  <si>
    <t>Sek Ting Adm Muhammadiyah</t>
  </si>
  <si>
    <t>Shuchiin Daigaku</t>
  </si>
  <si>
    <t>St Mary's Seminary &amp; Univ</t>
  </si>
  <si>
    <t>Univ Contestado</t>
  </si>
  <si>
    <t>Sek Ting Adm Panca Marga Palu</t>
  </si>
  <si>
    <t>Shujitsu Joshi Daigaku</t>
  </si>
  <si>
    <t>St Mary's Univ at San Antonio</t>
  </si>
  <si>
    <t>Univ Cooperativa Colombia</t>
  </si>
  <si>
    <t>Sek Ting Adm Panglima Sudirman</t>
  </si>
  <si>
    <t>Shukutoku Daigaku</t>
  </si>
  <si>
    <t>St Mary's University</t>
  </si>
  <si>
    <t>Univ Córdoba</t>
  </si>
  <si>
    <t>Sek Ting Adm Puangrimanggalat</t>
  </si>
  <si>
    <t>Shumei Daigaku</t>
  </si>
  <si>
    <t>St Michael's College</t>
  </si>
  <si>
    <t>Univ Cruz Alta</t>
  </si>
  <si>
    <t>Sek Ting Adm Sebelas April</t>
  </si>
  <si>
    <t>Shu-Te IT</t>
  </si>
  <si>
    <t>St Norbert College</t>
  </si>
  <si>
    <t>Univ Cruzeiro Sul</t>
  </si>
  <si>
    <t>Sek Ting Adm Trinitas Ambon</t>
  </si>
  <si>
    <t>Sichuan Agr U</t>
  </si>
  <si>
    <t>St Olaf College</t>
  </si>
  <si>
    <t>Univ Cuenca</t>
  </si>
  <si>
    <t>Sek Ting Adm Yapman Majene</t>
  </si>
  <si>
    <t>Sichuan Con Mus</t>
  </si>
  <si>
    <t>St Paul University</t>
  </si>
  <si>
    <t>Univ Cuenca Plata</t>
  </si>
  <si>
    <t>Sek Ting Adm YAPPI</t>
  </si>
  <si>
    <t>Sichuan I Ani Hus Vet</t>
  </si>
  <si>
    <t>St Peter's College</t>
  </si>
  <si>
    <t>Univ Cuiabá</t>
  </si>
  <si>
    <t>Sek Ting Adm YPPT Priatim</t>
  </si>
  <si>
    <t>Sichuan I Fine Art</t>
  </si>
  <si>
    <t>St Stephen's University</t>
  </si>
  <si>
    <t>Univ de Huánuco</t>
  </si>
  <si>
    <t>Sek Ting Administrasi Adabiah</t>
  </si>
  <si>
    <t>Sichuan Intl St U</t>
  </si>
  <si>
    <t>St Thomas Aquinas College</t>
  </si>
  <si>
    <t>Univ de La Salle</t>
  </si>
  <si>
    <t>Sek Ting Administrasi Angkasa</t>
  </si>
  <si>
    <t>Sichuan IT</t>
  </si>
  <si>
    <t>St Thomas University</t>
  </si>
  <si>
    <t>Univ de Lima</t>
  </si>
  <si>
    <t>Sek Ting Administrasi Bagasasi</t>
  </si>
  <si>
    <t>Sichuan Nor U</t>
  </si>
  <si>
    <t>St Vincent College</t>
  </si>
  <si>
    <t>Univ de Piura</t>
  </si>
  <si>
    <t>Sek Ting Administrasi Bayangga</t>
  </si>
  <si>
    <t>Sichuan Teach C</t>
  </si>
  <si>
    <t>St. Ambrose University</t>
  </si>
  <si>
    <t>Univ del Norte Asunción</t>
  </si>
  <si>
    <t>Sek Ting Administrasi Bengkulu</t>
  </si>
  <si>
    <t>Sichuan Un U</t>
  </si>
  <si>
    <t>St. Joseph's College</t>
  </si>
  <si>
    <t>Univ del Pacífico</t>
  </si>
  <si>
    <t>Sek Ting Administrasi Denpasar</t>
  </si>
  <si>
    <t>Sichuan Union University</t>
  </si>
  <si>
    <t>St. Petersburg College</t>
  </si>
  <si>
    <t>Univ del Salvador</t>
  </si>
  <si>
    <t>Sek Ting Administrasi Kosgoro</t>
  </si>
  <si>
    <t>Sichuan Univ Sci &amp; Engineering</t>
  </si>
  <si>
    <t>Univ Desarrollo</t>
  </si>
  <si>
    <t>Sek Ting Administrasi Mataram</t>
  </si>
  <si>
    <t>Sichuan University</t>
  </si>
  <si>
    <t>Stanford University</t>
  </si>
  <si>
    <t>Univ Desenvolvimento Alto Vale</t>
  </si>
  <si>
    <t>Sek Ting Administrasi YAPPANN</t>
  </si>
  <si>
    <t>Sichuan Voc Tech College</t>
  </si>
  <si>
    <t>State Centre Com Coll District</t>
  </si>
  <si>
    <t>Univ Desenvolvimento Estad Reg</t>
  </si>
  <si>
    <t>Sek Ting Bah As Prayoga Padang</t>
  </si>
  <si>
    <t>Silla University</t>
  </si>
  <si>
    <t>State Coll Florida-Manatee-Sar</t>
  </si>
  <si>
    <t>Univ Diego Portales</t>
  </si>
  <si>
    <t>Sek Ting Bah As Putera Kusuma</t>
  </si>
  <si>
    <t>Sinchang Kongop Taehak</t>
  </si>
  <si>
    <t>State Univ NY Hlth Sci Center</t>
  </si>
  <si>
    <t>Univ Distrital Francisco José</t>
  </si>
  <si>
    <t>Sek Ting Bah As Yapata Al-Jawa</t>
  </si>
  <si>
    <t>Sinchon Nongop Thankwa Taehak</t>
  </si>
  <si>
    <t>State Univ of N York-New Platz</t>
  </si>
  <si>
    <t>Univ E Adm Finanzas Tec</t>
  </si>
  <si>
    <t>Sek Ting Bah Sastra Satya Widy</t>
  </si>
  <si>
    <t>Sinpo Susan Thankwa Taehak</t>
  </si>
  <si>
    <t>Stephen F Austin State Univ</t>
  </si>
  <si>
    <t>Univ E Naval Almirante Padilla</t>
  </si>
  <si>
    <t>Sek Ting Bahasa Asing Dinamik</t>
  </si>
  <si>
    <t>Sinuiju Jae Than Taehak</t>
  </si>
  <si>
    <t>Sterling College</t>
  </si>
  <si>
    <t>Univ Educares</t>
  </si>
  <si>
    <t>Sek Ting Bahasa Asing Harapan</t>
  </si>
  <si>
    <t>Sinuiju Kyongkongop Taehak</t>
  </si>
  <si>
    <t>Stern College for Women</t>
  </si>
  <si>
    <t>Univ El Bosque</t>
  </si>
  <si>
    <t>Sek Ting Bahasa Asing Swadaya</t>
  </si>
  <si>
    <t>Sinuiju Medical University</t>
  </si>
  <si>
    <t>Stetson University</t>
  </si>
  <si>
    <t>Univ Emp Siglo 21</t>
  </si>
  <si>
    <t>Sek Ting Bahasa Asing YAPARI</t>
  </si>
  <si>
    <t>Siping Normal University</t>
  </si>
  <si>
    <t>Stevens Institute of Technolog</t>
  </si>
  <si>
    <t>Univ Est Bahia</t>
  </si>
  <si>
    <t>Sek Ting Bahasa Sastra Malang</t>
  </si>
  <si>
    <t>Siping Teach C</t>
  </si>
  <si>
    <t>Stockton State College</t>
  </si>
  <si>
    <t>Univ Est Ceará</t>
  </si>
  <si>
    <t>Sek Ting Design Indonesia</t>
  </si>
  <si>
    <t>Soai Daigaku</t>
  </si>
  <si>
    <t>Stonehill College</t>
  </si>
  <si>
    <t>Univ Est Centro Oeste</t>
  </si>
  <si>
    <t>Sek Ting Eko Man Pase Langsa</t>
  </si>
  <si>
    <t>Sogang University</t>
  </si>
  <si>
    <t>Strayer University</t>
  </si>
  <si>
    <t>Univ Est Feira Santana</t>
  </si>
  <si>
    <t>Sek Ting Fil Katolik Ledalero</t>
  </si>
  <si>
    <t>Sogo Kenkyu Daigakuin Daigaku</t>
  </si>
  <si>
    <t>Studio Art Centers Intl</t>
  </si>
  <si>
    <t>Univ Est Goiás</t>
  </si>
  <si>
    <t>Sek Ting Fil Seminari Pineleng</t>
  </si>
  <si>
    <t>Sohae Taehak</t>
  </si>
  <si>
    <t>Suffolk County Comm Coll</t>
  </si>
  <si>
    <t>Univ Est Londrina</t>
  </si>
  <si>
    <t>Sek Ting Fil Theol Fajar Timur</t>
  </si>
  <si>
    <t>Soka Daigaku</t>
  </si>
  <si>
    <t>Suffolk University</t>
  </si>
  <si>
    <t>Univ Est Maranhão</t>
  </si>
  <si>
    <t>Sek Ting Fil Theol Gereja Kris</t>
  </si>
  <si>
    <t>Sokthan Kongop Taehak</t>
  </si>
  <si>
    <t>Sullivan Co Community College</t>
  </si>
  <si>
    <t>Univ Est Maringá</t>
  </si>
  <si>
    <t>Sek Ting Fil Theol ID Bagian T</t>
  </si>
  <si>
    <t>Songdo Taehak</t>
  </si>
  <si>
    <t>Summer Inst of Linguistics</t>
  </si>
  <si>
    <t>Univ Est Mato Grosso</t>
  </si>
  <si>
    <t>Sek Ting Fil Theol Widya Sasan</t>
  </si>
  <si>
    <t>Songdowon Taehak</t>
  </si>
  <si>
    <t>Summit College</t>
  </si>
  <si>
    <t>Univ Est Mato Grosso Sul</t>
  </si>
  <si>
    <t>Sek Ting Huk Al Gazali Soppeng</t>
  </si>
  <si>
    <t>Songjin Kongop Taehak</t>
  </si>
  <si>
    <t>SUNY Coll of Env Sc &amp; Forestry</t>
  </si>
  <si>
    <t>Univ Est Minas Gerais</t>
  </si>
  <si>
    <t>Sek Ting Huk Benteng Huraba Pa</t>
  </si>
  <si>
    <t>Songjin Naehwamul Kongop Tae</t>
  </si>
  <si>
    <t>SUNY College</t>
  </si>
  <si>
    <t>Univ Est Montes Claros</t>
  </si>
  <si>
    <t>Sek Ting Huk Galunggung</t>
  </si>
  <si>
    <t>Songlim Kongop Taehak</t>
  </si>
  <si>
    <t>SUNY College - Canton</t>
  </si>
  <si>
    <t>Univ Est Norte Fluminense</t>
  </si>
  <si>
    <t>Sek Ting Huk Habaring Hurung</t>
  </si>
  <si>
    <t>Songpyong Kongop Taehak</t>
  </si>
  <si>
    <t>SUNY College - New Platz</t>
  </si>
  <si>
    <t>Univ Est Oeste Paraná</t>
  </si>
  <si>
    <t>Sek Ting Huk Jenderal Sudirman</t>
  </si>
  <si>
    <t>Songsim University</t>
  </si>
  <si>
    <t>SUNY College at Plattsburgh</t>
  </si>
  <si>
    <t>Univ Est Pará</t>
  </si>
  <si>
    <t>Sek Ting Huk Kotawaringin</t>
  </si>
  <si>
    <t>Sonoda Gakuen Joshi Daigaku</t>
  </si>
  <si>
    <t>SUNY College at Potsdam</t>
  </si>
  <si>
    <t>Univ Est Paraíba</t>
  </si>
  <si>
    <t>Sek Ting Huk Muhammad Bima</t>
  </si>
  <si>
    <t>Soochow U</t>
  </si>
  <si>
    <t>SUNY College of Agr &amp; Tech</t>
  </si>
  <si>
    <t>Univ Est Paul Julio Mesquita F</t>
  </si>
  <si>
    <t>Sek Ting Huk Muhammad Kisaran</t>
  </si>
  <si>
    <t>Soochow University</t>
  </si>
  <si>
    <t>SUNY College of Technology</t>
  </si>
  <si>
    <t>Univ Est Piauí</t>
  </si>
  <si>
    <t>Sek Ting Huk Muhammad Kotabumi</t>
  </si>
  <si>
    <t>Sookmyung Women's University</t>
  </si>
  <si>
    <t>SUNY Dutchess Community Coll</t>
  </si>
  <si>
    <t>Univ Est Ponta Grossa</t>
  </si>
  <si>
    <t>Sek Ting Huk Soeltan M Tsyafiu</t>
  </si>
  <si>
    <t>Soonchunhyang University</t>
  </si>
  <si>
    <t>SUNY- Empire State Coll</t>
  </si>
  <si>
    <t>Univ Est Rio de Janeiro</t>
  </si>
  <si>
    <t>Sek Ting Huk Sultan Adam</t>
  </si>
  <si>
    <t>Soongsil University Seoul</t>
  </si>
  <si>
    <t>SUNY Fashion Inst of Tech</t>
  </si>
  <si>
    <t>Univ Est Rio Grande Norte</t>
  </si>
  <si>
    <t>Sek Ting Huk Tambun Bungai</t>
  </si>
  <si>
    <t>Sophia University</t>
  </si>
  <si>
    <t>SUNY Health Science Centre</t>
  </si>
  <si>
    <t>Univ Est Sá</t>
  </si>
  <si>
    <t>Sek Ting Huk Yayasan Nas ID</t>
  </si>
  <si>
    <t>Sosong Kongop Taehak</t>
  </si>
  <si>
    <t>SUNY Rockland Community Coll</t>
  </si>
  <si>
    <t>Univ Est Santa Catarina</t>
  </si>
  <si>
    <t>Sek Ting Huk Zainul Hasan</t>
  </si>
  <si>
    <t>South China Normal College</t>
  </si>
  <si>
    <t>SUNY Schenectady County C Coll</t>
  </si>
  <si>
    <t>Univ Est Santa Cruz</t>
  </si>
  <si>
    <t>Sek Ting Hukum Aceh Tengah</t>
  </si>
  <si>
    <t>South China Univ of Tech</t>
  </si>
  <si>
    <t>SUNY University at Albany</t>
  </si>
  <si>
    <t>Univ Estad Anápolis</t>
  </si>
  <si>
    <t>Sek Ting Hukum Damarica Palopo</t>
  </si>
  <si>
    <t>Southeast Univ Med College</t>
  </si>
  <si>
    <t>SUNY University at Binghamton</t>
  </si>
  <si>
    <t>Univ Estad Sudoeste Bahia</t>
  </si>
  <si>
    <t>Sek Ting Hukum Lubuk Sikaping</t>
  </si>
  <si>
    <t>Southen Inst Metallurgy SIM</t>
  </si>
  <si>
    <t>SUNY University at Buffalo</t>
  </si>
  <si>
    <t>Univ Estad Vale Acaraú</t>
  </si>
  <si>
    <t>Sek Ting Hukum Sumpah Pemuda</t>
  </si>
  <si>
    <t>Southern Inst. of Metallurgy</t>
  </si>
  <si>
    <t>SUNY University at Stony Brook</t>
  </si>
  <si>
    <t>Univ Estadual de Campinas</t>
  </si>
  <si>
    <t>Sek Ting Hukum Tjut Nya Dhien</t>
  </si>
  <si>
    <t>Southern Medical Univ</t>
  </si>
  <si>
    <t>SUNY/Westchester</t>
  </si>
  <si>
    <t>Univ Estat Bolivar</t>
  </si>
  <si>
    <t>Sek Ting Hukum Unsida Lamongan</t>
  </si>
  <si>
    <t>Southern Taiwan Univ</t>
  </si>
  <si>
    <t>Susquehanna University</t>
  </si>
  <si>
    <t>Univ Estat Penin Santa Elena</t>
  </si>
  <si>
    <t>Sek Ting Ilmu Adm Niaga Solo</t>
  </si>
  <si>
    <t>Southern Yangtze University</t>
  </si>
  <si>
    <t>Sussex County Community Coll</t>
  </si>
  <si>
    <t>Univ Externado Colombia</t>
  </si>
  <si>
    <t>Sek Ting Ilmu Bah As Puragabay</t>
  </si>
  <si>
    <t>Southwest Univ Science Tech</t>
  </si>
  <si>
    <t>Swarthmore College</t>
  </si>
  <si>
    <t>Univ Extremo Sul Catarinense</t>
  </si>
  <si>
    <t>Sek Ting Ilmu Bah Banten Raya</t>
  </si>
  <si>
    <t>Southwestern Uni Finan&amp;Eco</t>
  </si>
  <si>
    <t>Sweet Briar College</t>
  </si>
  <si>
    <t>Univ Fed Acre</t>
  </si>
  <si>
    <t>Sek Ting Ilmu Eko</t>
  </si>
  <si>
    <t>St Johns St Marys Inst of Tech</t>
  </si>
  <si>
    <t>Syracuse University</t>
  </si>
  <si>
    <t>Univ Fed Amapá</t>
  </si>
  <si>
    <t>Sek Ting Ilmu Eko 45 Mataram</t>
  </si>
  <si>
    <t>St Marianna University-Kanagaw</t>
  </si>
  <si>
    <t>Tarrant County College</t>
  </si>
  <si>
    <t>Univ Fed Bahia</t>
  </si>
  <si>
    <t>Sek Ting Ilmu Eko 66 Kendari</t>
  </si>
  <si>
    <t>State Pedagog Univ Ulan Bator</t>
  </si>
  <si>
    <t>Univ Fed Ceará</t>
  </si>
  <si>
    <t>Sek Ting Ilmu Eko Al-Wasliyah</t>
  </si>
  <si>
    <t>Sugino Joshi Daigaku</t>
  </si>
  <si>
    <t>Taylor U College &amp; Seminary</t>
  </si>
  <si>
    <t>Univ Fed Espírito Santo</t>
  </si>
  <si>
    <t>Sek Ting Ilmu Eko Anindyaguna</t>
  </si>
  <si>
    <t>Sugiyama Jogakuen Daigaku</t>
  </si>
  <si>
    <t>Taylor University</t>
  </si>
  <si>
    <t>Univ Fed Fluminense</t>
  </si>
  <si>
    <t>Sek Ting Ilmu Eko Artha Bodhi</t>
  </si>
  <si>
    <t>Sukchon Nongop Thankwa Taehak</t>
  </si>
  <si>
    <t>Teachers College, Columbia U</t>
  </si>
  <si>
    <t>Univ Fed Goias</t>
  </si>
  <si>
    <t>Sek Ting Ilmu Eko Asmir</t>
  </si>
  <si>
    <t>Sun Moon University</t>
  </si>
  <si>
    <t>Tech Coll of the Lowcountry</t>
  </si>
  <si>
    <t>Univ Fed Juiz de Fora</t>
  </si>
  <si>
    <t>Sek Ting Ilmu Eko Atma Bhakti</t>
  </si>
  <si>
    <t>Sun Yat-Sen U Med Sci</t>
  </si>
  <si>
    <t>Technical Univ of Nova Scotia</t>
  </si>
  <si>
    <t>Univ Fed Lavras</t>
  </si>
  <si>
    <t>Sek Ting Ilmu Eko Bajiminasa</t>
  </si>
  <si>
    <t>Sun Yat-Sen University</t>
  </si>
  <si>
    <t>Teikyo Marycrest University</t>
  </si>
  <si>
    <t>Univ Fed Maranhão</t>
  </si>
  <si>
    <t>Sek Ting Ilmu Eko Balikpapan</t>
  </si>
  <si>
    <t>Suncheon First College</t>
  </si>
  <si>
    <t>Tele-Université</t>
  </si>
  <si>
    <t>Univ Fed Mato Grosso Sul</t>
  </si>
  <si>
    <t>Sek Ting Ilmu Eko Bank BPD JT</t>
  </si>
  <si>
    <t>Sunchon Kjusanyom Kongop Tae</t>
  </si>
  <si>
    <t>Temple University</t>
  </si>
  <si>
    <t>Univ Fed Minas Gerais</t>
  </si>
  <si>
    <t>Sek Ting Ilmu Eko Benteng Hura</t>
  </si>
  <si>
    <t>Sunchon Kongop Taehak</t>
  </si>
  <si>
    <t>Tennessee State University</t>
  </si>
  <si>
    <t>Univ Fed Ouro Prêto</t>
  </si>
  <si>
    <t>Sek Ting Ilmu Eko Bhakti Pem</t>
  </si>
  <si>
    <t>Sunchon National University</t>
  </si>
  <si>
    <t>Tennessee Tech University</t>
  </si>
  <si>
    <t>Univ Fed Pará</t>
  </si>
  <si>
    <t>Sek Ting Ilmu Eko Bhakti Perti</t>
  </si>
  <si>
    <t>Sung Kyul Christian University</t>
  </si>
  <si>
    <t>Tennessee Temple University</t>
  </si>
  <si>
    <t>Univ Fed Paraíba</t>
  </si>
  <si>
    <t>Sek Ting Ilmu Eko Bharma Putra</t>
  </si>
  <si>
    <t>Sung Kyun Kwan University</t>
  </si>
  <si>
    <t>Tennessee Wesleyan College</t>
  </si>
  <si>
    <t>Univ Fed Paraná</t>
  </si>
  <si>
    <t>Sek Ting Ilmu Eko Bina Darma</t>
  </si>
  <si>
    <t>Sungho Kongop Taehak</t>
  </si>
  <si>
    <t>TESST College of Technology</t>
  </si>
  <si>
    <t>Univ Fed Pelotas</t>
  </si>
  <si>
    <t>Sek Ting Ilmu Eko Bina Niaga</t>
  </si>
  <si>
    <t>Sungkonghoe University</t>
  </si>
  <si>
    <t>Texas A&amp;M International Univ</t>
  </si>
  <si>
    <t>Univ Fed Pernambuco</t>
  </si>
  <si>
    <t>Sek Ting Ilmu Eko Bisnis ID</t>
  </si>
  <si>
    <t>Sungsan Hyo Univ Grad Studies</t>
  </si>
  <si>
    <t>Texas A&amp;M University</t>
  </si>
  <si>
    <t>Univ Fed Piauí</t>
  </si>
  <si>
    <t>Sek Ting Ilmu Eko Boedi Oetomo</t>
  </si>
  <si>
    <t>Sungshin Women's University</t>
  </si>
  <si>
    <t>Texas Christian University</t>
  </si>
  <si>
    <t>Univ Fed Rio Grande do Sul</t>
  </si>
  <si>
    <t>Sek Ting Ilmu Eko Buddhi</t>
  </si>
  <si>
    <t>Sunhwa Taehak</t>
  </si>
  <si>
    <t>Texas Lutheran College</t>
  </si>
  <si>
    <t>Univ Fed Rio Grande Norte</t>
  </si>
  <si>
    <t>Sek Ting Ilmu Eko Budi Utomo</t>
  </si>
  <si>
    <t>Supung Jongi Thankwa Taehak</t>
  </si>
  <si>
    <t>Texas Southern University</t>
  </si>
  <si>
    <t>Univ Fed Rodônia</t>
  </si>
  <si>
    <t>Sek Ting Ilmu Eko Bulungan Tar</t>
  </si>
  <si>
    <t>Suridongryok Taehak</t>
  </si>
  <si>
    <t>Texas Technical University</t>
  </si>
  <si>
    <t>Univ Fed Roraima</t>
  </si>
  <si>
    <t>Sek Ting Ilmu Eko Cendekia Kar</t>
  </si>
  <si>
    <t>Surugadai Daigaku</t>
  </si>
  <si>
    <t>Texas Woman's University</t>
  </si>
  <si>
    <t>Univ Fed Rur Pernambuco</t>
  </si>
  <si>
    <t>Sek Ting Ilmu Eko Cirebon</t>
  </si>
  <si>
    <t>Suui Chuksan Taehak</t>
  </si>
  <si>
    <t>The Albany Medical College</t>
  </si>
  <si>
    <t>Univ Fed Rur Rio de Janeiro</t>
  </si>
  <si>
    <t>Sek Ting Ilmu Eko Dewantara</t>
  </si>
  <si>
    <t>Suwon Catholic University</t>
  </si>
  <si>
    <t>The Art Institute of Vancouver</t>
  </si>
  <si>
    <t>Univ Fed Santa Catarina</t>
  </si>
  <si>
    <t>Sek Ting Ilmu Eko Dhar Andalas</t>
  </si>
  <si>
    <t>Suzhou I of Urban Con Eniv Pro</t>
  </si>
  <si>
    <t>The Baltimore College (CCBC)</t>
  </si>
  <si>
    <t>Univ Fed Santa Maria</t>
  </si>
  <si>
    <t>Sek Ting Ilmu Eko Dharma Bhara</t>
  </si>
  <si>
    <t>Suzhou I Silk Text T</t>
  </si>
  <si>
    <t>The Canadian Coll Perform Arts</t>
  </si>
  <si>
    <t>Univ Fed São Carlos</t>
  </si>
  <si>
    <t>Sek Ting Ilmu Eko Dharma Iswar</t>
  </si>
  <si>
    <t>Suzhou Med C</t>
  </si>
  <si>
    <t>The Chicago Sch Profess Psyc</t>
  </si>
  <si>
    <t>Univ Fed São Paulo</t>
  </si>
  <si>
    <t>Sek Ting Ilmu Eko Dharma Nas</t>
  </si>
  <si>
    <t>Suzhou Rail Teach C</t>
  </si>
  <si>
    <t>The Colburn School</t>
  </si>
  <si>
    <t>Univ Fed Sergipe</t>
  </si>
  <si>
    <t>Sek Ting Ilmu Eko Dua Lima Poh</t>
  </si>
  <si>
    <t>Suzhou U</t>
  </si>
  <si>
    <t>The College of New Jersey</t>
  </si>
  <si>
    <t>Univ Fed Uberlândia</t>
  </si>
  <si>
    <t>Sek Ting Ilmu Eko Duta Nusant</t>
  </si>
  <si>
    <t>Suzuka Iryo Kagaku Daigaku</t>
  </si>
  <si>
    <t>The Cooper Union</t>
  </si>
  <si>
    <t>Univ Fed Viçosa</t>
  </si>
  <si>
    <t>Sek Ting Ilmu Eko Dwi Putra</t>
  </si>
  <si>
    <t>Suzuka Kokusai Daigaku</t>
  </si>
  <si>
    <t>The Culinary Inst of America</t>
  </si>
  <si>
    <t>Univ Federal de Ciencias de Sa</t>
  </si>
  <si>
    <t>Sek Ting Ilmu Eko Dwipa Wacana</t>
  </si>
  <si>
    <t>SW Agr U Chongqing</t>
  </si>
  <si>
    <t>The Univ of Texas at El Paso</t>
  </si>
  <si>
    <t>Univ Fem del Sagrado Corz.</t>
  </si>
  <si>
    <t>Sek Ting Ilmu Eko Eben Haizer</t>
  </si>
  <si>
    <t>SW C Petro Nanchong</t>
  </si>
  <si>
    <t>The University of Memphis</t>
  </si>
  <si>
    <t>Univ Finis Terrae</t>
  </si>
  <si>
    <t>Sek Ting Ilmu Eko El-Fatah</t>
  </si>
  <si>
    <t>SW Forest C Kunming</t>
  </si>
  <si>
    <t>Thiel College</t>
  </si>
  <si>
    <t>Univ Flores Buenos Aires</t>
  </si>
  <si>
    <t>Sek Ting Ilmu Eko Fatahillah</t>
  </si>
  <si>
    <t>SW I Nat Chengdu</t>
  </si>
  <si>
    <t>Thomas Aquinas College</t>
  </si>
  <si>
    <t>Univ Fortaleza</t>
  </si>
  <si>
    <t>Sek Ting Ilmu Eko Galuh Ciamis</t>
  </si>
  <si>
    <t>SW I Pol Sci Law Chongqing</t>
  </si>
  <si>
    <t>Thomas College</t>
  </si>
  <si>
    <t>Univ Franca</t>
  </si>
  <si>
    <t>Sek Ting Ilmu Eko Gotong Royon</t>
  </si>
  <si>
    <t>SW IT Mianyang</t>
  </si>
  <si>
    <t>Thomas Edison State College</t>
  </si>
  <si>
    <t>Univ Francisco Aguirre</t>
  </si>
  <si>
    <t>Sek Ting Ilmu Eko Haji Agus Sa</t>
  </si>
  <si>
    <t>SW Jiaotong U</t>
  </si>
  <si>
    <t>Thomas Jefferson School of Law</t>
  </si>
  <si>
    <t>Univ Francisco Paula Santander</t>
  </si>
  <si>
    <t>Sek Ting Ilmu Eko Harap Kasih</t>
  </si>
  <si>
    <t>SW U Fin Econ Chengdu</t>
  </si>
  <si>
    <t>Thomas Jefferson University</t>
  </si>
  <si>
    <t>Univ Frat Agrupaciones St T Aq</t>
  </si>
  <si>
    <t>Sek Ting Ilmu Eko Ibnu Sina Ba</t>
  </si>
  <si>
    <t>SW U Pol Sci Law</t>
  </si>
  <si>
    <t>Thomas M Cooley Law School</t>
  </si>
  <si>
    <t>Univ Frontera Temuco</t>
  </si>
  <si>
    <t>Sek Ting Ilmu Eko ID</t>
  </si>
  <si>
    <t>Sydney Inst Lang &amp; Commerce</t>
  </si>
  <si>
    <t>Thomas More College</t>
  </si>
  <si>
    <t>Univ Gabriela Mistral</t>
  </si>
  <si>
    <t>Sek Ting Ilmu Eko ID Emas</t>
  </si>
  <si>
    <t>Taean Kongop Taehak</t>
  </si>
  <si>
    <t>Univ Gama Filho</t>
  </si>
  <si>
    <t>Sek Ting Ilmu Eko ID Membangun</t>
  </si>
  <si>
    <t>Taegu Arts University</t>
  </si>
  <si>
    <t>Tompkins Cortland Comm Coll</t>
  </si>
  <si>
    <t>Univ Gran Colombia</t>
  </si>
  <si>
    <t>Sek Ting Ilmu Eko ID STMI</t>
  </si>
  <si>
    <t>Taegu National Univ Education</t>
  </si>
  <si>
    <t>Toronto Sch of Bus - CDI Coll</t>
  </si>
  <si>
    <t>Univ Gran Mariscal de Ayacucho</t>
  </si>
  <si>
    <t>Sek Ting Ilmu Eko Ista Esanta</t>
  </si>
  <si>
    <t>Taegu University</t>
  </si>
  <si>
    <t>Touro College</t>
  </si>
  <si>
    <t>Univ Grande ABC</t>
  </si>
  <si>
    <t>Sek Ting Ilmu Eko Isti Ekatana</t>
  </si>
  <si>
    <t>Taejon Catholic College Univ</t>
  </si>
  <si>
    <t>Towson University</t>
  </si>
  <si>
    <t>Univ Grande Rio Prof JS Herdy</t>
  </si>
  <si>
    <t>Sek Ting Ilmu Eko Jagakarsa</t>
  </si>
  <si>
    <t>Taejon Nat Univ Technology</t>
  </si>
  <si>
    <t>Transylvania University</t>
  </si>
  <si>
    <t>Univ Guarulhos</t>
  </si>
  <si>
    <t>Sek Ting Ilmu Eko Jakarta Raya</t>
  </si>
  <si>
    <t>Taejon University</t>
  </si>
  <si>
    <t>Univ Guayaquil</t>
  </si>
  <si>
    <t>Sek Ting Ilmu Eko Jaya Negara</t>
  </si>
  <si>
    <t>Taeshin Christian University</t>
  </si>
  <si>
    <t>Trillium College</t>
  </si>
  <si>
    <t>Univ Hebrea Argentina Bar Ilán</t>
  </si>
  <si>
    <t>Sek Ting Ilmu Eko Jayakarta</t>
  </si>
  <si>
    <t>Ta-Hwa IT</t>
  </si>
  <si>
    <t>Trine University</t>
  </si>
  <si>
    <t>Univ IA Ci Tec</t>
  </si>
  <si>
    <t>Sek Ting Ilmu Eko Jenderal Sud</t>
  </si>
  <si>
    <t>Tainan Womens U</t>
  </si>
  <si>
    <t>Trinity Christian College</t>
  </si>
  <si>
    <t>Univ Ibirapuera</t>
  </si>
  <si>
    <t>Sek Ting Ilmu Eko Kampus Ungu</t>
  </si>
  <si>
    <t>Taipei Med C</t>
  </si>
  <si>
    <t>Univ ICESI</t>
  </si>
  <si>
    <t>Sek Ting Ilmu Eko Kerjasama</t>
  </si>
  <si>
    <t>Taipei Municipal Teach C</t>
  </si>
  <si>
    <t>Trinity College of Vermont</t>
  </si>
  <si>
    <t>Univ Iguaçu</t>
  </si>
  <si>
    <t>Sek Ting Ilmu Eko Kertanegara</t>
  </si>
  <si>
    <t>Taipei Phys Edu C</t>
  </si>
  <si>
    <t>Trinity International Univ</t>
  </si>
  <si>
    <t>Univ INCCA Colombia</t>
  </si>
  <si>
    <t>Sek Ting Ilmu Eko Kesatuan</t>
  </si>
  <si>
    <t>Taishan Med C</t>
  </si>
  <si>
    <t>Trinity Lutheran College</t>
  </si>
  <si>
    <t>Univ Ind Santander</t>
  </si>
  <si>
    <t>Sek Ting Ilmu Eko Kesuma Negar</t>
  </si>
  <si>
    <t>Taisho Daigaku</t>
  </si>
  <si>
    <t>Trinity University</t>
  </si>
  <si>
    <t>Univ Intl Ecuador</t>
  </si>
  <si>
    <t>Sek Ting Ilmu Eko Keu Bank ID</t>
  </si>
  <si>
    <t>Taiyuan I Hv Mach</t>
  </si>
  <si>
    <t>Univ Intl SEK</t>
  </si>
  <si>
    <t>Sek Ting Ilmu Eko Keu Bank Pem</t>
  </si>
  <si>
    <t>Taiyuan Normal College</t>
  </si>
  <si>
    <t>Triton College</t>
  </si>
  <si>
    <t>Univ Itaúna</t>
  </si>
  <si>
    <t>Sek Ting Ilmu Eko Khalsa Medan</t>
  </si>
  <si>
    <t>Taiyuan U</t>
  </si>
  <si>
    <t>Troy State University</t>
  </si>
  <si>
    <t>Univ José Santos Ossa Antofaga</t>
  </si>
  <si>
    <t>Sek Ting Ilmu Eko Kosgoro</t>
  </si>
  <si>
    <t>Taiyuan UT</t>
  </si>
  <si>
    <t>Truman College</t>
  </si>
  <si>
    <t>Univ Juan Agustín Maza</t>
  </si>
  <si>
    <t>Sek Ting Ilmu Eko Kuala Kapuas</t>
  </si>
  <si>
    <t>Taizhou School of Education</t>
  </si>
  <si>
    <t>Truman State University</t>
  </si>
  <si>
    <t>Univ La Guajira</t>
  </si>
  <si>
    <t>Sek Ting Ilmu Eko Kuningan</t>
  </si>
  <si>
    <t>Takachiho Shoka Daigaku</t>
  </si>
  <si>
    <t>Tufts University</t>
  </si>
  <si>
    <t>Univ La Sabana</t>
  </si>
  <si>
    <t>Sek Ting Ilmu Eko Kusumanegara</t>
  </si>
  <si>
    <t>Takamatsu Daigaku</t>
  </si>
  <si>
    <t>Tulane University</t>
  </si>
  <si>
    <t>Sek Ting Ilmu Eko Lampung</t>
  </si>
  <si>
    <t>Takaoka Hoka Daigaku</t>
  </si>
  <si>
    <t>Tulsa Community College</t>
  </si>
  <si>
    <t>Univ La Serena</t>
  </si>
  <si>
    <t>Sek Ting Ilmu Eko M Kucecwara</t>
  </si>
  <si>
    <t>Takarazuka Zokeigeijutsu Dai</t>
  </si>
  <si>
    <t>Tusculum College</t>
  </si>
  <si>
    <t>Univ Laica Eloy Alfaro Manabí</t>
  </si>
  <si>
    <t>Sek Ting Ilmu Eko Mahardhika</t>
  </si>
  <si>
    <t>Takasaki Keizai Daigaku</t>
  </si>
  <si>
    <t>Tuskegee University</t>
  </si>
  <si>
    <t>Univ Laica V R Guayaquil</t>
  </si>
  <si>
    <t>Sek Ting Ilmu Eko Mars</t>
  </si>
  <si>
    <t>Takushoku Daigaku</t>
  </si>
  <si>
    <t>Tyndale College &amp; Seminary</t>
  </si>
  <si>
    <t>Univ Las Condes</t>
  </si>
  <si>
    <t>Sek Ting Ilmu Eko Mathla'ul An</t>
  </si>
  <si>
    <t>Tama Bijutsu Daigaku</t>
  </si>
  <si>
    <t>U of Maryland Baltimore County</t>
  </si>
  <si>
    <t>Univ Leonardo Da Vinci</t>
  </si>
  <si>
    <t>Sek Ting Ilmu Eko MH Thanrin</t>
  </si>
  <si>
    <t>Tama Daigaku</t>
  </si>
  <si>
    <t>Ulster County College</t>
  </si>
  <si>
    <t>Univ Libre Colombia</t>
  </si>
  <si>
    <t>Sek Ting Ilmu Eko Miftahul Hud</t>
  </si>
  <si>
    <t>Tamagawa Daigaku</t>
  </si>
  <si>
    <t>Uniformed Serv Univ Hlth Sci</t>
  </si>
  <si>
    <t>Univ Los Andes</t>
  </si>
  <si>
    <t>Sek Ting Ilmu Eko Muhammadiyah</t>
  </si>
  <si>
    <t>Tamkang U</t>
  </si>
  <si>
    <t>Union College</t>
  </si>
  <si>
    <t>Univ Los Lagos</t>
  </si>
  <si>
    <t>Sek Ting Ilmu Eko Nas Bandung</t>
  </si>
  <si>
    <t>Tamna University</t>
  </si>
  <si>
    <t>Union County College</t>
  </si>
  <si>
    <t>Univ Los Llanos</t>
  </si>
  <si>
    <t>Sek Ting Ilmu Eko Nas ID</t>
  </si>
  <si>
    <t>Tamsui Oxford C</t>
  </si>
  <si>
    <t>Union Theological Seminary</t>
  </si>
  <si>
    <t>Univ Luterana Brasil</t>
  </si>
  <si>
    <t>Sek Ting Ilmu Eko Nas Mataram</t>
  </si>
  <si>
    <t>Tanchon Kongop Taehak</t>
  </si>
  <si>
    <t>Union University</t>
  </si>
  <si>
    <t>Univ Magallanes</t>
  </si>
  <si>
    <t>Sek Ting Ilmu Eko Nasional</t>
  </si>
  <si>
    <t>Tanchon Thamsa Thankwa Taehak</t>
  </si>
  <si>
    <t>United States Air Force Acad</t>
  </si>
  <si>
    <t>Univ Maimónides</t>
  </si>
  <si>
    <t>Sek Ting Ilmu Eko Nganjuk</t>
  </si>
  <si>
    <t>Tangshan I Eng T</t>
  </si>
  <si>
    <t>United States Naval Academy</t>
  </si>
  <si>
    <t>Univ Mar</t>
  </si>
  <si>
    <t>Sek Ting Ilmu Eko Nusa Bangsa</t>
  </si>
  <si>
    <t>Tarim Recl U</t>
  </si>
  <si>
    <t>United Theo Sem Twin of Cities</t>
  </si>
  <si>
    <t>Univ Marcelino Champagnat Lima</t>
  </si>
  <si>
    <t>Sek Ting Ilmu Eko Nusantara</t>
  </si>
  <si>
    <t>Tatung U</t>
  </si>
  <si>
    <t>United Theological Seminary</t>
  </si>
  <si>
    <t>Univ Mariana</t>
  </si>
  <si>
    <t>Sek Ting Ilmu Eko O Geissler</t>
  </si>
  <si>
    <t>Teachers' College</t>
  </si>
  <si>
    <t>Unity College</t>
  </si>
  <si>
    <t>Univ Mariano Egaña</t>
  </si>
  <si>
    <t>Sek Ting Ilmu Eko Palangkaraya</t>
  </si>
  <si>
    <t>Teikyo Heisei Daigaku</t>
  </si>
  <si>
    <t>Univ College of the Cariboo</t>
  </si>
  <si>
    <t>Univ Marília</t>
  </si>
  <si>
    <t>Sek Ting Ilmu Eko Panca Bhakti</t>
  </si>
  <si>
    <t>Teikyo Kaguku Daigaku</t>
  </si>
  <si>
    <t>Univ College of the North</t>
  </si>
  <si>
    <t>Univ Marina Mercante</t>
  </si>
  <si>
    <t>Sek Ting Ilmu Eko Panca Setia</t>
  </si>
  <si>
    <t>Teikyo University</t>
  </si>
  <si>
    <t>Univ de l'admin. publique-ENAP</t>
  </si>
  <si>
    <t>Univ Marítima de Chile</t>
  </si>
  <si>
    <t>Sek Ting Ilmu Eko Par ID</t>
  </si>
  <si>
    <t>Tenri Daigaku</t>
  </si>
  <si>
    <t>Univ du Québec à Chicoutimi</t>
  </si>
  <si>
    <t>Univ Mayor</t>
  </si>
  <si>
    <t>Sek Ting Ilmu Eko Pelit Bangsa</t>
  </si>
  <si>
    <t>Tezukayama Daigaku</t>
  </si>
  <si>
    <t>Univ du Québec à Montreal UQAM</t>
  </si>
  <si>
    <t>Univ Mayor Real Pontif San FX</t>
  </si>
  <si>
    <t>Sek Ting Ilmu Eko Pem ID</t>
  </si>
  <si>
    <t>Tezukayama Gakuin Daigaku</t>
  </si>
  <si>
    <t>Univ du Québec à Rimouski UQAR</t>
  </si>
  <si>
    <t>Univ Mayor San Andres</t>
  </si>
  <si>
    <t>Sek Ting Ilmu Eko PGRI Kediri</t>
  </si>
  <si>
    <t>The Catholic University Korea</t>
  </si>
  <si>
    <t>Univ du Québec à Tr-Rivières</t>
  </si>
  <si>
    <t>Univ Mayor San Simón</t>
  </si>
  <si>
    <t>Sek Ting Ilmu Eko Pion Manado</t>
  </si>
  <si>
    <t>The Hong K Acad for Perf Arts</t>
  </si>
  <si>
    <t>Univ du Québec Abitibi-Temis</t>
  </si>
  <si>
    <t>Univ Medellín</t>
  </si>
  <si>
    <t>Sek Ting Ilmu Eko Pontianak</t>
  </si>
  <si>
    <t>The U of Nottingham Ningbo</t>
  </si>
  <si>
    <t>Univ du Québec en Outaouais</t>
  </si>
  <si>
    <t>Univ Mendoza</t>
  </si>
  <si>
    <t>Sek Ting Ilmu Eko Purna Graha</t>
  </si>
  <si>
    <t>Third Inst of Oceanography</t>
  </si>
  <si>
    <t>Univ du Québec/ Ec Nat Adm Pub</t>
  </si>
  <si>
    <t>Univ Met Ci Edu</t>
  </si>
  <si>
    <t>Sek Ting Ilmu Eko Ragam Tunas</t>
  </si>
  <si>
    <t>Third Medical University</t>
  </si>
  <si>
    <t>Univ du Québec/INRS</t>
  </si>
  <si>
    <t>Univ Met Piracicaba</t>
  </si>
  <si>
    <t>Sek Ting Ilmu Eko Ratula</t>
  </si>
  <si>
    <t>Tianjin A Fine Art</t>
  </si>
  <si>
    <t>Univ North Texas Hlth Sci Ctr</t>
  </si>
  <si>
    <t>Univ Met São Paulo</t>
  </si>
  <si>
    <t>Sek Ting Ilmu Eko Samarinda</t>
  </si>
  <si>
    <t>Tianjin Agr C</t>
  </si>
  <si>
    <t>Univ of Alabama in Huntsville</t>
  </si>
  <si>
    <t>Univ Metro Santos</t>
  </si>
  <si>
    <t>Sek Ting Ilmu Eko Satria</t>
  </si>
  <si>
    <t>Tianjin C Fin Econ</t>
  </si>
  <si>
    <t>Univ of Calgary(Edmonton)</t>
  </si>
  <si>
    <t>Univ Metropolitana</t>
  </si>
  <si>
    <t>Sek Ting Ilmu Eko Satya Dharma</t>
  </si>
  <si>
    <t>Tianjin C Phys Edu</t>
  </si>
  <si>
    <t>Univ of Calif - Berkeley</t>
  </si>
  <si>
    <t>Univ Miguel Cervantes</t>
  </si>
  <si>
    <t>Sek Ting Ilmu Eko Satya Widya</t>
  </si>
  <si>
    <t>Tianjin C Trad Chinese Med</t>
  </si>
  <si>
    <t>Univ of Calif - Davis</t>
  </si>
  <si>
    <t>Univ Militar Nueva Granada</t>
  </si>
  <si>
    <t>Sek Ting Ilmu Eko SBI</t>
  </si>
  <si>
    <t>Tianjin Con Mus</t>
  </si>
  <si>
    <t>Univ of Calif - Irvine</t>
  </si>
  <si>
    <t>Univ Mogi Cruzes</t>
  </si>
  <si>
    <t>Sek Ting Ilmu Eko Sebelas Apr</t>
  </si>
  <si>
    <t>Tianjin I For Trade</t>
  </si>
  <si>
    <t>Univ of Calif - Los Angeles</t>
  </si>
  <si>
    <t>Univ Morón</t>
  </si>
  <si>
    <t>Sek Ting Ilmu Eko Serelo Lahat</t>
  </si>
  <si>
    <t>Tianjin I Lt Ind</t>
  </si>
  <si>
    <t>Univ of Calif - Santa Barbara</t>
  </si>
  <si>
    <t>Univ Museo Soc Argentino</t>
  </si>
  <si>
    <t>Sek Ting Ilmu Eko Setiabudi</t>
  </si>
  <si>
    <t>Tianjin I of Urban Construct</t>
  </si>
  <si>
    <t>Univ of California</t>
  </si>
  <si>
    <t>Univ N Santo Tomás Aquino</t>
  </si>
  <si>
    <t>Sek Ting Ilmu Eko Stikubank</t>
  </si>
  <si>
    <t>Tianjin I Text Sci T</t>
  </si>
  <si>
    <t>Univ of California Merced</t>
  </si>
  <si>
    <t>Univ Nac Catamarca</t>
  </si>
  <si>
    <t>Sek Ting Ilmu Eko STPignatelli</t>
  </si>
  <si>
    <t>Tianjin Industrial Technology</t>
  </si>
  <si>
    <t>Univ of California San Diego</t>
  </si>
  <si>
    <t>Univ Nac Cen Provincia B A</t>
  </si>
  <si>
    <t>Sek Ting Ilmu Eko Sultan Mahmu</t>
  </si>
  <si>
    <t>Tianjin Institute of Tech</t>
  </si>
  <si>
    <t>Univ of Central Caribbean</t>
  </si>
  <si>
    <t>Univ Nac Chimborazo</t>
  </si>
  <si>
    <t>Sek Ting Ilmu Eko Sumatera Bar</t>
  </si>
  <si>
    <t>Tianjin Med U</t>
  </si>
  <si>
    <t>Univ of District of Columbia</t>
  </si>
  <si>
    <t>Univ Nac Comahue</t>
  </si>
  <si>
    <t>Sek Ting Ilmu Eko Surakarta</t>
  </si>
  <si>
    <t>Tianjin Nor U</t>
  </si>
  <si>
    <t>Univ of King's College</t>
  </si>
  <si>
    <t>Univ Nac Cuyo</t>
  </si>
  <si>
    <t>Sek Ting Ilmu Eko Surya Nusant</t>
  </si>
  <si>
    <t>Tianjin Polytechnics Universit</t>
  </si>
  <si>
    <t>Univ of Louisiana at Monroe</t>
  </si>
  <si>
    <t>Univ Nac de Amazonía Peruana</t>
  </si>
  <si>
    <t>Sek Ting Ilmu Eko Swadaya</t>
  </si>
  <si>
    <t>Tianjin Radio TV U</t>
  </si>
  <si>
    <t>Univ of Maine at Farmington</t>
  </si>
  <si>
    <t>Univ Nac del Centro del Perú</t>
  </si>
  <si>
    <t>Sek Ting Ilmu Eko Taman Siswa</t>
  </si>
  <si>
    <t>Tianjin Sec Med C</t>
  </si>
  <si>
    <t>Univ of Minnesota-Twin Cities</t>
  </si>
  <si>
    <t>Univ Nac del Sur</t>
  </si>
  <si>
    <t>Sek Ting Ilmu Eko TansaMashiro</t>
  </si>
  <si>
    <t>Tianjin Text C</t>
  </si>
  <si>
    <t>Univ of Montevallo</t>
  </si>
  <si>
    <t>Univ Nac Entre Ríos</t>
  </si>
  <si>
    <t>Sek Ting Ilmu Eko Teladan</t>
  </si>
  <si>
    <t>Tianjin U</t>
  </si>
  <si>
    <t>Univ of Nebraska at Kearney</t>
  </si>
  <si>
    <t>Univ Nac Ex Politec A J Sucre</t>
  </si>
  <si>
    <t>Sek Ting Ilmu Eko Tjut Nja Dhi</t>
  </si>
  <si>
    <t>Tianjin U Comm</t>
  </si>
  <si>
    <t>Univ of New Brunswick(Freder.)</t>
  </si>
  <si>
    <t>Univ Nac Exper Fran de Miranda</t>
  </si>
  <si>
    <t>Sek Ting Ilmu Eko Tri Bhakti</t>
  </si>
  <si>
    <t>Tianjin U For Stu</t>
  </si>
  <si>
    <t>Univ of New Brunswick(St John)</t>
  </si>
  <si>
    <t>Univ Nac Exper Guayana</t>
  </si>
  <si>
    <t>Sek Ting Ilmu Eko Tri Dh Widya</t>
  </si>
  <si>
    <t>Tianjin U Sci T</t>
  </si>
  <si>
    <t>Univ of Northern BC</t>
  </si>
  <si>
    <t>Univ Nac Exper Los Llanos</t>
  </si>
  <si>
    <t>Sek Ting Ilmu Eko Tri Dharma</t>
  </si>
  <si>
    <t>Tianjin Univ of Technology</t>
  </si>
  <si>
    <t>Univ of Northern Colorado</t>
  </si>
  <si>
    <t>Univ Nac Exper R M Baralt</t>
  </si>
  <si>
    <t>Sek Ting Ilmu Eko Trianandra</t>
  </si>
  <si>
    <t>Tianjin Voc T Teach C</t>
  </si>
  <si>
    <t>Univ of Southern California</t>
  </si>
  <si>
    <t>Univ Nac Exper Romulo Gallegos</t>
  </si>
  <si>
    <t>Sek Ting Ilmu Eko Tribuana</t>
  </si>
  <si>
    <t>Tibet I Agr Ani Hus</t>
  </si>
  <si>
    <t>Univ of Southern Colorado</t>
  </si>
  <si>
    <t>Univ Nac Exper Simón Rodríguez</t>
  </si>
  <si>
    <t>Sek Ting Ilmu Eko Triguna</t>
  </si>
  <si>
    <t>Tibet I Nat</t>
  </si>
  <si>
    <t>Univ of Tennessee Chattanooga</t>
  </si>
  <si>
    <t>Univ Nac Exper Táchira</t>
  </si>
  <si>
    <t>Sek Ting Ilmu Eko Trikarya</t>
  </si>
  <si>
    <t>Tibet U Lhasa</t>
  </si>
  <si>
    <t>Univ of Tennessee Knoxville</t>
  </si>
  <si>
    <t>Univ Nac Federico Villareal</t>
  </si>
  <si>
    <t>Sek Ting Ilmu Eko Turatea</t>
  </si>
  <si>
    <t>Toa Daigaku</t>
  </si>
  <si>
    <t>Univ of Tennessee Martin</t>
  </si>
  <si>
    <t>Univ Nac Formosa</t>
  </si>
  <si>
    <t>Sek Ting Ilmu Eko Unisda</t>
  </si>
  <si>
    <t>Toho Daigaku</t>
  </si>
  <si>
    <t>Univ of Tennessee Memphis</t>
  </si>
  <si>
    <t>Univ Nac Gen San Martín</t>
  </si>
  <si>
    <t>Sek Ting Ilmu Eko Universal</t>
  </si>
  <si>
    <t>Toho Gakuen Daigaku</t>
  </si>
  <si>
    <t>Univ of Texas at San Antonio</t>
  </si>
  <si>
    <t>Univ Nac Gereral Sarmiento</t>
  </si>
  <si>
    <t>Sek Ting Ilmu Eko Up Sumoharjo</t>
  </si>
  <si>
    <t>Toho Ongaku Daigaku</t>
  </si>
  <si>
    <t>Univ of Texas Brownsville</t>
  </si>
  <si>
    <t>Univ Nac Jujuy</t>
  </si>
  <si>
    <t>Sek Ting Ilmu Eko Widya</t>
  </si>
  <si>
    <t>Tohoku Daigaku</t>
  </si>
  <si>
    <t>Univ of Texas-Pan American</t>
  </si>
  <si>
    <t>Univ Nac La Matanza</t>
  </si>
  <si>
    <t>Sek Ting Ilmu Eko Widya Artha</t>
  </si>
  <si>
    <t>Tohoku Fukushi Daigaku</t>
  </si>
  <si>
    <t>Univ of the Fraser Valley</t>
  </si>
  <si>
    <t>Univ Nac La Pampa</t>
  </si>
  <si>
    <t>Sek Ting Ilmu Eko Widya Dharma</t>
  </si>
  <si>
    <t>Tohoku Gakuin Daigaku</t>
  </si>
  <si>
    <t>Univ of the Incarnate Word</t>
  </si>
  <si>
    <t>Univ Nac La Rioja</t>
  </si>
  <si>
    <t>Sek Ting Ilmu Eko Widya Gama</t>
  </si>
  <si>
    <t>Tohoku Geijutsu Koka Daigaku</t>
  </si>
  <si>
    <t>Univ of West Florida</t>
  </si>
  <si>
    <t>Univ Nac Lanús</t>
  </si>
  <si>
    <t>Sek Ting Ilmu Eko Widya Mangga</t>
  </si>
  <si>
    <t>Tohoku Joshi Daigaku</t>
  </si>
  <si>
    <t>Univ of West Georgia</t>
  </si>
  <si>
    <t>Univ Nac Litoral</t>
  </si>
  <si>
    <t>Sek Ting Ilmu Eko Widya Wiwaha</t>
  </si>
  <si>
    <t>Tohoku Kogyo Daigaku</t>
  </si>
  <si>
    <t>Univ of Wisconsin-Fox Valley</t>
  </si>
  <si>
    <t>Univ Nac Loja</t>
  </si>
  <si>
    <t>Sek Ting Ilmu Eko Wilwatikta</t>
  </si>
  <si>
    <t>Tohoku Seikatsu Bunka Daigaku</t>
  </si>
  <si>
    <t>Univ Texas Sth West Med Cntr</t>
  </si>
  <si>
    <t>Univ Nac Lomas Zamora</t>
  </si>
  <si>
    <t>Sek Ting Ilmu Eko Yapis</t>
  </si>
  <si>
    <t>Tohoku University-Sendai</t>
  </si>
  <si>
    <t>Univ Wisconsin Marshfield Wood</t>
  </si>
  <si>
    <t>Univ Nac Luján</t>
  </si>
  <si>
    <t>Sek Ting Ilmu Eko Yapman</t>
  </si>
  <si>
    <t>Tohoku Yakka Daigaku</t>
  </si>
  <si>
    <t>Univ. of Ontario Inst. of Tech</t>
  </si>
  <si>
    <t>Univ Nac Mar del Plata</t>
  </si>
  <si>
    <t>Sek Ting Ilmu Eko Yasa Anggana</t>
  </si>
  <si>
    <t>Toin Yokohama Daigaku</t>
  </si>
  <si>
    <t>Universite Acadia</t>
  </si>
  <si>
    <t>Univ Nac Mayor de San Marcos</t>
  </si>
  <si>
    <t>Sek Ting Ilmu Eko Yayasan Bong</t>
  </si>
  <si>
    <t>Tokai Daigaku</t>
  </si>
  <si>
    <t>Univ Nac Misiones</t>
  </si>
  <si>
    <t>Sek Ting Ilmu Eko Yogyakarta</t>
  </si>
  <si>
    <t>Tokai Gakuen Daigaku</t>
  </si>
  <si>
    <t>Université de Montreal</t>
  </si>
  <si>
    <t>Univ Nac Nordeste</t>
  </si>
  <si>
    <t>Sek Ting Ilmu Eko YPHB</t>
  </si>
  <si>
    <t>Tokai Joshi Daigaku</t>
  </si>
  <si>
    <t>Univ Nac Patagonia Austral</t>
  </si>
  <si>
    <t>Sek Ting Ilmu Eko YPTK Padang</t>
  </si>
  <si>
    <t>Tokchon Jadongcha Taehak</t>
  </si>
  <si>
    <t>Univ Nac Patagonia SJ Bosco</t>
  </si>
  <si>
    <t>Sek Ting Ilmu Ekonomi B Bank</t>
  </si>
  <si>
    <t>Tokchon Kongop Taehak</t>
  </si>
  <si>
    <t>Univ Nac Quilmes</t>
  </si>
  <si>
    <t>Sek Ting Ilmu Ekonomi Bandung</t>
  </si>
  <si>
    <t>Tokchon Suryok Konsol Than Tae</t>
  </si>
  <si>
    <t>University at Albany</t>
  </si>
  <si>
    <t>Univ Nac Río Cuarto</t>
  </si>
  <si>
    <t>Sek Ting Ilmu Ekonomi Batam</t>
  </si>
  <si>
    <t>Tokhyon Kongop Taehak</t>
  </si>
  <si>
    <t>University Canada</t>
  </si>
  <si>
    <t>Univ Nac Rosario</t>
  </si>
  <si>
    <t>Sek Ting Ilmu Ekonomi GAMA</t>
  </si>
  <si>
    <t>Tokiwa Daigaku</t>
  </si>
  <si>
    <t>University Mary Hardin-Baylor</t>
  </si>
  <si>
    <t>Univ Nac Salta</t>
  </si>
  <si>
    <t>Sek Ting Ilmu Ekonomi Harapan</t>
  </si>
  <si>
    <t>Tokoha Gakuen Daigaku</t>
  </si>
  <si>
    <t>University of Akron</t>
  </si>
  <si>
    <t>Univ Nac San Juan</t>
  </si>
  <si>
    <t>Sek Ting Ilmu Ekonomi IBEK</t>
  </si>
  <si>
    <t>Tokushima Bunri Daigaku</t>
  </si>
  <si>
    <t>University of Alabama</t>
  </si>
  <si>
    <t>Univ Nac San Luis</t>
  </si>
  <si>
    <t>Sek Ting Ilmu Ekonomi Jambi</t>
  </si>
  <si>
    <t>Tokushima Daigaku</t>
  </si>
  <si>
    <t>University of Alabama-Birm</t>
  </si>
  <si>
    <t>Univ Nac Santiago Estero</t>
  </si>
  <si>
    <t>Sek Ting Ilmu Ekonomi Kalbe</t>
  </si>
  <si>
    <t>Tokuyama Daigaku</t>
  </si>
  <si>
    <t>University of Alaska AN</t>
  </si>
  <si>
    <t>Univ Nac Siglo XX Llallagua</t>
  </si>
  <si>
    <t>Sek Ting Ilmu Ekonomi LPI</t>
  </si>
  <si>
    <t>Tokyo Denki Daigaku</t>
  </si>
  <si>
    <t>University of Alaska FB</t>
  </si>
  <si>
    <t>Univ Nac Tres Febrero</t>
  </si>
  <si>
    <t>Sek Ting Ilmu Ekonomi Mandala</t>
  </si>
  <si>
    <t>Tokyo Foreign Language College</t>
  </si>
  <si>
    <t>University of Alaska SE</t>
  </si>
  <si>
    <t>Univ Nac Tucumán</t>
  </si>
  <si>
    <t>Sek Ting Ilmu Ekonomi Nusantra</t>
  </si>
  <si>
    <t>Tokyo Gaikokugo Daigaku</t>
  </si>
  <si>
    <t>Univ Nac Villa María</t>
  </si>
  <si>
    <t>Sek Ting Ilmu Ekonomi Pasundan</t>
  </si>
  <si>
    <t>Tokyo Gakugei Daigaku</t>
  </si>
  <si>
    <t>University of Arizona</t>
  </si>
  <si>
    <t>Univ Nacion Agraria La Selva</t>
  </si>
  <si>
    <t>Sek Ting Ilmu Ekonomi Penguji</t>
  </si>
  <si>
    <t>Tokyo Geijutsu Daigaku</t>
  </si>
  <si>
    <t>University of Arkansas</t>
  </si>
  <si>
    <t>Univ Nacion Altiplano</t>
  </si>
  <si>
    <t>Sek Ting Ilmu Ekonomi Perbanas</t>
  </si>
  <si>
    <t>Tokyo Ika Daigaku</t>
  </si>
  <si>
    <t>University of Baltimore</t>
  </si>
  <si>
    <t>Univ Nacion Hermilio Valdizán</t>
  </si>
  <si>
    <t>Sek Ting Ilmu Ekonomi Pertiba</t>
  </si>
  <si>
    <t>Tokyo Ikashika Daigaku</t>
  </si>
  <si>
    <t>University of Bridgeport</t>
  </si>
  <si>
    <t>Sek Ting Ilmu Ekonomi PPMTT</t>
  </si>
  <si>
    <t>Tokyo Jikeikai Ika Daigaku</t>
  </si>
  <si>
    <t>Univ Nacion San Agustín</t>
  </si>
  <si>
    <t>Sek Ting Ilmu Ekonomi Pramita</t>
  </si>
  <si>
    <t>Tokyo Joho Daigaku</t>
  </si>
  <si>
    <t>Univ Nacion San Martín</t>
  </si>
  <si>
    <t>Sek Ting Ilmu Ekonomi Sabang</t>
  </si>
  <si>
    <t>Tokyo Joshi Daigaku</t>
  </si>
  <si>
    <t>University of California</t>
  </si>
  <si>
    <t>Univ Nacional Agraria LaMolina</t>
  </si>
  <si>
    <t>Sek Ting Ilmu Ekonomi Sampit</t>
  </si>
  <si>
    <t>Tokyo Joshi Ika Daigaku</t>
  </si>
  <si>
    <t>University of California-Hasti</t>
  </si>
  <si>
    <t>Univ Nacional Asunción</t>
  </si>
  <si>
    <t>Sek Ting Ilmu Ekonomi Swadaya</t>
  </si>
  <si>
    <t>Tokyo Joshi Taiiku Daigaku</t>
  </si>
  <si>
    <t>University of Central Arkansas</t>
  </si>
  <si>
    <t>Univ Nacional Callao</t>
  </si>
  <si>
    <t>Sek Ting Ilmu Ekonomi Trading</t>
  </si>
  <si>
    <t>Tokyo Junshin Joshi Daigaku</t>
  </si>
  <si>
    <t>University of Central Florida</t>
  </si>
  <si>
    <t>Univ Nacional de Cajamarca</t>
  </si>
  <si>
    <t>Sek Ting Ilmu Ekonomi Trisakti</t>
  </si>
  <si>
    <t>Tokyo Kasei Daigaku</t>
  </si>
  <si>
    <t>University of Central Oklahoma</t>
  </si>
  <si>
    <t>Univ Nacional de La Libertad</t>
  </si>
  <si>
    <t>Sek Ting Ilmu Ekonomi YP Karya</t>
  </si>
  <si>
    <t>Tokyo Kasei Gakuin Daigaku</t>
  </si>
  <si>
    <t>University of Charleston</t>
  </si>
  <si>
    <t>Univ Nacional de Piura</t>
  </si>
  <si>
    <t>Sek Ting Ilmu Kedok Gigi</t>
  </si>
  <si>
    <t>Tokyo Keizai Daigaku</t>
  </si>
  <si>
    <t>University of Chicago</t>
  </si>
  <si>
    <t>Univ Nacional de Tumbes</t>
  </si>
  <si>
    <t>Sek Ting Ilmu Kehu Pante Kulu</t>
  </si>
  <si>
    <t>Tokyo Kirisutokyo Daigaku</t>
  </si>
  <si>
    <t>University of Cincinnati</t>
  </si>
  <si>
    <t>Univ Nacional del Este</t>
  </si>
  <si>
    <t>Sek Ting Ilmu Kesej Tamalatea</t>
  </si>
  <si>
    <t>Tokyo Kogei Daigaku</t>
  </si>
  <si>
    <t>University of Colorado (Bo)</t>
  </si>
  <si>
    <t>Univ Nacional del Santa</t>
  </si>
  <si>
    <t>Sek Ting Ilmu Keu Niaga Negara</t>
  </si>
  <si>
    <t>Tokyo Kogyo Daigaku</t>
  </si>
  <si>
    <t>University of Colorado (CS)</t>
  </si>
  <si>
    <t>Univ Nacional Pedro Ruíz Gallo</t>
  </si>
  <si>
    <t>Sek Ting Ilmu Komp PGRI</t>
  </si>
  <si>
    <t>Tokyo Koka Daigaku</t>
  </si>
  <si>
    <t>University of Colorado (De)</t>
  </si>
  <si>
    <t>Univ Nacional San Antonio Abad</t>
  </si>
  <si>
    <t>Sek Ting Ilmu Man ID YAPMI</t>
  </si>
  <si>
    <t>Tokyo Kokusai Daigaku</t>
  </si>
  <si>
    <t>University of Colorado (Hsc)</t>
  </si>
  <si>
    <t>Univ Nacional San Luis Gonzaga</t>
  </si>
  <si>
    <t>Sek Ting Ilmu Man Indonesia</t>
  </si>
  <si>
    <t>Tokyo Nogyo Daigaku</t>
  </si>
  <si>
    <t>University of Connecticut (Fa)</t>
  </si>
  <si>
    <t>Univ Nacional Ucayali</t>
  </si>
  <si>
    <t>Sek Ting Ilmu Man Jakarta</t>
  </si>
  <si>
    <t>Tokyo Noko Daigaku</t>
  </si>
  <si>
    <t>University of Connecticut (St)</t>
  </si>
  <si>
    <t>Univ Nariño</t>
  </si>
  <si>
    <t>Sek Ting Ilmu Man Kosgoro</t>
  </si>
  <si>
    <t>Tokyo Ongaku Daigaku</t>
  </si>
  <si>
    <t>University of Connecticut (Wh)</t>
  </si>
  <si>
    <t>Univ Norte</t>
  </si>
  <si>
    <t>Sek Ting Ilmu Man Palembang</t>
  </si>
  <si>
    <t>Tokyo Rika Daigaku</t>
  </si>
  <si>
    <t>University of Dallas</t>
  </si>
  <si>
    <t>Univ Norte Paraná</t>
  </si>
  <si>
    <t>Sek Ting Ilmu Man Samarinda</t>
  </si>
  <si>
    <t>Tokyo Seitoku Daigaku</t>
  </si>
  <si>
    <t>University of Dayton</t>
  </si>
  <si>
    <t>Univ Notarial Argentina</t>
  </si>
  <si>
    <t>Sek Ting Ilmu Man Sumat Barat</t>
  </si>
  <si>
    <t>Tokyo Shika Daigaku</t>
  </si>
  <si>
    <t>University of Delaware</t>
  </si>
  <si>
    <t>Univ Oeste Paul</t>
  </si>
  <si>
    <t>Sek Ting Ilmu Manajemen Kupang</t>
  </si>
  <si>
    <t>Tokyo Shingaku Daigaku</t>
  </si>
  <si>
    <t>University of Denver</t>
  </si>
  <si>
    <t>Univ Oeste Santa Catarina</t>
  </si>
  <si>
    <t>Sek Ting Ilmu Manajemen Labora</t>
  </si>
  <si>
    <t>Tokyo Shosen Daigaku</t>
  </si>
  <si>
    <t>University of Detroit</t>
  </si>
  <si>
    <t>Univ P-A Ci Artes</t>
  </si>
  <si>
    <t>Sek Ting Ilmu Manajemen LPI</t>
  </si>
  <si>
    <t>Tokyo Suisan Daigaku</t>
  </si>
  <si>
    <t>University of Dubuque</t>
  </si>
  <si>
    <t>Univ Pacífico</t>
  </si>
  <si>
    <t>Sek Ting Ilmu Manajemen Maros</t>
  </si>
  <si>
    <t>Tokyo Toritsu Daigaku</t>
  </si>
  <si>
    <t>University of Evansville</t>
  </si>
  <si>
    <t>Univ Pacífico E Neg Quito</t>
  </si>
  <si>
    <t>Sek Ting Ilmu Manajemen Medan</t>
  </si>
  <si>
    <t>Tokyo Toritsu Kagaku Gij Dai</t>
  </si>
  <si>
    <t>University of Findlay</t>
  </si>
  <si>
    <t>Univ Palermo</t>
  </si>
  <si>
    <t>Sek Ting Ilmu Manajemen Nitro</t>
  </si>
  <si>
    <t>Tokyo Yakka Daigaku</t>
  </si>
  <si>
    <t>University of Florida</t>
  </si>
  <si>
    <t>Univ Paranaense</t>
  </si>
  <si>
    <t>Sek Ting Ilmu Perikanan Malang</t>
  </si>
  <si>
    <t>Tokyo Zokei Daigaku</t>
  </si>
  <si>
    <t>University of Georgia</t>
  </si>
  <si>
    <t>Univ Part Espec Espíritu Santo</t>
  </si>
  <si>
    <t>Sek Ting Ilmu PertainSriwigama</t>
  </si>
  <si>
    <t>Tonghae Taehak</t>
  </si>
  <si>
    <t>Univ Part Inca Garcilaso Vega</t>
  </si>
  <si>
    <t>Sek Ting Ilmu Pertan Al Gazali</t>
  </si>
  <si>
    <t>Tonghua Teach C</t>
  </si>
  <si>
    <t>University of Hartford</t>
  </si>
  <si>
    <t>Univ Part Tecnológic Los Andes</t>
  </si>
  <si>
    <t>Sek Ting Ilmu Pertan Bentang H</t>
  </si>
  <si>
    <t>Tonghung Taehak</t>
  </si>
  <si>
    <t>University of Hawaii</t>
  </si>
  <si>
    <t>Univ Particular de Chiclayo</t>
  </si>
  <si>
    <t>Sek Ting Ilmu Pertan Bumi Sila</t>
  </si>
  <si>
    <t>Tongji Med U Wuhan</t>
  </si>
  <si>
    <t>University of Health Sciences</t>
  </si>
  <si>
    <t>Univ Particular Los Angeles de</t>
  </si>
  <si>
    <t>Sek Ting Ilmu Pertan Gajah Put</t>
  </si>
  <si>
    <t>Tongji U Shanghai</t>
  </si>
  <si>
    <t>University of Houston</t>
  </si>
  <si>
    <t>Univ Particular San Pedro</t>
  </si>
  <si>
    <t>Sek Ting Ilmu Pertan ID YAPI</t>
  </si>
  <si>
    <t>Tongliao Financial &amp; Ec. Schl</t>
  </si>
  <si>
    <t>University of Houston-Clear La</t>
  </si>
  <si>
    <t>Univ Passo Fundo</t>
  </si>
  <si>
    <t>Sek Ting Ilmu Pertan Kendari</t>
  </si>
  <si>
    <t>Tongmyong Univ Inf Tech</t>
  </si>
  <si>
    <t>University of Idaho</t>
  </si>
  <si>
    <t>Univ Paulista</t>
  </si>
  <si>
    <t>Sek Ting Ilmu Pertan Melaboh</t>
  </si>
  <si>
    <t>Tongrim Kongop Taehak</t>
  </si>
  <si>
    <t>University of Illinois</t>
  </si>
  <si>
    <t>Univ Ped Experiemnt Libertador</t>
  </si>
  <si>
    <t>Sek Ting Ilmu Pertan Mujahidin</t>
  </si>
  <si>
    <t>Tongson Taehak</t>
  </si>
  <si>
    <t>University of Illinois Med Ctr</t>
  </si>
  <si>
    <t>Univ Ped Nac</t>
  </si>
  <si>
    <t>Sek Ting Ilmu Sos Ilmu Pendidi</t>
  </si>
  <si>
    <t>Torch Trinity Grad Sch Theo</t>
  </si>
  <si>
    <t>University of Indianapolis</t>
  </si>
  <si>
    <t>Univ Ped Tec Colombia</t>
  </si>
  <si>
    <t>Sek Ting Ilmu Sos Ilmu Pol Can</t>
  </si>
  <si>
    <t>Toshokan Joho Daigaku</t>
  </si>
  <si>
    <t>University of Iowa</t>
  </si>
  <si>
    <t>Univ Pernambuco</t>
  </si>
  <si>
    <t>Sek Ting Ilmu Sos Ilmu Pol Dar</t>
  </si>
  <si>
    <t>Tottori Daigaku</t>
  </si>
  <si>
    <t>University of Kansas</t>
  </si>
  <si>
    <t>Univ Peruana Cayetano Heredia</t>
  </si>
  <si>
    <t>Sek Ting Ilmu Sos Ilmu Pol Ima</t>
  </si>
  <si>
    <t>Towa Daigaku</t>
  </si>
  <si>
    <t>University of Kansas Medical</t>
  </si>
  <si>
    <t>Univ Peruana de Ciencias Aplic</t>
  </si>
  <si>
    <t>Sek Ting Ilmu Sos Ilmu Pol Kar</t>
  </si>
  <si>
    <t>Toyama Daigaku</t>
  </si>
  <si>
    <t>University of Kentucky</t>
  </si>
  <si>
    <t>Univ Peruana Los Andes</t>
  </si>
  <si>
    <t>Sek Ting Ilmu Sos Ilmu Pol Lam</t>
  </si>
  <si>
    <t>Toyama Ika Yakka Daigaku</t>
  </si>
  <si>
    <t>University of La Verne</t>
  </si>
  <si>
    <t>Univ Peruana Unión</t>
  </si>
  <si>
    <t>Sek Ting Ilmu Sos Ilmu Pol Muh</t>
  </si>
  <si>
    <t>Toyama Kokusai Daigaku</t>
  </si>
  <si>
    <t>Univ Planalto Catarinense</t>
  </si>
  <si>
    <t>Sek Ting Ilmu Sos Ilmu Pol Pus</t>
  </si>
  <si>
    <t>Toyo Daigaku</t>
  </si>
  <si>
    <t>University of Louisville</t>
  </si>
  <si>
    <t>Univ Playa Ancha Ci Edu</t>
  </si>
  <si>
    <t>Sek Ting Ilmu Sos Ilmu Pol Sil</t>
  </si>
  <si>
    <t>Toyo Eiwa Jyogakuin Daigaku</t>
  </si>
  <si>
    <t>University of Lowell</t>
  </si>
  <si>
    <t>Univ Politec Salesiana</t>
  </si>
  <si>
    <t>Sek Ting Ilmu Sos Ilmu Pol Was</t>
  </si>
  <si>
    <t>Toyo Gakuen Daigaku</t>
  </si>
  <si>
    <t>University of Maine</t>
  </si>
  <si>
    <t>Univ Pontif Bolivariana</t>
  </si>
  <si>
    <t>Sek Ting Ilmu Sos Ilmu Pol Wid</t>
  </si>
  <si>
    <t>Toyohashi Gijutsu Kagaku Daiga</t>
  </si>
  <si>
    <t>University of Maine at Augusta</t>
  </si>
  <si>
    <t>Univ Pop César</t>
  </si>
  <si>
    <t>Sek Ting Ilmu Sos Ilmu Pol Yup</t>
  </si>
  <si>
    <t>Toyota Kogyo Daigaku</t>
  </si>
  <si>
    <t>University of Maine at Machias</t>
  </si>
  <si>
    <t>Univ Potiguar</t>
  </si>
  <si>
    <t>Sek Ting Ilmu Sos Ilmu Politik</t>
  </si>
  <si>
    <t>Transnat'l Law &amp; Business Univ</t>
  </si>
  <si>
    <t>Univ Presbiteriana Mackenzie</t>
  </si>
  <si>
    <t>Sek Ting Ilmu Sos Pol 17 Agust</t>
  </si>
  <si>
    <t>Tsing Yi</t>
  </si>
  <si>
    <t>University of Maryland</t>
  </si>
  <si>
    <t>Univ Presidente Antônio Carlos</t>
  </si>
  <si>
    <t>Sek Ting Ilmu Sos Pol Margaran</t>
  </si>
  <si>
    <t>Tsinghua Schl of Mangmt/Econ</t>
  </si>
  <si>
    <t>University of Massachusetts</t>
  </si>
  <si>
    <t>Univ Privada Cesar Vallejo</t>
  </si>
  <si>
    <t>Sek Ting Ilmu Sos Pol Mbojo</t>
  </si>
  <si>
    <t>Tsinghua Univ</t>
  </si>
  <si>
    <t>University of Miami</t>
  </si>
  <si>
    <t>Univ Privada de Tacna</t>
  </si>
  <si>
    <t>Sek Ting Ilmu Sos Pol Merdeka</t>
  </si>
  <si>
    <t>Tsuda Juku Daigaku</t>
  </si>
  <si>
    <t>University of Michigan</t>
  </si>
  <si>
    <t>Univ Privada del Este</t>
  </si>
  <si>
    <t>Sek Ting Ilmu Sos Pol Panca Bh</t>
  </si>
  <si>
    <t>Tsukuba Daigaku</t>
  </si>
  <si>
    <t>University of Minnesota</t>
  </si>
  <si>
    <t>Univ Quindío</t>
  </si>
  <si>
    <t>Sek Ting Ilmu Sos Pol Pancasak</t>
  </si>
  <si>
    <t>Tsungnan Tungchi Med Coll</t>
  </si>
  <si>
    <t>University of Minnesota-Duluth</t>
  </si>
  <si>
    <t>Univ Rafael Belloso Chacín</t>
  </si>
  <si>
    <t>Sek Ting Ilmu Sos Pol Petta Ba</t>
  </si>
  <si>
    <t>Tsuru Bunka Daigaku</t>
  </si>
  <si>
    <t>University of Mississippi</t>
  </si>
  <si>
    <t>Univ Reg Aut Andes</t>
  </si>
  <si>
    <t>Sek Ting Ilmu Sos Pol Veter RI</t>
  </si>
  <si>
    <t>Tsurumi Daigaku</t>
  </si>
  <si>
    <t>University of Missouri (Co)</t>
  </si>
  <si>
    <t>Univ Reg Blumenau</t>
  </si>
  <si>
    <t>Sek Ting Ilmu Sos Pol Wira Bha</t>
  </si>
  <si>
    <t>Tuen Mun TI</t>
  </si>
  <si>
    <t>University of Missouri (Kc)</t>
  </si>
  <si>
    <t>Univ Reg Int Alto Uruguai Miss</t>
  </si>
  <si>
    <t>Sek Ting Ilmu Tek Serasan</t>
  </si>
  <si>
    <t>Tunghai U</t>
  </si>
  <si>
    <t>University of Missouri (Ro)</t>
  </si>
  <si>
    <t>Univ Reg Libertador Quillota</t>
  </si>
  <si>
    <t>Sek Ting Keg Ilmu Pend</t>
  </si>
  <si>
    <t>Tzu Chi C Med Humanities</t>
  </si>
  <si>
    <t>University of Missouri (Sl)</t>
  </si>
  <si>
    <t>Univ Reg Noroeste Est Rio Gran</t>
  </si>
  <si>
    <t>Sek Ting Keg Ilmu Pend 19 Nope</t>
  </si>
  <si>
    <t>U Aberta Intl Ásia</t>
  </si>
  <si>
    <t>University of Mobile</t>
  </si>
  <si>
    <t>Univ Região Campanha</t>
  </si>
  <si>
    <t>Sek Ting Keg Ilmu Pend Agama H</t>
  </si>
  <si>
    <t>U Elect Sci T China Chengdu</t>
  </si>
  <si>
    <t>University of Montana</t>
  </si>
  <si>
    <t>Univ Região Cariri</t>
  </si>
  <si>
    <t>Sek Ting Keg Ilmu Pend Ahlusun</t>
  </si>
  <si>
    <t>U Hong Kong</t>
  </si>
  <si>
    <t>University of Nebraska</t>
  </si>
  <si>
    <t>Univ Região Joinville</t>
  </si>
  <si>
    <t>Sek Ting Keg Ilmu Pend Albana</t>
  </si>
  <si>
    <t>U Intl Business Econ Beijing</t>
  </si>
  <si>
    <t>University of Nevada</t>
  </si>
  <si>
    <t>Univ República</t>
  </si>
  <si>
    <t>Sek Ting Keg Ilmu Pend Bale</t>
  </si>
  <si>
    <t>U Macau</t>
  </si>
  <si>
    <t>University of New England</t>
  </si>
  <si>
    <t>Univ Ribeirão Prêto</t>
  </si>
  <si>
    <t>Sek Ting Keg Ilmu Pend Bima</t>
  </si>
  <si>
    <t>U Nações Unidas Inst Intl Soft</t>
  </si>
  <si>
    <t>University of New Hampshire</t>
  </si>
  <si>
    <t>Univ Rio Grande</t>
  </si>
  <si>
    <t>Sek Ting Keg Ilmu Pend Budi Da</t>
  </si>
  <si>
    <t>U Sci T Beijing</t>
  </si>
  <si>
    <t>University of New Haven</t>
  </si>
  <si>
    <t>Univ Rio Janeiro</t>
  </si>
  <si>
    <t>Sek Ting Keg Ilmu Pend Catur S</t>
  </si>
  <si>
    <t>Ueno Gakuen Daigaku</t>
  </si>
  <si>
    <t>University of New Mexico</t>
  </si>
  <si>
    <t>Univ Rosario Col MNS Rosario</t>
  </si>
  <si>
    <t>Sek Ting Keg Ilmu Pend Cokroam</t>
  </si>
  <si>
    <t>Uiduk University</t>
  </si>
  <si>
    <t>University of New Orleans</t>
  </si>
  <si>
    <t>Univ Sagrado Coração</t>
  </si>
  <si>
    <t>Sek Ting Keg Ilmu Pend Darul D</t>
  </si>
  <si>
    <t>Uiju Kongoop Taehak</t>
  </si>
  <si>
    <t>University of North Carolina</t>
  </si>
  <si>
    <t>Univ Salgado Oliveira</t>
  </si>
  <si>
    <t>Sek Ting Keg Ilmu Pend Galuh</t>
  </si>
  <si>
    <t>Ulaabaatar Medical College</t>
  </si>
  <si>
    <t>University of North Dakota</t>
  </si>
  <si>
    <t>Univ Salvador</t>
  </si>
  <si>
    <t>Sek Ting Keg Ilmu Pend Garut</t>
  </si>
  <si>
    <t>Undok Kongop Taehak</t>
  </si>
  <si>
    <t>University of North Florida</t>
  </si>
  <si>
    <t>Univ San Andrés</t>
  </si>
  <si>
    <t>Sek Ting Keg Ilmu Pend Hamzanw</t>
  </si>
  <si>
    <t>Undok Sokthan Thankwa Taehak</t>
  </si>
  <si>
    <t>University of North Texas</t>
  </si>
  <si>
    <t>Univ San Buenaventura</t>
  </si>
  <si>
    <t>Sek Ting Keg Ilmu Pend Hindu</t>
  </si>
  <si>
    <t>Unhung Kongop Taehak</t>
  </si>
  <si>
    <t>University of Northern Arizona</t>
  </si>
  <si>
    <t>Univ San Francisco Quito</t>
  </si>
  <si>
    <t>Sek Ting Keg Ilmu Pend Katekis</t>
  </si>
  <si>
    <t>United International Coll</t>
  </si>
  <si>
    <t>University of Northern Iowa</t>
  </si>
  <si>
    <t>Univ San Martín de Porres Lima</t>
  </si>
  <si>
    <t>Sek Ting Keg Ilmu Pend Kusuman</t>
  </si>
  <si>
    <t>United Nations University</t>
  </si>
  <si>
    <t>University of Notre Dame</t>
  </si>
  <si>
    <t>Univ San Sebastián</t>
  </si>
  <si>
    <t>Sek Ting Keg Ilmu Pend Muhamma</t>
  </si>
  <si>
    <t>Univ Intl Relations Beijing</t>
  </si>
  <si>
    <t>University of Oklahoma</t>
  </si>
  <si>
    <t>Univ Santa Cecília</t>
  </si>
  <si>
    <t>Sek Ting Keg Ilmu Pend Pelita</t>
  </si>
  <si>
    <t>Univ of Sci &amp; Tech China Hefei</t>
  </si>
  <si>
    <t>University of Oregon</t>
  </si>
  <si>
    <t>Univ Santa Cruz Sul</t>
  </si>
  <si>
    <t>Sek Ting Keg Ilmu Pend Pem ID</t>
  </si>
  <si>
    <t>Univ of Sci &amp; Tech of Suzhou</t>
  </si>
  <si>
    <t>Univ Santa Úrsula</t>
  </si>
  <si>
    <t>Sek Ting Keg Ilmu Pend PGRI</t>
  </si>
  <si>
    <t>Univ of South China</t>
  </si>
  <si>
    <t>University of PEI</t>
  </si>
  <si>
    <t>Univ Santao Amaro</t>
  </si>
  <si>
    <t>Sek Ting Keg Ilmu Pend PGRI Su</t>
  </si>
  <si>
    <t>Univ of Tokyo</t>
  </si>
  <si>
    <t>University of Pennsylvania</t>
  </si>
  <si>
    <t>Univ Santiago Cali</t>
  </si>
  <si>
    <t>Sek Ting Keg Ilmu Pend Puangri</t>
  </si>
  <si>
    <t>University of Inchon</t>
  </si>
  <si>
    <t>University of Phoenix</t>
  </si>
  <si>
    <t>Univ Santiago Chile</t>
  </si>
  <si>
    <t>Sek Ting Keg Ilmu Pend Purnama</t>
  </si>
  <si>
    <t>University of Science and Tech</t>
  </si>
  <si>
    <t>University of Pittsburgh</t>
  </si>
  <si>
    <t>Univ Santo Tomás</t>
  </si>
  <si>
    <t>Sek Ting Keg Ilmu Pend Riama</t>
  </si>
  <si>
    <t>University of Suwon</t>
  </si>
  <si>
    <t>University of Portland</t>
  </si>
  <si>
    <t>Univ São Francisco</t>
  </si>
  <si>
    <t>Sek Ting Keg Ilmu Pend Sebelas</t>
  </si>
  <si>
    <t>University of Ulsan</t>
  </si>
  <si>
    <t>University of Puget Sound</t>
  </si>
  <si>
    <t>Univ São Judas Tadeu</t>
  </si>
  <si>
    <t>Sek Ting Keg Ilmu Pend Serambi</t>
  </si>
  <si>
    <t>Unsan Kongop Taehak</t>
  </si>
  <si>
    <t>University of Redlands</t>
  </si>
  <si>
    <t>Univ São Marcos</t>
  </si>
  <si>
    <t>Sek Ting Keg Ilmu Pend Siliwan</t>
  </si>
  <si>
    <t>Utsonomiya Daigaku</t>
  </si>
  <si>
    <t>Univ São Paulo</t>
  </si>
  <si>
    <t>Sek Ting Keg Ilmu Pend Surya K</t>
  </si>
  <si>
    <t>W China U Med Sci Chengdu</t>
  </si>
  <si>
    <t>University of Rhode Island</t>
  </si>
  <si>
    <t>Univ Sergio Arboleda</t>
  </si>
  <si>
    <t>Sek Ting Keg Ilmu Pend Tapanul</t>
  </si>
  <si>
    <t>Wakayama Daigaku</t>
  </si>
  <si>
    <t>University of Richmond</t>
  </si>
  <si>
    <t>Univ Severino Sombra</t>
  </si>
  <si>
    <t>Sek Ting Keg Ilmu Pend Teladan</t>
  </si>
  <si>
    <t>Wakayama Kenritsu Ika Daigaku</t>
  </si>
  <si>
    <t>University of Rochester</t>
  </si>
  <si>
    <t>Univ Sorocaba</t>
  </si>
  <si>
    <t>Sek Ting Keg Ilmu Pend Tompoti</t>
  </si>
  <si>
    <t>Wako Daigaku</t>
  </si>
  <si>
    <t>University of San Diego</t>
  </si>
  <si>
    <t>Univ Sucre</t>
  </si>
  <si>
    <t>Sek Ting Keg Ilmu Pend Tribhua</t>
  </si>
  <si>
    <t>Wannan Med C</t>
  </si>
  <si>
    <t>University of San Francisco</t>
  </si>
  <si>
    <t>Univ Sul Santa Catarina</t>
  </si>
  <si>
    <t>Sek Ting Keg Ilmu Pend Unsida</t>
  </si>
  <si>
    <t>Waseda University-Tokyo</t>
  </si>
  <si>
    <t>University of Santa Clara</t>
  </si>
  <si>
    <t>Univ Surcolombiana</t>
  </si>
  <si>
    <t>Sek Ting Keg Ilmu Pend Vet Sid</t>
  </si>
  <si>
    <t>Wayo Joshi Daigaku</t>
  </si>
  <si>
    <t>Univ Talca</t>
  </si>
  <si>
    <t>Sek Ting Keg Ilmu Pend W Yuana</t>
  </si>
  <si>
    <t>Weifang Medical College</t>
  </si>
  <si>
    <t>University of Scranton</t>
  </si>
  <si>
    <t>Univ Tarapacá</t>
  </si>
  <si>
    <t>Sek Ting Keg Ilmu Pend Wamena</t>
  </si>
  <si>
    <t>Weifang University</t>
  </si>
  <si>
    <t>University of South Alabama</t>
  </si>
  <si>
    <t>Univ Taubaté</t>
  </si>
  <si>
    <t>Sek Ting Keg Ilmu Pend Wijaya</t>
  </si>
  <si>
    <t>Wenzao Ursuline College</t>
  </si>
  <si>
    <t>University of South Carolina</t>
  </si>
  <si>
    <t>Univ Téc Ambato</t>
  </si>
  <si>
    <t>Sek Ting Keg Ilmu Pend Yapim</t>
  </si>
  <si>
    <t>Wenzhou Med C</t>
  </si>
  <si>
    <t>University of South Dakota</t>
  </si>
  <si>
    <t>Univ Tec América</t>
  </si>
  <si>
    <t>Sek Ting Keg Ilmu Pend Yayasan</t>
  </si>
  <si>
    <t>Wenzhou Teach C</t>
  </si>
  <si>
    <t>University of South Florida</t>
  </si>
  <si>
    <t>Univ Téc Babahoyo</t>
  </si>
  <si>
    <t>Sek Ting Keg Ilmu Pend YBPK</t>
  </si>
  <si>
    <t>Wonkwang University</t>
  </si>
  <si>
    <t>University of Southern Maine</t>
  </si>
  <si>
    <t>Univ Téc Beni M J Ballivian</t>
  </si>
  <si>
    <t>Sek Ting Keg Ilmu Pend YPM BJ</t>
  </si>
  <si>
    <t>Wonsan Medical University</t>
  </si>
  <si>
    <t>University of Southern Miss</t>
  </si>
  <si>
    <t>Univ Tec Chocó Diego Luís Córd</t>
  </si>
  <si>
    <t>Sek Ting Keg Ilmu Pend YPUP</t>
  </si>
  <si>
    <t>Wonsan Nongop Taehak</t>
  </si>
  <si>
    <t>University of Southern Nevada</t>
  </si>
  <si>
    <t>Univ Téc Cotopaxi</t>
  </si>
  <si>
    <t>Sek Ting Keg Ilmu Pendidikan</t>
  </si>
  <si>
    <t>Woo-Seok University</t>
  </si>
  <si>
    <t>University of St Thomas</t>
  </si>
  <si>
    <t>Univ Tec Equinoccial</t>
  </si>
  <si>
    <t>Sek Ting Kesen Wilwatika</t>
  </si>
  <si>
    <t>Woosong University</t>
  </si>
  <si>
    <t>University of Steubenville</t>
  </si>
  <si>
    <t>Univ Téc Federico Santa María</t>
  </si>
  <si>
    <t>Sek Ting Kom Almamter Watawan</t>
  </si>
  <si>
    <t>Woosuk University</t>
  </si>
  <si>
    <t>University of SW Louisiana</t>
  </si>
  <si>
    <t>Univ Tec Indoamerica</t>
  </si>
  <si>
    <t>Sek Ting Kom Bina Nusantara</t>
  </si>
  <si>
    <t>World C Jour Com</t>
  </si>
  <si>
    <t>University of Tampa</t>
  </si>
  <si>
    <t>Univ Téc L V Torres Esmeraldes</t>
  </si>
  <si>
    <t>Sek Ting Kom Mahakam Samarinda</t>
  </si>
  <si>
    <t>Wuhan Auto U</t>
  </si>
  <si>
    <t>University of Texas</t>
  </si>
  <si>
    <t>Univ Téc Machala</t>
  </si>
  <si>
    <t>Sek Ting Kom Pembangunan Medan</t>
  </si>
  <si>
    <t>Wuhan C Phys Edu</t>
  </si>
  <si>
    <t>University of the Arts</t>
  </si>
  <si>
    <t>Univ Tec Magdalena</t>
  </si>
  <si>
    <t>Sek Ting Komunikasi Semarang</t>
  </si>
  <si>
    <t>Wuhan Con Mus</t>
  </si>
  <si>
    <t>University of the Pacific</t>
  </si>
  <si>
    <t>Univ Téc Manabí</t>
  </si>
  <si>
    <t>Sek Ting Man Ind Indonesia</t>
  </si>
  <si>
    <t>Wuhan I Chem T</t>
  </si>
  <si>
    <t>University of the South</t>
  </si>
  <si>
    <t>Univ Tec Met</t>
  </si>
  <si>
    <t>Sek Ting Man Inform Komp</t>
  </si>
  <si>
    <t>Wuhan I Iron Steel T</t>
  </si>
  <si>
    <t>University of Toledo</t>
  </si>
  <si>
    <t>Univ Tec Nacional</t>
  </si>
  <si>
    <t>Sek Ting Man Inform Komp Abuly</t>
  </si>
  <si>
    <t>Wuhan I Phys Edu</t>
  </si>
  <si>
    <t>Univ Téc Norte</t>
  </si>
  <si>
    <t>Sek Ting Man Inform Komp AKI</t>
  </si>
  <si>
    <t>Wuhan I Text Sci T</t>
  </si>
  <si>
    <t>University of Tulsa</t>
  </si>
  <si>
    <t>Univ Téc Oruro</t>
  </si>
  <si>
    <t>Sek Ting Man Inform Komp Bina</t>
  </si>
  <si>
    <t>Wuhan I Urban Construct</t>
  </si>
  <si>
    <t>University of Utah</t>
  </si>
  <si>
    <t>Univ Téc Part Loja</t>
  </si>
  <si>
    <t>Sek Ting Man Inform Komp Budi</t>
  </si>
  <si>
    <t>Wuhan IT</t>
  </si>
  <si>
    <t>University of Vermont</t>
  </si>
  <si>
    <t>Univ Tec Pereira</t>
  </si>
  <si>
    <t>Sek Ting Man Inform Komp Bumig</t>
  </si>
  <si>
    <t>Wuhan Polytechnic University</t>
  </si>
  <si>
    <t>Univ Tec Vicente PR Santiago</t>
  </si>
  <si>
    <t>Sek Ting Man Inform Komp Bunda</t>
  </si>
  <si>
    <t>Wuhan TU Survey Map</t>
  </si>
  <si>
    <t>University of Virginia</t>
  </si>
  <si>
    <t>Univ Tech Estat Quevedo</t>
  </si>
  <si>
    <t>Sek Ting Man Inform Komp Dharm</t>
  </si>
  <si>
    <t>Wuhan U</t>
  </si>
  <si>
    <t>University of Washington</t>
  </si>
  <si>
    <t>Univ Technologica Nacional</t>
  </si>
  <si>
    <t>Sek Ting Man Inform Komp Dian</t>
  </si>
  <si>
    <t>Wuhan U HPwr</t>
  </si>
  <si>
    <t>Univ Tecnológica del Centro</t>
  </si>
  <si>
    <t>Sek Ting Man Inform Komp Dipan</t>
  </si>
  <si>
    <t>Wuhan U Sci T</t>
  </si>
  <si>
    <t>Univ Temuco</t>
  </si>
  <si>
    <t>Sek Ting Man Inform Komp ICMI</t>
  </si>
  <si>
    <t>Wuhan U Trans Sci T</t>
  </si>
  <si>
    <t>University of Western States</t>
  </si>
  <si>
    <t>Univ Tiradentes</t>
  </si>
  <si>
    <t>Sek Ting Man Inform Komp ID</t>
  </si>
  <si>
    <t>Wuhan UT</t>
  </si>
  <si>
    <t>Univ Tocantins</t>
  </si>
  <si>
    <t>Sek Ting Man Inform Komp ID M</t>
  </si>
  <si>
    <t>Wuxi U Lt Ind</t>
  </si>
  <si>
    <t>Univ Tolima</t>
  </si>
  <si>
    <t>Sek Ting Man Inform Komp Jawa</t>
  </si>
  <si>
    <t>Wuyi U</t>
  </si>
  <si>
    <t>University of Wisconsin</t>
  </si>
  <si>
    <t>Univ Torcuato di Tella</t>
  </si>
  <si>
    <t>Sek Ting Man Inform Komp Kuwer</t>
  </si>
  <si>
    <t>Xi An Intl Studies University</t>
  </si>
  <si>
    <t>University of Wyoming</t>
  </si>
  <si>
    <t>Univ Tuiti Paraná</t>
  </si>
  <si>
    <t>Sek Ting Man Inform Komp LIKMI</t>
  </si>
  <si>
    <t>Xiamen Fish I</t>
  </si>
  <si>
    <t>Upper Iowa University</t>
  </si>
  <si>
    <t>Univ Uberaba</t>
  </si>
  <si>
    <t>Sek Ting Man Inform Komp Muham</t>
  </si>
  <si>
    <t>Xiamen U</t>
  </si>
  <si>
    <t>UQ Ecole Technologie Superieur</t>
  </si>
  <si>
    <t>Univ Vale Itajaí</t>
  </si>
  <si>
    <t>Sek Ting Man Inform Komp Nurdi</t>
  </si>
  <si>
    <t>Xiamen University</t>
  </si>
  <si>
    <t>Ursinus College</t>
  </si>
  <si>
    <t>Univ Vale Paraíba</t>
  </si>
  <si>
    <t>Sek Ting Man Inform Komp Perba</t>
  </si>
  <si>
    <t>Xi'an A Fine Art</t>
  </si>
  <si>
    <t>Ursulines College</t>
  </si>
  <si>
    <t>Univ Vale Rio Doce</t>
  </si>
  <si>
    <t>Sek Ting Man Inform Komp Riau</t>
  </si>
  <si>
    <t>Xi'an C For Lang</t>
  </si>
  <si>
    <t>US Dept. Agriculture Grad Schl</t>
  </si>
  <si>
    <t>Univ Vale Rio Sinos</t>
  </si>
  <si>
    <t>Sek Ting Man Inform Komp Sitku</t>
  </si>
  <si>
    <t>Xi'an Con Mus</t>
  </si>
  <si>
    <t>US Military Academy West Point</t>
  </si>
  <si>
    <t>Univ Vale Rio Verde</t>
  </si>
  <si>
    <t>Sek Ting Man Inform Komp Swadh</t>
  </si>
  <si>
    <t>Xi'an I Geol</t>
  </si>
  <si>
    <t>Utah State University</t>
  </si>
  <si>
    <t>Sek Ting Man Inform Komp Tunas</t>
  </si>
  <si>
    <t>Xi'an I Metal Construct Eng</t>
  </si>
  <si>
    <t>Utica College</t>
  </si>
  <si>
    <t>Univ Valparaíso</t>
  </si>
  <si>
    <t>Sek Ting Man Inform Komp Widya</t>
  </si>
  <si>
    <t>Xi'an I Petro</t>
  </si>
  <si>
    <t>Valdosta State University</t>
  </si>
  <si>
    <t>Univ Veiga Almeida</t>
  </si>
  <si>
    <t>Sek Ting Man Inform KompAkakom</t>
  </si>
  <si>
    <t>Xi'an I Phys Edu</t>
  </si>
  <si>
    <t>Valencia College</t>
  </si>
  <si>
    <t>Univ Viña Mar</t>
  </si>
  <si>
    <t>Sek Ting Man Inform Komputer</t>
  </si>
  <si>
    <t>Xi'an I Post Telecom</t>
  </si>
  <si>
    <t>Valparaiso University</t>
  </si>
  <si>
    <t>Universidad Alas Peruanas</t>
  </si>
  <si>
    <t>Sek Ting Man Inform Tek KompID</t>
  </si>
  <si>
    <t>Xi'an I Stat</t>
  </si>
  <si>
    <t>Vancouver Academy of Music</t>
  </si>
  <si>
    <t>Universidad Catolica San Pablo</t>
  </si>
  <si>
    <t>Sek Ting Man Inform YPTK</t>
  </si>
  <si>
    <t>Xi'an IT</t>
  </si>
  <si>
    <t>Vancouver Adult Ed. Centres</t>
  </si>
  <si>
    <t>Universidad Cecilio Acosta</t>
  </si>
  <si>
    <t>Sek Ting Man Par Bandung</t>
  </si>
  <si>
    <t>Xian Jiaotong Liverpool Univ</t>
  </si>
  <si>
    <t>Vancouver Career College</t>
  </si>
  <si>
    <t>Universidad Cientifica del sur</t>
  </si>
  <si>
    <t>Sek Ting Man Taman Pend 45</t>
  </si>
  <si>
    <t>Xi'an Jiaotong U</t>
  </si>
  <si>
    <t>Vancouver Community College</t>
  </si>
  <si>
    <t>Universidad de Carabobo</t>
  </si>
  <si>
    <t>Sek Ting Man Transpor Trisakti</t>
  </si>
  <si>
    <t>Xi'An Medical University</t>
  </si>
  <si>
    <t>Universidad de Concepcion</t>
  </si>
  <si>
    <t>Sek Ting Manajemen Banda Aceh</t>
  </si>
  <si>
    <t>Xi'an Min I</t>
  </si>
  <si>
    <t>Vancouver Sch of Theology</t>
  </si>
  <si>
    <t>Universidad de la Empresa</t>
  </si>
  <si>
    <t>Sek Ting Mat Ilmu Peng Alam</t>
  </si>
  <si>
    <t>Xi'an Polytechnic Univ</t>
  </si>
  <si>
    <t>Vanderbilt University</t>
  </si>
  <si>
    <t>Universidad de la República</t>
  </si>
  <si>
    <t>Sek Ting Olah Raga Kesehatan Y</t>
  </si>
  <si>
    <t>Xi'an Technical University</t>
  </si>
  <si>
    <t>Vanguard Coll</t>
  </si>
  <si>
    <t>Universidad de Los Andes</t>
  </si>
  <si>
    <t>Sek Ting Pem Masyarakat Desa A</t>
  </si>
  <si>
    <t>Xi'an U Arch T</t>
  </si>
  <si>
    <t>Vanguard Univ of S California</t>
  </si>
  <si>
    <t>Universidad de Montevideo</t>
  </si>
  <si>
    <t>Sek Ting Pendidikan Ilmu Peng</t>
  </si>
  <si>
    <t>Xi'an U Elect Sci T</t>
  </si>
  <si>
    <t>Universidad de Oriente</t>
  </si>
  <si>
    <t>Sek Ting Perpajakan Indonesia</t>
  </si>
  <si>
    <t>Xi'an U Highway Eng</t>
  </si>
  <si>
    <t>Vassar College</t>
  </si>
  <si>
    <t>Universidad del Norte</t>
  </si>
  <si>
    <t>Sek Ting Pertan Al-Muslim Peus</t>
  </si>
  <si>
    <t>Xi'an Un C</t>
  </si>
  <si>
    <t>Vaughn College of Aeronautics</t>
  </si>
  <si>
    <t>Universidad del Trabajo</t>
  </si>
  <si>
    <t>Sek Ting Pertan Bale Bandung</t>
  </si>
  <si>
    <t>Xi'an Univ of Science &amp; Tech</t>
  </si>
  <si>
    <t>Ventura College</t>
  </si>
  <si>
    <t>Universidad del Zulia</t>
  </si>
  <si>
    <t>Sek Ting Pertan Dharma Wacana</t>
  </si>
  <si>
    <t>Xi'An Univ of Technology</t>
  </si>
  <si>
    <t>Vermont College</t>
  </si>
  <si>
    <t>Universidad Eafit</t>
  </si>
  <si>
    <t>Sek Ting Pertan Duta Nusantara</t>
  </si>
  <si>
    <t>Xiangfan Univ</t>
  </si>
  <si>
    <t>Vermont Law School</t>
  </si>
  <si>
    <t>Universidad Externado Colombia</t>
  </si>
  <si>
    <t>Sek Ting Pertan Gilang Kencana</t>
  </si>
  <si>
    <t>Xiangtan Min I</t>
  </si>
  <si>
    <t>Vermont Technical College</t>
  </si>
  <si>
    <t>Universidad Federal de Pelotas</t>
  </si>
  <si>
    <t>Sek Ting Pertan Graha Karya</t>
  </si>
  <si>
    <t>Xiangtan U</t>
  </si>
  <si>
    <t>Villanova University</t>
  </si>
  <si>
    <t>Universidad Fermín Toro</t>
  </si>
  <si>
    <t>Sek Ting Pertan Gunung Leuser</t>
  </si>
  <si>
    <t>Xianning Medical College</t>
  </si>
  <si>
    <t>Virginia Commonwealth Univ</t>
  </si>
  <si>
    <t>Universidad José Antonio Páez</t>
  </si>
  <si>
    <t>Sek Ting Pertan Haji AgusSalim</t>
  </si>
  <si>
    <t>Xidian University</t>
  </si>
  <si>
    <t>Virginia Military Institute</t>
  </si>
  <si>
    <t>Universidad José María Vargas</t>
  </si>
  <si>
    <t>Sek Ting Pertan Surya Dharma</t>
  </si>
  <si>
    <t>Xinjiang Art C</t>
  </si>
  <si>
    <t>Virginia Tech. Univ Lib</t>
  </si>
  <si>
    <t>Sek Ting Pertan SuryaNusantara</t>
  </si>
  <si>
    <t>Xinjiang Aug1 Agr C</t>
  </si>
  <si>
    <t>Virginia Wesleyan College</t>
  </si>
  <si>
    <t>Universidad Nacional Abierta</t>
  </si>
  <si>
    <t>Sek Ting Pertan Tjut Nyak Dien</t>
  </si>
  <si>
    <t>Xinjiang Coll of Trad Chin Med</t>
  </si>
  <si>
    <t>Vista Community College</t>
  </si>
  <si>
    <t>Universidad Nueva Esparta</t>
  </si>
  <si>
    <t>Sek Ting Pertanian Jawa Barat</t>
  </si>
  <si>
    <t>Xinjiang I Fin Econ</t>
  </si>
  <si>
    <t>W Virgina Northern Comm Coll</t>
  </si>
  <si>
    <t>Universidad ORT Uruguay</t>
  </si>
  <si>
    <t>Sek Ting Pertanian Wuna Raha</t>
  </si>
  <si>
    <t>Xinjiang I Petro</t>
  </si>
  <si>
    <t>Wabash College</t>
  </si>
  <si>
    <t>Universidad Piloto de Columbia</t>
  </si>
  <si>
    <t>Sek Ting Seni Rupa Des ID</t>
  </si>
  <si>
    <t>Xinjiang IT</t>
  </si>
  <si>
    <t>Wagner College</t>
  </si>
  <si>
    <t>Universidad Rafael Urdaneta</t>
  </si>
  <si>
    <t>Sek Ting Soc Welf Stu Manado</t>
  </si>
  <si>
    <t>Xinjiang Med C</t>
  </si>
  <si>
    <t>Wake Forest University</t>
  </si>
  <si>
    <t>Universidad Santa María</t>
  </si>
  <si>
    <t>Sek Ting Soc Welf Stu Tamalanr</t>
  </si>
  <si>
    <t>Xinjiang Nor U</t>
  </si>
  <si>
    <t>Walla Walla College</t>
  </si>
  <si>
    <t>Universidad Simón Bolívar</t>
  </si>
  <si>
    <t>Sek Ting Soc Welfare Studies</t>
  </si>
  <si>
    <t>Xinjiang Sch of Trad Urgur Med</t>
  </si>
  <si>
    <t>Warren County Com College</t>
  </si>
  <si>
    <t>Universidad Valle del Momboy</t>
  </si>
  <si>
    <t>Sek Ting Tek Bina Cindikia ID</t>
  </si>
  <si>
    <t>Xinjiang U</t>
  </si>
  <si>
    <t>Warren Wilson College</t>
  </si>
  <si>
    <t>Universidad Yacambu</t>
  </si>
  <si>
    <t>Sek Ting Tek Bina Tunggal</t>
  </si>
  <si>
    <t>Xinjiang University</t>
  </si>
  <si>
    <t>Wartburg College</t>
  </si>
  <si>
    <t>Universidade Estacio de Sa</t>
  </si>
  <si>
    <t>Sek Ting Tek Duta Nusantara</t>
  </si>
  <si>
    <t>Xinxiang Med C</t>
  </si>
  <si>
    <t>Washburn University</t>
  </si>
  <si>
    <t>University of Altiplano</t>
  </si>
  <si>
    <t>Sek Ting Tek HKBP</t>
  </si>
  <si>
    <t>Xinyang Teach C</t>
  </si>
  <si>
    <t>Washington &amp; Jefferson College</t>
  </si>
  <si>
    <t>University of Carabobo</t>
  </si>
  <si>
    <t>Sek Ting Tek Ind Serambi Mekah</t>
  </si>
  <si>
    <t>Xuzhou Medical College</t>
  </si>
  <si>
    <t>Washington &amp; Lee University</t>
  </si>
  <si>
    <t>University of Favaloro</t>
  </si>
  <si>
    <t>Sek Ting Tek Industri Glugur</t>
  </si>
  <si>
    <t>Xuzhou Teach U</t>
  </si>
  <si>
    <t>Washington Adventist Uni.</t>
  </si>
  <si>
    <t>University of Guyana</t>
  </si>
  <si>
    <t>Sek Ting Tek Industri Padang</t>
  </si>
  <si>
    <t>Yamagata Dagaku</t>
  </si>
  <si>
    <t>Washington Center -Internships</t>
  </si>
  <si>
    <t>University of Pamplona</t>
  </si>
  <si>
    <t>Sek Ting Tek Kerdigantaraan</t>
  </si>
  <si>
    <t>Yamaguchi Daigaku</t>
  </si>
  <si>
    <t>Washington College</t>
  </si>
  <si>
    <t>University of Ricardo Palma</t>
  </si>
  <si>
    <t>Sek Ting Tek Kimia Surakarta</t>
  </si>
  <si>
    <t>Yamaguchi Kenritsu Daigaku</t>
  </si>
  <si>
    <t>Washington State University</t>
  </si>
  <si>
    <t>University of Sabana</t>
  </si>
  <si>
    <t>Sek Ting Tek Mineral Indonesia</t>
  </si>
  <si>
    <t>Yamaguchi Tokyo Rika Daigaku</t>
  </si>
  <si>
    <t>Washington Theological Union</t>
  </si>
  <si>
    <t>University of Valle</t>
  </si>
  <si>
    <t>Sek Ting Tek Mutu Muhammadiyah</t>
  </si>
  <si>
    <t>Yamanashi Daigaku</t>
  </si>
  <si>
    <t>Washington University</t>
  </si>
  <si>
    <t>University of Western Jardim</t>
  </si>
  <si>
    <t>Sek Ting Tek Nas Yogyakarta</t>
  </si>
  <si>
    <t>Yamanashi Gakuin Daigaku</t>
  </si>
  <si>
    <t>Washtenaw Community College</t>
  </si>
  <si>
    <t>Vale do Sapucai Fond High Ed</t>
  </si>
  <si>
    <t>Sek Ting Tek Pelita Bangsa</t>
  </si>
  <si>
    <t>Yamanashi Ika Daigaku</t>
  </si>
  <si>
    <t>Waubonsee Community College</t>
  </si>
  <si>
    <t>Sek Ting Tek Pertan Serambi Me</t>
  </si>
  <si>
    <t>Yanan Med C</t>
  </si>
  <si>
    <t>Wayne College</t>
  </si>
  <si>
    <t>Sek Ting Tek Telekom Bandung</t>
  </si>
  <si>
    <t>Yan'an U</t>
  </si>
  <si>
    <t>Wayne State College</t>
  </si>
  <si>
    <t>Sek Ting Teknik Harapan Medan</t>
  </si>
  <si>
    <t>Yanbei Teach C</t>
  </si>
  <si>
    <t>Wayne State University</t>
  </si>
  <si>
    <t>Sek Ting Teknik Iskandarthani</t>
  </si>
  <si>
    <t>Yanbian Agr I</t>
  </si>
  <si>
    <t>Weaton College</t>
  </si>
  <si>
    <t>Sek Ting Teknik Katolik Musi</t>
  </si>
  <si>
    <t>Yanbian Med C</t>
  </si>
  <si>
    <t>Webber International Univ</t>
  </si>
  <si>
    <t>Sek Ting Teknik Lingkunan YLH</t>
  </si>
  <si>
    <t>Yanbian U</t>
  </si>
  <si>
    <t>Weber State University</t>
  </si>
  <si>
    <t>Sek Ting Teknologi Dirgantara</t>
  </si>
  <si>
    <t>Yang'en U</t>
  </si>
  <si>
    <t>Webster University</t>
  </si>
  <si>
    <t>Sek Ting Teknologi GMIH Tobelo</t>
  </si>
  <si>
    <t>Yangsil Taehak</t>
  </si>
  <si>
    <t>Wellesley College</t>
  </si>
  <si>
    <t>Sek Ting Teknologi Palembang</t>
  </si>
  <si>
    <t>Yangzhou U</t>
  </si>
  <si>
    <t>Wells College</t>
  </si>
  <si>
    <t>Sek Tinggi Adm Al Gazali Barru</t>
  </si>
  <si>
    <t>Yanshan U</t>
  </si>
  <si>
    <t>Wentworth Institute of Tech</t>
  </si>
  <si>
    <t>Sek Tinggi Adm Barunawati</t>
  </si>
  <si>
    <t>Yantai Teach C</t>
  </si>
  <si>
    <t>Wesley College</t>
  </si>
  <si>
    <t>Sek Tinggi Adm Pem Jember</t>
  </si>
  <si>
    <t>Yantai U</t>
  </si>
  <si>
    <t>Wesleyan College</t>
  </si>
  <si>
    <t>Sek Tinggi Administrasi LPPN</t>
  </si>
  <si>
    <t>Yanwangshan Sch Trad Tibet Med</t>
  </si>
  <si>
    <t>Wesleyan University</t>
  </si>
  <si>
    <t>Sek Tinggi Administrasi Malang</t>
  </si>
  <si>
    <t>Yaowangshan Tibetan Med C</t>
  </si>
  <si>
    <t>West Chester University</t>
  </si>
  <si>
    <t>Sek Tinggi Administrasi YPIAMI</t>
  </si>
  <si>
    <t>Yasuda Joshi Daigaku</t>
  </si>
  <si>
    <t>West Liberty University</t>
  </si>
  <si>
    <t>Sek Tinggi Administrasi YPPM</t>
  </si>
  <si>
    <t>Yeungnam University</t>
  </si>
  <si>
    <t>West Los Angeles Community Col</t>
  </si>
  <si>
    <t>Sek Tinggi Ekonomi Corpatarin</t>
  </si>
  <si>
    <t>Yichun School of Medicine</t>
  </si>
  <si>
    <t>West Side Community College</t>
  </si>
  <si>
    <t>Sek Tinggi Ekonomi Perbanas</t>
  </si>
  <si>
    <t>Yokkaichi Daigaku</t>
  </si>
  <si>
    <t>West Texas State University</t>
  </si>
  <si>
    <t>Sek Tinggi Farming Semarang</t>
  </si>
  <si>
    <t>Yokohama Kokuritsu Daigaku</t>
  </si>
  <si>
    <t>West Valley College</t>
  </si>
  <si>
    <t>Sek Tinggi Filsafat Driyakara</t>
  </si>
  <si>
    <t>Yokohama Municipal University</t>
  </si>
  <si>
    <t>West Virginia State College</t>
  </si>
  <si>
    <t>Sek Tinggi Hukum Galuh Ciamis</t>
  </si>
  <si>
    <t>Yokohama National University</t>
  </si>
  <si>
    <t>West Virginia University</t>
  </si>
  <si>
    <t>Sek Tinggi Hukum LPIHM-IBLM</t>
  </si>
  <si>
    <t>Yokohama Shiritsu Daigaku</t>
  </si>
  <si>
    <t>West Virginia Wesleyan Coll</t>
  </si>
  <si>
    <t>Sek Tinggi Hukum Purnawarman</t>
  </si>
  <si>
    <t>Yokohama Shoka Daigaku</t>
  </si>
  <si>
    <t>Westbrook College</t>
  </si>
  <si>
    <t>Sek Tinggi Hukum Sunan Giri</t>
  </si>
  <si>
    <t>Yong In University</t>
  </si>
  <si>
    <t>Western Baptist University</t>
  </si>
  <si>
    <t>Sek Tinggi Hukum Surya Kencana</t>
  </si>
  <si>
    <t>Yong-in Songdam College</t>
  </si>
  <si>
    <t>Western Carolina University</t>
  </si>
  <si>
    <t>Sek Tinggi Ilmu Ekonomi IBMI</t>
  </si>
  <si>
    <t>Yonsei University</t>
  </si>
  <si>
    <t>Western Community College</t>
  </si>
  <si>
    <t>Sek Tinggi Ilmu Ekonomi IBMT</t>
  </si>
  <si>
    <t>Yosu National University</t>
  </si>
  <si>
    <t>Western Connecticut State Univ</t>
  </si>
  <si>
    <t>Sek Tinggi Ilmu Ekonomi IGI</t>
  </si>
  <si>
    <t>Youijiang Med C Nat</t>
  </si>
  <si>
    <t>Western Illinois University</t>
  </si>
  <si>
    <t>Sek Tinggi Ilmu Ekonomi Manado</t>
  </si>
  <si>
    <t>Young Dong University</t>
  </si>
  <si>
    <t>Western Kentucky University</t>
  </si>
  <si>
    <t>Sek Tinggi Ilmu Ekonomi Musi</t>
  </si>
  <si>
    <t>Youngnam Theo College</t>
  </si>
  <si>
    <t>Western Michigan University</t>
  </si>
  <si>
    <t>Sek Tinggi Ilmu Ekonomi Pasim</t>
  </si>
  <si>
    <t>Youngsan University</t>
  </si>
  <si>
    <t>Western Nebraska Comm College</t>
  </si>
  <si>
    <t>Sek Tinggi Ilmu Ekonomi YAI</t>
  </si>
  <si>
    <t>Youngsan Won Buddhist Univ</t>
  </si>
  <si>
    <t>Western New England College</t>
  </si>
  <si>
    <t>Sek Tinggi Ilmu Ekonomi YKP</t>
  </si>
  <si>
    <t>Youth Pol C China Beijing</t>
  </si>
  <si>
    <t>Western State Coll of Colorado</t>
  </si>
  <si>
    <t>Sek Tinggi Ilmu Ekonomi YKPN</t>
  </si>
  <si>
    <t>Yuanpei Inst of Sci &amp; Tech</t>
  </si>
  <si>
    <t>Western Texas College</t>
  </si>
  <si>
    <t>Sek Tinggi Ilmu Ekonomi YPKP</t>
  </si>
  <si>
    <t>Yuan-Ze U</t>
  </si>
  <si>
    <t>Western Univ Health Sciences</t>
  </si>
  <si>
    <t>Sek Tinggi Ilmu Ekonomi YPUP</t>
  </si>
  <si>
    <t>Yunnan Agr U</t>
  </si>
  <si>
    <t>Western Washington University</t>
  </si>
  <si>
    <t>Sek Tinggi Kelautan Hatawana</t>
  </si>
  <si>
    <t>Yunnan C Edu</t>
  </si>
  <si>
    <t>Westfield State College</t>
  </si>
  <si>
    <t>Sek Tinggi Komunikasi Manado</t>
  </si>
  <si>
    <t>Yunnan C Fin Econ</t>
  </si>
  <si>
    <t>Westminister College</t>
  </si>
  <si>
    <t>Sek Tinggi Penerbangan Aviasi</t>
  </si>
  <si>
    <t>Yunnan C Trad Chinese Med</t>
  </si>
  <si>
    <t>Westminister Theology Seminary</t>
  </si>
  <si>
    <t>Sek Tinggi Perkebunan Lampung</t>
  </si>
  <si>
    <t>Yunnan I Art</t>
  </si>
  <si>
    <t>Sek Tinggi Pertanian Namoraya</t>
  </si>
  <si>
    <t>Yunnan I Nat</t>
  </si>
  <si>
    <t>Westmont College</t>
  </si>
  <si>
    <t>Sek Tinggi Sains dan Teknologi</t>
  </si>
  <si>
    <t>Yunnan Ind U</t>
  </si>
  <si>
    <t>Westmoreland Community College</t>
  </si>
  <si>
    <t>Sek Tinggi Teknik Batam</t>
  </si>
  <si>
    <t>Yunnan Inst of Finance &amp; Trade</t>
  </si>
  <si>
    <t>Weston Jesuit Sch of Tech</t>
  </si>
  <si>
    <t>Sek Tinggi Teknik Dharma Yadi</t>
  </si>
  <si>
    <t>Yunnan Nor U</t>
  </si>
  <si>
    <t>Whatcom Community College</t>
  </si>
  <si>
    <t>Sek Tinggi Teknik Jagakarsa</t>
  </si>
  <si>
    <t>Yunnan Polytech University</t>
  </si>
  <si>
    <t>Wheaton College</t>
  </si>
  <si>
    <t>Sek Tinggi Teknik Jakarta</t>
  </si>
  <si>
    <t>Yunnan University</t>
  </si>
  <si>
    <t>Wheelock College</t>
  </si>
  <si>
    <t>Sek Tinggi Teknik Jayapura</t>
  </si>
  <si>
    <t>Yunyang Medical College</t>
  </si>
  <si>
    <t>Whitman College</t>
  </si>
  <si>
    <t>Sek Tinggi Teknik Mataram</t>
  </si>
  <si>
    <t>Yuzhou U</t>
  </si>
  <si>
    <t>Whittier College</t>
  </si>
  <si>
    <t>Sek Tinggi Teknologi Bandung</t>
  </si>
  <si>
    <t>Zhang Zhongjing Sch Trad Med</t>
  </si>
  <si>
    <t>Whitworth College</t>
  </si>
  <si>
    <t>Sek Tinggi Teknologi Cirebon</t>
  </si>
  <si>
    <t>Zhangjiakou Med C</t>
  </si>
  <si>
    <t>Wichita State University</t>
  </si>
  <si>
    <t>Sek Tinggi Teknologi Garut</t>
  </si>
  <si>
    <t>Zhangzhou Teach C</t>
  </si>
  <si>
    <t>Widener University</t>
  </si>
  <si>
    <t>Sek Tinggi Teknologi Immanuel</t>
  </si>
  <si>
    <t>Zhanjiang Fish C</t>
  </si>
  <si>
    <t>Wilbur Wright College</t>
  </si>
  <si>
    <t>Sek Tinggi Teknologi Indonesia</t>
  </si>
  <si>
    <t>Zhanjiang Teach C</t>
  </si>
  <si>
    <t>Sek Tinggi Teknologi SFB</t>
  </si>
  <si>
    <t>Zhaoqing C Edu</t>
  </si>
  <si>
    <t>Wilkes University</t>
  </si>
  <si>
    <t>Sek Tinggi Teknologi YPKP</t>
  </si>
  <si>
    <t>Zhejiang C Trad Chinese Med</t>
  </si>
  <si>
    <t>Willamette University</t>
  </si>
  <si>
    <t>Sekolah Tinggi Filsafat</t>
  </si>
  <si>
    <t>Zhejiang Fish I</t>
  </si>
  <si>
    <t>William &amp; Catherine Booth Col</t>
  </si>
  <si>
    <t>Sekolah Tinggi Hukum Bandung</t>
  </si>
  <si>
    <t>Zhejiang Forest C</t>
  </si>
  <si>
    <t>William Mitchell College Law</t>
  </si>
  <si>
    <t>Sekolah Tinggi Hukum Garat</t>
  </si>
  <si>
    <t>Zhejiang Gongshang University</t>
  </si>
  <si>
    <t>William Paterson College</t>
  </si>
  <si>
    <t>Sekolah Tinggi Hukum Indonesia</t>
  </si>
  <si>
    <t>Zhejiang I Silk Text</t>
  </si>
  <si>
    <t>William Rainey Harper College</t>
  </si>
  <si>
    <t>Sekolah Tinggi Hukum Jagakarsa</t>
  </si>
  <si>
    <t>Zhejiang Ind U</t>
  </si>
  <si>
    <t>William Woods University</t>
  </si>
  <si>
    <t>Sekolah Tinggi Hukum Manokwari</t>
  </si>
  <si>
    <t>Zhejiang IT</t>
  </si>
  <si>
    <t>Williams College</t>
  </si>
  <si>
    <t>Sekolah Tinggi Hukum Painan</t>
  </si>
  <si>
    <t>Zhejiang Medical University</t>
  </si>
  <si>
    <t>Wilmington Institute</t>
  </si>
  <si>
    <t>Sekolah Tinggi Hukum Pasundan</t>
  </si>
  <si>
    <t>Zhejiang Nor U</t>
  </si>
  <si>
    <t>Wilson College</t>
  </si>
  <si>
    <t>Sekolah Tinggi Hukum Pertiba</t>
  </si>
  <si>
    <t>Zhejiang PTU</t>
  </si>
  <si>
    <t>Winnipeg Technical College</t>
  </si>
  <si>
    <t>Sekolah Tinggi Hukum Swadaya</t>
  </si>
  <si>
    <t>Zhejiang U</t>
  </si>
  <si>
    <t>Winona State University</t>
  </si>
  <si>
    <t>Sekolah Tinggi Ilmu Ekonomi</t>
  </si>
  <si>
    <t>Zhejiang U Media Communication</t>
  </si>
  <si>
    <t>Winthrop University</t>
  </si>
  <si>
    <t>Sekolah Tinggi Teknik Lampung</t>
  </si>
  <si>
    <t>Zhejiang Univ Finance and Econ</t>
  </si>
  <si>
    <t>Wittenberg University</t>
  </si>
  <si>
    <t>Sekolah Tinggi Teknik Padang</t>
  </si>
  <si>
    <t>ZheJiang Univ of Sc &amp; Tech</t>
  </si>
  <si>
    <t>Wofford College</t>
  </si>
  <si>
    <t>Sen Ninoy Aquino Coll Found</t>
  </si>
  <si>
    <t>Zhejiang Univ of Technology</t>
  </si>
  <si>
    <t>Woodbury University</t>
  </si>
  <si>
    <t>Serapion C Basalo Mem Found Co</t>
  </si>
  <si>
    <t>Zhelimu Ani Hus C</t>
  </si>
  <si>
    <t>Woods Hole Oceanographic Inst</t>
  </si>
  <si>
    <t>Shariff Kabunsuan Coll Annex</t>
  </si>
  <si>
    <t>Zhengzhou Health College</t>
  </si>
  <si>
    <t>Worcester Polytechnic Inst</t>
  </si>
  <si>
    <t>Shariff Kabunsuan College</t>
  </si>
  <si>
    <t>Zhengzhou I Cereal Preserv Pro</t>
  </si>
  <si>
    <t>Worcester States Univ</t>
  </si>
  <si>
    <t>Siam University</t>
  </si>
  <si>
    <t>Zhengzhou I Lt Ind</t>
  </si>
  <si>
    <t>Wright State University</t>
  </si>
  <si>
    <t>Siargo Island Inst Technology</t>
  </si>
  <si>
    <t>Zhengzhou Ind U</t>
  </si>
  <si>
    <t>Xavier University</t>
  </si>
  <si>
    <t>Siargo Nat Coll Sciences Trade</t>
  </si>
  <si>
    <t>Zhengzhou IT</t>
  </si>
  <si>
    <t>Xincon Technology College</t>
  </si>
  <si>
    <t>Sibuyan Polytechnic College</t>
  </si>
  <si>
    <t>Zhengzhou Sch Aero Ind Mgmt</t>
  </si>
  <si>
    <t>Yakima Valley Com College</t>
  </si>
  <si>
    <t>Siena College of Taytay</t>
  </si>
  <si>
    <t>Zhengzhou Sch Text Mech Elect</t>
  </si>
  <si>
    <t>Yale University</t>
  </si>
  <si>
    <t>Sienna College</t>
  </si>
  <si>
    <t>Zhengzhou University</t>
  </si>
  <si>
    <t>Yeshiva University</t>
  </si>
  <si>
    <t>Sienna School of San Jose</t>
  </si>
  <si>
    <t>Zhenjiang Med C</t>
  </si>
  <si>
    <t>York College of Pennsylvania</t>
  </si>
  <si>
    <t>Sigma Coll Science Technology</t>
  </si>
  <si>
    <t>Zhongkai Agr C</t>
  </si>
  <si>
    <t>York College-City Univ of NY</t>
  </si>
  <si>
    <t>Silay Institute</t>
  </si>
  <si>
    <t>Zhongnan U Econ Law</t>
  </si>
  <si>
    <t>Silliman University</t>
  </si>
  <si>
    <t>Zhongnan UT Changsha</t>
  </si>
  <si>
    <t>Yorkville College</t>
  </si>
  <si>
    <t>Silpakorn University</t>
  </si>
  <si>
    <t>Zhongshan U</t>
  </si>
  <si>
    <t>Youngstown State University</t>
  </si>
  <si>
    <t>Singapore Management Univ</t>
  </si>
  <si>
    <t>Zhongyuan Univ of Technology</t>
  </si>
  <si>
    <t>Yukon College</t>
  </si>
  <si>
    <t>Singapore Polytechnic</t>
  </si>
  <si>
    <t>Zhuzhou IT</t>
  </si>
  <si>
    <t>Siquijor State College</t>
  </si>
  <si>
    <t>Zunyi Medical College</t>
  </si>
  <si>
    <t>Sittwe University</t>
  </si>
  <si>
    <t>SMC Agro-Tech</t>
  </si>
  <si>
    <t>Somascan Fathers Sem</t>
  </si>
  <si>
    <t>Songkhla Teachers' College</t>
  </si>
  <si>
    <t>Sorsogon State College</t>
  </si>
  <si>
    <t>South East Asia College</t>
  </si>
  <si>
    <t>South East Asia University</t>
  </si>
  <si>
    <t>South East Bangkok College</t>
  </si>
  <si>
    <t>South Leyte St Coll Sci Tech</t>
  </si>
  <si>
    <t>South Masbate Roosevelt Coll</t>
  </si>
  <si>
    <t>South Mindanao Coll Agrotech</t>
  </si>
  <si>
    <t>South Philippine Advent Coll</t>
  </si>
  <si>
    <t>South Superhighway College</t>
  </si>
  <si>
    <t>South Techno Inst Philippines</t>
  </si>
  <si>
    <t>Southeastern College</t>
  </si>
  <si>
    <t>Southeastern College - Padada</t>
  </si>
  <si>
    <t>Southern Baptist College</t>
  </si>
  <si>
    <t>Southern Bicol College</t>
  </si>
  <si>
    <t>Southern Bukidnon Found Acad</t>
  </si>
  <si>
    <t>Southern Capitol College</t>
  </si>
  <si>
    <t>Southern Christian College</t>
  </si>
  <si>
    <t>Southern City College</t>
  </si>
  <si>
    <t>Southern Iloilo Polytech Coll</t>
  </si>
  <si>
    <t>Southern Leyte Inst Agric Tech</t>
  </si>
  <si>
    <t>Southern Luzon College</t>
  </si>
  <si>
    <t>Southern Luzon Institute</t>
  </si>
  <si>
    <t>Southern Luzon Polytech Coll</t>
  </si>
  <si>
    <t>Southern Mindanao College</t>
  </si>
  <si>
    <t>Southern Mindanao Inst Tech</t>
  </si>
  <si>
    <t>Southern Negros College</t>
  </si>
  <si>
    <t>Southern Oro Philippines Coll</t>
  </si>
  <si>
    <t>Southern Philippine College</t>
  </si>
  <si>
    <t>Southwestern Agusan Colleges</t>
  </si>
  <si>
    <t>Speed Computer Training Center</t>
  </si>
  <si>
    <t>Srinakharinwirot University</t>
  </si>
  <si>
    <t>Sripatum University</t>
  </si>
  <si>
    <t>Srisophon Coll</t>
  </si>
  <si>
    <t>St Anthony's Coll Roxas City</t>
  </si>
  <si>
    <t>St John Gen Hosp Coll Pagadian</t>
  </si>
  <si>
    <t>St Louise Manila Coll Sorsogon</t>
  </si>
  <si>
    <t>St Polytech Coll Palawan Main</t>
  </si>
  <si>
    <t>St. Alphonsus School Theology</t>
  </si>
  <si>
    <t>St. Anthony College Roxas City</t>
  </si>
  <si>
    <t>St. Anthony College Technology</t>
  </si>
  <si>
    <t>St. Anthony Mary Claret Coll</t>
  </si>
  <si>
    <t>St. Anthony's College</t>
  </si>
  <si>
    <t>St. Bernadette College</t>
  </si>
  <si>
    <t>St. Bridget's College</t>
  </si>
  <si>
    <t>St. Catherine's College</t>
  </si>
  <si>
    <t>St. Columban College</t>
  </si>
  <si>
    <t>St. Dominic College</t>
  </si>
  <si>
    <t>St. Ferdinand College</t>
  </si>
  <si>
    <t>St. Francis Educational Inst</t>
  </si>
  <si>
    <t>St. Francis Inst Technology</t>
  </si>
  <si>
    <t>St. James Academy</t>
  </si>
  <si>
    <t>St. James College of Laguna</t>
  </si>
  <si>
    <t>St. John Gen Hosp Sch Midwife</t>
  </si>
  <si>
    <t>St. John Tech Coll Philippines</t>
  </si>
  <si>
    <t>St. John Vianney Theol Seminar</t>
  </si>
  <si>
    <t>St. John's University</t>
  </si>
  <si>
    <t>St. Joseph College</t>
  </si>
  <si>
    <t>St. Jude Agro-Industrial Coll</t>
  </si>
  <si>
    <t>St. Jude College</t>
  </si>
  <si>
    <t>St. Louis College Valenzuela</t>
  </si>
  <si>
    <t>St. Louise Marillac Coll Bogo</t>
  </si>
  <si>
    <t>St. Luke College Foundation</t>
  </si>
  <si>
    <t>St. Luke's College of Medicine</t>
  </si>
  <si>
    <t>St. Luke's Institute</t>
  </si>
  <si>
    <t>St. Mary's College</t>
  </si>
  <si>
    <t>St. Mary's College Meycauayan</t>
  </si>
  <si>
    <t>St. Michael's College</t>
  </si>
  <si>
    <t>St. Michael's College Laguna</t>
  </si>
  <si>
    <t>St. Paul Business Sch Tacloban</t>
  </si>
  <si>
    <t>St. Paul College</t>
  </si>
  <si>
    <t>St. Paul College of Iloilo</t>
  </si>
  <si>
    <t>St. Peter Baptist College</t>
  </si>
  <si>
    <t>St. Peter's College</t>
  </si>
  <si>
    <t>St. Rita's College Balingasag</t>
  </si>
  <si>
    <t>St. Scholastica's College</t>
  </si>
  <si>
    <t>St. Theresa's College</t>
  </si>
  <si>
    <t>St. Thomas Aquinas College</t>
  </si>
  <si>
    <t>St. Vicnent College</t>
  </si>
  <si>
    <t>Sta. Catalina College</t>
  </si>
  <si>
    <t>Sta. Teresa College</t>
  </si>
  <si>
    <t>Stamford International College</t>
  </si>
  <si>
    <t>State Agricultural Institute</t>
  </si>
  <si>
    <t>State Teachers' Training Coll</t>
  </si>
  <si>
    <t>STC-MTC Colleges - Jalandori</t>
  </si>
  <si>
    <t>STC-MTC Colleges - Tigbauan</t>
  </si>
  <si>
    <t>Stella Maris College</t>
  </si>
  <si>
    <t>STI Coll Computer Sci Carmona</t>
  </si>
  <si>
    <t>Stn College</t>
  </si>
  <si>
    <t>Sto. Nino College</t>
  </si>
  <si>
    <t>Sto. Rosario Sapang Palay Coll</t>
  </si>
  <si>
    <t>STSI Bandung</t>
  </si>
  <si>
    <t>STSI Denpasar</t>
  </si>
  <si>
    <t>STSI Surakarta</t>
  </si>
  <si>
    <t>Suandusit Teachers' College</t>
  </si>
  <si>
    <t>Suansunantha Teachers' College</t>
  </si>
  <si>
    <t>Sultan Kudarat Education Inst</t>
  </si>
  <si>
    <t>Sultan Kudurat Inst Technology</t>
  </si>
  <si>
    <t>Sultan Kudurat Islamic Academy</t>
  </si>
  <si>
    <t>Sulu State College</t>
  </si>
  <si>
    <t>Sungold Technologies Inc.</t>
  </si>
  <si>
    <t>Sunway University</t>
  </si>
  <si>
    <t>Suranaree Univ Technology</t>
  </si>
  <si>
    <t>Suratthani Teachers' College</t>
  </si>
  <si>
    <t>Surigao del Sur Inst Tech</t>
  </si>
  <si>
    <t>Surigao Education Center</t>
  </si>
  <si>
    <t>Surigao State Colle Technology</t>
  </si>
  <si>
    <t>Surigao Sur Colleges</t>
  </si>
  <si>
    <t>Surin Teachers' College</t>
  </si>
  <si>
    <t>SW Mindanao Islamic Institute</t>
  </si>
  <si>
    <t>Syllabus Tech Inst Baliuag</t>
  </si>
  <si>
    <t>Syllabus Tech Inst Malolos</t>
  </si>
  <si>
    <t>Syntacs Computer Coll Tacloban</t>
  </si>
  <si>
    <t>Systems Plus Computer College</t>
  </si>
  <si>
    <t>Systems Tech Inst Bacolod</t>
  </si>
  <si>
    <t>Systems Tech Inst Bacoor</t>
  </si>
  <si>
    <t>Systems Tech Inst Baguio</t>
  </si>
  <si>
    <t>Systems Tech Inst Bataan</t>
  </si>
  <si>
    <t>Systems Tech Inst Batangas</t>
  </si>
  <si>
    <t>Systems Tech Inst Calamba</t>
  </si>
  <si>
    <t>Systems Tech Inst Cebu City</t>
  </si>
  <si>
    <t>Systems Tech Inst Coll Alabang</t>
  </si>
  <si>
    <t>Systems Tech Inst Coll Cubao</t>
  </si>
  <si>
    <t>Systems Tech Inst Coll Makati</t>
  </si>
  <si>
    <t>Systems Tech Inst Coll Recto</t>
  </si>
  <si>
    <t>Systems Tech Inst Coll Taft</t>
  </si>
  <si>
    <t>Systems Tech Inst Cotabato</t>
  </si>
  <si>
    <t>Systems Tech Inst Legazpi</t>
  </si>
  <si>
    <t>Systems Tech Inst Lipa City</t>
  </si>
  <si>
    <t>Systems Tech Inst Lucena City</t>
  </si>
  <si>
    <t>Systems Tech Inst Meycauayan</t>
  </si>
  <si>
    <t>Systems Tech Inst Naga City</t>
  </si>
  <si>
    <t>Systems Tech Inst Santa Cruz</t>
  </si>
  <si>
    <t>Systems Tech Inst Tacloban</t>
  </si>
  <si>
    <t>Systems Tech Inst Tarlac</t>
  </si>
  <si>
    <t>Systems Tech Inst Taytay</t>
  </si>
  <si>
    <t>Tabaco College</t>
  </si>
  <si>
    <t>Tajikistan Gos Inst Iskuss</t>
  </si>
  <si>
    <t>Tajikistan Gos Med Univ</t>
  </si>
  <si>
    <t>Tajikistan Gos Nats Univ</t>
  </si>
  <si>
    <t>Tajikskii Agrarnyi Universitet</t>
  </si>
  <si>
    <t>Tajikskii Kommercheskii Inst</t>
  </si>
  <si>
    <t>Tanauan Institute</t>
  </si>
  <si>
    <t>Tanchuling College</t>
  </si>
  <si>
    <t>Tangub Agro-Industrial School</t>
  </si>
  <si>
    <t>Tanon College</t>
  </si>
  <si>
    <t>Tapee College</t>
  </si>
  <si>
    <t>Tario Lim Antique Sch Fish</t>
  </si>
  <si>
    <t>Tarlac College of Agriculture</t>
  </si>
  <si>
    <t>Tarlac College of Technology</t>
  </si>
  <si>
    <t>Tarlac State University</t>
  </si>
  <si>
    <t>Tarlac Tech Instt Coll Found</t>
  </si>
  <si>
    <t>Taunggyi University</t>
  </si>
  <si>
    <t>Tawi-Tawi Regional Agric Coll</t>
  </si>
  <si>
    <t>Tawi-Tawi School of Midwifery</t>
  </si>
  <si>
    <t>Tayabas Western Academy</t>
  </si>
  <si>
    <t>Taylors College</t>
  </si>
  <si>
    <t>Tecarro College Foundation Inc</t>
  </si>
  <si>
    <t>Tech Inst Philippines Manila</t>
  </si>
  <si>
    <t>Technological Univ Philippines</t>
  </si>
  <si>
    <t>Technology Park Malaysia</t>
  </si>
  <si>
    <t>Tekhnologi Univ Tajikistan</t>
  </si>
  <si>
    <t>Temasek Polytechnic</t>
  </si>
  <si>
    <t>Terbuka Universitas-Skm Eks</t>
  </si>
  <si>
    <t>Thaksin University</t>
  </si>
  <si>
    <t>Thammasat University</t>
  </si>
  <si>
    <t>Thepsatri Teachers' College</t>
  </si>
  <si>
    <t>Thonburi College of Technology</t>
  </si>
  <si>
    <t>Thonburi Teachers' College</t>
  </si>
  <si>
    <t>Thongsook College</t>
  </si>
  <si>
    <t>Tiburcio Tancinco Mem Inst Sci</t>
  </si>
  <si>
    <t>Tinambac Polytechnic College</t>
  </si>
  <si>
    <t>Tomas Claudio Memorial College</t>
  </si>
  <si>
    <t>Tomas del Rosario Academy</t>
  </si>
  <si>
    <t>Tomas Oppus Normal College</t>
  </si>
  <si>
    <t>Toril Community Education Inst</t>
  </si>
  <si>
    <t>Torralba Business College</t>
  </si>
  <si>
    <t>Torrefranca School Midwifery</t>
  </si>
  <si>
    <t>Trace Computer College</t>
  </si>
  <si>
    <t>Trinity College - Quezon City</t>
  </si>
  <si>
    <t>Trinity Theological College</t>
  </si>
  <si>
    <t>Trù Cao My thuât Công nghiêp</t>
  </si>
  <si>
    <t>Trù Dai Bách Thành Hô Chí Minh</t>
  </si>
  <si>
    <t>Trù Dai Giao thông vân tai</t>
  </si>
  <si>
    <t>Trù Dai hoc Bách Khoa Da Nang</t>
  </si>
  <si>
    <t>Trù Dai hoc Bách Khoa Hànôi</t>
  </si>
  <si>
    <t>Trù Dai hoc Kinh Hô Chí Minh</t>
  </si>
  <si>
    <t>Trù Dai hoc Kinh tê Quoc Dan</t>
  </si>
  <si>
    <t>Trù Dai hoc Ngoia Thuong</t>
  </si>
  <si>
    <t>Trù Dai hoc Nong Lam Huê</t>
  </si>
  <si>
    <t>Trù Dai hoc Phap ly Hànôi</t>
  </si>
  <si>
    <t>Trù Dai hoc Su pham Ngoia ngu</t>
  </si>
  <si>
    <t>Trù Dai hoc Su pham Viêt Bac</t>
  </si>
  <si>
    <t>Trù Dai hoc y Duoc Hô Chí Minh</t>
  </si>
  <si>
    <t>Trù Dai Mo hoc Mo Dia chât</t>
  </si>
  <si>
    <t>Trù Dai My thuât Hô Chí Minh</t>
  </si>
  <si>
    <t>Trù Dai My thuâtHànôi</t>
  </si>
  <si>
    <t>Trù Dai Nông Làm Thành Hô Chí</t>
  </si>
  <si>
    <t>Trù Dai Nông nghiêp I Hànôi</t>
  </si>
  <si>
    <t>Trù Dai San Khan Dieh Anh</t>
  </si>
  <si>
    <t>Trù Dai Su pham Hô Chí Minh</t>
  </si>
  <si>
    <t>Trù Dai Tài chinh kê Toan</t>
  </si>
  <si>
    <t>Trùong Dai hoc Cân Tho</t>
  </si>
  <si>
    <t>Trùong Dai hoc Da Lat</t>
  </si>
  <si>
    <t>Trùong Dai hoc Duoc Hànôi</t>
  </si>
  <si>
    <t>Trùong Dai hoc Kien truc Hànôi</t>
  </si>
  <si>
    <t>Trùong Dai hoc Su pham Vinh</t>
  </si>
  <si>
    <t>Trùong Dai hoc Tay Nguyen</t>
  </si>
  <si>
    <t>Trùong Dai hoc Thuong nghiêp</t>
  </si>
  <si>
    <t>Trùong Dai hoc Thuy loi</t>
  </si>
  <si>
    <t>Trùong Dai hoc van Hoa</t>
  </si>
  <si>
    <t>Trùong Dai hoc Xây dung Hànôi</t>
  </si>
  <si>
    <t>Trùong Dai hoc y Hànôi</t>
  </si>
  <si>
    <t>Trùong Dai hoc y Huê</t>
  </si>
  <si>
    <t>Trùong Dai hoc y Thai Binh</t>
  </si>
  <si>
    <t>Trùong Dai y Bac Thai</t>
  </si>
  <si>
    <t>Ubon Rachanthani University</t>
  </si>
  <si>
    <t>UCCP Pag-Asa School Theology</t>
  </si>
  <si>
    <t>Udonthani Teachers' College</t>
  </si>
  <si>
    <t>UM Bansalan College</t>
  </si>
  <si>
    <t>UM Cotabota College</t>
  </si>
  <si>
    <t>UM Digos College</t>
  </si>
  <si>
    <t>UM Tagum College</t>
  </si>
  <si>
    <t>Unciano Coll General Hosp Inc.</t>
  </si>
  <si>
    <t>Unciano Colleges</t>
  </si>
  <si>
    <t>Union Christian College</t>
  </si>
  <si>
    <t>United Doctors' Med Cen Coll</t>
  </si>
  <si>
    <t>United Sch Science Technology</t>
  </si>
  <si>
    <t>Univ 17 Agustus 1945</t>
  </si>
  <si>
    <t>Univ 17 Agustus 1945 Cirebon</t>
  </si>
  <si>
    <t>Univ 17 Agustus 1945 Jakarta</t>
  </si>
  <si>
    <t>Univ 17 Agustus 1945 Samarinda</t>
  </si>
  <si>
    <t>Univ 17 Agustus 1945 Semarang</t>
  </si>
  <si>
    <t>Univ 17 Agustus 1945 Surabaya</t>
  </si>
  <si>
    <t>Univ '45 Mataram</t>
  </si>
  <si>
    <t>Univ '45 Surabaya</t>
  </si>
  <si>
    <t>Univ '45 Ujung Pandang</t>
  </si>
  <si>
    <t>Univ Abdurrahman Saleh</t>
  </si>
  <si>
    <t>Univ Abulyatama</t>
  </si>
  <si>
    <t>Univ Achmad Yani Banjarmasin</t>
  </si>
  <si>
    <t>Univ Advent Indonesia</t>
  </si>
  <si>
    <t>Univ Ahmad Dahlan</t>
  </si>
  <si>
    <t>Univ Airlangga</t>
  </si>
  <si>
    <t>Univ Al-Azhar Medan</t>
  </si>
  <si>
    <t>Univ Al-Falah</t>
  </si>
  <si>
    <t>Univ Al-Washliyah Medan</t>
  </si>
  <si>
    <t>Univ Amir Hamzah</t>
  </si>
  <si>
    <t>Univ Andalas</t>
  </si>
  <si>
    <t>Univ Asahan</t>
  </si>
  <si>
    <t>Univ Atma Jaya Makassar</t>
  </si>
  <si>
    <t>Univ Atma Jaya Yogyakarta</t>
  </si>
  <si>
    <t>Univ Baiturrahmah</t>
  </si>
  <si>
    <t>Univ Balikpapan</t>
  </si>
  <si>
    <t>Univ Bandar Lampung</t>
  </si>
  <si>
    <t>Univ Bandung Raya</t>
  </si>
  <si>
    <t>Univ Bangkalan</t>
  </si>
  <si>
    <t>Univ Baptis Surabaya</t>
  </si>
  <si>
    <t>Univ Batang Hari Jambi</t>
  </si>
  <si>
    <t>Univ Bengkulu</t>
  </si>
  <si>
    <t>Univ Bhayangkara</t>
  </si>
  <si>
    <t>Univ Bhayangkara Jakarta Jaya</t>
  </si>
  <si>
    <t>Univ Bina Nusanta</t>
  </si>
  <si>
    <t>Univ Bojonegoro</t>
  </si>
  <si>
    <t>Univ Bondowoso</t>
  </si>
  <si>
    <t>Univ Borobudur</t>
  </si>
  <si>
    <t>Univ Brawijaya</t>
  </si>
  <si>
    <t>Univ Brunei Darussalam</t>
  </si>
  <si>
    <t>Univ Bung Hatta</t>
  </si>
  <si>
    <t>Univ Cebu Lapulapu Mandaue</t>
  </si>
  <si>
    <t>Univ Cenderawasih</t>
  </si>
  <si>
    <t>Univ Cntr for Train Adv in Med</t>
  </si>
  <si>
    <t>Univ Cokroaminoto</t>
  </si>
  <si>
    <t>Univ Darma Persada</t>
  </si>
  <si>
    <t>Univ Darul Ulum</t>
  </si>
  <si>
    <t>Univ Darul Ulum Islam Cen Sudi</t>
  </si>
  <si>
    <t>Univ Darussalam Ambon</t>
  </si>
  <si>
    <t>Univ Dayanu Ikhsanuddin</t>
  </si>
  <si>
    <t>Univ Dharma Agung</t>
  </si>
  <si>
    <t>Univ Dharmawangsa</t>
  </si>
  <si>
    <t>Univ Diponegoro</t>
  </si>
  <si>
    <t>Univ Djuanda</t>
  </si>
  <si>
    <t>Univ Dr Hazairin</t>
  </si>
  <si>
    <t>Univ Dr R Mustopo</t>
  </si>
  <si>
    <t>Univ Dr Soetomo Surabaya</t>
  </si>
  <si>
    <t>Univ Dumoga Bone Kota Mubagu</t>
  </si>
  <si>
    <t>Univ Dwijendra</t>
  </si>
  <si>
    <t>Univ Eka Sakti</t>
  </si>
  <si>
    <t>Univ Flores</t>
  </si>
  <si>
    <t>Univ Gadjah Mada</t>
  </si>
  <si>
    <t>Univ Gajayana</t>
  </si>
  <si>
    <t>Univ Graha Nusantra</t>
  </si>
  <si>
    <t>Univ Gresik</t>
  </si>
  <si>
    <t>Univ Gundarma</t>
  </si>
  <si>
    <t>Univ Gunung Rinjani</t>
  </si>
  <si>
    <t>Univ Haluoleo</t>
  </si>
  <si>
    <t>Univ Hang Tuah</t>
  </si>
  <si>
    <t>Univ Hasanuddin</t>
  </si>
  <si>
    <t>Univ Hindu Indonesia Denpasar</t>
  </si>
  <si>
    <t>Univ HKBP Nommensen</t>
  </si>
  <si>
    <t>Univ Iba</t>
  </si>
  <si>
    <t>Univ Ibnu Khaldun</t>
  </si>
  <si>
    <t>Univ Ibnu Khaldun Bogor</t>
  </si>
  <si>
    <t>Univ Immaculate Conception</t>
  </si>
  <si>
    <t>Univ Indonusa Esa Unggul</t>
  </si>
  <si>
    <t>Univ Iskandar Muda</t>
  </si>
  <si>
    <t>Univ Islam '45 Bekasi</t>
  </si>
  <si>
    <t>Univ Islam Al-Azhar Mataram</t>
  </si>
  <si>
    <t>Univ Islam Antarabang Malaysia</t>
  </si>
  <si>
    <t>Univ Islam As-Syafiiyah</t>
  </si>
  <si>
    <t>Univ Islam Attahiriyah</t>
  </si>
  <si>
    <t>Univ Islam Bandung</t>
  </si>
  <si>
    <t>Univ Islam Batik Surakarta</t>
  </si>
  <si>
    <t>Univ Islam Indonesia</t>
  </si>
  <si>
    <t>Univ Islam Jakarta</t>
  </si>
  <si>
    <t>Univ Islam Jember</t>
  </si>
  <si>
    <t>Univ Islam Kalimantan Muhammad</t>
  </si>
  <si>
    <t>Univ Islam Kediri</t>
  </si>
  <si>
    <t>Univ Islam Malang</t>
  </si>
  <si>
    <t>Univ Islam Nusantara</t>
  </si>
  <si>
    <t>Univ Islam Riau</t>
  </si>
  <si>
    <t>Univ Islam Sultan Agung</t>
  </si>
  <si>
    <t>Univ Islam Sumatera Utara</t>
  </si>
  <si>
    <t>Univ Islam Syekh Yusuf</t>
  </si>
  <si>
    <t>Univ Islam Syekh Yusuf Jakarta</t>
  </si>
  <si>
    <t>Univ Jakarta</t>
  </si>
  <si>
    <t>Univ Jambi</t>
  </si>
  <si>
    <t>Univ Jayabaya</t>
  </si>
  <si>
    <t>Univ Jember</t>
  </si>
  <si>
    <t>Univ Jenderal Soedirman</t>
  </si>
  <si>
    <t>Univ Jendral Achmad Yani</t>
  </si>
  <si>
    <t>Univ Jenggala Sidoarjo</t>
  </si>
  <si>
    <t>Univ Jhabal Ghafur</t>
  </si>
  <si>
    <t>Univ Kapuas Sintang</t>
  </si>
  <si>
    <t>Univ Karo</t>
  </si>
  <si>
    <t>Univ Kartini Surabaya</t>
  </si>
  <si>
    <t>Univ Kat Darma Cendika</t>
  </si>
  <si>
    <t>Univ Kat Indonesia Atma Jaya</t>
  </si>
  <si>
    <t>Univ Kat St Thomas Sumatera Ut</t>
  </si>
  <si>
    <t>Univ Kat Widya Mandala Madiun</t>
  </si>
  <si>
    <t>Univ Katolik Parahyangan</t>
  </si>
  <si>
    <t>Univ Katolik Soegijapranata</t>
  </si>
  <si>
    <t>Univ Katolik Widya Karya</t>
  </si>
  <si>
    <t>Univ Katolik Widya Mandala</t>
  </si>
  <si>
    <t>Univ Katolik Widya Mandira</t>
  </si>
  <si>
    <t>Univ Kediri</t>
  </si>
  <si>
    <t>Univ Kertanegara</t>
  </si>
  <si>
    <t>Univ Khairun</t>
  </si>
  <si>
    <t>Univ Krisnadwipayana</t>
  </si>
  <si>
    <t>Univ Krist Artha Wacana Kupang</t>
  </si>
  <si>
    <t>Univ Krist Indonesia Tomohon</t>
  </si>
  <si>
    <t>Univ Kristen Cipta Wacana</t>
  </si>
  <si>
    <t>Univ Kristen Duta Wacana</t>
  </si>
  <si>
    <t>Univ Kristen Immanuel</t>
  </si>
  <si>
    <t>Univ Kristen Indonesia</t>
  </si>
  <si>
    <t>Univ Kristen Indonesia Maluku</t>
  </si>
  <si>
    <t>Univ Kristen Indonesia Paulus</t>
  </si>
  <si>
    <t>Univ Kristen Indonesia Toraja</t>
  </si>
  <si>
    <t>Univ Kristen Krida Wacana</t>
  </si>
  <si>
    <t>Univ Kristen Maranatha</t>
  </si>
  <si>
    <t>Univ Kristen Palangkaraya</t>
  </si>
  <si>
    <t>Univ Kristen Petra</t>
  </si>
  <si>
    <t>Univ Kristen Satya Wacana</t>
  </si>
  <si>
    <t>Univ Kristen Surakarta</t>
  </si>
  <si>
    <t>Univ Kutai Kartanegara</t>
  </si>
  <si>
    <t>Univ Lambung Mangkurat</t>
  </si>
  <si>
    <t>Univ Lampung</t>
  </si>
  <si>
    <t>Univ Lancang Kuning</t>
  </si>
  <si>
    <t>Univ Langlangbuana</t>
  </si>
  <si>
    <t>Univ Lumajang</t>
  </si>
  <si>
    <t>Univ Madura</t>
  </si>
  <si>
    <t>Univ Mahaputra Muhammad Yamin</t>
  </si>
  <si>
    <t>Univ Mahasaraswati Mataram</t>
  </si>
  <si>
    <t>Univ Mahasarawati</t>
  </si>
  <si>
    <t>Univ Mahendradatta</t>
  </si>
  <si>
    <t>Univ Malahayati Bandar Lampung</t>
  </si>
  <si>
    <t>Univ Malikussaleh</t>
  </si>
  <si>
    <t>Univ Mataram</t>
  </si>
  <si>
    <t>Univ Mayjen Sungkono</t>
  </si>
  <si>
    <t>Univ Med of Ho Chi Minh City</t>
  </si>
  <si>
    <t>Univ Medan Area</t>
  </si>
  <si>
    <t>Univ Mederka Madiun</t>
  </si>
  <si>
    <t>Univ Mederka Malang</t>
  </si>
  <si>
    <t>Univ Mederka Pasuruan</t>
  </si>
  <si>
    <t>Univ Mederka Ponorogo</t>
  </si>
  <si>
    <t>Univ Mederka Surabaya</t>
  </si>
  <si>
    <t>Univ Mercu Buana</t>
  </si>
  <si>
    <t>Univ Methodist Indonesia</t>
  </si>
  <si>
    <t>Univ Mindanao Panabo College</t>
  </si>
  <si>
    <t>Univ Moch Sroedji Jember</t>
  </si>
  <si>
    <t>Univ Mpu Tantular</t>
  </si>
  <si>
    <t>Univ Muhammad Tapanuli Seletan</t>
  </si>
  <si>
    <t>Univ Muhammadiyah Banda Aceh</t>
  </si>
  <si>
    <t>Univ Muhammadiyah Bengkulu</t>
  </si>
  <si>
    <t>Univ Muhammadiyah Jakarta</t>
  </si>
  <si>
    <t>Univ Muhammadiyah Jember</t>
  </si>
  <si>
    <t>Univ Muhammadiyah Kupang</t>
  </si>
  <si>
    <t>Univ Muhammadiyah Lampung</t>
  </si>
  <si>
    <t>Univ Muhammadiyah Magelang</t>
  </si>
  <si>
    <t>Univ Muhammadiyah Makassar</t>
  </si>
  <si>
    <t>Univ Muhammadiyah Malang</t>
  </si>
  <si>
    <t>Univ Muhammadiyah Mataram</t>
  </si>
  <si>
    <t>Univ Muhammadiyah Metro</t>
  </si>
  <si>
    <t>Univ Muhammadiyah Palangkaraya</t>
  </si>
  <si>
    <t>Univ Muhammadiyah Palembang</t>
  </si>
  <si>
    <t>Univ Muhammadiyah Palu</t>
  </si>
  <si>
    <t>Univ Muhammadiyah Ponogoro</t>
  </si>
  <si>
    <t>Univ Muhammadiyah Pontianak</t>
  </si>
  <si>
    <t>Univ Muhammadiyah Purwokerto</t>
  </si>
  <si>
    <t>Univ Muhammadiyah Sumatera Bar</t>
  </si>
  <si>
    <t>Univ Muhammadiyah Sumatera Uta</t>
  </si>
  <si>
    <t>Univ Muhammadiyah Surabaya</t>
  </si>
  <si>
    <t>Univ Muhammadiyah Surakarta</t>
  </si>
  <si>
    <t>Univ Muhammadiyah Yogyakarta</t>
  </si>
  <si>
    <t>Univ Mulawarman</t>
  </si>
  <si>
    <t>Univ Muria Kudus</t>
  </si>
  <si>
    <t>Univ Muslim Indonesia</t>
  </si>
  <si>
    <t>Univ Muslim Nusantara Medan</t>
  </si>
  <si>
    <t>Univ Nahdaltulwathan Mataram</t>
  </si>
  <si>
    <t>Univ Narotama</t>
  </si>
  <si>
    <t>Univ Nasional</t>
  </si>
  <si>
    <t>Univ Negeri Manado</t>
  </si>
  <si>
    <t>Univ Negeri Yogyakarta</t>
  </si>
  <si>
    <t>Univ Ngurah Rai</t>
  </si>
  <si>
    <t>Univ Northeastern Philippines</t>
  </si>
  <si>
    <t>Univ Northern Philippines</t>
  </si>
  <si>
    <t>Univ Nusa Bangsa</t>
  </si>
  <si>
    <t>Univ Nusa Cendana</t>
  </si>
  <si>
    <t>Univ Nusantara Manado</t>
  </si>
  <si>
    <t>Univ of Health &amp; Sciences</t>
  </si>
  <si>
    <t>Univ of Malaya &amp; of Sheffield</t>
  </si>
  <si>
    <t>Univ of Negros Occidental</t>
  </si>
  <si>
    <t>Univ of Nottingham-Malaysia</t>
  </si>
  <si>
    <t>Univ of Philippines Mindanao</t>
  </si>
  <si>
    <t>Univ of Philippines Open Univ</t>
  </si>
  <si>
    <t>Univ of Philippines Visayas</t>
  </si>
  <si>
    <t>Univ of the Philippines System</t>
  </si>
  <si>
    <t>Univ Padjadjaran</t>
  </si>
  <si>
    <t>Univ Pakuan</t>
  </si>
  <si>
    <t>Univ Palangkaraya</t>
  </si>
  <si>
    <t>Univ Palembang</t>
  </si>
  <si>
    <t>Univ Panca Bhakti Pontianak</t>
  </si>
  <si>
    <t>Univ Panca Marga Probolinggo</t>
  </si>
  <si>
    <t>Univ Panca Sakti</t>
  </si>
  <si>
    <t>Univ Panca Sakti Tegal</t>
  </si>
  <si>
    <t>Univ Pancasila</t>
  </si>
  <si>
    <t>Univ Pandanaran Semarang</t>
  </si>
  <si>
    <t>Univ Panji Sakti</t>
  </si>
  <si>
    <t>Univ Pasundan</t>
  </si>
  <si>
    <t>Univ Pattimura</t>
  </si>
  <si>
    <t>Univ Pawyatan Daha</t>
  </si>
  <si>
    <t>Univ Pekalongan</t>
  </si>
  <si>
    <t>Univ Pelita Harapan</t>
  </si>
  <si>
    <t>Univ Pem Nas Vet Jawa Timur</t>
  </si>
  <si>
    <t>Univ Pem Nas Veter Yogyakarta</t>
  </si>
  <si>
    <t>Univ Pem Nas Veteran Jakarta</t>
  </si>
  <si>
    <t>Univ Pembangunan Panca Budi</t>
  </si>
  <si>
    <t>Univ Pembinaan Masyarakat ID</t>
  </si>
  <si>
    <t>Univ Pendidikan Indonesia</t>
  </si>
  <si>
    <t>Univ Pendidikan Nasional</t>
  </si>
  <si>
    <t>Univ Pendidikan Sultan Idris</t>
  </si>
  <si>
    <t>Univ Pepabri Ujung Pandang</t>
  </si>
  <si>
    <t>Univ Perpetual Help Rizal</t>
  </si>
  <si>
    <t>Univ Perpetual Help System</t>
  </si>
  <si>
    <t>Univ Persada Indonesia YAI</t>
  </si>
  <si>
    <t>Univ PGRI Batang Garing</t>
  </si>
  <si>
    <t>Univ Philippines - Diliman</t>
  </si>
  <si>
    <t>Univ Philippines Cebu Coll</t>
  </si>
  <si>
    <t>Univ Philippines Los Baños</t>
  </si>
  <si>
    <t>Univ Proklamasi 45</t>
  </si>
  <si>
    <t>Univ Putra Bangsa</t>
  </si>
  <si>
    <t>Univ Respati Indonesia</t>
  </si>
  <si>
    <t>Univ Riau</t>
  </si>
  <si>
    <t>Univ Saburai Bandar Lampung</t>
  </si>
  <si>
    <t>Univ Sahid</t>
  </si>
  <si>
    <t>Univ Sam Ratulangi</t>
  </si>
  <si>
    <t>Univ Samudra Langsa</t>
  </si>
  <si>
    <t>Univ Sanata Dharma</t>
  </si>
  <si>
    <t>Univ Sarjanawiyata Tamansiswa</t>
  </si>
  <si>
    <t>Univ Satria Makasar</t>
  </si>
  <si>
    <t>Univ Satya Negara Indonesia</t>
  </si>
  <si>
    <t>Univ Satyagama Jakarta</t>
  </si>
  <si>
    <t>Univ Sebelas Maret</t>
  </si>
  <si>
    <t>Univ Semarang</t>
  </si>
  <si>
    <t>Univ Siliwangi</t>
  </si>
  <si>
    <t>Univ Simalungun</t>
  </si>
  <si>
    <t>Univ Singaperbangsa</t>
  </si>
  <si>
    <t>Univ Sintuwu Maroso Poso</t>
  </si>
  <si>
    <t>Univ Sisingamangaraja XII</t>
  </si>
  <si>
    <t>Univ Sjakhyakirti</t>
  </si>
  <si>
    <t>Univ Slamet Riyadi Surakarta</t>
  </si>
  <si>
    <t>Univ Soerjo</t>
  </si>
  <si>
    <t>Univ Southeastern Philippines</t>
  </si>
  <si>
    <t>Univ Southern Philippines</t>
  </si>
  <si>
    <t>Univ Sriwijaya</t>
  </si>
  <si>
    <t>Univ Sulawesi Tenggara</t>
  </si>
  <si>
    <t>Univ Sumateria Utara</t>
  </si>
  <si>
    <t>Univ Sunan Bonang</t>
  </si>
  <si>
    <t>Univ Sunan Giri</t>
  </si>
  <si>
    <t>Univ Surabaya</t>
  </si>
  <si>
    <t>Univ Surapati</t>
  </si>
  <si>
    <t>Univ Swadaya Gunung Jati</t>
  </si>
  <si>
    <t>Univ Syiah Kuala</t>
  </si>
  <si>
    <t>Univ Tabanan</t>
  </si>
  <si>
    <t>Univ Tadulako</t>
  </si>
  <si>
    <t>Univ Taman Siswa</t>
  </si>
  <si>
    <t>Univ Taman Siswa Palembang</t>
  </si>
  <si>
    <t>Univ Tanjung Pura</t>
  </si>
  <si>
    <t>Univ Tarumanagara</t>
  </si>
  <si>
    <t>Univ Tenaga Nasional</t>
  </si>
  <si>
    <t>Univ Terbuka</t>
  </si>
  <si>
    <t>Univ Thailand Chamb Comm</t>
  </si>
  <si>
    <t>Univ Tidar Magelang</t>
  </si>
  <si>
    <t>Univ Timor</t>
  </si>
  <si>
    <t>Univ Tirtayasa Serang Banten</t>
  </si>
  <si>
    <t>Univ Tri Dharma</t>
  </si>
  <si>
    <t>Univ Tri Tunggal Surabaya</t>
  </si>
  <si>
    <t>Univ Tridinanti</t>
  </si>
  <si>
    <t>Univ Trisakti</t>
  </si>
  <si>
    <t>Univ Trunajaya Bontang</t>
  </si>
  <si>
    <t>Univ Tulungagung</t>
  </si>
  <si>
    <t>Univ Tunas Pembangunan</t>
  </si>
  <si>
    <t>Univ Udayana</t>
  </si>
  <si>
    <t>Univ Ujung Pandang</t>
  </si>
  <si>
    <t>Univ Veter Bangun Nusantara</t>
  </si>
  <si>
    <t>Univ Veteran Repulik Indonesia</t>
  </si>
  <si>
    <t>Univ Veterinary Science Yezin</t>
  </si>
  <si>
    <t>Univ W R Supratman</t>
  </si>
  <si>
    <t>Univ Wangsa Manggala</t>
  </si>
  <si>
    <t>Univ Warmadewa</t>
  </si>
  <si>
    <t>Univ Widya Dharma Klaten</t>
  </si>
  <si>
    <t>Univ Widya Gama Mahakam</t>
  </si>
  <si>
    <t>Univ Widya Gama Malang</t>
  </si>
  <si>
    <t>Univ Widya Kartika</t>
  </si>
  <si>
    <t>Univ Widya Mataram Yogyakarta</t>
  </si>
  <si>
    <t>Univ Wijaya Putra</t>
  </si>
  <si>
    <t>Univ Wijayakusuma Purwokerto</t>
  </si>
  <si>
    <t>Univ Winaya Mukti</t>
  </si>
  <si>
    <t>Univ Wiralodra Indramayu</t>
  </si>
  <si>
    <t>Univ Wiraraja Sumenep</t>
  </si>
  <si>
    <t>Univ Wiraswasta Indonesia</t>
  </si>
  <si>
    <t>Univ Wisnu Wardhana</t>
  </si>
  <si>
    <t>Univ Yarsi</t>
  </si>
  <si>
    <t>Univ Yos Sudarso</t>
  </si>
  <si>
    <t>Universiti Malaya</t>
  </si>
  <si>
    <t>Universiti Malaysia Sabah</t>
  </si>
  <si>
    <t>Universiti Malaysia Sarawak</t>
  </si>
  <si>
    <t>Universiti Putra Malaysia</t>
  </si>
  <si>
    <t>Universiti Sains Malaysia</t>
  </si>
  <si>
    <t>Universiti Teknologi Malaysia</t>
  </si>
  <si>
    <t>Universiti Teknologi MARA</t>
  </si>
  <si>
    <t>Universiti Teknologi Petronas</t>
  </si>
  <si>
    <t>Universiti Utara Malaysia</t>
  </si>
  <si>
    <t>University Distance Education</t>
  </si>
  <si>
    <t>University Eastern Philippines</t>
  </si>
  <si>
    <t>University of Asia Pacific</t>
  </si>
  <si>
    <t>University of Assumption</t>
  </si>
  <si>
    <t>University of Baguio</t>
  </si>
  <si>
    <t>University of Batangas</t>
  </si>
  <si>
    <t>University of Bohol</t>
  </si>
  <si>
    <t>University of Cambodia</t>
  </si>
  <si>
    <t>University of Cebu</t>
  </si>
  <si>
    <t>University of Culture</t>
  </si>
  <si>
    <t>University of Iloilo</t>
  </si>
  <si>
    <t>University of Indonesia</t>
  </si>
  <si>
    <t>University of La Salette</t>
  </si>
  <si>
    <t>University of Mandalay</t>
  </si>
  <si>
    <t>University of Manila</t>
  </si>
  <si>
    <t>University of Mindanao</t>
  </si>
  <si>
    <t>University of Natural Sciences</t>
  </si>
  <si>
    <t>University of Nueva Caceres</t>
  </si>
  <si>
    <t>University of Pangasinan</t>
  </si>
  <si>
    <t>University of Regina Carmeli</t>
  </si>
  <si>
    <t>University of Sain La Salle</t>
  </si>
  <si>
    <t>University of Saint Anthony</t>
  </si>
  <si>
    <t>University of San Agustín</t>
  </si>
  <si>
    <t>University of San Carlos</t>
  </si>
  <si>
    <t>University of Santo Tomas</t>
  </si>
  <si>
    <t>University of the East</t>
  </si>
  <si>
    <t>University of the East Manila</t>
  </si>
  <si>
    <t>University of Visayas</t>
  </si>
  <si>
    <t>University of Visayas Mandaue</t>
  </si>
  <si>
    <t>University of Visayas Toledo</t>
  </si>
  <si>
    <t>University Philippines Manila</t>
  </si>
  <si>
    <t>University San Jose Recoletos</t>
  </si>
  <si>
    <t>University Southern Mindanao</t>
  </si>
  <si>
    <t>UPN Veteran University</t>
  </si>
  <si>
    <t>Urios College</t>
  </si>
  <si>
    <t>Uttaradit Teachers' College</t>
  </si>
  <si>
    <t>Vechea Satan Antaracteach Kamp</t>
  </si>
  <si>
    <t>Vechea Satan Bachek Vechea Kam</t>
  </si>
  <si>
    <t>Vechea Satan Bachek Vechea nin</t>
  </si>
  <si>
    <t>Vechea Satan Cheath Kraup Kram</t>
  </si>
  <si>
    <t>Vechea Satan Krap Krang Sethak</t>
  </si>
  <si>
    <t>Velez College</t>
  </si>
  <si>
    <t>Veritas College of Irosin</t>
  </si>
  <si>
    <t>Victor R. Medina Junior Coll</t>
  </si>
  <si>
    <t>Victorian College</t>
  </si>
  <si>
    <t>Viên Dai hoc Hô Chí Minh</t>
  </si>
  <si>
    <t>Viên Dai hoc Huê</t>
  </si>
  <si>
    <t>Vietnam National U Ho Chi Minh</t>
  </si>
  <si>
    <t>Villaflores College</t>
  </si>
  <si>
    <t>Vín Dai hoc Mo Quôæ Giahâ nô</t>
  </si>
  <si>
    <t>Virgen Milagrosa Univ Found</t>
  </si>
  <si>
    <t>Virgen Remedios Coll Zambales</t>
  </si>
  <si>
    <t>Visayan Maritime Academy</t>
  </si>
  <si>
    <t>Visaya's Data Computer College</t>
  </si>
  <si>
    <t>Visayas State Coll Agriculture</t>
  </si>
  <si>
    <t>Vithagnalay Khou Bankeun</t>
  </si>
  <si>
    <t>Vithagnalay Khou Luangphabang</t>
  </si>
  <si>
    <t>Vithagnalay Khou Pakse</t>
  </si>
  <si>
    <t>Vithagnalay Khou Savannakhet</t>
  </si>
  <si>
    <t>Vithagnalay Khou Song Watongtu</t>
  </si>
  <si>
    <t>Vithagnalay Lattana Kankha</t>
  </si>
  <si>
    <t>Vithagnalay Thou Khomxeanteu</t>
  </si>
  <si>
    <t>Vongchavalitkul University</t>
  </si>
  <si>
    <t>Walailak University</t>
  </si>
  <si>
    <t>Webster University Thailand</t>
  </si>
  <si>
    <t>Wesleyan Univ Philippines</t>
  </si>
  <si>
    <t>West Negros College</t>
  </si>
  <si>
    <t>West Visayas State University</t>
  </si>
  <si>
    <t>Western Aklan Polytechnic Coll</t>
  </si>
  <si>
    <t>Western College</t>
  </si>
  <si>
    <t>Western Institute Technology</t>
  </si>
  <si>
    <t>Western Leyte College</t>
  </si>
  <si>
    <t>Western Luzon Agric College</t>
  </si>
  <si>
    <t>Western Mindanao State Univ</t>
  </si>
  <si>
    <t>Western Philippine College</t>
  </si>
  <si>
    <t>Wijayakusuma University</t>
  </si>
  <si>
    <t>Workers' College Yangon</t>
  </si>
  <si>
    <t>Yala Teachers' College</t>
  </si>
  <si>
    <t>Yangon (Rangoon) Inst of Tech</t>
  </si>
  <si>
    <t>Yangon University</t>
  </si>
  <si>
    <t>Yangon University Botahtaung</t>
  </si>
  <si>
    <t>Yangon University Hlaing</t>
  </si>
  <si>
    <t>Yangon University Kyminyindine</t>
  </si>
  <si>
    <t>Yonok College</t>
  </si>
  <si>
    <t>Zamboanga City Polytech Coll</t>
  </si>
  <si>
    <t>Zamboanga del Norte Agric Coll</t>
  </si>
  <si>
    <t>Zamboanga del Sur Agric Coll</t>
  </si>
  <si>
    <t>Zamboanga St Coll Mar Sci Tech</t>
  </si>
  <si>
    <t>Zaragosa College</t>
  </si>
  <si>
    <t>Acad Royal Be Arts Bruxelles</t>
  </si>
  <si>
    <t>Acad Royal Be Arts Liège</t>
  </si>
  <si>
    <t>Acad Royale Be Arts Décor</t>
  </si>
  <si>
    <t>Administration Ecole National</t>
  </si>
  <si>
    <t>Agarische Hogeschool Den Bosch</t>
  </si>
  <si>
    <t>Agricultural University</t>
  </si>
  <si>
    <t>Agrocampus Rennes</t>
  </si>
  <si>
    <t>Akad Bild Künste München</t>
  </si>
  <si>
    <t>Akad Bild Künste Nürnberg</t>
  </si>
  <si>
    <t>Akademie Bildenden Künste Wien</t>
  </si>
  <si>
    <t>AKI Akademie Beeldende Kunst</t>
  </si>
  <si>
    <t>Albert Ludwigs Univ</t>
  </si>
  <si>
    <t>Alice Salomon FH SozArb SozPäd</t>
  </si>
  <si>
    <t>American Business School, The</t>
  </si>
  <si>
    <t>American College of Paris</t>
  </si>
  <si>
    <t>American Educ Counselling Ctre</t>
  </si>
  <si>
    <t>American School of Zurich</t>
  </si>
  <si>
    <t>American Univ of Paris (IESPA)</t>
  </si>
  <si>
    <t>Amsterdam University College</t>
  </si>
  <si>
    <t>Amsterdamse Hogeschool Kunsten</t>
  </si>
  <si>
    <t>Augustana HS Neuendettelsau</t>
  </si>
  <si>
    <t>Avans Univ</t>
  </si>
  <si>
    <t>Azusa Theologische Hogeschool</t>
  </si>
  <si>
    <t>Bauhaus Univ Weimar</t>
  </si>
  <si>
    <t>Bayerische J Maximilian Univ</t>
  </si>
  <si>
    <t>Bergische Univ GesamtHS</t>
  </si>
  <si>
    <t>Berner Fachhochschule</t>
  </si>
  <si>
    <t>Brandenburgisch Tech Univ</t>
  </si>
  <si>
    <t>British Inst in Paris (London)</t>
  </si>
  <si>
    <t>Bucerius Law School Hamburg</t>
  </si>
  <si>
    <t>Burg Giebichenstein HS Kunst D</t>
  </si>
  <si>
    <t>Burgundy School of Business</t>
  </si>
  <si>
    <t>C Basiliensis Music Acad Basel</t>
  </si>
  <si>
    <t>Carl Ossietzky Univ Oldenburg</t>
  </si>
  <si>
    <t>Cen Doc Rech Euro Compar Intl</t>
  </si>
  <si>
    <t>Cen Etud Prép Organ Intl</t>
  </si>
  <si>
    <t>Cen Etud Sup Form Apprent</t>
  </si>
  <si>
    <t>Cen Etud Sup Ind</t>
  </si>
  <si>
    <t>Cen Form Ing Alternance</t>
  </si>
  <si>
    <t>Cen Form Perfect Journalistes</t>
  </si>
  <si>
    <t>Cen Nat Etud Agr</t>
  </si>
  <si>
    <t>Cen Nat Etud Sup</t>
  </si>
  <si>
    <t>Cen Prép Echanges Intl</t>
  </si>
  <si>
    <t>Cen Rég Edu Phys Sport</t>
  </si>
  <si>
    <t>Centre Universitair Luxembourg</t>
  </si>
  <si>
    <t>CERAM Sophia Antipolis</t>
  </si>
  <si>
    <t>CFA Groupe IGS Lyons</t>
  </si>
  <si>
    <t>Charite Medical University</t>
  </si>
  <si>
    <t>Christelijke Agrarische HS</t>
  </si>
  <si>
    <t>Christelijke Hogeschool Ede</t>
  </si>
  <si>
    <t>Christelijke HS Driestar</t>
  </si>
  <si>
    <t>Christelijke HS Noord-Holland</t>
  </si>
  <si>
    <t>Christelijke HS Windesheim</t>
  </si>
  <si>
    <t>Christian Albrechts Univ Kiel</t>
  </si>
  <si>
    <t>Codarts Univ for the Arts</t>
  </si>
  <si>
    <t>Coll France</t>
  </si>
  <si>
    <t>College of Engineers HEIG-VD</t>
  </si>
  <si>
    <t>College of Europe</t>
  </si>
  <si>
    <t>College Sismondi</t>
  </si>
  <si>
    <t>Collège-Lycée Buffon</t>
  </si>
  <si>
    <t>Con Nat Sup de Musique/Danse</t>
  </si>
  <si>
    <t>Cons National Super de Musique</t>
  </si>
  <si>
    <t>Conserv Nat Arts Métiers</t>
  </si>
  <si>
    <t>Conserv Nat Sup Art Dram</t>
  </si>
  <si>
    <t>Conserv Nat Sup Musique Danse</t>
  </si>
  <si>
    <t>Conserv Royal Musique</t>
  </si>
  <si>
    <t>Conserv Royal Musique Liège</t>
  </si>
  <si>
    <t>Conserv Royal Musique Mons</t>
  </si>
  <si>
    <t>Conservatoire Darius Milhaud</t>
  </si>
  <si>
    <t>Conservatoire de Musiq -Geneve</t>
  </si>
  <si>
    <t>Cours de Civilisation Francais</t>
  </si>
  <si>
    <t>CPE Lyon</t>
  </si>
  <si>
    <t>CPGE Saint-Paul</t>
  </si>
  <si>
    <t>CPGE St. Vincent</t>
  </si>
  <si>
    <t>Ctr Franco-American Mgnt CEFAM</t>
  </si>
  <si>
    <t>Ctr Univ de Form et Recherche</t>
  </si>
  <si>
    <t>CUFR Jean Francois Champollion</t>
  </si>
  <si>
    <t>Deutsche Sporthochschule Köln</t>
  </si>
  <si>
    <t>Deutsche Telekom FH Leipzig</t>
  </si>
  <si>
    <t>Diplomatic Academy of Vienna</t>
  </si>
  <si>
    <t>Donau Universität Krems</t>
  </si>
  <si>
    <t>Dr Hoch's Conservatory</t>
  </si>
  <si>
    <t>Dresden International School</t>
  </si>
  <si>
    <t>E Air</t>
  </si>
  <si>
    <t>E Anthropologie</t>
  </si>
  <si>
    <t>E Arch Bretagne</t>
  </si>
  <si>
    <t>E Arch Clermont-Ferrand</t>
  </si>
  <si>
    <t>E Arch Grenoble</t>
  </si>
  <si>
    <t>E Arch Languedoc-Roussillon</t>
  </si>
  <si>
    <t>E Arch Lyon</t>
  </si>
  <si>
    <t>E Arch Marseille-Luminy</t>
  </si>
  <si>
    <t>E Arch Nancy</t>
  </si>
  <si>
    <t>E Arch Nantes</t>
  </si>
  <si>
    <t>E Arch Normandie</t>
  </si>
  <si>
    <t>E Arch Paris-Belleville</t>
  </si>
  <si>
    <t>E Arch Paris-la-Défense</t>
  </si>
  <si>
    <t>E Arch Paris-la-Seine</t>
  </si>
  <si>
    <t>E Arch Paris-la-Villette</t>
  </si>
  <si>
    <t>E Arch Paris-Tolbiac</t>
  </si>
  <si>
    <t>E Arch Paris-Villemin</t>
  </si>
  <si>
    <t>E Arch Paysage Bourdeaux</t>
  </si>
  <si>
    <t>E Arch Saint-Etienne</t>
  </si>
  <si>
    <t>E Arch Strasbourg</t>
  </si>
  <si>
    <t>E Arch Versailles</t>
  </si>
  <si>
    <t>E Arts Décor</t>
  </si>
  <si>
    <t>E Cath Arts Métiers Lyon</t>
  </si>
  <si>
    <t>E Cen Lille</t>
  </si>
  <si>
    <t>E Cen Lyon</t>
  </si>
  <si>
    <t>E Cen Nantes</t>
  </si>
  <si>
    <t>E Cen Paris</t>
  </si>
  <si>
    <t>E Euro Aff</t>
  </si>
  <si>
    <t>E Euro Chim Polym Mat</t>
  </si>
  <si>
    <t>E Euro Gestion</t>
  </si>
  <si>
    <t>E Euro Ing Génie Mat</t>
  </si>
  <si>
    <t>E Form Psycho-Péd</t>
  </si>
  <si>
    <t>E Française Elect Inf</t>
  </si>
  <si>
    <t>E Française L Attachés Presse</t>
  </si>
  <si>
    <t>E Française Pap Ind Graph</t>
  </si>
  <si>
    <t>E Franco Allemande Comm Ind</t>
  </si>
  <si>
    <t>E H Etud Comm</t>
  </si>
  <si>
    <t>E H Etud Comm Liège</t>
  </si>
  <si>
    <t>E H Etud Comm Nord</t>
  </si>
  <si>
    <t>E H Etud Ind</t>
  </si>
  <si>
    <t>E H Etud Pol Soc</t>
  </si>
  <si>
    <t>E Ing Apprent Poitou Charentes</t>
  </si>
  <si>
    <t>E Ing Cherbourg</t>
  </si>
  <si>
    <t>E Ing Inf Ind</t>
  </si>
  <si>
    <t>E Ing Inf Prod</t>
  </si>
  <si>
    <t>E Ing Tours</t>
  </si>
  <si>
    <t>E Ing Ville Paris</t>
  </si>
  <si>
    <t>E Intl Lang Civ Fr Alliance Fr</t>
  </si>
  <si>
    <t>E Louis Broglie</t>
  </si>
  <si>
    <t>E Louvre</t>
  </si>
  <si>
    <t>E Mgmt Lyon</t>
  </si>
  <si>
    <t>E Mines Nantes</t>
  </si>
  <si>
    <t>E Nat Adm</t>
  </si>
  <si>
    <t>E Nat Assurances</t>
  </si>
  <si>
    <t>E Nat Aviat civile</t>
  </si>
  <si>
    <t>E Nat Be Arts</t>
  </si>
  <si>
    <t>E Nat Be Arts Bourges</t>
  </si>
  <si>
    <t>E Nat Cadastre</t>
  </si>
  <si>
    <t>E Nat Chartes</t>
  </si>
  <si>
    <t>E Nat Douanes</t>
  </si>
  <si>
    <t>E Nat Form Agr</t>
  </si>
  <si>
    <t>E Nat Génie Eau Environnement</t>
  </si>
  <si>
    <t>E Nat Genie Rur Eaux Forets</t>
  </si>
  <si>
    <t>E Nat Impôts</t>
  </si>
  <si>
    <t>E Nat Ing Belfort</t>
  </si>
  <si>
    <t>E Nat Ing Brest</t>
  </si>
  <si>
    <t>E Nat Ing Hort Paysage</t>
  </si>
  <si>
    <t>E Nat Ing Metz</t>
  </si>
  <si>
    <t>E Nat Ing Saint-Etienne</t>
  </si>
  <si>
    <t>E Nat Ing Tarbes</t>
  </si>
  <si>
    <t>E Nat Ing Tech Ind Agr Alim</t>
  </si>
  <si>
    <t>E Nat Ing Trav Agr</t>
  </si>
  <si>
    <t>E Nat Ing Trav Agr Bordeaux</t>
  </si>
  <si>
    <t>E Nat Mag</t>
  </si>
  <si>
    <t>E Nat Marine marchande</t>
  </si>
  <si>
    <t>E Nat Météo</t>
  </si>
  <si>
    <t>E Nat Ponts Chaussées</t>
  </si>
  <si>
    <t>E Nat Santé Publ</t>
  </si>
  <si>
    <t>E Nat Sci Géographiques</t>
  </si>
  <si>
    <t>E Nat Statistique Adm Econ</t>
  </si>
  <si>
    <t>E Nat Statistique Analyse Inf</t>
  </si>
  <si>
    <t>E Nat Sup Agr Ind Alim</t>
  </si>
  <si>
    <t>E Nat Sup Agr Montpellier</t>
  </si>
  <si>
    <t>E Nat Sup Agr Rennes</t>
  </si>
  <si>
    <t>E Nat Sup Agr Toulouse</t>
  </si>
  <si>
    <t>E Nat Sup Arts Appl Métier Art</t>
  </si>
  <si>
    <t>E Nat Sup Arts Décor</t>
  </si>
  <si>
    <t>E Nat Sup Arts Ind Text</t>
  </si>
  <si>
    <t>E Nat Sup Arts Métiers</t>
  </si>
  <si>
    <t>E Nat Sup Arts Métiers Chalons</t>
  </si>
  <si>
    <t>E Nat Sup Arts Visuels Cambre</t>
  </si>
  <si>
    <t>E Nat Sup Be Arts</t>
  </si>
  <si>
    <t>E Nat Sup Bio Appl Nutr</t>
  </si>
  <si>
    <t>E Nat Sup Céramique Ind</t>
  </si>
  <si>
    <t>E Nat Sup Chim Inst Nat Polyt</t>
  </si>
  <si>
    <t>E Nat Sup Chim Lille</t>
  </si>
  <si>
    <t>E Nat Sup Chim Montpellier</t>
  </si>
  <si>
    <t>E Nat Sup Chim Mulhouse</t>
  </si>
  <si>
    <t>E Nat Sup Chim Paris</t>
  </si>
  <si>
    <t>E Nat Sup Chim Phys Bordeaux</t>
  </si>
  <si>
    <t>E Nat Sup Chim Rennes</t>
  </si>
  <si>
    <t>E Nat Sup Elect Appl</t>
  </si>
  <si>
    <t>E Nat Sup Elect Chim Elect Mét</t>
  </si>
  <si>
    <t>E Nat Sup Elect Méc</t>
  </si>
  <si>
    <t>E Nat Sup Elect Radio Elect</t>
  </si>
  <si>
    <t>E Nat Sup Elect Tech Inf Hydr</t>
  </si>
  <si>
    <t>E Nat Sup Génie Ind</t>
  </si>
  <si>
    <t>E Nat Sup Génie Sys Industiels</t>
  </si>
  <si>
    <t>E Nat Sup Génie Tech Ind</t>
  </si>
  <si>
    <t>E Nat Sup Géologie</t>
  </si>
  <si>
    <t>E Nat Sup Hydr Méc Grenoble</t>
  </si>
  <si>
    <t>E Nat Sup Ind Agr Alim</t>
  </si>
  <si>
    <t>E Nat Sup Ind Chim Nancy</t>
  </si>
  <si>
    <t>E Nat Sup Ind Text Mulhouse</t>
  </si>
  <si>
    <t>E Nat Sup Inf Math Appl</t>
  </si>
  <si>
    <t>E Nat Sup Ing Bourges</t>
  </si>
  <si>
    <t>E Nat Sup Ing Construct Aéro</t>
  </si>
  <si>
    <t>E Nat Sup Ing Elect Grenoble</t>
  </si>
  <si>
    <t>E Nat Sup Ing Etudes Tech Arme</t>
  </si>
  <si>
    <t>E Nat Sup Ing Génie Chim</t>
  </si>
  <si>
    <t>E Nat Sup Ing Limoges</t>
  </si>
  <si>
    <t>E Nat Sup Ing Mans</t>
  </si>
  <si>
    <t>E Nat Sup Ing Méc Energ</t>
  </si>
  <si>
    <t>E Nat Sup Ing S ALSACE(ENSISA)</t>
  </si>
  <si>
    <t>E Nat Sup Méc Aéro</t>
  </si>
  <si>
    <t>E Nat Sup Meunerie Ind Céréal</t>
  </si>
  <si>
    <t>E Nat Sup Mines Nancy</t>
  </si>
  <si>
    <t>E Nat Sup Mines Paris</t>
  </si>
  <si>
    <t>E Nat Sup Mines Saint Etienne</t>
  </si>
  <si>
    <t>E Nat Sup Pétrole Moteurs</t>
  </si>
  <si>
    <t>E Nat Sup Phys Grenoble</t>
  </si>
  <si>
    <t>E Nat Sup Phys Marseille</t>
  </si>
  <si>
    <t>E Nat Sup Phys Strasbourg</t>
  </si>
  <si>
    <t>E Nat Sup Sci Appl Tech</t>
  </si>
  <si>
    <t>E Nat Sup Sci Inf Biblio</t>
  </si>
  <si>
    <t>E Nat Sup Synth Proc Ing Chim</t>
  </si>
  <si>
    <t>E Nat Sup Tech Avancées</t>
  </si>
  <si>
    <t>E Nat Sup Tech Ind Mine Albi-C</t>
  </si>
  <si>
    <t>E Nat Sup Tech Ind Mines Alès</t>
  </si>
  <si>
    <t>E Nat Sup Tech Ind Mines Douai</t>
  </si>
  <si>
    <t>E Nat Sup Télécom</t>
  </si>
  <si>
    <t>E Nat Sup Télécom Bretagne</t>
  </si>
  <si>
    <t>E Nat Trav Mar</t>
  </si>
  <si>
    <t>E Nat Trav Publ Etat</t>
  </si>
  <si>
    <t>E Nat Trésor publ</t>
  </si>
  <si>
    <t>E Nat Vét Alfort</t>
  </si>
  <si>
    <t>E Nat Vét Lyon</t>
  </si>
  <si>
    <t>E Nat Vét Nantes</t>
  </si>
  <si>
    <t>E Nat Vét Toulouse</t>
  </si>
  <si>
    <t>E Navale</t>
  </si>
  <si>
    <t>E Nouv Ing Com</t>
  </si>
  <si>
    <t>E Nouv Organ Econ Soc</t>
  </si>
  <si>
    <t>E Observatoire Sci Terre</t>
  </si>
  <si>
    <t>E Opt Lun</t>
  </si>
  <si>
    <t>E Polytech</t>
  </si>
  <si>
    <t>E Polytech Féd Lausanne</t>
  </si>
  <si>
    <t>E Polytech Univ Nantes</t>
  </si>
  <si>
    <t>E Pratique H Etud</t>
  </si>
  <si>
    <t>E Pratique Service Soc</t>
  </si>
  <si>
    <t>E Psychologues practiciens</t>
  </si>
  <si>
    <t>E Rég Be Arts</t>
  </si>
  <si>
    <t>E Spéc Méc Elect Sudria</t>
  </si>
  <si>
    <t>E Spéc Militaire</t>
  </si>
  <si>
    <t>E Spéc Trav Publ Bât Ind</t>
  </si>
  <si>
    <t>E Sup Agr Angers</t>
  </si>
  <si>
    <t>E Sup Agr Purpan</t>
  </si>
  <si>
    <t>E Sup Angevine Inf Prod</t>
  </si>
  <si>
    <t>E Sup Appl Corps Gras</t>
  </si>
  <si>
    <t>E Sup Appl Génie</t>
  </si>
  <si>
    <t>E Sup Appl Transmissions</t>
  </si>
  <si>
    <t>E Sup Arts Plastiques Visuels</t>
  </si>
  <si>
    <t>E Sup Bois</t>
  </si>
  <si>
    <t>E Sup Chim Org Min</t>
  </si>
  <si>
    <t>E Sup Chim Phys Elect Lyon</t>
  </si>
  <si>
    <t>E Sup Comm Amiens Picardie</t>
  </si>
  <si>
    <t>E Sup Comm Bordeaux</t>
  </si>
  <si>
    <t>E Sup Comm Campiègne</t>
  </si>
  <si>
    <t>E Sup Comm Chambry</t>
  </si>
  <si>
    <t>E Sup Comm Clermont-Ferrand</t>
  </si>
  <si>
    <t>E Sup Comm Grenoble</t>
  </si>
  <si>
    <t>E Sup Comm Havre</t>
  </si>
  <si>
    <t>E Sup Comm La Rochelle</t>
  </si>
  <si>
    <t>E Sup Comm Lille</t>
  </si>
  <si>
    <t>E Sup Comm Marne la Vallée</t>
  </si>
  <si>
    <t>E Sup Comm Marseille Provence</t>
  </si>
  <si>
    <t>E Sup Comm Montpellier</t>
  </si>
  <si>
    <t>E Sup Comm Nantes Atlantique</t>
  </si>
  <si>
    <t>E Sup Comm Pau</t>
  </si>
  <si>
    <t>E Sup Comm Reims</t>
  </si>
  <si>
    <t>E Sup Comm Rennes</t>
  </si>
  <si>
    <t>E Sup Comm Rouen</t>
  </si>
  <si>
    <t>E Sup Comm Saint Etienne</t>
  </si>
  <si>
    <t>E Sup Comm Toulouse</t>
  </si>
  <si>
    <t>E Sup Comm Troyes</t>
  </si>
  <si>
    <t>E Sup Elect</t>
  </si>
  <si>
    <t>E Sup Elect Ouest</t>
  </si>
  <si>
    <t>E Sup Elect Tech Elect</t>
  </si>
  <si>
    <t>E Sup Géomètres Topographes</t>
  </si>
  <si>
    <t>E Sup Gestion</t>
  </si>
  <si>
    <t>E Sup Ind Text Epinal</t>
  </si>
  <si>
    <t>E Sup Inf Elect Automatique</t>
  </si>
  <si>
    <t>E Sup Ing Chambéry</t>
  </si>
  <si>
    <t>E Sup Ing Génie Elect</t>
  </si>
  <si>
    <t>E Sup Ing Inf Génie Télécom</t>
  </si>
  <si>
    <t>E Sup Ing Luminy</t>
  </si>
  <si>
    <t>E Sup Ing Marseille</t>
  </si>
  <si>
    <t>E Sup Ing Nice SophiaAntipolis</t>
  </si>
  <si>
    <t>E Sup Ing Poitiers</t>
  </si>
  <si>
    <t>E Sup Ing Rech Mat</t>
  </si>
  <si>
    <t>E Sup Ing Sys Ind Avancé R Alp</t>
  </si>
  <si>
    <t>E Sup Ing Tech Agr</t>
  </si>
  <si>
    <t>E Sup Ing Télécom</t>
  </si>
  <si>
    <t>E Sup Interprètes Trad</t>
  </si>
  <si>
    <t>E Sup Journalisme</t>
  </si>
  <si>
    <t>E Sup Journalisme Paris</t>
  </si>
  <si>
    <t>E Sup Méc Marseille</t>
  </si>
  <si>
    <t>E Sup Métrologie</t>
  </si>
  <si>
    <t>E Sup Microbio Sécur Alim</t>
  </si>
  <si>
    <t>E Sup Optique</t>
  </si>
  <si>
    <t>E Sup Phys Chim Ind</t>
  </si>
  <si>
    <t>E Sup Plasturgie</t>
  </si>
  <si>
    <t>E Sup Proc Elect Opt</t>
  </si>
  <si>
    <t>E Sup Professions Immobilières</t>
  </si>
  <si>
    <t>E Sup Sci Appl Ing Mulhouse</t>
  </si>
  <si>
    <t>E Sup Sci Comm Angers</t>
  </si>
  <si>
    <t>E Sup Sci Econ Comm</t>
  </si>
  <si>
    <t>E Sup Sci Inf</t>
  </si>
  <si>
    <t>E Sup Sci Tech Ing Nancy</t>
  </si>
  <si>
    <t>E Sup Soudage Appl</t>
  </si>
  <si>
    <t>E Sup Tech Aéro Construct Auto</t>
  </si>
  <si>
    <t>E Sup Tech Aff</t>
  </si>
  <si>
    <t>E Sup Tech Biomolécules</t>
  </si>
  <si>
    <t>E Sup Tech Ind Avancées</t>
  </si>
  <si>
    <t>E Sup Tech Ind Text</t>
  </si>
  <si>
    <t>E Sup Trad Interprèt Cadre Com</t>
  </si>
  <si>
    <t>E Tech Sup Privée Chim Ouest</t>
  </si>
  <si>
    <t>E Univ Ing Lille</t>
  </si>
  <si>
    <t>EBS Universitat</t>
  </si>
  <si>
    <t>Ec Norm Sup Fontenay St Cloud</t>
  </si>
  <si>
    <t>Ec Normale Sup de Cachan</t>
  </si>
  <si>
    <t>Ec Normale Sup Lettres Sc Hum</t>
  </si>
  <si>
    <t>Ec Normale Superieure Lyon</t>
  </si>
  <si>
    <t>Ec Normale Superieure Paris</t>
  </si>
  <si>
    <t>Ec Sup Comm Exterieur</t>
  </si>
  <si>
    <t>Ec Sup-Metiers Artistiq ESMA</t>
  </si>
  <si>
    <t>Ecol Ing Genie des System Ind</t>
  </si>
  <si>
    <t>Ecole Beaux Arts de Quimper</t>
  </si>
  <si>
    <t>Ecole Central de Paris (ECP)</t>
  </si>
  <si>
    <t>Ecole Centrale d'Electronique</t>
  </si>
  <si>
    <t>Ecole Centrale Marseille</t>
  </si>
  <si>
    <t>Ecole d'Arch de la Ville &amp; Ter</t>
  </si>
  <si>
    <t>Ecole d'Arch de Paris-Val de M</t>
  </si>
  <si>
    <t>Ecole D'Archit Paris-Malaquais</t>
  </si>
  <si>
    <t>Ecole d'Architecture de Lille</t>
  </si>
  <si>
    <t>Ecole d'Architecture Toulouse</t>
  </si>
  <si>
    <t>Ecole de Gestion Inst Telecomm</t>
  </si>
  <si>
    <t>Ecole de Notariat Angers</t>
  </si>
  <si>
    <t>Ecole de Notariat Bordeaux</t>
  </si>
  <si>
    <t>Ecole de Notariat Clmt-Ferrand</t>
  </si>
  <si>
    <t>Ecole de Notariat Dijon</t>
  </si>
  <si>
    <t>Ecole de Notariat Lille</t>
  </si>
  <si>
    <t>Ecole de Notariat Lyon</t>
  </si>
  <si>
    <t>Ecole de Notariat Marseille</t>
  </si>
  <si>
    <t>Ecole de Notariat Montpellier</t>
  </si>
  <si>
    <t>Ecole de Notariat Nantes</t>
  </si>
  <si>
    <t>Ecole de Notariat Rennes</t>
  </si>
  <si>
    <t>Ecole de Notariat Rouen</t>
  </si>
  <si>
    <t>Ecole de Notariat Strasbourg</t>
  </si>
  <si>
    <t>Ecole de Notariat Tours</t>
  </si>
  <si>
    <t>Ecole des Dirigeants Createurs</t>
  </si>
  <si>
    <t>Ecole d'Etudes Sociales et Ped</t>
  </si>
  <si>
    <t>Ecole d'Ingenieurs</t>
  </si>
  <si>
    <t>Ecole Hautes Etud Commerciales</t>
  </si>
  <si>
    <t>Ecole Hautes Etud Sci Sociales</t>
  </si>
  <si>
    <t>Ecole Hoteliere de Lausanne</t>
  </si>
  <si>
    <t>Ecole L'informatique Avancees</t>
  </si>
  <si>
    <t>Ecole Nat d'Art Cergy-Pontoise</t>
  </si>
  <si>
    <t>Ecole Nat Sup Aero Espace</t>
  </si>
  <si>
    <t>Ecole Nat Super d' Arts Nancy</t>
  </si>
  <si>
    <t>Ecole Nat Superieure ENSIACET</t>
  </si>
  <si>
    <t>Ecole Nationale de Commerce</t>
  </si>
  <si>
    <t>Ecole Normale de Musique Paris</t>
  </si>
  <si>
    <t>Ecole Polytechnique - France</t>
  </si>
  <si>
    <t>Ecole Reg des Beaux-Arts Mans</t>
  </si>
  <si>
    <t>Ecole Special Travaux Publics</t>
  </si>
  <si>
    <t>Ecole Sup Commerce - Bretagne</t>
  </si>
  <si>
    <t>Ecole Sup Commerce - Normandie</t>
  </si>
  <si>
    <t>Ecole Sup de Commerce (IPAG)</t>
  </si>
  <si>
    <t>Ecole Sup Libre Sci Comm App</t>
  </si>
  <si>
    <t>Ecole Supérieure Billières</t>
  </si>
  <si>
    <t>Ecole Superieure d'Art Cambrai</t>
  </si>
  <si>
    <t>Ecole Superieure de Commerce</t>
  </si>
  <si>
    <t>Ecole Superieure de Vente</t>
  </si>
  <si>
    <t>Ecole Superieure d'Osteopathie</t>
  </si>
  <si>
    <t>Econ HS Sint Aloysius</t>
  </si>
  <si>
    <t>Eehe Ind Chimiques Strasbourg</t>
  </si>
  <si>
    <t>EFREI-d'Ingenieurs Tech &amp; Mgmt</t>
  </si>
  <si>
    <t>EHSAL European U Coll Brussels</t>
  </si>
  <si>
    <t>Erasmus HS Brussel</t>
  </si>
  <si>
    <t>Erasmus Universiteit Rotterdam</t>
  </si>
  <si>
    <t>Ernst Moritz Arndt Univ</t>
  </si>
  <si>
    <t>ESMOD International</t>
  </si>
  <si>
    <t>ESPEME-EDHEC Business Sch</t>
  </si>
  <si>
    <t>Etabl Comm Enseign Sup Artisti</t>
  </si>
  <si>
    <t>Etabl Nat Enseign Sup Agr</t>
  </si>
  <si>
    <t>Euro Bus Sch Private WS HS</t>
  </si>
  <si>
    <t>Euro Wirt HS Berlin</t>
  </si>
  <si>
    <t>Europa Univ Viadrina Frankfurt</t>
  </si>
  <si>
    <t>European Business School Paris</t>
  </si>
  <si>
    <t>European Coll of Liberal Arts</t>
  </si>
  <si>
    <t>European Unv Ctr Peace Studies</t>
  </si>
  <si>
    <t>Evang FH Berlin SozArb SozPäd</t>
  </si>
  <si>
    <t>Evang FH Darmstadt</t>
  </si>
  <si>
    <t>Evang FH Hannover</t>
  </si>
  <si>
    <t>Evang FH Kirch Mus Halle Saale</t>
  </si>
  <si>
    <t>Evang FH Nürnberg</t>
  </si>
  <si>
    <t>Evang FH Rheinland Westfalen L</t>
  </si>
  <si>
    <t>Evang FH SocWes Ludwigshafen</t>
  </si>
  <si>
    <t>Evang FH Soz Arb Dresden</t>
  </si>
  <si>
    <t>Evang FH Soz Päd Diakonenansta</t>
  </si>
  <si>
    <t>Evang FH Soz Wes Reutlingen</t>
  </si>
  <si>
    <t>Fac Polytech Mons</t>
  </si>
  <si>
    <t>Fac Univ Cath Mons</t>
  </si>
  <si>
    <t>Fac Univ Notre Dame Paix Namur</t>
  </si>
  <si>
    <t>Fac Univ Sci Agr Gembloux</t>
  </si>
  <si>
    <t>Fac Univ St Louis Bruxelles</t>
  </si>
  <si>
    <t>Fac Univ Théologie Protestante</t>
  </si>
  <si>
    <t>Fachhochschule Liechtenstein</t>
  </si>
  <si>
    <t>Faculte Autonome COgeree FACO</t>
  </si>
  <si>
    <t>Fern Univ Gesamthochschule</t>
  </si>
  <si>
    <t>FH Aachen</t>
  </si>
  <si>
    <t>FH Aalen</t>
  </si>
  <si>
    <t>FH Aargau Tech Wirt Gestalt</t>
  </si>
  <si>
    <t>FH Albstadt Sigmaringen HS Tec</t>
  </si>
  <si>
    <t>FH Altmark</t>
  </si>
  <si>
    <t>FH Amberg Weiden HS Tech Wirt</t>
  </si>
  <si>
    <t>FH Anhalt Köthen</t>
  </si>
  <si>
    <t>FH Ansbach</t>
  </si>
  <si>
    <t>FH Augsburg</t>
  </si>
  <si>
    <t>FH Basel N W Schweiz</t>
  </si>
  <si>
    <t>FH Bergbau Saarbrücken</t>
  </si>
  <si>
    <t>FH Biberach</t>
  </si>
  <si>
    <t>FH Bielefeld</t>
  </si>
  <si>
    <t>FH Bingen</t>
  </si>
  <si>
    <t>FH Bochum</t>
  </si>
  <si>
    <t>FH Brandenburg</t>
  </si>
  <si>
    <t>FH Braunschweig Wolfenbüttel</t>
  </si>
  <si>
    <t>FH Coburg</t>
  </si>
  <si>
    <t>FH Darmstadt</t>
  </si>
  <si>
    <t>FH Deggendorf HS Tech Wirt</t>
  </si>
  <si>
    <t>FH Deutsch Bundespost Telekom</t>
  </si>
  <si>
    <t>FH Dortmund</t>
  </si>
  <si>
    <t>FH Düsseldorf</t>
  </si>
  <si>
    <t>FH Eberswalde</t>
  </si>
  <si>
    <t>FH Erfurt</t>
  </si>
  <si>
    <t>FH Esslingen HS Tech Esslingen</t>
  </si>
  <si>
    <t>FH Flensburg</t>
  </si>
  <si>
    <t>FH Frankfurt Main</t>
  </si>
  <si>
    <t>FH Frurtwangen HS Tech Wirt</t>
  </si>
  <si>
    <t>FH Fulda</t>
  </si>
  <si>
    <t>FH Gelsenkirchen</t>
  </si>
  <si>
    <t>FH Gestalt Schwäbisch Gmünd</t>
  </si>
  <si>
    <t>FH GiessenFriedburg HS Tech Wi</t>
  </si>
  <si>
    <t>FH Hamburg</t>
  </si>
  <si>
    <t>FH Hannover</t>
  </si>
  <si>
    <t>FH Harz HS Wirtt Tech</t>
  </si>
  <si>
    <t>FH Heidelberg</t>
  </si>
  <si>
    <t>FH Heilbronn HS Tech Wirt</t>
  </si>
  <si>
    <t>FH Hildesheim Holzminden</t>
  </si>
  <si>
    <t>FH Hof</t>
  </si>
  <si>
    <t>FH Ingolstadt</t>
  </si>
  <si>
    <t>FH Jena</t>
  </si>
  <si>
    <t>FH Kaiserslautern</t>
  </si>
  <si>
    <t>FH Kempten New Ulm HS Tech Wir</t>
  </si>
  <si>
    <t>FH Kiel</t>
  </si>
  <si>
    <t>FH Koblenz</t>
  </si>
  <si>
    <t>FH Köln</t>
  </si>
  <si>
    <t>FH Konstanz HS Tech Wirt Gesta</t>
  </si>
  <si>
    <t>FH Kufstein</t>
  </si>
  <si>
    <t>FH Kunsttherapie Nürtingen</t>
  </si>
  <si>
    <t>FH Landshut</t>
  </si>
  <si>
    <t>FH Lausitz</t>
  </si>
  <si>
    <t>FH Lippe</t>
  </si>
  <si>
    <t>FH Lübeck</t>
  </si>
  <si>
    <t>FH Ludwigshafen HS Wirtschaft</t>
  </si>
  <si>
    <t>FH Magdeburg</t>
  </si>
  <si>
    <t>FH Mainz</t>
  </si>
  <si>
    <t>FH Mannheim HS Tech Gestalt</t>
  </si>
  <si>
    <t>FH Merseburg</t>
  </si>
  <si>
    <t>FH München</t>
  </si>
  <si>
    <t>FH Münster</t>
  </si>
  <si>
    <t>FH Neubrandenburg</t>
  </si>
  <si>
    <t>FH Niederrhein</t>
  </si>
  <si>
    <t>FH Nordostnirdersachsen HS Ang</t>
  </si>
  <si>
    <t>FH Nürtingen HS Wirt Landwirts</t>
  </si>
  <si>
    <t>FH Offenburg HS Tech Wirt</t>
  </si>
  <si>
    <t>FH Öffentliche Bibliothekswes</t>
  </si>
  <si>
    <t>FH Oldenburg</t>
  </si>
  <si>
    <t>FH Osnabrück</t>
  </si>
  <si>
    <t>FH Ostfriesland Emden</t>
  </si>
  <si>
    <t>FH Ostschweiz</t>
  </si>
  <si>
    <t>FH Pforzheim HS Gestalt Tech W</t>
  </si>
  <si>
    <t>FH Potsdam</t>
  </si>
  <si>
    <t>FH Ravensburg Weingarten HS Te</t>
  </si>
  <si>
    <t>FH Regensburg</t>
  </si>
  <si>
    <t>FH Rel Päd Geneindediakon</t>
  </si>
  <si>
    <t>FH Reutlingen HS Tech Wirt</t>
  </si>
  <si>
    <t>FH Rhein-Sieg Sankt Augustin</t>
  </si>
  <si>
    <t>FH Rosenheim HS Tech Wirt</t>
  </si>
  <si>
    <t>FH Rottenburg HS Fortswirtscha</t>
  </si>
  <si>
    <t>FH Schmalkalden HS Tech Wirt</t>
  </si>
  <si>
    <t>FH SG Auto Anlagen Prozeßtech</t>
  </si>
  <si>
    <t>FH SG Bauingenieurwes Baumgmt</t>
  </si>
  <si>
    <t>FH SG Bauingenieurwes Projektm</t>
  </si>
  <si>
    <t>FH SG Bauplanung Baumgmt</t>
  </si>
  <si>
    <t>FH SG Berufstätige Automatisie</t>
  </si>
  <si>
    <t>FH SG Betriebliches Prozeß Pro</t>
  </si>
  <si>
    <t>FH SG Elektronik</t>
  </si>
  <si>
    <t>FH SG Europäische Wirt Unterne</t>
  </si>
  <si>
    <t>FH SG Fahrzeugtechnik Auto Eng</t>
  </si>
  <si>
    <t>FH SG Fertigungsautomatisierun</t>
  </si>
  <si>
    <t>FH SG Finanz Rechnungs Steuerw</t>
  </si>
  <si>
    <t>FH SG Gebäudetechnik</t>
  </si>
  <si>
    <t>FH SG Holztech Holzwirtschaft</t>
  </si>
  <si>
    <t>FH SG Industrial Design</t>
  </si>
  <si>
    <t>FH SG Industrielle Elektronik</t>
  </si>
  <si>
    <t>FH SG Industriewirtschaft</t>
  </si>
  <si>
    <t>FH SG Informationsberufe</t>
  </si>
  <si>
    <t>FH SG InterMedia</t>
  </si>
  <si>
    <t>FH SG Intl Wirt Mgmt</t>
  </si>
  <si>
    <t>FH SG Intl Wirtschaftsbeziehun</t>
  </si>
  <si>
    <t>FH SG Kommunales Mangement</t>
  </si>
  <si>
    <t>FH SG Market Berufstätige</t>
  </si>
  <si>
    <t>FH SG Marketing Verkauf</t>
  </si>
  <si>
    <t>FH SG Medientechnik Design</t>
  </si>
  <si>
    <t>FH SG MultiMediaArt</t>
  </si>
  <si>
    <t>FH SG Präzisions Sys Info Tech</t>
  </si>
  <si>
    <t>FH SG Produktions Automatisier</t>
  </si>
  <si>
    <t>FH SG Produktions Mgmt Tech</t>
  </si>
  <si>
    <t>FH SG Software Engineering</t>
  </si>
  <si>
    <t>FH SG Telekomm Medien</t>
  </si>
  <si>
    <t>FH SG Telekomm Tech Systeme</t>
  </si>
  <si>
    <t>FH SG Telematik Netzwerktech</t>
  </si>
  <si>
    <t>FH SG Tourism MgmtFreizeitwirt</t>
  </si>
  <si>
    <t>FH SG Tourismus Management</t>
  </si>
  <si>
    <t>FH SG Unternehmensführung Mitt</t>
  </si>
  <si>
    <t>FH SG Unternehmensgestaltende</t>
  </si>
  <si>
    <t>FH SG Wirtschaftsberatende Ber</t>
  </si>
  <si>
    <t>FH Solothurn N W Schweiz</t>
  </si>
  <si>
    <t>FH Soz Wes Rel Päd Gemeindedia</t>
  </si>
  <si>
    <t>FH Stralsund</t>
  </si>
  <si>
    <t>FH Stuttgart HS Druck Medien</t>
  </si>
  <si>
    <t>FH Stuttgart HS Tech</t>
  </si>
  <si>
    <t>FH Tech Wirt Berlin</t>
  </si>
  <si>
    <t>FH Verwaltung Rechtspflege</t>
  </si>
  <si>
    <t>FH Wedel</t>
  </si>
  <si>
    <t>FH Weihenstephan Freising</t>
  </si>
  <si>
    <t>FH Westküste HS Wirt Tech</t>
  </si>
  <si>
    <t>FH Wiesbaden</t>
  </si>
  <si>
    <t>FH Wilhemshaven</t>
  </si>
  <si>
    <t>FH Wirtschaft Hannover</t>
  </si>
  <si>
    <t>FH Wirtschaft Paderborn</t>
  </si>
  <si>
    <t>FH Würzburg Schweinfurt Aschaf</t>
  </si>
  <si>
    <t>FH Zentralschweiz</t>
  </si>
  <si>
    <t>Folkwang HS Essen</t>
  </si>
  <si>
    <t>Fondation Univ Luxembourgeoise</t>
  </si>
  <si>
    <t>Fontys Hogeschool Eindhoven</t>
  </si>
  <si>
    <t>Form Ing Inf Fac Orsay</t>
  </si>
  <si>
    <t>Franklin College</t>
  </si>
  <si>
    <t>Freidrich Alexander U Erlangen</t>
  </si>
  <si>
    <t>Freie Kunst Studienstätte FH K</t>
  </si>
  <si>
    <t>Freie Universität Berlin</t>
  </si>
  <si>
    <t>Friedrich Schiller Univ Jena</t>
  </si>
  <si>
    <t>Geneva School of Business</t>
  </si>
  <si>
    <t>Georg Aufust Univ Göttingen</t>
  </si>
  <si>
    <t>Georg Simon Ohm FH Nürnberg</t>
  </si>
  <si>
    <t>Gereformeerde Hogeschool</t>
  </si>
  <si>
    <t>Gerrit Rietveld Academie</t>
  </si>
  <si>
    <t>Glion Inst of Higher Education</t>
  </si>
  <si>
    <t>Goethe-Institut Berlin</t>
  </si>
  <si>
    <t>Grad Inst Intl Studies Geneva</t>
  </si>
  <si>
    <t>Groep T HS Leuven</t>
  </si>
  <si>
    <t>Groupe E Sup Comm Mgmt</t>
  </si>
  <si>
    <t>Groupe E Sup Comm Paris</t>
  </si>
  <si>
    <t>Groupe Epsci-Essec Cergy-Pont</t>
  </si>
  <si>
    <t>Groupe ESC &amp; IFI Rouen</t>
  </si>
  <si>
    <t>Groupes E Nat Econ Stat</t>
  </si>
  <si>
    <t>Grp E Sup Comm Dijon Bourgogne</t>
  </si>
  <si>
    <t>Gustav Siewerth Akad St WS HS</t>
  </si>
  <si>
    <t>H E Spéc Suisse Occidentale</t>
  </si>
  <si>
    <t>H Zeevaartschool Antwerpen</t>
  </si>
  <si>
    <t>Hagse Hogeschool</t>
  </si>
  <si>
    <t>Handelshochschule Leipzig</t>
  </si>
  <si>
    <t>Hanzehogeschool</t>
  </si>
  <si>
    <t>Haute Ecole de Musique Geneve</t>
  </si>
  <si>
    <t>Haute Ecole de Sante Geneve</t>
  </si>
  <si>
    <t>Haute Ecole Musique Lausanne</t>
  </si>
  <si>
    <t>HE Albert Jacquard</t>
  </si>
  <si>
    <t>HE Bruxelles</t>
  </si>
  <si>
    <t>HE Cath Charleroi Europe</t>
  </si>
  <si>
    <t>HE Cath Luxembourg B Pascal</t>
  </si>
  <si>
    <t>HE Commun Française Charlemagn</t>
  </si>
  <si>
    <t>HE Commun Française Hainaut</t>
  </si>
  <si>
    <t>HE Commun Française Luxembourg</t>
  </si>
  <si>
    <t>HE Commun Française PH Spaak</t>
  </si>
  <si>
    <t>HE Enseign Sup Namur</t>
  </si>
  <si>
    <t>HE EPHEC</t>
  </si>
  <si>
    <t>HE Francisco Ferrer</t>
  </si>
  <si>
    <t>HE Galilée Bruxelles</t>
  </si>
  <si>
    <t>HE Groupe ICHEC ISC St Louis I</t>
  </si>
  <si>
    <t>HE ISELL</t>
  </si>
  <si>
    <t>HE Léonard Vinci Bruxelles</t>
  </si>
  <si>
    <t>HE Libre Bruxelles I Prigogine</t>
  </si>
  <si>
    <t>HE Libre Hainaut Occidental</t>
  </si>
  <si>
    <t>HE Lucia Brouckère</t>
  </si>
  <si>
    <t>HE Mosane Enseign Sup</t>
  </si>
  <si>
    <t>HE Namuroise Cath</t>
  </si>
  <si>
    <t>HE Prov Charleroi Univ Travail</t>
  </si>
  <si>
    <t>HE Prov Hainaut Occidental</t>
  </si>
  <si>
    <t>HE Prov Liège André Vésale</t>
  </si>
  <si>
    <t>HE Prov Liège Léon-Eli Troclet</t>
  </si>
  <si>
    <t>HE Prov Liège Rennequin Sualem</t>
  </si>
  <si>
    <t>HE Prov Mons Borinage Centre</t>
  </si>
  <si>
    <t>HE Prov Namur</t>
  </si>
  <si>
    <t>HE Roi Baudouin</t>
  </si>
  <si>
    <t>HE Ville Liège</t>
  </si>
  <si>
    <t>HEC Paris</t>
  </si>
  <si>
    <t>Heinrich Heine Univ Düsseldorf</t>
  </si>
  <si>
    <t>Hertie School of Governance</t>
  </si>
  <si>
    <t>Herwig-Blankertz-Schule</t>
  </si>
  <si>
    <t>HES Amsterdam Schl of Business</t>
  </si>
  <si>
    <t>HES SO Valais Wallis</t>
  </si>
  <si>
    <t>HES-Univ of Applied Sciences</t>
  </si>
  <si>
    <t>Hogeschool Alkmaar</t>
  </si>
  <si>
    <t>Hogeschool Brabant</t>
  </si>
  <si>
    <t>Hogeschool Diedenoort</t>
  </si>
  <si>
    <t>Hogeschool Drenthe</t>
  </si>
  <si>
    <t>Hogeschool Enschede</t>
  </si>
  <si>
    <t>Hogeschool Haarlem</t>
  </si>
  <si>
    <t>Hogeschool Holland</t>
  </si>
  <si>
    <t>Hogeschool IJselland</t>
  </si>
  <si>
    <t>Hogeschool Kunsten Utrecht</t>
  </si>
  <si>
    <t>Hogeschool Leiden</t>
  </si>
  <si>
    <t>Hogeschool Limburg</t>
  </si>
  <si>
    <t>Hogeschool Maastricht</t>
  </si>
  <si>
    <t>Hogeschool Rotterdam Omstreken</t>
  </si>
  <si>
    <t>Hogeschool 's Hertogenbosch</t>
  </si>
  <si>
    <t>Hogeschool van Amsterdam</t>
  </si>
  <si>
    <t>Hogeschool van Arnhem Nijmegen</t>
  </si>
  <si>
    <t>Hogeschool van Utrecht</t>
  </si>
  <si>
    <t>Hogeschool voor Kunsten Arnhem</t>
  </si>
  <si>
    <t>Hogeschool Zeeland</t>
  </si>
  <si>
    <t>Hogeschool-Universiteit (HUB)</t>
  </si>
  <si>
    <t>HS Antwerpen</t>
  </si>
  <si>
    <t>HS Bankwirtschaft</t>
  </si>
  <si>
    <t>HS Beroep Antroposof Grondslag</t>
  </si>
  <si>
    <t>HS Bibliotheks Informationswes</t>
  </si>
  <si>
    <t>HS Bild Künste Braunschweig</t>
  </si>
  <si>
    <t>HS Bild Künste Dresden</t>
  </si>
  <si>
    <t>HS Bild Künste Hamburg</t>
  </si>
  <si>
    <t>HS Bild Künste Saar Saarbrücke</t>
  </si>
  <si>
    <t>HS Bremen</t>
  </si>
  <si>
    <t>HS Bremerhaven</t>
  </si>
  <si>
    <t>HS De Horst Opleid Soc Beroep</t>
  </si>
  <si>
    <t>HS Domstad Kath Lerar Basisond</t>
  </si>
  <si>
    <t>HS Econ Grafisch Onder Gent</t>
  </si>
  <si>
    <t>HS Econ Studies Rotterdam</t>
  </si>
  <si>
    <t>HS Fernsehen Film München</t>
  </si>
  <si>
    <t>HS Film Fernsehen Konrad Wolf</t>
  </si>
  <si>
    <t>HS Gent</t>
  </si>
  <si>
    <t>HS Gestalt Offenbach Main</t>
  </si>
  <si>
    <t>HS Grafik Buchkunst Leipzig</t>
  </si>
  <si>
    <t>HS Jüdische Studien Heidelberg</t>
  </si>
  <si>
    <t>HS Kirch Mus Dresden</t>
  </si>
  <si>
    <t>HS Kirch Mus Evang Kirche W</t>
  </si>
  <si>
    <t>HS Kirch Mus Evang Landesk</t>
  </si>
  <si>
    <t>HS Kirch Mus Evang Landesk W</t>
  </si>
  <si>
    <t>HS Künste Berlin</t>
  </si>
  <si>
    <t>HS Künste Bremen</t>
  </si>
  <si>
    <t>HS Limburg</t>
  </si>
  <si>
    <t>HS Mus Carl Maria Weber Dresde</t>
  </si>
  <si>
    <t>HS Mus Darst Kunst</t>
  </si>
  <si>
    <t>HS Mus Detmold</t>
  </si>
  <si>
    <t>HS Mus Franz Liszt Weimar</t>
  </si>
  <si>
    <t>HS Mus Hanns Eisler Berlin</t>
  </si>
  <si>
    <t>HS Mus Köln</t>
  </si>
  <si>
    <t>HS Mus Theater Felix Mendelsso</t>
  </si>
  <si>
    <t>HS Mus Theater Hamburg</t>
  </si>
  <si>
    <t>HS Mus Theater Hannover</t>
  </si>
  <si>
    <t>HS Mus Theater München</t>
  </si>
  <si>
    <t>HS Mus Theater Rostock</t>
  </si>
  <si>
    <t>HS Mus Würzburg</t>
  </si>
  <si>
    <t>HS Muziek Theater Rotterdam</t>
  </si>
  <si>
    <t>HS Philo Philo Fak SJ München</t>
  </si>
  <si>
    <t>HS Saarlandes Musik Theater</t>
  </si>
  <si>
    <t>HS Schauspielkunst E Busch</t>
  </si>
  <si>
    <t>HS Sint Lukas Brussel</t>
  </si>
  <si>
    <t>HS Tech Wirt Dresden</t>
  </si>
  <si>
    <t>HS Tech Wirt Kultur Leipzig</t>
  </si>
  <si>
    <t>HS Tech Wirt Mittweida</t>
  </si>
  <si>
    <t>HS Tech Wirt Saarlandes</t>
  </si>
  <si>
    <t>HS Tech Wirt Soz Wes Z-G</t>
  </si>
  <si>
    <t>HS Vechta</t>
  </si>
  <si>
    <t>HS W Vlaanderen Vlaamse Autono</t>
  </si>
  <si>
    <t>HS Wetenschap Kunst Brussel</t>
  </si>
  <si>
    <t>HS Wirt Politik Hamburg</t>
  </si>
  <si>
    <t>HS Wismar FH Tech Wirt Gestalt</t>
  </si>
  <si>
    <t>Humboldt Univ Berlin</t>
  </si>
  <si>
    <t>HWZ Zurich</t>
  </si>
  <si>
    <t>I U De Hautes Etudes I Geneve</t>
  </si>
  <si>
    <t>Ichtus Hogeschool Rotterdam</t>
  </si>
  <si>
    <t>ICPI Lyon</t>
  </si>
  <si>
    <t>IDRAC Ecole Super de Commerce</t>
  </si>
  <si>
    <t>IESEG School of Management</t>
  </si>
  <si>
    <t>IHE - Delft</t>
  </si>
  <si>
    <t>Ins Iniv Tech-IUT Aix en Prov.</t>
  </si>
  <si>
    <t>Ins Univ de Tec -IUT Lille 3</t>
  </si>
  <si>
    <t>Inst Actuaires français</t>
  </si>
  <si>
    <t>Inst Agr Alim Lille</t>
  </si>
  <si>
    <t>Inst Arts Diffusion</t>
  </si>
  <si>
    <t>Inst Cath Arts Métiers</t>
  </si>
  <si>
    <t>Inst Cath Paris</t>
  </si>
  <si>
    <t>Inst Cath Toulouse</t>
  </si>
  <si>
    <t>Inst Catholique dEtudes Super</t>
  </si>
  <si>
    <t>Inst Charles Fabry</t>
  </si>
  <si>
    <t>Inst Comm Nancy</t>
  </si>
  <si>
    <t>Inst de Form - Soins Infirmier</t>
  </si>
  <si>
    <t>Inst d'Et Politiques -Bordeaux</t>
  </si>
  <si>
    <t>Inst D'Etudes Pol de Lille</t>
  </si>
  <si>
    <t>Inst d'Etudes Pol de Toulouse</t>
  </si>
  <si>
    <t>Inst d'Etudes Politiq Grenoble</t>
  </si>
  <si>
    <t>Inst d'Etudes Politiques - IEP</t>
  </si>
  <si>
    <t>Inst d'Etudes Politiques Lyons</t>
  </si>
  <si>
    <t>Inst Econ Sci Gestion</t>
  </si>
  <si>
    <t>Inst Etud Comm Sup Strasbourg</t>
  </si>
  <si>
    <t>Inst Etud Econ Soc</t>
  </si>
  <si>
    <t>Inst Etud Pol Paris Sci Po</t>
  </si>
  <si>
    <t>Inst Etudes Politiques Rennes</t>
  </si>
  <si>
    <t>Inst Euro Adm Aff (INSEAD)</t>
  </si>
  <si>
    <t>Inst Euro Comm</t>
  </si>
  <si>
    <t>Inst Euro H Etud Intl</t>
  </si>
  <si>
    <t>Inst Form Ing Tech Elect Paris</t>
  </si>
  <si>
    <t>Inst Form Sup Inf Com</t>
  </si>
  <si>
    <t>Inst Francais Comm &amp; Poli IFCP</t>
  </si>
  <si>
    <t>Inst français Gestion</t>
  </si>
  <si>
    <t>Inst français Méc Avancée</t>
  </si>
  <si>
    <t>Inst Galilée</t>
  </si>
  <si>
    <t>Inst Génie Inf Ind</t>
  </si>
  <si>
    <t>Inst Gestion Intl Agr Alim</t>
  </si>
  <si>
    <t>Inst H Etud Econ Comm</t>
  </si>
  <si>
    <t>Inst Image Comm</t>
  </si>
  <si>
    <t>Inst Inf Entreprise</t>
  </si>
  <si>
    <t>Inst Ing Inf Limoges</t>
  </si>
  <si>
    <t>Inst Intl Adm Publ</t>
  </si>
  <si>
    <t>Inst Intl Form Cadres Santé</t>
  </si>
  <si>
    <t>Inst Libre Etud Relations Intl</t>
  </si>
  <si>
    <t>Inst Mediterranean de Langues</t>
  </si>
  <si>
    <t>Inst Nat Agr Paris-Grignon</t>
  </si>
  <si>
    <t>Inst Nat Etud Trav Orient Prof</t>
  </si>
  <si>
    <t>Inst Nat Hort</t>
  </si>
  <si>
    <t>Inst Nat Lang Civ Orient</t>
  </si>
  <si>
    <t>Inst Nat Polytech Grenoble</t>
  </si>
  <si>
    <t>Inst Nat Polytech Lorraine</t>
  </si>
  <si>
    <t>Inst Nat Polytech Toulouse</t>
  </si>
  <si>
    <t>Inst Nat Sci Appl Lyon</t>
  </si>
  <si>
    <t>Inst Nat Sci Appl Rennes</t>
  </si>
  <si>
    <t>Inst Nat Sci Appl Rouen</t>
  </si>
  <si>
    <t>Inst Nat Sci Appl Strasbourg</t>
  </si>
  <si>
    <t>Inst Nat Sci Appl Toulouse</t>
  </si>
  <si>
    <t>Inst Nat Sci Tech Nucl</t>
  </si>
  <si>
    <t>Inst Nat Sport Edu Phys</t>
  </si>
  <si>
    <t>Inst Nat Sup Arts Spect Tech</t>
  </si>
  <si>
    <t>Inst Nat Sup Form Agro Alim</t>
  </si>
  <si>
    <t>Inst Nat Tech Doc</t>
  </si>
  <si>
    <t>Inst Nat Tech Econ Comptable</t>
  </si>
  <si>
    <t>Inst Océanographique</t>
  </si>
  <si>
    <t>Inst Phys Globe Paris</t>
  </si>
  <si>
    <t>Inst Polytech HainautCambrésis</t>
  </si>
  <si>
    <t>Inst Polytech Sci Appl</t>
  </si>
  <si>
    <t>Inst Polytechnique de Sevenans</t>
  </si>
  <si>
    <t>Inst Psychanalyse</t>
  </si>
  <si>
    <t>Inst Rég Adm</t>
  </si>
  <si>
    <t>Inst Rég Gestion Adm Entre</t>
  </si>
  <si>
    <t>Inst Saint Luc</t>
  </si>
  <si>
    <t>Inst Saint Luc Tournai</t>
  </si>
  <si>
    <t>Inst Sci &amp; Tec Humaines (ISTH)</t>
  </si>
  <si>
    <t>Inst Sci Ing Clermont-Ferrand</t>
  </si>
  <si>
    <t>Inst Sci Ing Montpellier</t>
  </si>
  <si>
    <t>Inst Sci Ing Therm Energ Mat</t>
  </si>
  <si>
    <t>Inst Sci Ing Toulon Var</t>
  </si>
  <si>
    <t>Inst Sci Matière Rayonnement</t>
  </si>
  <si>
    <t>Inst Sci Tech Alim Bordeaux</t>
  </si>
  <si>
    <t>Inst Sci Tech Grenoble</t>
  </si>
  <si>
    <t>Inst Sci Tech Ing Lyon</t>
  </si>
  <si>
    <t>Inst Sci Tech Yvelines</t>
  </si>
  <si>
    <t>Inst Sup Agr Beauvais</t>
  </si>
  <si>
    <t>Inst Sup Agr Lille</t>
  </si>
  <si>
    <t>Inst Sup Agr Rhône Alpes</t>
  </si>
  <si>
    <t>Inst Sup Aquitain BTP</t>
  </si>
  <si>
    <t>Inst Sup Arch Commun Française</t>
  </si>
  <si>
    <t>Inst Sup Arch St Luc</t>
  </si>
  <si>
    <t>Inst Sup Arch St Luc Wallonie</t>
  </si>
  <si>
    <t>Inst Sup Auto Trans</t>
  </si>
  <si>
    <t>Inst Sup B Arts St Luc</t>
  </si>
  <si>
    <t>Inst Sup Comm Intl Dunkerque</t>
  </si>
  <si>
    <t>Inst Sup d'Ensign Comm Paris</t>
  </si>
  <si>
    <t>Inst Sup Des Tec D'Outre-Mer</t>
  </si>
  <si>
    <t>Inst Sup Elect Nord</t>
  </si>
  <si>
    <t>Inst Sup Elect Paris</t>
  </si>
  <si>
    <t>Inst Sup Etud Rech Pédagogique</t>
  </si>
  <si>
    <t>Inst Sup Gestion</t>
  </si>
  <si>
    <t>Inst Sup Ind Valenciennes</t>
  </si>
  <si>
    <t>Inst Sup Inf Modél Appl</t>
  </si>
  <si>
    <t>Inst Sup Interprétariat Trad</t>
  </si>
  <si>
    <t>Inst Sup Intl Parf Cos Arom Al</t>
  </si>
  <si>
    <t>Inst Sup Libre Arts Plastiques</t>
  </si>
  <si>
    <t>Inst Sup Mat Construct</t>
  </si>
  <si>
    <t>Inst Sup Mat Mans</t>
  </si>
  <si>
    <t>Inst Sup Mec Paris -SUPMECA</t>
  </si>
  <si>
    <t>Inst Sup Micro Elect Appl</t>
  </si>
  <si>
    <t>Inst Sup Musique Péd</t>
  </si>
  <si>
    <t>Inst Sup Sci Tech Econ Comm</t>
  </si>
  <si>
    <t>Inst Sup Tech Avancées</t>
  </si>
  <si>
    <t>Inst Sup Tech Ing Méc Metz</t>
  </si>
  <si>
    <t>Inst Superieur du Commerce</t>
  </si>
  <si>
    <t>Inst Tech Banque</t>
  </si>
  <si>
    <t>Inst Tech Construct BTP</t>
  </si>
  <si>
    <t>Inst Text Chim Lyon</t>
  </si>
  <si>
    <t>Inst Univ Intl Luxembourg</t>
  </si>
  <si>
    <t>Inst Univ Sci Ing Marseille</t>
  </si>
  <si>
    <t>Inst Univ Sys Therm Ind</t>
  </si>
  <si>
    <t>Institut Catholique de Rennes</t>
  </si>
  <si>
    <t>Institut d Etudes Politiques</t>
  </si>
  <si>
    <t>Institut de Français</t>
  </si>
  <si>
    <t>Institut Francais du Petrole</t>
  </si>
  <si>
    <t>Institut Polytech de Grenoble</t>
  </si>
  <si>
    <t>Institut Supérieur Technologie</t>
  </si>
  <si>
    <t>Institute of Social Studies</t>
  </si>
  <si>
    <t>INTEGRALE</t>
  </si>
  <si>
    <t>Intercommun Enseign Sup Arch</t>
  </si>
  <si>
    <t>Internat Akademie Philosophie</t>
  </si>
  <si>
    <t>Internat HS Hotel Management</t>
  </si>
  <si>
    <t>International Space Univ</t>
  </si>
  <si>
    <t>International Univ - Vienna</t>
  </si>
  <si>
    <t>International Univ in Geneva</t>
  </si>
  <si>
    <t>International Univ. Bremen</t>
  </si>
  <si>
    <t>Intl Acad Fysio Thim van Laan</t>
  </si>
  <si>
    <t>Intl Agrarische HS Larenstein</t>
  </si>
  <si>
    <t>Intl FH Worms</t>
  </si>
  <si>
    <t>Intl Sch Mgmt Private HS</t>
  </si>
  <si>
    <t>Iris HS Brussel</t>
  </si>
  <si>
    <t>Iselinge Educatieve Faculteit</t>
  </si>
  <si>
    <t>ISERP-ITAIM</t>
  </si>
  <si>
    <t>Jacobs University</t>
  </si>
  <si>
    <t>Johann Wolfgang Goethe Univ</t>
  </si>
  <si>
    <t>Johannes Gutenberg Univ Mainz</t>
  </si>
  <si>
    <t>Johannes Kepler Univ Linz</t>
  </si>
  <si>
    <t>Justus Liebig Univ Giessen</t>
  </si>
  <si>
    <t>Karel Grote HS Antwerpen</t>
  </si>
  <si>
    <t>Karl Franzens Univ Graz</t>
  </si>
  <si>
    <t>Karlsruhe U Applied Sciences</t>
  </si>
  <si>
    <t>Kath FH Berlin FH Soz Wes</t>
  </si>
  <si>
    <t>Kath FH Freiburg HS Soz Wes Re</t>
  </si>
  <si>
    <t>Kath FH Mainz</t>
  </si>
  <si>
    <t>Kath FH Norddeutschland Vechta</t>
  </si>
  <si>
    <t>Kath FH Nordrhein Westfalen</t>
  </si>
  <si>
    <t>Kath FH Soz Arb Saarbrücken</t>
  </si>
  <si>
    <t>Kath HS Brugge Oostende</t>
  </si>
  <si>
    <t>Kath HS Brussel</t>
  </si>
  <si>
    <t>Kath HS Gezondheidszorg Oost V</t>
  </si>
  <si>
    <t>Kath HS Kempen</t>
  </si>
  <si>
    <t>Kath HS Lerarenop Bedrijfsmana</t>
  </si>
  <si>
    <t>Kath HS Leuven</t>
  </si>
  <si>
    <t>Kath HS Limburg</t>
  </si>
  <si>
    <t>Kath HS Mechelen</t>
  </si>
  <si>
    <t>Kath HS Sint Lieven Gent</t>
  </si>
  <si>
    <t>Kath HS Zuid West Vlaanderen</t>
  </si>
  <si>
    <t>Kath Stiftungs FH Müchen</t>
  </si>
  <si>
    <t>Kath Univ Brabant te Tilburg</t>
  </si>
  <si>
    <t>Kath Univ Brussel</t>
  </si>
  <si>
    <t>Kath Univ Eichstätt</t>
  </si>
  <si>
    <t>Kath Univ Leuven</t>
  </si>
  <si>
    <t>Katholieke PABO Zwolle</t>
  </si>
  <si>
    <t>Katholieke Univ Nijmegen</t>
  </si>
  <si>
    <t>Katholieke Universiteit Louven</t>
  </si>
  <si>
    <t>Kirchliche HS Bethel</t>
  </si>
  <si>
    <t>Kirchliche HS Wuppertal</t>
  </si>
  <si>
    <t>Kolping FH Riedlingen</t>
  </si>
  <si>
    <t>Koninklijk Conservatorium</t>
  </si>
  <si>
    <t>Kunst HS Medien Köln</t>
  </si>
  <si>
    <t>Kunstakademie Düsseldorf</t>
  </si>
  <si>
    <t>Kunstakademie Münster HS Bild</t>
  </si>
  <si>
    <t>KV Zurich Business School</t>
  </si>
  <si>
    <t>Landegg International Univ</t>
  </si>
  <si>
    <t>Lauder Business School</t>
  </si>
  <si>
    <t>Leo Franzens Univ Innsbruck</t>
  </si>
  <si>
    <t>Lessius HS</t>
  </si>
  <si>
    <t>Limburgs Univ Centrum</t>
  </si>
  <si>
    <t>Ludwig Maximilians Univ</t>
  </si>
  <si>
    <t>Luth Theol HS Oberursel</t>
  </si>
  <si>
    <t>Maastricht University</t>
  </si>
  <si>
    <t>Management Center Innsbruck</t>
  </si>
  <si>
    <t>Märkische FH Iserlohn</t>
  </si>
  <si>
    <t>Martin Luther Univ Halle-Witt</t>
  </si>
  <si>
    <t>Max Planck Ins of Biochemistry</t>
  </si>
  <si>
    <t>Med HS Hannover</t>
  </si>
  <si>
    <t>Med Univ Lubeck</t>
  </si>
  <si>
    <t>Medical University of Vienna</t>
  </si>
  <si>
    <t>Mercator HS Prov Oost Vlaander</t>
  </si>
  <si>
    <t>Merz Akad HS Gestalt Stuttgart</t>
  </si>
  <si>
    <t>Monaco Business School</t>
  </si>
  <si>
    <t>Montanuniv Leoben</t>
  </si>
  <si>
    <t>Munich Business School</t>
  </si>
  <si>
    <t>Mus HS Lübeck</t>
  </si>
  <si>
    <t>Mus Nat Hist Natur</t>
  </si>
  <si>
    <t>Muthesius HS FH Kunst Gestalt</t>
  </si>
  <si>
    <t>N Akad Pinneberg Staat Private</t>
  </si>
  <si>
    <t>Nationale HS Toerisme Verkeer</t>
  </si>
  <si>
    <t>Natur WS Tech Akad Isny Prof D</t>
  </si>
  <si>
    <t>Niedersachs Staat.U.Uni.Bibl.</t>
  </si>
  <si>
    <t>Noordelijke HS Leeuwarden</t>
  </si>
  <si>
    <t>Norddeutsche HS Berufstätige S</t>
  </si>
  <si>
    <t>Novancia Buss School Paris</t>
  </si>
  <si>
    <t>Observatoire Paris</t>
  </si>
  <si>
    <t>Open Universiteit Nederland</t>
  </si>
  <si>
    <t>Ostdeutsche HS Berufstätige St</t>
  </si>
  <si>
    <t>Otto Friedrich Univ Bamberg</t>
  </si>
  <si>
    <t>Otto von Guericke Univ</t>
  </si>
  <si>
    <t>Päd Akad Bundes Vorarlberg</t>
  </si>
  <si>
    <t>Päd HS Erfurt Mülhausen</t>
  </si>
  <si>
    <t>Päd HS Freiburg</t>
  </si>
  <si>
    <t>Päd HS Heidelberg</t>
  </si>
  <si>
    <t>Päd HS Karlsruhe</t>
  </si>
  <si>
    <t>Päd HS Ludwigsburg</t>
  </si>
  <si>
    <t>Päd HS Schwäbisch Gmünd</t>
  </si>
  <si>
    <t>Päd HS Weingarten</t>
  </si>
  <si>
    <t>Palais Découverte</t>
  </si>
  <si>
    <t>Paracelsus Private Med Univ</t>
  </si>
  <si>
    <t>Paris Graduate Sch of Business</t>
  </si>
  <si>
    <t>Parsons School of Design</t>
  </si>
  <si>
    <t>Paul Augier - University</t>
  </si>
  <si>
    <t>Pedagog HS De Kempel Helmond</t>
  </si>
  <si>
    <t>Philipps Univ Marburg</t>
  </si>
  <si>
    <t>Philo Theol HS Franziskaner Ka</t>
  </si>
  <si>
    <t>Philo Theol HS Salesianer D Bo</t>
  </si>
  <si>
    <t>Philo Theol HS Sankt Georgen</t>
  </si>
  <si>
    <t>Philo Theol HS SVD St Augustin</t>
  </si>
  <si>
    <t>Philo Theol HS Vallendar Gesel</t>
  </si>
  <si>
    <t>Philo Theol Studium Erfurt</t>
  </si>
  <si>
    <t>Plantijn HS Prov Antwerpen</t>
  </si>
  <si>
    <t>Polytech Marseille</t>
  </si>
  <si>
    <t>Private Fachhochschule</t>
  </si>
  <si>
    <t>Private FH Fresenius Wiesbaden</t>
  </si>
  <si>
    <t>Private Univ Witten Herdecke G</t>
  </si>
  <si>
    <t>Prov HS Limburg</t>
  </si>
  <si>
    <t>R.K. Technische HS Rijswijk</t>
  </si>
  <si>
    <t>Reformatorische Hogeschool</t>
  </si>
  <si>
    <t>Rheinisch Westfälische Tech HS</t>
  </si>
  <si>
    <t>Rheinische F Wilhelms Univ</t>
  </si>
  <si>
    <t>Rheinische Fachhochschule Koln</t>
  </si>
  <si>
    <t>Rijksuniversiteit Groningen</t>
  </si>
  <si>
    <t>Robert Schumann HS Düsseldorf</t>
  </si>
  <si>
    <t>Royal Conserv. of the Hague</t>
  </si>
  <si>
    <t>Ruprecht Karls Univ Heidelberg</t>
  </si>
  <si>
    <t>Sc Univ Prof Svizzera Italia</t>
  </si>
  <si>
    <t>Schiller College</t>
  </si>
  <si>
    <t>Schiller Inter Univ - Paris</t>
  </si>
  <si>
    <t>Skema Business School</t>
  </si>
  <si>
    <t>Soc HS Kath Vormingscentrum Ma</t>
  </si>
  <si>
    <t>Staat Akad Bild Künste</t>
  </si>
  <si>
    <t>Staat HS Bild Künste</t>
  </si>
  <si>
    <t>Staat HS Gestalt Karlsruhe</t>
  </si>
  <si>
    <t>Staat HS Mus Darst Kunst</t>
  </si>
  <si>
    <t>Staat HS Mus Darst Kunst H-M</t>
  </si>
  <si>
    <t>Staat HS Mus Freiburg</t>
  </si>
  <si>
    <t>Staat HS Mus Karlsruhe</t>
  </si>
  <si>
    <t>Staat HS Mus Trossingen</t>
  </si>
  <si>
    <t>Sticht Amsterdamse Ballet Akad</t>
  </si>
  <si>
    <t>Süddeutsche HS Berufstätige St</t>
  </si>
  <si>
    <t>Supinfo International Univ</t>
  </si>
  <si>
    <t>Swiss Federal Inst of Tech-Zur</t>
  </si>
  <si>
    <t>Swiss Management University</t>
  </si>
  <si>
    <t>Sylvan Int'l Bus &amp; Mgmt (ESCE)</t>
  </si>
  <si>
    <t>Tech FH Georg Acricola Rohstof</t>
  </si>
  <si>
    <t>Tech FH Wildau</t>
  </si>
  <si>
    <t>Tech Univ Bergakademie</t>
  </si>
  <si>
    <t>Tech Univ Berlin</t>
  </si>
  <si>
    <t>Tech Univ Carolo Wilhelmina</t>
  </si>
  <si>
    <t>Tech Univ Chemnitz</t>
  </si>
  <si>
    <t>Tech Univ Clausthal</t>
  </si>
  <si>
    <t>Tech Univ Darmstadt</t>
  </si>
  <si>
    <t>Tech Univ Dresden</t>
  </si>
  <si>
    <t>Tech Univ Hamburg Harburg</t>
  </si>
  <si>
    <t>Tech Univ Ilmenau</t>
  </si>
  <si>
    <t>Tech Univ Munich</t>
  </si>
  <si>
    <t>Technical University of Vienna</t>
  </si>
  <si>
    <t>Technische Univ Eindhoven</t>
  </si>
  <si>
    <t>Technische Universität Graz</t>
  </si>
  <si>
    <t>Technische Universiteit Delft</t>
  </si>
  <si>
    <t>Telecom SudParis</t>
  </si>
  <si>
    <t>The Design Academy</t>
  </si>
  <si>
    <t>Theol Fak Fulda</t>
  </si>
  <si>
    <t>Theol Fak Paderborn</t>
  </si>
  <si>
    <t>Theol Fak Trier</t>
  </si>
  <si>
    <t>Theol HS Friedensau</t>
  </si>
  <si>
    <t>Theseus Intl Mgmt Inst-EDHEC</t>
  </si>
  <si>
    <t>Tierärztliche HS Hannover</t>
  </si>
  <si>
    <t>Tilburg Univ</t>
  </si>
  <si>
    <t>U Bordeau III Michel Montaigne</t>
  </si>
  <si>
    <t>U de Provence Aix-Marseille I</t>
  </si>
  <si>
    <t>U Montpellier II Languedoc S&amp;T</t>
  </si>
  <si>
    <t>U of Fed Armed Forces Munich</t>
  </si>
  <si>
    <t>U Paul Cezanne Aix Mar lll</t>
  </si>
  <si>
    <t>U Paul Valery-Montpellier III</t>
  </si>
  <si>
    <t>Uni Paris 8 Vincennes-St Denis</t>
  </si>
  <si>
    <t>Univ Angers</t>
  </si>
  <si>
    <t>Univ Angewandte Kunst Wien</t>
  </si>
  <si>
    <t>Univ Antwerpen</t>
  </si>
  <si>
    <t>Univ Artois</t>
  </si>
  <si>
    <t>Univ Augsburg</t>
  </si>
  <si>
    <t>Univ Auvergne Clermont-Ferrand</t>
  </si>
  <si>
    <t>Univ Avignon Pays Vaucluse</t>
  </si>
  <si>
    <t>Univ Basel</t>
  </si>
  <si>
    <t>Univ Bayreuth</t>
  </si>
  <si>
    <t>Univ Bern</t>
  </si>
  <si>
    <t>Univ Bielefeld</t>
  </si>
  <si>
    <t>Univ Blaise Pascal</t>
  </si>
  <si>
    <t>Univ Bochum</t>
  </si>
  <si>
    <t>Univ Bodenkultur Wien</t>
  </si>
  <si>
    <t>Univ Bordeaux I</t>
  </si>
  <si>
    <t>Univ Bourgogne</t>
  </si>
  <si>
    <t>Univ Bremen</t>
  </si>
  <si>
    <t>Univ Bretagne Occidentale</t>
  </si>
  <si>
    <t>Univ Bretagne Sud</t>
  </si>
  <si>
    <t>Univ Bundeswehr Hamburg</t>
  </si>
  <si>
    <t>Univ Caen Basse Normandie</t>
  </si>
  <si>
    <t>Univ Cath Lille</t>
  </si>
  <si>
    <t>Univ Cath Louvain</t>
  </si>
  <si>
    <t>Univ Cath Lyon</t>
  </si>
  <si>
    <t>Univ Cath Ouest</t>
  </si>
  <si>
    <t>Univ Cergy Pontoise</t>
  </si>
  <si>
    <t>Univ Charles de Gaulle Sci Hum</t>
  </si>
  <si>
    <t>Univ Claude Bernard Lyon 1</t>
  </si>
  <si>
    <t>Univ de Corse-Pascal Paoli</t>
  </si>
  <si>
    <t>Univ de Franche-Comte (Ensmm)</t>
  </si>
  <si>
    <t>Univ Denis Diderot Paris VII</t>
  </si>
  <si>
    <t>Univ Dortmund</t>
  </si>
  <si>
    <t>Univ Droit Santé Lille II</t>
  </si>
  <si>
    <t>Univ Erfurt</t>
  </si>
  <si>
    <t>Univ Evry Val Essonne</t>
  </si>
  <si>
    <t>Univ Flensburg</t>
  </si>
  <si>
    <t>Univ François Rabelais Tours</t>
  </si>
  <si>
    <t>Univ Fridericiana Karlsruhe</t>
  </si>
  <si>
    <t>Univ Gent</t>
  </si>
  <si>
    <t>Univ Gesamthochschule Essen</t>
  </si>
  <si>
    <t>Univ Gesamthochschule Kassel</t>
  </si>
  <si>
    <t>Univ Gesamthochschule Siegen</t>
  </si>
  <si>
    <t>Univ Hamburg</t>
  </si>
  <si>
    <t>Univ Hannover</t>
  </si>
  <si>
    <t>Univ Haute Alsace Mulhouse</t>
  </si>
  <si>
    <t>Univ Havre</t>
  </si>
  <si>
    <t>Univ Henri Poincaré Nancy I</t>
  </si>
  <si>
    <t>Univ Hildesheim</t>
  </si>
  <si>
    <t>Univ Hohenheim</t>
  </si>
  <si>
    <t>Univ Jean Monnet Saint Etienne</t>
  </si>
  <si>
    <t>Univ Jean Moulin Lyon III</t>
  </si>
  <si>
    <t>Univ Joseph Fourier Grenoble I</t>
  </si>
  <si>
    <t>Univ Kaiserslautern</t>
  </si>
  <si>
    <t>Univ Klagenfurt</t>
  </si>
  <si>
    <t>Univ Koblenz Landau Abteilung</t>
  </si>
  <si>
    <t>Univ Koln</t>
  </si>
  <si>
    <t>Univ Konstanz</t>
  </si>
  <si>
    <t>Univ Künstlerische Ind Gestalt</t>
  </si>
  <si>
    <t>Univ Leipzig</t>
  </si>
  <si>
    <t>Univ Libre Bruxelles</t>
  </si>
  <si>
    <t>Univ Liege</t>
  </si>
  <si>
    <t>Univ Limoges</t>
  </si>
  <si>
    <t>Univ Littoral Côte Opale</t>
  </si>
  <si>
    <t>Univ Lumière</t>
  </si>
  <si>
    <t>Univ Lüneburg</t>
  </si>
  <si>
    <t>Univ Luzern</t>
  </si>
  <si>
    <t>Univ Maine Le Mans</t>
  </si>
  <si>
    <t>Univ Mannheim</t>
  </si>
  <si>
    <t>Univ Marc Bloch Strasbourg II</t>
  </si>
  <si>
    <t>Univ Marne-La-Vallée</t>
  </si>
  <si>
    <t>Univ Méditerranée</t>
  </si>
  <si>
    <t>Univ Metz</t>
  </si>
  <si>
    <t>Univ Mons Hainaut</t>
  </si>
  <si>
    <t>Univ Montesquieu Bordeaux IV</t>
  </si>
  <si>
    <t>Univ Montpellier I</t>
  </si>
  <si>
    <t>Univ Mozarteum Salzburg</t>
  </si>
  <si>
    <t>Univ Musik Darstellende Kunst</t>
  </si>
  <si>
    <t>Univ Nancy I</t>
  </si>
  <si>
    <t>Univ Nancy II</t>
  </si>
  <si>
    <t>Univ Nantes</t>
  </si>
  <si>
    <t>Univ Nice Sophia Antipolis</t>
  </si>
  <si>
    <t>Univ Nyenrode</t>
  </si>
  <si>
    <t>Univ of Applied Sciences</t>
  </si>
  <si>
    <t>Univ of Cooperative Education</t>
  </si>
  <si>
    <t>Univ of Fribourg</t>
  </si>
  <si>
    <t>Univ of Mining &amp; Met (Leoben)</t>
  </si>
  <si>
    <t>Univ of Sci &amp; Tech-Lille I</t>
  </si>
  <si>
    <t>Univ of Strasbourg</t>
  </si>
  <si>
    <t>Univ Orléans</t>
  </si>
  <si>
    <t>Univ Osnabruk</t>
  </si>
  <si>
    <t>Univ Paderborn</t>
  </si>
  <si>
    <t>Univ Pantheon Assas Paris II</t>
  </si>
  <si>
    <t>Univ Panthéon Sorbonne Paris I</t>
  </si>
  <si>
    <t>Univ Paris Dauphine Paris IX</t>
  </si>
  <si>
    <t>Univ Paris Nord Paris XIII</t>
  </si>
  <si>
    <t>Univ Paris Sorbonne Paris IV</t>
  </si>
  <si>
    <t>Univ Paris Sud Paris XI</t>
  </si>
  <si>
    <t>Univ Paris X Nanterre</t>
  </si>
  <si>
    <t>Univ Paris XII Val de Marne</t>
  </si>
  <si>
    <t>Univ Passau</t>
  </si>
  <si>
    <t>Univ Pau Pays Adour</t>
  </si>
  <si>
    <t>Univ Paul Sabatier</t>
  </si>
  <si>
    <t>Univ Perpignan</t>
  </si>
  <si>
    <t>Univ Picardie Jules Verne</t>
  </si>
  <si>
    <t>Univ Pierre Marie Curie</t>
  </si>
  <si>
    <t>Univ Pierre Mendès Grenoble II</t>
  </si>
  <si>
    <t>Univ Poitiers</t>
  </si>
  <si>
    <t>Univ Potsdam</t>
  </si>
  <si>
    <t>Univ Regensburg</t>
  </si>
  <si>
    <t>Univ Reims Champagne Ardenne</t>
  </si>
  <si>
    <t>Univ Rene Descartes Paris V</t>
  </si>
  <si>
    <t>Univ Rennes I</t>
  </si>
  <si>
    <t>Univ Rennes II Haute Bretagne</t>
  </si>
  <si>
    <t>Univ Robert Schuman</t>
  </si>
  <si>
    <t>Univ Rochelle</t>
  </si>
  <si>
    <t>Univ Rostock</t>
  </si>
  <si>
    <t>Univ Rouen Haute Normandie</t>
  </si>
  <si>
    <t>Univ Saarlandes</t>
  </si>
  <si>
    <t>Univ Salzburg</t>
  </si>
  <si>
    <t>Univ Savoie</t>
  </si>
  <si>
    <t>Univ Sci Soc Toulouse</t>
  </si>
  <si>
    <t>Univ Sorbonne Nouvelle</t>
  </si>
  <si>
    <t>Univ Stendhal Grenoble III</t>
  </si>
  <si>
    <t>Univ Stuttgart</t>
  </si>
  <si>
    <t>Univ Tech Belfort Montbéliard</t>
  </si>
  <si>
    <t>Univ Tech Compiègne</t>
  </si>
  <si>
    <t>Univ TechTroyes</t>
  </si>
  <si>
    <t>Univ Toulon Var</t>
  </si>
  <si>
    <t>Univ Toulouse Mirail</t>
  </si>
  <si>
    <t>Univ Trier</t>
  </si>
  <si>
    <t>Univ Tübingen</t>
  </si>
  <si>
    <t>Univ Ulm</t>
  </si>
  <si>
    <t>Univ Valenciennes H Cambrésis</t>
  </si>
  <si>
    <t>Univ Versailles St Q Yvelines</t>
  </si>
  <si>
    <t>Univ Victor Segalen Bordeau II</t>
  </si>
  <si>
    <t>Univ Wien</t>
  </si>
  <si>
    <t>Univ Zürich</t>
  </si>
  <si>
    <t>Università Svizzera Italiana</t>
  </si>
  <si>
    <t>Universitat Tubingen</t>
  </si>
  <si>
    <t>Universite - Lille 3</t>
  </si>
  <si>
    <t>Université Canadienne/France</t>
  </si>
  <si>
    <t>Université de Dijon</t>
  </si>
  <si>
    <t>Université de Genève</t>
  </si>
  <si>
    <t>Université de la Reunion</t>
  </si>
  <si>
    <t>Université de Lausanne</t>
  </si>
  <si>
    <t>Université de Neuchâtel</t>
  </si>
  <si>
    <t>Universite D'Evry</t>
  </si>
  <si>
    <t>Universite IFM Geneve</t>
  </si>
  <si>
    <t>Universiteit Leiden</t>
  </si>
  <si>
    <t>Universiteit Twente</t>
  </si>
  <si>
    <t>Universiteit Utrecht</t>
  </si>
  <si>
    <t>University Jean Monnet</t>
  </si>
  <si>
    <t>University of Amsterdam</t>
  </si>
  <si>
    <t>University of Bordeaux</t>
  </si>
  <si>
    <t>University of Duisburg</t>
  </si>
  <si>
    <t>University of Freiburg</t>
  </si>
  <si>
    <t>University of Groningen</t>
  </si>
  <si>
    <t>University of Karlsruhe</t>
  </si>
  <si>
    <t>University of Limburg</t>
  </si>
  <si>
    <t>University of Lyon-South</t>
  </si>
  <si>
    <t>University of St Gallen</t>
  </si>
  <si>
    <t>University of Zurich</t>
  </si>
  <si>
    <t>Van Hall Instituut</t>
  </si>
  <si>
    <t>Växjö Universitet</t>
  </si>
  <si>
    <t>Veterinärmedizinische Univ</t>
  </si>
  <si>
    <t>Von Karman Inst for Fluid Dyna</t>
  </si>
  <si>
    <t>Vrije University</t>
  </si>
  <si>
    <t>Wageningen Universiteit</t>
  </si>
  <si>
    <t>Westfälische Wilhelms Univ</t>
  </si>
  <si>
    <t>Westsächsicshe HS Zwickau</t>
  </si>
  <si>
    <t>WHU Otto Beisheim</t>
  </si>
  <si>
    <t>Wirtschaftsuniversität Wien</t>
  </si>
  <si>
    <t>Zoomvliet College</t>
  </si>
  <si>
    <t>Zürcher Fachhochschule</t>
  </si>
  <si>
    <t>BritishColumbia</t>
  </si>
  <si>
    <t>NewBrunswick</t>
  </si>
  <si>
    <t>NewfoundlandandLabrador</t>
  </si>
  <si>
    <t>PrinceEdwardIsland</t>
  </si>
  <si>
    <t>NovaScotia</t>
  </si>
  <si>
    <t>L_Assomption</t>
  </si>
  <si>
    <t>La_Pocatiere</t>
  </si>
  <si>
    <t>OTHERCEGEP</t>
  </si>
  <si>
    <t>2015-2016</t>
  </si>
  <si>
    <t>1989-1990</t>
  </si>
  <si>
    <t>1988-1989</t>
  </si>
  <si>
    <t>1987-1988</t>
  </si>
  <si>
    <t>1986-1987</t>
  </si>
  <si>
    <t>1985-1986</t>
  </si>
  <si>
    <t>1984-1985</t>
  </si>
  <si>
    <t>1983-1984</t>
  </si>
  <si>
    <t>1982-1983</t>
  </si>
  <si>
    <t>1981-1982</t>
  </si>
  <si>
    <t>ACADEMIC_YEAR</t>
  </si>
  <si>
    <t>ACADEMIC_TERM</t>
  </si>
  <si>
    <t>Institution</t>
  </si>
  <si>
    <t>GRADETYPE</t>
  </si>
  <si>
    <t>NUMBERLIST</t>
  </si>
  <si>
    <t>LETTERLIST</t>
  </si>
  <si>
    <t>3,7</t>
  </si>
  <si>
    <t>4,7</t>
  </si>
  <si>
    <t>USER FORM4'!B10</t>
  </si>
  <si>
    <t>USER FORM2'!C9</t>
  </si>
  <si>
    <t>Example</t>
  </si>
  <si>
    <t>Example 3'!B10</t>
  </si>
  <si>
    <t>USER FORM3'!C9</t>
  </si>
  <si>
    <t>USER FORM2'!B10</t>
  </si>
  <si>
    <t>USER FORM 1</t>
  </si>
  <si>
    <t>USER FORM 2</t>
  </si>
  <si>
    <t>USER FORM 3</t>
  </si>
  <si>
    <t>USER FORM 4</t>
  </si>
  <si>
    <t>USER FORM1'!B10</t>
  </si>
  <si>
    <t>USER FORM4'!C9</t>
  </si>
  <si>
    <t>FEEDBACK PAGE</t>
  </si>
  <si>
    <t>LINK TO FEEDBACK</t>
  </si>
  <si>
    <t>FLAG SHEET'!B9</t>
  </si>
  <si>
    <t>Quebec City</t>
  </si>
  <si>
    <t>SAMPLE ENTRIES -SUMMARY OF  POST-SECONDARY STUDIES</t>
  </si>
  <si>
    <t>SAMPLE ENTRIES -BASIS OF ADMISSION DEGREE</t>
  </si>
  <si>
    <t>SAMPLE ENTRIES -PREREQUISITES AND RECOMMENDED COURSES</t>
  </si>
  <si>
    <t>SUMMARY:</t>
  </si>
  <si>
    <t>BASIS OF ADMISSION DEGREE:</t>
  </si>
  <si>
    <t>INSTITUTION**</t>
  </si>
  <si>
    <t>USER FORM4'!C10</t>
  </si>
  <si>
    <t>WORKBOOK NAME</t>
  </si>
  <si>
    <t>LINK TO NEXT PAGE:</t>
  </si>
  <si>
    <t>LINK TO NEXT PAGE (ODS):</t>
  </si>
  <si>
    <t>LINK TO FEEDBACK (ODS):</t>
  </si>
  <si>
    <t>FLAG SHEET.B9</t>
  </si>
  <si>
    <t>DMD</t>
  </si>
  <si>
    <t>FLAG:  DID THEY FILL IN ALL THEIR INFORMATION?</t>
  </si>
  <si>
    <t>AEC</t>
  </si>
  <si>
    <t>1-Year OR &lt;45 credits</t>
  </si>
  <si>
    <t>2-Year OR 45-74 credits</t>
  </si>
  <si>
    <t>3-Year OR 75-104 credits</t>
  </si>
  <si>
    <t>INSTITUTION LIST FROM USER FORM2</t>
  </si>
  <si>
    <t>PROGRAM TYPE</t>
  </si>
  <si>
    <t>PROGRAM DISCONTINUED</t>
  </si>
  <si>
    <t>PROGRAM IN PROGRESS</t>
  </si>
  <si>
    <t>PROGRAM GRADUATED</t>
  </si>
  <si>
    <t>COURSE NAME</t>
  </si>
  <si>
    <t xml:space="preserve"> &lt;45 credits</t>
  </si>
  <si>
    <t>75-104 credits</t>
  </si>
  <si>
    <t>105-134 credits</t>
  </si>
  <si>
    <t>135-164 credits</t>
  </si>
  <si>
    <t>165-199 credits</t>
  </si>
  <si>
    <t>200+ credits</t>
  </si>
  <si>
    <t>45-74 credits</t>
  </si>
  <si>
    <t>IP</t>
  </si>
  <si>
    <t>FAIL</t>
  </si>
  <si>
    <t>PASS</t>
  </si>
  <si>
    <t>NUMBER</t>
  </si>
  <si>
    <t>≤ 49</t>
  </si>
  <si>
    <t>≤ 59</t>
  </si>
  <si>
    <t>A+</t>
  </si>
  <si>
    <t>MCGILL LETTER</t>
  </si>
  <si>
    <t>F+</t>
  </si>
  <si>
    <t>F/E</t>
  </si>
  <si>
    <t>MCGILL GPA</t>
  </si>
  <si>
    <t>NO GRADE</t>
  </si>
  <si>
    <t>LETTER_GRADES</t>
  </si>
  <si>
    <t>MAJOR</t>
  </si>
  <si>
    <t>BACHELOR2</t>
  </si>
  <si>
    <t>Other Bachelor</t>
  </si>
  <si>
    <t>Summer Program</t>
  </si>
  <si>
    <t>Exchange Program</t>
  </si>
  <si>
    <t>Honours Program</t>
  </si>
  <si>
    <t>Professional Program</t>
  </si>
  <si>
    <t>LETTER GRADE</t>
  </si>
  <si>
    <t>BIOLOGY I &amp; II</t>
  </si>
  <si>
    <t>CHEMISTRY I &amp; II</t>
  </si>
  <si>
    <t>PHYSICS I &amp; II</t>
  </si>
  <si>
    <t>ENTER DETAIL IN NEXT BOX</t>
  </si>
  <si>
    <t>Other Not listed</t>
  </si>
  <si>
    <t>OTHERNOTLISTED</t>
  </si>
  <si>
    <t>International (non-USA)</t>
  </si>
  <si>
    <t>Country</t>
  </si>
  <si>
    <t>CANADA</t>
  </si>
  <si>
    <t>CAN</t>
  </si>
  <si>
    <t>INTL</t>
  </si>
  <si>
    <t>CANADA2</t>
  </si>
  <si>
    <t>USA2</t>
  </si>
  <si>
    <t>OTHER2</t>
  </si>
  <si>
    <t>CANADA1</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</si>
  <si>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</si>
  <si>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</si>
  <si>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</si>
  <si>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</si>
  <si>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</si>
  <si>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</si>
  <si>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</si>
  <si>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</si>
  <si>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</si>
  <si>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</si>
  <si>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</si>
  <si>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</si>
  <si>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</si>
  <si>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</si>
  <si>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</si>
  <si>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</si>
  <si>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</si>
  <si>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</si>
  <si>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</si>
  <si>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</si>
  <si>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</si>
  <si>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</si>
  <si>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</si>
  <si>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</si>
  <si>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</si>
  <si>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</si>
  <si>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</si>
  <si>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</si>
  <si>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</si>
  <si>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</si>
  <si>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</si>
  <si>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</si>
  <si>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</si>
  <si>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</si>
  <si>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</si>
  <si>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</si>
  <si>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</si>
  <si>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</si>
  <si>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</si>
  <si>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</si>
  <si>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</si>
  <si>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</si>
  <si>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</si>
  <si>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</si>
  <si>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</si>
  <si>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</si>
  <si>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</si>
  <si>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</si>
  <si>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</si>
  <si>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</si>
  <si>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</si>
  <si>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ENTER COUNTRY IN THIS SPACE</t>
  </si>
  <si>
    <t>LOCATION**</t>
  </si>
  <si>
    <t>**If your location or institution is not on the list simply overwrite the cell value</t>
  </si>
  <si>
    <t>FRENCH BACC.</t>
  </si>
  <si>
    <t>AP/BOARD EXAMS</t>
  </si>
  <si>
    <t>GRADE TYPE DROP DOWN</t>
  </si>
  <si>
    <t>UNIVERSITY</t>
  </si>
  <si>
    <t>ALLET</t>
  </si>
  <si>
    <t>IBONUM</t>
  </si>
  <si>
    <t>APNUM</t>
  </si>
  <si>
    <t>FBNUM</t>
  </si>
  <si>
    <t>N_A</t>
  </si>
  <si>
    <t>NO_GRADE</t>
  </si>
  <si>
    <t>IP_GRADE</t>
  </si>
  <si>
    <t>S</t>
  </si>
  <si>
    <t>US</t>
  </si>
  <si>
    <t>Fall</t>
  </si>
  <si>
    <t>Winter</t>
  </si>
  <si>
    <t>Summer</t>
  </si>
  <si>
    <t>Spring</t>
  </si>
  <si>
    <t>Full-Year Course</t>
  </si>
  <si>
    <t>Term n/a</t>
  </si>
  <si>
    <t>CREDIT COUNT FOR PROGRAM</t>
  </si>
  <si>
    <t>SECTION</t>
  </si>
  <si>
    <t>BASIS OF ADMISSION DEGREE</t>
  </si>
  <si>
    <t>PRE-REQUISITE</t>
  </si>
  <si>
    <t>SECTION 1:  APPLICANT GENERAL INFORMATION</t>
  </si>
  <si>
    <t>SECTION 3: BASIS OF ADMISSION DEGREE</t>
  </si>
  <si>
    <t>Q4</t>
  </si>
  <si>
    <t>OOPC</t>
  </si>
  <si>
    <t>PNIQ</t>
  </si>
  <si>
    <t>NOTE:  PLEASE PERMIT THE USE OF HYPERLINKS IN ORDER TO ACCESS THE ENTIRE WORKBOOK</t>
  </si>
  <si>
    <t>FILE NAME:</t>
  </si>
  <si>
    <t>COURSE 
CODE</t>
  </si>
  <si>
    <t>District_of_Columbia</t>
  </si>
  <si>
    <t>New_Hampshire</t>
  </si>
  <si>
    <t>New_Jersey</t>
  </si>
  <si>
    <t>New_Mexico</t>
  </si>
  <si>
    <t>New_York</t>
  </si>
  <si>
    <t>North_Carolina</t>
  </si>
  <si>
    <t>North_Dakota</t>
  </si>
  <si>
    <t>Rhode_Island</t>
  </si>
  <si>
    <t>South_Carolina</t>
  </si>
  <si>
    <t>South_Dakota</t>
  </si>
  <si>
    <t>West_Virginia</t>
  </si>
  <si>
    <t>ACADEMIC
 YEAR</t>
  </si>
  <si>
    <t>COURSE
CREDIT
WEIGHT</t>
  </si>
  <si>
    <t>LETTER
GRADE</t>
  </si>
  <si>
    <t>NUMERICAL
GRADE</t>
  </si>
  <si>
    <t>GRADE
STATUS</t>
  </si>
  <si>
    <t>COURSE
CODE</t>
  </si>
  <si>
    <t>ACADEMIC
YEAR</t>
  </si>
  <si>
    <t>ACADEMIC 
TERM</t>
  </si>
  <si>
    <t>Study-Abroad/Exchange</t>
  </si>
  <si>
    <t>Technical/Vocational</t>
  </si>
  <si>
    <t>French Bacc.</t>
  </si>
  <si>
    <t>AND/OR</t>
  </si>
  <si>
    <t>ODS</t>
  </si>
  <si>
    <t>NEXT PAGE</t>
  </si>
  <si>
    <t>PREVIOUS PAGE</t>
  </si>
  <si>
    <t>EXAMPLE PAGE</t>
  </si>
  <si>
    <t>USERFORM2.C9</t>
  </si>
  <si>
    <t xml:space="preserve">ODS </t>
  </si>
  <si>
    <t>RETURN PAGE</t>
  </si>
  <si>
    <t>#USER FORM2</t>
  </si>
  <si>
    <t>#USER FORM3</t>
  </si>
  <si>
    <t>#USER FORM1</t>
  </si>
  <si>
    <t>#USER FORM4</t>
  </si>
  <si>
    <t>#Example 3</t>
  </si>
  <si>
    <t>#USER FORM3.C9</t>
  </si>
  <si>
    <t>McGill Credits</t>
  </si>
  <si>
    <t>Local weighted GPA</t>
  </si>
  <si>
    <t>McGIll weighted GPA</t>
  </si>
  <si>
    <t>LABS:</t>
  </si>
  <si>
    <t>Local Course credits</t>
  </si>
  <si>
    <t>LOCAL</t>
  </si>
  <si>
    <t>MCGILL</t>
  </si>
  <si>
    <t>LAB COUNT</t>
  </si>
  <si>
    <t>PROGRAM NAME</t>
  </si>
  <si>
    <t>GPA ON 4.0 SCALE</t>
  </si>
  <si>
    <t>LOCAL GPA:</t>
  </si>
  <si>
    <t>TRANSCRIPT GRADES</t>
  </si>
  <si>
    <t>Local Credits</t>
  </si>
  <si>
    <t>BIOLOGY I -LAB</t>
  </si>
  <si>
    <t>BIOLOGY II - LAB</t>
  </si>
  <si>
    <t>BIOLOGY I &amp; II -LAB</t>
  </si>
  <si>
    <t>CHEMISTRY I -LAB</t>
  </si>
  <si>
    <t>CHEMISTRY II -LAB</t>
  </si>
  <si>
    <t>CHEMISTRY I &amp; II - LAB</t>
  </si>
  <si>
    <t>PHYSICS I - LAB</t>
  </si>
  <si>
    <t>PHYSICS II - LAB</t>
  </si>
  <si>
    <t>PHYSICS I &amp; II - LAB</t>
  </si>
  <si>
    <t>ORGANIC CHEMISTRY I - LAB</t>
  </si>
  <si>
    <t>Basis of admission</t>
  </si>
  <si>
    <t xml:space="preserve">LOCAL WEIGHTED NUMERICAL </t>
  </si>
  <si>
    <t>GRADE SCALE2</t>
  </si>
  <si>
    <t>LOCAL WEIGHTED LETTER</t>
  </si>
  <si>
    <t>local numerical</t>
  </si>
  <si>
    <t>local letter</t>
  </si>
  <si>
    <t>MCGILL_CREDIT</t>
  </si>
  <si>
    <t>LOCAL_CREDIT</t>
  </si>
  <si>
    <t>LOCAL_GPA</t>
  </si>
  <si>
    <t>LOCAL_LETTER</t>
  </si>
  <si>
    <t>LOCAL_NUMERICAL</t>
  </si>
  <si>
    <t>GRADE_STATUS</t>
  </si>
  <si>
    <t>COURSE_LEVEL</t>
  </si>
  <si>
    <t>includes lab</t>
  </si>
  <si>
    <t>COMMENTS1</t>
  </si>
  <si>
    <t>ACAD_TERM</t>
  </si>
  <si>
    <t>ACAD_YEAR</t>
  </si>
  <si>
    <t>DEC_COMP</t>
  </si>
  <si>
    <t>MCGILL_CREDITS</t>
  </si>
  <si>
    <t>LOCAL_CREDITS</t>
  </si>
  <si>
    <t>COURSE_CODE</t>
  </si>
  <si>
    <t>COURSE_NAME</t>
  </si>
  <si>
    <t>LAST_NAME</t>
  </si>
  <si>
    <t>FIRST_NAME</t>
  </si>
  <si>
    <t>MCGILL_ID</t>
  </si>
  <si>
    <t>APPLICANT_CAT</t>
  </si>
  <si>
    <t>PGM_TYPE</t>
  </si>
  <si>
    <t>PGM_NAME</t>
  </si>
  <si>
    <t>LOC_GROUP</t>
  </si>
  <si>
    <t>START_DATE</t>
  </si>
  <si>
    <t>END_DATE</t>
  </si>
  <si>
    <t>PGM_CREDITS</t>
  </si>
  <si>
    <t>PROF_PGM</t>
  </si>
  <si>
    <t>PREREQ_NAME</t>
  </si>
  <si>
    <t>PREREQ_INSTIT</t>
  </si>
  <si>
    <t>PREREQ_APPROVAL</t>
  </si>
  <si>
    <t>ADMIT_DEGREE</t>
  </si>
  <si>
    <t>PREREQ_EXEMPT</t>
  </si>
  <si>
    <t>BACHELORS_COUNT</t>
  </si>
  <si>
    <t>MASTER_COUNT</t>
  </si>
  <si>
    <t>DOCTORAL_COUNT</t>
  </si>
  <si>
    <t>McGILL</t>
  </si>
  <si>
    <t>AB</t>
  </si>
  <si>
    <t>BC</t>
  </si>
  <si>
    <t>CD</t>
  </si>
  <si>
    <t>DE</t>
  </si>
  <si>
    <t>E/F</t>
  </si>
  <si>
    <t>IN PROGRESS</t>
  </si>
  <si>
    <t>MCGILL GPA
(CALCULATED)</t>
  </si>
  <si>
    <t>MCGILL_LETTER</t>
  </si>
  <si>
    <t>PROGRAM TERMINATED</t>
  </si>
  <si>
    <t>DMD-CDN (Canadian (non-QC) resident)</t>
  </si>
  <si>
    <t>DMD-INTL (International resident)</t>
  </si>
  <si>
    <t>DMD-QU (Québec resident, university-level)</t>
  </si>
  <si>
    <t>ROQ</t>
  </si>
  <si>
    <t>CDN</t>
  </si>
  <si>
    <t>FEEDBACK</t>
  </si>
  <si>
    <t>2016-2017</t>
  </si>
  <si>
    <t>McGill Count Credits</t>
  </si>
  <si>
    <t>TOTAL SCORE PER DEG</t>
  </si>
  <si>
    <t>LOOK UP TABLE</t>
  </si>
  <si>
    <t>UNKNOWN</t>
  </si>
  <si>
    <t>LEGEND</t>
  </si>
  <si>
    <t>EXTRACTED VALUES</t>
  </si>
  <si>
    <t>FLAGS/INFORMATION</t>
  </si>
  <si>
    <t>NAMED RANGES</t>
  </si>
  <si>
    <t>FIXED VALUES</t>
  </si>
  <si>
    <t>CALCULATIONS</t>
  </si>
  <si>
    <t>Max YEAR</t>
  </si>
  <si>
    <t>MAX YEAR DEGREE</t>
  </si>
  <si>
    <t>YEAR</t>
  </si>
  <si>
    <t>DEGREE</t>
  </si>
  <si>
    <t>REQUIRES GRADE</t>
  </si>
  <si>
    <t>GR. STAT OF ENTRY</t>
  </si>
  <si>
    <t>COUNT OF ENTRY</t>
  </si>
  <si>
    <t>IS LINE COMPLETE?</t>
  </si>
  <si>
    <t>HYPER LINKS</t>
  </si>
  <si>
    <t>COUNT ITEMS IN LINE</t>
  </si>
  <si>
    <t>LOCATION INDEX</t>
  </si>
  <si>
    <t>DEGREE GROUPING</t>
  </si>
  <si>
    <t>LOCATION INDEX VALUE FOR LINE</t>
  </si>
  <si>
    <t>CHECK BOX PROF</t>
  </si>
  <si>
    <t>CHECK BOX SUMMER</t>
  </si>
  <si>
    <t>CHECK BOX EXCH</t>
  </si>
  <si>
    <t>CHECK BOX HONS</t>
  </si>
  <si>
    <t>TODAY</t>
  </si>
  <si>
    <t>END DATE/START DATE</t>
  </si>
  <si>
    <t>END DATE/STATUS</t>
  </si>
  <si>
    <t>STATUS AND END DATE CHECK</t>
  </si>
  <si>
    <t>CITY LIST</t>
  </si>
  <si>
    <t>MCGILL_CGPA</t>
  </si>
  <si>
    <t>LOCAL_CGPA</t>
  </si>
  <si>
    <t>END DATE &amp; START DATE MAKE SENSE</t>
  </si>
  <si>
    <t>COMMENT</t>
  </si>
  <si>
    <t>FEEDBACK-&gt;</t>
  </si>
  <si>
    <t>COUNT DEC/FR BACC</t>
  </si>
  <si>
    <t>IS ROQ + UNIV?</t>
  </si>
  <si>
    <t>Most Recent Degree? (Y/N)</t>
  </si>
  <si>
    <t>HIGHEST GPA (Y/N)</t>
  </si>
  <si>
    <t>Eligible? (Y/N)</t>
  </si>
  <si>
    <t># of Bachelors</t>
  </si>
  <si>
    <t>COURSE TITLE</t>
  </si>
  <si>
    <t>COURSE 
LEVEL</t>
  </si>
  <si>
    <t>GRADE 
STATUS</t>
  </si>
  <si>
    <t>ASSIGNED 
TO BACHELOR 
NAME*</t>
  </si>
  <si>
    <t>ADMISSION BASED DEGREE &amp; 
INSTITUTION 
(I.E. BACHELOR)</t>
  </si>
  <si>
    <t>USER FORM5'!C9</t>
  </si>
  <si>
    <t>#USER FORM5.C9</t>
  </si>
  <si>
    <t>LIST</t>
  </si>
  <si>
    <t>RECOMMENDED 
ACTION</t>
  </si>
  <si>
    <t>COURSE CODE</t>
  </si>
  <si>
    <t>Pre-Requisite</t>
  </si>
  <si>
    <t>Recommended</t>
  </si>
  <si>
    <t>LAB</t>
  </si>
  <si>
    <t>COUNT OF COURSES</t>
  </si>
  <si>
    <t>DROP DOWN SORTED</t>
  </si>
  <si>
    <t>NO SPACES</t>
  </si>
  <si>
    <t>SORTED</t>
  </si>
  <si>
    <t>REPEATED</t>
  </si>
  <si>
    <t>Basis of Admission Degree</t>
  </si>
  <si>
    <t>Pre-requisite</t>
  </si>
  <si>
    <t>BASIS OF ADMISSIONS DEGREE</t>
  </si>
  <si>
    <t>ACTION</t>
  </si>
  <si>
    <t>CLASSIFICATION OF COURSE</t>
  </si>
  <si>
    <t>ACTION DROP DOWN LIST</t>
  </si>
  <si>
    <t>REMOVE</t>
  </si>
  <si>
    <t>KEEP</t>
  </si>
  <si>
    <t>WEIGHTED NUMERATOR</t>
  </si>
  <si>
    <t>(Optional)</t>
  </si>
  <si>
    <t>STATUS OF FORM</t>
  </si>
  <si>
    <t>COMMENTS</t>
  </si>
  <si>
    <t>USED FORM?</t>
  </si>
  <si>
    <t>EXTC INCLUDED?</t>
  </si>
  <si>
    <t>McGill GPA</t>
  </si>
  <si>
    <t>Local GPA</t>
  </si>
  <si>
    <t>BACHELOR END DATE/MAX DATE</t>
  </si>
  <si>
    <t>Advance Degree</t>
  </si>
  <si>
    <t>EXTC_OVERALL_GPA</t>
  </si>
  <si>
    <t>OTHER_BACHELOR</t>
  </si>
  <si>
    <t>OTHER BACHELOR DEGREE</t>
  </si>
  <si>
    <t>COURSE COUNT</t>
  </si>
  <si>
    <t>LOCAL CGPA</t>
  </si>
  <si>
    <t>McGILL CGPA</t>
  </si>
  <si>
    <t>local grade point average</t>
  </si>
  <si>
    <t>NUMBER
GRADE</t>
  </si>
  <si>
    <t>SECTION 5:  Extenuating Circumstances (Optional)</t>
  </si>
  <si>
    <t>FILLE WITH POST ITS</t>
  </si>
  <si>
    <t>LIST WHAT NOT TO DO</t>
  </si>
  <si>
    <t>LIST WHAT IS GOOD</t>
  </si>
  <si>
    <t>OVERALL
GPA</t>
  </si>
  <si>
    <t>EXTC_DECISION</t>
  </si>
  <si>
    <t>EXTC_APPLICANT</t>
  </si>
  <si>
    <t>USER FEEDBACK'!c36</t>
  </si>
  <si>
    <t>USER FORM 5</t>
  </si>
  <si>
    <t>USER FORM5'!C10</t>
  </si>
  <si>
    <t>UNIQUE  LIST</t>
  </si>
  <si>
    <t>DROPDOWN UNIQUE</t>
  </si>
  <si>
    <t>SELECT COURSE(S) AFFECTED BY EXTC</t>
  </si>
  <si>
    <t>IMPORTANT</t>
  </si>
  <si>
    <t>This table is a summary of your entire post-secondary history, including CEGEP, graduate programs, study abroad or exchange
sessions, independent or open studies, and applicable advanced secondary studies such as AP courses, A‐Levels, IBO or French Baccalaureate</t>
  </si>
  <si>
    <t xml:space="preserve">2. AND SEND TO :  </t>
  </si>
  <si>
    <t>3. REMEMBER TO ATTACH YOUR WORKBOOK FILE!</t>
  </si>
  <si>
    <t>USER FORM4:</t>
  </si>
  <si>
    <t>USER FORM5:</t>
  </si>
  <si>
    <t>count</t>
  </si>
  <si>
    <t>GPA Points</t>
  </si>
  <si>
    <t>Exemption</t>
  </si>
  <si>
    <t>Substitution</t>
  </si>
  <si>
    <t>PRE-REQ</t>
  </si>
  <si>
    <t>course count</t>
  </si>
  <si>
    <t>LETTER GPA</t>
  </si>
  <si>
    <t>Numerical GPA</t>
  </si>
  <si>
    <t>MCGILL CGPA</t>
  </si>
  <si>
    <t>AED USING FORM</t>
  </si>
  <si>
    <t>ADMIT_INSTIT</t>
  </si>
  <si>
    <t>INST_DEGREE</t>
  </si>
  <si>
    <t>OTHER_INSTITUTION</t>
  </si>
  <si>
    <t>REMEMBER THAT EVERYTHING YOU ENTER HERE WILL BE VERIFIED AGAINST YOUR OFFICIAL TRANSCRIPT.</t>
  </si>
  <si>
    <t>SECTION 6:  FEEDBACK REPORT</t>
  </si>
  <si>
    <t>COMPLETE</t>
  </si>
  <si>
    <t>EMPTY</t>
  </si>
  <si>
    <t>USRFRM1</t>
  </si>
  <si>
    <t>USRFRM2</t>
  </si>
  <si>
    <t>USRFRM3</t>
  </si>
  <si>
    <t>USRFRM4</t>
  </si>
  <si>
    <t>USRFRM5</t>
  </si>
  <si>
    <t>RESULT</t>
  </si>
  <si>
    <t>COUNT FEEDBACK ERRORS</t>
  </si>
  <si>
    <t>REC</t>
  </si>
  <si>
    <t>UNLOCKED</t>
  </si>
  <si>
    <t>NEW_LETTER</t>
  </si>
  <si>
    <t>LAST NAME</t>
  </si>
  <si>
    <t>FIRST NAME</t>
  </si>
  <si>
    <t>MCGILL ID</t>
  </si>
  <si>
    <t>APPLICANT CATEGORY</t>
  </si>
  <si>
    <t>Completed or Inprogress</t>
  </si>
  <si>
    <t>GRADED CREDITS</t>
  </si>
  <si>
    <t>7 maximum</t>
  </si>
  <si>
    <t>1. TO AVOID ERRORS PLEASE FILL OUT THE WORKBOOK IN ORDER; 2. DO NOT ADD OR DELETE LINES ANYWHERE IN THE WORKBOOK OR YOU WILL CREATE AN ERROR</t>
  </si>
  <si>
    <t>Master (Thesis)</t>
  </si>
  <si>
    <t>Master (Non-Thesis)</t>
  </si>
  <si>
    <t>2017-2018</t>
  </si>
  <si>
    <t>EXTC STATUS</t>
  </si>
  <si>
    <t>MCAT</t>
  </si>
  <si>
    <t>PART TIME?</t>
  </si>
  <si>
    <t>MCAT?</t>
  </si>
  <si>
    <t>MULTIPLE DEGREES?</t>
  </si>
  <si>
    <t>EXTC?</t>
  </si>
  <si>
    <t>NOTES FOR ADMISSIONS:</t>
  </si>
  <si>
    <t>DEGREE COMPLETION ISSUES?</t>
  </si>
  <si>
    <t>END DATE OF BACHELORS</t>
  </si>
  <si>
    <t>EXPIRE</t>
  </si>
  <si>
    <t>EXPIRED SCIENCES (REQUIRED)</t>
  </si>
  <si>
    <t>EXPIRED SCIENCES (LABS)</t>
  </si>
  <si>
    <t># OF YEARS</t>
  </si>
  <si>
    <t>PART-TIME</t>
  </si>
  <si>
    <t>END DATE ISSUES</t>
  </si>
  <si>
    <t>LONG FORM- DEGREE</t>
  </si>
  <si>
    <t>SHORT FORM DEGREE</t>
  </si>
  <si>
    <t>Part-Time studies</t>
  </si>
  <si>
    <t>PART TIME</t>
  </si>
  <si>
    <t>EXPIRED COURSES</t>
  </si>
  <si>
    <t>IN PROGRESS COURSES</t>
  </si>
  <si>
    <t>IP SCIENCES (REQUIRED)</t>
  </si>
  <si>
    <t>IP SCIENCES (LABS)</t>
  </si>
  <si>
    <t>IN PROGRESS SCIENCES</t>
  </si>
  <si>
    <t># of Years</t>
  </si>
  <si>
    <t>DUPLICATE</t>
  </si>
  <si>
    <r>
      <t xml:space="preserve">LOCATION GROUP 
</t>
    </r>
    <r>
      <rPr>
        <sz val="10"/>
        <color theme="0"/>
        <rFont val="Arial"/>
        <family val="2"/>
      </rPr>
      <t>(CAN./USA/
OTHER)</t>
    </r>
  </si>
  <si>
    <r>
      <t xml:space="preserve">MAJOR 
</t>
    </r>
    <r>
      <rPr>
        <sz val="10"/>
        <color theme="0"/>
        <rFont val="Arial"/>
        <family val="2"/>
      </rPr>
      <t>(OPTIONAL)</t>
    </r>
  </si>
  <si>
    <t>&lt;-Looks at checkbox as well as calculates # of years</t>
  </si>
  <si>
    <t>PARTIME (BoAD)</t>
  </si>
  <si>
    <t>VERIFIER NOTES:</t>
  </si>
  <si>
    <t>SUBMISSION DATE</t>
  </si>
  <si>
    <t xml:space="preserve">APPLICANT CAN ENTER ADDITIONAL COMMENTS HERE:  </t>
  </si>
  <si>
    <t>Graded Credits</t>
  </si>
  <si>
    <t>YEARS_BACH</t>
  </si>
  <si>
    <t>GRADED_CREDITS</t>
  </si>
  <si>
    <t>Part_Time</t>
  </si>
  <si>
    <t>MULTIPLE_DEG</t>
  </si>
  <si>
    <t>IN_PROG_SCI</t>
  </si>
  <si>
    <t>IN PROGRESS COURSES:</t>
  </si>
  <si>
    <t xml:space="preserve">START DATE 
</t>
  </si>
  <si>
    <t xml:space="preserve">END DATE
</t>
  </si>
  <si>
    <t xml:space="preserve">DATE OF 
CONFERRAL
</t>
  </si>
  <si>
    <t>MONTH</t>
  </si>
  <si>
    <t>JAN</t>
  </si>
  <si>
    <t>MAR</t>
  </si>
  <si>
    <t>MAY</t>
  </si>
  <si>
    <t>JUN</t>
  </si>
  <si>
    <t>JUL</t>
  </si>
  <si>
    <t>SEPT</t>
  </si>
  <si>
    <t>OCT</t>
  </si>
  <si>
    <t>NOV</t>
  </si>
  <si>
    <t>START DATE</t>
  </si>
  <si>
    <t>END DATE</t>
  </si>
  <si>
    <t>HAS_LAB</t>
  </si>
  <si>
    <t>VERSION</t>
  </si>
  <si>
    <t>LABCOUNT</t>
  </si>
  <si>
    <t>YES</t>
  </si>
  <si>
    <t xml:space="preserve">MAX DATE </t>
  </si>
  <si>
    <t>Set as incomplete if the elements are less than 5 but greater than 0.  Otherwise set as Complete.</t>
  </si>
  <si>
    <t>List the elements that are incomplete to be shown in feedback box</t>
  </si>
  <si>
    <t>Flag for UserFeedback identifies if section is empty, incomplete or complete</t>
  </si>
  <si>
    <t>TRAVEL THROUGH WORKBOOK (EXCEL or ODS)</t>
  </si>
  <si>
    <t>PROGRAM TYPE (LOOK UP)</t>
  </si>
  <si>
    <t>CONFERRAL DATE</t>
  </si>
  <si>
    <t>Trois_Rivieres</t>
  </si>
  <si>
    <t>Conferred before MAX DATE? (Y/N)</t>
  </si>
  <si>
    <t>2018-2019</t>
  </si>
  <si>
    <t xml:space="preserve">INDEX FOR VLOOKUP ON DATA SHEET </t>
  </si>
  <si>
    <t>BACHELOR END DATE &lt; MAX DATE</t>
  </si>
  <si>
    <t>Index for Section 3</t>
  </si>
  <si>
    <t>MESSAGE FOR VERIFIER</t>
  </si>
  <si>
    <t>REQUIRED-&gt;</t>
  </si>
  <si>
    <t>Required GPA</t>
  </si>
  <si>
    <t>REC count</t>
  </si>
  <si>
    <t>Pre-REQ count</t>
  </si>
  <si>
    <t>Overall count</t>
  </si>
  <si>
    <t>HAS LAB</t>
  </si>
  <si>
    <t>NO</t>
  </si>
  <si>
    <t>INCLUDES 
LAB? (YES/NO)</t>
  </si>
  <si>
    <t>INTRO BASIC SCIENCES:</t>
  </si>
  <si>
    <r>
      <rPr>
        <b/>
        <sz val="11"/>
        <color theme="0"/>
        <rFont val="Arial"/>
        <family val="2"/>
      </rPr>
      <t xml:space="preserve">INTRODUCTORY BASIC SCIENCE LABS </t>
    </r>
    <r>
      <rPr>
        <sz val="10"/>
        <color theme="0"/>
        <rFont val="Arial"/>
        <family val="2"/>
      </rPr>
      <t xml:space="preserve">
(ONLY FILL OUT THIS SECTION IF</t>
    </r>
    <r>
      <rPr>
        <b/>
        <sz val="10"/>
        <color theme="0"/>
        <rFont val="Arial"/>
        <family val="2"/>
      </rPr>
      <t xml:space="preserve"> </t>
    </r>
    <r>
      <rPr>
        <sz val="10"/>
        <color theme="0"/>
        <rFont val="Arial"/>
        <family val="2"/>
      </rPr>
      <t>THE LAB IS NOT PART OF THE COURSE LISTED ABOVE)</t>
    </r>
  </si>
  <si>
    <t>VERIFIER NOTES</t>
  </si>
  <si>
    <t>In the Verifier notes please be clear who is writing the note by including your initials, thank you!</t>
  </si>
  <si>
    <t>(All)</t>
  </si>
  <si>
    <t>(blank)</t>
  </si>
  <si>
    <t>(blank) Total</t>
  </si>
  <si>
    <t>Count of COURSE TITLE</t>
  </si>
  <si>
    <t>Total</t>
  </si>
  <si>
    <t>INSTRUCTIONS:</t>
  </si>
  <si>
    <t>Check the credit weights are they consistent ?</t>
  </si>
  <si>
    <t>Local credits</t>
  </si>
  <si>
    <t>McGILL credits</t>
  </si>
  <si>
    <t>LOCAL GRADE (NUMERICAL)</t>
  </si>
  <si>
    <t>LOCAL GRADE (LETTER)</t>
  </si>
  <si>
    <t>LOCAL GRADE (GPA)</t>
  </si>
  <si>
    <t>MCGILL GRADE (LETTER)</t>
  </si>
  <si>
    <t>If there is an inconsistency refer to the Total to determine how many credits are affected by the error</t>
  </si>
  <si>
    <t>Go back to section 3 and locate the error</t>
  </si>
  <si>
    <t>Refresh the table by going to the DATA tab in the ribbon and selecting Refresh All</t>
  </si>
  <si>
    <t>Check the grades are they consistent ?</t>
  </si>
  <si>
    <t>Sum of McGILL credits</t>
  </si>
  <si>
    <t>Check the total line for each year are there about 30 McGill credits? ?</t>
  </si>
  <si>
    <t>If there is less than 30 credits does it makes sense? (i.e. is it the last semester?)</t>
  </si>
  <si>
    <t>Change in status must be reviewed by senior staff, add the applicants information in the tracking sheet (below)</t>
  </si>
  <si>
    <t>TOTAL STAUS OF COLUMN</t>
  </si>
  <si>
    <t>1. COPY/PASTE THE FILE NAME BELOW IN NOTEPAD AND THEN SAVE THIS WORKBOOK FILE WITH THAT FILENAME</t>
  </si>
  <si>
    <t xml:space="preserve"> </t>
  </si>
  <si>
    <t>COUNT CELLS WITH STRAY SPACES</t>
  </si>
  <si>
    <t>ORIGINAL</t>
  </si>
  <si>
    <t>SUBSTITUTE I</t>
  </si>
  <si>
    <t>SUBSTITUTE II</t>
  </si>
  <si>
    <t>FILE NAME ADJUSTED</t>
  </si>
  <si>
    <t>(OPTIONAL)</t>
  </si>
  <si>
    <t>ORGANIC CHEMISTRY I</t>
  </si>
  <si>
    <t>EXEMPTION/SUBSTITUTION 
ENTER CONFIRMATION CODE</t>
  </si>
  <si>
    <t>LOOKUP</t>
  </si>
  <si>
    <t>CANDADIAN UNIVERISTY WB LIST/RESPONSES</t>
  </si>
  <si>
    <t>CODE FOR FILENAME</t>
  </si>
  <si>
    <t>Aca21</t>
  </si>
  <si>
    <t>Ath45</t>
  </si>
  <si>
    <t>Bis17</t>
  </si>
  <si>
    <t>Bro30</t>
  </si>
  <si>
    <t>Car13</t>
  </si>
  <si>
    <t>Con4</t>
  </si>
  <si>
    <t>Dal12</t>
  </si>
  <si>
    <t>Pol35</t>
  </si>
  <si>
    <t>HEC50</t>
  </si>
  <si>
    <t>Lau26</t>
  </si>
  <si>
    <t>McG1</t>
  </si>
  <si>
    <t>McM7</t>
  </si>
  <si>
    <t>Mem31</t>
  </si>
  <si>
    <t>Que8</t>
  </si>
  <si>
    <t>Roy52</t>
  </si>
  <si>
    <t>Rye27</t>
  </si>
  <si>
    <t>Sai28</t>
  </si>
  <si>
    <t>Sim39</t>
  </si>
  <si>
    <t>Tho40</t>
  </si>
  <si>
    <t>Tre53</t>
  </si>
  <si>
    <t>Mon2</t>
  </si>
  <si>
    <t>She16</t>
  </si>
  <si>
    <t>Lav23</t>
  </si>
  <si>
    <t>Alb18</t>
  </si>
  <si>
    <t>Bri9</t>
  </si>
  <si>
    <t>Cal19</t>
  </si>
  <si>
    <t>Gue11</t>
  </si>
  <si>
    <t>Man24</t>
  </si>
  <si>
    <t>New20</t>
  </si>
  <si>
    <t>Nor60</t>
  </si>
  <si>
    <t>Ott5</t>
  </si>
  <si>
    <t>Pri36</t>
  </si>
  <si>
    <t>Sas44</t>
  </si>
  <si>
    <t>Tor6</t>
  </si>
  <si>
    <t>Vic29</t>
  </si>
  <si>
    <t>Wat15</t>
  </si>
  <si>
    <t>Wes3</t>
  </si>
  <si>
    <t>Win33</t>
  </si>
  <si>
    <t>Win63</t>
  </si>
  <si>
    <t>Van64</t>
  </si>
  <si>
    <t>Wil34</t>
  </si>
  <si>
    <t>Yor10</t>
  </si>
  <si>
    <t>University of Montreal</t>
  </si>
  <si>
    <t>University of British Columbia (Kelowna)</t>
  </si>
  <si>
    <t>University of British Columbia (Vancouver)</t>
  </si>
  <si>
    <t>University of Toronto (St. George)</t>
  </si>
  <si>
    <t>Western University</t>
  </si>
  <si>
    <t>MD</t>
  </si>
  <si>
    <t>MDPHD</t>
  </si>
  <si>
    <t>UNIVERSITY CODE</t>
  </si>
  <si>
    <t>FINAL</t>
  </si>
  <si>
    <t>3. DO NOT CUT AND PASTE, INSTEAD: COPY -&gt; "PASTE AS VALUES" -&gt; CLEAR CELLS,  TO AVOID ERRORS</t>
  </si>
  <si>
    <t>2019-2020</t>
  </si>
  <si>
    <t>Name of High School</t>
  </si>
  <si>
    <t>High School Postal Code</t>
  </si>
  <si>
    <t>Number of years attended</t>
  </si>
  <si>
    <t>RSPP</t>
  </si>
  <si>
    <t>RURAL OR SMALL POPULATIONS PATHWAY</t>
  </si>
  <si>
    <t>RURAL</t>
  </si>
  <si>
    <t>HIGHSCHOOL</t>
  </si>
  <si>
    <t>POSTAL CODE</t>
  </si>
  <si>
    <t>HSYEARS</t>
  </si>
  <si>
    <t>DO NOT ADD OR DELETE LINES ANYWHERE IN THE WORKBOOK OR YOU WILL CREATE AN ERROR</t>
  </si>
  <si>
    <t>DO NOT CUT AND PASTE, INSTEAD: COPY -&gt; "PASTE AS VALUES" -&gt; CLEAR CELLS,  TO AVOID ERRORS</t>
  </si>
  <si>
    <t>IS THIS A SCIENCE PREREQUISITE?</t>
  </si>
  <si>
    <t/>
  </si>
  <si>
    <t>If the years that have less than 30 credits indicates that the degree is part-time please flag it in the Verifier's notes and determine if Ineligible</t>
  </si>
  <si>
    <t>BIO120H1</t>
  </si>
  <si>
    <t>Adaptation and Biodiversity</t>
  </si>
  <si>
    <t>CHM139H1</t>
  </si>
  <si>
    <t>Chemistry Physical Principles</t>
  </si>
  <si>
    <t>MAT135H1</t>
  </si>
  <si>
    <t>Calculus I (A)</t>
  </si>
  <si>
    <t>PSY100H1</t>
  </si>
  <si>
    <t>Introduction to Psychology</t>
  </si>
  <si>
    <t>BIO130H1</t>
  </si>
  <si>
    <t>Molecular and Cell Biology</t>
  </si>
  <si>
    <t>CHM138H1</t>
  </si>
  <si>
    <t>Introduction to Organic Chemistry I</t>
  </si>
  <si>
    <t>ECO100Y1</t>
  </si>
  <si>
    <t>Introduction to Economics</t>
  </si>
  <si>
    <t>BIO230H1</t>
  </si>
  <si>
    <t>Genes to Organisms</t>
  </si>
  <si>
    <t>CHM220H1</t>
  </si>
  <si>
    <t>Physical Chemistry for Life Science</t>
  </si>
  <si>
    <t>HMB265H1</t>
  </si>
  <si>
    <t>General and Human Genetics</t>
  </si>
  <si>
    <t>PHY131H1</t>
  </si>
  <si>
    <t>Introduction to Physics I</t>
  </si>
  <si>
    <t>PHY132H1</t>
  </si>
  <si>
    <t>Introduction to Physics II</t>
  </si>
  <si>
    <t>PSY220H1</t>
  </si>
  <si>
    <t>Introduction to Social Psychology</t>
  </si>
  <si>
    <t>STA221H1</t>
  </si>
  <si>
    <t>Pracice of Statistics II</t>
  </si>
  <si>
    <t>BCH242Y</t>
  </si>
  <si>
    <t>Biochemistry</t>
  </si>
  <si>
    <t>BCH377H1</t>
  </si>
  <si>
    <t>Biochemistry Lab I</t>
  </si>
  <si>
    <t>B.Sc.</t>
  </si>
  <si>
    <t>Language Exchange</t>
  </si>
  <si>
    <t>Pre-Requisite Courses</t>
  </si>
  <si>
    <t>B. Eng.</t>
  </si>
  <si>
    <t>M.Eng.</t>
  </si>
  <si>
    <t>BioEngineering</t>
  </si>
  <si>
    <t>AP-Chemistry</t>
  </si>
  <si>
    <t>Physique BI Niveau Moyen</t>
  </si>
  <si>
    <t>Italian</t>
  </si>
  <si>
    <t>Italy</t>
  </si>
  <si>
    <t>University of Milan</t>
  </si>
  <si>
    <t>Richmond Hill Highschool</t>
  </si>
  <si>
    <t>Écold Secondaire catholique Sainte-Famille</t>
  </si>
  <si>
    <t>University of Toronto-B.Sc. (Physiology)</t>
  </si>
  <si>
    <t>B.Sc. (Physiology)</t>
  </si>
  <si>
    <t>University of Milan (Study-Abroad/Exchange) -Language Exchange (Italian)</t>
  </si>
  <si>
    <t>ITAL 01</t>
  </si>
  <si>
    <t>ITAL 02</t>
  </si>
  <si>
    <t>ITAL 03</t>
  </si>
  <si>
    <t>ITAL 04</t>
  </si>
  <si>
    <t>Exchange Italian II</t>
  </si>
  <si>
    <t>Exchange Italian 1</t>
  </si>
  <si>
    <t>Exchange Italian III</t>
  </si>
  <si>
    <t>Exchange Italian IV</t>
  </si>
  <si>
    <t>101-NYA-05</t>
  </si>
  <si>
    <t>202-NYB-05</t>
  </si>
  <si>
    <t>Chimie des Solutions</t>
  </si>
  <si>
    <t>Évolution et diversité du vivant</t>
  </si>
  <si>
    <t xml:space="preserve">1. You need to have a valid MCGILL ID </t>
  </si>
  <si>
    <t>Click here for a list of Quebec population centres</t>
  </si>
  <si>
    <t>Qum22</t>
  </si>
  <si>
    <t>Qut14</t>
  </si>
  <si>
    <t>Quc55</t>
  </si>
  <si>
    <t>Fra61</t>
  </si>
  <si>
    <t>2020-2021</t>
  </si>
  <si>
    <t>EXTC GPA</t>
  </si>
  <si>
    <t>MONTH NUMBER</t>
  </si>
  <si>
    <t>WINTER 2020</t>
  </si>
  <si>
    <t>INTRODUCTORY BASIC SCIENCES</t>
  </si>
  <si>
    <t>TOTAL INTRO BASIC SCIENCES:</t>
  </si>
  <si>
    <t>PMEM</t>
  </si>
  <si>
    <t>GRADE STATUS CHANGE</t>
  </si>
  <si>
    <t>McGill GPA (Winter 2020 removed)</t>
  </si>
  <si>
    <t>GRADE 
STATUS (2020W removed)</t>
  </si>
  <si>
    <t>*Due to Covid-19, all winter 2020 grades are removed</t>
  </si>
  <si>
    <t>Values</t>
  </si>
  <si>
    <t>Average of GPA</t>
  </si>
  <si>
    <t>You have at least one introductory basic science course that is in progress.</t>
  </si>
  <si>
    <r>
      <t xml:space="preserve">Please identify course name, the date of grade submission &amp; the name of the institution administering the course (below). 
</t>
    </r>
    <r>
      <rPr>
        <b/>
        <u/>
        <sz val="11"/>
        <rFont val="Arial"/>
        <family val="2"/>
      </rPr>
      <t>NOTE</t>
    </r>
    <r>
      <rPr>
        <b/>
        <sz val="11"/>
        <rFont val="Arial"/>
        <family val="2"/>
      </rPr>
      <t xml:space="preserve"> that a maximum of 3 basic science courses can be in progress at the time of application and their grades need to be submitted by May 30th. You will see a checklist item on your Minerva account in January to upload your grades. </t>
    </r>
  </si>
  <si>
    <t>PLEASE LIST COURSES IN THE ORDER THEY APPEAR ON YOUR TRANSCRIPT</t>
  </si>
  <si>
    <t>TOTAL CREDITS</t>
  </si>
  <si>
    <t>ACADEMIC CONTEXT SCORE</t>
  </si>
  <si>
    <t xml:space="preserve">Min CASPer Score: </t>
  </si>
  <si>
    <t>3 maximum</t>
  </si>
  <si>
    <t>AUG</t>
  </si>
  <si>
    <t>FEB</t>
  </si>
  <si>
    <t>APR</t>
  </si>
  <si>
    <t xml:space="preserve">Overall science GPA is not weighted in the selection process. “Pass” is acceptable for Winter 2020 term only.  </t>
  </si>
  <si>
    <t>CDNI</t>
  </si>
  <si>
    <t>DIAP</t>
  </si>
  <si>
    <t>Medicine Applicants Only:   VERIFY YOUR ELIGIBILITY AND COMPLETE THIS SECTION TO BE CONSIDERED FOR THE FOLLOWING PATHWAYS.</t>
  </si>
  <si>
    <t>Note-First Nations &amp; Inuit residents of Quebec should select the “MD-FNIN” program in the Applicant Category field.</t>
  </si>
  <si>
    <t>Read the eligibility requirements</t>
  </si>
  <si>
    <t>RRSP BOXES EMPTY?</t>
  </si>
  <si>
    <t>IS POSTAL CODE IN QUEBEC?</t>
  </si>
  <si>
    <t>MESSAGE</t>
  </si>
  <si>
    <t>MEDICINE_GPA</t>
  </si>
  <si>
    <t>McGill Transcript GPA</t>
  </si>
  <si>
    <t>ACAD_SCORE</t>
  </si>
  <si>
    <t>RECOMMED_CASPER</t>
  </si>
  <si>
    <t>CLASSIFICATION</t>
  </si>
  <si>
    <t>ADMISS_CGPA</t>
  </si>
  <si>
    <t>BAD</t>
  </si>
  <si>
    <t>MGE</t>
  </si>
  <si>
    <t>PD</t>
  </si>
  <si>
    <t>AD</t>
  </si>
  <si>
    <t>PS</t>
  </si>
  <si>
    <t>AC</t>
  </si>
  <si>
    <t>MinC</t>
  </si>
  <si>
    <t>RecC</t>
  </si>
  <si>
    <t>AS</t>
  </si>
  <si>
    <t>CL</t>
  </si>
  <si>
    <t>AS+C</t>
  </si>
  <si>
    <t>G</t>
  </si>
  <si>
    <t>R</t>
  </si>
  <si>
    <t>MDCM &amp; PHD</t>
  </si>
  <si>
    <t>MED_COHORT</t>
  </si>
  <si>
    <t>DENT_COHORT</t>
  </si>
  <si>
    <t>WORKBOOK</t>
  </si>
  <si>
    <t>CREDIT COUNT EQUIVALENT:</t>
  </si>
  <si>
    <t>EQUIV GPA
(CALCULATED)</t>
  </si>
  <si>
    <t>Equiv GPA with winter 2020</t>
  </si>
  <si>
    <t>SET THIS TO JULY OF THIS ACADEMIC YEAR</t>
  </si>
  <si>
    <t>BCP</t>
  </si>
  <si>
    <r>
      <t xml:space="preserve">Full-time members of the Canadian Armed Forces </t>
    </r>
    <r>
      <rPr>
        <sz val="14"/>
        <rFont val="Arial"/>
        <family val="2"/>
      </rPr>
      <t>may be eligible for the Programme militaire d'études en médecine (training in French only).</t>
    </r>
  </si>
  <si>
    <r>
      <t xml:space="preserve">Quebec residents who attended a Quebec </t>
    </r>
    <r>
      <rPr>
        <b/>
        <u/>
        <sz val="14"/>
        <rFont val="Arial"/>
        <family val="2"/>
      </rPr>
      <t>public high school</t>
    </r>
    <r>
      <rPr>
        <b/>
        <sz val="14"/>
        <rFont val="Arial"/>
        <family val="2"/>
      </rPr>
      <t xml:space="preserve"> in a rural or small population centre </t>
    </r>
    <r>
      <rPr>
        <sz val="14"/>
        <rFont val="Arial"/>
        <family val="2"/>
      </rPr>
      <t>may be eligible for the Rural or Small Population Pathway.</t>
    </r>
  </si>
  <si>
    <r>
      <t xml:space="preserve">Indigenous candidates (Qc residents and Non-Quebec Canadians) </t>
    </r>
    <r>
      <rPr>
        <sz val="14"/>
        <rFont val="Arial"/>
        <family val="2"/>
      </rPr>
      <t>may be eligible for the Dentistry Indigenous Admissions Pathway.</t>
    </r>
    <r>
      <rPr>
        <b/>
        <sz val="14"/>
        <rFont val="Arial"/>
        <family val="2"/>
      </rPr>
      <t xml:space="preserve"> </t>
    </r>
  </si>
  <si>
    <t>2021-2022</t>
  </si>
  <si>
    <t>min graded credits? 45 if IP, 60 if complete (Y/N)</t>
  </si>
  <si>
    <t># OF ERRORS</t>
  </si>
  <si>
    <t>Sum of Local Credits</t>
  </si>
  <si>
    <t>Sum of Local weighted GPA</t>
  </si>
  <si>
    <t>Sum of WEighted GPA</t>
  </si>
  <si>
    <t>(Multiple Items)</t>
  </si>
  <si>
    <t>Use this to match up sessional or term GPAS</t>
  </si>
  <si>
    <t>You may need to group Winter and Full-year Course together</t>
  </si>
  <si>
    <t>You may need to do other groupings:  Fall/Winter</t>
  </si>
  <si>
    <t>Once you have the correct groupings, run through the transcript and note if there is session/term where the GPA doesn't match and dig deeper.</t>
  </si>
  <si>
    <r>
      <t>Make sure that in Section 3 there are values in the</t>
    </r>
    <r>
      <rPr>
        <b/>
        <sz val="11"/>
        <color theme="1"/>
        <rFont val="Calibri"/>
        <family val="2"/>
        <scheme val="minor"/>
      </rPr>
      <t xml:space="preserve"> LOCAL GPA column /Column M</t>
    </r>
  </si>
  <si>
    <r>
      <t xml:space="preserve">You man need to populate </t>
    </r>
    <r>
      <rPr>
        <b/>
        <sz val="11"/>
        <color theme="1"/>
        <rFont val="Calibri"/>
        <family val="2"/>
        <scheme val="minor"/>
      </rPr>
      <t>LOCAL GPA column/column M</t>
    </r>
    <r>
      <rPr>
        <sz val="11"/>
        <color theme="1"/>
        <rFont val="Calibri"/>
        <family val="2"/>
        <scheme val="minor"/>
      </rPr>
      <t xml:space="preserve"> yourself and then REFRESH the PVT</t>
    </r>
  </si>
  <si>
    <t>EXTC letter &amp; information:</t>
  </si>
  <si>
    <t>Y/N</t>
  </si>
  <si>
    <t>Y</t>
  </si>
  <si>
    <t>MPOINTS</t>
  </si>
  <si>
    <t>DPOINTS</t>
  </si>
  <si>
    <t>Credit Count</t>
  </si>
  <si>
    <t>ACL</t>
  </si>
  <si>
    <t>ACLScore</t>
  </si>
  <si>
    <t>DAS</t>
  </si>
  <si>
    <t>Weighted</t>
  </si>
  <si>
    <t>Dental/Dentistry</t>
  </si>
  <si>
    <t>MIN YEAR</t>
  </si>
  <si>
    <t>MAX YEAR</t>
  </si>
  <si>
    <t>DCL</t>
  </si>
  <si>
    <t>DRecC</t>
  </si>
  <si>
    <t>DAS+C</t>
  </si>
  <si>
    <t>File Classification:</t>
  </si>
  <si>
    <t>DminC</t>
  </si>
  <si>
    <t>Select Faculty</t>
  </si>
  <si>
    <t>Faculty</t>
  </si>
  <si>
    <t>MED</t>
  </si>
  <si>
    <t>DENT</t>
  </si>
  <si>
    <t>#Example1</t>
  </si>
  <si>
    <t>Example1'!B10</t>
  </si>
  <si>
    <t>Example 2'!B10</t>
  </si>
  <si>
    <t>#Example 2</t>
  </si>
  <si>
    <t>#Example3</t>
  </si>
  <si>
    <t>Example3'!B10</t>
  </si>
  <si>
    <t xml:space="preserve">Yes, I wish to be considered in: </t>
  </si>
  <si>
    <t xml:space="preserve"> the Dentistry Indigenous Admissions Pathway.</t>
  </si>
  <si>
    <t>No, I am not eligible for:</t>
  </si>
  <si>
    <t>Please ensure that you upload your Extenuating Circumstances Letter and, relevant supporting documents to MINERVA</t>
  </si>
  <si>
    <t>DG</t>
  </si>
  <si>
    <t>DR</t>
  </si>
  <si>
    <t>2022-2023</t>
  </si>
  <si>
    <t>2023-2024</t>
  </si>
  <si>
    <t>2024-2025</t>
  </si>
  <si>
    <t xml:space="preserve">Dentistry Applicants Only: VERIFY YOUR ELIGIBILITY AND COMPLETE THIS SECTION TO BE CONSIDERED FOR THE FOLLOWING PATHWAYS. </t>
  </si>
  <si>
    <t xml:space="preserve">SECTION 4:  INTRODUCTORY BASIC SCIENCES </t>
  </si>
  <si>
    <t>DBCP</t>
  </si>
  <si>
    <t>MSC-DMD</t>
  </si>
  <si>
    <t>msg</t>
  </si>
  <si>
    <t>Dmsg</t>
  </si>
  <si>
    <t>Physiology (Honours)</t>
  </si>
  <si>
    <t>Mechanical</t>
  </si>
  <si>
    <t>GPA min</t>
  </si>
  <si>
    <t>DGPA min</t>
  </si>
  <si>
    <t>Lowest</t>
  </si>
  <si>
    <t>Winter2020?</t>
  </si>
  <si>
    <t>GRADE MIN</t>
  </si>
  <si>
    <t>INSTITUTION TYPE</t>
  </si>
  <si>
    <t>GRADE</t>
  </si>
  <si>
    <t>MSCDMD</t>
  </si>
  <si>
    <t>ERROR</t>
  </si>
  <si>
    <t xml:space="preserve">Enter the courses that correspond to the introductory basic sciences courses listed below. </t>
  </si>
  <si>
    <t>Each course must be passed with a grade equal to the minimum accepted by McGill.</t>
  </si>
  <si>
    <t>Maximum of 3 in progress courses is permitted and to be completed by May 2023.</t>
  </si>
  <si>
    <t>PATHWAY</t>
  </si>
  <si>
    <r>
      <rPr>
        <sz val="11"/>
        <color rgb="FFCE1126"/>
        <rFont val="Arial"/>
        <family val="2"/>
      </rPr>
      <t>TO THE VERIFIER:</t>
    </r>
    <r>
      <rPr>
        <sz val="11"/>
        <color rgb="FFFF0000"/>
        <rFont val="Arial"/>
        <family val="2"/>
      </rPr>
      <t xml:space="preserve"> </t>
    </r>
    <r>
      <rPr>
        <sz val="11"/>
        <rFont val="Arial"/>
        <family val="2"/>
      </rPr>
      <t xml:space="preserve">Either fix error </t>
    </r>
    <r>
      <rPr>
        <b/>
        <sz val="11"/>
        <rFont val="Arial"/>
        <family val="2"/>
      </rPr>
      <t>OR</t>
    </r>
    <r>
      <rPr>
        <sz val="11"/>
        <rFont val="Arial"/>
        <family val="2"/>
      </rPr>
      <t xml:space="preserve"> put the workbook in problem workbook folder and add comments in verifier notes.</t>
    </r>
  </si>
  <si>
    <t>the Programme militaire d'études en médecine</t>
  </si>
  <si>
    <t xml:space="preserve">FEEDBACK: </t>
  </si>
  <si>
    <t>SECTION 2:  SUMMARY OF POST-SECONDARY STUDIES</t>
  </si>
  <si>
    <r>
      <t xml:space="preserve">Quebec residents who self-identify as Black </t>
    </r>
    <r>
      <rPr>
        <sz val="14"/>
        <rFont val="Arial"/>
        <family val="2"/>
      </rPr>
      <t>may be eligible for the Black Candidate Pathway</t>
    </r>
  </si>
  <si>
    <r>
      <t xml:space="preserve">Qc residents, Canadians and Permanent residents of Canada </t>
    </r>
    <r>
      <rPr>
        <sz val="14"/>
        <rFont val="Arial"/>
        <family val="2"/>
      </rPr>
      <t>who have a B.Sc. and are interested in applying to the Clinician-Scientist Pathway(MSc-DMD)</t>
    </r>
  </si>
  <si>
    <t>the Clinician-Scientist Pathway (MSc-DMD)</t>
  </si>
  <si>
    <t>the Quebec resident Black Candidate Pathway</t>
  </si>
  <si>
    <t>the Quebec resident Rural and Small Populations Pathway</t>
  </si>
  <si>
    <t>the Canadian Indigenous Pathway</t>
  </si>
  <si>
    <r>
      <t xml:space="preserve">Indigenous residents of Canada (outside Quebec) </t>
    </r>
    <r>
      <rPr>
        <sz val="14"/>
        <rFont val="Arial"/>
        <family val="2"/>
      </rPr>
      <t>may be eligible for the Canadian Indigenous Pathway.</t>
    </r>
  </si>
  <si>
    <t>MD-ROQ-FNIN (Québec resident, First Nations, Inuit)</t>
  </si>
  <si>
    <t>No</t>
  </si>
  <si>
    <r>
      <t xml:space="preserve">2. </t>
    </r>
    <r>
      <rPr>
        <b/>
        <u/>
        <sz val="11"/>
        <color rgb="FF001628"/>
        <rFont val="Arial"/>
        <family val="2"/>
      </rPr>
      <t>BEFORE</t>
    </r>
    <r>
      <rPr>
        <b/>
        <sz val="11"/>
        <color rgb="FF001628"/>
        <rFont val="Arial"/>
        <family val="2"/>
      </rPr>
      <t xml:space="preserve"> entering any information, you need to </t>
    </r>
    <r>
      <rPr>
        <b/>
        <u/>
        <sz val="11"/>
        <color rgb="FF001628"/>
        <rFont val="Arial"/>
        <family val="2"/>
      </rPr>
      <t>SAVE</t>
    </r>
    <r>
      <rPr>
        <b/>
        <sz val="11"/>
        <color rgb="FF001628"/>
        <rFont val="Arial"/>
        <family val="2"/>
      </rPr>
      <t xml:space="preserve"> this file </t>
    </r>
    <r>
      <rPr>
        <b/>
        <u/>
        <sz val="11"/>
        <color rgb="FF001628"/>
        <rFont val="Arial"/>
        <family val="2"/>
      </rPr>
      <t>NOW</t>
    </r>
    <r>
      <rPr>
        <b/>
        <sz val="11"/>
        <color rgb="FF001628"/>
        <rFont val="Arial"/>
        <family val="2"/>
      </rPr>
      <t xml:space="preserve"> to your computer desktop to enable the hyperlinks.</t>
    </r>
  </si>
  <si>
    <t>Optional Pathways (pick from drop down box)</t>
  </si>
  <si>
    <r>
      <t xml:space="preserve">This is the degree upon which your academic assessment for admission will be based. In most cases, this is your most recent undergraduate degree 
If you are applying on the basis of a </t>
    </r>
    <r>
      <rPr>
        <b/>
        <u/>
        <sz val="12"/>
        <color rgb="FF001628"/>
        <rFont val="Arial"/>
        <family val="2"/>
      </rPr>
      <t>second bachelor’s degree</t>
    </r>
    <r>
      <rPr>
        <sz val="12"/>
        <color rgb="FF001628"/>
        <rFont val="Arial"/>
        <family val="2"/>
      </rPr>
      <t xml:space="preserve"> you must submit grades for </t>
    </r>
    <r>
      <rPr>
        <b/>
        <u/>
        <sz val="12"/>
        <color rgb="FF001628"/>
        <rFont val="Arial"/>
        <family val="2"/>
      </rPr>
      <t>both bachelor’s degrees</t>
    </r>
    <r>
      <rPr>
        <sz val="12"/>
        <color rgb="FF001628"/>
        <rFont val="Arial"/>
        <family val="2"/>
      </rPr>
      <t xml:space="preserve">. 
</t>
    </r>
    <r>
      <rPr>
        <b/>
        <u/>
        <sz val="12"/>
        <color rgb="FF001628"/>
        <rFont val="Arial"/>
        <family val="2"/>
      </rPr>
      <t>ONLY</t>
    </r>
    <r>
      <rPr>
        <sz val="12"/>
        <color rgb="FF001628"/>
        <rFont val="Arial"/>
        <family val="2"/>
      </rPr>
      <t xml:space="preserve"> include Study Abroad/Exchange courses if these courses are calculated as part of your transcript GPA </t>
    </r>
    <r>
      <rPr>
        <b/>
        <sz val="12"/>
        <color rgb="FF001628"/>
        <rFont val="Arial"/>
        <family val="2"/>
      </rPr>
      <t>AND/OR</t>
    </r>
    <r>
      <rPr>
        <sz val="12"/>
        <color rgb="FF001628"/>
        <rFont val="Arial"/>
        <family val="2"/>
      </rPr>
      <t xml:space="preserve"> contribute to the total credits of your bachelor's program.</t>
    </r>
  </si>
  <si>
    <r>
      <t xml:space="preserve">Please indicate the courses pertaining to the </t>
    </r>
    <r>
      <rPr>
        <b/>
        <u/>
        <sz val="12"/>
        <color rgb="FF001628"/>
        <rFont val="Arial"/>
        <family val="2"/>
      </rPr>
      <t>specific time period</t>
    </r>
    <r>
      <rPr>
        <sz val="12"/>
        <color rgb="FF001628"/>
        <rFont val="Arial"/>
        <family val="2"/>
      </rPr>
      <t xml:space="preserve"> of the Extenuating Circumstances described in the EXTC letter &amp; supporting documents. These are the courses </t>
    </r>
    <r>
      <rPr>
        <b/>
        <sz val="12"/>
        <color rgb="FF001628"/>
        <rFont val="Arial"/>
        <family val="2"/>
      </rPr>
      <t>directly</t>
    </r>
    <r>
      <rPr>
        <sz val="12"/>
        <color rgb="FF001628"/>
        <rFont val="Arial"/>
        <family val="2"/>
      </rPr>
      <t xml:space="preserve"> affected by the Extenuating Circumstances.</t>
    </r>
  </si>
  <si>
    <r>
      <t xml:space="preserve">This section </t>
    </r>
    <r>
      <rPr>
        <b/>
        <u/>
        <sz val="16"/>
        <color rgb="FFC00000"/>
        <rFont val="Arial"/>
        <family val="2"/>
      </rPr>
      <t>WILL NOT</t>
    </r>
    <r>
      <rPr>
        <b/>
        <sz val="16"/>
        <color rgb="FFC00000"/>
        <rFont val="Arial"/>
        <family val="2"/>
      </rPr>
      <t xml:space="preserve"> </t>
    </r>
    <r>
      <rPr>
        <sz val="16"/>
        <color rgb="FFC00000"/>
        <rFont val="Arial"/>
        <family val="2"/>
      </rPr>
      <t>be considered if you have not claimed 'Extenuating Circumstances (EXTC)' while filling out your application, and have failed to submit your letter of explanation and supporting documents.</t>
    </r>
  </si>
  <si>
    <t>VERSION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</si>
</sst>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_);_(* \(#,##0.00\);_(* &quot;-&quot;??_);_(@_)"/>
    <numFmt numFmtId="165" formatCode="_-* #,##0.00_-;\-* #,##0.00_-;_-* \-??_-;_-@_-"/>
    <numFmt numFmtId="166" formatCode="[$-409]mmm\-yy;@"/>
    <numFmt numFmtId="167" formatCode="0.0"/>
    <numFmt numFmtId="168" formatCode="_(* #,##0_);_(* \(#,##0\);_(* &quot;-&quot;??_);_(@_)"/>
  </numFmts>
  <fonts count="161">
    <font>
      <sz val="11"/>
      <color theme="1"/>
      <name val="Calibri"/>
      <family val="2"/>
      <scheme val="minor"/>
    </font>
    <font>
      <sz val="11"/>
      <color theme="1"/>
      <name val="Calibri"/>
      <family val="2"/>
      <scheme val="minor"/>
    </font>
    <font>
      <b/>
      <sz val="13"/>
      <color theme="3"/>
      <name val="Calibri"/>
      <family val="2"/>
      <scheme val="minor"/>
    </font>
    <font>
      <i/>
      <sz val="11"/>
      <color rgb="FF7F7F7F"/>
      <name val="Calibri"/>
      <family val="2"/>
      <scheme val="minor"/>
    </font>
    <font>
      <b/>
      <sz val="12"/>
      <color rgb="FFEAEAEA"/>
      <name val="Arial"/>
      <family val="2"/>
    </font>
    <font>
      <b/>
      <sz val="11"/>
      <color theme="9" tint="-0.499984740745262"/>
      <name val="Calibri"/>
      <family val="2"/>
      <scheme val="minor"/>
    </font>
    <font>
      <b/>
      <strike/>
      <sz val="11"/>
      <color theme="2" tint="-0.24994659260841701"/>
      <name val="Calibri"/>
      <family val="2"/>
      <scheme val="minor"/>
    </font>
    <font>
      <sz val="11"/>
      <color indexed="8"/>
      <name val="Calibri"/>
      <family val="2"/>
      <charset val="1"/>
    </font>
    <font>
      <sz val="11"/>
      <color indexed="56"/>
      <name val="Calibri"/>
      <family val="2"/>
      <charset val="1"/>
    </font>
    <font>
      <b/>
      <sz val="11"/>
      <color indexed="59"/>
      <name val="Calibri"/>
      <family val="2"/>
      <charset val="1"/>
    </font>
    <font>
      <sz val="11"/>
      <color indexed="10"/>
      <name val="Calibri"/>
      <family val="2"/>
      <charset val="1"/>
    </font>
    <font>
      <sz val="11"/>
      <color indexed="62"/>
      <name val="Calibri"/>
      <family val="2"/>
    </font>
    <font>
      <b/>
      <sz val="14"/>
      <color theme="0"/>
      <name val="Arial"/>
      <family val="2"/>
    </font>
    <font>
      <u/>
      <sz val="8"/>
      <color theme="10"/>
      <name val="Eurostile"/>
      <family val="2"/>
    </font>
    <font>
      <u/>
      <sz val="11"/>
      <color theme="10"/>
      <name val="Calibri"/>
      <family val="2"/>
    </font>
    <font>
      <u/>
      <sz val="11"/>
      <color theme="10"/>
      <name val="Calibri"/>
      <family val="2"/>
      <scheme val="minor"/>
    </font>
    <font>
      <sz val="11"/>
      <color rgb="FF002060"/>
      <name val="Arial"/>
      <family val="2"/>
    </font>
    <font>
      <sz val="11"/>
      <color theme="3"/>
      <name val="Arial"/>
      <family val="2"/>
    </font>
    <font>
      <i/>
      <sz val="10"/>
      <color rgb="FFFA7D00"/>
      <name val="Calibri"/>
      <family val="2"/>
      <scheme val="minor"/>
    </font>
    <font>
      <sz val="10"/>
      <name val="MS Sans Serif"/>
      <family val="2"/>
    </font>
    <font>
      <sz val="10"/>
      <name val="Arial"/>
      <family val="2"/>
    </font>
    <font>
      <sz val="10"/>
      <color indexed="8"/>
      <name val="Arial"/>
      <family val="2"/>
    </font>
    <font>
      <sz val="11"/>
      <color theme="0" tint="-0.499984740745262"/>
      <name val="Calibri"/>
      <family val="2"/>
      <scheme val="minor"/>
    </font>
    <font>
      <sz val="8"/>
      <color rgb="FF002060"/>
      <name val="Arial"/>
      <family val="2"/>
    </font>
    <font>
      <i/>
      <sz val="9"/>
      <color theme="1"/>
      <name val="Arial"/>
      <family val="2"/>
    </font>
    <font>
      <i/>
      <sz val="9"/>
      <color theme="2"/>
      <name val="Arial"/>
      <family val="2"/>
    </font>
    <font>
      <sz val="11"/>
      <color theme="6" tint="-0.499984740745262"/>
      <name val="Calibri"/>
      <family val="2"/>
      <scheme val="minor"/>
    </font>
    <font>
      <b/>
      <sz val="11"/>
      <color theme="6" tint="-0.499984740745262"/>
      <name val="Calibri"/>
      <family val="2"/>
      <scheme val="minor"/>
    </font>
    <font>
      <b/>
      <sz val="11"/>
      <color theme="6" tint="0.79998168889431442"/>
      <name val="Calibri"/>
      <family val="2"/>
      <scheme val="minor"/>
    </font>
    <font>
      <b/>
      <sz val="14"/>
      <color theme="6" tint="-0.499984740745262"/>
      <name val="Cambria"/>
      <family val="1"/>
      <scheme val="major"/>
    </font>
    <font>
      <b/>
      <sz val="16"/>
      <color theme="6" tint="-0.499984740745262"/>
      <name val="Calibri"/>
      <family val="2"/>
      <scheme val="minor"/>
    </font>
    <font>
      <sz val="11"/>
      <color theme="0" tint="-0.499984740745262"/>
      <name val="Calibri"/>
      <family val="2"/>
      <scheme val="minor"/>
    </font>
    <font>
      <b/>
      <sz val="11"/>
      <color theme="1"/>
      <name val="Calibri"/>
      <family val="2"/>
      <scheme val="minor"/>
    </font>
    <font>
      <sz val="11"/>
      <color theme="3"/>
      <name val="Calibri"/>
      <family val="2"/>
      <scheme val="minor"/>
    </font>
    <font>
      <sz val="11"/>
      <color theme="0"/>
      <name val="Calibri"/>
      <family val="2"/>
      <scheme val="minor"/>
    </font>
    <font>
      <sz val="11"/>
      <name val="Arial"/>
      <family val="2"/>
    </font>
    <font>
      <b/>
      <sz val="20"/>
      <color theme="1"/>
      <name val="Calibri"/>
      <family val="2"/>
      <scheme val="minor"/>
    </font>
    <font>
      <sz val="11"/>
      <color theme="1"/>
      <name val="Calibri"/>
      <family val="2"/>
    </font>
    <font>
      <sz val="8"/>
      <color theme="0"/>
      <name val="Arial"/>
      <family val="2"/>
    </font>
    <font>
      <sz val="11"/>
      <color theme="0"/>
      <name val="Arial"/>
      <family val="2"/>
    </font>
    <font>
      <b/>
      <sz val="11"/>
      <color rgb="FF000080"/>
      <name val="Arial"/>
      <family val="2"/>
    </font>
    <font>
      <b/>
      <sz val="11"/>
      <name val="Arial"/>
      <family val="2"/>
    </font>
    <font>
      <b/>
      <sz val="11"/>
      <color theme="0"/>
      <name val="Arial"/>
      <family val="2"/>
    </font>
    <font>
      <b/>
      <sz val="11"/>
      <color theme="6" tint="0.79998168889431442"/>
      <name val="Arial"/>
      <family val="2"/>
    </font>
    <font>
      <sz val="11"/>
      <color theme="1"/>
      <name val="Arial"/>
      <family val="2"/>
    </font>
    <font>
      <b/>
      <sz val="11"/>
      <color theme="5"/>
      <name val="Arial"/>
      <family val="2"/>
    </font>
    <font>
      <sz val="11"/>
      <color theme="3" tint="0.59999389629810485"/>
      <name val="Arial"/>
      <family val="2"/>
    </font>
    <font>
      <b/>
      <sz val="11"/>
      <color theme="3"/>
      <name val="Arial"/>
      <family val="2"/>
    </font>
    <font>
      <b/>
      <sz val="11"/>
      <color theme="1"/>
      <name val="Arial"/>
      <family val="2"/>
    </font>
    <font>
      <b/>
      <sz val="11"/>
      <color rgb="FFD55E00"/>
      <name val="Arial"/>
      <family val="2"/>
    </font>
    <font>
      <b/>
      <sz val="11"/>
      <color rgb="FFFF0000"/>
      <name val="Arial"/>
      <family val="2"/>
    </font>
    <font>
      <b/>
      <sz val="14"/>
      <name val="Arial"/>
      <family val="2"/>
    </font>
    <font>
      <sz val="10"/>
      <color theme="0"/>
      <name val="Arial"/>
      <family val="2"/>
    </font>
    <font>
      <b/>
      <sz val="12"/>
      <name val="Arial"/>
      <family val="2"/>
    </font>
    <font>
      <sz val="14"/>
      <color theme="0"/>
      <name val="Arial"/>
      <family val="2"/>
    </font>
    <font>
      <b/>
      <sz val="10"/>
      <color theme="0"/>
      <name val="Arial"/>
      <family val="2"/>
    </font>
    <font>
      <sz val="11"/>
      <color theme="6" tint="0.79998168889431442"/>
      <name val="Arial"/>
      <family val="2"/>
    </font>
    <font>
      <b/>
      <u/>
      <sz val="14"/>
      <name val="Arial"/>
      <family val="2"/>
    </font>
    <font>
      <sz val="12"/>
      <color theme="1"/>
      <name val="Arial"/>
      <family val="2"/>
    </font>
    <font>
      <b/>
      <sz val="16"/>
      <color rgb="FFD55E00"/>
      <name val="Arial"/>
      <family val="2"/>
    </font>
    <font>
      <b/>
      <sz val="16"/>
      <name val="Arial"/>
      <family val="2"/>
    </font>
    <font>
      <b/>
      <sz val="10"/>
      <name val="Arial"/>
      <family val="2"/>
    </font>
    <font>
      <b/>
      <sz val="11"/>
      <color theme="8"/>
      <name val="Arial"/>
      <family val="2"/>
    </font>
    <font>
      <b/>
      <sz val="12"/>
      <color theme="0"/>
      <name val="Arial"/>
      <family val="2"/>
    </font>
    <font>
      <sz val="11"/>
      <color rgb="FF9C0006"/>
      <name val="Calibri"/>
      <family val="2"/>
      <scheme val="minor"/>
    </font>
    <font>
      <b/>
      <u/>
      <sz val="11"/>
      <color theme="1"/>
      <name val="Arial"/>
      <family val="2"/>
    </font>
    <font>
      <sz val="11"/>
      <name val="Calibri"/>
      <family val="2"/>
      <scheme val="minor"/>
    </font>
    <font>
      <sz val="36"/>
      <color theme="0"/>
      <name val="Symbol"/>
      <family val="1"/>
      <charset val="2"/>
    </font>
    <font>
      <sz val="12"/>
      <color theme="0"/>
      <name val="Arial"/>
      <family val="2"/>
    </font>
    <font>
      <b/>
      <sz val="12"/>
      <name val="Calibri"/>
      <family val="2"/>
      <scheme val="minor"/>
    </font>
    <font>
      <b/>
      <sz val="11"/>
      <color rgb="FF10861B"/>
      <name val="Arial"/>
      <family val="2"/>
    </font>
    <font>
      <sz val="11"/>
      <color rgb="FFFF0000"/>
      <name val="Arial"/>
      <family val="2"/>
    </font>
    <font>
      <sz val="9"/>
      <color indexed="81"/>
      <name val="Tahoma"/>
      <family val="2"/>
    </font>
    <font>
      <b/>
      <sz val="9"/>
      <color indexed="81"/>
      <name val="Tahoma"/>
      <family val="2"/>
    </font>
    <font>
      <i/>
      <sz val="11"/>
      <name val="Arial"/>
      <family val="2"/>
    </font>
    <font>
      <b/>
      <u/>
      <sz val="11"/>
      <color theme="6" tint="-0.499984740745262"/>
      <name val="Calibri"/>
      <family val="2"/>
      <scheme val="minor"/>
    </font>
    <font>
      <b/>
      <sz val="11"/>
      <color rgb="FFCF00FF"/>
      <name val="Arial"/>
      <family val="2"/>
    </font>
    <font>
      <b/>
      <sz val="14"/>
      <color theme="1"/>
      <name val="Arial"/>
      <family val="2"/>
    </font>
    <font>
      <sz val="10"/>
      <color theme="1"/>
      <name val="Arial"/>
      <family val="2"/>
    </font>
    <font>
      <b/>
      <sz val="12"/>
      <color theme="1"/>
      <name val="Arial"/>
      <family val="2"/>
    </font>
    <font>
      <sz val="14"/>
      <color theme="1"/>
      <name val="Arial"/>
      <family val="2"/>
    </font>
    <font>
      <sz val="11"/>
      <color theme="0" tint="-0.14999847407452621"/>
      <name val="Calibri"/>
      <family val="2"/>
      <scheme val="minor"/>
    </font>
    <font>
      <b/>
      <sz val="11"/>
      <color theme="0" tint="-0.34998626667073579"/>
      <name val="Arial"/>
      <family val="2"/>
    </font>
    <font>
      <sz val="11"/>
      <color theme="0" tint="-0.34998626667073579"/>
      <name val="Arial"/>
      <family val="2"/>
    </font>
    <font>
      <b/>
      <sz val="11"/>
      <color rgb="FFCC0066"/>
      <name val="Arial"/>
      <family val="2"/>
    </font>
    <font>
      <b/>
      <sz val="11"/>
      <color rgb="FFB4975A"/>
      <name val="Arial"/>
      <family val="2"/>
    </font>
    <font>
      <sz val="11"/>
      <color rgb="FFB4975A"/>
      <name val="Arial"/>
      <family val="2"/>
    </font>
    <font>
      <b/>
      <sz val="11"/>
      <color rgb="FFA1A1A4"/>
      <name val="Arial"/>
      <family val="2"/>
    </font>
    <font>
      <sz val="11"/>
      <color rgb="FFA1A1A4"/>
      <name val="Arial"/>
      <family val="2"/>
    </font>
    <font>
      <b/>
      <sz val="12"/>
      <color rgb="FFA1A1A4"/>
      <name val="Arial"/>
      <family val="2"/>
    </font>
    <font>
      <b/>
      <sz val="11"/>
      <color rgb="FFCE1141"/>
      <name val="Arial"/>
      <family val="2"/>
    </font>
    <font>
      <sz val="36"/>
      <color rgb="FFA1A1A4"/>
      <name val="Symbol"/>
      <family val="1"/>
      <charset val="2"/>
    </font>
    <font>
      <sz val="11"/>
      <color rgb="FFCE1141"/>
      <name val="Arial"/>
      <family val="2"/>
    </font>
    <font>
      <b/>
      <sz val="20"/>
      <name val="Arial"/>
      <family val="2"/>
    </font>
    <font>
      <u/>
      <sz val="12"/>
      <name val="Calibri"/>
      <family val="2"/>
      <scheme val="minor"/>
    </font>
    <font>
      <b/>
      <u/>
      <sz val="11"/>
      <name val="Arial"/>
      <family val="2"/>
    </font>
    <font>
      <sz val="12"/>
      <color rgb="FFCE1141"/>
      <name val="Arial"/>
      <family val="2"/>
    </font>
    <font>
      <sz val="10"/>
      <color rgb="FFCE1141"/>
      <name val="Arial"/>
      <family val="2"/>
    </font>
    <font>
      <sz val="11"/>
      <color rgb="FF9C6500"/>
      <name val="Calibri"/>
      <family val="2"/>
      <scheme val="minor"/>
    </font>
    <font>
      <sz val="11"/>
      <color theme="8"/>
      <name val="Arial"/>
      <family val="2"/>
    </font>
    <font>
      <b/>
      <sz val="22"/>
      <color theme="0"/>
      <name val="Arial"/>
      <family val="2"/>
    </font>
    <font>
      <b/>
      <sz val="16"/>
      <color theme="1"/>
      <name val="Arial"/>
      <family val="2"/>
    </font>
    <font>
      <b/>
      <sz val="11"/>
      <color rgb="FF00471B"/>
      <name val="Arial"/>
      <family val="2"/>
    </font>
    <font>
      <sz val="11"/>
      <color theme="1"/>
      <name val="Calibri Light"/>
      <family val="2"/>
    </font>
    <font>
      <sz val="11"/>
      <color theme="1"/>
      <name val="Symbol"/>
      <family val="1"/>
      <charset val="2"/>
    </font>
    <font>
      <b/>
      <sz val="11"/>
      <color rgb="FF007DC5"/>
      <name val="Arial"/>
      <family val="2"/>
    </font>
    <font>
      <b/>
      <sz val="12"/>
      <color theme="0"/>
      <name val="Calibri"/>
      <family val="2"/>
      <scheme val="minor"/>
    </font>
    <font>
      <b/>
      <sz val="18"/>
      <color rgb="FF007DC5"/>
      <name val="Arial"/>
      <family val="2"/>
    </font>
    <font>
      <i/>
      <sz val="10"/>
      <color theme="1"/>
      <name val="Arial"/>
      <family val="2"/>
    </font>
    <font>
      <sz val="14"/>
      <name val="Arial"/>
      <family val="2"/>
    </font>
    <font>
      <u/>
      <sz val="12"/>
      <color theme="10"/>
      <name val="Calibri"/>
      <family val="2"/>
      <scheme val="minor"/>
    </font>
    <font>
      <sz val="14"/>
      <color rgb="FF008750"/>
      <name val="Arial"/>
      <family val="2"/>
    </font>
    <font>
      <b/>
      <sz val="11"/>
      <color rgb="FFC8C8C8"/>
      <name val="Arial"/>
      <family val="2"/>
    </font>
    <font>
      <sz val="11"/>
      <color rgb="FF008750"/>
      <name val="Arial"/>
      <family val="2"/>
    </font>
    <font>
      <b/>
      <sz val="11"/>
      <color rgb="FF008750"/>
      <name val="Arial"/>
      <family val="2"/>
    </font>
    <font>
      <b/>
      <sz val="11"/>
      <color rgb="FFE60F2D"/>
      <name val="Arial"/>
      <family val="2"/>
    </font>
    <font>
      <sz val="11"/>
      <color rgb="FFE60F2D"/>
      <name val="Calibri"/>
      <family val="2"/>
      <scheme val="minor"/>
    </font>
    <font>
      <sz val="11"/>
      <color rgb="FFFF0000"/>
      <name val="Calibri"/>
      <family val="2"/>
      <scheme val="minor"/>
    </font>
    <font>
      <b/>
      <sz val="18"/>
      <color theme="0"/>
      <name val="Arial"/>
      <family val="2"/>
    </font>
    <font>
      <b/>
      <u/>
      <sz val="16"/>
      <color theme="6" tint="-0.499984740745262"/>
      <name val="Calibri"/>
      <family val="2"/>
      <scheme val="minor"/>
    </font>
    <font>
      <sz val="11"/>
      <color rgb="FF00B050"/>
      <name val="Calibri"/>
      <family val="2"/>
      <scheme val="minor"/>
    </font>
    <font>
      <b/>
      <sz val="11"/>
      <color rgb="FF00B050"/>
      <name val="Calibri"/>
      <family val="2"/>
      <scheme val="minor"/>
    </font>
    <font>
      <b/>
      <sz val="11"/>
      <color rgb="FF005A9B"/>
      <name val="Arial"/>
      <family val="2"/>
    </font>
    <font>
      <b/>
      <sz val="16"/>
      <color rgb="FFCE1126"/>
      <name val="Arial"/>
      <family val="2"/>
    </font>
    <font>
      <b/>
      <sz val="10"/>
      <color rgb="FFCE1126"/>
      <name val="Arial"/>
      <family val="2"/>
    </font>
    <font>
      <sz val="11"/>
      <color rgb="FFC00000"/>
      <name val="Arial"/>
      <family val="2"/>
    </font>
    <font>
      <b/>
      <sz val="11"/>
      <color rgb="FFC00000"/>
      <name val="Arial"/>
      <family val="2"/>
    </font>
    <font>
      <b/>
      <sz val="11"/>
      <color rgb="FFCE1126"/>
      <name val="Arial"/>
      <family val="2"/>
    </font>
    <font>
      <sz val="11"/>
      <color rgb="FFCE1126"/>
      <name val="Arial"/>
      <family val="2"/>
    </font>
    <font>
      <b/>
      <sz val="12"/>
      <color rgb="FF001628"/>
      <name val="Arial"/>
      <family val="2"/>
    </font>
    <font>
      <b/>
      <sz val="12"/>
      <color rgb="FF68A2B9"/>
      <name val="Arial"/>
      <family val="2"/>
    </font>
    <font>
      <b/>
      <sz val="11"/>
      <color rgb="FFE9072B"/>
      <name val="Arial"/>
      <family val="2"/>
    </font>
    <font>
      <b/>
      <u/>
      <sz val="11"/>
      <color theme="0"/>
      <name val="Arial"/>
      <family val="2"/>
    </font>
    <font>
      <b/>
      <sz val="14"/>
      <color rgb="FF99D9D9"/>
      <name val="Arial"/>
      <family val="2"/>
    </font>
    <font>
      <sz val="11"/>
      <color rgb="FF001628"/>
      <name val="Arial"/>
      <family val="2"/>
    </font>
    <font>
      <b/>
      <sz val="11"/>
      <color rgb="FF99D9D9"/>
      <name val="Arial"/>
      <family val="2"/>
    </font>
    <font>
      <sz val="14"/>
      <color rgb="FF001628"/>
      <name val="Arial"/>
      <family val="2"/>
    </font>
    <font>
      <b/>
      <sz val="11"/>
      <color rgb="FF001628"/>
      <name val="Arial"/>
      <family val="2"/>
    </font>
    <font>
      <b/>
      <sz val="11"/>
      <color rgb="FF355464"/>
      <name val="Arial"/>
      <family val="2"/>
    </font>
    <font>
      <sz val="11"/>
      <color rgb="FF355464"/>
      <name val="Arial"/>
      <family val="2"/>
    </font>
    <font>
      <b/>
      <sz val="11"/>
      <color rgb="FF68A2B9"/>
      <name val="Arial"/>
      <family val="2"/>
    </font>
    <font>
      <b/>
      <sz val="14"/>
      <color theme="0"/>
      <name val="Calibri"/>
      <family val="2"/>
      <scheme val="minor"/>
    </font>
    <font>
      <b/>
      <sz val="20"/>
      <color rgb="FF001628"/>
      <name val="Arial"/>
      <family val="2"/>
    </font>
    <font>
      <b/>
      <u/>
      <sz val="18"/>
      <color rgb="FF001628"/>
      <name val="Arial"/>
      <family val="2"/>
    </font>
    <font>
      <b/>
      <u/>
      <sz val="11"/>
      <color rgb="FF001628"/>
      <name val="Arial"/>
      <family val="2"/>
    </font>
    <font>
      <b/>
      <sz val="18"/>
      <color rgb="FF001628"/>
      <name val="Arial"/>
      <family val="2"/>
    </font>
    <font>
      <b/>
      <u/>
      <sz val="16"/>
      <color rgb="FF001628"/>
      <name val="Arial"/>
      <family val="2"/>
    </font>
    <font>
      <b/>
      <sz val="14"/>
      <color rgb="FF001628"/>
      <name val="Arial"/>
      <family val="2"/>
    </font>
    <font>
      <sz val="11"/>
      <color rgb="FF001628"/>
      <name val="Calibri"/>
      <family val="2"/>
      <scheme val="minor"/>
    </font>
    <font>
      <u/>
      <sz val="11"/>
      <color rgb="FF001628"/>
      <name val="Arial"/>
      <family val="2"/>
    </font>
    <font>
      <sz val="12"/>
      <color rgb="FF001628"/>
      <name val="Arial"/>
      <family val="2"/>
    </font>
    <font>
      <b/>
      <u/>
      <sz val="12"/>
      <color rgb="FF001628"/>
      <name val="Arial"/>
      <family val="2"/>
    </font>
    <font>
      <b/>
      <sz val="16"/>
      <color rgb="FF001628"/>
      <name val="Arial"/>
      <family val="2"/>
    </font>
    <font>
      <sz val="36"/>
      <color rgb="FF001628"/>
      <name val="Symbol"/>
      <family val="1"/>
      <charset val="2"/>
    </font>
    <font>
      <u/>
      <sz val="11"/>
      <color rgb="FF001628"/>
      <name val="Calibri"/>
      <family val="2"/>
      <scheme val="minor"/>
    </font>
    <font>
      <b/>
      <sz val="16"/>
      <color rgb="FFC00000"/>
      <name val="Arial"/>
      <family val="2"/>
    </font>
    <font>
      <b/>
      <sz val="26"/>
      <color rgb="FFC00000"/>
      <name val="Arial"/>
      <family val="2"/>
    </font>
    <font>
      <sz val="16"/>
      <color rgb="FFC00000"/>
      <name val="Arial"/>
      <family val="2"/>
    </font>
    <font>
      <b/>
      <u/>
      <sz val="16"/>
      <color rgb="FFC00000"/>
      <name val="Arial"/>
      <family val="2"/>
    </font>
    <font>
      <b/>
      <sz val="14"/>
      <color rgb="FFC00000"/>
      <name val="Arial"/>
      <family val="2"/>
    </font>
    <font>
      <b/>
      <sz val="12"/>
      <color rgb="FFC00000"/>
      <name val="Arial"/>
      <family val="2"/>
    </font>
  </fonts>
  <fills count="81">
    <fill>
      <patternFill patternType="none"/>
    </fill>
    <fill>
      <patternFill patternType="gray125"/>
    </fill>
    <fill>
      <patternFill patternType="solid">
        <fgColor rgb="FFF2F2F2"/>
      </patternFill>
    </fill>
    <fill>
      <patternFill patternType="solid">
        <fgColor rgb="FFFFFFCC"/>
      </patternFill>
    </fill>
    <fill>
      <patternFill patternType="solid">
        <fgColor theme="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indexed="47"/>
        <bgColor indexed="22"/>
      </patternFill>
    </fill>
    <fill>
      <patternFill patternType="solid">
        <fgColor indexed="9"/>
        <bgColor indexed="26"/>
      </patternFill>
    </fill>
    <fill>
      <patternFill patternType="darkUp">
        <fgColor theme="2"/>
        <bgColor theme="0" tint="-0.34998626667073579"/>
      </patternFill>
    </fill>
    <fill>
      <patternFill patternType="solid">
        <fgColor theme="3"/>
      </patternFill>
    </fill>
    <fill>
      <patternFill patternType="solid">
        <fgColor theme="9" tint="0.79998168889431442"/>
        <bgColor indexed="64"/>
      </patternFill>
    </fill>
    <fill>
      <patternFill patternType="solid">
        <fgColor theme="0"/>
      </patternFill>
    </fill>
    <fill>
      <patternFill patternType="solid">
        <fgColor theme="2"/>
      </patternFill>
    </fill>
    <fill>
      <patternFill patternType="solid">
        <fgColor rgb="FFFFF5F5"/>
        <bgColor indexed="64"/>
      </patternFill>
    </fill>
    <fill>
      <patternFill patternType="solid">
        <fgColor rgb="FFFFFF99"/>
      </patternFill>
    </fill>
    <fill>
      <patternFill patternType="solid">
        <fgColor theme="1" tint="0.14999847407452621"/>
        <bgColor indexed="65"/>
      </patternFill>
    </fill>
    <fill>
      <patternFill patternType="lightDown">
        <fgColor theme="0" tint="-0.24994659260841701"/>
        <bgColor theme="0" tint="-4.9989318521683403E-2"/>
      </patternFill>
    </fill>
    <fill>
      <patternFill patternType="lightDown">
        <fgColor theme="0" tint="-0.24994659260841701"/>
        <bgColor theme="1" tint="0.499984740745262"/>
      </patternFill>
    </fill>
    <fill>
      <patternFill patternType="solid">
        <fgColor theme="6" tint="0.59996337778862885"/>
        <bgColor indexed="64"/>
      </patternFill>
    </fill>
    <fill>
      <patternFill patternType="solid">
        <fgColor theme="6" tint="0.39994506668294322"/>
        <bgColor indexed="64"/>
      </patternFill>
    </fill>
    <fill>
      <patternFill patternType="solid">
        <fgColor theme="6" tint="-0.24994659260841701"/>
        <bgColor indexed="64"/>
      </patternFill>
    </fill>
    <fill>
      <patternFill patternType="solid">
        <fgColor theme="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0"/>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CF00FF"/>
        <bgColor indexed="64"/>
      </patternFill>
    </fill>
    <fill>
      <patternFill patternType="solid">
        <fgColor theme="0"/>
        <bgColor rgb="FF000080"/>
      </patternFill>
    </fill>
    <fill>
      <patternFill patternType="gray0625">
        <fgColor theme="0"/>
        <bgColor theme="0"/>
      </patternFill>
    </fill>
    <fill>
      <patternFill patternType="lightDown">
        <fgColor theme="0" tint="-0.24994659260841701"/>
        <bgColor theme="0"/>
      </patternFill>
    </fill>
    <fill>
      <patternFill patternType="solid">
        <fgColor rgb="FFFF0000"/>
        <bgColor indexed="64"/>
      </patternFill>
    </fill>
    <fill>
      <patternFill patternType="solid">
        <fgColor theme="2"/>
        <bgColor indexed="64"/>
      </patternFill>
    </fill>
    <fill>
      <patternFill patternType="solid">
        <fgColor theme="5" tint="0.59999389629810485"/>
        <bgColor indexed="64"/>
      </patternFill>
    </fill>
    <fill>
      <patternFill patternType="solid">
        <fgColor rgb="FFFFC7CE"/>
      </patternFill>
    </fill>
    <fill>
      <patternFill patternType="solid">
        <fgColor rgb="FF000080"/>
        <bgColor indexed="64"/>
      </patternFill>
    </fill>
    <fill>
      <patternFill patternType="solid">
        <fgColor theme="0" tint="-0.249977111117893"/>
        <bgColor indexed="64"/>
      </patternFill>
    </fill>
    <fill>
      <patternFill patternType="gray125">
        <fgColor rgb="FFCF00FF"/>
        <bgColor theme="0"/>
      </patternFill>
    </fill>
    <fill>
      <patternFill patternType="gray125">
        <fgColor theme="1"/>
        <bgColor theme="0"/>
      </patternFill>
    </fill>
    <fill>
      <patternFill patternType="solid">
        <fgColor theme="9"/>
        <bgColor indexed="64"/>
      </patternFill>
    </fill>
    <fill>
      <patternFill patternType="solid">
        <fgColor rgb="FF00B0F0"/>
        <bgColor indexed="64"/>
      </patternFill>
    </fill>
    <fill>
      <patternFill patternType="solid">
        <fgColor theme="3" tint="0.59999389629810485"/>
        <bgColor indexed="64"/>
      </patternFill>
    </fill>
    <fill>
      <patternFill patternType="solid">
        <fgColor rgb="FFFFEB9C"/>
      </patternFill>
    </fill>
    <fill>
      <patternFill patternType="solid">
        <fgColor rgb="FF00B050"/>
        <bgColor indexed="64"/>
      </patternFill>
    </fill>
    <fill>
      <patternFill patternType="solid">
        <fgColor rgb="FFF0EBD2"/>
        <bgColor indexed="64"/>
      </patternFill>
    </fill>
    <fill>
      <patternFill patternType="solid">
        <fgColor theme="7"/>
        <bgColor indexed="64"/>
      </patternFill>
    </fill>
    <fill>
      <patternFill patternType="solid">
        <fgColor theme="8" tint="0.79998168889431442"/>
        <bgColor indexed="64"/>
      </patternFill>
    </fill>
    <fill>
      <patternFill patternType="solid">
        <fgColor rgb="FFC8C8C8"/>
        <bgColor indexed="64"/>
      </patternFill>
    </fill>
    <fill>
      <patternFill patternType="solid">
        <fgColor rgb="FFC8C8C8"/>
        <bgColor rgb="FF000080"/>
      </patternFill>
    </fill>
    <fill>
      <patternFill patternType="solid">
        <fgColor rgb="FFCE1126"/>
        <bgColor indexed="64"/>
      </patternFill>
    </fill>
    <fill>
      <patternFill patternType="gray125">
        <fgColor rgb="FFCE1126"/>
        <bgColor theme="0"/>
      </patternFill>
    </fill>
    <fill>
      <patternFill patternType="solid">
        <fgColor rgb="FF001628"/>
        <bgColor indexed="64"/>
      </patternFill>
    </fill>
    <fill>
      <patternFill patternType="solid">
        <fgColor rgb="FF68A2B9"/>
        <bgColor indexed="64"/>
      </patternFill>
    </fill>
    <fill>
      <patternFill patternType="solid">
        <fgColor rgb="FF99D9D9"/>
        <bgColor indexed="64"/>
      </patternFill>
    </fill>
    <fill>
      <patternFill patternType="solid">
        <fgColor rgb="FF355464"/>
        <bgColor indexed="64"/>
      </patternFill>
    </fill>
    <fill>
      <patternFill patternType="gray125">
        <fgColor rgb="FF99D9D9"/>
        <bgColor theme="0"/>
      </patternFill>
    </fill>
    <fill>
      <patternFill patternType="solid">
        <fgColor rgb="FF355464"/>
        <bgColor rgb="FFA4A9AD"/>
      </patternFill>
    </fill>
    <fill>
      <patternFill patternType="gray125">
        <fgColor rgb="FF001628"/>
        <bgColor theme="0"/>
      </patternFill>
    </fill>
    <fill>
      <patternFill patternType="solid">
        <fgColor rgb="FF99D9D9"/>
        <bgColor rgb="FF008750"/>
      </patternFill>
    </fill>
  </fills>
  <borders count="215">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theme="4" tint="0.79998168889431442"/>
      </left>
      <right style="medium">
        <color theme="4" tint="0.79998168889431442"/>
      </right>
      <top style="medium">
        <color theme="4" tint="0.79998168889431442"/>
      </top>
      <bottom style="medium">
        <color theme="4" tint="0.79998168889431442"/>
      </bottom>
      <diagonal/>
    </border>
    <border>
      <left style="thin">
        <color rgb="FFEAEAEA"/>
      </left>
      <right style="thin">
        <color rgb="FFEAEAEA"/>
      </right>
      <top/>
      <bottom style="thick">
        <color rgb="FFEAEAEA"/>
      </bottom>
      <diagonal/>
    </border>
    <border>
      <left style="thin">
        <color indexed="55"/>
      </left>
      <right style="thin">
        <color indexed="55"/>
      </right>
      <top style="thin">
        <color indexed="55"/>
      </top>
      <bottom style="thin">
        <color indexed="55"/>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right/>
      <top/>
      <bottom style="thick">
        <color rgb="FFEAEAEA"/>
      </bottom>
      <diagonal/>
    </border>
    <border>
      <left style="medium">
        <color rgb="FFFF0000"/>
      </left>
      <right style="medium">
        <color rgb="FFFF0000"/>
      </right>
      <top style="medium">
        <color rgb="FFFF0000"/>
      </top>
      <bottom style="medium">
        <color rgb="FFFF0000"/>
      </bottom>
      <diagonal/>
    </border>
    <border>
      <left style="medium">
        <color theme="4"/>
      </left>
      <right style="medium">
        <color theme="4"/>
      </right>
      <top style="medium">
        <color theme="4"/>
      </top>
      <bottom style="medium">
        <color theme="4"/>
      </bottom>
      <diagonal/>
    </border>
    <border>
      <left style="mediumDashDotDot">
        <color theme="4"/>
      </left>
      <right style="mediumDashDotDot">
        <color theme="4"/>
      </right>
      <top style="mediumDashDotDot">
        <color theme="4"/>
      </top>
      <bottom style="mediumDashDotDot">
        <color theme="4"/>
      </bottom>
      <diagonal/>
    </border>
    <border>
      <left style="thin">
        <color rgb="FF002060"/>
      </left>
      <right style="thin">
        <color rgb="FF002060"/>
      </right>
      <top style="thin">
        <color rgb="FF002060"/>
      </top>
      <bottom style="thin">
        <color rgb="FF002060"/>
      </bottom>
      <diagonal/>
    </border>
    <border>
      <left style="medium">
        <color theme="9"/>
      </left>
      <right style="medium">
        <color theme="9"/>
      </right>
      <top style="medium">
        <color theme="9"/>
      </top>
      <bottom style="medium">
        <color theme="9"/>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top/>
      <bottom style="thin">
        <color rgb="FFB2B2B2"/>
      </bottom>
      <diagonal/>
    </border>
    <border>
      <left style="thin">
        <color indexed="55"/>
      </left>
      <right style="thin">
        <color indexed="55"/>
      </right>
      <top style="thin">
        <color indexed="55"/>
      </top>
      <bottom style="thin">
        <color indexed="55"/>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style="thin">
        <color indexed="64"/>
      </bottom>
      <diagonal/>
    </border>
    <border>
      <left style="thin">
        <color theme="0"/>
      </left>
      <right/>
      <top/>
      <bottom style="thin">
        <color theme="0"/>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rgb="FFC00000"/>
      </bottom>
      <diagonal/>
    </border>
    <border>
      <left style="thin">
        <color theme="0"/>
      </left>
      <right style="thin">
        <color theme="0"/>
      </right>
      <top/>
      <bottom/>
      <diagonal/>
    </border>
    <border>
      <left style="thin">
        <color rgb="FFB2B2B2"/>
      </left>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B2B2B2"/>
      </left>
      <right/>
      <top/>
      <bottom/>
      <diagonal/>
    </border>
    <border>
      <left/>
      <right style="thin">
        <color rgb="FFB2B2B2"/>
      </right>
      <top/>
      <bottom/>
      <diagonal/>
    </border>
    <border>
      <left style="thin">
        <color rgb="FFB2B2B2"/>
      </left>
      <right/>
      <top/>
      <bottom style="thin">
        <color rgb="FFB2B2B2"/>
      </bottom>
      <diagonal/>
    </border>
    <border>
      <left/>
      <right style="thin">
        <color rgb="FFB2B2B2"/>
      </right>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Dashed">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80"/>
      </left>
      <right style="thin">
        <color rgb="FF000080"/>
      </right>
      <top/>
      <bottom/>
      <diagonal/>
    </border>
    <border>
      <left style="thin">
        <color rgb="FFB2B2B2"/>
      </left>
      <right style="thin">
        <color rgb="FFB2B2B2"/>
      </right>
      <top/>
      <bottom style="thin">
        <color rgb="FFB2B2B2"/>
      </bottom>
      <diagonal/>
    </border>
    <border>
      <left style="thin">
        <color theme="1"/>
      </left>
      <right style="thin">
        <color theme="1"/>
      </right>
      <top style="thin">
        <color theme="1"/>
      </top>
      <bottom style="thin">
        <color theme="1"/>
      </bottom>
      <diagonal/>
    </border>
    <border>
      <left/>
      <right/>
      <top style="thin">
        <color theme="8"/>
      </top>
      <bottom style="thin">
        <color theme="8"/>
      </bottom>
      <diagonal/>
    </border>
    <border>
      <left/>
      <right style="thin">
        <color indexed="64"/>
      </right>
      <top style="thin">
        <color indexed="64"/>
      </top>
      <bottom style="thin">
        <color indexed="64"/>
      </bottom>
      <diagonal/>
    </border>
    <border>
      <left/>
      <right style="thin">
        <color rgb="FFB2B2B2"/>
      </right>
      <top style="thin">
        <color rgb="FFB2B2B2"/>
      </top>
      <bottom style="thin">
        <color rgb="FFB2B2B2"/>
      </bottom>
      <diagonal/>
    </border>
    <border>
      <left/>
      <right/>
      <top/>
      <bottom style="mediumDashed">
        <color theme="0"/>
      </bottom>
      <diagonal/>
    </border>
    <border>
      <left/>
      <right style="mediumDashed">
        <color theme="0"/>
      </right>
      <top/>
      <bottom/>
      <diagonal/>
    </border>
    <border>
      <left/>
      <right style="thin">
        <color theme="0"/>
      </right>
      <top/>
      <bottom/>
      <diagonal/>
    </border>
    <border>
      <left/>
      <right/>
      <top style="thin">
        <color theme="0"/>
      </top>
      <bottom/>
      <diagonal/>
    </border>
    <border>
      <left style="thin">
        <color indexed="64"/>
      </left>
      <right style="thin">
        <color indexed="64"/>
      </right>
      <top style="thin">
        <color indexed="64"/>
      </top>
      <bottom/>
      <diagonal/>
    </border>
    <border>
      <left style="thin">
        <color auto="1"/>
      </left>
      <right/>
      <top style="thin">
        <color auto="1"/>
      </top>
      <bottom/>
      <diagonal/>
    </border>
    <border>
      <left style="dashDot">
        <color theme="0"/>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thin">
        <color theme="1"/>
      </left>
      <right style="thin">
        <color rgb="FFCF00FF"/>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bottom style="thin">
        <color theme="0"/>
      </bottom>
      <diagonal/>
    </border>
    <border>
      <left style="thin">
        <color theme="1"/>
      </left>
      <right style="thin">
        <color theme="1"/>
      </right>
      <top/>
      <bottom style="thin">
        <color theme="1"/>
      </bottom>
      <diagonal/>
    </border>
    <border>
      <left style="thin">
        <color theme="1"/>
      </left>
      <right/>
      <top style="thin">
        <color theme="1"/>
      </top>
      <bottom style="thin">
        <color theme="8"/>
      </bottom>
      <diagonal/>
    </border>
    <border>
      <left/>
      <right/>
      <top style="thin">
        <color theme="1"/>
      </top>
      <bottom style="thin">
        <color theme="8"/>
      </bottom>
      <diagonal/>
    </border>
    <border>
      <left/>
      <right style="thin">
        <color theme="1"/>
      </right>
      <top style="thin">
        <color theme="1"/>
      </top>
      <bottom style="thin">
        <color theme="8"/>
      </bottom>
      <diagonal/>
    </border>
    <border>
      <left style="thin">
        <color theme="1"/>
      </left>
      <right/>
      <top style="thin">
        <color theme="8"/>
      </top>
      <bottom style="thin">
        <color theme="8"/>
      </bottom>
      <diagonal/>
    </border>
    <border>
      <left/>
      <right style="thin">
        <color theme="1"/>
      </right>
      <top style="thin">
        <color theme="8"/>
      </top>
      <bottom style="thin">
        <color theme="8"/>
      </bottom>
      <diagonal/>
    </border>
    <border>
      <left style="thin">
        <color theme="1"/>
      </left>
      <right/>
      <top style="thin">
        <color theme="8"/>
      </top>
      <bottom style="thin">
        <color theme="1"/>
      </bottom>
      <diagonal/>
    </border>
    <border>
      <left/>
      <right/>
      <top style="thin">
        <color theme="8"/>
      </top>
      <bottom style="thin">
        <color theme="1"/>
      </bottom>
      <diagonal/>
    </border>
    <border>
      <left/>
      <right style="thin">
        <color theme="1"/>
      </right>
      <top style="thin">
        <color theme="8"/>
      </top>
      <bottom style="thin">
        <color theme="1"/>
      </bottom>
      <diagonal/>
    </border>
    <border>
      <left style="thin">
        <color rgb="FFCF00FF"/>
      </left>
      <right style="thin">
        <color rgb="FFCF00FF"/>
      </right>
      <top style="thin">
        <color rgb="FFCF00FF"/>
      </top>
      <bottom/>
      <diagonal/>
    </border>
    <border>
      <left style="thin">
        <color theme="1"/>
      </left>
      <right/>
      <top style="thin">
        <color theme="1"/>
      </top>
      <bottom/>
      <diagonal/>
    </border>
    <border>
      <left/>
      <right/>
      <top style="thin">
        <color theme="1"/>
      </top>
      <bottom/>
      <diagonal/>
    </border>
    <border>
      <left style="thin">
        <color rgb="FF007DC5"/>
      </left>
      <right style="thin">
        <color rgb="FF007DC5"/>
      </right>
      <top style="thin">
        <color rgb="FF007DC5"/>
      </top>
      <bottom style="thin">
        <color rgb="FF007DC5"/>
      </bottom>
      <diagonal/>
    </border>
    <border>
      <left style="thin">
        <color rgb="FF007DC5"/>
      </left>
      <right/>
      <top style="thin">
        <color rgb="FF007DC5"/>
      </top>
      <bottom style="thin">
        <color rgb="FF007DC5"/>
      </bottom>
      <diagonal/>
    </border>
    <border>
      <left/>
      <right/>
      <top style="thin">
        <color rgb="FF007DC5"/>
      </top>
      <bottom style="thin">
        <color rgb="FF007DC5"/>
      </bottom>
      <diagonal/>
    </border>
    <border>
      <left/>
      <right style="thin">
        <color rgb="FF007DC5"/>
      </right>
      <top style="thin">
        <color rgb="FF007DC5"/>
      </top>
      <bottom style="thin">
        <color rgb="FF007DC5"/>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diagonal/>
    </border>
    <border>
      <left style="thin">
        <color theme="1"/>
      </left>
      <right/>
      <top/>
      <bottom style="thin">
        <color theme="1"/>
      </bottom>
      <diagonal/>
    </border>
    <border>
      <left/>
      <right/>
      <top style="thin">
        <color rgb="FFB2B2B2"/>
      </top>
      <bottom style="thin">
        <color rgb="FFB2B2B2"/>
      </bottom>
      <diagonal/>
    </border>
    <border>
      <left style="thin">
        <color rgb="FF008750"/>
      </left>
      <right style="thin">
        <color rgb="FF008750"/>
      </right>
      <top style="thin">
        <color rgb="FF008750"/>
      </top>
      <bottom style="thin">
        <color rgb="FF008750"/>
      </bottom>
      <diagonal/>
    </border>
    <border>
      <left style="thin">
        <color rgb="FFF4C300"/>
      </left>
      <right style="thin">
        <color rgb="FFF4C300"/>
      </right>
      <top style="thin">
        <color rgb="FFF4C300"/>
      </top>
      <bottom/>
      <diagonal/>
    </border>
    <border>
      <left style="thin">
        <color rgb="FFF4C300"/>
      </left>
      <right style="thin">
        <color rgb="FFF4C300"/>
      </right>
      <top/>
      <bottom style="thin">
        <color rgb="FFF4C300"/>
      </bottom>
      <diagonal/>
    </border>
    <border>
      <left/>
      <right style="medium">
        <color theme="0"/>
      </right>
      <top style="medium">
        <color theme="0"/>
      </top>
      <bottom style="medium">
        <color theme="0"/>
      </bottom>
      <diagonal/>
    </border>
    <border diagonalUp="1">
      <left style="thick">
        <color theme="0"/>
      </left>
      <right style="thick">
        <color theme="0"/>
      </right>
      <top style="thick">
        <color theme="0"/>
      </top>
      <bottom style="thick">
        <color theme="0"/>
      </bottom>
      <diagonal style="thick">
        <color theme="0"/>
      </diagonal>
    </border>
    <border>
      <left/>
      <right style="thick">
        <color theme="0"/>
      </right>
      <top style="medium">
        <color theme="0"/>
      </top>
      <bottom style="medium">
        <color theme="0"/>
      </bottom>
      <diagonal/>
    </border>
    <border>
      <left style="thin">
        <color rgb="FFB2B2B2"/>
      </left>
      <right/>
      <top style="thin">
        <color rgb="FFB2B2B2"/>
      </top>
      <bottom/>
      <diagonal/>
    </border>
    <border>
      <left style="thin">
        <color rgb="FFCE1126"/>
      </left>
      <right style="thin">
        <color rgb="FFCE1126"/>
      </right>
      <top style="dashDot">
        <color rgb="FFCE1126"/>
      </top>
      <bottom style="thin">
        <color rgb="FFCE1126"/>
      </bottom>
      <diagonal/>
    </border>
    <border>
      <left style="thin">
        <color rgb="FFCE1126"/>
      </left>
      <right style="thin">
        <color rgb="FFCE1126"/>
      </right>
      <top style="thin">
        <color rgb="FFCE1126"/>
      </top>
      <bottom style="thin">
        <color rgb="FFCE1126"/>
      </bottom>
      <diagonal/>
    </border>
    <border>
      <left/>
      <right style="mediumDashed">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rgb="FFB2B2B2"/>
      </bottom>
      <diagonal/>
    </border>
    <border>
      <left style="thin">
        <color auto="1"/>
      </left>
      <right style="thin">
        <color auto="1"/>
      </right>
      <top style="thin">
        <color rgb="FFB2B2B2"/>
      </top>
      <bottom style="thin">
        <color rgb="FFB2B2B2"/>
      </bottom>
      <diagonal/>
    </border>
    <border>
      <left style="thin">
        <color auto="1"/>
      </left>
      <right style="thin">
        <color auto="1"/>
      </right>
      <top style="thin">
        <color rgb="FFB2B2B2"/>
      </top>
      <bottom style="thin">
        <color auto="1"/>
      </bottom>
      <diagonal/>
    </border>
    <border>
      <left style="thin">
        <color auto="1"/>
      </left>
      <right style="dashDot">
        <color auto="1"/>
      </right>
      <top style="thin">
        <color auto="1"/>
      </top>
      <bottom style="thin">
        <color auto="1"/>
      </bottom>
      <diagonal/>
    </border>
    <border>
      <left style="dashDot">
        <color auto="1"/>
      </left>
      <right style="dashDot">
        <color auto="1"/>
      </right>
      <top style="thin">
        <color auto="1"/>
      </top>
      <bottom style="thin">
        <color auto="1"/>
      </bottom>
      <diagonal/>
    </border>
    <border>
      <left style="dashDot">
        <color auto="1"/>
      </left>
      <right style="thin">
        <color auto="1"/>
      </right>
      <top style="thin">
        <color auto="1"/>
      </top>
      <bottom style="thin">
        <color auto="1"/>
      </bottom>
      <diagonal/>
    </border>
    <border>
      <left style="dashDot">
        <color auto="1"/>
      </left>
      <right/>
      <top style="dashDot">
        <color auto="1"/>
      </top>
      <bottom/>
      <diagonal/>
    </border>
    <border>
      <left/>
      <right/>
      <top style="dashDot">
        <color auto="1"/>
      </top>
      <bottom/>
      <diagonal/>
    </border>
    <border>
      <left style="dashDot">
        <color auto="1"/>
      </left>
      <right/>
      <top style="dashDot">
        <color rgb="FFCE1126"/>
      </top>
      <bottom/>
      <diagonal/>
    </border>
    <border>
      <left/>
      <right style="dashDot">
        <color auto="1"/>
      </right>
      <top style="dashDot">
        <color rgb="FFCE1126"/>
      </top>
      <bottom/>
      <diagonal/>
    </border>
    <border>
      <left style="dashDot">
        <color auto="1"/>
      </left>
      <right/>
      <top/>
      <bottom style="dashDot">
        <color rgb="FFCE1126"/>
      </bottom>
      <diagonal/>
    </border>
    <border>
      <left/>
      <right style="dashDot">
        <color auto="1"/>
      </right>
      <top style="dashDot">
        <color auto="1"/>
      </top>
      <bottom/>
      <diagonal/>
    </border>
    <border>
      <left/>
      <right style="dashDot">
        <color auto="1"/>
      </right>
      <top/>
      <bottom style="dashDot">
        <color auto="1"/>
      </bottom>
      <diagonal/>
    </border>
    <border>
      <left/>
      <right style="dashDot">
        <color auto="1"/>
      </right>
      <top/>
      <bottom style="dashDot">
        <color rgb="FFCE1126"/>
      </bottom>
      <diagonal/>
    </border>
    <border>
      <left style="thin">
        <color rgb="FFA4A9AD"/>
      </left>
      <right style="thin">
        <color rgb="FFCF00FF"/>
      </right>
      <top style="thin">
        <color rgb="FFA4A9AD"/>
      </top>
      <bottom style="thin">
        <color rgb="FFA4A9AD"/>
      </bottom>
      <diagonal/>
    </border>
    <border>
      <left style="thin">
        <color rgb="FFCF00FF"/>
      </left>
      <right style="thin">
        <color rgb="FFA4A9AD"/>
      </right>
      <top style="thin">
        <color rgb="FFA4A9AD"/>
      </top>
      <bottom style="thin">
        <color rgb="FFA4A9AD"/>
      </bottom>
      <diagonal/>
    </border>
    <border>
      <left/>
      <right style="dashDot">
        <color rgb="FFA4A9AD"/>
      </right>
      <top/>
      <bottom/>
      <diagonal/>
    </border>
    <border>
      <left style="dashDot">
        <color rgb="FFA4A9AD"/>
      </left>
      <right style="dashDot">
        <color rgb="FFA4A9AD"/>
      </right>
      <top style="thin">
        <color theme="1"/>
      </top>
      <bottom style="thin">
        <color theme="1"/>
      </bottom>
      <diagonal/>
    </border>
    <border>
      <left style="dashDot">
        <color rgb="FFA4A9AD"/>
      </left>
      <right/>
      <top style="thin">
        <color theme="1"/>
      </top>
      <bottom style="thin">
        <color theme="1"/>
      </bottom>
      <diagonal/>
    </border>
    <border>
      <left style="dashDot">
        <color rgb="FFA4A9AD"/>
      </left>
      <right/>
      <top style="thin">
        <color theme="1"/>
      </top>
      <bottom/>
      <diagonal/>
    </border>
    <border>
      <left/>
      <right style="dashDot">
        <color rgb="FFA4A9AD"/>
      </right>
      <top style="thin">
        <color theme="1"/>
      </top>
      <bottom/>
      <diagonal/>
    </border>
    <border>
      <left style="dashDot">
        <color rgb="FFA4A9AD"/>
      </left>
      <right/>
      <top style="thin">
        <color rgb="FFA4A9AD"/>
      </top>
      <bottom/>
      <diagonal/>
    </border>
    <border>
      <left/>
      <right style="dashDot">
        <color rgb="FFA4A9AD"/>
      </right>
      <top style="thin">
        <color rgb="FFA4A9AD"/>
      </top>
      <bottom/>
      <diagonal/>
    </border>
    <border>
      <left style="dashDot">
        <color rgb="FFA4A9AD"/>
      </left>
      <right/>
      <top/>
      <bottom/>
      <diagonal/>
    </border>
    <border>
      <left style="dashDot">
        <color rgb="FFA4A9AD"/>
      </left>
      <right style="dashDot">
        <color rgb="FFA4A9AD"/>
      </right>
      <top style="dashDot">
        <color rgb="FFA4A9AD"/>
      </top>
      <bottom/>
      <diagonal/>
    </border>
    <border>
      <left style="dashDot">
        <color rgb="FFA4A9AD"/>
      </left>
      <right style="dashDot">
        <color rgb="FFA4A9AD"/>
      </right>
      <top/>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1"/>
      </left>
      <right style="thin">
        <color theme="1"/>
      </right>
      <top style="thin">
        <color indexed="64"/>
      </top>
      <bottom style="thin">
        <color theme="1"/>
      </bottom>
      <diagonal/>
    </border>
    <border>
      <left style="thin">
        <color theme="1"/>
      </left>
      <right/>
      <top style="thin">
        <color indexed="64"/>
      </top>
      <bottom style="thin">
        <color theme="1"/>
      </bottom>
      <diagonal/>
    </border>
    <border>
      <left style="thin">
        <color rgb="FFA4A9AD"/>
      </left>
      <right style="thin">
        <color rgb="FFA4A9AD"/>
      </right>
      <top style="thin">
        <color indexed="64"/>
      </top>
      <bottom style="thin">
        <color rgb="FFA4A9AD"/>
      </bottom>
      <diagonal/>
    </border>
    <border>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style="thin">
        <color theme="0"/>
      </bottom>
      <diagonal/>
    </border>
    <border>
      <left/>
      <right/>
      <top/>
      <bottom style="thin">
        <color indexed="64"/>
      </bottom>
      <diagonal/>
    </border>
    <border>
      <left style="thin">
        <color indexed="64"/>
      </left>
      <right style="thin">
        <color indexed="64"/>
      </right>
      <top style="thin">
        <color indexed="64"/>
      </top>
      <bottom style="thin">
        <color rgb="FFB2B2B2"/>
      </bottom>
      <diagonal/>
    </border>
    <border>
      <left style="thin">
        <color indexed="64"/>
      </left>
      <right style="thin">
        <color indexed="64"/>
      </right>
      <top style="thin">
        <color indexed="64"/>
      </top>
      <bottom/>
      <diagonal/>
    </border>
    <border>
      <left style="thin">
        <color rgb="FFCE1126"/>
      </left>
      <right style="thin">
        <color rgb="FFCE1126"/>
      </right>
      <top style="thin">
        <color rgb="FFCE1126"/>
      </top>
      <bottom/>
      <diagonal/>
    </border>
    <border>
      <left style="medium">
        <color rgb="FF001628"/>
      </left>
      <right style="medium">
        <color rgb="FF001628"/>
      </right>
      <top style="medium">
        <color rgb="FF001628"/>
      </top>
      <bottom style="medium">
        <color rgb="FF001628"/>
      </bottom>
      <diagonal/>
    </border>
    <border>
      <left style="thin">
        <color rgb="FF68A2B9"/>
      </left>
      <right/>
      <top style="thin">
        <color rgb="FF68A2B9"/>
      </top>
      <bottom style="thin">
        <color rgb="FF68A2B9"/>
      </bottom>
      <diagonal/>
    </border>
    <border>
      <left/>
      <right/>
      <top style="thin">
        <color rgb="FF68A2B9"/>
      </top>
      <bottom style="thin">
        <color rgb="FF68A2B9"/>
      </bottom>
      <diagonal/>
    </border>
    <border>
      <left/>
      <right style="thin">
        <color rgb="FF68A2B9"/>
      </right>
      <top style="thin">
        <color rgb="FF68A2B9"/>
      </top>
      <bottom style="thin">
        <color rgb="FF68A2B9"/>
      </bottom>
      <diagonal/>
    </border>
    <border>
      <left style="thin">
        <color rgb="FF99D9D9"/>
      </left>
      <right style="thin">
        <color rgb="FF99D9D9"/>
      </right>
      <top style="thin">
        <color rgb="FF99D9D9"/>
      </top>
      <bottom style="thin">
        <color rgb="FF99D9D9"/>
      </bottom>
      <diagonal/>
    </border>
    <border>
      <left/>
      <right style="thin">
        <color rgb="FF99D9D9"/>
      </right>
      <top style="thin">
        <color rgb="FF99D9D9"/>
      </top>
      <bottom style="thin">
        <color rgb="FF99D9D9"/>
      </bottom>
      <diagonal/>
    </border>
    <border>
      <left style="medium">
        <color rgb="FF001628"/>
      </left>
      <right style="thin">
        <color rgb="FFB2B2B2"/>
      </right>
      <top/>
      <bottom style="thin">
        <color rgb="FFB2B2B2"/>
      </bottom>
      <diagonal/>
    </border>
    <border>
      <left style="thin">
        <color rgb="FFB2B2B2"/>
      </left>
      <right style="medium">
        <color rgb="FF001628"/>
      </right>
      <top/>
      <bottom style="thin">
        <color rgb="FFB2B2B2"/>
      </bottom>
      <diagonal/>
    </border>
    <border>
      <left style="medium">
        <color rgb="FF001628"/>
      </left>
      <right style="thin">
        <color rgb="FFB2B2B2"/>
      </right>
      <top style="thin">
        <color rgb="FFB2B2B2"/>
      </top>
      <bottom style="thin">
        <color rgb="FFB2B2B2"/>
      </bottom>
      <diagonal/>
    </border>
    <border>
      <left style="thin">
        <color rgb="FFB2B2B2"/>
      </left>
      <right style="medium">
        <color rgb="FF001628"/>
      </right>
      <top style="thin">
        <color rgb="FFB2B2B2"/>
      </top>
      <bottom style="thin">
        <color rgb="FFB2B2B2"/>
      </bottom>
      <diagonal/>
    </border>
    <border>
      <left style="medium">
        <color rgb="FF001628"/>
      </left>
      <right/>
      <top style="thin">
        <color rgb="FFB2B2B2"/>
      </top>
      <bottom style="medium">
        <color rgb="FF001628"/>
      </bottom>
      <diagonal/>
    </border>
    <border>
      <left/>
      <right style="thin">
        <color rgb="FFB2B2B2"/>
      </right>
      <top style="thin">
        <color rgb="FFB2B2B2"/>
      </top>
      <bottom style="medium">
        <color rgb="FF001628"/>
      </bottom>
      <diagonal/>
    </border>
    <border>
      <left style="thin">
        <color rgb="FFB2B2B2"/>
      </left>
      <right style="thin">
        <color rgb="FFB2B2B2"/>
      </right>
      <top style="thin">
        <color rgb="FFB2B2B2"/>
      </top>
      <bottom style="medium">
        <color rgb="FF001628"/>
      </bottom>
      <diagonal/>
    </border>
    <border>
      <left style="thin">
        <color rgb="FFB2B2B2"/>
      </left>
      <right style="medium">
        <color rgb="FF001628"/>
      </right>
      <top style="thin">
        <color rgb="FFB2B2B2"/>
      </top>
      <bottom style="medium">
        <color rgb="FF001628"/>
      </bottom>
      <diagonal/>
    </border>
    <border>
      <left style="thin">
        <color rgb="FF001628"/>
      </left>
      <right/>
      <top/>
      <bottom style="thin">
        <color rgb="FF001628"/>
      </bottom>
      <diagonal/>
    </border>
    <border>
      <left/>
      <right/>
      <top/>
      <bottom style="thin">
        <color rgb="FF001628"/>
      </bottom>
      <diagonal/>
    </border>
    <border>
      <left/>
      <right style="thin">
        <color rgb="FF001628"/>
      </right>
      <top/>
      <bottom style="thin">
        <color rgb="FF001628"/>
      </bottom>
      <diagonal/>
    </border>
    <border>
      <left style="thin">
        <color rgb="FFCE1126"/>
      </left>
      <right style="thin">
        <color rgb="FFCE1126"/>
      </right>
      <top/>
      <bottom style="thin">
        <color rgb="FFCE1126"/>
      </bottom>
      <diagonal/>
    </border>
    <border>
      <left style="dashDot">
        <color auto="1"/>
      </left>
      <right/>
      <top style="thin">
        <color auto="1"/>
      </top>
      <bottom style="thin">
        <color auto="1"/>
      </bottom>
      <diagonal/>
    </border>
    <border>
      <left style="dashDot">
        <color rgb="FFA4A9AD"/>
      </left>
      <right/>
      <top style="dashDot">
        <color rgb="FFA4A9AD"/>
      </top>
      <bottom/>
      <diagonal/>
    </border>
    <border>
      <left/>
      <right style="thin">
        <color theme="0"/>
      </right>
      <top/>
      <bottom style="thin">
        <color theme="0"/>
      </bottom>
      <diagonal/>
    </border>
    <border>
      <left/>
      <right style="mediumDashed">
        <color theme="0"/>
      </right>
      <top/>
      <bottom style="mediumDashed">
        <color theme="0"/>
      </bottom>
      <diagonal/>
    </border>
    <border>
      <left/>
      <right/>
      <top style="mediumDashed">
        <color theme="0"/>
      </top>
      <bottom/>
      <diagonal/>
    </border>
    <border>
      <left/>
      <right style="mediumDashed">
        <color auto="1"/>
      </right>
      <top/>
      <bottom style="mediumDashed">
        <color theme="0"/>
      </bottom>
      <diagonal/>
    </border>
    <border>
      <left style="thin">
        <color rgb="FF355464"/>
      </left>
      <right/>
      <top style="thin">
        <color rgb="FF355464"/>
      </top>
      <bottom style="thin">
        <color rgb="FF355464"/>
      </bottom>
      <diagonal/>
    </border>
    <border>
      <left/>
      <right/>
      <top style="thin">
        <color rgb="FF355464"/>
      </top>
      <bottom style="thin">
        <color rgb="FF355464"/>
      </bottom>
      <diagonal/>
    </border>
    <border>
      <left/>
      <right style="thin">
        <color rgb="FF355464"/>
      </right>
      <top style="thin">
        <color rgb="FF355464"/>
      </top>
      <bottom style="thin">
        <color rgb="FF355464"/>
      </bottom>
      <diagonal/>
    </border>
    <border>
      <left style="dashDot">
        <color rgb="FF001628"/>
      </left>
      <right/>
      <top style="thin">
        <color theme="1"/>
      </top>
      <bottom/>
      <diagonal/>
    </border>
    <border>
      <left/>
      <right style="dashDot">
        <color rgb="FF001628"/>
      </right>
      <top style="thin">
        <color theme="1"/>
      </top>
      <bottom/>
      <diagonal/>
    </border>
    <border>
      <left style="dashDot">
        <color rgb="FF001628"/>
      </left>
      <right/>
      <top style="dashDot">
        <color auto="1"/>
      </top>
      <bottom/>
      <diagonal/>
    </border>
    <border>
      <left/>
      <right style="dashDot">
        <color rgb="FF001628"/>
      </right>
      <top/>
      <bottom/>
      <diagonal/>
    </border>
    <border>
      <left style="dashDot">
        <color rgb="FF001628"/>
      </left>
      <right style="dashDot">
        <color auto="1"/>
      </right>
      <top style="thin">
        <color auto="1"/>
      </top>
      <bottom style="thin">
        <color auto="1"/>
      </bottom>
      <diagonal/>
    </border>
    <border>
      <left/>
      <right style="dashDot">
        <color rgb="FF001628"/>
      </right>
      <top/>
      <bottom style="thin">
        <color theme="0"/>
      </bottom>
      <diagonal/>
    </border>
    <border>
      <left style="dashDot">
        <color rgb="FF001628"/>
      </left>
      <right/>
      <top style="thin">
        <color rgb="FFCE1126"/>
      </top>
      <bottom style="dashDot">
        <color rgb="FFCE1126"/>
      </bottom>
      <diagonal/>
    </border>
    <border>
      <left/>
      <right style="dashDot">
        <color rgb="FF001628"/>
      </right>
      <top style="thin">
        <color rgb="FFCE1126"/>
      </top>
      <bottom/>
      <diagonal/>
    </border>
    <border>
      <left style="dashDot">
        <color rgb="FF001628"/>
      </left>
      <right/>
      <top style="dashDot">
        <color rgb="FFCE1126"/>
      </top>
      <bottom/>
      <diagonal/>
    </border>
    <border>
      <left style="dashDot">
        <color rgb="FF001628"/>
      </left>
      <right/>
      <top/>
      <bottom style="dashDot">
        <color rgb="FFCE1126"/>
      </bottom>
      <diagonal/>
    </border>
    <border>
      <left style="medium">
        <color rgb="FF355464"/>
      </left>
      <right/>
      <top style="medium">
        <color rgb="FF355464"/>
      </top>
      <bottom style="medium">
        <color rgb="FF355464"/>
      </bottom>
      <diagonal/>
    </border>
    <border>
      <left/>
      <right/>
      <top style="medium">
        <color rgb="FF355464"/>
      </top>
      <bottom style="medium">
        <color rgb="FF355464"/>
      </bottom>
      <diagonal/>
    </border>
    <border>
      <left/>
      <right style="medium">
        <color rgb="FF355464"/>
      </right>
      <top style="medium">
        <color rgb="FF355464"/>
      </top>
      <bottom style="medium">
        <color rgb="FF355464"/>
      </bottom>
      <diagonal/>
    </border>
    <border>
      <left style="thin">
        <color indexed="64"/>
      </left>
      <right style="thin">
        <color auto="1"/>
      </right>
      <top style="thin">
        <color auto="1"/>
      </top>
      <bottom style="thin">
        <color auto="1"/>
      </bottom>
      <diagonal/>
    </border>
    <border>
      <left style="thin">
        <color indexed="64"/>
      </left>
      <right style="thin">
        <color theme="0"/>
      </right>
      <top style="thin">
        <color theme="0"/>
      </top>
      <bottom/>
      <diagonal/>
    </border>
    <border>
      <left style="thin">
        <color indexed="64"/>
      </left>
      <right style="thin">
        <color theme="0"/>
      </right>
      <top/>
      <bottom/>
      <diagonal/>
    </border>
    <border>
      <left style="dashDot">
        <color rgb="FF001628"/>
      </left>
      <right style="dashDot">
        <color rgb="FFA4A9AD"/>
      </right>
      <top style="dashDot">
        <color rgb="FFA4A9AD"/>
      </top>
      <bottom/>
      <diagonal/>
    </border>
    <border>
      <left style="dashDot">
        <color rgb="FF001628"/>
      </left>
      <right/>
      <top/>
      <bottom/>
      <diagonal/>
    </border>
    <border>
      <left style="thin">
        <color rgb="FF001628"/>
      </left>
      <right style="thin">
        <color rgb="FF001628"/>
      </right>
      <top style="thin">
        <color rgb="FF001628"/>
      </top>
      <bottom style="thin">
        <color rgb="FF001628"/>
      </bottom>
      <diagonal/>
    </border>
    <border>
      <left style="medium">
        <color rgb="FF001628"/>
      </left>
      <right/>
      <top style="medium">
        <color rgb="FF001628"/>
      </top>
      <bottom style="medium">
        <color rgb="FF001628"/>
      </bottom>
      <diagonal/>
    </border>
    <border>
      <left/>
      <right/>
      <top style="medium">
        <color rgb="FF001628"/>
      </top>
      <bottom style="medium">
        <color rgb="FF001628"/>
      </bottom>
      <diagonal/>
    </border>
    <border>
      <left/>
      <right style="medium">
        <color rgb="FF001628"/>
      </right>
      <top style="medium">
        <color rgb="FF001628"/>
      </top>
      <bottom style="medium">
        <color rgb="FF001628"/>
      </bottom>
      <diagonal/>
    </border>
    <border>
      <left style="thin">
        <color indexed="64"/>
      </left>
      <right style="dashDot">
        <color rgb="FFA4A9AD"/>
      </right>
      <top style="thin">
        <color indexed="64"/>
      </top>
      <bottom style="thin">
        <color indexed="64"/>
      </bottom>
      <diagonal/>
    </border>
    <border>
      <left style="dashDot">
        <color rgb="FFA4A9AD"/>
      </left>
      <right style="dashDot">
        <color rgb="FFA4A9AD"/>
      </right>
      <top style="thin">
        <color indexed="64"/>
      </top>
      <bottom style="thin">
        <color indexed="64"/>
      </bottom>
      <diagonal/>
    </border>
    <border>
      <left style="dashDot">
        <color rgb="FFA4A9AD"/>
      </left>
      <right style="thin">
        <color indexed="64"/>
      </right>
      <top style="thin">
        <color indexed="64"/>
      </top>
      <bottom style="thin">
        <color indexed="64"/>
      </bottom>
      <diagonal/>
    </border>
    <border>
      <left style="thin">
        <color indexed="64"/>
      </left>
      <right style="thin">
        <color rgb="FFCF00FF"/>
      </right>
      <top style="thin">
        <color indexed="64"/>
      </top>
      <bottom style="thin">
        <color indexed="64"/>
      </bottom>
      <diagonal/>
    </border>
    <border>
      <left style="thin">
        <color rgb="FFCF00FF"/>
      </left>
      <right style="thin">
        <color indexed="64"/>
      </right>
      <top style="thin">
        <color indexed="64"/>
      </top>
      <bottom style="thin">
        <color indexed="64"/>
      </bottom>
      <diagonal/>
    </border>
    <border>
      <left/>
      <right style="thin">
        <color rgb="FFA4A9AD"/>
      </right>
      <top style="thin">
        <color indexed="64"/>
      </top>
      <bottom style="thin">
        <color rgb="FFA4A9AD"/>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355464"/>
      </left>
      <right style="thin">
        <color rgb="FF355464"/>
      </right>
      <top style="thin">
        <color rgb="FF355464"/>
      </top>
      <bottom/>
      <diagonal/>
    </border>
    <border>
      <left style="thin">
        <color rgb="FF355464"/>
      </left>
      <right style="thin">
        <color rgb="FF355464"/>
      </right>
      <top style="thin">
        <color rgb="FF355464"/>
      </top>
      <bottom style="thin">
        <color rgb="FF355464"/>
      </bottom>
      <diagonal/>
    </border>
    <border>
      <left style="thin">
        <color theme="1"/>
      </left>
      <right/>
      <top/>
      <bottom/>
      <diagonal/>
    </border>
    <border>
      <left style="thin">
        <color rgb="FFCE1126"/>
      </left>
      <right/>
      <top/>
      <bottom style="dashDot">
        <color rgb="FFCE1126"/>
      </bottom>
      <diagonal/>
    </border>
    <border>
      <left/>
      <right style="thin">
        <color rgb="FFCE1126"/>
      </right>
      <top/>
      <bottom style="dashDot">
        <color rgb="FFCE1126"/>
      </bottom>
      <diagonal/>
    </border>
  </borders>
  <cellStyleXfs count="60">
    <xf numFmtId="0" fontId="0" fillId="0" borderId="0"/>
    <xf numFmtId="0" fontId="4" fillId="4" borderId="5" applyNumberFormat="0"/>
    <xf numFmtId="43" fontId="1" fillId="0" borderId="0" applyFont="0" applyFill="0" applyBorder="0" applyAlignment="0" applyProtection="0"/>
    <xf numFmtId="0" fontId="5" fillId="2" borderId="2" applyNumberFormat="0" applyAlignment="0" applyProtection="0"/>
    <xf numFmtId="0" fontId="6" fillId="2" borderId="2"/>
    <xf numFmtId="0" fontId="4" fillId="8" borderId="6" applyNumberFormat="0"/>
    <xf numFmtId="165" fontId="7" fillId="0" borderId="0"/>
    <xf numFmtId="164" fontId="1" fillId="0" borderId="0" applyFont="0" applyFill="0" applyBorder="0" applyAlignment="0" applyProtection="0"/>
    <xf numFmtId="165" fontId="7" fillId="0" borderId="0"/>
    <xf numFmtId="0" fontId="8" fillId="9" borderId="7"/>
    <xf numFmtId="0" fontId="7" fillId="0" borderId="0"/>
    <xf numFmtId="0" fontId="9" fillId="10" borderId="8"/>
    <xf numFmtId="0" fontId="10" fillId="0" borderId="0"/>
    <xf numFmtId="0" fontId="11" fillId="9" borderId="9" applyNumberFormat="0" applyAlignment="0" applyProtection="0"/>
    <xf numFmtId="0" fontId="3" fillId="0" borderId="0" applyNumberFormat="0" applyFill="0" applyBorder="0" applyAlignment="0" applyProtection="0"/>
    <xf numFmtId="0" fontId="3" fillId="11" borderId="0" applyNumberFormat="0" applyBorder="0" applyAlignment="0">
      <protection hidden="1"/>
    </xf>
    <xf numFmtId="0" fontId="12" fillId="8" borderId="10" applyNumberFormat="0" applyAlignment="0" applyProtection="0"/>
    <xf numFmtId="0" fontId="12" fillId="12" borderId="1" applyNumberFormat="0" applyAlignment="0" applyProtection="0"/>
    <xf numFmtId="0" fontId="2" fillId="0" borderId="0" applyNumberFormat="0" applyFill="0" applyAlignment="0" applyProtection="0"/>
    <xf numFmtId="0" fontId="1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13" fillId="0" borderId="0" applyNumberFormat="0" applyFill="0" applyBorder="0" applyAlignment="0" applyProtection="0">
      <alignment vertical="top"/>
      <protection locked="0"/>
    </xf>
    <xf numFmtId="0" fontId="16" fillId="13" borderId="11" applyNumberFormat="0" applyAlignment="0" applyProtection="0"/>
    <xf numFmtId="0" fontId="16" fillId="14" borderId="12" applyNumberFormat="0" applyAlignment="0" applyProtection="0"/>
    <xf numFmtId="0" fontId="17" fillId="15" borderId="13" applyNumberFormat="0">
      <alignment vertical="center" wrapText="1"/>
      <protection locked="0"/>
    </xf>
    <xf numFmtId="0" fontId="16" fillId="16" borderId="14" applyNumberFormat="0" applyAlignment="0" applyProtection="0"/>
    <xf numFmtId="0" fontId="18" fillId="0" borderId="3" applyNumberFormat="0" applyFill="0" applyBorder="0" applyProtection="0">
      <alignment wrapText="1"/>
    </xf>
    <xf numFmtId="0" fontId="16" fillId="17" borderId="15" applyNumberFormat="0" applyFont="0" applyAlignment="0">
      <alignment horizontal="left" vertical="center"/>
      <protection locked="0"/>
    </xf>
    <xf numFmtId="0" fontId="16" fillId="15" borderId="12" applyNumberFormat="0">
      <alignment horizontal="left" vertical="center"/>
      <protection locked="0"/>
    </xf>
    <xf numFmtId="0" fontId="19" fillId="0" borderId="0"/>
    <xf numFmtId="0" fontId="20" fillId="0" borderId="0"/>
    <xf numFmtId="0" fontId="1" fillId="0" borderId="0"/>
    <xf numFmtId="0" fontId="1" fillId="0" borderId="0"/>
    <xf numFmtId="0" fontId="21" fillId="0" borderId="0"/>
    <xf numFmtId="0" fontId="20" fillId="0" borderId="0"/>
    <xf numFmtId="0" fontId="1" fillId="0" borderId="0"/>
    <xf numFmtId="0" fontId="22" fillId="18" borderId="0"/>
    <xf numFmtId="0" fontId="1" fillId="3" borderId="4" applyNumberFormat="0" applyFont="0" applyAlignment="0" applyProtection="0"/>
    <xf numFmtId="0" fontId="23" fillId="3" borderId="4" applyNumberFormat="0" applyAlignment="0" applyProtection="0"/>
    <xf numFmtId="0" fontId="24" fillId="19" borderId="16" applyNumberFormat="0" applyAlignment="0" applyProtection="0"/>
    <xf numFmtId="0" fontId="25" fillId="20" borderId="16" applyNumberFormat="0">
      <alignment vertical="center" wrapText="1"/>
    </xf>
    <xf numFmtId="0" fontId="26" fillId="21" borderId="17">
      <alignment horizontal="left" vertical="center" indent="1"/>
    </xf>
    <xf numFmtId="0" fontId="27" fillId="7" borderId="18" applyNumberFormat="0">
      <alignment horizontal="center" vertical="center"/>
    </xf>
    <xf numFmtId="0" fontId="26" fillId="22" borderId="20">
      <alignment horizontal="center" vertical="center"/>
    </xf>
    <xf numFmtId="0" fontId="28" fillId="23" borderId="19" applyBorder="0">
      <alignment horizontal="center" vertical="center"/>
    </xf>
    <xf numFmtId="0" fontId="29" fillId="0" borderId="0">
      <alignment horizontal="center" vertical="center"/>
    </xf>
    <xf numFmtId="0" fontId="26" fillId="22" borderId="18" applyNumberFormat="0" applyProtection="0">
      <alignment horizontal="center" vertical="center"/>
    </xf>
    <xf numFmtId="0" fontId="30" fillId="0" borderId="0" applyNumberFormat="0" applyFill="0" applyBorder="0" applyProtection="0">
      <alignment horizontal="center" vertical="center"/>
    </xf>
    <xf numFmtId="0" fontId="31" fillId="18" borderId="0"/>
    <xf numFmtId="0" fontId="15" fillId="0" borderId="0" applyNumberFormat="0" applyFill="0" applyBorder="0" applyAlignment="0" applyProtection="0"/>
    <xf numFmtId="0" fontId="22" fillId="18" borderId="0"/>
    <xf numFmtId="0" fontId="8" fillId="9" borderId="24"/>
    <xf numFmtId="0" fontId="9" fillId="10" borderId="25"/>
    <xf numFmtId="0" fontId="8" fillId="9" borderId="24"/>
    <xf numFmtId="0" fontId="9" fillId="10" borderId="25"/>
    <xf numFmtId="164" fontId="1" fillId="0" borderId="0" applyFont="0" applyFill="0" applyBorder="0" applyAlignment="0" applyProtection="0"/>
    <xf numFmtId="0" fontId="1" fillId="3" borderId="4" applyNumberFormat="0" applyFont="0" applyAlignment="0" applyProtection="0"/>
    <xf numFmtId="0" fontId="64" fillId="56" borderId="0" applyNumberFormat="0" applyBorder="0" applyAlignment="0" applyProtection="0"/>
    <xf numFmtId="0" fontId="98" fillId="64" borderId="0" applyNumberFormat="0" applyBorder="0" applyAlignment="0" applyProtection="0"/>
  </cellStyleXfs>
  <cellXfs count="967">
    <xf numFmtId="0" fontId="0" fillId="0" borderId="0" xfId="0"/>
    <xf numFmtId="9" fontId="0" fillId="0" borderId="0" xfId="0" applyNumberFormat="1"/>
    <xf numFmtId="0" fontId="0" fillId="31" borderId="0" xfId="0" applyFill="1" applyProtection="1">
      <protection hidden="1"/>
    </xf>
    <xf numFmtId="0" fontId="37" fillId="0" borderId="0" xfId="0" applyFont="1"/>
    <xf numFmtId="0" fontId="34" fillId="29" borderId="0" xfId="0" applyFont="1" applyFill="1"/>
    <xf numFmtId="0" fontId="0" fillId="34" borderId="0" xfId="0" applyFill="1"/>
    <xf numFmtId="0" fontId="0" fillId="25" borderId="0" xfId="0" applyFill="1"/>
    <xf numFmtId="0" fontId="32" fillId="0" borderId="0" xfId="0" applyFont="1"/>
    <xf numFmtId="0" fontId="0" fillId="0" borderId="0" xfId="0" applyAlignment="1">
      <alignment horizontal="left"/>
    </xf>
    <xf numFmtId="167" fontId="0" fillId="0" borderId="0" xfId="0" applyNumberFormat="1"/>
    <xf numFmtId="167" fontId="0" fillId="5" borderId="0" xfId="0" applyNumberFormat="1" applyFill="1"/>
    <xf numFmtId="0" fontId="0" fillId="40" borderId="0" xfId="0" applyFill="1"/>
    <xf numFmtId="167" fontId="0" fillId="40" borderId="0" xfId="0" applyNumberFormat="1" applyFill="1"/>
    <xf numFmtId="0" fontId="0" fillId="33" borderId="0" xfId="0" applyFill="1"/>
    <xf numFmtId="0" fontId="0" fillId="8" borderId="0" xfId="0" applyFill="1"/>
    <xf numFmtId="2" fontId="0" fillId="0" borderId="0" xfId="0" applyNumberFormat="1"/>
    <xf numFmtId="0" fontId="41" fillId="30" borderId="0" xfId="45" applyFont="1" applyFill="1" applyBorder="1" applyAlignment="1" applyProtection="1">
      <alignment horizontal="left" vertical="center"/>
      <protection locked="0" hidden="1"/>
    </xf>
    <xf numFmtId="0" fontId="41" fillId="0" borderId="0" xfId="45" applyFont="1" applyFill="1" applyBorder="1" applyAlignment="1" applyProtection="1">
      <alignment horizontal="left" vertical="center"/>
      <protection locked="0" hidden="1"/>
    </xf>
    <xf numFmtId="0" fontId="44" fillId="0" borderId="0" xfId="0" applyFont="1" applyAlignment="1" applyProtection="1">
      <alignment horizontal="left"/>
      <protection locked="0" hidden="1"/>
    </xf>
    <xf numFmtId="0" fontId="44" fillId="0" borderId="0" xfId="0" applyFont="1"/>
    <xf numFmtId="0" fontId="39" fillId="47" borderId="0" xfId="0" applyFont="1" applyFill="1" applyAlignment="1" applyProtection="1">
      <alignment horizontal="left"/>
      <protection locked="0" hidden="1"/>
    </xf>
    <xf numFmtId="0" fontId="39" fillId="29" borderId="0" xfId="0" applyFont="1" applyFill="1" applyAlignment="1" applyProtection="1">
      <alignment horizontal="left"/>
      <protection locked="0" hidden="1"/>
    </xf>
    <xf numFmtId="0" fontId="39" fillId="39" borderId="0" xfId="0" applyFont="1" applyFill="1" applyAlignment="1" applyProtection="1">
      <alignment horizontal="left"/>
      <protection locked="0" hidden="1"/>
    </xf>
    <xf numFmtId="15" fontId="44" fillId="27" borderId="0" xfId="0" applyNumberFormat="1" applyFont="1" applyFill="1" applyAlignment="1" applyProtection="1">
      <alignment horizontal="left"/>
      <protection locked="0" hidden="1"/>
    </xf>
    <xf numFmtId="0" fontId="44" fillId="36" borderId="0" xfId="0" applyFont="1" applyFill="1" applyAlignment="1" applyProtection="1">
      <alignment horizontal="left"/>
      <protection locked="0" hidden="1"/>
    </xf>
    <xf numFmtId="0" fontId="44" fillId="36" borderId="0" xfId="0" quotePrefix="1" applyFont="1" applyFill="1" applyAlignment="1" applyProtection="1">
      <alignment horizontal="left"/>
      <protection locked="0" hidden="1"/>
    </xf>
    <xf numFmtId="0" fontId="35" fillId="36" borderId="0" xfId="0" applyFont="1" applyFill="1" applyAlignment="1" applyProtection="1">
      <alignment horizontal="left"/>
      <protection locked="0" hidden="1"/>
    </xf>
    <xf numFmtId="0" fontId="35" fillId="36" borderId="0" xfId="0" applyFont="1" applyFill="1" applyAlignment="1" applyProtection="1">
      <alignment horizontal="left" wrapText="1"/>
      <protection locked="0" hidden="1"/>
    </xf>
    <xf numFmtId="0" fontId="46" fillId="0" borderId="0" xfId="0" applyFont="1" applyAlignment="1" applyProtection="1">
      <alignment horizontal="left"/>
      <protection locked="0" hidden="1"/>
    </xf>
    <xf numFmtId="0" fontId="35" fillId="0" borderId="0" xfId="0" applyFont="1" applyAlignment="1" applyProtection="1">
      <alignment horizontal="left"/>
      <protection locked="0" hidden="1"/>
    </xf>
    <xf numFmtId="15" fontId="44" fillId="0" borderId="0" xfId="0" applyNumberFormat="1" applyFont="1" applyAlignment="1" applyProtection="1">
      <alignment horizontal="left"/>
      <protection locked="0" hidden="1"/>
    </xf>
    <xf numFmtId="0" fontId="35" fillId="7" borderId="0" xfId="0" applyFont="1" applyFill="1" applyAlignment="1" applyProtection="1">
      <alignment horizontal="left"/>
      <protection locked="0" hidden="1"/>
    </xf>
    <xf numFmtId="0" fontId="39" fillId="24" borderId="0" xfId="45" applyFont="1" applyFill="1" applyBorder="1" applyAlignment="1" applyProtection="1">
      <alignment horizontal="left" vertical="center" wrapText="1"/>
      <protection locked="0" hidden="1"/>
    </xf>
    <xf numFmtId="0" fontId="42" fillId="33" borderId="0" xfId="45" applyFont="1" applyFill="1" applyBorder="1" applyAlignment="1" applyProtection="1">
      <alignment horizontal="left" vertical="center"/>
      <protection locked="0" hidden="1"/>
    </xf>
    <xf numFmtId="0" fontId="39" fillId="42" borderId="0" xfId="0" applyFont="1" applyFill="1" applyAlignment="1" applyProtection="1">
      <alignment horizontal="left"/>
      <protection locked="0" hidden="1"/>
    </xf>
    <xf numFmtId="0" fontId="39" fillId="45" borderId="0" xfId="0" applyFont="1" applyFill="1" applyAlignment="1" applyProtection="1">
      <alignment horizontal="left"/>
      <protection locked="0" hidden="1"/>
    </xf>
    <xf numFmtId="0" fontId="39" fillId="44" borderId="0" xfId="0" applyFont="1" applyFill="1" applyAlignment="1" applyProtection="1">
      <alignment horizontal="left" wrapText="1"/>
      <protection locked="0" hidden="1"/>
    </xf>
    <xf numFmtId="0" fontId="39" fillId="33" borderId="0" xfId="0" applyFont="1" applyFill="1" applyAlignment="1" applyProtection="1">
      <alignment horizontal="left" wrapText="1"/>
      <protection locked="0" hidden="1"/>
    </xf>
    <xf numFmtId="0" fontId="39" fillId="44" borderId="0" xfId="0" applyFont="1" applyFill="1" applyAlignment="1" applyProtection="1">
      <alignment horizontal="left"/>
      <protection locked="0" hidden="1"/>
    </xf>
    <xf numFmtId="0" fontId="43" fillId="0" borderId="0" xfId="45" applyFont="1" applyFill="1" applyBorder="1" applyAlignment="1" applyProtection="1">
      <alignment horizontal="left" vertical="center"/>
      <protection hidden="1"/>
    </xf>
    <xf numFmtId="0" fontId="35" fillId="30" borderId="0" xfId="0" applyFont="1" applyFill="1" applyAlignment="1" applyProtection="1">
      <alignment horizontal="left"/>
      <protection locked="0" hidden="1"/>
    </xf>
    <xf numFmtId="0" fontId="46" fillId="30" borderId="0" xfId="0" applyFont="1" applyFill="1" applyAlignment="1" applyProtection="1">
      <alignment horizontal="left"/>
      <protection locked="0" hidden="1"/>
    </xf>
    <xf numFmtId="0" fontId="44" fillId="30" borderId="0" xfId="0" applyFont="1" applyFill="1" applyAlignment="1" applyProtection="1">
      <alignment horizontal="left"/>
      <protection locked="0" hidden="1"/>
    </xf>
    <xf numFmtId="0" fontId="17" fillId="43" borderId="26" xfId="43" applyFont="1" applyFill="1" applyBorder="1" applyAlignment="1" applyProtection="1">
      <alignment horizontal="left" vertical="center"/>
      <protection locked="0" hidden="1"/>
    </xf>
    <xf numFmtId="0" fontId="41" fillId="36" borderId="0" xfId="45" applyFont="1" applyFill="1" applyBorder="1" applyAlignment="1" applyProtection="1">
      <alignment horizontal="left" vertical="center"/>
      <protection locked="0" hidden="1"/>
    </xf>
    <xf numFmtId="0" fontId="44" fillId="38" borderId="0" xfId="0" applyFont="1" applyFill="1" applyAlignment="1" applyProtection="1">
      <alignment horizontal="left"/>
      <protection locked="0" hidden="1"/>
    </xf>
    <xf numFmtId="0" fontId="44" fillId="40" borderId="0" xfId="0" applyFont="1" applyFill="1" applyAlignment="1" applyProtection="1">
      <alignment horizontal="left"/>
      <protection locked="0" hidden="1"/>
    </xf>
    <xf numFmtId="0" fontId="44" fillId="35" borderId="0" xfId="0" applyFont="1" applyFill="1" applyAlignment="1" applyProtection="1">
      <alignment horizontal="left"/>
      <protection locked="0" hidden="1"/>
    </xf>
    <xf numFmtId="0" fontId="44" fillId="25" borderId="0" xfId="0" applyFont="1" applyFill="1" applyAlignment="1" applyProtection="1">
      <alignment horizontal="left"/>
      <protection locked="0" hidden="1"/>
    </xf>
    <xf numFmtId="0" fontId="41" fillId="26" borderId="0" xfId="45" applyFont="1" applyFill="1" applyBorder="1" applyAlignment="1" applyProtection="1">
      <alignment horizontal="left" vertical="center"/>
      <protection locked="0" hidden="1"/>
    </xf>
    <xf numFmtId="0" fontId="44" fillId="42" borderId="0" xfId="0" applyFont="1" applyFill="1" applyAlignment="1" applyProtection="1">
      <alignment horizontal="left"/>
      <protection locked="0" hidden="1"/>
    </xf>
    <xf numFmtId="0" fontId="44" fillId="27" borderId="0" xfId="0" applyFont="1" applyFill="1" applyAlignment="1" applyProtection="1">
      <alignment horizontal="left"/>
      <protection locked="0" hidden="1"/>
    </xf>
    <xf numFmtId="0" fontId="35" fillId="42" borderId="0" xfId="0" applyFont="1" applyFill="1" applyAlignment="1" applyProtection="1">
      <alignment horizontal="left"/>
      <protection locked="0" hidden="1"/>
    </xf>
    <xf numFmtId="0" fontId="35" fillId="27" borderId="0" xfId="0" applyFont="1" applyFill="1" applyAlignment="1" applyProtection="1">
      <alignment horizontal="left"/>
      <protection locked="0" hidden="1"/>
    </xf>
    <xf numFmtId="0" fontId="47" fillId="0" borderId="0" xfId="45" applyFont="1" applyFill="1" applyBorder="1" applyAlignment="1" applyProtection="1">
      <alignment vertical="center" wrapText="1"/>
      <protection locked="0" hidden="1"/>
    </xf>
    <xf numFmtId="0" fontId="47" fillId="40" borderId="0" xfId="45" applyFont="1" applyFill="1" applyBorder="1" applyAlignment="1" applyProtection="1">
      <alignment vertical="center" wrapText="1"/>
      <protection locked="0" hidden="1"/>
    </xf>
    <xf numFmtId="0" fontId="44" fillId="45" borderId="0" xfId="0" applyFont="1" applyFill="1"/>
    <xf numFmtId="0" fontId="47" fillId="38" borderId="0" xfId="45" applyFont="1" applyFill="1" applyBorder="1" applyAlignment="1" applyProtection="1">
      <alignment vertical="center" wrapText="1"/>
      <protection locked="0" hidden="1"/>
    </xf>
    <xf numFmtId="0" fontId="44" fillId="42" borderId="0" xfId="0" applyFont="1" applyFill="1"/>
    <xf numFmtId="0" fontId="47" fillId="5" borderId="0" xfId="45" applyFont="1" applyFill="1" applyBorder="1" applyAlignment="1" applyProtection="1">
      <alignment vertical="center" wrapText="1"/>
      <protection locked="0" hidden="1"/>
    </xf>
    <xf numFmtId="0" fontId="47" fillId="25" borderId="0" xfId="45" applyFont="1" applyFill="1" applyBorder="1" applyAlignment="1" applyProtection="1">
      <alignment vertical="center" wrapText="1"/>
      <protection locked="0" hidden="1"/>
    </xf>
    <xf numFmtId="0" fontId="44" fillId="44" borderId="0" xfId="0" applyFont="1" applyFill="1"/>
    <xf numFmtId="0" fontId="47" fillId="36" borderId="0" xfId="45" applyFont="1" applyFill="1" applyBorder="1" applyAlignment="1" applyProtection="1">
      <alignment vertical="center" wrapText="1"/>
      <protection locked="0" hidden="1"/>
    </xf>
    <xf numFmtId="0" fontId="44" fillId="39" borderId="0" xfId="0" applyFont="1" applyFill="1"/>
    <xf numFmtId="0" fontId="42" fillId="47" borderId="0" xfId="0" applyFont="1" applyFill="1" applyAlignment="1" applyProtection="1">
      <alignment horizontal="left"/>
      <protection locked="0" hidden="1"/>
    </xf>
    <xf numFmtId="0" fontId="48" fillId="27" borderId="0" xfId="45" applyFont="1" applyFill="1" applyBorder="1" applyAlignment="1" applyProtection="1">
      <alignment horizontal="left" vertical="center"/>
      <protection locked="0" hidden="1"/>
    </xf>
    <xf numFmtId="0" fontId="48" fillId="0" borderId="0" xfId="45" applyFont="1" applyFill="1" applyBorder="1" applyAlignment="1" applyProtection="1">
      <alignment horizontal="left" vertical="center"/>
      <protection locked="0" hidden="1"/>
    </xf>
    <xf numFmtId="0" fontId="42" fillId="46" borderId="0" xfId="0" applyFont="1" applyFill="1" applyAlignment="1" applyProtection="1">
      <alignment horizontal="left"/>
      <protection locked="0" hidden="1"/>
    </xf>
    <xf numFmtId="0" fontId="47" fillId="37" borderId="0" xfId="45" applyFont="1" applyFill="1" applyBorder="1" applyAlignment="1" applyProtection="1">
      <alignment vertical="center" wrapText="1"/>
      <protection locked="0" hidden="1"/>
    </xf>
    <xf numFmtId="0" fontId="44" fillId="48" borderId="0" xfId="0" applyFont="1" applyFill="1"/>
    <xf numFmtId="0" fontId="48" fillId="27" borderId="0" xfId="45" quotePrefix="1" applyFont="1" applyFill="1" applyBorder="1" applyAlignment="1" applyProtection="1">
      <alignment horizontal="left" vertical="center" indent="1"/>
      <protection locked="0" hidden="1"/>
    </xf>
    <xf numFmtId="0" fontId="48" fillId="0" borderId="0" xfId="45" quotePrefix="1" applyFont="1" applyFill="1" applyBorder="1" applyAlignment="1" applyProtection="1">
      <alignment horizontal="left" vertical="center" indent="1"/>
      <protection locked="0" hidden="1"/>
    </xf>
    <xf numFmtId="0" fontId="41" fillId="27" borderId="0" xfId="0" applyFont="1" applyFill="1" applyAlignment="1" applyProtection="1">
      <alignment horizontal="left"/>
      <protection locked="0" hidden="1"/>
    </xf>
    <xf numFmtId="0" fontId="47" fillId="27" borderId="0" xfId="45" applyFont="1" applyFill="1" applyBorder="1" applyAlignment="1" applyProtection="1">
      <alignment vertical="center" wrapText="1"/>
      <protection locked="0" hidden="1"/>
    </xf>
    <xf numFmtId="0" fontId="44" fillId="47" borderId="0" xfId="0" applyFont="1" applyFill="1"/>
    <xf numFmtId="0" fontId="47" fillId="30" borderId="0" xfId="45" applyFont="1" applyFill="1" applyBorder="1" applyAlignment="1" applyProtection="1">
      <alignment vertical="center" wrapText="1"/>
      <protection locked="0" hidden="1"/>
    </xf>
    <xf numFmtId="0" fontId="44" fillId="33" borderId="0" xfId="0" applyFont="1" applyFill="1"/>
    <xf numFmtId="0" fontId="48" fillId="27" borderId="0" xfId="0" applyFont="1" applyFill="1" applyAlignment="1" applyProtection="1">
      <alignment horizontal="left"/>
      <protection locked="0" hidden="1"/>
    </xf>
    <xf numFmtId="0" fontId="48" fillId="0" borderId="0" xfId="0" applyFont="1" applyAlignment="1" applyProtection="1">
      <alignment horizontal="left"/>
      <protection locked="0" hidden="1"/>
    </xf>
    <xf numFmtId="0" fontId="44" fillId="27" borderId="0" xfId="0" quotePrefix="1" applyFont="1" applyFill="1" applyAlignment="1" applyProtection="1">
      <alignment horizontal="left"/>
      <protection locked="0" hidden="1"/>
    </xf>
    <xf numFmtId="0" fontId="44" fillId="41" borderId="0" xfId="0" applyFont="1" applyFill="1" applyAlignment="1" applyProtection="1">
      <alignment horizontal="left"/>
      <protection locked="0" hidden="1"/>
    </xf>
    <xf numFmtId="0" fontId="44" fillId="38" borderId="0" xfId="0" applyFont="1" applyFill="1" applyProtection="1">
      <protection locked="0" hidden="1"/>
    </xf>
    <xf numFmtId="0" fontId="35" fillId="6" borderId="0" xfId="0" applyFont="1" applyFill="1" applyAlignment="1" applyProtection="1">
      <alignment horizontal="left"/>
      <protection locked="0" hidden="1"/>
    </xf>
    <xf numFmtId="0" fontId="41" fillId="35" borderId="0" xfId="0" applyFont="1" applyFill="1" applyAlignment="1" applyProtection="1">
      <alignment horizontal="left"/>
      <protection locked="0" hidden="1"/>
    </xf>
    <xf numFmtId="0" fontId="42" fillId="41" borderId="0" xfId="45" applyFont="1" applyFill="1" applyBorder="1" applyAlignment="1" applyProtection="1">
      <alignment vertical="center"/>
      <protection locked="0" hidden="1"/>
    </xf>
    <xf numFmtId="0" fontId="39" fillId="45" borderId="0" xfId="0" applyFont="1" applyFill="1" applyProtection="1">
      <protection locked="0" hidden="1"/>
    </xf>
    <xf numFmtId="0" fontId="39" fillId="33" borderId="0" xfId="0" applyFont="1" applyFill="1" applyProtection="1">
      <protection locked="0" hidden="1"/>
    </xf>
    <xf numFmtId="0" fontId="39" fillId="33" borderId="0" xfId="45" applyFont="1" applyFill="1" applyBorder="1" applyAlignment="1" applyProtection="1">
      <alignment vertical="center"/>
      <protection hidden="1"/>
    </xf>
    <xf numFmtId="0" fontId="39" fillId="33" borderId="0" xfId="0" applyFont="1" applyFill="1"/>
    <xf numFmtId="0" fontId="39" fillId="33" borderId="0" xfId="45" applyFont="1" applyFill="1" applyBorder="1" applyAlignment="1" applyProtection="1">
      <alignment vertical="center"/>
      <protection locked="0" hidden="1"/>
    </xf>
    <xf numFmtId="0" fontId="42" fillId="33" borderId="0" xfId="0" applyFont="1" applyFill="1" applyProtection="1">
      <protection locked="0" hidden="1"/>
    </xf>
    <xf numFmtId="0" fontId="42" fillId="39" borderId="0" xfId="45" applyFont="1" applyFill="1" applyBorder="1" applyAlignment="1" applyProtection="1">
      <alignment vertical="center"/>
      <protection hidden="1"/>
    </xf>
    <xf numFmtId="0" fontId="44" fillId="38" borderId="0" xfId="0" applyFont="1" applyFill="1"/>
    <xf numFmtId="0" fontId="35" fillId="38" borderId="0" xfId="45" applyFont="1" applyFill="1" applyBorder="1" applyAlignment="1" applyProtection="1">
      <alignment vertical="center"/>
      <protection hidden="1"/>
    </xf>
    <xf numFmtId="0" fontId="44" fillId="40" borderId="0" xfId="0" applyFont="1" applyFill="1" applyProtection="1">
      <protection locked="0" hidden="1"/>
    </xf>
    <xf numFmtId="0" fontId="41" fillId="30" borderId="0" xfId="45" applyFont="1" applyFill="1" applyBorder="1" applyAlignment="1" applyProtection="1">
      <protection locked="0" hidden="1"/>
    </xf>
    <xf numFmtId="0" fontId="44" fillId="30" borderId="0" xfId="0" applyFont="1" applyFill="1" applyProtection="1">
      <protection locked="0" hidden="1"/>
    </xf>
    <xf numFmtId="2" fontId="47" fillId="30" borderId="0" xfId="45" applyNumberFormat="1" applyFont="1" applyFill="1" applyBorder="1" applyAlignment="1" applyProtection="1">
      <protection locked="0" hidden="1"/>
    </xf>
    <xf numFmtId="0" fontId="47" fillId="30" borderId="0" xfId="45" applyFont="1" applyFill="1" applyBorder="1" applyAlignment="1" applyProtection="1">
      <protection locked="0" hidden="1"/>
    </xf>
    <xf numFmtId="0" fontId="47" fillId="30" borderId="0" xfId="45" applyFont="1" applyFill="1" applyBorder="1" applyAlignment="1" applyProtection="1">
      <protection hidden="1"/>
    </xf>
    <xf numFmtId="1" fontId="44" fillId="30" borderId="0" xfId="56" applyNumberFormat="1" applyFont="1" applyFill="1" applyAlignment="1"/>
    <xf numFmtId="0" fontId="20" fillId="36" borderId="0" xfId="0" applyFont="1" applyFill="1"/>
    <xf numFmtId="0" fontId="43" fillId="0" borderId="0" xfId="45" applyFont="1" applyFill="1" applyBorder="1" applyAlignment="1" applyProtection="1">
      <alignment vertical="center"/>
      <protection hidden="1"/>
    </xf>
    <xf numFmtId="167" fontId="42" fillId="33" borderId="21" xfId="43" applyNumberFormat="1" applyFont="1" applyFill="1" applyBorder="1" applyAlignment="1" applyProtection="1">
      <alignment horizontal="center" vertical="center" wrapText="1"/>
      <protection hidden="1"/>
    </xf>
    <xf numFmtId="0" fontId="44" fillId="0" borderId="0" xfId="0" applyFont="1" applyProtection="1">
      <protection locked="0" hidden="1"/>
    </xf>
    <xf numFmtId="0" fontId="39" fillId="44" borderId="0" xfId="0" applyFont="1" applyFill="1" applyProtection="1">
      <protection locked="0" hidden="1"/>
    </xf>
    <xf numFmtId="0" fontId="39" fillId="24" borderId="0" xfId="45" applyFont="1" applyFill="1" applyBorder="1" applyAlignment="1" applyProtection="1">
      <alignment vertical="center"/>
      <protection locked="0" hidden="1"/>
    </xf>
    <xf numFmtId="0" fontId="39" fillId="44" borderId="0" xfId="0" applyFont="1" applyFill="1"/>
    <xf numFmtId="0" fontId="44" fillId="0" borderId="0" xfId="0" applyFont="1" applyAlignment="1" applyProtection="1">
      <alignment wrapText="1"/>
      <protection locked="0" hidden="1"/>
    </xf>
    <xf numFmtId="0" fontId="44" fillId="42" borderId="0" xfId="0" applyFont="1" applyFill="1" applyAlignment="1" applyProtection="1">
      <alignment wrapText="1"/>
      <protection locked="0" hidden="1"/>
    </xf>
    <xf numFmtId="0" fontId="44" fillId="42" borderId="0" xfId="0" applyFont="1" applyFill="1" applyProtection="1">
      <protection locked="0" hidden="1"/>
    </xf>
    <xf numFmtId="0" fontId="47" fillId="42" borderId="0" xfId="45" applyFont="1" applyFill="1" applyBorder="1" applyAlignment="1" applyProtection="1">
      <alignment vertical="center"/>
      <protection locked="0" hidden="1"/>
    </xf>
    <xf numFmtId="0" fontId="42" fillId="45" borderId="0" xfId="45" applyFont="1" applyFill="1" applyBorder="1" applyAlignment="1" applyProtection="1">
      <alignment vertical="center"/>
      <protection locked="0" hidden="1"/>
    </xf>
    <xf numFmtId="0" fontId="42" fillId="44" borderId="0" xfId="45" applyFont="1" applyFill="1" applyBorder="1" applyAlignment="1" applyProtection="1">
      <alignment vertical="center"/>
      <protection locked="0" hidden="1"/>
    </xf>
    <xf numFmtId="0" fontId="42" fillId="33" borderId="36" xfId="45" applyFont="1" applyFill="1" applyBorder="1" applyAlignment="1" applyProtection="1">
      <alignment vertical="center"/>
      <protection locked="0" hidden="1"/>
    </xf>
    <xf numFmtId="0" fontId="52" fillId="39" borderId="0" xfId="0" applyFont="1" applyFill="1"/>
    <xf numFmtId="0" fontId="42" fillId="33" borderId="21" xfId="45" applyFont="1" applyFill="1" applyBorder="1" applyProtection="1">
      <alignment horizontal="center" vertical="center"/>
      <protection hidden="1"/>
    </xf>
    <xf numFmtId="0" fontId="44" fillId="6" borderId="0" xfId="0" applyFont="1" applyFill="1" applyProtection="1">
      <protection locked="0" hidden="1"/>
    </xf>
    <xf numFmtId="0" fontId="41" fillId="36" borderId="0" xfId="45" applyFont="1" applyFill="1" applyBorder="1" applyAlignment="1" applyProtection="1">
      <alignment vertical="center" wrapText="1"/>
      <protection locked="0" hidden="1"/>
    </xf>
    <xf numFmtId="0" fontId="44" fillId="25" borderId="0" xfId="0" applyFont="1" applyFill="1"/>
    <xf numFmtId="2" fontId="44" fillId="25" borderId="0" xfId="0" applyNumberFormat="1" applyFont="1" applyFill="1" applyAlignment="1" applyProtection="1">
      <alignment wrapText="1"/>
      <protection locked="0" hidden="1"/>
    </xf>
    <xf numFmtId="2" fontId="44" fillId="6" borderId="0" xfId="0" applyNumberFormat="1" applyFont="1" applyFill="1" applyAlignment="1" applyProtection="1">
      <alignment wrapText="1"/>
      <protection locked="0" hidden="1"/>
    </xf>
    <xf numFmtId="0" fontId="17" fillId="38" borderId="0" xfId="0" applyFont="1" applyFill="1" applyAlignment="1" applyProtection="1">
      <alignment horizontal="left" wrapText="1"/>
      <protection locked="0" hidden="1"/>
    </xf>
    <xf numFmtId="0" fontId="47" fillId="25" borderId="0" xfId="45" applyFont="1" applyFill="1" applyBorder="1" applyAlignment="1" applyProtection="1">
      <alignment vertical="center"/>
      <protection locked="0" hidden="1"/>
    </xf>
    <xf numFmtId="0" fontId="47" fillId="30" borderId="37" xfId="45" applyFont="1" applyFill="1" applyBorder="1" applyAlignment="1" applyProtection="1">
      <alignment vertical="center"/>
      <protection locked="0" hidden="1"/>
    </xf>
    <xf numFmtId="0" fontId="53" fillId="36" borderId="0" xfId="45" applyFont="1" applyFill="1" applyBorder="1" applyAlignment="1" applyProtection="1">
      <alignment vertical="center"/>
      <protection locked="0" hidden="1"/>
    </xf>
    <xf numFmtId="0" fontId="42" fillId="45" borderId="0" xfId="45" applyFont="1" applyFill="1" applyBorder="1" applyAlignment="1" applyProtection="1">
      <alignment vertical="center" wrapText="1"/>
      <protection locked="0" hidden="1"/>
    </xf>
    <xf numFmtId="0" fontId="35" fillId="42" borderId="0" xfId="0" applyFont="1" applyFill="1" applyProtection="1">
      <protection locked="0" hidden="1"/>
    </xf>
    <xf numFmtId="0" fontId="35" fillId="38" borderId="0" xfId="0" applyFont="1" applyFill="1" applyProtection="1">
      <protection locked="0" hidden="1"/>
    </xf>
    <xf numFmtId="0" fontId="35" fillId="40" borderId="0" xfId="0" applyFont="1" applyFill="1" applyProtection="1">
      <protection locked="0" hidden="1"/>
    </xf>
    <xf numFmtId="0" fontId="42" fillId="46" borderId="0" xfId="0" applyFont="1" applyFill="1" applyAlignment="1" applyProtection="1">
      <alignment horizontal="left" wrapText="1"/>
      <protection locked="0" hidden="1"/>
    </xf>
    <xf numFmtId="0" fontId="44" fillId="46" borderId="0" xfId="0" applyFont="1" applyFill="1" applyAlignment="1" applyProtection="1">
      <alignment horizontal="left" wrapText="1"/>
      <protection locked="0" hidden="1"/>
    </xf>
    <xf numFmtId="0" fontId="39" fillId="47" borderId="0" xfId="0" applyFont="1" applyFill="1" applyAlignment="1" applyProtection="1">
      <alignment horizontal="left" wrapText="1"/>
      <protection locked="0" hidden="1"/>
    </xf>
    <xf numFmtId="0" fontId="48" fillId="27" borderId="0" xfId="45" applyFont="1" applyFill="1" applyBorder="1" applyAlignment="1" applyProtection="1">
      <alignment horizontal="left" vertical="center" wrapText="1"/>
      <protection locked="0" hidden="1"/>
    </xf>
    <xf numFmtId="0" fontId="48" fillId="27" borderId="0" xfId="45" quotePrefix="1" applyFont="1" applyFill="1" applyBorder="1" applyAlignment="1" applyProtection="1">
      <alignment horizontal="left" vertical="center" wrapText="1"/>
      <protection locked="0" hidden="1"/>
    </xf>
    <xf numFmtId="0" fontId="48" fillId="27" borderId="0" xfId="0" applyFont="1" applyFill="1" applyAlignment="1" applyProtection="1">
      <alignment horizontal="left" wrapText="1"/>
      <protection locked="0" hidden="1"/>
    </xf>
    <xf numFmtId="0" fontId="42" fillId="47" borderId="0" xfId="45" applyFont="1" applyFill="1" applyBorder="1" applyAlignment="1" applyProtection="1">
      <alignment vertical="center" wrapText="1"/>
      <protection locked="0" hidden="1"/>
    </xf>
    <xf numFmtId="0" fontId="39" fillId="41" borderId="0" xfId="0" applyFont="1" applyFill="1" applyProtection="1">
      <protection locked="0" hidden="1"/>
    </xf>
    <xf numFmtId="0" fontId="44" fillId="27" borderId="0" xfId="0" applyFont="1" applyFill="1" applyProtection="1">
      <protection locked="0" hidden="1"/>
    </xf>
    <xf numFmtId="0" fontId="39" fillId="33" borderId="0" xfId="0" applyFont="1" applyFill="1" applyAlignment="1" applyProtection="1">
      <alignment horizontal="left"/>
      <protection locked="0" hidden="1"/>
    </xf>
    <xf numFmtId="0" fontId="44" fillId="30" borderId="0" xfId="0" applyFont="1" applyFill="1"/>
    <xf numFmtId="0" fontId="39" fillId="24" borderId="0" xfId="0" applyFont="1" applyFill="1"/>
    <xf numFmtId="0" fontId="44" fillId="36" borderId="0" xfId="0" applyFont="1" applyFill="1"/>
    <xf numFmtId="2" fontId="44" fillId="25" borderId="0" xfId="0" applyNumberFormat="1" applyFont="1" applyFill="1" applyAlignment="1" applyProtection="1">
      <alignment horizontal="left"/>
      <protection locked="0" hidden="1"/>
    </xf>
    <xf numFmtId="0" fontId="44" fillId="47" borderId="0" xfId="0" applyFont="1" applyFill="1" applyAlignment="1" applyProtection="1">
      <alignment horizontal="left"/>
      <protection locked="0" hidden="1"/>
    </xf>
    <xf numFmtId="0" fontId="47" fillId="47" borderId="0" xfId="45" applyFont="1" applyFill="1" applyBorder="1" applyAlignment="1" applyProtection="1">
      <alignment vertical="center"/>
      <protection locked="0" hidden="1"/>
    </xf>
    <xf numFmtId="0" fontId="47" fillId="27" borderId="0" xfId="45" applyFont="1" applyFill="1" applyBorder="1" applyAlignment="1" applyProtection="1">
      <alignment vertical="center"/>
      <protection locked="0" hidden="1"/>
    </xf>
    <xf numFmtId="0" fontId="41" fillId="46" borderId="0" xfId="0" applyFont="1" applyFill="1" applyAlignment="1" applyProtection="1">
      <alignment horizontal="left"/>
      <protection locked="0" hidden="1"/>
    </xf>
    <xf numFmtId="0" fontId="39" fillId="24" borderId="0" xfId="0" applyFont="1" applyFill="1" applyAlignment="1">
      <alignment wrapText="1"/>
    </xf>
    <xf numFmtId="0" fontId="39" fillId="47" borderId="0" xfId="0" applyFont="1" applyFill="1"/>
    <xf numFmtId="0" fontId="39" fillId="39" borderId="0" xfId="0" applyFont="1" applyFill="1" applyAlignment="1">
      <alignment wrapText="1"/>
    </xf>
    <xf numFmtId="164" fontId="44" fillId="36" borderId="0" xfId="56" applyFont="1" applyFill="1"/>
    <xf numFmtId="0" fontId="35" fillId="36" borderId="0" xfId="0" applyFont="1" applyFill="1"/>
    <xf numFmtId="0" fontId="48" fillId="25" borderId="20" xfId="44" applyFont="1" applyFill="1" applyAlignment="1" applyProtection="1">
      <alignment horizontal="center" vertical="center" wrapText="1"/>
      <protection hidden="1"/>
    </xf>
    <xf numFmtId="0" fontId="48" fillId="36" borderId="20" xfId="44" applyFont="1" applyFill="1" applyAlignment="1" applyProtection="1">
      <alignment horizontal="center" vertical="center" wrapText="1"/>
      <protection hidden="1"/>
    </xf>
    <xf numFmtId="167" fontId="42" fillId="33" borderId="18" xfId="43" applyNumberFormat="1" applyFont="1" applyFill="1" applyAlignment="1" applyProtection="1">
      <alignment horizontal="center" vertical="center" wrapText="1"/>
      <protection hidden="1"/>
    </xf>
    <xf numFmtId="0" fontId="42" fillId="33" borderId="31" xfId="44" applyFont="1" applyFill="1" applyBorder="1" applyAlignment="1" applyProtection="1">
      <alignment horizontal="center" vertical="center" wrapText="1"/>
      <protection hidden="1"/>
    </xf>
    <xf numFmtId="0" fontId="39" fillId="33" borderId="0" xfId="0" applyFont="1" applyFill="1" applyAlignment="1">
      <alignment wrapText="1"/>
    </xf>
    <xf numFmtId="0" fontId="39" fillId="41" borderId="0" xfId="0" applyFont="1" applyFill="1" applyAlignment="1">
      <alignment wrapText="1"/>
    </xf>
    <xf numFmtId="0" fontId="39" fillId="32" borderId="0" xfId="0" applyFont="1" applyFill="1" applyAlignment="1">
      <alignment wrapText="1"/>
    </xf>
    <xf numFmtId="0" fontId="39" fillId="29" borderId="0" xfId="0" applyFont="1" applyFill="1" applyAlignment="1">
      <alignment wrapText="1"/>
    </xf>
    <xf numFmtId="0" fontId="44" fillId="27" borderId="0" xfId="0" applyFont="1" applyFill="1"/>
    <xf numFmtId="0" fontId="48" fillId="47" borderId="20" xfId="44" applyFont="1" applyFill="1" applyAlignment="1" applyProtection="1">
      <alignment horizontal="center" vertical="center" wrapText="1"/>
      <protection hidden="1"/>
    </xf>
    <xf numFmtId="0" fontId="48" fillId="47" borderId="20" xfId="44" applyFont="1" applyFill="1" applyProtection="1">
      <alignment horizontal="center" vertical="center"/>
      <protection hidden="1"/>
    </xf>
    <xf numFmtId="0" fontId="48" fillId="47" borderId="31" xfId="44" applyFont="1" applyFill="1" applyBorder="1" applyAlignment="1" applyProtection="1">
      <alignment horizontal="center" vertical="center" wrapText="1"/>
      <protection hidden="1"/>
    </xf>
    <xf numFmtId="0" fontId="48" fillId="47" borderId="30" xfId="44" applyFont="1" applyFill="1" applyBorder="1" applyAlignment="1" applyProtection="1">
      <alignment horizontal="center" vertical="center" wrapText="1"/>
      <protection hidden="1"/>
    </xf>
    <xf numFmtId="0" fontId="43" fillId="8" borderId="0" xfId="45" applyFont="1" applyFill="1" applyBorder="1" applyAlignment="1" applyProtection="1">
      <alignment horizontal="left" vertical="center"/>
      <protection locked="0" hidden="1"/>
    </xf>
    <xf numFmtId="0" fontId="43" fillId="0" borderId="0" xfId="45" applyFont="1" applyFill="1" applyBorder="1" applyAlignment="1" applyProtection="1">
      <alignment horizontal="left" vertical="center"/>
      <protection locked="0" hidden="1"/>
    </xf>
    <xf numFmtId="0" fontId="39" fillId="24" borderId="0" xfId="0" applyFont="1" applyFill="1" applyProtection="1">
      <protection locked="0" hidden="1"/>
    </xf>
    <xf numFmtId="0" fontId="44" fillId="36" borderId="0" xfId="0" applyFont="1" applyFill="1" applyProtection="1">
      <protection locked="0" hidden="1"/>
    </xf>
    <xf numFmtId="0" fontId="41" fillId="50" borderId="42" xfId="38" applyFont="1" applyFill="1" applyBorder="1" applyAlignment="1" applyProtection="1">
      <alignment horizontal="left" vertical="center"/>
      <protection hidden="1"/>
    </xf>
    <xf numFmtId="0" fontId="41" fillId="50" borderId="43" xfId="38" applyFont="1" applyFill="1" applyBorder="1" applyAlignment="1" applyProtection="1">
      <alignment horizontal="left" vertical="center"/>
      <protection hidden="1"/>
    </xf>
    <xf numFmtId="0" fontId="41" fillId="50" borderId="44" xfId="38" applyFont="1" applyFill="1" applyBorder="1" applyAlignment="1" applyProtection="1">
      <alignment horizontal="left" vertical="center"/>
      <protection hidden="1"/>
    </xf>
    <xf numFmtId="0" fontId="41" fillId="50" borderId="45" xfId="38" applyFont="1" applyFill="1" applyBorder="1" applyAlignment="1" applyProtection="1">
      <alignment horizontal="left" vertical="center"/>
      <protection hidden="1"/>
    </xf>
    <xf numFmtId="0" fontId="41" fillId="50" borderId="0" xfId="38" applyFont="1" applyFill="1" applyBorder="1" applyAlignment="1" applyProtection="1">
      <alignment horizontal="left" vertical="center"/>
      <protection hidden="1"/>
    </xf>
    <xf numFmtId="0" fontId="41" fillId="50" borderId="46" xfId="38" applyFont="1" applyFill="1" applyBorder="1" applyAlignment="1" applyProtection="1">
      <alignment horizontal="left" vertical="center"/>
      <protection hidden="1"/>
    </xf>
    <xf numFmtId="0" fontId="57" fillId="50" borderId="45" xfId="38" applyFont="1" applyFill="1" applyBorder="1" applyAlignment="1" applyProtection="1">
      <alignment horizontal="left" vertical="center"/>
      <protection hidden="1"/>
    </xf>
    <xf numFmtId="0" fontId="47" fillId="50" borderId="0" xfId="38" applyFont="1" applyFill="1" applyBorder="1" applyAlignment="1" applyProtection="1">
      <alignment horizontal="left" vertical="center"/>
      <protection hidden="1"/>
    </xf>
    <xf numFmtId="0" fontId="41" fillId="50" borderId="45" xfId="38" applyFont="1" applyFill="1" applyBorder="1" applyAlignment="1" applyProtection="1">
      <alignment horizontal="left" vertical="center" indent="1"/>
      <protection hidden="1"/>
    </xf>
    <xf numFmtId="0" fontId="41" fillId="50" borderId="48" xfId="38" applyFont="1" applyFill="1" applyBorder="1" applyAlignment="1" applyProtection="1">
      <alignment horizontal="left" vertical="center"/>
      <protection hidden="1"/>
    </xf>
    <xf numFmtId="0" fontId="41" fillId="50" borderId="49" xfId="38" applyFont="1" applyFill="1" applyBorder="1" applyAlignment="1" applyProtection="1">
      <alignment horizontal="left" vertical="center"/>
      <protection hidden="1"/>
    </xf>
    <xf numFmtId="0" fontId="0" fillId="30" borderId="0" xfId="0" applyFill="1" applyProtection="1">
      <protection hidden="1"/>
    </xf>
    <xf numFmtId="0" fontId="34" fillId="49" borderId="0" xfId="0" applyFont="1" applyFill="1" applyProtection="1">
      <protection hidden="1"/>
    </xf>
    <xf numFmtId="0" fontId="48" fillId="27" borderId="0" xfId="45" quotePrefix="1" applyFont="1" applyFill="1" applyBorder="1" applyAlignment="1" applyProtection="1">
      <alignment horizontal="left" vertical="center"/>
      <protection locked="0" hidden="1"/>
    </xf>
    <xf numFmtId="0" fontId="0" fillId="30" borderId="0" xfId="0" applyFill="1"/>
    <xf numFmtId="0" fontId="60" fillId="50" borderId="0" xfId="38" applyFont="1" applyFill="1" applyBorder="1" applyAlignment="1" applyProtection="1">
      <alignment horizontal="left" vertical="center"/>
      <protection hidden="1"/>
    </xf>
    <xf numFmtId="0" fontId="41" fillId="50" borderId="45" xfId="38" applyFont="1" applyFill="1" applyBorder="1" applyAlignment="1" applyProtection="1">
      <alignment horizontal="right" vertical="center"/>
      <protection hidden="1"/>
    </xf>
    <xf numFmtId="0" fontId="53" fillId="50" borderId="45" xfId="38" applyFont="1" applyFill="1" applyBorder="1" applyAlignment="1" applyProtection="1">
      <alignment horizontal="left" vertical="center" indent="1"/>
      <protection hidden="1"/>
    </xf>
    <xf numFmtId="0" fontId="41" fillId="50" borderId="42" xfId="38" applyFont="1" applyFill="1" applyBorder="1" applyAlignment="1" applyProtection="1">
      <alignment horizontal="left" vertical="center" indent="1"/>
      <protection hidden="1"/>
    </xf>
    <xf numFmtId="0" fontId="41" fillId="50" borderId="47" xfId="38" applyFont="1" applyFill="1" applyBorder="1" applyAlignment="1" applyProtection="1">
      <alignment horizontal="left" vertical="center" indent="1"/>
      <protection hidden="1"/>
    </xf>
    <xf numFmtId="0" fontId="40" fillId="50" borderId="48" xfId="38" applyFont="1" applyFill="1" applyBorder="1" applyAlignment="1" applyProtection="1">
      <alignment horizontal="left" vertical="center"/>
      <protection hidden="1"/>
    </xf>
    <xf numFmtId="0" fontId="53" fillId="50" borderId="47" xfId="38" applyFont="1" applyFill="1" applyBorder="1" applyAlignment="1" applyProtection="1">
      <alignment horizontal="left" vertical="center" indent="1"/>
      <protection hidden="1"/>
    </xf>
    <xf numFmtId="168" fontId="44" fillId="36" borderId="0" xfId="56" applyNumberFormat="1" applyFont="1" applyFill="1"/>
    <xf numFmtId="2" fontId="44" fillId="30" borderId="0" xfId="0" applyNumberFormat="1" applyFont="1" applyFill="1" applyAlignment="1" applyProtection="1">
      <alignment horizontal="left"/>
      <protection locked="0" hidden="1"/>
    </xf>
    <xf numFmtId="0" fontId="42" fillId="39" borderId="50" xfId="45" applyFont="1" applyFill="1" applyBorder="1" applyAlignment="1" applyProtection="1">
      <alignment vertical="center"/>
      <protection hidden="1"/>
    </xf>
    <xf numFmtId="0" fontId="42" fillId="39" borderId="52" xfId="45" applyFont="1" applyFill="1" applyBorder="1" applyAlignment="1" applyProtection="1">
      <alignment vertical="center"/>
      <protection hidden="1"/>
    </xf>
    <xf numFmtId="0" fontId="42" fillId="39" borderId="54" xfId="45" applyFont="1" applyFill="1" applyBorder="1" applyAlignment="1" applyProtection="1">
      <alignment vertical="center"/>
      <protection hidden="1"/>
    </xf>
    <xf numFmtId="0" fontId="41" fillId="36" borderId="51" xfId="0" applyFont="1" applyFill="1" applyBorder="1"/>
    <xf numFmtId="0" fontId="41" fillId="36" borderId="53" xfId="45" applyFont="1" applyFill="1" applyBorder="1" applyAlignment="1" applyProtection="1">
      <alignment vertical="center"/>
      <protection hidden="1"/>
    </xf>
    <xf numFmtId="0" fontId="41" fillId="0" borderId="0" xfId="45" applyFont="1" applyFill="1" applyBorder="1" applyAlignment="1" applyProtection="1">
      <alignment horizontal="left" vertical="center"/>
      <protection hidden="1"/>
    </xf>
    <xf numFmtId="0" fontId="39" fillId="53" borderId="0" xfId="0" applyFont="1" applyFill="1" applyProtection="1">
      <protection locked="0" hidden="1"/>
    </xf>
    <xf numFmtId="0" fontId="35" fillId="43" borderId="26" xfId="43" applyFont="1" applyFill="1" applyBorder="1" applyAlignment="1" applyProtection="1">
      <alignment horizontal="left" vertical="center"/>
      <protection locked="0" hidden="1"/>
    </xf>
    <xf numFmtId="0" fontId="0" fillId="42" borderId="0" xfId="0" applyFill="1"/>
    <xf numFmtId="0" fontId="34" fillId="41" borderId="0" xfId="0" applyFont="1" applyFill="1"/>
    <xf numFmtId="0" fontId="35" fillId="0" borderId="26" xfId="43" applyFont="1" applyFill="1" applyBorder="1" applyAlignment="1" applyProtection="1">
      <alignment horizontal="left" vertical="center"/>
      <protection locked="0" hidden="1"/>
    </xf>
    <xf numFmtId="0" fontId="62" fillId="50" borderId="0" xfId="38" applyFont="1" applyFill="1" applyBorder="1" applyAlignment="1" applyProtection="1">
      <alignment horizontal="left" vertical="center"/>
      <protection hidden="1"/>
    </xf>
    <xf numFmtId="0" fontId="0" fillId="54" borderId="0" xfId="0" applyFill="1" applyProtection="1">
      <protection hidden="1"/>
    </xf>
    <xf numFmtId="0" fontId="58" fillId="0" borderId="0" xfId="0" applyFont="1" applyAlignment="1" applyProtection="1">
      <alignment horizontal="left"/>
      <protection locked="0" hidden="1"/>
    </xf>
    <xf numFmtId="0" fontId="58" fillId="0" borderId="0" xfId="0" applyFont="1"/>
    <xf numFmtId="0" fontId="58" fillId="0" borderId="0" xfId="0" applyFont="1" applyProtection="1">
      <protection locked="0" hidden="1"/>
    </xf>
    <xf numFmtId="0" fontId="58" fillId="38" borderId="0" xfId="0" applyFont="1" applyFill="1" applyProtection="1">
      <protection locked="0" hidden="1"/>
    </xf>
    <xf numFmtId="0" fontId="58" fillId="40" borderId="0" xfId="0" applyFont="1" applyFill="1" applyProtection="1">
      <protection locked="0" hidden="1"/>
    </xf>
    <xf numFmtId="2" fontId="47" fillId="30" borderId="0" xfId="45" applyNumberFormat="1" applyFont="1" applyFill="1" applyBorder="1" applyAlignment="1" applyProtection="1">
      <protection hidden="1"/>
    </xf>
    <xf numFmtId="2" fontId="47" fillId="30" borderId="0" xfId="0" applyNumberFormat="1" applyFont="1" applyFill="1"/>
    <xf numFmtId="0" fontId="41" fillId="43" borderId="0" xfId="45" applyFont="1" applyFill="1" applyBorder="1" applyAlignment="1" applyProtection="1">
      <alignment horizontal="left" vertical="center"/>
      <protection hidden="1"/>
    </xf>
    <xf numFmtId="0" fontId="41" fillId="43" borderId="43" xfId="45" applyFont="1" applyFill="1" applyBorder="1" applyAlignment="1" applyProtection="1">
      <alignment horizontal="left" vertical="center"/>
      <protection hidden="1"/>
    </xf>
    <xf numFmtId="0" fontId="41" fillId="43" borderId="45" xfId="45" applyFont="1" applyFill="1" applyBorder="1" applyAlignment="1" applyProtection="1">
      <alignment horizontal="left" vertical="center"/>
      <protection hidden="1"/>
    </xf>
    <xf numFmtId="0" fontId="41" fillId="43" borderId="47" xfId="45" applyFont="1" applyFill="1" applyBorder="1" applyAlignment="1" applyProtection="1">
      <alignment horizontal="left" vertical="center"/>
      <protection hidden="1"/>
    </xf>
    <xf numFmtId="0" fontId="41" fillId="43" borderId="48" xfId="45" applyFont="1" applyFill="1" applyBorder="1" applyAlignment="1" applyProtection="1">
      <alignment horizontal="left" vertical="center"/>
      <protection hidden="1"/>
    </xf>
    <xf numFmtId="0" fontId="44" fillId="55" borderId="0" xfId="0" applyFont="1" applyFill="1" applyAlignment="1" applyProtection="1">
      <alignment horizontal="left"/>
      <protection locked="0" hidden="1"/>
    </xf>
    <xf numFmtId="0" fontId="41" fillId="0" borderId="56" xfId="45" applyFont="1" applyFill="1" applyBorder="1" applyAlignment="1" applyProtection="1">
      <alignment horizontal="left" vertical="center"/>
      <protection hidden="1"/>
    </xf>
    <xf numFmtId="0" fontId="48" fillId="50" borderId="0" xfId="38" applyFont="1" applyFill="1" applyBorder="1" applyAlignment="1" applyProtection="1">
      <alignment horizontal="left" vertical="center"/>
      <protection hidden="1"/>
    </xf>
    <xf numFmtId="0" fontId="65" fillId="0" borderId="0" xfId="0" applyFont="1" applyAlignment="1" applyProtection="1">
      <alignment horizontal="left"/>
      <protection locked="0" hidden="1"/>
    </xf>
    <xf numFmtId="0" fontId="64" fillId="56" borderId="57" xfId="58" applyBorder="1" applyAlignment="1" applyProtection="1">
      <alignment horizontal="left"/>
      <protection locked="0" hidden="1"/>
    </xf>
    <xf numFmtId="0" fontId="0" fillId="0" borderId="45" xfId="0" applyBorder="1"/>
    <xf numFmtId="0" fontId="42" fillId="33" borderId="22" xfId="45" applyFont="1" applyFill="1" applyBorder="1" applyProtection="1">
      <alignment horizontal="center" vertical="center"/>
      <protection hidden="1"/>
    </xf>
    <xf numFmtId="0" fontId="44" fillId="57" borderId="0" xfId="0" applyFont="1" applyFill="1"/>
    <xf numFmtId="0" fontId="44" fillId="58" borderId="0" xfId="0" applyFont="1" applyFill="1"/>
    <xf numFmtId="0" fontId="35" fillId="58" borderId="0" xfId="0" applyFont="1" applyFill="1" applyAlignment="1">
      <alignment wrapText="1"/>
    </xf>
    <xf numFmtId="0" fontId="44" fillId="0" borderId="0" xfId="0" applyFont="1" applyAlignment="1">
      <alignment wrapText="1"/>
    </xf>
    <xf numFmtId="0" fontId="35" fillId="0" borderId="0" xfId="0" applyFont="1"/>
    <xf numFmtId="0" fontId="42" fillId="27" borderId="0" xfId="0" applyFont="1" applyFill="1" applyAlignment="1" applyProtection="1">
      <alignment horizontal="left"/>
      <protection locked="0" hidden="1"/>
    </xf>
    <xf numFmtId="0" fontId="47" fillId="47" borderId="0" xfId="45" applyFont="1" applyFill="1" applyBorder="1" applyAlignment="1" applyProtection="1">
      <alignment vertical="center" wrapText="1"/>
      <protection locked="0" hidden="1"/>
    </xf>
    <xf numFmtId="0" fontId="69" fillId="43" borderId="45" xfId="45" applyFont="1" applyFill="1" applyBorder="1" applyAlignment="1" applyProtection="1">
      <alignment horizontal="left" vertical="center"/>
      <protection hidden="1"/>
    </xf>
    <xf numFmtId="0" fontId="43" fillId="34" borderId="0" xfId="45" applyFont="1" applyFill="1" applyBorder="1" applyAlignment="1" applyProtection="1">
      <alignment vertical="center"/>
      <protection hidden="1"/>
    </xf>
    <xf numFmtId="0" fontId="48" fillId="0" borderId="0" xfId="45" applyFont="1" applyFill="1" applyBorder="1" applyAlignment="1" applyProtection="1">
      <alignment vertical="center"/>
      <protection hidden="1"/>
    </xf>
    <xf numFmtId="0" fontId="0" fillId="43" borderId="45" xfId="0" applyFill="1" applyBorder="1"/>
    <xf numFmtId="0" fontId="0" fillId="43" borderId="0" xfId="0" applyFill="1"/>
    <xf numFmtId="0" fontId="15" fillId="50" borderId="0" xfId="50" applyFill="1" applyBorder="1" applyAlignment="1" applyProtection="1">
      <alignment horizontal="center" vertical="center"/>
      <protection hidden="1"/>
    </xf>
    <xf numFmtId="0" fontId="15" fillId="50" borderId="46" xfId="50" applyFill="1" applyBorder="1" applyAlignment="1" applyProtection="1">
      <alignment horizontal="center" vertical="center"/>
      <protection hidden="1"/>
    </xf>
    <xf numFmtId="0" fontId="41" fillId="50" borderId="0" xfId="38" applyFont="1" applyFill="1" applyBorder="1" applyAlignment="1" applyProtection="1">
      <alignment horizontal="center" vertical="center"/>
      <protection hidden="1"/>
    </xf>
    <xf numFmtId="0" fontId="41" fillId="50" borderId="46" xfId="38" applyFont="1" applyFill="1" applyBorder="1" applyAlignment="1" applyProtection="1">
      <alignment horizontal="center" vertical="center"/>
      <protection hidden="1"/>
    </xf>
    <xf numFmtId="0" fontId="70" fillId="50" borderId="0" xfId="38" applyFont="1" applyFill="1" applyBorder="1" applyAlignment="1" applyProtection="1">
      <alignment horizontal="left" vertical="center"/>
      <protection hidden="1"/>
    </xf>
    <xf numFmtId="0" fontId="70" fillId="50" borderId="48" xfId="38" applyFont="1" applyFill="1" applyBorder="1" applyAlignment="1" applyProtection="1">
      <alignment horizontal="left" vertical="center"/>
      <protection hidden="1"/>
    </xf>
    <xf numFmtId="0" fontId="0" fillId="38" borderId="0" xfId="0" applyFill="1" applyProtection="1">
      <protection locked="0" hidden="1"/>
    </xf>
    <xf numFmtId="0" fontId="35" fillId="43" borderId="26" xfId="43" applyFont="1" applyFill="1" applyBorder="1" applyAlignment="1" applyProtection="1">
      <alignment horizontal="center" wrapText="1"/>
      <protection locked="0" hidden="1"/>
    </xf>
    <xf numFmtId="0" fontId="35" fillId="43" borderId="57" xfId="43" applyFont="1" applyFill="1" applyBorder="1" applyAlignment="1" applyProtection="1">
      <alignment horizontal="center" wrapText="1"/>
      <protection locked="0" hidden="1"/>
    </xf>
    <xf numFmtId="0" fontId="35" fillId="43" borderId="58" xfId="43" applyFont="1" applyFill="1" applyBorder="1" applyAlignment="1" applyProtection="1">
      <alignment horizontal="center" wrapText="1"/>
      <protection locked="0" hidden="1"/>
    </xf>
    <xf numFmtId="0" fontId="41" fillId="7" borderId="0" xfId="45" applyFont="1" applyFill="1" applyBorder="1" applyAlignment="1" applyProtection="1">
      <alignment horizontal="left" vertical="center"/>
      <protection hidden="1"/>
    </xf>
    <xf numFmtId="0" fontId="64" fillId="56" borderId="0" xfId="58" applyAlignment="1" applyProtection="1">
      <alignment horizontal="left"/>
      <protection locked="0" hidden="1"/>
    </xf>
    <xf numFmtId="14" fontId="44" fillId="30" borderId="0" xfId="0" applyNumberFormat="1" applyFont="1" applyFill="1" applyAlignment="1" applyProtection="1">
      <alignment horizontal="left"/>
      <protection locked="0" hidden="1"/>
    </xf>
    <xf numFmtId="0" fontId="0" fillId="0" borderId="0" xfId="0" pivotButton="1"/>
    <xf numFmtId="0" fontId="27" fillId="0" borderId="0" xfId="0" applyFont="1"/>
    <xf numFmtId="0" fontId="75" fillId="0" borderId="0" xfId="0" applyFont="1"/>
    <xf numFmtId="0" fontId="15" fillId="0" borderId="0" xfId="50"/>
    <xf numFmtId="2" fontId="41" fillId="36" borderId="53" xfId="56" applyNumberFormat="1" applyFont="1" applyFill="1" applyBorder="1" applyAlignment="1" applyProtection="1">
      <alignment vertical="center"/>
      <protection hidden="1"/>
    </xf>
    <xf numFmtId="1" fontId="41" fillId="36" borderId="53" xfId="56" applyNumberFormat="1" applyFont="1" applyFill="1" applyBorder="1" applyAlignment="1" applyProtection="1">
      <alignment vertical="center"/>
      <protection hidden="1"/>
    </xf>
    <xf numFmtId="0" fontId="41" fillId="36" borderId="55" xfId="56" applyNumberFormat="1" applyFont="1" applyFill="1" applyBorder="1" applyAlignment="1" applyProtection="1">
      <alignment vertical="center"/>
      <protection hidden="1"/>
    </xf>
    <xf numFmtId="0" fontId="41" fillId="36" borderId="51" xfId="56" applyNumberFormat="1" applyFont="1" applyFill="1" applyBorder="1" applyAlignment="1" applyProtection="1">
      <alignment vertical="center"/>
      <protection hidden="1"/>
    </xf>
    <xf numFmtId="0" fontId="71" fillId="0" borderId="0" xfId="0" applyFont="1" applyAlignment="1" applyProtection="1">
      <alignment horizontal="left"/>
      <protection locked="0" hidden="1"/>
    </xf>
    <xf numFmtId="0" fontId="44" fillId="43" borderId="26" xfId="43" applyFont="1" applyFill="1" applyBorder="1" applyAlignment="1" applyProtection="1">
      <alignment horizontal="left" wrapText="1"/>
      <protection locked="0" hidden="1"/>
    </xf>
    <xf numFmtId="0" fontId="44" fillId="43" borderId="57" xfId="43" applyFont="1" applyFill="1" applyBorder="1" applyAlignment="1" applyProtection="1">
      <alignment horizontal="center" wrapText="1"/>
      <protection locked="0" hidden="1"/>
    </xf>
    <xf numFmtId="0" fontId="44" fillId="43" borderId="57" xfId="43" applyFont="1" applyFill="1" applyBorder="1" applyAlignment="1" applyProtection="1">
      <alignment horizontal="left" wrapText="1"/>
      <protection locked="0" hidden="1"/>
    </xf>
    <xf numFmtId="0" fontId="78" fillId="43" borderId="57" xfId="43" applyFont="1" applyFill="1" applyBorder="1" applyAlignment="1" applyProtection="1">
      <alignment horizontal="left" wrapText="1"/>
      <protection locked="0" hidden="1"/>
    </xf>
    <xf numFmtId="0" fontId="44" fillId="43" borderId="26" xfId="43" applyFont="1" applyFill="1" applyBorder="1" applyAlignment="1" applyProtection="1">
      <alignment horizontal="center" wrapText="1"/>
      <protection locked="0" hidden="1"/>
    </xf>
    <xf numFmtId="0" fontId="78" fillId="43" borderId="26" xfId="43" applyFont="1" applyFill="1" applyBorder="1" applyAlignment="1" applyProtection="1">
      <alignment horizontal="left" wrapText="1"/>
      <protection locked="0" hidden="1"/>
    </xf>
    <xf numFmtId="0" fontId="35" fillId="30" borderId="0" xfId="0" applyFont="1" applyFill="1"/>
    <xf numFmtId="0" fontId="39" fillId="8" borderId="52" xfId="24" applyFont="1" applyFill="1" applyBorder="1" applyAlignment="1" applyProtection="1">
      <alignment vertical="center"/>
      <protection hidden="1"/>
    </xf>
    <xf numFmtId="0" fontId="39" fillId="8" borderId="28" xfId="24" applyFont="1" applyFill="1" applyBorder="1" applyAlignment="1" applyProtection="1">
      <alignment vertical="center"/>
      <protection hidden="1"/>
    </xf>
    <xf numFmtId="167" fontId="41" fillId="33" borderId="28" xfId="43" applyNumberFormat="1" applyFont="1" applyFill="1" applyBorder="1" applyAlignment="1" applyProtection="1">
      <alignment horizontal="left" vertical="center" wrapText="1"/>
      <protection hidden="1"/>
    </xf>
    <xf numFmtId="167" fontId="54" fillId="33" borderId="27" xfId="43" applyNumberFormat="1" applyFont="1" applyFill="1" applyBorder="1" applyAlignment="1" applyProtection="1">
      <alignment horizontal="left" vertical="center" wrapText="1"/>
      <protection hidden="1"/>
    </xf>
    <xf numFmtId="167" fontId="54" fillId="33" borderId="17" xfId="43" applyNumberFormat="1" applyFont="1" applyFill="1" applyBorder="1" applyAlignment="1" applyProtection="1">
      <alignment horizontal="left" vertical="center" wrapText="1"/>
      <protection hidden="1"/>
    </xf>
    <xf numFmtId="167" fontId="54" fillId="33" borderId="18" xfId="43" applyNumberFormat="1" applyFont="1" applyFill="1" applyAlignment="1" applyProtection="1">
      <alignment horizontal="left" vertical="center" wrapText="1"/>
      <protection hidden="1"/>
    </xf>
    <xf numFmtId="0" fontId="58" fillId="43" borderId="57" xfId="43" applyFont="1" applyFill="1" applyBorder="1" applyAlignment="1" applyProtection="1">
      <alignment horizontal="left" wrapText="1"/>
      <protection locked="0" hidden="1"/>
    </xf>
    <xf numFmtId="0" fontId="58" fillId="43" borderId="58" xfId="43" applyFont="1" applyFill="1" applyBorder="1" applyAlignment="1" applyProtection="1">
      <alignment horizontal="left" wrapText="1"/>
      <protection locked="0" hidden="1"/>
    </xf>
    <xf numFmtId="0" fontId="79" fillId="43" borderId="63" xfId="43" applyFont="1" applyFill="1" applyBorder="1" applyAlignment="1" applyProtection="1">
      <alignment horizontal="left" vertical="center"/>
      <protection locked="0" hidden="1"/>
    </xf>
    <xf numFmtId="0" fontId="58" fillId="43" borderId="26" xfId="43" applyFont="1" applyFill="1" applyBorder="1" applyAlignment="1" applyProtection="1">
      <alignment horizontal="left" vertical="center" wrapText="1"/>
      <protection locked="0" hidden="1"/>
    </xf>
    <xf numFmtId="0" fontId="58" fillId="43" borderId="26" xfId="43" applyFont="1" applyFill="1" applyBorder="1" applyAlignment="1" applyProtection="1">
      <alignment horizontal="left" wrapText="1"/>
      <protection locked="0" hidden="1"/>
    </xf>
    <xf numFmtId="0" fontId="79" fillId="43" borderId="63" xfId="43" applyFont="1" applyFill="1" applyBorder="1" applyAlignment="1" applyProtection="1">
      <alignment horizontal="left"/>
      <protection locked="0" hidden="1"/>
    </xf>
    <xf numFmtId="0" fontId="80" fillId="43" borderId="55" xfId="0" applyFont="1" applyFill="1" applyBorder="1" applyProtection="1">
      <protection locked="0"/>
    </xf>
    <xf numFmtId="0" fontId="80" fillId="43" borderId="37" xfId="0" applyFont="1" applyFill="1" applyBorder="1" applyAlignment="1" applyProtection="1">
      <alignment wrapText="1"/>
      <protection locked="0"/>
    </xf>
    <xf numFmtId="0" fontId="80" fillId="43" borderId="35" xfId="0" applyFont="1" applyFill="1" applyBorder="1" applyProtection="1">
      <protection locked="0"/>
    </xf>
    <xf numFmtId="0" fontId="80" fillId="43" borderId="26" xfId="0" applyFont="1" applyFill="1" applyBorder="1" applyAlignment="1" applyProtection="1">
      <alignment wrapText="1"/>
      <protection locked="0"/>
    </xf>
    <xf numFmtId="0" fontId="80" fillId="43" borderId="54" xfId="43" applyFont="1" applyFill="1" applyBorder="1" applyAlignment="1" applyProtection="1">
      <alignment vertical="center" wrapText="1"/>
      <protection locked="0" hidden="1"/>
    </xf>
    <xf numFmtId="0" fontId="80" fillId="43" borderId="33" xfId="43" applyFont="1" applyFill="1" applyBorder="1" applyAlignment="1" applyProtection="1">
      <alignment vertical="center" wrapText="1"/>
      <protection locked="0" hidden="1"/>
    </xf>
    <xf numFmtId="2" fontId="48" fillId="50" borderId="0" xfId="38" applyNumberFormat="1" applyFont="1" applyFill="1" applyBorder="1" applyAlignment="1" applyProtection="1">
      <alignment horizontal="left" vertical="center"/>
      <protection hidden="1"/>
    </xf>
    <xf numFmtId="0" fontId="48" fillId="50" borderId="48" xfId="38" applyFont="1" applyFill="1" applyBorder="1" applyAlignment="1" applyProtection="1">
      <alignment horizontal="left" vertical="center"/>
      <protection hidden="1"/>
    </xf>
    <xf numFmtId="0" fontId="76" fillId="50" borderId="48" xfId="38" applyFont="1" applyFill="1" applyBorder="1" applyAlignment="1" applyProtection="1">
      <alignment horizontal="left" vertical="center"/>
      <protection hidden="1"/>
    </xf>
    <xf numFmtId="0" fontId="40" fillId="43" borderId="0" xfId="45" applyFont="1" applyFill="1" applyBorder="1" applyAlignment="1" applyProtection="1">
      <alignment horizontal="left" vertical="center"/>
      <protection hidden="1"/>
    </xf>
    <xf numFmtId="0" fontId="41" fillId="5" borderId="0" xfId="45" applyFont="1" applyFill="1" applyBorder="1" applyAlignment="1" applyProtection="1">
      <alignment horizontal="left" vertical="center"/>
      <protection locked="0" hidden="1"/>
    </xf>
    <xf numFmtId="0" fontId="39" fillId="8" borderId="20" xfId="44" applyFont="1" applyFill="1" applyAlignment="1" applyProtection="1">
      <alignment horizontal="center" vertical="center" wrapText="1"/>
      <protection hidden="1"/>
    </xf>
    <xf numFmtId="0" fontId="39" fillId="8" borderId="20" xfId="44" applyFont="1" applyFill="1" applyProtection="1">
      <alignment horizontal="center" vertical="center"/>
      <protection hidden="1"/>
    </xf>
    <xf numFmtId="0" fontId="39" fillId="8" borderId="19" xfId="44" applyFont="1" applyFill="1" applyBorder="1" applyAlignment="1" applyProtection="1">
      <alignment horizontal="center" vertical="center" wrapText="1"/>
      <protection hidden="1"/>
    </xf>
    <xf numFmtId="0" fontId="61" fillId="60" borderId="77" xfId="44" applyFont="1" applyFill="1" applyBorder="1" applyAlignment="1" applyProtection="1">
      <alignment horizontal="center" vertical="center" wrapText="1"/>
      <protection hidden="1"/>
    </xf>
    <xf numFmtId="0" fontId="61" fillId="60" borderId="76" xfId="44" applyFont="1" applyFill="1" applyBorder="1" applyAlignment="1" applyProtection="1">
      <alignment horizontal="center" vertical="center" wrapText="1"/>
      <protection hidden="1"/>
    </xf>
    <xf numFmtId="0" fontId="61" fillId="59" borderId="89" xfId="44" applyFont="1" applyFill="1" applyBorder="1" applyAlignment="1" applyProtection="1">
      <alignment horizontal="center" vertical="center" wrapText="1"/>
      <protection hidden="1"/>
    </xf>
    <xf numFmtId="0" fontId="0" fillId="8" borderId="26" xfId="0" applyFill="1" applyBorder="1"/>
    <xf numFmtId="0" fontId="0" fillId="30" borderId="26" xfId="0" applyFill="1" applyBorder="1"/>
    <xf numFmtId="0" fontId="0" fillId="0" borderId="26" xfId="0" applyBorder="1"/>
    <xf numFmtId="0" fontId="35" fillId="0" borderId="57" xfId="43" applyFont="1" applyFill="1" applyBorder="1" applyAlignment="1" applyProtection="1">
      <alignment horizontal="center" wrapText="1"/>
      <protection locked="0"/>
    </xf>
    <xf numFmtId="0" fontId="70" fillId="43" borderId="0" xfId="38" applyFont="1" applyFill="1" applyBorder="1" applyAlignment="1" applyProtection="1">
      <alignment horizontal="left" vertical="center"/>
      <protection hidden="1"/>
    </xf>
    <xf numFmtId="0" fontId="42" fillId="33" borderId="57" xfId="57" applyFont="1" applyFill="1" applyBorder="1" applyAlignment="1" applyProtection="1">
      <protection hidden="1"/>
    </xf>
    <xf numFmtId="0" fontId="44" fillId="61" borderId="0" xfId="0" applyFont="1" applyFill="1" applyAlignment="1" applyProtection="1">
      <alignment horizontal="left"/>
      <protection locked="0" hidden="1"/>
    </xf>
    <xf numFmtId="0" fontId="39" fillId="61" borderId="0" xfId="0" applyFont="1" applyFill="1" applyAlignment="1" applyProtection="1">
      <alignment horizontal="left"/>
      <protection locked="0" hidden="1"/>
    </xf>
    <xf numFmtId="0" fontId="39" fillId="24" borderId="0" xfId="0" applyFont="1" applyFill="1" applyAlignment="1" applyProtection="1">
      <alignment horizontal="left"/>
      <protection locked="0" hidden="1"/>
    </xf>
    <xf numFmtId="0" fontId="44" fillId="5" borderId="0" xfId="0" applyFont="1" applyFill="1" applyProtection="1">
      <protection locked="0" hidden="1"/>
    </xf>
    <xf numFmtId="0" fontId="44" fillId="30" borderId="26" xfId="0" applyFont="1" applyFill="1" applyBorder="1" applyProtection="1">
      <protection locked="0" hidden="1"/>
    </xf>
    <xf numFmtId="0" fontId="44" fillId="62" borderId="0" xfId="0" applyFont="1" applyFill="1" applyAlignment="1" applyProtection="1">
      <alignment horizontal="left"/>
      <protection locked="0" hidden="1"/>
    </xf>
    <xf numFmtId="2" fontId="44" fillId="62" borderId="0" xfId="0" applyNumberFormat="1" applyFont="1" applyFill="1" applyAlignment="1" applyProtection="1">
      <alignment horizontal="left"/>
      <protection locked="0" hidden="1"/>
    </xf>
    <xf numFmtId="0" fontId="0" fillId="62" borderId="0" xfId="0" applyFill="1"/>
    <xf numFmtId="0" fontId="0" fillId="63" borderId="0" xfId="0" applyFill="1"/>
    <xf numFmtId="0" fontId="41" fillId="8" borderId="0" xfId="45" applyFont="1" applyFill="1" applyBorder="1" applyAlignment="1" applyProtection="1">
      <alignment horizontal="left" vertical="center"/>
      <protection hidden="1"/>
    </xf>
    <xf numFmtId="0" fontId="87" fillId="8" borderId="0" xfId="45" applyFont="1" applyFill="1" applyBorder="1" applyAlignment="1" applyProtection="1">
      <alignment horizontal="left" vertical="center"/>
      <protection hidden="1"/>
    </xf>
    <xf numFmtId="0" fontId="43" fillId="8" borderId="0" xfId="45" applyFont="1" applyFill="1" applyBorder="1" applyAlignment="1" applyProtection="1">
      <alignment horizontal="left" vertical="center"/>
      <protection hidden="1"/>
    </xf>
    <xf numFmtId="1" fontId="68" fillId="33" borderId="79" xfId="43" applyNumberFormat="1" applyFont="1" applyFill="1" applyBorder="1" applyAlignment="1" applyProtection="1">
      <alignment horizontal="center" vertical="center" wrapText="1"/>
      <protection hidden="1"/>
    </xf>
    <xf numFmtId="0" fontId="85" fillId="43" borderId="43" xfId="45" applyFont="1" applyFill="1" applyBorder="1" applyAlignment="1" applyProtection="1">
      <alignment horizontal="left" vertical="center"/>
      <protection hidden="1"/>
    </xf>
    <xf numFmtId="0" fontId="85" fillId="43" borderId="0" xfId="45" applyFont="1" applyFill="1" applyBorder="1" applyAlignment="1" applyProtection="1">
      <alignment horizontal="left" vertical="center"/>
      <protection hidden="1"/>
    </xf>
    <xf numFmtId="0" fontId="90" fillId="50" borderId="0" xfId="38" applyFont="1" applyFill="1" applyBorder="1" applyAlignment="1" applyProtection="1">
      <alignment horizontal="left" vertical="center"/>
      <protection hidden="1"/>
    </xf>
    <xf numFmtId="0" fontId="90" fillId="50" borderId="0" xfId="38" applyFont="1" applyFill="1" applyBorder="1" applyAlignment="1" applyProtection="1">
      <alignment vertical="center"/>
      <protection hidden="1"/>
    </xf>
    <xf numFmtId="0" fontId="90" fillId="43" borderId="0" xfId="38" applyFont="1" applyFill="1" applyBorder="1" applyAlignment="1" applyProtection="1">
      <alignment horizontal="left" vertical="center"/>
      <protection hidden="1"/>
    </xf>
    <xf numFmtId="0" fontId="92" fillId="43" borderId="4" xfId="57" applyFont="1" applyFill="1" applyProtection="1">
      <protection hidden="1"/>
    </xf>
    <xf numFmtId="0" fontId="96" fillId="43" borderId="32" xfId="57" applyFont="1" applyFill="1" applyBorder="1" applyAlignment="1" applyProtection="1">
      <alignment horizontal="left" wrapText="1"/>
      <protection hidden="1"/>
    </xf>
    <xf numFmtId="0" fontId="32" fillId="30" borderId="0" xfId="45" applyFont="1" applyFill="1" applyBorder="1" applyAlignment="1" applyProtection="1">
      <alignment horizontal="left" vertical="center"/>
      <protection hidden="1"/>
    </xf>
    <xf numFmtId="0" fontId="0" fillId="0" borderId="0" xfId="0" applyAlignment="1" applyProtection="1">
      <alignment horizontal="left"/>
      <protection hidden="1"/>
    </xf>
    <xf numFmtId="0" fontId="32" fillId="0" borderId="0" xfId="45" applyFont="1" applyFill="1" applyBorder="1" applyAlignment="1" applyProtection="1">
      <alignment horizontal="left" vertical="center"/>
      <protection hidden="1"/>
    </xf>
    <xf numFmtId="0" fontId="32" fillId="0" borderId="0" xfId="45" quotePrefix="1" applyFont="1" applyFill="1" applyBorder="1" applyAlignment="1" applyProtection="1">
      <alignment horizontal="left" vertical="center" indent="1"/>
      <protection hidden="1"/>
    </xf>
    <xf numFmtId="0" fontId="0" fillId="0" borderId="0" xfId="0" applyProtection="1">
      <protection hidden="1"/>
    </xf>
    <xf numFmtId="0" fontId="0" fillId="6" borderId="0" xfId="0" applyFill="1"/>
    <xf numFmtId="166" fontId="0" fillId="47" borderId="0" xfId="0" applyNumberFormat="1" applyFill="1"/>
    <xf numFmtId="0" fontId="0" fillId="47" borderId="0" xfId="0" applyFill="1"/>
    <xf numFmtId="0" fontId="0" fillId="26" borderId="0" xfId="0" applyFill="1"/>
    <xf numFmtId="0" fontId="0" fillId="24" borderId="0" xfId="0" applyFill="1"/>
    <xf numFmtId="0" fontId="34" fillId="32" borderId="0" xfId="0" applyFont="1" applyFill="1"/>
    <xf numFmtId="0" fontId="33" fillId="30" borderId="0" xfId="0" applyFont="1" applyFill="1"/>
    <xf numFmtId="166" fontId="0" fillId="30" borderId="0" xfId="0" applyNumberFormat="1" applyFill="1"/>
    <xf numFmtId="164" fontId="34" fillId="32" borderId="0" xfId="0" applyNumberFormat="1" applyFont="1" applyFill="1"/>
    <xf numFmtId="1" fontId="34" fillId="32" borderId="0" xfId="0" applyNumberFormat="1" applyFont="1" applyFill="1"/>
    <xf numFmtId="2" fontId="34" fillId="32" borderId="0" xfId="0" applyNumberFormat="1" applyFont="1" applyFill="1"/>
    <xf numFmtId="0" fontId="34" fillId="34" borderId="0" xfId="0" applyFont="1" applyFill="1"/>
    <xf numFmtId="0" fontId="33" fillId="28" borderId="0" xfId="0" applyFont="1" applyFill="1"/>
    <xf numFmtId="0" fontId="0" fillId="28" borderId="0" xfId="0" applyFill="1"/>
    <xf numFmtId="166" fontId="66" fillId="34" borderId="0" xfId="0" applyNumberFormat="1" applyFont="1" applyFill="1"/>
    <xf numFmtId="0" fontId="66" fillId="34" borderId="0" xfId="0" applyFont="1" applyFill="1"/>
    <xf numFmtId="166" fontId="0" fillId="8" borderId="0" xfId="0" applyNumberFormat="1" applyFill="1"/>
    <xf numFmtId="166" fontId="0" fillId="0" borderId="0" xfId="0" applyNumberFormat="1"/>
    <xf numFmtId="1" fontId="0" fillId="0" borderId="0" xfId="0" applyNumberFormat="1"/>
    <xf numFmtId="0" fontId="98" fillId="64" borderId="0" xfId="59"/>
    <xf numFmtId="0" fontId="35" fillId="43" borderId="0" xfId="43" applyFont="1" applyFill="1" applyBorder="1" applyAlignment="1" applyProtection="1">
      <alignment horizontal="left" vertical="center"/>
      <protection hidden="1"/>
    </xf>
    <xf numFmtId="0" fontId="86" fillId="43" borderId="0" xfId="43" applyFont="1" applyFill="1" applyBorder="1" applyAlignment="1" applyProtection="1">
      <alignment horizontal="left" vertical="center"/>
      <protection hidden="1"/>
    </xf>
    <xf numFmtId="0" fontId="83" fillId="43" borderId="0" xfId="43" applyFont="1" applyFill="1" applyBorder="1" applyAlignment="1" applyProtection="1">
      <alignment horizontal="left" vertical="center"/>
      <protection hidden="1"/>
    </xf>
    <xf numFmtId="0" fontId="35" fillId="43" borderId="43" xfId="43" applyFont="1" applyFill="1" applyBorder="1" applyAlignment="1" applyProtection="1">
      <alignment horizontal="left" vertical="center"/>
      <protection hidden="1"/>
    </xf>
    <xf numFmtId="0" fontId="41" fillId="43" borderId="46" xfId="45" applyFont="1" applyFill="1" applyBorder="1" applyAlignment="1" applyProtection="1">
      <alignment horizontal="left" vertical="center"/>
      <protection hidden="1"/>
    </xf>
    <xf numFmtId="0" fontId="41" fillId="43" borderId="45" xfId="45" applyFont="1" applyFill="1" applyBorder="1" applyAlignment="1" applyProtection="1">
      <alignment horizontal="right" vertical="center"/>
      <protection hidden="1"/>
    </xf>
    <xf numFmtId="0" fontId="35" fillId="43" borderId="57" xfId="43" applyFont="1" applyFill="1" applyBorder="1" applyAlignment="1" applyProtection="1">
      <alignment horizontal="left" vertical="center"/>
      <protection locked="0" hidden="1"/>
    </xf>
    <xf numFmtId="0" fontId="94" fillId="43" borderId="0" xfId="50" applyFont="1" applyFill="1" applyBorder="1" applyProtection="1"/>
    <xf numFmtId="0" fontId="35" fillId="43" borderId="0" xfId="0" applyFont="1" applyFill="1"/>
    <xf numFmtId="0" fontId="83" fillId="43" borderId="47" xfId="43" applyFont="1" applyFill="1" applyBorder="1" applyAlignment="1" applyProtection="1">
      <alignment horizontal="left" vertical="center"/>
      <protection hidden="1"/>
    </xf>
    <xf numFmtId="0" fontId="83" fillId="43" borderId="48" xfId="43" applyFont="1" applyFill="1" applyBorder="1" applyAlignment="1" applyProtection="1">
      <alignment horizontal="left" vertical="center"/>
      <protection hidden="1"/>
    </xf>
    <xf numFmtId="0" fontId="35" fillId="43" borderId="48" xfId="43" applyFont="1" applyFill="1" applyBorder="1" applyAlignment="1" applyProtection="1">
      <alignment horizontal="left" vertical="center"/>
      <protection hidden="1"/>
    </xf>
    <xf numFmtId="0" fontId="41" fillId="43" borderId="49" xfId="45" applyFont="1" applyFill="1" applyBorder="1" applyAlignment="1" applyProtection="1">
      <alignment horizontal="left" vertical="center"/>
      <protection hidden="1"/>
    </xf>
    <xf numFmtId="0" fontId="42" fillId="65" borderId="52" xfId="45" applyFont="1" applyFill="1" applyBorder="1" applyAlignment="1" applyProtection="1">
      <alignment vertical="center"/>
      <protection hidden="1"/>
    </xf>
    <xf numFmtId="0" fontId="43" fillId="65" borderId="0" xfId="45" applyFont="1" applyFill="1" applyBorder="1" applyAlignment="1" applyProtection="1">
      <alignment vertical="center"/>
      <protection hidden="1"/>
    </xf>
    <xf numFmtId="2" fontId="44" fillId="0" borderId="0" xfId="0" applyNumberFormat="1" applyFont="1" applyAlignment="1" applyProtection="1">
      <alignment wrapText="1"/>
      <protection locked="0" hidden="1"/>
    </xf>
    <xf numFmtId="2" fontId="44" fillId="50" borderId="0" xfId="38" applyNumberFormat="1" applyFont="1" applyFill="1" applyBorder="1" applyAlignment="1" applyProtection="1">
      <alignment horizontal="left" vertical="center"/>
      <protection hidden="1"/>
    </xf>
    <xf numFmtId="0" fontId="39" fillId="29" borderId="0" xfId="0" applyFont="1" applyFill="1" applyProtection="1">
      <protection locked="0" hidden="1"/>
    </xf>
    <xf numFmtId="0" fontId="44" fillId="50" borderId="0" xfId="38" applyFont="1" applyFill="1" applyBorder="1" applyAlignment="1" applyProtection="1">
      <alignment horizontal="left" vertical="center"/>
      <protection hidden="1"/>
    </xf>
    <xf numFmtId="0" fontId="99" fillId="50" borderId="0" xfId="38" applyFont="1" applyFill="1" applyBorder="1" applyAlignment="1" applyProtection="1">
      <alignment horizontal="left" vertical="center"/>
      <protection hidden="1"/>
    </xf>
    <xf numFmtId="0" fontId="0" fillId="66" borderId="0" xfId="0" applyFill="1"/>
    <xf numFmtId="0" fontId="44" fillId="66" borderId="0" xfId="0" applyFont="1" applyFill="1"/>
    <xf numFmtId="0" fontId="41" fillId="66" borderId="0" xfId="45" applyFont="1" applyFill="1" applyBorder="1" applyAlignment="1" applyProtection="1">
      <alignment vertical="center"/>
      <protection hidden="1"/>
    </xf>
    <xf numFmtId="0" fontId="96" fillId="43" borderId="40" xfId="57" applyFont="1" applyFill="1" applyBorder="1" applyAlignment="1" applyProtection="1">
      <alignment horizontal="left" wrapText="1"/>
      <protection hidden="1"/>
    </xf>
    <xf numFmtId="2" fontId="101" fillId="43" borderId="57" xfId="0" applyNumberFormat="1" applyFont="1" applyFill="1" applyBorder="1" applyAlignment="1">
      <alignment horizontal="center"/>
    </xf>
    <xf numFmtId="2" fontId="101" fillId="43" borderId="57" xfId="0" applyNumberFormat="1" applyFont="1" applyFill="1" applyBorder="1" applyAlignment="1">
      <alignment horizontal="center" wrapText="1"/>
    </xf>
    <xf numFmtId="0" fontId="83" fillId="43" borderId="43" xfId="43" applyFont="1" applyFill="1" applyBorder="1" applyAlignment="1" applyProtection="1">
      <alignment horizontal="left" vertical="center"/>
      <protection hidden="1"/>
    </xf>
    <xf numFmtId="0" fontId="41" fillId="43" borderId="44" xfId="45" applyFont="1" applyFill="1" applyBorder="1" applyAlignment="1" applyProtection="1">
      <alignment horizontal="left" vertical="center"/>
      <protection hidden="1"/>
    </xf>
    <xf numFmtId="0" fontId="35" fillId="43" borderId="0" xfId="0" applyFont="1" applyFill="1" applyAlignment="1" applyProtection="1">
      <alignment horizontal="left"/>
      <protection hidden="1"/>
    </xf>
    <xf numFmtId="0" fontId="41" fillId="43" borderId="0" xfId="0" applyFont="1" applyFill="1" applyAlignment="1" applyProtection="1">
      <alignment horizontal="left"/>
      <protection hidden="1"/>
    </xf>
    <xf numFmtId="0" fontId="35" fillId="43" borderId="70" xfId="0" applyFont="1" applyFill="1" applyBorder="1" applyAlignment="1" applyProtection="1">
      <alignment horizontal="left"/>
      <protection hidden="1"/>
    </xf>
    <xf numFmtId="0" fontId="35" fillId="43" borderId="69" xfId="0" applyFont="1" applyFill="1" applyBorder="1" applyAlignment="1" applyProtection="1">
      <alignment horizontal="left"/>
      <protection hidden="1"/>
    </xf>
    <xf numFmtId="0" fontId="35" fillId="43" borderId="52" xfId="0" applyFont="1" applyFill="1" applyBorder="1" applyAlignment="1" applyProtection="1">
      <alignment horizontal="left"/>
      <protection hidden="1"/>
    </xf>
    <xf numFmtId="0" fontId="35" fillId="43" borderId="74" xfId="0" applyFont="1" applyFill="1" applyBorder="1" applyAlignment="1" applyProtection="1">
      <alignment horizontal="left"/>
      <protection hidden="1"/>
    </xf>
    <xf numFmtId="0" fontId="35" fillId="43" borderId="54" xfId="0" applyFont="1" applyFill="1" applyBorder="1" applyAlignment="1" applyProtection="1">
      <alignment horizontal="left"/>
      <protection hidden="1"/>
    </xf>
    <xf numFmtId="0" fontId="35" fillId="43" borderId="37" xfId="0" applyFont="1" applyFill="1" applyBorder="1" applyAlignment="1" applyProtection="1">
      <alignment horizontal="left"/>
      <protection hidden="1"/>
    </xf>
    <xf numFmtId="0" fontId="71" fillId="43" borderId="0" xfId="0" applyFont="1" applyFill="1" applyAlignment="1" applyProtection="1">
      <alignment horizontal="left"/>
      <protection hidden="1"/>
    </xf>
    <xf numFmtId="0" fontId="74" fillId="43" borderId="0" xfId="0" applyFont="1" applyFill="1" applyAlignment="1" applyProtection="1">
      <alignment horizontal="left"/>
      <protection hidden="1"/>
    </xf>
    <xf numFmtId="0" fontId="39" fillId="43" borderId="0" xfId="0" applyFont="1" applyFill="1" applyAlignment="1" applyProtection="1">
      <alignment horizontal="left"/>
      <protection hidden="1"/>
    </xf>
    <xf numFmtId="0" fontId="41" fillId="43" borderId="0" xfId="45" quotePrefix="1" applyFont="1" applyFill="1" applyBorder="1" applyAlignment="1" applyProtection="1">
      <alignment horizontal="left" vertical="center" indent="1"/>
      <protection hidden="1"/>
    </xf>
    <xf numFmtId="0" fontId="41" fillId="43" borderId="74" xfId="0" applyFont="1" applyFill="1" applyBorder="1" applyAlignment="1" applyProtection="1">
      <alignment horizontal="left"/>
      <protection hidden="1"/>
    </xf>
    <xf numFmtId="0" fontId="42" fillId="43" borderId="0" xfId="45" applyFont="1" applyFill="1" applyBorder="1" applyAlignment="1" applyProtection="1">
      <alignment horizontal="left" vertical="center"/>
      <protection hidden="1"/>
    </xf>
    <xf numFmtId="0" fontId="44" fillId="43" borderId="0" xfId="0" applyFont="1" applyFill="1"/>
    <xf numFmtId="0" fontId="39" fillId="29" borderId="0" xfId="0" applyFont="1" applyFill="1" applyAlignment="1" applyProtection="1">
      <alignment wrapText="1"/>
      <protection locked="0" hidden="1"/>
    </xf>
    <xf numFmtId="0" fontId="43" fillId="67" borderId="0" xfId="45" applyFont="1" applyFill="1" applyBorder="1" applyAlignment="1" applyProtection="1">
      <alignment vertical="center"/>
      <protection hidden="1"/>
    </xf>
    <xf numFmtId="2" fontId="0" fillId="30" borderId="0" xfId="0" applyNumberFormat="1" applyFill="1"/>
    <xf numFmtId="0" fontId="42" fillId="29" borderId="20" xfId="44" applyFont="1" applyFill="1" applyAlignment="1" applyProtection="1">
      <alignment horizontal="center" vertical="center" wrapText="1"/>
      <protection hidden="1"/>
    </xf>
    <xf numFmtId="0" fontId="102" fillId="50" borderId="0" xfId="38" applyFont="1" applyFill="1" applyBorder="1" applyAlignment="1" applyProtection="1">
      <alignment horizontal="left" vertical="center"/>
      <protection hidden="1"/>
    </xf>
    <xf numFmtId="0" fontId="41" fillId="43" borderId="42" xfId="45" applyFont="1" applyFill="1" applyBorder="1" applyAlignment="1" applyProtection="1">
      <alignment horizontal="left" vertical="center"/>
      <protection hidden="1"/>
    </xf>
    <xf numFmtId="2" fontId="41" fillId="43" borderId="0" xfId="45" applyNumberFormat="1" applyFont="1" applyFill="1" applyBorder="1" applyAlignment="1" applyProtection="1">
      <alignment horizontal="left" vertical="center"/>
      <protection hidden="1"/>
    </xf>
    <xf numFmtId="0" fontId="106" fillId="65" borderId="0" xfId="0" applyFont="1" applyFill="1"/>
    <xf numFmtId="0" fontId="44" fillId="30" borderId="69" xfId="0" applyFont="1" applyFill="1" applyBorder="1" applyProtection="1">
      <protection locked="0" hidden="1"/>
    </xf>
    <xf numFmtId="0" fontId="0" fillId="30" borderId="69" xfId="0" applyFill="1" applyBorder="1"/>
    <xf numFmtId="167" fontId="54" fillId="33" borderId="20" xfId="43" applyNumberFormat="1" applyFont="1" applyFill="1" applyBorder="1" applyAlignment="1" applyProtection="1">
      <alignment horizontal="left" vertical="center" wrapText="1"/>
      <protection hidden="1"/>
    </xf>
    <xf numFmtId="0" fontId="58" fillId="43" borderId="69" xfId="43" applyFont="1" applyFill="1" applyBorder="1" applyAlignment="1" applyProtection="1">
      <alignment horizontal="left" wrapText="1"/>
      <protection locked="0" hidden="1"/>
    </xf>
    <xf numFmtId="1" fontId="68" fillId="33" borderId="0" xfId="43" applyNumberFormat="1" applyFont="1" applyFill="1" applyBorder="1" applyAlignment="1" applyProtection="1">
      <alignment horizontal="center" vertical="center" wrapText="1"/>
      <protection hidden="1"/>
    </xf>
    <xf numFmtId="0" fontId="79" fillId="43" borderId="51" xfId="43" applyFont="1" applyFill="1" applyBorder="1" applyAlignment="1" applyProtection="1">
      <alignment horizontal="left"/>
      <protection locked="0" hidden="1"/>
    </xf>
    <xf numFmtId="0" fontId="92" fillId="43" borderId="97" xfId="57" applyFont="1" applyFill="1" applyBorder="1" applyProtection="1">
      <protection hidden="1"/>
    </xf>
    <xf numFmtId="0" fontId="39" fillId="0" borderId="0" xfId="0" applyFont="1" applyAlignment="1" applyProtection="1">
      <alignment horizontal="left"/>
      <protection locked="0" hidden="1"/>
    </xf>
    <xf numFmtId="2" fontId="44" fillId="0" borderId="0" xfId="0" applyNumberFormat="1" applyFont="1" applyAlignment="1" applyProtection="1">
      <alignment horizontal="left"/>
      <protection locked="0" hidden="1"/>
    </xf>
    <xf numFmtId="0" fontId="52" fillId="33" borderId="0" xfId="0" applyFont="1" applyFill="1" applyProtection="1">
      <protection locked="0" hidden="1"/>
    </xf>
    <xf numFmtId="0" fontId="44" fillId="0" borderId="47" xfId="0" applyFont="1" applyBorder="1"/>
    <xf numFmtId="0" fontId="44" fillId="0" borderId="48" xfId="0" applyFont="1" applyBorder="1"/>
    <xf numFmtId="0" fontId="44" fillId="0" borderId="49" xfId="0" applyFont="1" applyBorder="1"/>
    <xf numFmtId="0" fontId="44" fillId="0" borderId="45" xfId="0" applyFont="1" applyBorder="1"/>
    <xf numFmtId="0" fontId="86" fillId="43" borderId="43" xfId="43" applyFont="1" applyFill="1" applyBorder="1" applyAlignment="1" applyProtection="1">
      <alignment horizontal="left" vertical="center"/>
      <protection hidden="1"/>
    </xf>
    <xf numFmtId="0" fontId="35" fillId="43" borderId="48" xfId="0" applyFont="1" applyFill="1" applyBorder="1"/>
    <xf numFmtId="0" fontId="15" fillId="43" borderId="0" xfId="50" applyFill="1" applyBorder="1" applyProtection="1"/>
    <xf numFmtId="0" fontId="44" fillId="0" borderId="46" xfId="0" applyFont="1" applyBorder="1"/>
    <xf numFmtId="0" fontId="108" fillId="0" borderId="45" xfId="0" applyFont="1" applyBorder="1"/>
    <xf numFmtId="0" fontId="35" fillId="43" borderId="58" xfId="0" applyFont="1" applyFill="1" applyBorder="1" applyAlignment="1" applyProtection="1">
      <alignment horizontal="left"/>
      <protection locked="0" hidden="1"/>
    </xf>
    <xf numFmtId="0" fontId="48" fillId="43" borderId="0" xfId="0" applyFont="1" applyFill="1"/>
    <xf numFmtId="0" fontId="35" fillId="5" borderId="74" xfId="0" applyFont="1" applyFill="1" applyBorder="1" applyAlignment="1" applyProtection="1">
      <alignment horizontal="left"/>
      <protection hidden="1"/>
    </xf>
    <xf numFmtId="0" fontId="35" fillId="5" borderId="96" xfId="45" applyFont="1" applyFill="1" applyBorder="1" applyAlignment="1" applyProtection="1">
      <alignment horizontal="left" vertical="center"/>
      <protection hidden="1"/>
    </xf>
    <xf numFmtId="0" fontId="41" fillId="5" borderId="96" xfId="45" applyFont="1" applyFill="1" applyBorder="1" applyAlignment="1" applyProtection="1">
      <alignment horizontal="left" vertical="center"/>
      <protection hidden="1"/>
    </xf>
    <xf numFmtId="0" fontId="35" fillId="5" borderId="96" xfId="0" applyFont="1" applyFill="1" applyBorder="1" applyAlignment="1" applyProtection="1">
      <alignment horizontal="left"/>
      <protection hidden="1"/>
    </xf>
    <xf numFmtId="0" fontId="35" fillId="68" borderId="57" xfId="43" applyFont="1" applyFill="1" applyBorder="1" applyAlignment="1" applyProtection="1">
      <alignment horizontal="center" wrapText="1"/>
      <protection locked="0" hidden="1"/>
    </xf>
    <xf numFmtId="0" fontId="43" fillId="43" borderId="0" xfId="45" applyFont="1" applyFill="1" applyBorder="1" applyAlignment="1" applyProtection="1">
      <alignment horizontal="left" vertical="center"/>
      <protection hidden="1"/>
    </xf>
    <xf numFmtId="0" fontId="42" fillId="43" borderId="42" xfId="45" applyFont="1" applyFill="1" applyBorder="1" applyAlignment="1" applyProtection="1">
      <alignment horizontal="left" vertical="center"/>
      <protection hidden="1"/>
    </xf>
    <xf numFmtId="0" fontId="43" fillId="43" borderId="43" xfId="45" applyFont="1" applyFill="1" applyBorder="1" applyAlignment="1" applyProtection="1">
      <alignment horizontal="left" vertical="center"/>
      <protection hidden="1"/>
    </xf>
    <xf numFmtId="0" fontId="43" fillId="43" borderId="44" xfId="45" applyFont="1" applyFill="1" applyBorder="1" applyAlignment="1" applyProtection="1">
      <alignment horizontal="left" vertical="center"/>
      <protection hidden="1"/>
    </xf>
    <xf numFmtId="0" fontId="42" fillId="43" borderId="45" xfId="45" applyFont="1" applyFill="1" applyBorder="1" applyAlignment="1" applyProtection="1">
      <alignment horizontal="left" vertical="center"/>
      <protection hidden="1"/>
    </xf>
    <xf numFmtId="0" fontId="43" fillId="43" borderId="46" xfId="45" applyFont="1" applyFill="1" applyBorder="1" applyAlignment="1" applyProtection="1">
      <alignment horizontal="left" vertical="center"/>
      <protection hidden="1"/>
    </xf>
    <xf numFmtId="0" fontId="42" fillId="43" borderId="47" xfId="45" applyFont="1" applyFill="1" applyBorder="1" applyAlignment="1" applyProtection="1">
      <alignment horizontal="left" vertical="center"/>
      <protection hidden="1"/>
    </xf>
    <xf numFmtId="0" fontId="43" fillId="43" borderId="48" xfId="45" applyFont="1" applyFill="1" applyBorder="1" applyAlignment="1" applyProtection="1">
      <alignment horizontal="left" vertical="center"/>
      <protection hidden="1"/>
    </xf>
    <xf numFmtId="0" fontId="43" fillId="43" borderId="49" xfId="45" applyFont="1" applyFill="1" applyBorder="1" applyAlignment="1" applyProtection="1">
      <alignment horizontal="left" vertical="center"/>
      <protection hidden="1"/>
    </xf>
    <xf numFmtId="0" fontId="105" fillId="43" borderId="0" xfId="45" applyFont="1" applyFill="1" applyBorder="1" applyAlignment="1" applyProtection="1">
      <alignment horizontal="left" vertical="center"/>
      <protection hidden="1"/>
    </xf>
    <xf numFmtId="0" fontId="105" fillId="43" borderId="45" xfId="45" applyFont="1" applyFill="1" applyBorder="1" applyAlignment="1" applyProtection="1">
      <alignment horizontal="left" vertical="center"/>
      <protection hidden="1"/>
    </xf>
    <xf numFmtId="0" fontId="0" fillId="36" borderId="0" xfId="0" applyFill="1"/>
    <xf numFmtId="2" fontId="66" fillId="36" borderId="0" xfId="0" applyNumberFormat="1" applyFont="1" applyFill="1"/>
    <xf numFmtId="2" fontId="0" fillId="0" borderId="96" xfId="0" applyNumberFormat="1" applyBorder="1" applyProtection="1">
      <protection hidden="1"/>
    </xf>
    <xf numFmtId="167" fontId="0" fillId="0" borderId="0" xfId="0" applyNumberFormat="1" applyProtection="1">
      <protection hidden="1"/>
    </xf>
    <xf numFmtId="0" fontId="0" fillId="0" borderId="96" xfId="0" applyBorder="1" applyProtection="1">
      <protection hidden="1"/>
    </xf>
    <xf numFmtId="0" fontId="66" fillId="0" borderId="0" xfId="0" applyFont="1" applyProtection="1">
      <protection hidden="1"/>
    </xf>
    <xf numFmtId="0" fontId="35" fillId="0" borderId="0" xfId="0" applyFont="1" applyProtection="1">
      <protection hidden="1"/>
    </xf>
    <xf numFmtId="0" fontId="103" fillId="0" borderId="0" xfId="0" applyFont="1" applyAlignment="1" applyProtection="1">
      <alignment vertical="center"/>
      <protection hidden="1"/>
    </xf>
    <xf numFmtId="0" fontId="35" fillId="0" borderId="0" xfId="45" applyFont="1" applyFill="1" applyBorder="1" applyAlignment="1" applyProtection="1">
      <alignment vertical="center"/>
      <protection hidden="1"/>
    </xf>
    <xf numFmtId="0" fontId="104" fillId="0" borderId="0" xfId="0" applyFont="1" applyAlignment="1" applyProtection="1">
      <alignment horizontal="left" vertical="center" indent="9"/>
      <protection hidden="1"/>
    </xf>
    <xf numFmtId="0" fontId="0" fillId="0" borderId="0" xfId="0" applyAlignment="1" applyProtection="1">
      <alignment vertical="center"/>
      <protection hidden="1"/>
    </xf>
    <xf numFmtId="0" fontId="35" fillId="0" borderId="0" xfId="0" applyFont="1" applyAlignment="1" applyProtection="1">
      <alignment horizontal="left"/>
      <protection hidden="1"/>
    </xf>
    <xf numFmtId="0" fontId="51" fillId="43" borderId="42" xfId="43" applyFont="1" applyFill="1" applyBorder="1" applyAlignment="1" applyProtection="1">
      <alignment horizontal="left" vertical="center"/>
      <protection hidden="1"/>
    </xf>
    <xf numFmtId="0" fontId="51" fillId="43" borderId="45" xfId="45" applyFont="1" applyFill="1" applyBorder="1" applyAlignment="1" applyProtection="1">
      <alignment horizontal="left" vertical="center"/>
      <protection hidden="1"/>
    </xf>
    <xf numFmtId="0" fontId="110" fillId="43" borderId="0" xfId="50" applyFont="1" applyFill="1" applyBorder="1" applyAlignment="1" applyProtection="1">
      <alignment horizontal="left" vertical="center"/>
      <protection hidden="1"/>
    </xf>
    <xf numFmtId="0" fontId="35" fillId="43" borderId="0" xfId="0" applyFont="1" applyFill="1" applyAlignment="1" applyProtection="1">
      <alignment horizontal="left"/>
      <protection locked="0" hidden="1"/>
    </xf>
    <xf numFmtId="0" fontId="47" fillId="5" borderId="0" xfId="45" applyFont="1" applyFill="1" applyBorder="1" applyAlignment="1" applyProtection="1">
      <protection locked="0" hidden="1"/>
    </xf>
    <xf numFmtId="0" fontId="35" fillId="5" borderId="0" xfId="45" applyFont="1" applyFill="1" applyBorder="1" applyAlignment="1" applyProtection="1">
      <alignment vertical="center"/>
      <protection locked="0" hidden="1"/>
    </xf>
    <xf numFmtId="0" fontId="0" fillId="43" borderId="43" xfId="0" applyFill="1" applyBorder="1"/>
    <xf numFmtId="0" fontId="0" fillId="0" borderId="0" xfId="0" applyAlignment="1">
      <alignment wrapText="1"/>
    </xf>
    <xf numFmtId="0" fontId="27" fillId="0" borderId="0" xfId="0" applyFont="1" applyAlignment="1">
      <alignment wrapText="1"/>
    </xf>
    <xf numFmtId="0" fontId="115" fillId="50" borderId="0" xfId="38" applyFont="1" applyFill="1" applyBorder="1" applyAlignment="1" applyProtection="1">
      <alignment horizontal="left" vertical="center"/>
      <protection hidden="1"/>
    </xf>
    <xf numFmtId="0" fontId="115" fillId="50" borderId="46" xfId="38" applyFont="1" applyFill="1" applyBorder="1" applyAlignment="1" applyProtection="1">
      <alignment horizontal="left" vertical="center"/>
      <protection hidden="1"/>
    </xf>
    <xf numFmtId="0" fontId="116" fillId="43" borderId="0" xfId="0" applyFont="1" applyFill="1"/>
    <xf numFmtId="2" fontId="115" fillId="0" borderId="0" xfId="38" applyNumberFormat="1" applyFont="1" applyFill="1" applyBorder="1" applyAlignment="1" applyProtection="1">
      <alignment horizontal="left" vertical="center"/>
      <protection hidden="1"/>
    </xf>
    <xf numFmtId="0" fontId="116" fillId="43" borderId="46" xfId="0" applyFont="1" applyFill="1" applyBorder="1"/>
    <xf numFmtId="0" fontId="115" fillId="50" borderId="48" xfId="38" applyFont="1" applyFill="1" applyBorder="1" applyAlignment="1" applyProtection="1">
      <alignment horizontal="left" vertical="center"/>
      <protection hidden="1"/>
    </xf>
    <xf numFmtId="0" fontId="115" fillId="50" borderId="49" xfId="38" applyFont="1" applyFill="1" applyBorder="1" applyAlignment="1" applyProtection="1">
      <alignment horizontal="left" vertical="center"/>
      <protection hidden="1"/>
    </xf>
    <xf numFmtId="0" fontId="92" fillId="43" borderId="60" xfId="57" applyFont="1" applyFill="1" applyBorder="1" applyProtection="1">
      <protection hidden="1"/>
    </xf>
    <xf numFmtId="0" fontId="41" fillId="70" borderId="0" xfId="38" applyFont="1" applyFill="1" applyBorder="1" applyAlignment="1" applyProtection="1">
      <alignment horizontal="left" vertical="center"/>
      <protection hidden="1"/>
    </xf>
    <xf numFmtId="0" fontId="114" fillId="43" borderId="0" xfId="45" applyFont="1" applyFill="1" applyBorder="1" applyAlignment="1" applyProtection="1">
      <alignment horizontal="left" vertical="center"/>
      <protection hidden="1"/>
    </xf>
    <xf numFmtId="0" fontId="119" fillId="0" borderId="0" xfId="0" applyFont="1" applyAlignment="1">
      <alignment wrapText="1"/>
    </xf>
    <xf numFmtId="0" fontId="0" fillId="0" borderId="69" xfId="0" applyBorder="1" applyProtection="1">
      <protection hidden="1"/>
    </xf>
    <xf numFmtId="0" fontId="0" fillId="0" borderId="74" xfId="0" applyBorder="1" applyProtection="1">
      <protection hidden="1"/>
    </xf>
    <xf numFmtId="0" fontId="0" fillId="0" borderId="37" xfId="0" applyBorder="1" applyProtection="1">
      <protection hidden="1"/>
    </xf>
    <xf numFmtId="0" fontId="117" fillId="0" borderId="0" xfId="0" applyFont="1" applyProtection="1">
      <protection hidden="1"/>
    </xf>
    <xf numFmtId="0" fontId="120" fillId="0" borderId="0" xfId="0" applyFont="1" applyProtection="1">
      <protection hidden="1"/>
    </xf>
    <xf numFmtId="0" fontId="121" fillId="0" borderId="0" xfId="0" quotePrefix="1" applyFont="1" applyProtection="1">
      <protection hidden="1"/>
    </xf>
    <xf numFmtId="0" fontId="120" fillId="0" borderId="0" xfId="0" quotePrefix="1" applyFont="1" applyProtection="1">
      <protection hidden="1"/>
    </xf>
    <xf numFmtId="2" fontId="120" fillId="0" borderId="0" xfId="0" applyNumberFormat="1" applyFont="1" applyProtection="1">
      <protection hidden="1"/>
    </xf>
    <xf numFmtId="0" fontId="43" fillId="42" borderId="0" xfId="45" applyFont="1" applyFill="1" applyBorder="1" applyAlignment="1" applyProtection="1">
      <alignment horizontal="left" vertical="center"/>
      <protection hidden="1"/>
    </xf>
    <xf numFmtId="0" fontId="122" fillId="38" borderId="96" xfId="45" applyFont="1" applyFill="1" applyBorder="1" applyAlignment="1" applyProtection="1">
      <alignment horizontal="left" vertical="center"/>
      <protection hidden="1"/>
    </xf>
    <xf numFmtId="0" fontId="0" fillId="69" borderId="0" xfId="0" applyFill="1" applyProtection="1">
      <protection hidden="1"/>
    </xf>
    <xf numFmtId="0" fontId="35" fillId="43" borderId="69" xfId="43" applyFont="1" applyFill="1" applyBorder="1" applyAlignment="1" applyProtection="1">
      <alignment horizontal="center" wrapText="1"/>
      <protection locked="0" hidden="1"/>
    </xf>
    <xf numFmtId="0" fontId="35" fillId="0" borderId="69" xfId="43" applyFont="1" applyFill="1" applyBorder="1" applyAlignment="1" applyProtection="1">
      <alignment horizontal="center" wrapText="1"/>
      <protection locked="0"/>
    </xf>
    <xf numFmtId="0" fontId="35" fillId="43" borderId="70" xfId="43" applyFont="1" applyFill="1" applyBorder="1" applyAlignment="1" applyProtection="1">
      <alignment horizontal="center" wrapText="1"/>
      <protection locked="0" hidden="1"/>
    </xf>
    <xf numFmtId="0" fontId="96" fillId="43" borderId="106" xfId="57" applyFont="1" applyFill="1" applyBorder="1" applyAlignment="1" applyProtection="1">
      <alignment horizontal="left" wrapText="1"/>
      <protection hidden="1"/>
    </xf>
    <xf numFmtId="0" fontId="121" fillId="0" borderId="0" xfId="0" applyFont="1" applyProtection="1">
      <protection hidden="1"/>
    </xf>
    <xf numFmtId="167" fontId="120" fillId="0" borderId="0" xfId="0" applyNumberFormat="1" applyFont="1" applyProtection="1">
      <protection hidden="1"/>
    </xf>
    <xf numFmtId="0" fontId="41" fillId="43" borderId="0" xfId="0" applyFont="1" applyFill="1" applyAlignment="1" applyProtection="1">
      <alignment horizontal="left"/>
      <protection locked="0" hidden="1"/>
    </xf>
    <xf numFmtId="0" fontId="15" fillId="0" borderId="0" xfId="50" applyFill="1" applyBorder="1" applyAlignment="1" applyProtection="1">
      <alignment horizontal="center" vertical="center"/>
      <protection hidden="1"/>
    </xf>
    <xf numFmtId="2" fontId="0" fillId="0" borderId="0" xfId="0" applyNumberFormat="1" applyProtection="1">
      <protection hidden="1"/>
    </xf>
    <xf numFmtId="0" fontId="44" fillId="8" borderId="0" xfId="0" applyFont="1" applyFill="1"/>
    <xf numFmtId="0" fontId="44" fillId="8" borderId="0" xfId="0" applyFont="1" applyFill="1" applyAlignment="1" applyProtection="1">
      <alignment horizontal="left"/>
      <protection locked="0" hidden="1"/>
    </xf>
    <xf numFmtId="0" fontId="64" fillId="8" borderId="57" xfId="58" applyFill="1" applyBorder="1" applyAlignment="1" applyProtection="1">
      <alignment horizontal="left"/>
      <protection locked="0" hidden="1"/>
    </xf>
    <xf numFmtId="0" fontId="35" fillId="8" borderId="0" xfId="0" applyFont="1" applyFill="1"/>
    <xf numFmtId="167" fontId="32" fillId="0" borderId="0" xfId="0" applyNumberFormat="1" applyFont="1" applyProtection="1">
      <protection hidden="1"/>
    </xf>
    <xf numFmtId="0" fontId="42" fillId="33" borderId="52" xfId="57" applyFont="1" applyFill="1" applyBorder="1" applyAlignment="1" applyProtection="1">
      <protection hidden="1"/>
    </xf>
    <xf numFmtId="0" fontId="44" fillId="5" borderId="0" xfId="0" applyFont="1" applyFill="1" applyAlignment="1" applyProtection="1">
      <alignment horizontal="left"/>
      <protection locked="0" hidden="1"/>
    </xf>
    <xf numFmtId="0" fontId="65" fillId="5" borderId="0" xfId="0" applyFont="1" applyFill="1" applyAlignment="1" applyProtection="1">
      <alignment horizontal="left"/>
      <protection locked="0" hidden="1"/>
    </xf>
    <xf numFmtId="0" fontId="64" fillId="5" borderId="57" xfId="58" applyFill="1" applyBorder="1" applyAlignment="1" applyProtection="1">
      <alignment horizontal="left" wrapText="1"/>
      <protection locked="0" hidden="1"/>
    </xf>
    <xf numFmtId="0" fontId="64" fillId="5" borderId="0" xfId="58" applyFill="1" applyAlignment="1" applyProtection="1">
      <alignment horizontal="left"/>
      <protection locked="0" hidden="1"/>
    </xf>
    <xf numFmtId="0" fontId="66" fillId="43" borderId="0" xfId="0" applyFont="1" applyFill="1"/>
    <xf numFmtId="0" fontId="41" fillId="43" borderId="0" xfId="45" applyFont="1" applyFill="1" applyBorder="1" applyAlignment="1" applyProtection="1">
      <alignment vertical="center" wrapText="1"/>
      <protection hidden="1"/>
    </xf>
    <xf numFmtId="0" fontId="41" fillId="72" borderId="107" xfId="44" applyFont="1" applyFill="1" applyBorder="1" applyAlignment="1" applyProtection="1">
      <alignment horizontal="center" vertical="center" wrapText="1"/>
      <protection hidden="1"/>
    </xf>
    <xf numFmtId="0" fontId="77" fillId="72" borderId="108" xfId="44" applyFont="1" applyFill="1" applyBorder="1" applyAlignment="1" applyProtection="1">
      <alignment horizontal="center" wrapText="1"/>
      <protection locked="0" hidden="1"/>
    </xf>
    <xf numFmtId="0" fontId="35" fillId="43" borderId="0" xfId="0" applyFont="1" applyFill="1" applyProtection="1">
      <protection locked="0" hidden="1"/>
    </xf>
    <xf numFmtId="0" fontId="53" fillId="43" borderId="0" xfId="45" applyFont="1" applyFill="1" applyBorder="1" applyAlignment="1" applyProtection="1">
      <alignment vertical="center" wrapText="1"/>
      <protection locked="0" hidden="1"/>
    </xf>
    <xf numFmtId="0" fontId="35" fillId="43" borderId="0" xfId="0" applyFont="1" applyFill="1" applyAlignment="1" applyProtection="1">
      <alignment wrapText="1"/>
      <protection locked="0" hidden="1"/>
    </xf>
    <xf numFmtId="0" fontId="41" fillId="43" borderId="0" xfId="45" applyFont="1" applyFill="1" applyBorder="1" applyAlignment="1" applyProtection="1">
      <alignment vertical="center" wrapText="1"/>
      <protection locked="0" hidden="1"/>
    </xf>
    <xf numFmtId="0" fontId="66" fillId="43" borderId="0" xfId="58" applyFont="1" applyFill="1" applyBorder="1" applyAlignment="1" applyProtection="1">
      <alignment vertical="center" wrapText="1"/>
      <protection locked="0" hidden="1"/>
    </xf>
    <xf numFmtId="0" fontId="96" fillId="43" borderId="111" xfId="57" applyFont="1" applyFill="1" applyBorder="1" applyAlignment="1" applyProtection="1">
      <alignment horizontal="left" wrapText="1"/>
      <protection hidden="1"/>
    </xf>
    <xf numFmtId="0" fontId="96" fillId="43" borderId="112" xfId="57" applyFont="1" applyFill="1" applyBorder="1" applyAlignment="1" applyProtection="1">
      <alignment horizontal="left" wrapText="1"/>
      <protection hidden="1"/>
    </xf>
    <xf numFmtId="0" fontId="96" fillId="43" borderId="113" xfId="57" applyFont="1" applyFill="1" applyBorder="1" applyAlignment="1" applyProtection="1">
      <alignment horizontal="left" wrapText="1"/>
      <protection hidden="1"/>
    </xf>
    <xf numFmtId="0" fontId="39" fillId="71" borderId="101" xfId="50" applyFont="1" applyFill="1" applyBorder="1" applyAlignment="1" applyProtection="1">
      <alignment horizontal="center" vertical="center" wrapText="1"/>
      <protection hidden="1"/>
    </xf>
    <xf numFmtId="0" fontId="39" fillId="71" borderId="102" xfId="57" applyFont="1" applyFill="1" applyBorder="1" applyProtection="1">
      <protection hidden="1"/>
    </xf>
    <xf numFmtId="0" fontId="113" fillId="71" borderId="59" xfId="24" applyFont="1" applyFill="1" applyBorder="1" applyAlignment="1" applyProtection="1">
      <alignment vertical="center"/>
      <protection hidden="1"/>
    </xf>
    <xf numFmtId="0" fontId="35" fillId="43" borderId="4" xfId="57" applyFont="1" applyFill="1" applyBorder="1" applyProtection="1">
      <protection hidden="1"/>
    </xf>
    <xf numFmtId="0" fontId="90" fillId="43" borderId="0" xfId="45" applyFont="1" applyFill="1" applyBorder="1" applyAlignment="1" applyProtection="1">
      <alignment horizontal="left" vertical="center"/>
      <protection hidden="1"/>
    </xf>
    <xf numFmtId="0" fontId="61" fillId="72" borderId="141" xfId="44" applyFont="1" applyFill="1" applyBorder="1" applyAlignment="1" applyProtection="1">
      <alignment horizontal="center" vertical="center" wrapText="1"/>
      <protection hidden="1"/>
    </xf>
    <xf numFmtId="0" fontId="58" fillId="43" borderId="145" xfId="43" applyFont="1" applyFill="1" applyBorder="1" applyAlignment="1" applyProtection="1">
      <alignment horizontal="left" wrapText="1"/>
      <protection locked="0" hidden="1"/>
    </xf>
    <xf numFmtId="0" fontId="79" fillId="43" borderId="146" xfId="43" applyFont="1" applyFill="1" applyBorder="1" applyAlignment="1" applyProtection="1">
      <alignment horizontal="left" vertical="center"/>
      <protection locked="0" hidden="1"/>
    </xf>
    <xf numFmtId="0" fontId="58" fillId="43" borderId="110" xfId="43" applyFont="1" applyFill="1" applyBorder="1" applyAlignment="1" applyProtection="1">
      <alignment horizontal="left" vertical="center" wrapText="1"/>
      <protection locked="0" hidden="1"/>
    </xf>
    <xf numFmtId="0" fontId="79" fillId="43" borderId="146" xfId="43" applyFont="1" applyFill="1" applyBorder="1" applyAlignment="1" applyProtection="1">
      <alignment horizontal="left"/>
      <protection locked="0" hidden="1"/>
    </xf>
    <xf numFmtId="0" fontId="58" fillId="43" borderId="110" xfId="43" applyFont="1" applyFill="1" applyBorder="1" applyAlignment="1" applyProtection="1">
      <alignment horizontal="left" wrapText="1"/>
      <protection locked="0" hidden="1"/>
    </xf>
    <xf numFmtId="1" fontId="68" fillId="33" borderId="148" xfId="43" applyNumberFormat="1" applyFont="1" applyFill="1" applyBorder="1" applyAlignment="1" applyProtection="1">
      <alignment horizontal="center" vertical="center" wrapText="1"/>
      <protection hidden="1"/>
    </xf>
    <xf numFmtId="0" fontId="92" fillId="43" borderId="149" xfId="57" applyFont="1" applyFill="1" applyBorder="1" applyProtection="1">
      <protection hidden="1"/>
    </xf>
    <xf numFmtId="0" fontId="92" fillId="43" borderId="112" xfId="57" applyFont="1" applyFill="1" applyBorder="1" applyProtection="1">
      <protection hidden="1"/>
    </xf>
    <xf numFmtId="0" fontId="92" fillId="43" borderId="113" xfId="57" applyFont="1" applyFill="1" applyBorder="1" applyProtection="1">
      <protection hidden="1"/>
    </xf>
    <xf numFmtId="0" fontId="35" fillId="43" borderId="150" xfId="0" applyFont="1" applyFill="1" applyBorder="1" applyAlignment="1" applyProtection="1">
      <alignment horizontal="left"/>
      <protection hidden="1"/>
    </xf>
    <xf numFmtId="0" fontId="125" fillId="5" borderId="0" xfId="45" applyFont="1" applyFill="1" applyBorder="1" applyAlignment="1" applyProtection="1">
      <alignment vertical="center"/>
      <protection locked="0" hidden="1"/>
    </xf>
    <xf numFmtId="0" fontId="126" fillId="5" borderId="0" xfId="45" applyFont="1" applyFill="1" applyBorder="1" applyAlignment="1" applyProtection="1">
      <protection locked="0" hidden="1"/>
    </xf>
    <xf numFmtId="2" fontId="127" fillId="50" borderId="0" xfId="38" applyNumberFormat="1" applyFont="1" applyFill="1" applyBorder="1" applyAlignment="1" applyProtection="1">
      <alignment horizontal="left" vertical="center"/>
      <protection hidden="1"/>
    </xf>
    <xf numFmtId="0" fontId="77" fillId="72" borderId="151" xfId="44" applyFont="1" applyFill="1" applyBorder="1" applyAlignment="1" applyProtection="1">
      <alignment horizontal="center" wrapText="1"/>
      <protection locked="0" hidden="1"/>
    </xf>
    <xf numFmtId="0" fontId="35" fillId="43" borderId="60" xfId="57" applyFont="1" applyFill="1" applyBorder="1" applyProtection="1">
      <protection hidden="1"/>
    </xf>
    <xf numFmtId="0" fontId="35" fillId="43" borderId="60" xfId="57" applyFont="1" applyFill="1" applyBorder="1" applyAlignment="1" applyProtection="1">
      <alignment horizontal="right"/>
      <protection hidden="1"/>
    </xf>
    <xf numFmtId="0" fontId="114" fillId="43" borderId="4" xfId="57" applyFont="1" applyFill="1" applyAlignment="1" applyProtection="1">
      <alignment horizontal="left"/>
      <protection hidden="1"/>
    </xf>
    <xf numFmtId="0" fontId="35" fillId="43" borderId="4" xfId="57" applyFont="1" applyFill="1" applyProtection="1">
      <protection hidden="1"/>
    </xf>
    <xf numFmtId="0" fontId="35" fillId="43" borderId="32" xfId="57" applyFont="1" applyFill="1" applyBorder="1" applyProtection="1">
      <protection hidden="1"/>
    </xf>
    <xf numFmtId="0" fontId="35" fillId="43" borderId="64" xfId="57" applyFont="1" applyFill="1" applyBorder="1" applyProtection="1">
      <protection hidden="1"/>
    </xf>
    <xf numFmtId="0" fontId="41" fillId="43" borderId="4" xfId="57" applyFont="1" applyFill="1" applyAlignment="1" applyProtection="1">
      <alignment horizontal="left"/>
      <protection hidden="1"/>
    </xf>
    <xf numFmtId="0" fontId="79" fillId="72" borderId="108" xfId="44" applyFont="1" applyFill="1" applyBorder="1" applyAlignment="1" applyProtection="1">
      <alignment horizontal="left" wrapText="1"/>
      <protection locked="0" hidden="1"/>
    </xf>
    <xf numFmtId="0" fontId="61" fillId="72" borderId="108" xfId="44" applyFont="1" applyFill="1" applyBorder="1" applyAlignment="1" applyProtection="1">
      <alignment horizontal="center" vertical="center" wrapText="1"/>
      <protection hidden="1"/>
    </xf>
    <xf numFmtId="0" fontId="0" fillId="0" borderId="0" xfId="0" applyNumberFormat="1"/>
    <xf numFmtId="0" fontId="130" fillId="43" borderId="0" xfId="43" applyFont="1" applyFill="1" applyBorder="1" applyProtection="1">
      <alignment horizontal="center" vertical="center"/>
      <protection hidden="1"/>
    </xf>
    <xf numFmtId="0" fontId="63" fillId="74" borderId="152" xfId="43" applyFont="1" applyFill="1" applyBorder="1" applyAlignment="1" applyProtection="1">
      <alignment horizontal="center"/>
      <protection locked="0"/>
    </xf>
    <xf numFmtId="0" fontId="130" fillId="43" borderId="0" xfId="43" applyFont="1" applyFill="1" applyBorder="1" applyAlignment="1" applyProtection="1">
      <alignment horizontal="left" vertical="center" indent="2"/>
      <protection hidden="1"/>
    </xf>
    <xf numFmtId="0" fontId="130" fillId="43" borderId="0" xfId="43" applyFont="1" applyFill="1" applyBorder="1" applyAlignment="1" applyProtection="1">
      <alignment horizontal="left" vertical="center" indent="1"/>
      <protection hidden="1"/>
    </xf>
    <xf numFmtId="0" fontId="66" fillId="76" borderId="0" xfId="0" applyFont="1" applyFill="1"/>
    <xf numFmtId="0" fontId="39" fillId="73" borderId="52" xfId="24" applyFont="1" applyFill="1" applyBorder="1" applyAlignment="1" applyProtection="1">
      <alignment vertical="center"/>
      <protection hidden="1"/>
    </xf>
    <xf numFmtId="0" fontId="39" fillId="73" borderId="28" xfId="24" applyFont="1" applyFill="1" applyBorder="1" applyAlignment="1" applyProtection="1">
      <alignment vertical="center"/>
      <protection hidden="1"/>
    </xf>
    <xf numFmtId="0" fontId="35" fillId="76" borderId="0" xfId="0" applyFont="1" applyFill="1"/>
    <xf numFmtId="0" fontId="35" fillId="43" borderId="158" xfId="57" applyFont="1" applyFill="1" applyBorder="1" applyProtection="1">
      <protection hidden="1"/>
    </xf>
    <xf numFmtId="0" fontId="41" fillId="43" borderId="159" xfId="57" applyFont="1" applyFill="1" applyBorder="1" applyAlignment="1" applyProtection="1">
      <alignment horizontal="left"/>
      <protection hidden="1"/>
    </xf>
    <xf numFmtId="0" fontId="35" fillId="43" borderId="160" xfId="57" applyFont="1" applyFill="1" applyBorder="1" applyProtection="1">
      <protection hidden="1"/>
    </xf>
    <xf numFmtId="0" fontId="41" fillId="43" borderId="161" xfId="57" applyFont="1" applyFill="1" applyBorder="1" applyAlignment="1" applyProtection="1">
      <alignment horizontal="left"/>
      <protection hidden="1"/>
    </xf>
    <xf numFmtId="0" fontId="35" fillId="43" borderId="162" xfId="57" applyFont="1" applyFill="1" applyBorder="1" applyProtection="1">
      <protection hidden="1"/>
    </xf>
    <xf numFmtId="0" fontId="35" fillId="43" borderId="163" xfId="57" applyFont="1" applyFill="1" applyBorder="1" applyProtection="1">
      <protection hidden="1"/>
    </xf>
    <xf numFmtId="0" fontId="35" fillId="43" borderId="164" xfId="57" applyFont="1" applyFill="1" applyBorder="1" applyProtection="1">
      <protection hidden="1"/>
    </xf>
    <xf numFmtId="0" fontId="41" fillId="43" borderId="165" xfId="57" applyFont="1" applyFill="1" applyBorder="1" applyAlignment="1" applyProtection="1">
      <alignment horizontal="left"/>
      <protection hidden="1"/>
    </xf>
    <xf numFmtId="0" fontId="41" fillId="72" borderId="169" xfId="44" applyFont="1" applyFill="1" applyBorder="1" applyAlignment="1" applyProtection="1">
      <alignment horizontal="center" vertical="center" wrapText="1"/>
      <protection hidden="1"/>
    </xf>
    <xf numFmtId="0" fontId="140" fillId="43" borderId="42" xfId="45" applyFont="1" applyFill="1" applyBorder="1" applyAlignment="1" applyProtection="1">
      <alignment horizontal="left" vertical="center"/>
      <protection hidden="1"/>
    </xf>
    <xf numFmtId="0" fontId="140" fillId="43" borderId="43" xfId="45" applyFont="1" applyFill="1" applyBorder="1" applyAlignment="1" applyProtection="1">
      <alignment horizontal="left" vertical="center"/>
      <protection hidden="1"/>
    </xf>
    <xf numFmtId="0" fontId="140" fillId="43" borderId="45" xfId="45" applyFont="1" applyFill="1" applyBorder="1" applyAlignment="1" applyProtection="1">
      <alignment horizontal="left" vertical="center"/>
      <protection hidden="1"/>
    </xf>
    <xf numFmtId="0" fontId="140" fillId="43" borderId="0" xfId="45" applyFont="1" applyFill="1" applyBorder="1" applyAlignment="1" applyProtection="1">
      <alignment horizontal="left" vertical="center"/>
      <protection hidden="1"/>
    </xf>
    <xf numFmtId="0" fontId="140" fillId="50" borderId="0" xfId="38" applyFont="1" applyFill="1" applyBorder="1" applyAlignment="1" applyProtection="1">
      <alignment horizontal="left" vertical="center"/>
      <protection hidden="1"/>
    </xf>
    <xf numFmtId="0" fontId="140" fillId="50" borderId="45" xfId="38" applyFont="1" applyFill="1" applyBorder="1" applyAlignment="1" applyProtection="1">
      <alignment horizontal="left" vertical="center" indent="1"/>
      <protection hidden="1"/>
    </xf>
    <xf numFmtId="0" fontId="140" fillId="50" borderId="45" xfId="38" applyFont="1" applyFill="1" applyBorder="1" applyAlignment="1" applyProtection="1">
      <alignment horizontal="center" vertical="center"/>
      <protection hidden="1"/>
    </xf>
    <xf numFmtId="0" fontId="44" fillId="0" borderId="65" xfId="0" applyFont="1" applyBorder="1"/>
    <xf numFmtId="0" fontId="44" fillId="0" borderId="174" xfId="0" applyFont="1" applyBorder="1"/>
    <xf numFmtId="0" fontId="41" fillId="75" borderId="0" xfId="45" applyFont="1" applyFill="1" applyBorder="1" applyAlignment="1" applyProtection="1">
      <alignment horizontal="left" vertical="center"/>
      <protection hidden="1"/>
    </xf>
    <xf numFmtId="0" fontId="42" fillId="75" borderId="0" xfId="45" applyFont="1" applyFill="1" applyBorder="1" applyAlignment="1" applyProtection="1">
      <alignment horizontal="left" vertical="center"/>
      <protection hidden="1"/>
    </xf>
    <xf numFmtId="0" fontId="142" fillId="75" borderId="0" xfId="45" applyFont="1" applyFill="1" applyBorder="1" applyAlignment="1" applyProtection="1">
      <alignment horizontal="left" vertical="center"/>
      <protection hidden="1"/>
    </xf>
    <xf numFmtId="0" fontId="143" fillId="75" borderId="0" xfId="45" applyFont="1" applyFill="1" applyBorder="1" applyAlignment="1" applyProtection="1">
      <alignment horizontal="left" vertical="center"/>
      <protection hidden="1"/>
    </xf>
    <xf numFmtId="0" fontId="137" fillId="75" borderId="0" xfId="45" applyFont="1" applyFill="1" applyBorder="1" applyAlignment="1" applyProtection="1">
      <alignment horizontal="left" vertical="center"/>
      <protection hidden="1"/>
    </xf>
    <xf numFmtId="0" fontId="0" fillId="75" borderId="0" xfId="0" applyFill="1"/>
    <xf numFmtId="0" fontId="42" fillId="75" borderId="66" xfId="45" applyFont="1" applyFill="1" applyBorder="1" applyAlignment="1" applyProtection="1">
      <alignment horizontal="left" vertical="center"/>
      <protection hidden="1"/>
    </xf>
    <xf numFmtId="0" fontId="107" fillId="75" borderId="0" xfId="45" applyFont="1" applyFill="1" applyBorder="1" applyAlignment="1" applyProtection="1">
      <alignment horizontal="left" vertical="center"/>
      <protection hidden="1"/>
    </xf>
    <xf numFmtId="0" fontId="82" fillId="75" borderId="0" xfId="45" applyFont="1" applyFill="1" applyBorder="1" applyAlignment="1" applyProtection="1">
      <alignment horizontal="left" vertical="center"/>
      <protection hidden="1"/>
    </xf>
    <xf numFmtId="0" fontId="44" fillId="75" borderId="0" xfId="0" applyFont="1" applyFill="1"/>
    <xf numFmtId="0" fontId="39" fillId="75" borderId="0" xfId="0" applyFont="1" applyFill="1"/>
    <xf numFmtId="0" fontId="131" fillId="75" borderId="0" xfId="45" applyFont="1" applyFill="1" applyBorder="1" applyAlignment="1" applyProtection="1">
      <alignment horizontal="left" vertical="center"/>
      <protection hidden="1"/>
    </xf>
    <xf numFmtId="0" fontId="42" fillId="75" borderId="0" xfId="0" applyFont="1" applyFill="1"/>
    <xf numFmtId="0" fontId="39" fillId="75" borderId="0" xfId="45" applyFont="1" applyFill="1" applyBorder="1" applyAlignment="1" applyProtection="1">
      <alignment horizontal="left" vertical="center"/>
      <protection hidden="1"/>
    </xf>
    <xf numFmtId="0" fontId="132" fillId="75" borderId="0" xfId="45" applyFont="1" applyFill="1" applyBorder="1" applyAlignment="1" applyProtection="1">
      <alignment horizontal="left" vertical="center"/>
      <protection hidden="1"/>
    </xf>
    <xf numFmtId="0" fontId="87" fillId="75" borderId="0" xfId="45" applyFont="1" applyFill="1" applyBorder="1" applyAlignment="1" applyProtection="1">
      <alignment horizontal="left" vertical="center"/>
      <protection hidden="1"/>
    </xf>
    <xf numFmtId="0" fontId="85" fillId="75" borderId="0" xfId="45" applyFont="1" applyFill="1" applyBorder="1" applyAlignment="1" applyProtection="1">
      <alignment horizontal="left" vertical="center"/>
      <protection hidden="1"/>
    </xf>
    <xf numFmtId="0" fontId="12" fillId="75" borderId="0" xfId="45" applyFont="1" applyFill="1" applyBorder="1" applyAlignment="1" applyProtection="1">
      <alignment horizontal="left" vertical="center"/>
      <protection hidden="1"/>
    </xf>
    <xf numFmtId="0" fontId="133" fillId="75" borderId="0" xfId="45" applyFont="1" applyFill="1" applyBorder="1" applyAlignment="1" applyProtection="1">
      <alignment horizontal="left" vertical="center"/>
      <protection hidden="1"/>
    </xf>
    <xf numFmtId="0" fontId="84" fillId="75" borderId="0" xfId="45" applyFont="1" applyFill="1" applyBorder="1" applyAlignment="1" applyProtection="1">
      <alignment horizontal="left" vertical="center"/>
      <protection hidden="1"/>
    </xf>
    <xf numFmtId="0" fontId="133" fillId="75" borderId="65" xfId="45" applyFont="1" applyFill="1" applyBorder="1" applyAlignment="1" applyProtection="1">
      <alignment horizontal="left" vertical="center"/>
      <protection hidden="1"/>
    </xf>
    <xf numFmtId="0" fontId="84" fillId="75" borderId="65" xfId="45" applyFont="1" applyFill="1" applyBorder="1" applyAlignment="1" applyProtection="1">
      <alignment horizontal="left" vertical="center"/>
      <protection hidden="1"/>
    </xf>
    <xf numFmtId="0" fontId="42" fillId="75" borderId="65" xfId="45" applyFont="1" applyFill="1" applyBorder="1" applyAlignment="1" applyProtection="1">
      <alignment horizontal="left" vertical="center"/>
      <protection hidden="1"/>
    </xf>
    <xf numFmtId="0" fontId="145" fillId="75" borderId="0" xfId="45" applyFont="1" applyFill="1" applyBorder="1" applyAlignment="1" applyProtection="1">
      <alignment horizontal="left" vertical="center"/>
      <protection hidden="1"/>
    </xf>
    <xf numFmtId="0" fontId="134" fillId="75" borderId="0" xfId="45" applyFont="1" applyFill="1" applyBorder="1" applyAlignment="1" applyProtection="1">
      <alignment horizontal="left" vertical="center"/>
      <protection hidden="1"/>
    </xf>
    <xf numFmtId="0" fontId="146" fillId="75" borderId="0" xfId="45" applyFont="1" applyFill="1" applyBorder="1" applyAlignment="1" applyProtection="1">
      <alignment horizontal="left" vertical="center"/>
      <protection hidden="1"/>
    </xf>
    <xf numFmtId="0" fontId="147" fillId="75" borderId="0" xfId="45" applyFont="1" applyFill="1" applyBorder="1" applyAlignment="1" applyProtection="1">
      <alignment horizontal="left" vertical="center"/>
      <protection hidden="1"/>
    </xf>
    <xf numFmtId="0" fontId="42" fillId="75" borderId="173" xfId="45" applyFont="1" applyFill="1" applyBorder="1" applyAlignment="1" applyProtection="1">
      <alignment horizontal="left" vertical="center"/>
      <protection hidden="1"/>
    </xf>
    <xf numFmtId="0" fontId="141" fillId="78" borderId="100" xfId="50" applyFont="1" applyFill="1" applyBorder="1" applyAlignment="1" applyProtection="1">
      <alignment horizontal="center" vertical="center" wrapText="1"/>
      <protection hidden="1"/>
    </xf>
    <xf numFmtId="0" fontId="35" fillId="75" borderId="0" xfId="43" applyFont="1" applyFill="1" applyBorder="1" applyAlignment="1" applyProtection="1">
      <alignment horizontal="left" vertical="center"/>
      <protection hidden="1"/>
    </xf>
    <xf numFmtId="0" fontId="118" fillId="76" borderId="26" xfId="44" applyFont="1" applyFill="1" applyBorder="1" applyAlignment="1" applyProtection="1">
      <alignment horizontal="left" vertical="center"/>
      <protection hidden="1"/>
    </xf>
    <xf numFmtId="0" fontId="42" fillId="76" borderId="18" xfId="44" applyFont="1" applyFill="1" applyBorder="1" applyProtection="1">
      <alignment horizontal="center" vertical="center"/>
      <protection hidden="1"/>
    </xf>
    <xf numFmtId="0" fontId="42" fillId="76" borderId="18" xfId="44" applyFont="1" applyFill="1" applyBorder="1" applyAlignment="1" applyProtection="1">
      <alignment horizontal="center" vertical="center" wrapText="1"/>
      <protection hidden="1"/>
    </xf>
    <xf numFmtId="0" fontId="42" fillId="76" borderId="17" xfId="44" applyFont="1" applyFill="1" applyBorder="1" applyAlignment="1" applyProtection="1">
      <alignment horizontal="center" vertical="center" wrapText="1"/>
      <protection hidden="1"/>
    </xf>
    <xf numFmtId="0" fontId="42" fillId="76" borderId="104" xfId="44" applyFont="1" applyFill="1" applyBorder="1" applyAlignment="1" applyProtection="1">
      <alignment horizontal="right" vertical="center" textRotation="45"/>
      <protection hidden="1"/>
    </xf>
    <xf numFmtId="0" fontId="42" fillId="76" borderId="105" xfId="44" applyFont="1" applyFill="1" applyBorder="1" applyAlignment="1" applyProtection="1">
      <alignment horizontal="right" vertical="center" textRotation="45"/>
      <protection hidden="1"/>
    </xf>
    <xf numFmtId="0" fontId="42" fillId="76" borderId="103" xfId="44" applyFont="1" applyFill="1" applyBorder="1" applyAlignment="1" applyProtection="1">
      <alignment horizontal="right" vertical="center" textRotation="45"/>
      <protection hidden="1"/>
    </xf>
    <xf numFmtId="0" fontId="42" fillId="76" borderId="20" xfId="24" applyFont="1" applyFill="1" applyBorder="1" applyAlignment="1" applyProtection="1">
      <alignment vertical="center"/>
      <protection hidden="1"/>
    </xf>
    <xf numFmtId="0" fontId="39" fillId="76" borderId="20" xfId="24" applyFont="1" applyFill="1" applyBorder="1" applyAlignment="1" applyProtection="1">
      <alignment vertical="center"/>
      <protection hidden="1"/>
    </xf>
    <xf numFmtId="0" fontId="39" fillId="76" borderId="31" xfId="24" applyFont="1" applyFill="1" applyBorder="1" applyAlignment="1" applyProtection="1">
      <alignment vertical="center"/>
      <protection hidden="1"/>
    </xf>
    <xf numFmtId="0" fontId="42" fillId="75" borderId="0" xfId="45" applyFont="1" applyFill="1" applyBorder="1" applyAlignment="1" applyProtection="1">
      <alignment horizontal="left" vertical="center" wrapText="1"/>
      <protection hidden="1"/>
    </xf>
    <xf numFmtId="0" fontId="138" fillId="75" borderId="0" xfId="45" applyFont="1" applyFill="1" applyBorder="1" applyAlignment="1" applyProtection="1">
      <alignment horizontal="left" vertical="center"/>
      <protection hidden="1"/>
    </xf>
    <xf numFmtId="0" fontId="138" fillId="75" borderId="0" xfId="45" applyFont="1" applyFill="1" applyBorder="1" applyAlignment="1" applyProtection="1">
      <alignment horizontal="left" vertical="center" wrapText="1"/>
      <protection hidden="1"/>
    </xf>
    <xf numFmtId="0" fontId="41" fillId="75" borderId="66" xfId="45" applyFont="1" applyFill="1" applyBorder="1" applyAlignment="1" applyProtection="1">
      <alignment horizontal="left" vertical="center"/>
      <protection hidden="1"/>
    </xf>
    <xf numFmtId="0" fontId="43" fillId="75" borderId="0" xfId="45" applyFont="1" applyFill="1" applyBorder="1" applyAlignment="1" applyProtection="1">
      <alignment horizontal="left" vertical="center"/>
      <protection hidden="1"/>
    </xf>
    <xf numFmtId="0" fontId="43" fillId="75" borderId="66" xfId="45" applyFont="1" applyFill="1" applyBorder="1" applyAlignment="1" applyProtection="1">
      <alignment horizontal="left" vertical="center"/>
      <protection hidden="1"/>
    </xf>
    <xf numFmtId="0" fontId="43" fillId="75" borderId="0" xfId="45" applyFont="1" applyFill="1" applyBorder="1" applyAlignment="1" applyProtection="1">
      <alignment horizontal="left" vertical="center" wrapText="1"/>
      <protection hidden="1"/>
    </xf>
    <xf numFmtId="0" fontId="45" fillId="75" borderId="0" xfId="45" applyFont="1" applyFill="1" applyBorder="1" applyAlignment="1" applyProtection="1">
      <alignment horizontal="left" vertical="center"/>
      <protection hidden="1"/>
    </xf>
    <xf numFmtId="0" fontId="38" fillId="75" borderId="0" xfId="39" applyFont="1" applyFill="1" applyBorder="1" applyAlignment="1" applyProtection="1">
      <alignment horizontal="left" vertical="center"/>
      <protection hidden="1"/>
    </xf>
    <xf numFmtId="0" fontId="38" fillId="75" borderId="0" xfId="39" applyFont="1" applyFill="1" applyBorder="1" applyAlignment="1" applyProtection="1">
      <alignment horizontal="left" vertical="center" wrapText="1"/>
      <protection hidden="1"/>
    </xf>
    <xf numFmtId="0" fontId="48" fillId="75" borderId="0" xfId="45" applyFont="1" applyFill="1" applyBorder="1" applyAlignment="1" applyProtection="1">
      <alignment horizontal="left" vertical="center"/>
      <protection hidden="1"/>
    </xf>
    <xf numFmtId="0" fontId="42" fillId="75" borderId="0" xfId="50" applyFont="1" applyFill="1" applyBorder="1" applyAlignment="1" applyProtection="1">
      <alignment horizontal="center" vertical="center" wrapText="1"/>
      <protection hidden="1"/>
    </xf>
    <xf numFmtId="0" fontId="41" fillId="75" borderId="65" xfId="45" applyFont="1" applyFill="1" applyBorder="1" applyAlignment="1" applyProtection="1">
      <alignment horizontal="left" vertical="center"/>
      <protection hidden="1"/>
    </xf>
    <xf numFmtId="0" fontId="41" fillId="75" borderId="173" xfId="45" applyFont="1" applyFill="1" applyBorder="1" applyAlignment="1" applyProtection="1">
      <alignment horizontal="left" vertical="center"/>
      <protection hidden="1"/>
    </xf>
    <xf numFmtId="0" fontId="42" fillId="75" borderId="174" xfId="45" applyFont="1" applyFill="1" applyBorder="1" applyAlignment="1" applyProtection="1">
      <alignment horizontal="left" vertical="center"/>
      <protection hidden="1"/>
    </xf>
    <xf numFmtId="0" fontId="41" fillId="75" borderId="174" xfId="45" applyFont="1" applyFill="1" applyBorder="1" applyAlignment="1" applyProtection="1">
      <alignment horizontal="left" vertical="center"/>
      <protection hidden="1"/>
    </xf>
    <xf numFmtId="0" fontId="63" fillId="76" borderId="156" xfId="50" applyFont="1" applyFill="1" applyBorder="1" applyAlignment="1" applyProtection="1">
      <alignment horizontal="center" vertical="center" wrapText="1"/>
      <protection hidden="1"/>
    </xf>
    <xf numFmtId="0" fontId="42" fillId="76" borderId="156" xfId="50" applyFont="1" applyFill="1" applyBorder="1" applyAlignment="1" applyProtection="1">
      <alignment horizontal="center" vertical="center" wrapText="1"/>
      <protection hidden="1"/>
    </xf>
    <xf numFmtId="164" fontId="63" fillId="76" borderId="156" xfId="56" applyFont="1" applyFill="1" applyBorder="1" applyAlignment="1" applyProtection="1">
      <alignment horizontal="center" vertical="center" wrapText="1"/>
      <protection hidden="1"/>
    </xf>
    <xf numFmtId="0" fontId="41" fillId="75" borderId="0" xfId="45" applyFont="1" applyFill="1" applyBorder="1" applyAlignment="1" applyProtection="1">
      <alignment horizontal="left" vertical="center"/>
      <protection locked="0" hidden="1"/>
    </xf>
    <xf numFmtId="0" fontId="41" fillId="75" borderId="0" xfId="45" applyFont="1" applyFill="1" applyBorder="1" applyAlignment="1" applyProtection="1">
      <alignment horizontal="left" vertical="center" wrapText="1"/>
      <protection hidden="1"/>
    </xf>
    <xf numFmtId="0" fontId="34" fillId="75" borderId="0" xfId="0" applyFont="1" applyFill="1"/>
    <xf numFmtId="0" fontId="137" fillId="75" borderId="174" xfId="45" applyFont="1" applyFill="1" applyBorder="1" applyAlignment="1" applyProtection="1">
      <alignment horizontal="left" vertical="center"/>
      <protection hidden="1"/>
    </xf>
    <xf numFmtId="0" fontId="134" fillId="75" borderId="0" xfId="0" applyFont="1" applyFill="1"/>
    <xf numFmtId="0" fontId="148" fillId="75" borderId="0" xfId="0" applyFont="1" applyFill="1"/>
    <xf numFmtId="0" fontId="55" fillId="76" borderId="18" xfId="44" applyFont="1" applyFill="1" applyBorder="1" applyAlignment="1" applyProtection="1">
      <alignment horizontal="center" vertical="center" wrapText="1"/>
      <protection hidden="1"/>
    </xf>
    <xf numFmtId="0" fontId="55" fillId="76" borderId="18" xfId="44" applyFont="1" applyFill="1" applyBorder="1" applyProtection="1">
      <alignment horizontal="center" vertical="center"/>
      <protection hidden="1"/>
    </xf>
    <xf numFmtId="0" fontId="55" fillId="76" borderId="17" xfId="44" applyFont="1" applyFill="1" applyBorder="1" applyAlignment="1" applyProtection="1">
      <alignment horizontal="center" vertical="center" wrapText="1"/>
      <protection hidden="1"/>
    </xf>
    <xf numFmtId="0" fontId="137" fillId="75" borderId="0" xfId="45" applyFont="1" applyFill="1" applyBorder="1" applyAlignment="1" applyProtection="1">
      <alignment vertical="center"/>
      <protection hidden="1"/>
    </xf>
    <xf numFmtId="0" fontId="137" fillId="75" borderId="66" xfId="45" applyFont="1" applyFill="1" applyBorder="1" applyAlignment="1" applyProtection="1">
      <alignment vertical="center"/>
      <protection hidden="1"/>
    </xf>
    <xf numFmtId="0" fontId="149" fillId="75" borderId="0" xfId="45" applyFont="1" applyFill="1" applyBorder="1" applyAlignment="1" applyProtection="1">
      <alignment vertical="center"/>
      <protection hidden="1"/>
    </xf>
    <xf numFmtId="0" fontId="142" fillId="75" borderId="0" xfId="45" applyFont="1" applyFill="1" applyBorder="1" applyAlignment="1" applyProtection="1">
      <alignment vertical="center"/>
      <protection hidden="1"/>
    </xf>
    <xf numFmtId="0" fontId="42" fillId="75" borderId="0" xfId="45" applyFont="1" applyFill="1" applyBorder="1" applyAlignment="1" applyProtection="1">
      <alignment vertical="center"/>
      <protection hidden="1"/>
    </xf>
    <xf numFmtId="0" fontId="42" fillId="75" borderId="0" xfId="45" applyFont="1" applyFill="1" applyBorder="1" applyAlignment="1" applyProtection="1">
      <alignment vertical="center" wrapText="1"/>
      <protection hidden="1"/>
    </xf>
    <xf numFmtId="0" fontId="137" fillId="75" borderId="0" xfId="45" applyFont="1" applyFill="1" applyBorder="1" applyAlignment="1" applyProtection="1">
      <alignment vertical="center" wrapText="1"/>
      <protection hidden="1"/>
    </xf>
    <xf numFmtId="0" fontId="135" fillId="75" borderId="0" xfId="45" applyFont="1" applyFill="1" applyBorder="1" applyAlignment="1" applyProtection="1">
      <alignment horizontal="left" vertical="center" indent="4"/>
      <protection hidden="1"/>
    </xf>
    <xf numFmtId="0" fontId="135" fillId="75" borderId="0" xfId="45" applyFont="1" applyFill="1" applyBorder="1" applyAlignment="1" applyProtection="1">
      <alignment vertical="center"/>
      <protection hidden="1"/>
    </xf>
    <xf numFmtId="0" fontId="152" fillId="75" borderId="0" xfId="45" applyFont="1" applyFill="1" applyBorder="1" applyAlignment="1" applyProtection="1">
      <alignment vertical="center"/>
      <protection hidden="1"/>
    </xf>
    <xf numFmtId="0" fontId="41" fillId="75" borderId="0" xfId="45" applyFont="1" applyFill="1" applyBorder="1" applyAlignment="1" applyProtection="1">
      <alignment vertical="center"/>
      <protection hidden="1"/>
    </xf>
    <xf numFmtId="0" fontId="41" fillId="75" borderId="66" xfId="45" applyFont="1" applyFill="1" applyBorder="1" applyAlignment="1" applyProtection="1">
      <alignment vertical="center"/>
      <protection hidden="1"/>
    </xf>
    <xf numFmtId="0" fontId="138" fillId="75" borderId="0" xfId="45" applyFont="1" applyFill="1" applyBorder="1" applyAlignment="1" applyProtection="1">
      <alignment vertical="center"/>
      <protection hidden="1"/>
    </xf>
    <xf numFmtId="0" fontId="138" fillId="75" borderId="66" xfId="45" applyFont="1" applyFill="1" applyBorder="1" applyAlignment="1" applyProtection="1">
      <alignment vertical="center"/>
      <protection hidden="1"/>
    </xf>
    <xf numFmtId="0" fontId="137" fillId="75" borderId="0" xfId="45" applyFont="1" applyFill="1" applyBorder="1" applyProtection="1">
      <alignment horizontal="center" vertical="center"/>
      <protection hidden="1"/>
    </xf>
    <xf numFmtId="0" fontId="41" fillId="75" borderId="118" xfId="45" applyFont="1" applyFill="1" applyBorder="1" applyAlignment="1" applyProtection="1">
      <alignment vertical="center"/>
      <protection hidden="1"/>
    </xf>
    <xf numFmtId="0" fontId="135" fillId="75" borderId="66" xfId="45" applyFont="1" applyFill="1" applyBorder="1" applyAlignment="1" applyProtection="1">
      <alignment vertical="center"/>
      <protection hidden="1"/>
    </xf>
    <xf numFmtId="0" fontId="135" fillId="75" borderId="65" xfId="45" applyFont="1" applyFill="1" applyBorder="1" applyAlignment="1" applyProtection="1">
      <alignment vertical="center"/>
      <protection hidden="1"/>
    </xf>
    <xf numFmtId="0" fontId="135" fillId="75" borderId="173" xfId="45" applyFont="1" applyFill="1" applyBorder="1" applyAlignment="1" applyProtection="1">
      <alignment vertical="center"/>
      <protection hidden="1"/>
    </xf>
    <xf numFmtId="0" fontId="41" fillId="79" borderId="80" xfId="44" applyFont="1" applyFill="1" applyBorder="1" applyAlignment="1" applyProtection="1">
      <alignment horizontal="center" vertical="center" wrapText="1"/>
      <protection hidden="1"/>
    </xf>
    <xf numFmtId="0" fontId="41" fillId="79" borderId="98" xfId="44" applyFont="1" applyFill="1" applyBorder="1" applyAlignment="1" applyProtection="1">
      <alignment horizontal="center" vertical="center" wrapText="1"/>
      <protection hidden="1"/>
    </xf>
    <xf numFmtId="0" fontId="77" fillId="79" borderId="61" xfId="44" applyFont="1" applyFill="1" applyBorder="1" applyAlignment="1" applyProtection="1">
      <alignment horizontal="center" wrapText="1"/>
      <protection locked="0" hidden="1"/>
    </xf>
    <xf numFmtId="0" fontId="77" fillId="79" borderId="78" xfId="44" applyFont="1" applyFill="1" applyBorder="1" applyAlignment="1" applyProtection="1">
      <alignment horizontal="center" wrapText="1"/>
      <protection locked="0" hidden="1"/>
    </xf>
    <xf numFmtId="0" fontId="135" fillId="75" borderId="79" xfId="45" applyFont="1" applyFill="1" applyBorder="1" applyAlignment="1" applyProtection="1">
      <alignment vertical="center"/>
      <protection hidden="1"/>
    </xf>
    <xf numFmtId="0" fontId="41" fillId="75" borderId="181" xfId="45" applyFont="1" applyFill="1" applyBorder="1" applyAlignment="1" applyProtection="1">
      <alignment vertical="center"/>
      <protection hidden="1"/>
    </xf>
    <xf numFmtId="0" fontId="41" fillId="75" borderId="182" xfId="45" applyFont="1" applyFill="1" applyBorder="1" applyAlignment="1" applyProtection="1">
      <alignment vertical="center"/>
      <protection hidden="1"/>
    </xf>
    <xf numFmtId="0" fontId="42" fillId="75" borderId="184" xfId="45" applyFont="1" applyFill="1" applyBorder="1" applyAlignment="1" applyProtection="1">
      <alignment vertical="center"/>
      <protection hidden="1"/>
    </xf>
    <xf numFmtId="0" fontId="41" fillId="75" borderId="187" xfId="45" applyFont="1" applyFill="1" applyBorder="1" applyAlignment="1" applyProtection="1">
      <alignment vertical="center"/>
      <protection hidden="1"/>
    </xf>
    <xf numFmtId="0" fontId="42" fillId="75" borderId="188" xfId="45" applyFont="1" applyFill="1" applyBorder="1" applyAlignment="1" applyProtection="1">
      <alignment vertical="center"/>
      <protection hidden="1"/>
    </xf>
    <xf numFmtId="0" fontId="67" fillId="75" borderId="0" xfId="0" applyFont="1" applyFill="1"/>
    <xf numFmtId="0" fontId="137" fillId="75" borderId="0" xfId="45" applyFont="1" applyFill="1" applyBorder="1" applyAlignment="1" applyProtection="1">
      <alignment horizontal="left" vertical="center" wrapText="1"/>
      <protection hidden="1"/>
    </xf>
    <xf numFmtId="0" fontId="153" fillId="75" borderId="0" xfId="0" applyFont="1" applyFill="1"/>
    <xf numFmtId="0" fontId="39" fillId="76" borderId="19" xfId="24" applyFont="1" applyFill="1" applyBorder="1" applyAlignment="1" applyProtection="1">
      <alignment vertical="center"/>
      <protection hidden="1"/>
    </xf>
    <xf numFmtId="0" fontId="39" fillId="76" borderId="29" xfId="44" applyFont="1" applyFill="1" applyBorder="1" applyAlignment="1" applyProtection="1">
      <alignment horizontal="center" vertical="center" wrapText="1"/>
      <protection hidden="1"/>
    </xf>
    <xf numFmtId="0" fontId="51" fillId="75" borderId="0" xfId="45" applyFont="1" applyFill="1" applyBorder="1" applyAlignment="1" applyProtection="1">
      <alignment horizontal="right" vertical="center"/>
      <protection hidden="1"/>
    </xf>
    <xf numFmtId="0" fontId="89" fillId="75" borderId="0" xfId="45" applyFont="1" applyFill="1" applyBorder="1" applyAlignment="1" applyProtection="1">
      <alignment horizontal="left" vertical="center"/>
      <protection hidden="1"/>
    </xf>
    <xf numFmtId="0" fontId="58" fillId="75" borderId="0" xfId="43" applyFont="1" applyFill="1" applyBorder="1" applyAlignment="1" applyProtection="1">
      <alignment horizontal="left" wrapText="1"/>
      <protection locked="0" hidden="1"/>
    </xf>
    <xf numFmtId="0" fontId="63" fillId="75" borderId="0" xfId="45" applyFont="1" applyFill="1" applyBorder="1" applyAlignment="1" applyProtection="1">
      <alignment horizontal="left" vertical="center"/>
      <protection hidden="1"/>
    </xf>
    <xf numFmtId="0" fontId="150" fillId="75" borderId="0" xfId="43" applyFont="1" applyFill="1" applyBorder="1" applyAlignment="1" applyProtection="1">
      <alignment horizontal="left" wrapText="1"/>
      <protection locked="0" hidden="1"/>
    </xf>
    <xf numFmtId="0" fontId="129" fillId="75" borderId="0" xfId="45" applyFont="1" applyFill="1" applyBorder="1" applyAlignment="1" applyProtection="1">
      <alignment horizontal="left" vertical="center"/>
      <protection hidden="1"/>
    </xf>
    <xf numFmtId="0" fontId="88" fillId="75" borderId="0" xfId="0" applyFont="1" applyFill="1"/>
    <xf numFmtId="0" fontId="91" fillId="75" borderId="0" xfId="0" applyFont="1" applyFill="1"/>
    <xf numFmtId="0" fontId="87" fillId="75" borderId="0" xfId="45" applyFont="1" applyFill="1" applyBorder="1" applyAlignment="1" applyProtection="1">
      <alignment vertical="center"/>
      <protection hidden="1"/>
    </xf>
    <xf numFmtId="0" fontId="39" fillId="76" borderId="18" xfId="24" applyFont="1" applyFill="1" applyBorder="1" applyAlignment="1" applyProtection="1">
      <alignment vertical="center"/>
      <protection hidden="1"/>
    </xf>
    <xf numFmtId="0" fontId="39" fillId="76" borderId="22" xfId="24" applyFont="1" applyFill="1" applyBorder="1" applyAlignment="1" applyProtection="1">
      <alignment vertical="center"/>
      <protection hidden="1"/>
    </xf>
    <xf numFmtId="0" fontId="39" fillId="76" borderId="144" xfId="24" applyFont="1" applyFill="1" applyBorder="1" applyAlignment="1" applyProtection="1">
      <alignment vertical="center"/>
      <protection hidden="1"/>
    </xf>
    <xf numFmtId="0" fontId="92" fillId="75" borderId="0" xfId="57" applyFont="1" applyFill="1" applyBorder="1" applyProtection="1">
      <protection hidden="1"/>
    </xf>
    <xf numFmtId="167" fontId="89" fillId="75" borderId="0" xfId="43" applyNumberFormat="1" applyFont="1" applyFill="1" applyBorder="1" applyAlignment="1" applyProtection="1">
      <alignment horizontal="left" vertical="center" wrapText="1"/>
      <protection hidden="1"/>
    </xf>
    <xf numFmtId="0" fontId="53" fillId="75" borderId="0" xfId="45" applyFont="1" applyFill="1" applyBorder="1" applyAlignment="1" applyProtection="1">
      <alignment horizontal="left" vertical="center"/>
      <protection hidden="1"/>
    </xf>
    <xf numFmtId="0" fontId="90" fillId="75" borderId="0" xfId="45" applyFont="1" applyFill="1" applyBorder="1" applyAlignment="1" applyProtection="1">
      <alignment horizontal="left" vertical="center"/>
      <protection hidden="1"/>
    </xf>
    <xf numFmtId="0" fontId="39" fillId="76" borderId="193" xfId="24" applyFont="1" applyFill="1" applyBorder="1" applyAlignment="1" applyProtection="1">
      <alignment vertical="center"/>
      <protection hidden="1"/>
    </xf>
    <xf numFmtId="167" fontId="136" fillId="30" borderId="192" xfId="43" applyNumberFormat="1" applyFont="1" applyFill="1" applyBorder="1" applyAlignment="1" applyProtection="1">
      <alignment horizontal="left" vertical="center" wrapText="1"/>
      <protection hidden="1"/>
    </xf>
    <xf numFmtId="167" fontId="137" fillId="76" borderId="0" xfId="43" applyNumberFormat="1" applyFont="1" applyFill="1" applyBorder="1" applyAlignment="1" applyProtection="1">
      <alignment horizontal="left" vertical="center" wrapText="1"/>
      <protection hidden="1"/>
    </xf>
    <xf numFmtId="167" fontId="137" fillId="76" borderId="148" xfId="43" applyNumberFormat="1" applyFont="1" applyFill="1" applyBorder="1" applyAlignment="1" applyProtection="1">
      <alignment horizontal="left" vertical="center" wrapText="1"/>
      <protection hidden="1"/>
    </xf>
    <xf numFmtId="0" fontId="39" fillId="76" borderId="194" xfId="44" applyFont="1" applyFill="1" applyBorder="1" applyAlignment="1" applyProtection="1">
      <alignment horizontal="center" vertical="center" wrapText="1"/>
      <protection hidden="1"/>
    </xf>
    <xf numFmtId="0" fontId="61" fillId="79" borderId="139" xfId="44" applyFont="1" applyFill="1" applyBorder="1" applyAlignment="1" applyProtection="1">
      <alignment horizontal="center" vertical="center" wrapText="1"/>
      <protection hidden="1"/>
    </xf>
    <xf numFmtId="0" fontId="79" fillId="79" borderId="61" xfId="44" applyFont="1" applyFill="1" applyBorder="1" applyAlignment="1" applyProtection="1">
      <alignment horizontal="left" wrapText="1"/>
      <protection locked="0" hidden="1"/>
    </xf>
    <xf numFmtId="0" fontId="79" fillId="79" borderId="78" xfId="44" applyFont="1" applyFill="1" applyBorder="1" applyAlignment="1" applyProtection="1">
      <alignment horizontal="left" wrapText="1"/>
      <protection locked="0" hidden="1"/>
    </xf>
    <xf numFmtId="0" fontId="61" fillId="79" borderId="61" xfId="44" applyFont="1" applyFill="1" applyBorder="1" applyAlignment="1" applyProtection="1">
      <alignment horizontal="center" vertical="center" wrapText="1"/>
      <protection hidden="1"/>
    </xf>
    <xf numFmtId="0" fontId="61" fillId="79" borderId="78" xfId="44" applyFont="1" applyFill="1" applyBorder="1" applyAlignment="1" applyProtection="1">
      <alignment horizontal="center" vertical="center" wrapText="1"/>
      <protection hidden="1"/>
    </xf>
    <xf numFmtId="0" fontId="41" fillId="75" borderId="79" xfId="45" applyFont="1" applyFill="1" applyBorder="1" applyAlignment="1" applyProtection="1">
      <alignment horizontal="left" vertical="center"/>
      <protection hidden="1"/>
    </xf>
    <xf numFmtId="0" fontId="41" fillId="75" borderId="182" xfId="45" applyFont="1" applyFill="1" applyBorder="1" applyAlignment="1" applyProtection="1">
      <alignment horizontal="left" vertical="center"/>
      <protection hidden="1"/>
    </xf>
    <xf numFmtId="0" fontId="41" fillId="75" borderId="184" xfId="45" applyFont="1" applyFill="1" applyBorder="1" applyAlignment="1" applyProtection="1">
      <alignment horizontal="left" vertical="center"/>
      <protection hidden="1"/>
    </xf>
    <xf numFmtId="0" fontId="42" fillId="76" borderId="137" xfId="44" applyFont="1" applyFill="1" applyBorder="1" applyAlignment="1" applyProtection="1">
      <alignment horizontal="center" vertical="center" wrapText="1"/>
      <protection hidden="1"/>
    </xf>
    <xf numFmtId="0" fontId="55" fillId="76" borderId="138" xfId="44" applyFont="1" applyFill="1" applyBorder="1" applyAlignment="1" applyProtection="1">
      <alignment horizontal="center" vertical="center" wrapText="1"/>
      <protection hidden="1"/>
    </xf>
    <xf numFmtId="0" fontId="42" fillId="76" borderId="138" xfId="44" applyFont="1" applyFill="1" applyBorder="1" applyAlignment="1" applyProtection="1">
      <alignment horizontal="center" vertical="center" wrapText="1"/>
      <protection hidden="1"/>
    </xf>
    <xf numFmtId="0" fontId="42" fillId="76" borderId="138" xfId="44" applyFont="1" applyFill="1" applyBorder="1" applyProtection="1">
      <alignment horizontal="center" vertical="center"/>
      <protection hidden="1"/>
    </xf>
    <xf numFmtId="0" fontId="42" fillId="76" borderId="27" xfId="44" applyFont="1" applyFill="1" applyBorder="1" applyAlignment="1" applyProtection="1">
      <alignment horizontal="center" vertical="center" wrapText="1"/>
      <protection hidden="1"/>
    </xf>
    <xf numFmtId="0" fontId="42" fillId="76" borderId="172" xfId="44" applyFont="1" applyFill="1" applyBorder="1" applyAlignment="1" applyProtection="1">
      <alignment horizontal="center" vertical="center" wrapText="1"/>
      <protection hidden="1"/>
    </xf>
    <xf numFmtId="0" fontId="42" fillId="76" borderId="21" xfId="44" applyFont="1" applyFill="1" applyBorder="1" applyAlignment="1" applyProtection="1">
      <alignment horizontal="center" vertical="center" wrapText="1"/>
      <protection hidden="1"/>
    </xf>
    <xf numFmtId="0" fontId="41" fillId="75" borderId="196" xfId="45" applyFont="1" applyFill="1" applyBorder="1" applyAlignment="1" applyProtection="1">
      <alignment horizontal="left" vertical="center"/>
      <protection hidden="1"/>
    </xf>
    <xf numFmtId="0" fontId="79" fillId="72" borderId="197" xfId="44" applyFont="1" applyFill="1" applyBorder="1" applyAlignment="1" applyProtection="1">
      <alignment horizontal="left" wrapText="1"/>
      <protection locked="0" hidden="1"/>
    </xf>
    <xf numFmtId="0" fontId="61" fillId="72" borderId="197" xfId="44" applyFont="1" applyFill="1" applyBorder="1" applyAlignment="1" applyProtection="1">
      <alignment horizontal="center" vertical="center" wrapText="1"/>
      <protection hidden="1"/>
    </xf>
    <xf numFmtId="0" fontId="42" fillId="76" borderId="142" xfId="44" applyFont="1" applyFill="1" applyBorder="1" applyAlignment="1" applyProtection="1">
      <alignment horizontal="center" vertical="center" wrapText="1"/>
      <protection hidden="1"/>
    </xf>
    <xf numFmtId="0" fontId="61" fillId="79" borderId="140" xfId="44" applyFont="1" applyFill="1" applyBorder="1" applyAlignment="1" applyProtection="1">
      <alignment horizontal="center" vertical="center" wrapText="1"/>
      <protection hidden="1"/>
    </xf>
    <xf numFmtId="0" fontId="61" fillId="72" borderId="206" xfId="44" applyFont="1" applyFill="1" applyBorder="1" applyAlignment="1" applyProtection="1">
      <alignment horizontal="center" vertical="center" wrapText="1"/>
      <protection hidden="1"/>
    </xf>
    <xf numFmtId="0" fontId="61" fillId="79" borderId="110" xfId="44" applyFont="1" applyFill="1" applyBorder="1" applyAlignment="1" applyProtection="1">
      <alignment horizontal="center" vertical="center" wrapText="1"/>
      <protection hidden="1"/>
    </xf>
    <xf numFmtId="0" fontId="35" fillId="75" borderId="0" xfId="0" applyFont="1" applyFill="1"/>
    <xf numFmtId="0" fontId="150" fillId="75" borderId="0" xfId="0" applyFont="1" applyFill="1" applyAlignment="1">
      <alignment horizontal="center"/>
    </xf>
    <xf numFmtId="0" fontId="150" fillId="75" borderId="0" xfId="0" applyFont="1" applyFill="1" applyAlignment="1">
      <alignment horizontal="left" indent="1"/>
    </xf>
    <xf numFmtId="0" fontId="154" fillId="75" borderId="0" xfId="50" quotePrefix="1" applyFont="1" applyFill="1" applyProtection="1">
      <protection hidden="1"/>
    </xf>
    <xf numFmtId="0" fontId="42" fillId="78" borderId="156" xfId="50" applyFont="1" applyFill="1" applyBorder="1" applyAlignment="1" applyProtection="1">
      <alignment horizontal="center" vertical="center" wrapText="1"/>
      <protection hidden="1"/>
    </xf>
    <xf numFmtId="0" fontId="100" fillId="76" borderId="57" xfId="0" applyFont="1" applyFill="1" applyBorder="1" applyAlignment="1">
      <alignment horizontal="center"/>
    </xf>
    <xf numFmtId="0" fontId="100" fillId="76" borderId="57" xfId="0" applyFont="1" applyFill="1" applyBorder="1" applyAlignment="1">
      <alignment horizontal="center" wrapText="1"/>
    </xf>
    <xf numFmtId="0" fontId="12" fillId="76" borderId="61" xfId="44" applyFont="1" applyFill="1" applyBorder="1" applyAlignment="1" applyProtection="1">
      <alignment horizontal="center" vertical="center" wrapText="1"/>
      <protection hidden="1"/>
    </xf>
    <xf numFmtId="0" fontId="67" fillId="75" borderId="0" xfId="0" applyFont="1" applyFill="1" applyAlignment="1">
      <alignment wrapText="1"/>
    </xf>
    <xf numFmtId="0" fontId="41" fillId="75" borderId="0" xfId="45" applyFont="1" applyFill="1" applyBorder="1" applyAlignment="1" applyProtection="1">
      <alignment vertical="center" wrapText="1"/>
      <protection hidden="1"/>
    </xf>
    <xf numFmtId="0" fontId="39" fillId="75" borderId="109" xfId="0" applyFont="1" applyFill="1" applyBorder="1"/>
    <xf numFmtId="0" fontId="44" fillId="75" borderId="109" xfId="0" applyFont="1" applyFill="1" applyBorder="1"/>
    <xf numFmtId="0" fontId="56" fillId="75" borderId="0" xfId="45" applyFont="1" applyFill="1" applyBorder="1" applyAlignment="1" applyProtection="1">
      <alignment vertical="center" textRotation="90"/>
      <protection hidden="1"/>
    </xf>
    <xf numFmtId="0" fontId="43" fillId="75" borderId="0" xfId="45" applyFont="1" applyFill="1" applyBorder="1" applyAlignment="1" applyProtection="1">
      <alignment vertical="center" textRotation="90"/>
      <protection hidden="1"/>
    </xf>
    <xf numFmtId="0" fontId="44" fillId="75" borderId="0" xfId="0" applyFont="1" applyFill="1" applyAlignment="1">
      <alignment wrapText="1"/>
    </xf>
    <xf numFmtId="0" fontId="44" fillId="75" borderId="0" xfId="0" applyFont="1" applyFill="1" applyBorder="1"/>
    <xf numFmtId="0" fontId="48" fillId="75" borderId="0" xfId="0" applyFont="1" applyFill="1" applyBorder="1"/>
    <xf numFmtId="0" fontId="43" fillId="75" borderId="0" xfId="45" applyFont="1" applyFill="1" applyBorder="1" applyAlignment="1" applyProtection="1">
      <alignment vertical="center" wrapText="1"/>
      <protection hidden="1"/>
    </xf>
    <xf numFmtId="2" fontId="48" fillId="75" borderId="0" xfId="0" applyNumberFormat="1" applyFont="1" applyFill="1" applyBorder="1"/>
    <xf numFmtId="164" fontId="48" fillId="75" borderId="0" xfId="0" applyNumberFormat="1" applyFont="1" applyFill="1" applyBorder="1"/>
    <xf numFmtId="0" fontId="59" fillId="75" borderId="0" xfId="0" applyFont="1" applyFill="1" applyBorder="1" applyAlignment="1">
      <alignment vertical="top"/>
    </xf>
    <xf numFmtId="0" fontId="49" fillId="75" borderId="0" xfId="0" applyFont="1" applyFill="1" applyBorder="1" applyAlignment="1">
      <alignment vertical="top"/>
    </xf>
    <xf numFmtId="0" fontId="44" fillId="75" borderId="65" xfId="0" applyFont="1" applyFill="1" applyBorder="1"/>
    <xf numFmtId="0" fontId="44" fillId="75" borderId="175" xfId="0" applyFont="1" applyFill="1" applyBorder="1"/>
    <xf numFmtId="0" fontId="44" fillId="75" borderId="174" xfId="0" applyFont="1" applyFill="1" applyBorder="1"/>
    <xf numFmtId="0" fontId="44" fillId="75" borderId="65" xfId="0" applyFont="1" applyFill="1" applyBorder="1" applyAlignment="1">
      <alignment wrapText="1"/>
    </xf>
    <xf numFmtId="0" fontId="44" fillId="75" borderId="174" xfId="0" applyFont="1" applyFill="1" applyBorder="1" applyAlignment="1">
      <alignment wrapText="1"/>
    </xf>
    <xf numFmtId="0" fontId="12" fillId="33" borderId="77" xfId="44" applyFont="1" applyFill="1" applyBorder="1" applyAlignment="1" applyProtection="1">
      <alignment horizontal="center" vertical="center" wrapText="1"/>
      <protection hidden="1"/>
    </xf>
    <xf numFmtId="167" fontId="12" fillId="33" borderId="77" xfId="43" applyNumberFormat="1" applyFont="1" applyFill="1" applyBorder="1" applyAlignment="1" applyProtection="1">
      <alignment horizontal="center" vertical="center" wrapText="1"/>
      <protection hidden="1"/>
    </xf>
    <xf numFmtId="0" fontId="80" fillId="52" borderId="110" xfId="0" applyFont="1" applyFill="1" applyBorder="1" applyAlignment="1" applyProtection="1">
      <alignment horizontal="left" vertical="top" wrapText="1"/>
      <protection hidden="1"/>
    </xf>
    <xf numFmtId="0" fontId="48" fillId="52" borderId="110" xfId="0" applyFont="1" applyFill="1" applyBorder="1" applyAlignment="1" applyProtection="1">
      <alignment horizontal="left" vertical="top" wrapText="1"/>
      <protection hidden="1"/>
    </xf>
    <xf numFmtId="0" fontId="142" fillId="75" borderId="0" xfId="45" applyFont="1" applyFill="1" applyBorder="1" applyProtection="1">
      <alignment horizontal="center" vertical="center"/>
      <protection hidden="1"/>
    </xf>
    <xf numFmtId="0" fontId="127" fillId="43" borderId="75" xfId="45" applyFont="1" applyFill="1" applyBorder="1" applyAlignment="1" applyProtection="1">
      <alignment horizontal="left" vertical="center"/>
      <protection hidden="1"/>
    </xf>
    <xf numFmtId="0" fontId="126" fillId="75" borderId="0" xfId="45" applyFont="1" applyFill="1" applyBorder="1" applyAlignment="1" applyProtection="1">
      <alignment horizontal="left" vertical="center"/>
      <protection hidden="1"/>
    </xf>
    <xf numFmtId="0" fontId="155" fillId="50" borderId="45" xfId="38" applyFont="1" applyFill="1" applyBorder="1" applyAlignment="1" applyProtection="1">
      <alignment horizontal="left" vertical="center" indent="1"/>
      <protection hidden="1"/>
    </xf>
    <xf numFmtId="0" fontId="125" fillId="71" borderId="59" xfId="24" applyFont="1" applyFill="1" applyBorder="1" applyAlignment="1" applyProtection="1">
      <alignment vertical="center"/>
      <protection hidden="1"/>
    </xf>
    <xf numFmtId="0" fontId="41" fillId="75" borderId="67" xfId="45" applyFont="1" applyFill="1" applyBorder="1" applyAlignment="1" applyProtection="1">
      <alignment vertical="center"/>
      <protection hidden="1"/>
    </xf>
    <xf numFmtId="0" fontId="41" fillId="75" borderId="65" xfId="45" applyFont="1" applyFill="1" applyBorder="1" applyAlignment="1" applyProtection="1">
      <alignment vertical="center"/>
      <protection hidden="1"/>
    </xf>
    <xf numFmtId="0" fontId="41" fillId="75" borderId="68" xfId="45" applyFont="1" applyFill="1" applyBorder="1" applyAlignment="1" applyProtection="1">
      <alignment vertical="center"/>
      <protection hidden="1"/>
    </xf>
    <xf numFmtId="0" fontId="138" fillId="75" borderId="65" xfId="45" applyFont="1" applyFill="1" applyBorder="1" applyAlignment="1" applyProtection="1">
      <alignment vertical="center"/>
      <protection hidden="1"/>
    </xf>
    <xf numFmtId="0" fontId="139" fillId="75" borderId="174" xfId="0" applyFont="1" applyFill="1" applyBorder="1"/>
    <xf numFmtId="0" fontId="139" fillId="75" borderId="0" xfId="0" applyFont="1" applyFill="1"/>
    <xf numFmtId="0" fontId="49" fillId="75" borderId="66" xfId="0" applyFont="1" applyFill="1" applyBorder="1" applyAlignment="1">
      <alignment horizontal="center" vertical="center"/>
    </xf>
    <xf numFmtId="0" fontId="44" fillId="75" borderId="66" xfId="0" applyFont="1" applyFill="1" applyBorder="1"/>
    <xf numFmtId="0" fontId="53" fillId="75" borderId="66" xfId="45" applyFont="1" applyFill="1" applyBorder="1" applyAlignment="1" applyProtection="1">
      <alignment horizontal="left" vertical="center"/>
      <protection hidden="1"/>
    </xf>
    <xf numFmtId="0" fontId="58" fillId="75" borderId="0" xfId="0" applyFont="1" applyFill="1"/>
    <xf numFmtId="0" fontId="159" fillId="43" borderId="42" xfId="45" applyFont="1" applyFill="1" applyBorder="1" applyAlignment="1" applyProtection="1">
      <alignment horizontal="left" vertical="center" indent="2"/>
      <protection hidden="1"/>
    </xf>
    <xf numFmtId="0" fontId="12" fillId="43" borderId="43" xfId="45" applyFont="1" applyFill="1" applyBorder="1" applyAlignment="1" applyProtection="1">
      <alignment horizontal="left" vertical="center"/>
      <protection hidden="1"/>
    </xf>
    <xf numFmtId="0" fontId="42" fillId="43" borderId="43" xfId="45" applyFont="1" applyFill="1" applyBorder="1" applyAlignment="1" applyProtection="1">
      <alignment horizontal="left" vertical="center"/>
      <protection hidden="1"/>
    </xf>
    <xf numFmtId="0" fontId="42" fillId="43" borderId="44" xfId="45" applyFont="1" applyFill="1" applyBorder="1" applyAlignment="1" applyProtection="1">
      <alignment horizontal="left" vertical="center"/>
      <protection hidden="1"/>
    </xf>
    <xf numFmtId="0" fontId="159" fillId="43" borderId="47" xfId="45" applyFont="1" applyFill="1" applyBorder="1" applyAlignment="1" applyProtection="1">
      <alignment horizontal="left" vertical="center" indent="2"/>
      <protection hidden="1"/>
    </xf>
    <xf numFmtId="0" fontId="42" fillId="43" borderId="48" xfId="45" applyFont="1" applyFill="1" applyBorder="1" applyAlignment="1" applyProtection="1">
      <alignment horizontal="left" vertical="center" wrapText="1"/>
      <protection hidden="1"/>
    </xf>
    <xf numFmtId="0" fontId="42" fillId="43" borderId="48" xfId="45" applyFont="1" applyFill="1" applyBorder="1" applyAlignment="1" applyProtection="1">
      <alignment horizontal="left" vertical="center"/>
      <protection hidden="1"/>
    </xf>
    <xf numFmtId="0" fontId="42" fillId="43" borderId="49" xfId="45" applyFont="1" applyFill="1" applyBorder="1" applyAlignment="1" applyProtection="1">
      <alignment horizontal="left" vertical="center"/>
      <protection hidden="1"/>
    </xf>
    <xf numFmtId="0" fontId="55" fillId="76" borderId="29" xfId="44" applyFont="1" applyFill="1" applyBorder="1" applyAlignment="1" applyProtection="1">
      <alignment horizontal="center" vertical="center" wrapText="1"/>
      <protection hidden="1"/>
    </xf>
    <xf numFmtId="0" fontId="55" fillId="76" borderId="29" xfId="44" applyFont="1" applyFill="1" applyBorder="1" applyProtection="1">
      <alignment horizontal="center" vertical="center"/>
      <protection hidden="1"/>
    </xf>
    <xf numFmtId="0" fontId="160" fillId="43" borderId="42" xfId="45" applyFont="1" applyFill="1" applyBorder="1" applyAlignment="1" applyProtection="1">
      <alignment horizontal="left" vertical="center" indent="2"/>
      <protection hidden="1"/>
    </xf>
    <xf numFmtId="0" fontId="137" fillId="43" borderId="43" xfId="45" applyFont="1" applyFill="1" applyBorder="1" applyAlignment="1" applyProtection="1">
      <alignment vertical="center"/>
      <protection hidden="1"/>
    </xf>
    <xf numFmtId="0" fontId="135" fillId="43" borderId="43" xfId="45" applyFont="1" applyFill="1" applyBorder="1" applyAlignment="1" applyProtection="1">
      <alignment vertical="center"/>
      <protection hidden="1"/>
    </xf>
    <xf numFmtId="0" fontId="135" fillId="43" borderId="44" xfId="45" applyFont="1" applyFill="1" applyBorder="1" applyAlignment="1" applyProtection="1">
      <alignment vertical="center"/>
      <protection hidden="1"/>
    </xf>
    <xf numFmtId="0" fontId="160" fillId="43" borderId="47" xfId="45" applyFont="1" applyFill="1" applyBorder="1" applyAlignment="1" applyProtection="1">
      <alignment horizontal="left" vertical="center" indent="2"/>
      <protection hidden="1"/>
    </xf>
    <xf numFmtId="0" fontId="137" fillId="43" borderId="48" xfId="45" applyFont="1" applyFill="1" applyBorder="1" applyAlignment="1" applyProtection="1">
      <alignment vertical="center"/>
      <protection hidden="1"/>
    </xf>
    <xf numFmtId="0" fontId="135" fillId="43" borderId="48" xfId="45" applyFont="1" applyFill="1" applyBorder="1" applyAlignment="1" applyProtection="1">
      <alignment vertical="center"/>
      <protection hidden="1"/>
    </xf>
    <xf numFmtId="0" fontId="135" fillId="43" borderId="49" xfId="45" applyFont="1" applyFill="1" applyBorder="1" applyAlignment="1" applyProtection="1">
      <alignment vertical="center"/>
      <protection hidden="1"/>
    </xf>
    <xf numFmtId="0" fontId="137" fillId="43" borderId="43" xfId="45" applyFont="1" applyFill="1" applyBorder="1" applyAlignment="1" applyProtection="1">
      <alignment horizontal="left" vertical="center"/>
      <protection hidden="1"/>
    </xf>
    <xf numFmtId="0" fontId="137" fillId="43" borderId="48" xfId="45" applyFont="1" applyFill="1" applyBorder="1" applyAlignment="1" applyProtection="1">
      <alignment horizontal="left" vertical="center"/>
      <protection hidden="1"/>
    </xf>
    <xf numFmtId="167" fontId="155" fillId="43" borderId="207" xfId="43" applyNumberFormat="1" applyFont="1" applyFill="1" applyBorder="1" applyAlignment="1" applyProtection="1">
      <alignment horizontal="left" vertical="center"/>
      <protection hidden="1"/>
    </xf>
    <xf numFmtId="167" fontId="137" fillId="43" borderId="208" xfId="43" applyNumberFormat="1" applyFont="1" applyFill="1" applyBorder="1" applyAlignment="1" applyProtection="1">
      <alignment horizontal="left" vertical="center" wrapText="1"/>
      <protection hidden="1"/>
    </xf>
    <xf numFmtId="0" fontId="150" fillId="43" borderId="208" xfId="43" applyFont="1" applyFill="1" applyBorder="1" applyAlignment="1" applyProtection="1">
      <alignment horizontal="left" wrapText="1"/>
      <protection locked="0" hidden="1"/>
    </xf>
    <xf numFmtId="0" fontId="58" fillId="43" borderId="208" xfId="43" applyFont="1" applyFill="1" applyBorder="1" applyAlignment="1" applyProtection="1">
      <alignment horizontal="left" wrapText="1"/>
      <protection locked="0" hidden="1"/>
    </xf>
    <xf numFmtId="0" fontId="58" fillId="43" borderId="209" xfId="43" applyFont="1" applyFill="1" applyBorder="1" applyAlignment="1" applyProtection="1">
      <alignment horizontal="left" wrapText="1"/>
      <protection locked="0" hidden="1"/>
    </xf>
    <xf numFmtId="0" fontId="42" fillId="78" borderId="157" xfId="50" applyFont="1" applyFill="1" applyBorder="1" applyAlignment="1" applyProtection="1">
      <alignment horizontal="center" vertical="center" wrapText="1"/>
      <protection hidden="1"/>
    </xf>
    <xf numFmtId="0" fontId="126" fillId="43" borderId="207" xfId="45" applyFont="1" applyFill="1" applyBorder="1" applyAlignment="1" applyProtection="1">
      <alignment horizontal="left" vertical="center"/>
      <protection hidden="1"/>
    </xf>
    <xf numFmtId="0" fontId="42" fillId="43" borderId="208" xfId="45" applyFont="1" applyFill="1" applyBorder="1" applyAlignment="1" applyProtection="1">
      <alignment horizontal="left" vertical="center"/>
      <protection hidden="1"/>
    </xf>
    <xf numFmtId="0" fontId="42" fillId="43" borderId="209" xfId="45" applyFont="1" applyFill="1" applyBorder="1" applyAlignment="1" applyProtection="1">
      <alignment horizontal="left" vertical="center"/>
      <protection hidden="1"/>
    </xf>
    <xf numFmtId="0" fontId="42" fillId="76" borderId="210" xfId="50" applyFont="1" applyFill="1" applyBorder="1" applyAlignment="1" applyProtection="1">
      <alignment horizontal="center" vertical="center" wrapText="1"/>
      <protection hidden="1"/>
    </xf>
    <xf numFmtId="0" fontId="92" fillId="43" borderId="111" xfId="57" applyFont="1" applyFill="1" applyBorder="1" applyProtection="1">
      <protection hidden="1"/>
    </xf>
    <xf numFmtId="0" fontId="134" fillId="76" borderId="210" xfId="57" applyFont="1" applyFill="1" applyBorder="1" applyProtection="1">
      <protection hidden="1"/>
    </xf>
    <xf numFmtId="0" fontId="42" fillId="76" borderId="210" xfId="28" applyFont="1" applyFill="1" applyBorder="1" applyAlignment="1">
      <alignment horizontal="center" vertical="center"/>
      <protection locked="0"/>
    </xf>
    <xf numFmtId="0" fontId="42" fillId="76" borderId="211" xfId="50" applyFont="1" applyFill="1" applyBorder="1" applyAlignment="1" applyProtection="1">
      <alignment horizontal="center" vertical="center" wrapText="1"/>
      <protection hidden="1"/>
    </xf>
    <xf numFmtId="0" fontId="0" fillId="75" borderId="0" xfId="0" applyFill="1" applyProtection="1">
      <protection hidden="1"/>
    </xf>
    <xf numFmtId="0" fontId="93" fillId="75" borderId="0" xfId="45" applyFont="1" applyFill="1" applyBorder="1" applyAlignment="1" applyProtection="1">
      <alignment horizontal="left" vertical="center"/>
      <protection hidden="1"/>
    </xf>
    <xf numFmtId="0" fontId="81" fillId="75" borderId="0" xfId="0" applyFont="1" applyFill="1" applyProtection="1">
      <protection hidden="1"/>
    </xf>
    <xf numFmtId="0" fontId="81" fillId="75" borderId="0" xfId="0" applyFont="1" applyFill="1"/>
    <xf numFmtId="0" fontId="51" fillId="75" borderId="0" xfId="45" applyFont="1" applyFill="1" applyBorder="1" applyAlignment="1" applyProtection="1">
      <alignment horizontal="left" vertical="top" wrapText="1"/>
      <protection hidden="1"/>
    </xf>
    <xf numFmtId="0" fontId="39" fillId="75" borderId="0" xfId="50" applyFont="1" applyFill="1" applyBorder="1" applyAlignment="1" applyProtection="1">
      <alignment horizontal="center" vertical="center" wrapText="1"/>
      <protection hidden="1"/>
    </xf>
    <xf numFmtId="0" fontId="42" fillId="75" borderId="0" xfId="44" applyFont="1" applyFill="1" applyBorder="1" applyProtection="1">
      <alignment horizontal="center" vertical="center"/>
      <protection hidden="1"/>
    </xf>
    <xf numFmtId="0" fontId="42" fillId="75" borderId="0" xfId="24" applyFont="1" applyFill="1" applyBorder="1" applyAlignment="1" applyProtection="1">
      <alignment vertical="center"/>
      <protection hidden="1"/>
    </xf>
    <xf numFmtId="0" fontId="44" fillId="75" borderId="0" xfId="43" applyFont="1" applyFill="1" applyBorder="1" applyAlignment="1" applyProtection="1">
      <alignment horizontal="left" wrapText="1"/>
      <protection locked="0" hidden="1"/>
    </xf>
    <xf numFmtId="0" fontId="12" fillId="75" borderId="0" xfId="45" applyFont="1" applyFill="1" applyBorder="1" applyAlignment="1" applyProtection="1">
      <alignment horizontal="left" vertical="center" indent="2"/>
      <protection hidden="1"/>
    </xf>
    <xf numFmtId="164" fontId="39" fillId="75" borderId="0" xfId="56" applyFont="1" applyFill="1" applyBorder="1" applyAlignment="1" applyProtection="1">
      <alignment horizontal="center" vertical="center" wrapText="1"/>
      <protection hidden="1"/>
    </xf>
    <xf numFmtId="0" fontId="34" fillId="75" borderId="0" xfId="0" applyFont="1" applyFill="1" applyProtection="1">
      <protection hidden="1"/>
    </xf>
    <xf numFmtId="0" fontId="42" fillId="76" borderId="4" xfId="50" applyFont="1" applyFill="1" applyBorder="1" applyAlignment="1" applyProtection="1">
      <alignment horizontal="center" vertical="center" wrapText="1"/>
      <protection hidden="1"/>
    </xf>
    <xf numFmtId="0" fontId="41" fillId="75" borderId="71" xfId="45" applyFont="1" applyFill="1" applyBorder="1" applyAlignment="1" applyProtection="1">
      <alignment vertical="center"/>
      <protection hidden="1"/>
    </xf>
    <xf numFmtId="0" fontId="93" fillId="75" borderId="0" xfId="45" applyFont="1" applyFill="1" applyBorder="1" applyAlignment="1" applyProtection="1">
      <alignment vertical="center"/>
      <protection hidden="1"/>
    </xf>
    <xf numFmtId="0" fontId="50" fillId="75" borderId="0" xfId="45" applyFont="1" applyFill="1" applyBorder="1" applyAlignment="1" applyProtection="1">
      <alignment vertical="center"/>
      <protection hidden="1"/>
    </xf>
    <xf numFmtId="0" fontId="41" fillId="75" borderId="117" xfId="45" applyFont="1" applyFill="1" applyBorder="1" applyAlignment="1" applyProtection="1">
      <alignment vertical="center"/>
      <protection hidden="1"/>
    </xf>
    <xf numFmtId="0" fontId="41" fillId="75" borderId="122" xfId="45" applyFont="1" applyFill="1" applyBorder="1" applyAlignment="1" applyProtection="1">
      <alignment vertical="center"/>
      <protection hidden="1"/>
    </xf>
    <xf numFmtId="0" fontId="41" fillId="75" borderId="123" xfId="45" applyFont="1" applyFill="1" applyBorder="1" applyAlignment="1" applyProtection="1">
      <alignment vertical="center"/>
      <protection hidden="1"/>
    </xf>
    <xf numFmtId="0" fontId="41" fillId="75" borderId="119" xfId="45" applyFont="1" applyFill="1" applyBorder="1" applyAlignment="1" applyProtection="1">
      <alignment vertical="center"/>
      <protection hidden="1"/>
    </xf>
    <xf numFmtId="0" fontId="41" fillId="75" borderId="120" xfId="45" applyFont="1" applyFill="1" applyBorder="1" applyAlignment="1" applyProtection="1">
      <alignment vertical="center"/>
      <protection hidden="1"/>
    </xf>
    <xf numFmtId="0" fontId="41" fillId="75" borderId="121" xfId="45" applyFont="1" applyFill="1" applyBorder="1" applyAlignment="1" applyProtection="1">
      <alignment vertical="center"/>
      <protection hidden="1"/>
    </xf>
    <xf numFmtId="0" fontId="41" fillId="75" borderId="124" xfId="45" applyFont="1" applyFill="1" applyBorder="1" applyAlignment="1" applyProtection="1">
      <alignment vertical="center"/>
      <protection hidden="1"/>
    </xf>
    <xf numFmtId="0" fontId="41" fillId="75" borderId="0" xfId="45" applyFont="1" applyFill="1" applyBorder="1" applyProtection="1">
      <alignment horizontal="center" vertical="center"/>
      <protection hidden="1"/>
    </xf>
    <xf numFmtId="0" fontId="35" fillId="75" borderId="0" xfId="43" applyFont="1" applyFill="1" applyBorder="1" applyAlignment="1" applyProtection="1">
      <alignment horizontal="center" wrapText="1"/>
      <protection locked="0" hidden="1"/>
    </xf>
    <xf numFmtId="0" fontId="35" fillId="75" borderId="0" xfId="43" applyFont="1" applyFill="1" applyBorder="1" applyAlignment="1" applyProtection="1">
      <alignment horizontal="center" wrapText="1"/>
      <protection locked="0"/>
    </xf>
    <xf numFmtId="0" fontId="77" fillId="80" borderId="0" xfId="44" applyFont="1" applyFill="1" applyBorder="1" applyAlignment="1" applyProtection="1">
      <alignment horizontal="center" wrapText="1"/>
      <protection locked="0" hidden="1"/>
    </xf>
    <xf numFmtId="0" fontId="42" fillId="75" borderId="0" xfId="45" applyFont="1" applyFill="1" applyBorder="1" applyProtection="1">
      <alignment horizontal="center" vertical="center"/>
      <protection hidden="1"/>
    </xf>
    <xf numFmtId="0" fontId="96" fillId="75" borderId="0" xfId="57" applyFont="1" applyFill="1" applyBorder="1" applyAlignment="1" applyProtection="1">
      <alignment horizontal="left" wrapText="1"/>
      <protection hidden="1"/>
    </xf>
    <xf numFmtId="0" fontId="112" fillId="75" borderId="0" xfId="45" applyFont="1" applyFill="1" applyBorder="1" applyAlignment="1" applyProtection="1">
      <alignment vertical="center"/>
      <protection hidden="1"/>
    </xf>
    <xf numFmtId="0" fontId="112" fillId="75" borderId="66" xfId="45" applyFont="1" applyFill="1" applyBorder="1" applyAlignment="1" applyProtection="1">
      <alignment vertical="center"/>
      <protection hidden="1"/>
    </xf>
    <xf numFmtId="0" fontId="0" fillId="75" borderId="0" xfId="0" applyFill="1" applyAlignment="1" applyProtection="1">
      <alignment horizontal="left"/>
      <protection hidden="1"/>
    </xf>
    <xf numFmtId="0" fontId="32" fillId="75" borderId="0" xfId="45" applyFont="1" applyFill="1" applyBorder="1" applyAlignment="1" applyProtection="1">
      <alignment horizontal="left" vertical="center"/>
      <protection hidden="1"/>
    </xf>
    <xf numFmtId="0" fontId="32" fillId="75" borderId="0" xfId="45" quotePrefix="1" applyFont="1" applyFill="1" applyBorder="1" applyAlignment="1" applyProtection="1">
      <alignment horizontal="left" vertical="center" indent="1"/>
      <protection hidden="1"/>
    </xf>
    <xf numFmtId="0" fontId="42" fillId="76" borderId="92" xfId="28" applyFont="1" applyFill="1" applyBorder="1" applyAlignment="1">
      <alignment horizontal="center" vertical="center"/>
      <protection locked="0"/>
    </xf>
    <xf numFmtId="0" fontId="77" fillId="79" borderId="77" xfId="44" applyFont="1" applyFill="1" applyBorder="1" applyAlignment="1" applyProtection="1">
      <alignment horizontal="center" wrapText="1"/>
      <protection locked="0" hidden="1"/>
    </xf>
    <xf numFmtId="0" fontId="77" fillId="79" borderId="90" xfId="44" applyFont="1" applyFill="1" applyBorder="1" applyAlignment="1" applyProtection="1">
      <alignment horizontal="center" wrapText="1"/>
      <protection locked="0" hidden="1"/>
    </xf>
    <xf numFmtId="0" fontId="124" fillId="43" borderId="42" xfId="45" applyFont="1" applyFill="1" applyBorder="1" applyAlignment="1" applyProtection="1">
      <alignment horizontal="left" vertical="center" indent="2"/>
      <protection hidden="1"/>
    </xf>
    <xf numFmtId="0" fontId="50" fillId="43" borderId="43" xfId="45" applyFont="1" applyFill="1" applyBorder="1" applyAlignment="1" applyProtection="1">
      <alignment vertical="center"/>
      <protection hidden="1"/>
    </xf>
    <xf numFmtId="0" fontId="50" fillId="43" borderId="44" xfId="45" applyFont="1" applyFill="1" applyBorder="1" applyAlignment="1" applyProtection="1">
      <alignment vertical="center"/>
      <protection hidden="1"/>
    </xf>
    <xf numFmtId="0" fontId="124" fillId="43" borderId="47" xfId="45" applyFont="1" applyFill="1" applyBorder="1" applyAlignment="1" applyProtection="1">
      <alignment horizontal="left" vertical="center" indent="2"/>
      <protection hidden="1"/>
    </xf>
    <xf numFmtId="0" fontId="50" fillId="43" borderId="48" xfId="45" applyFont="1" applyFill="1" applyBorder="1" applyAlignment="1" applyProtection="1">
      <alignment vertical="center"/>
      <protection hidden="1"/>
    </xf>
    <xf numFmtId="0" fontId="50" fillId="43" borderId="49" xfId="45" applyFont="1" applyFill="1" applyBorder="1" applyAlignment="1" applyProtection="1">
      <alignment vertical="center"/>
      <protection hidden="1"/>
    </xf>
    <xf numFmtId="0" fontId="123" fillId="43" borderId="207" xfId="45" applyFont="1" applyFill="1" applyBorder="1" applyAlignment="1" applyProtection="1">
      <alignment vertical="center"/>
      <protection hidden="1"/>
    </xf>
    <xf numFmtId="0" fontId="41" fillId="43" borderId="208" xfId="45" applyFont="1" applyFill="1" applyBorder="1" applyAlignment="1" applyProtection="1">
      <alignment vertical="center"/>
      <protection hidden="1"/>
    </xf>
    <xf numFmtId="0" fontId="41" fillId="43" borderId="209" xfId="45" applyFont="1" applyFill="1" applyBorder="1" applyAlignment="1" applyProtection="1">
      <alignment vertical="center"/>
      <protection hidden="1"/>
    </xf>
    <xf numFmtId="0" fontId="36" fillId="75" borderId="0" xfId="0" applyFont="1" applyFill="1" applyProtection="1">
      <protection hidden="1"/>
    </xf>
    <xf numFmtId="0" fontId="51" fillId="75" borderId="0" xfId="45" applyFont="1" applyFill="1" applyBorder="1" applyAlignment="1" applyProtection="1">
      <alignment horizontal="left" vertical="center"/>
      <protection hidden="1"/>
    </xf>
    <xf numFmtId="0" fontId="41" fillId="75" borderId="130" xfId="45" applyFont="1" applyFill="1" applyBorder="1" applyAlignment="1" applyProtection="1">
      <alignment horizontal="left" vertical="center"/>
      <protection hidden="1"/>
    </xf>
    <xf numFmtId="0" fontId="41" fillId="75" borderId="91" xfId="45" applyFont="1" applyFill="1" applyBorder="1" applyAlignment="1" applyProtection="1">
      <alignment horizontal="left" vertical="center"/>
      <protection hidden="1"/>
    </xf>
    <xf numFmtId="0" fontId="41" fillId="75" borderId="131" xfId="45" applyFont="1" applyFill="1" applyBorder="1" applyAlignment="1" applyProtection="1">
      <alignment horizontal="left" vertical="center"/>
      <protection hidden="1"/>
    </xf>
    <xf numFmtId="0" fontId="41" fillId="75" borderId="136" xfId="45" applyFont="1" applyFill="1" applyBorder="1" applyAlignment="1" applyProtection="1">
      <alignment horizontal="left" vertical="center"/>
      <protection hidden="1"/>
    </xf>
    <xf numFmtId="0" fontId="41" fillId="75" borderId="132" xfId="45" applyFont="1" applyFill="1" applyBorder="1" applyAlignment="1" applyProtection="1">
      <alignment horizontal="left" vertical="center"/>
      <protection hidden="1"/>
    </xf>
    <xf numFmtId="0" fontId="41" fillId="75" borderId="133" xfId="45" applyFont="1" applyFill="1" applyBorder="1" applyAlignment="1" applyProtection="1">
      <alignment horizontal="left" vertical="center"/>
      <protection hidden="1"/>
    </xf>
    <xf numFmtId="0" fontId="41" fillId="75" borderId="134" xfId="45" applyFont="1" applyFill="1" applyBorder="1" applyAlignment="1" applyProtection="1">
      <alignment horizontal="left" vertical="center"/>
      <protection hidden="1"/>
    </xf>
    <xf numFmtId="0" fontId="41" fillId="75" borderId="127" xfId="45" applyFont="1" applyFill="1" applyBorder="1" applyAlignment="1" applyProtection="1">
      <alignment horizontal="left" vertical="center"/>
      <protection hidden="1"/>
    </xf>
    <xf numFmtId="0" fontId="39" fillId="76" borderId="18" xfId="44" applyFont="1" applyFill="1" applyBorder="1" applyAlignment="1" applyProtection="1">
      <alignment horizontal="center" vertical="center" wrapText="1"/>
      <protection hidden="1"/>
    </xf>
    <xf numFmtId="0" fontId="42" fillId="76" borderId="18" xfId="24" applyFont="1" applyFill="1" applyBorder="1" applyAlignment="1" applyProtection="1">
      <alignment vertical="center"/>
      <protection hidden="1"/>
    </xf>
    <xf numFmtId="0" fontId="42" fillId="76" borderId="19" xfId="24" applyFont="1" applyFill="1" applyBorder="1" applyAlignment="1" applyProtection="1">
      <alignment vertical="center"/>
      <protection hidden="1"/>
    </xf>
    <xf numFmtId="0" fontId="42" fillId="76" borderId="22" xfId="24" applyFont="1" applyFill="1" applyBorder="1" applyAlignment="1" applyProtection="1">
      <alignment vertical="center"/>
      <protection hidden="1"/>
    </xf>
    <xf numFmtId="0" fontId="44" fillId="43" borderId="38" xfId="57" applyFont="1" applyFill="1" applyBorder="1" applyAlignment="1" applyProtection="1">
      <alignment horizontal="left" vertical="top" wrapText="1"/>
      <protection hidden="1"/>
    </xf>
    <xf numFmtId="0" fontId="44" fillId="43" borderId="0" xfId="57" applyFont="1" applyFill="1" applyBorder="1" applyAlignment="1" applyProtection="1">
      <alignment horizontal="left" vertical="top" wrapText="1"/>
      <protection hidden="1"/>
    </xf>
    <xf numFmtId="0" fontId="44" fillId="43" borderId="39" xfId="57" applyFont="1" applyFill="1" applyBorder="1" applyAlignment="1" applyProtection="1">
      <alignment horizontal="left" vertical="top" wrapText="1"/>
      <protection hidden="1"/>
    </xf>
    <xf numFmtId="0" fontId="44" fillId="43" borderId="40" xfId="57" applyFont="1" applyFill="1" applyBorder="1" applyAlignment="1" applyProtection="1">
      <alignment horizontal="left" vertical="top" wrapText="1"/>
      <protection hidden="1"/>
    </xf>
    <xf numFmtId="0" fontId="44" fillId="43" borderId="23" xfId="57" applyFont="1" applyFill="1" applyBorder="1" applyAlignment="1" applyProtection="1">
      <alignment horizontal="left" vertical="top" wrapText="1"/>
      <protection hidden="1"/>
    </xf>
    <xf numFmtId="0" fontId="44" fillId="43" borderId="41" xfId="57" applyFont="1" applyFill="1" applyBorder="1" applyAlignment="1" applyProtection="1">
      <alignment horizontal="left" vertical="top" wrapText="1"/>
      <protection hidden="1"/>
    </xf>
    <xf numFmtId="0" fontId="141" fillId="76" borderId="176" xfId="50" applyFont="1" applyFill="1" applyBorder="1" applyAlignment="1" applyProtection="1">
      <alignment horizontal="center" vertical="center" wrapText="1"/>
      <protection hidden="1"/>
    </xf>
    <xf numFmtId="0" fontId="141" fillId="76" borderId="177" xfId="50" applyFont="1" applyFill="1" applyBorder="1" applyAlignment="1" applyProtection="1">
      <alignment horizontal="center" vertical="center" wrapText="1"/>
      <protection hidden="1"/>
    </xf>
    <xf numFmtId="0" fontId="141" fillId="76" borderId="178" xfId="50" applyFont="1" applyFill="1" applyBorder="1" applyAlignment="1" applyProtection="1">
      <alignment horizontal="center" vertical="center" wrapText="1"/>
      <protection hidden="1"/>
    </xf>
    <xf numFmtId="0" fontId="155" fillId="43" borderId="42" xfId="45" applyFont="1" applyFill="1" applyBorder="1" applyAlignment="1" applyProtection="1">
      <alignment horizontal="left" vertical="center"/>
      <protection hidden="1"/>
    </xf>
    <xf numFmtId="0" fontId="155" fillId="43" borderId="43" xfId="45" applyFont="1" applyFill="1" applyBorder="1" applyAlignment="1" applyProtection="1">
      <alignment horizontal="left" vertical="center"/>
      <protection hidden="1"/>
    </xf>
    <xf numFmtId="0" fontId="155" fillId="43" borderId="44" xfId="45" applyFont="1" applyFill="1" applyBorder="1" applyAlignment="1" applyProtection="1">
      <alignment horizontal="left" vertical="center"/>
      <protection hidden="1"/>
    </xf>
    <xf numFmtId="0" fontId="155" fillId="43" borderId="47" xfId="45" applyFont="1" applyFill="1" applyBorder="1" applyAlignment="1" applyProtection="1">
      <alignment horizontal="left" vertical="center"/>
      <protection hidden="1"/>
    </xf>
    <xf numFmtId="0" fontId="155" fillId="43" borderId="48" xfId="45" applyFont="1" applyFill="1" applyBorder="1" applyAlignment="1" applyProtection="1">
      <alignment horizontal="left" vertical="center"/>
      <protection hidden="1"/>
    </xf>
    <xf numFmtId="0" fontId="155" fillId="43" borderId="49" xfId="45" applyFont="1" applyFill="1" applyBorder="1" applyAlignment="1" applyProtection="1">
      <alignment horizontal="left" vertical="center"/>
      <protection hidden="1"/>
    </xf>
    <xf numFmtId="0" fontId="42" fillId="76" borderId="17" xfId="44" applyFont="1" applyFill="1" applyBorder="1" applyAlignment="1" applyProtection="1">
      <alignment horizontal="center" vertical="center" wrapText="1"/>
      <protection hidden="1"/>
    </xf>
    <xf numFmtId="0" fontId="42" fillId="76" borderId="21" xfId="44" applyFont="1" applyFill="1" applyBorder="1" applyAlignment="1" applyProtection="1">
      <alignment horizontal="center" vertical="center" wrapText="1"/>
      <protection hidden="1"/>
    </xf>
    <xf numFmtId="0" fontId="147" fillId="75" borderId="0" xfId="45" applyFont="1" applyFill="1" applyBorder="1" applyAlignment="1" applyProtection="1">
      <alignment horizontal="left" vertical="top" wrapText="1"/>
      <protection hidden="1"/>
    </xf>
    <xf numFmtId="0" fontId="47" fillId="0" borderId="33" xfId="45" applyFont="1" applyFill="1" applyBorder="1" applyAlignment="1" applyProtection="1">
      <alignment horizontal="center" vertical="center" wrapText="1"/>
      <protection locked="0" hidden="1"/>
    </xf>
    <xf numFmtId="0" fontId="47" fillId="0" borderId="34" xfId="45" applyFont="1" applyFill="1" applyBorder="1" applyAlignment="1" applyProtection="1">
      <alignment horizontal="center" vertical="center" wrapText="1"/>
      <protection locked="0" hidden="1"/>
    </xf>
    <xf numFmtId="0" fontId="47" fillId="0" borderId="35" xfId="45" applyFont="1" applyFill="1" applyBorder="1" applyAlignment="1" applyProtection="1">
      <alignment horizontal="center" vertical="center" wrapText="1"/>
      <protection locked="0" hidden="1"/>
    </xf>
    <xf numFmtId="0" fontId="39" fillId="76" borderId="189" xfId="28" applyFont="1" applyFill="1" applyBorder="1" applyAlignment="1">
      <alignment horizontal="center" vertical="center"/>
      <protection locked="0"/>
    </xf>
    <xf numFmtId="0" fontId="39" fillId="76" borderId="190" xfId="28" applyFont="1" applyFill="1" applyBorder="1" applyAlignment="1">
      <alignment horizontal="center" vertical="center"/>
      <protection locked="0"/>
    </xf>
    <xf numFmtId="0" fontId="39" fillId="76" borderId="191" xfId="28" applyFont="1" applyFill="1" applyBorder="1" applyAlignment="1">
      <alignment horizontal="center" vertical="center"/>
      <protection locked="0"/>
    </xf>
    <xf numFmtId="0" fontId="97" fillId="43" borderId="32" xfId="57" applyFont="1" applyFill="1" applyBorder="1" applyAlignment="1" applyProtection="1">
      <alignment horizontal="left"/>
      <protection hidden="1"/>
    </xf>
    <xf numFmtId="0" fontId="97" fillId="43" borderId="99" xfId="57" applyFont="1" applyFill="1" applyBorder="1" applyAlignment="1" applyProtection="1">
      <alignment horizontal="left"/>
      <protection hidden="1"/>
    </xf>
    <xf numFmtId="0" fontId="97" fillId="43" borderId="64" xfId="57" applyFont="1" applyFill="1" applyBorder="1" applyAlignment="1" applyProtection="1">
      <alignment horizontal="left"/>
      <protection hidden="1"/>
    </xf>
    <xf numFmtId="0" fontId="43" fillId="75" borderId="0" xfId="45" applyFont="1" applyFill="1" applyBorder="1" applyAlignment="1" applyProtection="1">
      <alignment horizontal="left" vertical="top" wrapText="1"/>
      <protection hidden="1"/>
    </xf>
    <xf numFmtId="0" fontId="97" fillId="43" borderId="40" xfId="57" applyFont="1" applyFill="1" applyBorder="1" applyAlignment="1" applyProtection="1">
      <alignment horizontal="left"/>
      <protection hidden="1"/>
    </xf>
    <xf numFmtId="0" fontId="97" fillId="43" borderId="23" xfId="57" applyFont="1" applyFill="1" applyBorder="1" applyAlignment="1" applyProtection="1">
      <alignment horizontal="left"/>
      <protection hidden="1"/>
    </xf>
    <xf numFmtId="0" fontId="97" fillId="43" borderId="41" xfId="57" applyFont="1" applyFill="1" applyBorder="1" applyAlignment="1" applyProtection="1">
      <alignment horizontal="left"/>
      <protection hidden="1"/>
    </xf>
    <xf numFmtId="0" fontId="12" fillId="73" borderId="183" xfId="44" applyFont="1" applyFill="1" applyBorder="1" applyAlignment="1" applyProtection="1">
      <alignment horizontal="center" vertical="center" wrapText="1"/>
      <protection hidden="1"/>
    </xf>
    <xf numFmtId="0" fontId="12" fillId="73" borderId="115" xfId="44" applyFont="1" applyFill="1" applyBorder="1" applyAlignment="1" applyProtection="1">
      <alignment horizontal="center" vertical="center" wrapText="1"/>
      <protection hidden="1"/>
    </xf>
    <xf numFmtId="0" fontId="12" fillId="73" borderId="170" xfId="44" applyFont="1" applyFill="1" applyBorder="1" applyAlignment="1" applyProtection="1">
      <alignment horizontal="center" vertical="center" wrapText="1"/>
      <protection hidden="1"/>
    </xf>
    <xf numFmtId="0" fontId="51" fillId="79" borderId="179" xfId="44" applyFont="1" applyFill="1" applyBorder="1" applyAlignment="1" applyProtection="1">
      <alignment horizontal="center" vertical="center" wrapText="1"/>
      <protection hidden="1"/>
    </xf>
    <xf numFmtId="0" fontId="51" fillId="79" borderId="91" xfId="44" applyFont="1" applyFill="1" applyBorder="1" applyAlignment="1" applyProtection="1">
      <alignment horizontal="center" vertical="center" wrapText="1"/>
      <protection hidden="1"/>
    </xf>
    <xf numFmtId="0" fontId="51" fillId="79" borderId="180" xfId="44" applyFont="1" applyFill="1" applyBorder="1" applyAlignment="1" applyProtection="1">
      <alignment horizontal="center" vertical="center" wrapText="1"/>
      <protection hidden="1"/>
    </xf>
    <xf numFmtId="0" fontId="77" fillId="72" borderId="185" xfId="44" applyFont="1" applyFill="1" applyBorder="1" applyAlignment="1" applyProtection="1">
      <alignment horizontal="center" vertical="center" wrapText="1"/>
      <protection hidden="1"/>
    </xf>
    <xf numFmtId="0" fontId="77" fillId="72" borderId="186" xfId="44" applyFont="1" applyFill="1" applyBorder="1" applyAlignment="1" applyProtection="1">
      <alignment horizontal="center" vertical="center" wrapText="1"/>
      <protection hidden="1"/>
    </xf>
    <xf numFmtId="0" fontId="150" fillId="75" borderId="0" xfId="45" applyFont="1" applyFill="1" applyBorder="1" applyAlignment="1" applyProtection="1">
      <alignment horizontal="left" vertical="top" wrapText="1"/>
      <protection hidden="1"/>
    </xf>
    <xf numFmtId="0" fontId="42" fillId="76" borderId="198" xfId="50" applyFont="1" applyFill="1" applyBorder="1" applyAlignment="1" applyProtection="1">
      <alignment horizontal="center" vertical="center" wrapText="1"/>
      <protection hidden="1"/>
    </xf>
    <xf numFmtId="0" fontId="42" fillId="76" borderId="199" xfId="50" applyFont="1" applyFill="1" applyBorder="1" applyAlignment="1" applyProtection="1">
      <alignment horizontal="center" vertical="center" wrapText="1"/>
      <protection hidden="1"/>
    </xf>
    <xf numFmtId="0" fontId="42" fillId="76" borderId="200" xfId="50" applyFont="1" applyFill="1" applyBorder="1" applyAlignment="1" applyProtection="1">
      <alignment horizontal="center" vertical="center" wrapText="1"/>
      <protection hidden="1"/>
    </xf>
    <xf numFmtId="0" fontId="42" fillId="76" borderId="142" xfId="44" applyFont="1" applyFill="1" applyBorder="1" applyAlignment="1" applyProtection="1">
      <alignment horizontal="center" vertical="center" wrapText="1"/>
      <protection hidden="1"/>
    </xf>
    <xf numFmtId="0" fontId="42" fillId="76" borderId="143" xfId="44" applyFont="1" applyFill="1" applyBorder="1" applyAlignment="1" applyProtection="1">
      <alignment horizontal="center" vertical="center" wrapText="1"/>
      <protection hidden="1"/>
    </xf>
    <xf numFmtId="0" fontId="41" fillId="72" borderId="204" xfId="44" applyFont="1" applyFill="1" applyBorder="1" applyAlignment="1" applyProtection="1">
      <alignment horizontal="center" vertical="center" wrapText="1"/>
      <protection hidden="1"/>
    </xf>
    <xf numFmtId="0" fontId="41" fillId="72" borderId="205" xfId="44" applyFont="1" applyFill="1" applyBorder="1" applyAlignment="1" applyProtection="1">
      <alignment horizontal="center" vertical="center" wrapText="1"/>
      <protection hidden="1"/>
    </xf>
    <xf numFmtId="0" fontId="12" fillId="73" borderId="195" xfId="44" applyFont="1" applyFill="1" applyBorder="1" applyAlignment="1" applyProtection="1">
      <alignment horizontal="center" vertical="center" wrapText="1"/>
      <protection hidden="1"/>
    </xf>
    <xf numFmtId="0" fontId="12" fillId="73" borderId="135" xfId="44" applyFont="1" applyFill="1" applyBorder="1" applyAlignment="1" applyProtection="1">
      <alignment horizontal="center" vertical="center" wrapText="1"/>
      <protection hidden="1"/>
    </xf>
    <xf numFmtId="0" fontId="12" fillId="73" borderId="171" xfId="44" applyFont="1" applyFill="1" applyBorder="1" applyAlignment="1" applyProtection="1">
      <alignment horizontal="center" vertical="center" wrapText="1"/>
      <protection hidden="1"/>
    </xf>
    <xf numFmtId="0" fontId="41" fillId="79" borderId="201" xfId="44" applyFont="1" applyFill="1" applyBorder="1" applyAlignment="1" applyProtection="1">
      <alignment horizontal="center" vertical="center" wrapText="1"/>
      <protection hidden="1"/>
    </xf>
    <xf numFmtId="0" fontId="41" fillId="79" borderId="202" xfId="44" applyFont="1" applyFill="1" applyBorder="1" applyAlignment="1" applyProtection="1">
      <alignment horizontal="center" vertical="center" wrapText="1"/>
      <protection hidden="1"/>
    </xf>
    <xf numFmtId="0" fontId="41" fillId="79" borderId="203" xfId="44" applyFont="1" applyFill="1" applyBorder="1" applyAlignment="1" applyProtection="1">
      <alignment horizontal="center" vertical="center" wrapText="1"/>
      <protection hidden="1"/>
    </xf>
    <xf numFmtId="0" fontId="42" fillId="76" borderId="147" xfId="44" applyFont="1" applyFill="1" applyBorder="1" applyAlignment="1" applyProtection="1">
      <alignment horizontal="center" vertical="center" wrapText="1"/>
      <protection hidden="1"/>
    </xf>
    <xf numFmtId="0" fontId="157" fillId="43" borderId="42" xfId="0" applyFont="1" applyFill="1" applyBorder="1" applyAlignment="1">
      <alignment horizontal="left" vertical="top" wrapText="1"/>
    </xf>
    <xf numFmtId="0" fontId="157" fillId="43" borderId="43" xfId="0" applyFont="1" applyFill="1" applyBorder="1" applyAlignment="1">
      <alignment horizontal="left" vertical="top" wrapText="1"/>
    </xf>
    <xf numFmtId="0" fontId="157" fillId="43" borderId="44" xfId="0" applyFont="1" applyFill="1" applyBorder="1" applyAlignment="1">
      <alignment horizontal="left" vertical="top" wrapText="1"/>
    </xf>
    <xf numFmtId="0" fontId="157" fillId="43" borderId="47" xfId="0" applyFont="1" applyFill="1" applyBorder="1" applyAlignment="1">
      <alignment horizontal="left" vertical="top" wrapText="1"/>
    </xf>
    <xf numFmtId="0" fontId="157" fillId="43" borderId="48" xfId="0" applyFont="1" applyFill="1" applyBorder="1" applyAlignment="1">
      <alignment horizontal="left" vertical="top" wrapText="1"/>
    </xf>
    <xf numFmtId="0" fontId="157" fillId="43" borderId="49" xfId="0" applyFont="1" applyFill="1" applyBorder="1" applyAlignment="1">
      <alignment horizontal="left" vertical="top" wrapText="1"/>
    </xf>
    <xf numFmtId="0" fontId="111" fillId="43" borderId="166" xfId="57" applyFont="1" applyFill="1" applyBorder="1" applyAlignment="1" applyProtection="1">
      <alignment horizontal="center" vertical="center" wrapText="1"/>
      <protection hidden="1"/>
    </xf>
    <xf numFmtId="0" fontId="111" fillId="43" borderId="167" xfId="57" applyFont="1" applyFill="1" applyBorder="1" applyAlignment="1" applyProtection="1">
      <alignment horizontal="center" vertical="center" wrapText="1"/>
      <protection hidden="1"/>
    </xf>
    <xf numFmtId="0" fontId="111" fillId="43" borderId="168" xfId="57" applyFont="1" applyFill="1" applyBorder="1" applyAlignment="1" applyProtection="1">
      <alignment horizontal="center" vertical="center" wrapText="1"/>
      <protection hidden="1"/>
    </xf>
    <xf numFmtId="0" fontId="150" fillId="75" borderId="0" xfId="0" applyFont="1" applyFill="1" applyAlignment="1">
      <alignment horizontal="left" vertical="center" wrapText="1"/>
    </xf>
    <xf numFmtId="0" fontId="42" fillId="76" borderId="153" xfId="50" applyFont="1" applyFill="1" applyBorder="1" applyAlignment="1" applyProtection="1">
      <alignment horizontal="center" vertical="center" wrapText="1"/>
      <protection hidden="1"/>
    </xf>
    <xf numFmtId="0" fontId="42" fillId="76" borderId="154" xfId="50" applyFont="1" applyFill="1" applyBorder="1" applyAlignment="1" applyProtection="1">
      <alignment horizontal="center" vertical="center" wrapText="1"/>
      <protection hidden="1"/>
    </xf>
    <xf numFmtId="0" fontId="42" fillId="76" borderId="155" xfId="50" applyFont="1" applyFill="1" applyBorder="1" applyAlignment="1" applyProtection="1">
      <alignment horizontal="center" vertical="center" wrapText="1"/>
      <protection hidden="1"/>
    </xf>
    <xf numFmtId="0" fontId="156" fillId="77" borderId="81" xfId="44" applyFont="1" applyFill="1" applyBorder="1" applyAlignment="1" applyProtection="1">
      <alignment horizontal="center" vertical="center" wrapText="1"/>
      <protection hidden="1"/>
    </xf>
    <xf numFmtId="0" fontId="156" fillId="77" borderId="82" xfId="44" applyFont="1" applyFill="1" applyBorder="1" applyAlignment="1" applyProtection="1">
      <alignment horizontal="center" vertical="center" wrapText="1"/>
      <protection hidden="1"/>
    </xf>
    <xf numFmtId="0" fontId="156" fillId="77" borderId="83" xfId="44" applyFont="1" applyFill="1" applyBorder="1" applyAlignment="1" applyProtection="1">
      <alignment horizontal="center" vertical="center" wrapText="1"/>
      <protection hidden="1"/>
    </xf>
    <xf numFmtId="0" fontId="156" fillId="77" borderId="84" xfId="44" applyFont="1" applyFill="1" applyBorder="1" applyAlignment="1" applyProtection="1">
      <alignment horizontal="center" vertical="center" wrapText="1"/>
      <protection hidden="1"/>
    </xf>
    <xf numFmtId="0" fontId="156" fillId="77" borderId="62" xfId="44" applyFont="1" applyFill="1" applyBorder="1" applyAlignment="1" applyProtection="1">
      <alignment horizontal="center" vertical="center" wrapText="1"/>
      <protection hidden="1"/>
    </xf>
    <xf numFmtId="0" fontId="156" fillId="77" borderId="85" xfId="44" applyFont="1" applyFill="1" applyBorder="1" applyAlignment="1" applyProtection="1">
      <alignment horizontal="center" vertical="center" wrapText="1"/>
      <protection hidden="1"/>
    </xf>
    <xf numFmtId="0" fontId="156" fillId="77" borderId="86" xfId="44" applyFont="1" applyFill="1" applyBorder="1" applyAlignment="1" applyProtection="1">
      <alignment horizontal="center" vertical="center" wrapText="1"/>
      <protection hidden="1"/>
    </xf>
    <xf numFmtId="0" fontId="156" fillId="77" borderId="87" xfId="44" applyFont="1" applyFill="1" applyBorder="1" applyAlignment="1" applyProtection="1">
      <alignment horizontal="center" vertical="center" wrapText="1"/>
      <protection hidden="1"/>
    </xf>
    <xf numFmtId="0" fontId="156" fillId="77" borderId="88" xfId="44" applyFont="1" applyFill="1" applyBorder="1" applyAlignment="1" applyProtection="1">
      <alignment horizontal="center" vertical="center" wrapText="1"/>
      <protection hidden="1"/>
    </xf>
    <xf numFmtId="0" fontId="41" fillId="43" borderId="69" xfId="57" applyFont="1" applyFill="1" applyBorder="1" applyAlignment="1" applyProtection="1">
      <alignment horizontal="left" wrapText="1"/>
      <protection hidden="1"/>
    </xf>
    <xf numFmtId="0" fontId="41" fillId="43" borderId="72" xfId="45" applyFont="1" applyFill="1" applyBorder="1" applyAlignment="1" applyProtection="1">
      <alignment horizontal="left" vertical="top" wrapText="1"/>
      <protection hidden="1"/>
    </xf>
    <xf numFmtId="0" fontId="41" fillId="43" borderId="73" xfId="45" applyFont="1" applyFill="1" applyBorder="1" applyAlignment="1" applyProtection="1">
      <alignment horizontal="left" vertical="top" wrapText="1"/>
      <protection hidden="1"/>
    </xf>
    <xf numFmtId="0" fontId="42" fillId="76" borderId="57" xfId="44" applyFont="1" applyFill="1" applyBorder="1" applyAlignment="1" applyProtection="1">
      <alignment horizontal="center" vertical="center" wrapText="1"/>
      <protection hidden="1"/>
    </xf>
    <xf numFmtId="0" fontId="42" fillId="76" borderId="176" xfId="50" applyFont="1" applyFill="1" applyBorder="1" applyAlignment="1" applyProtection="1">
      <alignment horizontal="center" vertical="center" wrapText="1"/>
      <protection hidden="1"/>
    </xf>
    <xf numFmtId="0" fontId="42" fillId="76" borderId="178" xfId="50" applyFont="1" applyFill="1" applyBorder="1" applyAlignment="1" applyProtection="1">
      <alignment horizontal="center" vertical="center" wrapText="1"/>
      <protection hidden="1"/>
    </xf>
    <xf numFmtId="0" fontId="42" fillId="76" borderId="57" xfId="57" applyFont="1" applyFill="1" applyBorder="1" applyAlignment="1" applyProtection="1">
      <alignment horizontal="center"/>
      <protection hidden="1"/>
    </xf>
    <xf numFmtId="0" fontId="35" fillId="43" borderId="57" xfId="57" applyFont="1" applyFill="1" applyBorder="1" applyAlignment="1" applyProtection="1">
      <alignment horizontal="center"/>
      <protection locked="0" hidden="1"/>
    </xf>
    <xf numFmtId="0" fontId="66" fillId="43" borderId="57" xfId="0" applyFont="1" applyFill="1" applyBorder="1" applyAlignment="1" applyProtection="1">
      <alignment horizontal="center"/>
      <protection locked="0"/>
    </xf>
    <xf numFmtId="0" fontId="41" fillId="43" borderId="44" xfId="45" applyFont="1" applyFill="1" applyBorder="1" applyAlignment="1" applyProtection="1">
      <alignment horizontal="center" vertical="center" wrapText="1"/>
      <protection hidden="1"/>
    </xf>
    <xf numFmtId="0" fontId="41" fillId="43" borderId="46" xfId="45" applyFont="1" applyFill="1" applyBorder="1" applyAlignment="1" applyProtection="1">
      <alignment horizontal="center" vertical="center" wrapText="1"/>
      <protection hidden="1"/>
    </xf>
    <xf numFmtId="0" fontId="41" fillId="43" borderId="49" xfId="45" applyFont="1" applyFill="1" applyBorder="1" applyAlignment="1" applyProtection="1">
      <alignment horizontal="center" vertical="center" wrapText="1"/>
      <protection hidden="1"/>
    </xf>
    <xf numFmtId="0" fontId="48" fillId="51" borderId="42" xfId="38" applyFont="1" applyFill="1" applyBorder="1" applyAlignment="1" applyProtection="1">
      <alignment horizontal="left" vertical="top" wrapText="1"/>
      <protection locked="0"/>
    </xf>
    <xf numFmtId="0" fontId="48" fillId="51" borderId="43" xfId="38" applyFont="1" applyFill="1" applyBorder="1" applyAlignment="1" applyProtection="1">
      <alignment horizontal="left" vertical="top" wrapText="1"/>
      <protection locked="0"/>
    </xf>
    <xf numFmtId="0" fontId="48" fillId="51" borderId="44" xfId="38" applyFont="1" applyFill="1" applyBorder="1" applyAlignment="1" applyProtection="1">
      <alignment horizontal="left" vertical="top" wrapText="1"/>
      <protection locked="0"/>
    </xf>
    <xf numFmtId="0" fontId="48" fillId="51" borderId="45" xfId="38" applyFont="1" applyFill="1" applyBorder="1" applyAlignment="1" applyProtection="1">
      <alignment horizontal="left" vertical="top" wrapText="1"/>
      <protection locked="0"/>
    </xf>
    <xf numFmtId="0" fontId="48" fillId="51" borderId="0" xfId="38" applyFont="1" applyFill="1" applyBorder="1" applyAlignment="1" applyProtection="1">
      <alignment horizontal="left" vertical="top" wrapText="1"/>
      <protection locked="0"/>
    </xf>
    <xf numFmtId="0" fontId="48" fillId="51" borderId="46" xfId="38" applyFont="1" applyFill="1" applyBorder="1" applyAlignment="1" applyProtection="1">
      <alignment horizontal="left" vertical="top" wrapText="1"/>
      <protection locked="0"/>
    </xf>
    <xf numFmtId="0" fontId="48" fillId="51" borderId="47" xfId="38" applyFont="1" applyFill="1" applyBorder="1" applyAlignment="1" applyProtection="1">
      <alignment horizontal="left" vertical="top" wrapText="1"/>
      <protection locked="0"/>
    </xf>
    <xf numFmtId="0" fontId="48" fillId="51" borderId="48" xfId="38" applyFont="1" applyFill="1" applyBorder="1" applyAlignment="1" applyProtection="1">
      <alignment horizontal="left" vertical="top" wrapText="1"/>
      <protection locked="0"/>
    </xf>
    <xf numFmtId="0" fontId="48" fillId="51" borderId="49" xfId="38" applyFont="1" applyFill="1" applyBorder="1" applyAlignment="1" applyProtection="1">
      <alignment horizontal="left" vertical="top" wrapText="1"/>
      <protection locked="0"/>
    </xf>
    <xf numFmtId="0" fontId="51" fillId="75" borderId="0" xfId="45" applyFont="1" applyFill="1" applyBorder="1" applyAlignment="1" applyProtection="1">
      <alignment horizontal="left" vertical="top" wrapText="1"/>
      <protection hidden="1"/>
    </xf>
    <xf numFmtId="0" fontId="42" fillId="76" borderId="189" xfId="28" applyFont="1" applyFill="1" applyBorder="1" applyAlignment="1">
      <alignment horizontal="center" vertical="center"/>
      <protection locked="0"/>
    </xf>
    <xf numFmtId="0" fontId="42" fillId="76" borderId="190" xfId="28" applyFont="1" applyFill="1" applyBorder="1" applyAlignment="1">
      <alignment horizontal="center" vertical="center"/>
      <protection locked="0"/>
    </xf>
    <xf numFmtId="0" fontId="42" fillId="76" borderId="191" xfId="28" applyFont="1" applyFill="1" applyBorder="1" applyAlignment="1">
      <alignment horizontal="center" vertical="center"/>
      <protection locked="0"/>
    </xf>
    <xf numFmtId="0" fontId="51" fillId="79" borderId="212" xfId="44" applyFont="1" applyFill="1" applyBorder="1" applyAlignment="1" applyProtection="1">
      <alignment horizontal="center" vertical="center" wrapText="1"/>
      <protection hidden="1"/>
    </xf>
    <xf numFmtId="0" fontId="51" fillId="79" borderId="0" xfId="44" applyFont="1" applyFill="1" applyBorder="1" applyAlignment="1" applyProtection="1">
      <alignment horizontal="center" vertical="center" wrapText="1"/>
      <protection hidden="1"/>
    </xf>
    <xf numFmtId="0" fontId="77" fillId="72" borderId="213" xfId="44" applyFont="1" applyFill="1" applyBorder="1" applyAlignment="1" applyProtection="1">
      <alignment horizontal="center" vertical="center" wrapText="1"/>
      <protection hidden="1"/>
    </xf>
    <xf numFmtId="0" fontId="77" fillId="72" borderId="214" xfId="44" applyFont="1" applyFill="1" applyBorder="1" applyAlignment="1" applyProtection="1">
      <alignment horizontal="center" vertical="center" wrapText="1"/>
      <protection hidden="1"/>
    </xf>
    <xf numFmtId="0" fontId="54" fillId="73" borderId="114" xfId="44" applyFont="1" applyFill="1" applyBorder="1" applyAlignment="1" applyProtection="1">
      <alignment horizontal="center" vertical="center" wrapText="1"/>
      <protection hidden="1"/>
    </xf>
    <xf numFmtId="0" fontId="54" fillId="73" borderId="115" xfId="44" applyFont="1" applyFill="1" applyBorder="1" applyAlignment="1" applyProtection="1">
      <alignment horizontal="center" vertical="center" wrapText="1"/>
      <protection hidden="1"/>
    </xf>
    <xf numFmtId="0" fontId="54" fillId="73" borderId="116" xfId="44" applyFont="1" applyFill="1" applyBorder="1" applyAlignment="1" applyProtection="1">
      <alignment horizontal="center" vertical="center" wrapText="1"/>
      <protection hidden="1"/>
    </xf>
    <xf numFmtId="0" fontId="42" fillId="76" borderId="93" xfId="50" applyFont="1" applyFill="1" applyBorder="1" applyAlignment="1" applyProtection="1">
      <alignment horizontal="center" vertical="center" wrapText="1"/>
      <protection hidden="1"/>
    </xf>
    <xf numFmtId="0" fontId="42" fillId="76" borderId="94" xfId="50" applyFont="1" applyFill="1" applyBorder="1" applyAlignment="1" applyProtection="1">
      <alignment horizontal="center" vertical="center" wrapText="1"/>
      <protection hidden="1"/>
    </xf>
    <xf numFmtId="0" fontId="42" fillId="76" borderId="95" xfId="50" applyFont="1" applyFill="1" applyBorder="1" applyAlignment="1" applyProtection="1">
      <alignment horizontal="center" vertical="center" wrapText="1"/>
      <protection hidden="1"/>
    </xf>
    <xf numFmtId="0" fontId="41" fillId="79" borderId="128" xfId="44" applyFont="1" applyFill="1" applyBorder="1" applyAlignment="1" applyProtection="1">
      <alignment horizontal="center" vertical="center" wrapText="1"/>
      <protection hidden="1"/>
    </xf>
    <xf numFmtId="0" fontId="41" fillId="79" borderId="129" xfId="44" applyFont="1" applyFill="1" applyBorder="1" applyAlignment="1" applyProtection="1">
      <alignment horizontal="center" vertical="center" wrapText="1"/>
      <protection hidden="1"/>
    </xf>
    <xf numFmtId="0" fontId="41" fillId="72" borderId="125" xfId="44" applyFont="1" applyFill="1" applyBorder="1" applyAlignment="1" applyProtection="1">
      <alignment horizontal="center" vertical="center" wrapText="1"/>
      <protection hidden="1"/>
    </xf>
    <xf numFmtId="0" fontId="41" fillId="72" borderId="126" xfId="44" applyFont="1" applyFill="1" applyBorder="1" applyAlignment="1" applyProtection="1">
      <alignment horizontal="center" vertical="center" wrapText="1"/>
      <protection hidden="1"/>
    </xf>
    <xf numFmtId="0" fontId="54" fillId="73" borderId="135" xfId="44" applyFont="1" applyFill="1" applyBorder="1" applyAlignment="1" applyProtection="1">
      <alignment horizontal="center" vertical="center" wrapText="1"/>
      <protection hidden="1"/>
    </xf>
    <xf numFmtId="0" fontId="42" fillId="76" borderId="18" xfId="44" applyFont="1" applyFill="1" applyBorder="1" applyAlignment="1" applyProtection="1">
      <alignment horizontal="center" vertical="center" wrapText="1"/>
      <protection hidden="1"/>
    </xf>
  </cellXfs>
  <cellStyles count="60">
    <cellStyle name="Bad" xfId="58" builtinId="27"/>
    <cellStyle name="Calculation 2" xfId="3"/>
    <cellStyle name="CANCELLED" xfId="4"/>
    <cellStyle name="Column Title" xfId="1"/>
    <cellStyle name="Column Title 2" xfId="5"/>
    <cellStyle name="Comma" xfId="56" builtinId="3"/>
    <cellStyle name="Comma 2" xfId="2"/>
    <cellStyle name="Comma 2 2" xfId="6"/>
    <cellStyle name="Comma 3" xfId="7"/>
    <cellStyle name="Comma 4" xfId="8"/>
    <cellStyle name="Excel Built-in Input" xfId="9"/>
    <cellStyle name="Excel Built-in Input 2" xfId="54"/>
    <cellStyle name="Excel Built-in Input 3" xfId="52"/>
    <cellStyle name="Excel Built-in Normal" xfId="10"/>
    <cellStyle name="Excel Built-in Output" xfId="11"/>
    <cellStyle name="Excel Built-in Output 2" xfId="55"/>
    <cellStyle name="Excel Built-in Output 3" xfId="53"/>
    <cellStyle name="Excel Built-in Warning Text" xfId="12"/>
    <cellStyle name="Excel_BuiltIn_Input 1" xfId="13"/>
    <cellStyle name="Explanatory Text 2" xfId="14"/>
    <cellStyle name="Explanatory Text 3" xfId="15"/>
    <cellStyle name="Heading 1 2" xfId="16"/>
    <cellStyle name="Heading 1 3" xfId="17"/>
    <cellStyle name="Heading 2 2" xfId="18"/>
    <cellStyle name="Hyperlink" xfId="50" builtinId="8"/>
    <cellStyle name="Hyperlink 2" xfId="19"/>
    <cellStyle name="Hyperlink 3" xfId="20"/>
    <cellStyle name="Hyperlink 4" xfId="21"/>
    <cellStyle name="Hyperlink 5" xfId="22"/>
    <cellStyle name="Input 2" xfId="23"/>
    <cellStyle name="Input 3" xfId="24"/>
    <cellStyle name="Input-Optional" xfId="25"/>
    <cellStyle name="Input-Optional 2" xfId="26"/>
    <cellStyle name="Linked Cell 2" xfId="27"/>
    <cellStyle name="Modified Input" xfId="28"/>
    <cellStyle name="Neutral" xfId="59" builtinId="28"/>
    <cellStyle name="Neutral 2" xfId="29"/>
    <cellStyle name="Normal" xfId="0" builtinId="0"/>
    <cellStyle name="Normal 2" xfId="30"/>
    <cellStyle name="Normal 2 2" xfId="31"/>
    <cellStyle name="Normal 2 3" xfId="32"/>
    <cellStyle name="Normal 3" xfId="33"/>
    <cellStyle name="Normal 4" xfId="34"/>
    <cellStyle name="Normal 5" xfId="35"/>
    <cellStyle name="Normal 6" xfId="36"/>
    <cellStyle name="Normal 7" xfId="37"/>
    <cellStyle name="Normal 8" xfId="49"/>
    <cellStyle name="Normal 8 2" xfId="51"/>
    <cellStyle name="Note" xfId="57" builtinId="10"/>
    <cellStyle name="Note 2" xfId="38"/>
    <cellStyle name="Note 3" xfId="39"/>
    <cellStyle name="Output 2" xfId="40"/>
    <cellStyle name="Output 3" xfId="41"/>
    <cellStyle name="sch_subheads" xfId="47"/>
    <cellStyle name="sch-data" xfId="42"/>
    <cellStyle name="sch-heads" xfId="45"/>
    <cellStyle name="sch-inputs" xfId="43"/>
    <cellStyle name="school_title" xfId="48"/>
    <cellStyle name="sch-subheads" xfId="44"/>
    <cellStyle name="sch-title" xfId="46"/>
  </cellStyles>
  <dxfs count="56">
    <dxf>
      <font>
        <color rgb="FF000080"/>
      </font>
      <fill>
        <patternFill patternType="darkGray">
          <fgColor rgb="FFE69F00"/>
          <bgColor theme="0"/>
        </patternFill>
      </fill>
    </dxf>
    <dxf>
      <font>
        <color theme="0"/>
      </font>
      <fill>
        <patternFill patternType="darkTrellis">
          <fgColor rgb="FFD55E00"/>
          <bgColor theme="9"/>
        </patternFill>
      </fill>
    </dxf>
    <dxf>
      <font>
        <color rgb="FF000080"/>
      </font>
      <fill>
        <patternFill patternType="darkGray">
          <fgColor rgb="FFE69F00"/>
          <bgColor theme="0"/>
        </patternFill>
      </fill>
    </dxf>
    <dxf>
      <font>
        <color theme="0"/>
      </font>
      <fill>
        <patternFill patternType="darkTrellis">
          <fgColor rgb="FFD55E00"/>
          <bgColor theme="9"/>
        </patternFill>
      </fill>
    </dxf>
    <dxf>
      <font>
        <b/>
        <i val="0"/>
        <strike val="0"/>
        <color theme="1"/>
      </font>
      <fill>
        <patternFill patternType="solid">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8" tint="0.59996337778862885"/>
        </patternFill>
      </fill>
    </dxf>
    <dxf>
      <fill>
        <patternFill>
          <bgColor theme="8" tint="0.59996337778862885"/>
        </patternFill>
      </fill>
    </dxf>
    <dxf>
      <font>
        <color rgb="FF9C0006"/>
      </font>
      <fill>
        <patternFill>
          <bgColor rgb="FFFFC7CE"/>
        </patternFill>
      </fill>
    </dxf>
    <dxf>
      <font>
        <b val="0"/>
        <i val="0"/>
        <color rgb="FF002060"/>
      </font>
      <fill>
        <patternFill patternType="darkGray">
          <fgColor rgb="FFE69F00"/>
          <bgColor theme="9" tint="0.59996337778862885"/>
        </patternFill>
      </fill>
    </dxf>
    <dxf>
      <font>
        <b val="0"/>
        <i val="0"/>
        <color theme="0"/>
      </font>
      <fill>
        <patternFill patternType="darkTrellis">
          <fgColor rgb="FFD55E00"/>
          <bgColor theme="9"/>
        </patternFill>
      </fill>
    </dxf>
    <dxf>
      <font>
        <color theme="0"/>
      </font>
      <fill>
        <patternFill patternType="lightGrid">
          <fgColor rgb="FFCF00FF"/>
          <bgColor rgb="FFD60093"/>
        </patternFill>
      </fill>
    </dxf>
    <dxf>
      <font>
        <color theme="0"/>
      </font>
      <fill>
        <patternFill>
          <bgColor rgb="FFFF33CC"/>
        </patternFill>
      </fill>
    </dxf>
    <dxf>
      <font>
        <strike val="0"/>
        <color auto="1"/>
      </font>
      <fill>
        <patternFill patternType="solid">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lor theme="1"/>
      </font>
      <fill>
        <patternFill patternType="solid">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ill>
        <patternFill>
          <bgColor rgb="FFFFFF00"/>
        </patternFill>
      </fill>
    </dxf>
    <dxf>
      <font>
        <color auto="1"/>
      </font>
      <fill>
        <patternFill>
          <bgColor rgb="FFFFFF00"/>
        </patternFill>
      </fill>
    </dxf>
    <dxf>
      <font>
        <strike val="0"/>
        <color rgb="FF99D9D9"/>
      </font>
      <fill>
        <patternFill>
          <fgColor rgb="FF99D9D9"/>
          <bgColor rgb="FF99D9D9"/>
        </patternFill>
      </fill>
      <border>
        <left/>
        <right/>
        <top/>
        <bottom/>
        <vertical/>
        <horizontal/>
      </border>
    </dxf>
    <dxf>
      <font>
        <color rgb="FFF4C300"/>
      </font>
      <fill>
        <patternFill>
          <bgColor theme="0" tint="-4.9989318521683403E-2"/>
        </patternFill>
      </fill>
    </dxf>
    <dxf>
      <font>
        <color theme="0"/>
      </font>
      <fill>
        <patternFill>
          <bgColor theme="0"/>
        </patternFill>
      </fill>
      <border>
        <vertical/>
        <horizontal/>
      </border>
    </dxf>
    <dxf>
      <font>
        <color theme="0"/>
      </font>
      <fill>
        <patternFill>
          <bgColor theme="0"/>
        </patternFill>
      </fill>
    </dxf>
    <dxf>
      <font>
        <color rgb="FF00B050"/>
      </font>
      <fill>
        <patternFill>
          <bgColor theme="4" tint="0.59996337778862885"/>
        </patternFill>
      </fill>
    </dxf>
    <dxf>
      <font>
        <color rgb="FFC00000"/>
      </font>
      <fill>
        <patternFill>
          <bgColor theme="4" tint="0.59996337778862885"/>
        </patternFill>
      </fill>
    </dxf>
    <dxf>
      <font>
        <color rgb="FF00B050"/>
      </font>
      <fill>
        <patternFill>
          <bgColor theme="4" tint="0.59996337778862885"/>
        </patternFill>
      </fill>
    </dxf>
    <dxf>
      <font>
        <color rgb="FFC00000"/>
      </font>
      <fill>
        <patternFill>
          <bgColor theme="4" tint="0.59996337778862885"/>
        </patternFill>
      </fill>
    </dxf>
    <dxf>
      <font>
        <color theme="1"/>
      </font>
    </dxf>
    <dxf>
      <font>
        <color rgb="FFCE1141"/>
      </font>
      <fill>
        <patternFill patternType="solid">
          <bgColor theme="0"/>
        </patternFill>
      </fill>
    </dxf>
    <dxf>
      <font>
        <color theme="1"/>
      </font>
    </dxf>
    <dxf>
      <font>
        <color rgb="FFCE1141"/>
      </font>
      <fill>
        <patternFill>
          <bgColor theme="0"/>
        </patternFill>
      </fill>
    </dxf>
    <dxf>
      <font>
        <b/>
        <i val="0"/>
        <strike val="0"/>
        <color theme="4" tint="-0.24994659260841701"/>
      </font>
      <fill>
        <patternFill patternType="solid">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rgb="FF9C0006"/>
      </font>
      <fill>
        <patternFill>
          <bgColor rgb="FFFFC7CE"/>
        </patternFill>
      </fill>
    </dxf>
    <dxf>
      <fill>
        <patternFill patternType="none">
          <bgColor auto="1"/>
        </patternFill>
      </fill>
    </dxf>
    <dxf>
      <font>
        <color rgb="FF000080"/>
      </font>
      <fill>
        <patternFill patternType="darkGray">
          <fgColor rgb="FFE69F00"/>
          <bgColor theme="0"/>
        </patternFill>
      </fill>
    </dxf>
    <dxf>
      <font>
        <color theme="0"/>
      </font>
      <fill>
        <patternFill patternType="darkTrellis">
          <fgColor rgb="FFD55E00"/>
          <bgColor theme="9"/>
        </patternFill>
      </fill>
    </dxf>
    <dxf>
      <font>
        <color rgb="FF000080"/>
      </font>
      <fill>
        <patternFill patternType="darkGray">
          <fgColor rgb="FFE69F00"/>
          <bgColor theme="0"/>
        </patternFill>
      </fill>
    </dxf>
    <dxf>
      <font>
        <color theme="0"/>
      </font>
      <fill>
        <patternFill patternType="darkTrellis">
          <fgColor rgb="FFD55E00"/>
          <bgColor theme="9"/>
        </patternFill>
      </fill>
    </dxf>
    <dxf>
      <font>
        <b/>
        <i val="0"/>
        <strike val="0"/>
        <color theme="1"/>
      </font>
      <fill>
        <patternFill patternType="solid">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8" tint="0.59996337778862885"/>
        </patternFill>
      </fill>
    </dxf>
    <dxf>
      <fill>
        <patternFill>
          <bgColor theme="8" tint="0.59996337778862885"/>
        </patternFill>
      </fill>
    </dxf>
    <dxf>
      <font>
        <color rgb="FF9C0006"/>
      </font>
      <fill>
        <patternFill>
          <bgColor rgb="FFFFC7CE"/>
        </patternFill>
      </fill>
    </dxf>
    <dxf>
      <font>
        <b val="0"/>
        <i val="0"/>
        <color rgb="FF002060"/>
      </font>
      <fill>
        <patternFill patternType="darkGray">
          <fgColor rgb="FFE69F00"/>
          <bgColor theme="9" tint="0.59996337778862885"/>
        </patternFill>
      </fill>
    </dxf>
    <dxf>
      <font>
        <b val="0"/>
        <i val="0"/>
        <color theme="0"/>
      </font>
      <fill>
        <patternFill patternType="darkTrellis">
          <fgColor rgb="FFD55E00"/>
          <bgColor theme="9"/>
        </patternFill>
      </fill>
    </dxf>
    <dxf>
      <font>
        <color theme="0"/>
      </font>
      <fill>
        <patternFill patternType="lightGrid">
          <fgColor rgb="FFCF00FF"/>
          <bgColor rgb="FFD60093"/>
        </patternFill>
      </fill>
    </dxf>
    <dxf>
      <font>
        <color theme="0"/>
      </font>
      <fill>
        <patternFill>
          <bgColor rgb="FFFF33CC"/>
        </patternFill>
      </fill>
    </dxf>
    <dxf>
      <font>
        <strike val="0"/>
        <color auto="1"/>
      </font>
      <fill>
        <patternFill patternType="solid">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i val="0"/>
        <strike val="0"/>
        <color theme="1"/>
      </font>
      <fill>
        <patternFill patternType="solid">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lor auto="1"/>
      </font>
      <fill>
        <patternFill>
          <bgColor theme="0"/>
        </patternFill>
      </fill>
    </dxf>
    <dxf>
      <font>
        <b val="0"/>
        <i val="0"/>
        <strike val="0"/>
        <color auto="1"/>
      </font>
      <fill>
        <patternFill>
          <bgColor theme="0"/>
        </patternFill>
      </fill>
    </dxf>
    <dxf>
      <font>
        <b val="0"/>
        <i val="0"/>
        <strike val="0"/>
        <color auto="1"/>
      </font>
      <fill>
        <patternFill>
          <bgColor theme="0"/>
        </patternFill>
      </fill>
    </dxf>
    <dxf>
      <font>
        <b val="0"/>
        <i val="0"/>
        <strike val="0"/>
        <color auto="1"/>
      </font>
      <fill>
        <patternFill>
          <bgColor theme="0"/>
        </patternFill>
      </fill>
    </dxf>
    <dxf>
      <font>
        <b val="0"/>
        <i val="0"/>
        <strike val="0"/>
        <color auto="1"/>
      </font>
      <fill>
        <patternFill>
          <bgColor theme="0"/>
        </patternFill>
      </fill>
    </dxf>
    <dxf>
      <font>
        <b val="0"/>
        <i val="0"/>
        <strike val="0"/>
        <color auto="1"/>
      </font>
      <fill>
        <patternFill>
          <bgColor theme="0"/>
        </patternFill>
      </fill>
    </dxf>
    <dxf>
      <font>
        <b val="0"/>
        <i val="0"/>
        <strike val="0"/>
        <color auto="1"/>
      </font>
      <fill>
        <patternFill>
          <bgColor theme="0"/>
        </patternFill>
      </fill>
    </dxf>
    <dxf>
      <font>
        <b/>
        <i val="0"/>
        <strike val="0"/>
        <color auto="1"/>
      </font>
      <fill>
        <patternFill patternType="solid">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s>
  <tableStyles count="0" defaultTableStyle="TableStyleMedium2" defaultPivotStyle="PivotStyleLight16"/>
  <colors>
    <mruColors>
      <color rgb="FF99D9D9"/>
      <color rgb="FF355464"/>
      <color rgb="FF001628"/>
      <color rgb="FFCE1126"/>
      <color rgb="FF68A2B9"/>
      <color rgb="FFE9072B"/>
      <color rgb="FFA4A9AD"/>
      <color rgb="FFFBB130"/>
      <color rgb="FF005A9B"/>
      <color rgb="FF7623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9</xdr:row>
      <xdr:rowOff>0</xdr:rowOff>
    </xdr:from>
    <xdr:to>
      <xdr:col>21</xdr:col>
      <xdr:colOff>9525</xdr:colOff>
      <xdr:row>21</xdr:row>
      <xdr:rowOff>9525</xdr:rowOff>
    </xdr:to>
    <xdr:pic>
      <xdr:nvPicPr>
        <xdr:cNvPr id="439" name="Picture 438">
          <a:extLst>
            <a:ext uri="{FF2B5EF4-FFF2-40B4-BE49-F238E27FC236}">
              <a16:creationId xmlns:a16="http://schemas.microsoft.com/office/drawing/2014/main" id="{00000000-0008-0000-10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40200" y="2933700"/>
          <a:ext cx="1914525"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231326</xdr:colOff>
      <xdr:row>9</xdr:row>
      <xdr:rowOff>17009</xdr:rowOff>
    </xdr:from>
    <xdr:to>
      <xdr:col>6</xdr:col>
      <xdr:colOff>1248457</xdr:colOff>
      <xdr:row>13</xdr:row>
      <xdr:rowOff>214312</xdr:rowOff>
    </xdr:to>
    <xdr:sp macro="" textlink="">
      <xdr:nvSpPr>
        <xdr:cNvPr id="4" name="Oval 3">
          <a:extLst>
            <a:ext uri="{FF2B5EF4-FFF2-40B4-BE49-F238E27FC236}">
              <a16:creationId xmlns:a16="http://schemas.microsoft.com/office/drawing/2014/main" id="{00000000-0008-0000-1000-000004000000}"/>
            </a:ext>
          </a:extLst>
        </xdr:cNvPr>
        <xdr:cNvSpPr/>
      </xdr:nvSpPr>
      <xdr:spPr>
        <a:xfrm rot="16200000">
          <a:off x="8179598" y="3281023"/>
          <a:ext cx="1666874" cy="1017131"/>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1158564</xdr:colOff>
      <xdr:row>5</xdr:row>
      <xdr:rowOff>153737</xdr:rowOff>
    </xdr:from>
    <xdr:to>
      <xdr:col>11</xdr:col>
      <xdr:colOff>379958</xdr:colOff>
      <xdr:row>7</xdr:row>
      <xdr:rowOff>999613</xdr:rowOff>
    </xdr:to>
    <xdr:sp macro="" textlink="">
      <xdr:nvSpPr>
        <xdr:cNvPr id="5" name="Oval 4">
          <a:extLst>
            <a:ext uri="{FF2B5EF4-FFF2-40B4-BE49-F238E27FC236}">
              <a16:creationId xmlns:a16="http://schemas.microsoft.com/office/drawing/2014/main" id="{00000000-0008-0000-1000-000005000000}"/>
            </a:ext>
          </a:extLst>
        </xdr:cNvPr>
        <xdr:cNvSpPr/>
      </xdr:nvSpPr>
      <xdr:spPr>
        <a:xfrm>
          <a:off x="8409470" y="1249112"/>
          <a:ext cx="2912332" cy="1226876"/>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105991</xdr:colOff>
      <xdr:row>8</xdr:row>
      <xdr:rowOff>40820</xdr:rowOff>
    </xdr:from>
    <xdr:to>
      <xdr:col>1</xdr:col>
      <xdr:colOff>1200831</xdr:colOff>
      <xdr:row>22</xdr:row>
      <xdr:rowOff>57831</xdr:rowOff>
    </xdr:to>
    <xdr:sp macro="" textlink="">
      <xdr:nvSpPr>
        <xdr:cNvPr id="6" name="Oval 5">
          <a:extLst>
            <a:ext uri="{FF2B5EF4-FFF2-40B4-BE49-F238E27FC236}">
              <a16:creationId xmlns:a16="http://schemas.microsoft.com/office/drawing/2014/main" id="{00000000-0008-0000-1000-000006000000}"/>
            </a:ext>
          </a:extLst>
        </xdr:cNvPr>
        <xdr:cNvSpPr/>
      </xdr:nvSpPr>
      <xdr:spPr>
        <a:xfrm>
          <a:off x="718312" y="2775856"/>
          <a:ext cx="1094840" cy="4820332"/>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143216</xdr:colOff>
      <xdr:row>9</xdr:row>
      <xdr:rowOff>364329</xdr:rowOff>
    </xdr:from>
    <xdr:to>
      <xdr:col>20</xdr:col>
      <xdr:colOff>220289</xdr:colOff>
      <xdr:row>19</xdr:row>
      <xdr:rowOff>228063</xdr:rowOff>
    </xdr:to>
    <xdr:sp macro="" textlink="">
      <xdr:nvSpPr>
        <xdr:cNvPr id="7" name="Oval 6">
          <a:extLst>
            <a:ext uri="{FF2B5EF4-FFF2-40B4-BE49-F238E27FC236}">
              <a16:creationId xmlns:a16="http://schemas.microsoft.com/office/drawing/2014/main" id="{00000000-0008-0000-1000-000007000000}"/>
            </a:ext>
          </a:extLst>
        </xdr:cNvPr>
        <xdr:cNvSpPr/>
      </xdr:nvSpPr>
      <xdr:spPr>
        <a:xfrm rot="5585465">
          <a:off x="16224672" y="4462266"/>
          <a:ext cx="3537662" cy="1220073"/>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124165</xdr:colOff>
      <xdr:row>8</xdr:row>
      <xdr:rowOff>23813</xdr:rowOff>
    </xdr:from>
    <xdr:to>
      <xdr:col>14</xdr:col>
      <xdr:colOff>482374</xdr:colOff>
      <xdr:row>17</xdr:row>
      <xdr:rowOff>344940</xdr:rowOff>
    </xdr:to>
    <xdr:sp macro="" textlink="">
      <xdr:nvSpPr>
        <xdr:cNvPr id="8" name="Oval 7">
          <a:extLst>
            <a:ext uri="{FF2B5EF4-FFF2-40B4-BE49-F238E27FC236}">
              <a16:creationId xmlns:a16="http://schemas.microsoft.com/office/drawing/2014/main" id="{00000000-0008-0000-1000-000008000000}"/>
            </a:ext>
          </a:extLst>
        </xdr:cNvPr>
        <xdr:cNvSpPr/>
      </xdr:nvSpPr>
      <xdr:spPr>
        <a:xfrm>
          <a:off x="15037594" y="2758849"/>
          <a:ext cx="902494" cy="3464377"/>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1269063</xdr:colOff>
      <xdr:row>6</xdr:row>
      <xdr:rowOff>13266</xdr:rowOff>
    </xdr:from>
    <xdr:to>
      <xdr:col>4</xdr:col>
      <xdr:colOff>435428</xdr:colOff>
      <xdr:row>9</xdr:row>
      <xdr:rowOff>204108</xdr:rowOff>
    </xdr:to>
    <xdr:sp macro="" textlink="">
      <xdr:nvSpPr>
        <xdr:cNvPr id="10" name="Oval 9">
          <a:extLst>
            <a:ext uri="{FF2B5EF4-FFF2-40B4-BE49-F238E27FC236}">
              <a16:creationId xmlns:a16="http://schemas.microsoft.com/office/drawing/2014/main" id="{00000000-0008-0000-1000-00000A000000}"/>
            </a:ext>
          </a:extLst>
        </xdr:cNvPr>
        <xdr:cNvSpPr/>
      </xdr:nvSpPr>
      <xdr:spPr>
        <a:xfrm>
          <a:off x="4575599" y="1305945"/>
          <a:ext cx="1860579" cy="1837306"/>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149678</xdr:colOff>
      <xdr:row>21</xdr:row>
      <xdr:rowOff>117362</xdr:rowOff>
    </xdr:from>
    <xdr:to>
      <xdr:col>6</xdr:col>
      <xdr:colOff>993660</xdr:colOff>
      <xdr:row>35</xdr:row>
      <xdr:rowOff>74840</xdr:rowOff>
    </xdr:to>
    <xdr:sp macro="" textlink="">
      <xdr:nvSpPr>
        <xdr:cNvPr id="12" name="Line Callout 1 11">
          <a:extLst>
            <a:ext uri="{FF2B5EF4-FFF2-40B4-BE49-F238E27FC236}">
              <a16:creationId xmlns:a16="http://schemas.microsoft.com/office/drawing/2014/main" id="{00000000-0008-0000-1000-00000C000000}"/>
            </a:ext>
          </a:extLst>
        </xdr:cNvPr>
        <xdr:cNvSpPr/>
      </xdr:nvSpPr>
      <xdr:spPr>
        <a:xfrm>
          <a:off x="6281397" y="7427800"/>
          <a:ext cx="1963169" cy="2624478"/>
        </a:xfrm>
        <a:prstGeom prst="borderCallout1">
          <a:avLst>
            <a:gd name="adj1" fmla="val 965"/>
            <a:gd name="adj2" fmla="val 31481"/>
            <a:gd name="adj3" fmla="val -112846"/>
            <a:gd name="adj4" fmla="val 75638"/>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THIS COLUMN</a:t>
          </a:r>
          <a:r>
            <a:rPr lang="en-US" sz="1100" baseline="0"/>
            <a:t> HAS A DROP DOWN OPTION.  </a:t>
          </a:r>
        </a:p>
        <a:p>
          <a:pPr algn="l"/>
          <a:endParaRPr lang="en-US" sz="1100" baseline="0"/>
        </a:p>
        <a:p>
          <a:pPr algn="l"/>
          <a:r>
            <a:rPr lang="en-US" sz="1100" baseline="0"/>
            <a:t>IF YOUR </a:t>
          </a:r>
          <a:r>
            <a:rPr lang="en-US" sz="1100" u="sng" baseline="0"/>
            <a:t>PROGRAM TYPE </a:t>
          </a:r>
          <a:r>
            <a:rPr lang="en-US" sz="1100" baseline="0"/>
            <a:t>IS CEGEP THAN THE LOCATION  IS A CHOICE OF </a:t>
          </a:r>
          <a:r>
            <a:rPr lang="en-US" sz="1100" u="sng" baseline="0"/>
            <a:t>CITIES </a:t>
          </a:r>
          <a:r>
            <a:rPr lang="en-US" sz="1100" baseline="0"/>
            <a:t>IN QUEBEC.</a:t>
          </a:r>
        </a:p>
        <a:p>
          <a:pPr algn="l"/>
          <a:endParaRPr lang="en-US" sz="1100" baseline="0"/>
        </a:p>
        <a:p>
          <a:pPr algn="l"/>
          <a:r>
            <a:rPr lang="en-US" sz="1100" u="sng" baseline="0"/>
            <a:t>OTHERWISE</a:t>
          </a:r>
          <a:r>
            <a:rPr lang="en-US" sz="1100" baseline="0"/>
            <a:t> THE LOCATION IS A </a:t>
          </a:r>
          <a:r>
            <a:rPr lang="en-US" sz="1100" u="sng" baseline="0"/>
            <a:t>PROVINCE OR STATE</a:t>
          </a:r>
          <a:r>
            <a:rPr lang="en-US" sz="1100" baseline="0"/>
            <a:t>.</a:t>
          </a:r>
        </a:p>
        <a:p>
          <a:pPr algn="l"/>
          <a:endParaRPr lang="en-US" sz="1100" baseline="0"/>
        </a:p>
        <a:p>
          <a:pPr algn="l"/>
          <a:r>
            <a:rPr lang="en-US" sz="1100" baseline="0"/>
            <a:t>FOR LOCATIONS OUTSIDE OF CANADA AND THE USA,  ENTER THE CITY.</a:t>
          </a:r>
          <a:endParaRPr lang="en-US" sz="1100"/>
        </a:p>
      </xdr:txBody>
    </xdr:sp>
    <xdr:clientData/>
  </xdr:twoCellAnchor>
  <xdr:twoCellAnchor>
    <xdr:from>
      <xdr:col>10</xdr:col>
      <xdr:colOff>51369</xdr:colOff>
      <xdr:row>0</xdr:row>
      <xdr:rowOff>190499</xdr:rowOff>
    </xdr:from>
    <xdr:to>
      <xdr:col>11</xdr:col>
      <xdr:colOff>847728</xdr:colOff>
      <xdr:row>4</xdr:row>
      <xdr:rowOff>95249</xdr:rowOff>
    </xdr:to>
    <xdr:sp macro="" textlink="">
      <xdr:nvSpPr>
        <xdr:cNvPr id="14" name="Line Callout 1 13">
          <a:extLst>
            <a:ext uri="{FF2B5EF4-FFF2-40B4-BE49-F238E27FC236}">
              <a16:creationId xmlns:a16="http://schemas.microsoft.com/office/drawing/2014/main" id="{00000000-0008-0000-1000-00000E000000}"/>
            </a:ext>
          </a:extLst>
        </xdr:cNvPr>
        <xdr:cNvSpPr/>
      </xdr:nvSpPr>
      <xdr:spPr>
        <a:xfrm>
          <a:off x="11454155" y="190499"/>
          <a:ext cx="1340644" cy="816429"/>
        </a:xfrm>
        <a:prstGeom prst="borderCallout1">
          <a:avLst>
            <a:gd name="adj1" fmla="val 18750"/>
            <a:gd name="adj2" fmla="val -8333"/>
            <a:gd name="adj3" fmla="val 131538"/>
            <a:gd name="adj4" fmla="val -27006"/>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MAKE</a:t>
          </a:r>
          <a:r>
            <a:rPr lang="en-US" sz="1100" baseline="0"/>
            <a:t> SURE YOUR START DATE IS BEFORE YOUR END DATE</a:t>
          </a:r>
        </a:p>
      </xdr:txBody>
    </xdr:sp>
    <xdr:clientData/>
  </xdr:twoCellAnchor>
  <xdr:twoCellAnchor>
    <xdr:from>
      <xdr:col>11</xdr:col>
      <xdr:colOff>242889</xdr:colOff>
      <xdr:row>20</xdr:row>
      <xdr:rowOff>3402</xdr:rowOff>
    </xdr:from>
    <xdr:to>
      <xdr:col>12</xdr:col>
      <xdr:colOff>769938</xdr:colOff>
      <xdr:row>38</xdr:row>
      <xdr:rowOff>63500</xdr:rowOff>
    </xdr:to>
    <xdr:sp macro="" textlink="">
      <xdr:nvSpPr>
        <xdr:cNvPr id="15" name="Line Callout 1 14">
          <a:extLst>
            <a:ext uri="{FF2B5EF4-FFF2-40B4-BE49-F238E27FC236}">
              <a16:creationId xmlns:a16="http://schemas.microsoft.com/office/drawing/2014/main" id="{00000000-0008-0000-1000-00000F000000}"/>
            </a:ext>
          </a:extLst>
        </xdr:cNvPr>
        <xdr:cNvSpPr/>
      </xdr:nvSpPr>
      <xdr:spPr>
        <a:xfrm>
          <a:off x="11688764" y="6782027"/>
          <a:ext cx="1654174" cy="3528786"/>
        </a:xfrm>
        <a:prstGeom prst="borderCallout1">
          <a:avLst>
            <a:gd name="adj1" fmla="val -3385"/>
            <a:gd name="adj2" fmla="val 63253"/>
            <a:gd name="adj3" fmla="val -43214"/>
            <a:gd name="adj4" fmla="val 9835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PROGRAM</a:t>
          </a:r>
          <a:r>
            <a:rPr lang="en-US" sz="1100" b="1" baseline="0"/>
            <a:t> GRADUATED- </a:t>
          </a:r>
          <a:r>
            <a:rPr lang="en-US" sz="1100" baseline="0"/>
            <a:t>YOU HAVE EARNED A DIPLOMA, DEGREE, CERTIFICATE ETC.</a:t>
          </a:r>
        </a:p>
        <a:p>
          <a:pPr algn="l"/>
          <a:r>
            <a:rPr lang="en-US" sz="1100" b="1" baseline="0"/>
            <a:t>PROGRAM TERMINATED</a:t>
          </a:r>
          <a:r>
            <a:rPr lang="en-US" sz="1100" b="0" baseline="0"/>
            <a:t>-YOU </a:t>
          </a:r>
          <a:r>
            <a:rPr lang="en-US" sz="1100" baseline="0"/>
            <a:t>HAVE COMPLETED THE PROGRAM OR COURSES BUT NO DEGREE, DIPLOMA CERTIFICATE ETC. WAS AWARDED.</a:t>
          </a:r>
        </a:p>
        <a:p>
          <a:pPr algn="l"/>
          <a:r>
            <a:rPr lang="en-US" sz="1100" b="1" baseline="0"/>
            <a:t>PROGRAM DISCONTINUED</a:t>
          </a:r>
          <a:r>
            <a:rPr lang="en-US" sz="1100" baseline="0"/>
            <a:t>-YOU HAVE LEFT/TRANSFERED FROM PROGRAM BEFORE COMPLETION.</a:t>
          </a:r>
        </a:p>
        <a:p>
          <a:pPr algn="l"/>
          <a:r>
            <a:rPr lang="en-US" sz="1100" b="1" baseline="0"/>
            <a:t>PROGRAM IN PROGRESS</a:t>
          </a:r>
          <a:r>
            <a:rPr lang="en-US" sz="1100" baseline="0"/>
            <a:t>- YOU ARE CURRENTLY ENROLLED IN THIS PROGRAM.</a:t>
          </a:r>
          <a:endParaRPr lang="en-US" sz="1100"/>
        </a:p>
      </xdr:txBody>
    </xdr:sp>
    <xdr:clientData/>
  </xdr:twoCellAnchor>
  <xdr:twoCellAnchor>
    <xdr:from>
      <xdr:col>12</xdr:col>
      <xdr:colOff>988897</xdr:colOff>
      <xdr:row>25</xdr:row>
      <xdr:rowOff>84025</xdr:rowOff>
    </xdr:from>
    <xdr:to>
      <xdr:col>15</xdr:col>
      <xdr:colOff>186417</xdr:colOff>
      <xdr:row>32</xdr:row>
      <xdr:rowOff>93550</xdr:rowOff>
    </xdr:to>
    <xdr:sp macro="" textlink="">
      <xdr:nvSpPr>
        <xdr:cNvPr id="16" name="Line Callout 1 15">
          <a:extLst>
            <a:ext uri="{FF2B5EF4-FFF2-40B4-BE49-F238E27FC236}">
              <a16:creationId xmlns:a16="http://schemas.microsoft.com/office/drawing/2014/main" id="{00000000-0008-0000-1000-000010000000}"/>
            </a:ext>
          </a:extLst>
        </xdr:cNvPr>
        <xdr:cNvSpPr/>
      </xdr:nvSpPr>
      <xdr:spPr>
        <a:xfrm>
          <a:off x="13002303" y="8156463"/>
          <a:ext cx="2185989" cy="1343025"/>
        </a:xfrm>
        <a:prstGeom prst="borderCallout1">
          <a:avLst>
            <a:gd name="adj1" fmla="val -2735"/>
            <a:gd name="adj2" fmla="val 35720"/>
            <a:gd name="adj3" fmla="val -150266"/>
            <a:gd name="adj4" fmla="val 63697"/>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INDICATE</a:t>
          </a:r>
          <a:r>
            <a:rPr lang="en-US" sz="1100" baseline="0"/>
            <a:t> YOUR DATE OF CONFERRAL.</a:t>
          </a:r>
        </a:p>
        <a:p>
          <a:pPr algn="l"/>
          <a:endParaRPr lang="en-US" sz="1100" baseline="0"/>
        </a:p>
        <a:p>
          <a:pPr algn="l"/>
          <a:r>
            <a:rPr lang="en-US" sz="1100" baseline="0"/>
            <a:t>TO BE CONSIDERED ELIGIBLE YOUR BACHELOR DEGREE </a:t>
          </a:r>
          <a:r>
            <a:rPr lang="en-US" sz="1100" u="sng" baseline="0"/>
            <a:t>MUST </a:t>
          </a:r>
          <a:r>
            <a:rPr lang="en-US" sz="1100" baseline="0"/>
            <a:t>BE CONFERRED BEFORE </a:t>
          </a:r>
          <a:r>
            <a:rPr lang="en-US" sz="1100" b="1" baseline="0"/>
            <a:t>JULY 2023.</a:t>
          </a:r>
          <a:endParaRPr lang="en-US" sz="1100"/>
        </a:p>
      </xdr:txBody>
    </xdr:sp>
    <xdr:clientData/>
  </xdr:twoCellAnchor>
  <xdr:twoCellAnchor>
    <xdr:from>
      <xdr:col>17</xdr:col>
      <xdr:colOff>83344</xdr:colOff>
      <xdr:row>24</xdr:row>
      <xdr:rowOff>153079</xdr:rowOff>
    </xdr:from>
    <xdr:to>
      <xdr:col>21</xdr:col>
      <xdr:colOff>372495</xdr:colOff>
      <xdr:row>28</xdr:row>
      <xdr:rowOff>93548</xdr:rowOff>
    </xdr:to>
    <xdr:sp macro="" textlink="">
      <xdr:nvSpPr>
        <xdr:cNvPr id="17" name="Line Callout 1 16">
          <a:extLst>
            <a:ext uri="{FF2B5EF4-FFF2-40B4-BE49-F238E27FC236}">
              <a16:creationId xmlns:a16="http://schemas.microsoft.com/office/drawing/2014/main" id="{00000000-0008-0000-1000-000011000000}"/>
            </a:ext>
          </a:extLst>
        </xdr:cNvPr>
        <xdr:cNvSpPr/>
      </xdr:nvSpPr>
      <xdr:spPr>
        <a:xfrm>
          <a:off x="17323594" y="8072436"/>
          <a:ext cx="1813151" cy="702469"/>
        </a:xfrm>
        <a:prstGeom prst="borderCallout1">
          <a:avLst>
            <a:gd name="adj1" fmla="val 68255"/>
            <a:gd name="adj2" fmla="val -5022"/>
            <a:gd name="adj3" fmla="val -176212"/>
            <a:gd name="adj4" fmla="val 28417"/>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BE SURE TO INDICATE IF YOU ARE PART OF A PROFESSIONAL PROGRAM.</a:t>
          </a:r>
        </a:p>
      </xdr:txBody>
    </xdr:sp>
    <xdr:clientData/>
  </xdr:twoCellAnchor>
  <xdr:twoCellAnchor>
    <xdr:from>
      <xdr:col>4</xdr:col>
      <xdr:colOff>171109</xdr:colOff>
      <xdr:row>4</xdr:row>
      <xdr:rowOff>1700</xdr:rowOff>
    </xdr:from>
    <xdr:to>
      <xdr:col>5</xdr:col>
      <xdr:colOff>1006587</xdr:colOff>
      <xdr:row>5</xdr:row>
      <xdr:rowOff>151720</xdr:rowOff>
    </xdr:to>
    <xdr:sp macro="" textlink="">
      <xdr:nvSpPr>
        <xdr:cNvPr id="18" name="Line Callout 1 17">
          <a:extLst>
            <a:ext uri="{FF2B5EF4-FFF2-40B4-BE49-F238E27FC236}">
              <a16:creationId xmlns:a16="http://schemas.microsoft.com/office/drawing/2014/main" id="{00000000-0008-0000-1000-000012000000}"/>
            </a:ext>
          </a:extLst>
        </xdr:cNvPr>
        <xdr:cNvSpPr/>
      </xdr:nvSpPr>
      <xdr:spPr>
        <a:xfrm>
          <a:off x="6171859" y="913379"/>
          <a:ext cx="1978478" cy="340520"/>
        </a:xfrm>
        <a:prstGeom prst="borderCallout1">
          <a:avLst>
            <a:gd name="adj1" fmla="val 65661"/>
            <a:gd name="adj2" fmla="val -3377"/>
            <a:gd name="adj3" fmla="val 123287"/>
            <a:gd name="adj4" fmla="val -17286"/>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THIS  COLUMN IN </a:t>
          </a:r>
          <a:r>
            <a:rPr lang="en-US" sz="1100" baseline="0"/>
            <a:t> </a:t>
          </a:r>
          <a:r>
            <a:rPr lang="en-US" sz="1100" b="1" baseline="0"/>
            <a:t>OPTIONAL.</a:t>
          </a:r>
          <a:endParaRPr lang="en-US" sz="1100" b="1"/>
        </a:p>
        <a:p>
          <a:pPr algn="l"/>
          <a:endParaRPr lang="en-US" sz="1100"/>
        </a:p>
        <a:p>
          <a:pPr algn="l"/>
          <a:endParaRPr lang="en-US" sz="1100"/>
        </a:p>
      </xdr:txBody>
    </xdr:sp>
    <xdr:clientData/>
  </xdr:twoCellAnchor>
  <xdr:twoCellAnchor>
    <xdr:from>
      <xdr:col>1</xdr:col>
      <xdr:colOff>1044689</xdr:colOff>
      <xdr:row>22</xdr:row>
      <xdr:rowOff>166005</xdr:rowOff>
    </xdr:from>
    <xdr:to>
      <xdr:col>4</xdr:col>
      <xdr:colOff>444500</xdr:colOff>
      <xdr:row>34</xdr:row>
      <xdr:rowOff>111125</xdr:rowOff>
    </xdr:to>
    <xdr:sp macro="" textlink="">
      <xdr:nvSpPr>
        <xdr:cNvPr id="19" name="Line Callout 1 18">
          <a:extLst>
            <a:ext uri="{FF2B5EF4-FFF2-40B4-BE49-F238E27FC236}">
              <a16:creationId xmlns:a16="http://schemas.microsoft.com/office/drawing/2014/main" id="{00000000-0008-0000-1000-000013000000}"/>
            </a:ext>
          </a:extLst>
        </xdr:cNvPr>
        <xdr:cNvSpPr/>
      </xdr:nvSpPr>
      <xdr:spPr>
        <a:xfrm>
          <a:off x="1132002" y="7492318"/>
          <a:ext cx="4527436" cy="2135870"/>
        </a:xfrm>
        <a:prstGeom prst="borderCallout1">
          <a:avLst>
            <a:gd name="adj1" fmla="val -7821"/>
            <a:gd name="adj2" fmla="val 17548"/>
            <a:gd name="adj3" fmla="val -53376"/>
            <a:gd name="adj4" fmla="val 33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'OTHER'</a:t>
          </a:r>
          <a:r>
            <a:rPr lang="en-US" sz="1100" baseline="0"/>
            <a:t> </a:t>
          </a:r>
          <a:r>
            <a:rPr lang="en-US" sz="1100"/>
            <a:t>CAN BE USED</a:t>
          </a:r>
          <a:r>
            <a:rPr lang="en-US" sz="1100" baseline="0"/>
            <a:t> FOR COURSES</a:t>
          </a:r>
          <a:endParaRPr lang="en-US" sz="1100"/>
        </a:p>
        <a:p>
          <a:pPr algn="l"/>
          <a:endParaRPr lang="en-US" sz="1100"/>
        </a:p>
        <a:p>
          <a:pPr marL="0" marR="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REMEMBER TO INCLUDE CEGEP</a:t>
          </a:r>
          <a:r>
            <a:rPr lang="en-US" sz="1100" baseline="0">
              <a:solidFill>
                <a:schemeClr val="dk1"/>
              </a:solidFill>
              <a:effectLst/>
              <a:latin typeface="+mn-lt"/>
              <a:ea typeface="+mn-ea"/>
              <a:cs typeface="+mn-cs"/>
            </a:rPr>
            <a:t> &amp; OTHER PROGRAMS IF RELATED TO PRE-REQUISITE COURSES.</a:t>
          </a:r>
        </a:p>
        <a:p>
          <a:pPr marL="0" marR="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STANISLAS &amp; MARIE-DE-FRANCE ARE CONSIDERED DEC PROGRAMS (NOT FRENCH BACC.)</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 UNDERGRADUATE PROFESSIONAL DEGREE MDCM, DMD, LLM, JD, OD, PHARMD, DVD, DPM ETC., REPORT THEM AS BACHELOR </a:t>
          </a:r>
          <a:r>
            <a:rPr lang="en-US" sz="1100" b="1" u="sng" baseline="0">
              <a:solidFill>
                <a:schemeClr val="dk1"/>
              </a:solidFill>
              <a:effectLst/>
              <a:latin typeface="+mn-lt"/>
              <a:ea typeface="+mn-ea"/>
              <a:cs typeface="+mn-cs"/>
            </a:rPr>
            <a:t>NOT</a:t>
          </a:r>
          <a:r>
            <a:rPr lang="en-US" sz="1100" baseline="0">
              <a:solidFill>
                <a:schemeClr val="dk1"/>
              </a:solidFill>
              <a:effectLst/>
              <a:latin typeface="+mn-lt"/>
              <a:ea typeface="+mn-ea"/>
              <a:cs typeface="+mn-cs"/>
            </a:rPr>
            <a:t> DOCTORATE DEGREES</a:t>
          </a:r>
          <a:endParaRPr lang="en-US">
            <a:effectLst/>
          </a:endParaRPr>
        </a:p>
      </xdr:txBody>
    </xdr:sp>
    <xdr:clientData/>
  </xdr:twoCellAnchor>
  <xdr:twoCellAnchor>
    <xdr:from>
      <xdr:col>11</xdr:col>
      <xdr:colOff>804037</xdr:colOff>
      <xdr:row>9</xdr:row>
      <xdr:rowOff>16813</xdr:rowOff>
    </xdr:from>
    <xdr:to>
      <xdr:col>13</xdr:col>
      <xdr:colOff>1360</xdr:colOff>
      <xdr:row>17</xdr:row>
      <xdr:rowOff>70073</xdr:rowOff>
    </xdr:to>
    <xdr:sp macro="" textlink="">
      <xdr:nvSpPr>
        <xdr:cNvPr id="11" name="Oval 10">
          <a:extLst>
            <a:ext uri="{FF2B5EF4-FFF2-40B4-BE49-F238E27FC236}">
              <a16:creationId xmlns:a16="http://schemas.microsoft.com/office/drawing/2014/main" id="{00000000-0008-0000-1000-00000B000000}"/>
            </a:ext>
          </a:extLst>
        </xdr:cNvPr>
        <xdr:cNvSpPr/>
      </xdr:nvSpPr>
      <xdr:spPr>
        <a:xfrm>
          <a:off x="12751108" y="2955956"/>
          <a:ext cx="2163681" cy="2992403"/>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517525</xdr:colOff>
      <xdr:row>2</xdr:row>
      <xdr:rowOff>6350</xdr:rowOff>
    </xdr:from>
    <xdr:to>
      <xdr:col>4</xdr:col>
      <xdr:colOff>911678</xdr:colOff>
      <xdr:row>5</xdr:row>
      <xdr:rowOff>136071</xdr:rowOff>
    </xdr:to>
    <xdr:sp macro="" textlink="">
      <xdr:nvSpPr>
        <xdr:cNvPr id="6" name="Line Callout 1 5">
          <a:extLst>
            <a:ext uri="{FF2B5EF4-FFF2-40B4-BE49-F238E27FC236}">
              <a16:creationId xmlns:a16="http://schemas.microsoft.com/office/drawing/2014/main" id="{00000000-0008-0000-1100-000006000000}"/>
            </a:ext>
          </a:extLst>
        </xdr:cNvPr>
        <xdr:cNvSpPr/>
      </xdr:nvSpPr>
      <xdr:spPr>
        <a:xfrm>
          <a:off x="3905704" y="537029"/>
          <a:ext cx="1931760" cy="701221"/>
        </a:xfrm>
        <a:prstGeom prst="borderCallout1">
          <a:avLst>
            <a:gd name="adj1" fmla="val 18750"/>
            <a:gd name="adj2" fmla="val -8333"/>
            <a:gd name="adj3" fmla="val 197235"/>
            <a:gd name="adj4" fmla="val -5009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200"/>
            <a:t>THIS IS YOUR TRANSCRIPT</a:t>
          </a:r>
          <a:r>
            <a:rPr lang="en-US" sz="1200" baseline="0"/>
            <a:t> SOURCE.  UNIVERSITY AND DEGREE</a:t>
          </a:r>
          <a:endParaRPr lang="en-US" sz="1200"/>
        </a:p>
      </xdr:txBody>
    </xdr:sp>
    <xdr:clientData/>
  </xdr:twoCellAnchor>
  <xdr:twoCellAnchor>
    <xdr:from>
      <xdr:col>3</xdr:col>
      <xdr:colOff>451758</xdr:colOff>
      <xdr:row>25</xdr:row>
      <xdr:rowOff>344260</xdr:rowOff>
    </xdr:from>
    <xdr:to>
      <xdr:col>4</xdr:col>
      <xdr:colOff>627517</xdr:colOff>
      <xdr:row>27</xdr:row>
      <xdr:rowOff>312965</xdr:rowOff>
    </xdr:to>
    <xdr:sp macro="" textlink="">
      <xdr:nvSpPr>
        <xdr:cNvPr id="7" name="Line Callout 1 6">
          <a:extLst>
            <a:ext uri="{FF2B5EF4-FFF2-40B4-BE49-F238E27FC236}">
              <a16:creationId xmlns:a16="http://schemas.microsoft.com/office/drawing/2014/main" id="{00000000-0008-0000-1100-000007000000}"/>
            </a:ext>
          </a:extLst>
        </xdr:cNvPr>
        <xdr:cNvSpPr/>
      </xdr:nvSpPr>
      <xdr:spPr>
        <a:xfrm>
          <a:off x="3839937" y="9923689"/>
          <a:ext cx="1713366" cy="812347"/>
        </a:xfrm>
        <a:prstGeom prst="borderCallout1">
          <a:avLst>
            <a:gd name="adj1" fmla="val 18750"/>
            <a:gd name="adj2" fmla="val -8333"/>
            <a:gd name="adj3" fmla="val -319015"/>
            <a:gd name="adj4" fmla="val 1560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REMEMBER TO ASSIGN</a:t>
          </a:r>
          <a:r>
            <a:rPr lang="en-US" sz="1100" baseline="0"/>
            <a:t> THESE COURSES TAKEN ABROAD TO YOUR BACHELOR DEGREE</a:t>
          </a:r>
          <a:endParaRPr lang="en-US" sz="1100"/>
        </a:p>
      </xdr:txBody>
    </xdr:sp>
    <xdr:clientData/>
  </xdr:twoCellAnchor>
  <xdr:twoCellAnchor>
    <xdr:from>
      <xdr:col>2</xdr:col>
      <xdr:colOff>460376</xdr:colOff>
      <xdr:row>23</xdr:row>
      <xdr:rowOff>362402</xdr:rowOff>
    </xdr:from>
    <xdr:to>
      <xdr:col>2</xdr:col>
      <xdr:colOff>2422526</xdr:colOff>
      <xdr:row>29</xdr:row>
      <xdr:rowOff>365125</xdr:rowOff>
    </xdr:to>
    <xdr:sp macro="" textlink="">
      <xdr:nvSpPr>
        <xdr:cNvPr id="8" name="Line Callout 1 7">
          <a:extLst>
            <a:ext uri="{FF2B5EF4-FFF2-40B4-BE49-F238E27FC236}">
              <a16:creationId xmlns:a16="http://schemas.microsoft.com/office/drawing/2014/main" id="{00000000-0008-0000-1100-000008000000}"/>
            </a:ext>
          </a:extLst>
        </xdr:cNvPr>
        <xdr:cNvSpPr/>
      </xdr:nvSpPr>
      <xdr:spPr>
        <a:xfrm>
          <a:off x="936626" y="9098188"/>
          <a:ext cx="1962150" cy="2533651"/>
        </a:xfrm>
        <a:prstGeom prst="borderCallout1">
          <a:avLst>
            <a:gd name="adj1" fmla="val -1697"/>
            <a:gd name="adj2" fmla="val 41133"/>
            <a:gd name="adj3" fmla="val -92914"/>
            <a:gd name="adj4" fmla="val 4641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INCLUDE COURSES TAKEN ABROAD </a:t>
          </a:r>
          <a:r>
            <a:rPr lang="en-US" sz="1100" u="sng"/>
            <a:t>ONLY</a:t>
          </a:r>
          <a:r>
            <a:rPr lang="en-US" sz="1100"/>
            <a:t> IF THE CREDITS AND/OR GRADES ARE INCLUDED IN YOUR DEGREE.</a:t>
          </a:r>
        </a:p>
        <a:p>
          <a:pPr algn="l"/>
          <a:endParaRPr lang="en-US" sz="1100"/>
        </a:p>
        <a:p>
          <a:pPr algn="l"/>
          <a:r>
            <a:rPr lang="en-US" sz="1100"/>
            <a:t>ENTER</a:t>
          </a:r>
          <a:r>
            <a:rPr lang="en-US" sz="1100" baseline="0"/>
            <a:t> ALL  EXCHANGE COURSES AND CREDITS IF THEY ARE PART OF YOUR BACHELOR'S DEGREE  </a:t>
          </a:r>
          <a:r>
            <a:rPr lang="en-US" sz="1100" b="1" u="sng" baseline="0"/>
            <a:t>ONLY</a:t>
          </a:r>
          <a:r>
            <a:rPr lang="en-US" sz="1100" baseline="0"/>
            <a:t> ENTER THE GRADES IF THE EXHANGE WAS &gt;= ONE SEMESTER, OTHERWISE ONLY CREDITS AND SET THE COURSE TO NO GRADE&gt;</a:t>
          </a:r>
          <a:endParaRPr lang="en-US" sz="1100"/>
        </a:p>
      </xdr:txBody>
    </xdr:sp>
    <xdr:clientData/>
  </xdr:twoCellAnchor>
  <xdr:twoCellAnchor>
    <xdr:from>
      <xdr:col>5</xdr:col>
      <xdr:colOff>716189</xdr:colOff>
      <xdr:row>18</xdr:row>
      <xdr:rowOff>307975</xdr:rowOff>
    </xdr:from>
    <xdr:to>
      <xdr:col>5</xdr:col>
      <xdr:colOff>716189</xdr:colOff>
      <xdr:row>19</xdr:row>
      <xdr:rowOff>403226</xdr:rowOff>
    </xdr:to>
    <xdr:sp macro="" textlink="">
      <xdr:nvSpPr>
        <xdr:cNvPr id="9" name="Line Callout 1 8">
          <a:extLst>
            <a:ext uri="{FF2B5EF4-FFF2-40B4-BE49-F238E27FC236}">
              <a16:creationId xmlns:a16="http://schemas.microsoft.com/office/drawing/2014/main" id="{00000000-0008-0000-1100-000009000000}"/>
            </a:ext>
          </a:extLst>
        </xdr:cNvPr>
        <xdr:cNvSpPr/>
      </xdr:nvSpPr>
      <xdr:spPr>
        <a:xfrm>
          <a:off x="6798582" y="6934654"/>
          <a:ext cx="0" cy="517072"/>
        </a:xfrm>
        <a:prstGeom prst="borderCallout1">
          <a:avLst>
            <a:gd name="adj1" fmla="val 18750"/>
            <a:gd name="adj2" fmla="val -8333"/>
            <a:gd name="adj3" fmla="val 1001973"/>
            <a:gd name="adj4" fmla="val 2147483646"/>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THIS COURSE IS TAKEN TWICE .</a:t>
          </a:r>
        </a:p>
      </xdr:txBody>
    </xdr:sp>
    <xdr:clientData/>
  </xdr:twoCellAnchor>
  <xdr:twoCellAnchor>
    <xdr:from>
      <xdr:col>5</xdr:col>
      <xdr:colOff>322490</xdr:colOff>
      <xdr:row>30</xdr:row>
      <xdr:rowOff>19955</xdr:rowOff>
    </xdr:from>
    <xdr:to>
      <xdr:col>7</xdr:col>
      <xdr:colOff>322490</xdr:colOff>
      <xdr:row>39</xdr:row>
      <xdr:rowOff>124731</xdr:rowOff>
    </xdr:to>
    <xdr:sp macro="" textlink="">
      <xdr:nvSpPr>
        <xdr:cNvPr id="10" name="Line Callout 1 9">
          <a:extLst>
            <a:ext uri="{FF2B5EF4-FFF2-40B4-BE49-F238E27FC236}">
              <a16:creationId xmlns:a16="http://schemas.microsoft.com/office/drawing/2014/main" id="{00000000-0008-0000-1100-00000A000000}"/>
            </a:ext>
          </a:extLst>
        </xdr:cNvPr>
        <xdr:cNvSpPr/>
      </xdr:nvSpPr>
      <xdr:spPr>
        <a:xfrm>
          <a:off x="6404883" y="11858169"/>
          <a:ext cx="1700893" cy="1819276"/>
        </a:xfrm>
        <a:prstGeom prst="borderCallout1">
          <a:avLst>
            <a:gd name="adj1" fmla="val -2192"/>
            <a:gd name="adj2" fmla="val 38066"/>
            <a:gd name="adj3" fmla="val -161381"/>
            <a:gd name="adj4" fmla="val 61400"/>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THIS COURSE IS TAKEN MULTIPLE</a:t>
          </a:r>
          <a:r>
            <a:rPr lang="en-US" sz="1100" baseline="0"/>
            <a:t> TIMES TO IMPROVE MARKS. </a:t>
          </a:r>
        </a:p>
        <a:p>
          <a:pPr algn="l"/>
          <a:r>
            <a:rPr lang="en-US" sz="1100" baseline="0"/>
            <a:t>SET THE COURSE (S) WITH THE LOWE#R GRADE TO RT (RETAKEN), THE COURSE WITH THE HIGHGEST GRADE SET TO GR(GRADED)</a:t>
          </a:r>
          <a:endParaRPr lang="en-US" sz="1100"/>
        </a:p>
      </xdr:txBody>
    </xdr:sp>
    <xdr:clientData/>
  </xdr:twoCellAnchor>
  <xdr:twoCellAnchor>
    <xdr:from>
      <xdr:col>10</xdr:col>
      <xdr:colOff>540204</xdr:colOff>
      <xdr:row>20</xdr:row>
      <xdr:rowOff>421368</xdr:rowOff>
    </xdr:from>
    <xdr:to>
      <xdr:col>13</xdr:col>
      <xdr:colOff>650196</xdr:colOff>
      <xdr:row>22</xdr:row>
      <xdr:rowOff>97518</xdr:rowOff>
    </xdr:to>
    <xdr:sp macro="" textlink="">
      <xdr:nvSpPr>
        <xdr:cNvPr id="11" name="Line Callout 1 10">
          <a:extLst>
            <a:ext uri="{FF2B5EF4-FFF2-40B4-BE49-F238E27FC236}">
              <a16:creationId xmlns:a16="http://schemas.microsoft.com/office/drawing/2014/main" id="{00000000-0008-0000-1100-00000B000000}"/>
            </a:ext>
          </a:extLst>
        </xdr:cNvPr>
        <xdr:cNvSpPr/>
      </xdr:nvSpPr>
      <xdr:spPr>
        <a:xfrm>
          <a:off x="11834133" y="7891689"/>
          <a:ext cx="2559277" cy="519793"/>
        </a:xfrm>
        <a:prstGeom prst="borderCallout1">
          <a:avLst>
            <a:gd name="adj1" fmla="val 20208"/>
            <a:gd name="adj2" fmla="val -333"/>
            <a:gd name="adj3" fmla="val -126018"/>
            <a:gd name="adj4" fmla="val 12410"/>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PLEASE REFER TO THE GUIDE</a:t>
          </a:r>
          <a:r>
            <a:rPr lang="en-US" sz="1100" baseline="0"/>
            <a:t> FOR HELP WITH GRADE CONVERSION.</a:t>
          </a:r>
          <a:endParaRPr lang="en-US" sz="1100"/>
        </a:p>
      </xdr:txBody>
    </xdr:sp>
    <xdr:clientData/>
  </xdr:twoCellAnchor>
  <xdr:twoCellAnchor>
    <xdr:from>
      <xdr:col>10</xdr:col>
      <xdr:colOff>291193</xdr:colOff>
      <xdr:row>14</xdr:row>
      <xdr:rowOff>4536</xdr:rowOff>
    </xdr:from>
    <xdr:to>
      <xdr:col>11</xdr:col>
      <xdr:colOff>583747</xdr:colOff>
      <xdr:row>16</xdr:row>
      <xdr:rowOff>299357</xdr:rowOff>
    </xdr:to>
    <xdr:sp macro="" textlink="">
      <xdr:nvSpPr>
        <xdr:cNvPr id="13" name="Line Callout 1 12">
          <a:extLst>
            <a:ext uri="{FF2B5EF4-FFF2-40B4-BE49-F238E27FC236}">
              <a16:creationId xmlns:a16="http://schemas.microsoft.com/office/drawing/2014/main" id="{00000000-0008-0000-1100-00000D000000}"/>
            </a:ext>
          </a:extLst>
        </xdr:cNvPr>
        <xdr:cNvSpPr/>
      </xdr:nvSpPr>
      <xdr:spPr>
        <a:xfrm>
          <a:off x="11585122" y="4943929"/>
          <a:ext cx="1068161" cy="1138464"/>
        </a:xfrm>
        <a:prstGeom prst="borderCallout1">
          <a:avLst>
            <a:gd name="adj1" fmla="val 15559"/>
            <a:gd name="adj2" fmla="val 467"/>
            <a:gd name="adj3" fmla="val 131164"/>
            <a:gd name="adj4" fmla="val -4387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THESE COURSES ARE NOT PART OF THE GPA CALCULATION.</a:t>
          </a:r>
        </a:p>
      </xdr:txBody>
    </xdr:sp>
    <xdr:clientData/>
  </xdr:twoCellAnchor>
  <xdr:twoCellAnchor>
    <xdr:from>
      <xdr:col>17</xdr:col>
      <xdr:colOff>105228</xdr:colOff>
      <xdr:row>15</xdr:row>
      <xdr:rowOff>31750</xdr:rowOff>
    </xdr:from>
    <xdr:to>
      <xdr:col>18</xdr:col>
      <xdr:colOff>1408113</xdr:colOff>
      <xdr:row>19</xdr:row>
      <xdr:rowOff>353785</xdr:rowOff>
    </xdr:to>
    <xdr:sp macro="" textlink="">
      <xdr:nvSpPr>
        <xdr:cNvPr id="14" name="Line Callout 1 13">
          <a:extLst>
            <a:ext uri="{FF2B5EF4-FFF2-40B4-BE49-F238E27FC236}">
              <a16:creationId xmlns:a16="http://schemas.microsoft.com/office/drawing/2014/main" id="{00000000-0008-0000-1100-00000E000000}"/>
            </a:ext>
          </a:extLst>
        </xdr:cNvPr>
        <xdr:cNvSpPr/>
      </xdr:nvSpPr>
      <xdr:spPr>
        <a:xfrm>
          <a:off x="17576799" y="5166179"/>
          <a:ext cx="1547814" cy="1991177"/>
        </a:xfrm>
        <a:prstGeom prst="borderCallout1">
          <a:avLst>
            <a:gd name="adj1" fmla="val 18750"/>
            <a:gd name="adj2" fmla="val -8333"/>
            <a:gd name="adj3" fmla="val 77060"/>
            <a:gd name="adj4" fmla="val -6581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 GENERAL:  1/2 YEAR COURSES ARE WORTH</a:t>
          </a:r>
          <a:r>
            <a:rPr lang="en-US" sz="1100" baseline="0"/>
            <a:t> 3 MCGILL CREDITS.  FULL YEAR CUORSES ARE WORTH 6 MCGILL CREDITS.</a:t>
          </a:r>
        </a:p>
        <a:p>
          <a:pPr algn="l"/>
          <a:endParaRPr lang="en-US" sz="1100" baseline="0"/>
        </a:p>
        <a:p>
          <a:pPr algn="l"/>
          <a:r>
            <a:rPr lang="en-US" sz="1100" baseline="0"/>
            <a:t>IF A COURSE IS </a:t>
          </a:r>
          <a:r>
            <a:rPr lang="en-US" sz="1100" b="1" u="sng" baseline="0"/>
            <a:t>RETAKEN </a:t>
          </a:r>
          <a:r>
            <a:rPr lang="en-US" sz="1100" baseline="0"/>
            <a:t>SET ONLY THE MCGILL CREDIT WEIGHT TO "0"  </a:t>
          </a:r>
          <a:endParaRPr lang="en-US" sz="1100"/>
        </a:p>
      </xdr:txBody>
    </xdr:sp>
    <xdr:clientData/>
  </xdr:twoCellAnchor>
  <xdr:twoCellAnchor>
    <xdr:from>
      <xdr:col>10</xdr:col>
      <xdr:colOff>629104</xdr:colOff>
      <xdr:row>25</xdr:row>
      <xdr:rowOff>34018</xdr:rowOff>
    </xdr:from>
    <xdr:to>
      <xdr:col>12</xdr:col>
      <xdr:colOff>27215</xdr:colOff>
      <xdr:row>28</xdr:row>
      <xdr:rowOff>27214</xdr:rowOff>
    </xdr:to>
    <xdr:sp macro="" textlink="">
      <xdr:nvSpPr>
        <xdr:cNvPr id="15" name="Line Callout 1 14">
          <a:extLst>
            <a:ext uri="{FF2B5EF4-FFF2-40B4-BE49-F238E27FC236}">
              <a16:creationId xmlns:a16="http://schemas.microsoft.com/office/drawing/2014/main" id="{00000000-0008-0000-1100-00000F000000}"/>
            </a:ext>
          </a:extLst>
        </xdr:cNvPr>
        <xdr:cNvSpPr/>
      </xdr:nvSpPr>
      <xdr:spPr>
        <a:xfrm>
          <a:off x="12131675" y="9341304"/>
          <a:ext cx="1103540" cy="1399267"/>
        </a:xfrm>
        <a:prstGeom prst="borderCallout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THESE COURSES ARE STILL IN PROGRESS.</a:t>
          </a:r>
          <a:r>
            <a:rPr lang="en-US" sz="1100" baseline="0"/>
            <a:t>  INCLUDING IN PROGRESS COURSES IS OPTIONAL</a:t>
          </a:r>
          <a:endParaRPr lang="en-US" sz="1100"/>
        </a:p>
      </xdr:txBody>
    </xdr:sp>
    <xdr:clientData/>
  </xdr:twoCellAnchor>
  <xdr:twoCellAnchor>
    <xdr:from>
      <xdr:col>16</xdr:col>
      <xdr:colOff>3175</xdr:colOff>
      <xdr:row>31</xdr:row>
      <xdr:rowOff>111126</xdr:rowOff>
    </xdr:from>
    <xdr:to>
      <xdr:col>18</xdr:col>
      <xdr:colOff>580571</xdr:colOff>
      <xdr:row>39</xdr:row>
      <xdr:rowOff>18143</xdr:rowOff>
    </xdr:to>
    <xdr:sp macro="" textlink="">
      <xdr:nvSpPr>
        <xdr:cNvPr id="16" name="Line Callout 1 15">
          <a:extLst>
            <a:ext uri="{FF2B5EF4-FFF2-40B4-BE49-F238E27FC236}">
              <a16:creationId xmlns:a16="http://schemas.microsoft.com/office/drawing/2014/main" id="{00000000-0008-0000-1100-000010000000}"/>
            </a:ext>
          </a:extLst>
        </xdr:cNvPr>
        <xdr:cNvSpPr/>
      </xdr:nvSpPr>
      <xdr:spPr>
        <a:xfrm>
          <a:off x="16622032" y="12076340"/>
          <a:ext cx="1675039" cy="1358446"/>
        </a:xfrm>
        <a:prstGeom prst="borderCallout1">
          <a:avLst>
            <a:gd name="adj1" fmla="val 18750"/>
            <a:gd name="adj2" fmla="val -8333"/>
            <a:gd name="adj3" fmla="val -146474"/>
            <a:gd name="adj4" fmla="val -5314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FOR BOTH </a:t>
          </a:r>
          <a:r>
            <a:rPr lang="en-US" sz="1100" b="1"/>
            <a:t>NO</a:t>
          </a:r>
          <a:r>
            <a:rPr lang="en-US" sz="1100" b="1" baseline="0"/>
            <a:t> GRADE </a:t>
          </a:r>
          <a:r>
            <a:rPr lang="en-US" sz="1100" baseline="0"/>
            <a:t>&amp; </a:t>
          </a:r>
          <a:r>
            <a:rPr lang="en-US" sz="1100" b="1" baseline="0"/>
            <a:t>IN PROGRESS </a:t>
          </a:r>
          <a:r>
            <a:rPr lang="en-US" sz="1100" baseline="0"/>
            <a:t>COURSES YOU CAN EITHER SELECT NO GRADE, OR IN PROGRESS. </a:t>
          </a:r>
          <a:r>
            <a:rPr lang="en-US" sz="1100" u="sng" baseline="0"/>
            <a:t>CREDITS </a:t>
          </a:r>
          <a:r>
            <a:rPr lang="en-US" sz="1100" baseline="0"/>
            <a:t>MUST BE ENTERED FOR </a:t>
          </a:r>
          <a:r>
            <a:rPr lang="en-US" sz="1100" u="sng" baseline="0"/>
            <a:t>ALL </a:t>
          </a:r>
          <a:r>
            <a:rPr lang="en-US" sz="1100" baseline="0"/>
            <a:t>COURSES LISTED.</a:t>
          </a:r>
          <a:endParaRPr lang="en-US" sz="1100"/>
        </a:p>
      </xdr:txBody>
    </xdr:sp>
    <xdr:clientData/>
  </xdr:twoCellAnchor>
  <xdr:twoCellAnchor>
    <xdr:from>
      <xdr:col>2</xdr:col>
      <xdr:colOff>4535</xdr:colOff>
      <xdr:row>12</xdr:row>
      <xdr:rowOff>385083</xdr:rowOff>
    </xdr:from>
    <xdr:to>
      <xdr:col>2</xdr:col>
      <xdr:colOff>2608034</xdr:colOff>
      <xdr:row>18</xdr:row>
      <xdr:rowOff>95250</xdr:rowOff>
    </xdr:to>
    <xdr:sp macro="" textlink="">
      <xdr:nvSpPr>
        <xdr:cNvPr id="17" name="Oval 16">
          <a:extLst>
            <a:ext uri="{FF2B5EF4-FFF2-40B4-BE49-F238E27FC236}">
              <a16:creationId xmlns:a16="http://schemas.microsoft.com/office/drawing/2014/main" id="{00000000-0008-0000-1100-000011000000}"/>
            </a:ext>
          </a:extLst>
        </xdr:cNvPr>
        <xdr:cNvSpPr/>
      </xdr:nvSpPr>
      <xdr:spPr>
        <a:xfrm>
          <a:off x="480785" y="4480833"/>
          <a:ext cx="2603499" cy="2241096"/>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2887889</xdr:colOff>
      <xdr:row>11</xdr:row>
      <xdr:rowOff>122465</xdr:rowOff>
    </xdr:from>
    <xdr:to>
      <xdr:col>3</xdr:col>
      <xdr:colOff>1414916</xdr:colOff>
      <xdr:row>19</xdr:row>
      <xdr:rowOff>244929</xdr:rowOff>
    </xdr:to>
    <xdr:sp macro="" textlink="">
      <xdr:nvSpPr>
        <xdr:cNvPr id="18" name="Oval 17">
          <a:extLst>
            <a:ext uri="{FF2B5EF4-FFF2-40B4-BE49-F238E27FC236}">
              <a16:creationId xmlns:a16="http://schemas.microsoft.com/office/drawing/2014/main" id="{00000000-0008-0000-1100-000012000000}"/>
            </a:ext>
          </a:extLst>
        </xdr:cNvPr>
        <xdr:cNvSpPr/>
      </xdr:nvSpPr>
      <xdr:spPr>
        <a:xfrm>
          <a:off x="3364139" y="3796394"/>
          <a:ext cx="1438956" cy="3497035"/>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493486</xdr:colOff>
      <xdr:row>12</xdr:row>
      <xdr:rowOff>274410</xdr:rowOff>
    </xdr:from>
    <xdr:to>
      <xdr:col>10</xdr:col>
      <xdr:colOff>129495</xdr:colOff>
      <xdr:row>17</xdr:row>
      <xdr:rowOff>166006</xdr:rowOff>
    </xdr:to>
    <xdr:sp macro="" textlink="">
      <xdr:nvSpPr>
        <xdr:cNvPr id="19" name="Oval 18">
          <a:extLst>
            <a:ext uri="{FF2B5EF4-FFF2-40B4-BE49-F238E27FC236}">
              <a16:creationId xmlns:a16="http://schemas.microsoft.com/office/drawing/2014/main" id="{00000000-0008-0000-1100-000013000000}"/>
            </a:ext>
          </a:extLst>
        </xdr:cNvPr>
        <xdr:cNvSpPr/>
      </xdr:nvSpPr>
      <xdr:spPr>
        <a:xfrm>
          <a:off x="9986736" y="4306660"/>
          <a:ext cx="1429884" cy="1955346"/>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714375</xdr:colOff>
      <xdr:row>17</xdr:row>
      <xdr:rowOff>43090</xdr:rowOff>
    </xdr:from>
    <xdr:to>
      <xdr:col>15</xdr:col>
      <xdr:colOff>717777</xdr:colOff>
      <xdr:row>20</xdr:row>
      <xdr:rowOff>30390</xdr:rowOff>
    </xdr:to>
    <xdr:sp macro="" textlink="">
      <xdr:nvSpPr>
        <xdr:cNvPr id="20" name="Oval 19">
          <a:extLst>
            <a:ext uri="{FF2B5EF4-FFF2-40B4-BE49-F238E27FC236}">
              <a16:creationId xmlns:a16="http://schemas.microsoft.com/office/drawing/2014/main" id="{00000000-0008-0000-1100-000014000000}"/>
            </a:ext>
          </a:extLst>
        </xdr:cNvPr>
        <xdr:cNvSpPr/>
      </xdr:nvSpPr>
      <xdr:spPr>
        <a:xfrm>
          <a:off x="15274018" y="6247947"/>
          <a:ext cx="819830" cy="1252764"/>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70304</xdr:colOff>
      <xdr:row>17</xdr:row>
      <xdr:rowOff>47625</xdr:rowOff>
    </xdr:from>
    <xdr:to>
      <xdr:col>12</xdr:col>
      <xdr:colOff>738415</xdr:colOff>
      <xdr:row>19</xdr:row>
      <xdr:rowOff>235857</xdr:rowOff>
    </xdr:to>
    <xdr:sp macro="" textlink="">
      <xdr:nvSpPr>
        <xdr:cNvPr id="21" name="Oval 20">
          <a:extLst>
            <a:ext uri="{FF2B5EF4-FFF2-40B4-BE49-F238E27FC236}">
              <a16:creationId xmlns:a16="http://schemas.microsoft.com/office/drawing/2014/main" id="{00000000-0008-0000-1100-000015000000}"/>
            </a:ext>
          </a:extLst>
        </xdr:cNvPr>
        <xdr:cNvSpPr/>
      </xdr:nvSpPr>
      <xdr:spPr>
        <a:xfrm>
          <a:off x="11364233" y="6252482"/>
          <a:ext cx="2300968" cy="1031875"/>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633185</xdr:colOff>
      <xdr:row>25</xdr:row>
      <xdr:rowOff>142421</xdr:rowOff>
    </xdr:from>
    <xdr:to>
      <xdr:col>10</xdr:col>
      <xdr:colOff>269194</xdr:colOff>
      <xdr:row>30</xdr:row>
      <xdr:rowOff>60778</xdr:rowOff>
    </xdr:to>
    <xdr:sp macro="" textlink="">
      <xdr:nvSpPr>
        <xdr:cNvPr id="22" name="Oval 21">
          <a:extLst>
            <a:ext uri="{FF2B5EF4-FFF2-40B4-BE49-F238E27FC236}">
              <a16:creationId xmlns:a16="http://schemas.microsoft.com/office/drawing/2014/main" id="{00000000-0008-0000-1100-000016000000}"/>
            </a:ext>
          </a:extLst>
        </xdr:cNvPr>
        <xdr:cNvSpPr/>
      </xdr:nvSpPr>
      <xdr:spPr>
        <a:xfrm>
          <a:off x="10130971" y="9721850"/>
          <a:ext cx="1432152" cy="2027464"/>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642711</xdr:colOff>
      <xdr:row>21</xdr:row>
      <xdr:rowOff>303894</xdr:rowOff>
    </xdr:from>
    <xdr:to>
      <xdr:col>7</xdr:col>
      <xdr:colOff>373970</xdr:colOff>
      <xdr:row>23</xdr:row>
      <xdr:rowOff>149679</xdr:rowOff>
    </xdr:to>
    <xdr:sp macro="" textlink="">
      <xdr:nvSpPr>
        <xdr:cNvPr id="23" name="Oval 22">
          <a:extLst>
            <a:ext uri="{FF2B5EF4-FFF2-40B4-BE49-F238E27FC236}">
              <a16:creationId xmlns:a16="http://schemas.microsoft.com/office/drawing/2014/main" id="{00000000-0008-0000-1100-000017000000}"/>
            </a:ext>
          </a:extLst>
        </xdr:cNvPr>
        <xdr:cNvSpPr/>
      </xdr:nvSpPr>
      <xdr:spPr>
        <a:xfrm>
          <a:off x="6725104" y="8196037"/>
          <a:ext cx="1432152" cy="689428"/>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672646</xdr:colOff>
      <xdr:row>17</xdr:row>
      <xdr:rowOff>129268</xdr:rowOff>
    </xdr:from>
    <xdr:to>
      <xdr:col>7</xdr:col>
      <xdr:colOff>236991</xdr:colOff>
      <xdr:row>19</xdr:row>
      <xdr:rowOff>174625</xdr:rowOff>
    </xdr:to>
    <xdr:sp macro="" textlink="">
      <xdr:nvSpPr>
        <xdr:cNvPr id="24" name="Oval 23">
          <a:extLst>
            <a:ext uri="{FF2B5EF4-FFF2-40B4-BE49-F238E27FC236}">
              <a16:creationId xmlns:a16="http://schemas.microsoft.com/office/drawing/2014/main" id="{00000000-0008-0000-1100-000018000000}"/>
            </a:ext>
          </a:extLst>
        </xdr:cNvPr>
        <xdr:cNvSpPr/>
      </xdr:nvSpPr>
      <xdr:spPr>
        <a:xfrm>
          <a:off x="6755039" y="6334125"/>
          <a:ext cx="1265238" cy="889000"/>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53975</xdr:colOff>
      <xdr:row>23</xdr:row>
      <xdr:rowOff>368300</xdr:rowOff>
    </xdr:from>
    <xdr:to>
      <xdr:col>14</xdr:col>
      <xdr:colOff>676502</xdr:colOff>
      <xdr:row>28</xdr:row>
      <xdr:rowOff>332014</xdr:rowOff>
    </xdr:to>
    <xdr:sp macro="" textlink="">
      <xdr:nvSpPr>
        <xdr:cNvPr id="25" name="Oval 24">
          <a:extLst>
            <a:ext uri="{FF2B5EF4-FFF2-40B4-BE49-F238E27FC236}">
              <a16:creationId xmlns:a16="http://schemas.microsoft.com/office/drawing/2014/main" id="{00000000-0008-0000-1100-000019000000}"/>
            </a:ext>
          </a:extLst>
        </xdr:cNvPr>
        <xdr:cNvSpPr/>
      </xdr:nvSpPr>
      <xdr:spPr>
        <a:xfrm>
          <a:off x="14579600" y="8940800"/>
          <a:ext cx="622527" cy="2027464"/>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333375</xdr:colOff>
      <xdr:row>11</xdr:row>
      <xdr:rowOff>15875</xdr:rowOff>
    </xdr:from>
    <xdr:to>
      <xdr:col>20</xdr:col>
      <xdr:colOff>1470252</xdr:colOff>
      <xdr:row>21</xdr:row>
      <xdr:rowOff>138339</xdr:rowOff>
    </xdr:to>
    <xdr:sp macro="" textlink="">
      <xdr:nvSpPr>
        <xdr:cNvPr id="26" name="Oval 25">
          <a:extLst>
            <a:ext uri="{FF2B5EF4-FFF2-40B4-BE49-F238E27FC236}">
              <a16:creationId xmlns:a16="http://schemas.microsoft.com/office/drawing/2014/main" id="{00000000-0008-0000-1100-00001A000000}"/>
            </a:ext>
          </a:extLst>
        </xdr:cNvPr>
        <xdr:cNvSpPr/>
      </xdr:nvSpPr>
      <xdr:spPr>
        <a:xfrm>
          <a:off x="19462750" y="3635375"/>
          <a:ext cx="1486127" cy="4249964"/>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139700</xdr:colOff>
      <xdr:row>7</xdr:row>
      <xdr:rowOff>9071</xdr:rowOff>
    </xdr:from>
    <xdr:to>
      <xdr:col>2</xdr:col>
      <xdr:colOff>2762250</xdr:colOff>
      <xdr:row>9</xdr:row>
      <xdr:rowOff>197757</xdr:rowOff>
    </xdr:to>
    <xdr:sp macro="" textlink="">
      <xdr:nvSpPr>
        <xdr:cNvPr id="27" name="Oval 26">
          <a:extLst>
            <a:ext uri="{FF2B5EF4-FFF2-40B4-BE49-F238E27FC236}">
              <a16:creationId xmlns:a16="http://schemas.microsoft.com/office/drawing/2014/main" id="{00000000-0008-0000-1100-00001B000000}"/>
            </a:ext>
          </a:extLst>
        </xdr:cNvPr>
        <xdr:cNvSpPr/>
      </xdr:nvSpPr>
      <xdr:spPr>
        <a:xfrm>
          <a:off x="615950" y="1709964"/>
          <a:ext cx="2622550" cy="1318079"/>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15875</xdr:colOff>
      <xdr:row>5</xdr:row>
      <xdr:rowOff>2267</xdr:rowOff>
    </xdr:from>
    <xdr:to>
      <xdr:col>20</xdr:col>
      <xdr:colOff>1732643</xdr:colOff>
      <xdr:row>7</xdr:row>
      <xdr:rowOff>161131</xdr:rowOff>
    </xdr:to>
    <xdr:sp macro="" textlink="">
      <xdr:nvSpPr>
        <xdr:cNvPr id="28" name="Line Callout 1 27">
          <a:extLst>
            <a:ext uri="{FF2B5EF4-FFF2-40B4-BE49-F238E27FC236}">
              <a16:creationId xmlns:a16="http://schemas.microsoft.com/office/drawing/2014/main" id="{00000000-0008-0000-1100-00001C000000}"/>
            </a:ext>
          </a:extLst>
        </xdr:cNvPr>
        <xdr:cNvSpPr/>
      </xdr:nvSpPr>
      <xdr:spPr>
        <a:xfrm>
          <a:off x="19528518" y="954767"/>
          <a:ext cx="1916339" cy="948078"/>
        </a:xfrm>
        <a:prstGeom prst="borderCallout1">
          <a:avLst>
            <a:gd name="adj1" fmla="val 102793"/>
            <a:gd name="adj2" fmla="val 54867"/>
            <a:gd name="adj3" fmla="val 366671"/>
            <a:gd name="adj4" fmla="val 79363"/>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aseline="0"/>
            <a:t>REFER TO THIS COLUMN TO ENSURE YOUR ENTIRES ARE NOT MISSING ANYTHING.</a:t>
          </a:r>
        </a:p>
        <a:p>
          <a:pPr algn="l"/>
          <a:endParaRPr lang="en-US" sz="1100"/>
        </a:p>
      </xdr:txBody>
    </xdr:sp>
    <xdr:clientData/>
  </xdr:twoCellAnchor>
  <xdr:twoCellAnchor>
    <xdr:from>
      <xdr:col>18</xdr:col>
      <xdr:colOff>165100</xdr:colOff>
      <xdr:row>21</xdr:row>
      <xdr:rowOff>193675</xdr:rowOff>
    </xdr:from>
    <xdr:to>
      <xdr:col>18</xdr:col>
      <xdr:colOff>1629002</xdr:colOff>
      <xdr:row>26</xdr:row>
      <xdr:rowOff>157389</xdr:rowOff>
    </xdr:to>
    <xdr:sp macro="" textlink="">
      <xdr:nvSpPr>
        <xdr:cNvPr id="31" name="Oval 30">
          <a:extLst>
            <a:ext uri="{FF2B5EF4-FFF2-40B4-BE49-F238E27FC236}">
              <a16:creationId xmlns:a16="http://schemas.microsoft.com/office/drawing/2014/main" id="{00000000-0008-0000-1100-00001F000000}"/>
            </a:ext>
          </a:extLst>
        </xdr:cNvPr>
        <xdr:cNvSpPr/>
      </xdr:nvSpPr>
      <xdr:spPr>
        <a:xfrm>
          <a:off x="17579975" y="7940675"/>
          <a:ext cx="1463902" cy="2027464"/>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60325</xdr:colOff>
      <xdr:row>22</xdr:row>
      <xdr:rowOff>311150</xdr:rowOff>
    </xdr:from>
    <xdr:to>
      <xdr:col>20</xdr:col>
      <xdr:colOff>2190750</xdr:colOff>
      <xdr:row>36</xdr:row>
      <xdr:rowOff>136071</xdr:rowOff>
    </xdr:to>
    <xdr:sp macro="" textlink="">
      <xdr:nvSpPr>
        <xdr:cNvPr id="32" name="Line Callout 1 31">
          <a:extLst>
            <a:ext uri="{FF2B5EF4-FFF2-40B4-BE49-F238E27FC236}">
              <a16:creationId xmlns:a16="http://schemas.microsoft.com/office/drawing/2014/main" id="{00000000-0008-0000-1100-000020000000}"/>
            </a:ext>
          </a:extLst>
        </xdr:cNvPr>
        <xdr:cNvSpPr/>
      </xdr:nvSpPr>
      <xdr:spPr>
        <a:xfrm>
          <a:off x="19600182" y="8625114"/>
          <a:ext cx="2130425" cy="4342493"/>
        </a:xfrm>
        <a:prstGeom prst="borderCallout1">
          <a:avLst>
            <a:gd name="adj1" fmla="val 18750"/>
            <a:gd name="adj2" fmla="val -8333"/>
            <a:gd name="adj3" fmla="val 21768"/>
            <a:gd name="adj4" fmla="val -28046"/>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THIS COLUMN</a:t>
          </a:r>
          <a:r>
            <a:rPr lang="en-US" sz="1100" baseline="0"/>
            <a:t> IS OPTIONAL.  IT WILL AUTOCOMPLETE SOME OF SECTION 4.</a:t>
          </a:r>
        </a:p>
        <a:p>
          <a:pPr algn="l"/>
          <a:endParaRPr lang="en-US" sz="1100" baseline="0"/>
        </a:p>
        <a:p>
          <a:pPr algn="l"/>
          <a:r>
            <a:rPr lang="en-US" sz="1100" baseline="0"/>
            <a:t>IF THE COURSE ENTERED  IS ONE OF THE BASIC SCIENCES LISTED IN THE DROPDOWN LIST  THEN SELECT THE CORRESPONDING BASIC SCIENCE COURSE.</a:t>
          </a:r>
        </a:p>
        <a:p>
          <a:pPr algn="l"/>
          <a:endParaRPr lang="en-US" sz="1100" baseline="0"/>
        </a:p>
        <a:p>
          <a:pPr algn="l"/>
          <a:r>
            <a:rPr lang="en-US" sz="1100" baseline="0"/>
            <a:t>YOU CANNOT ASSIGN TWO COURSES TO ONE BASIC SCIENCE COURSE.</a:t>
          </a:r>
        </a:p>
        <a:p>
          <a:pPr algn="l"/>
          <a:endParaRPr lang="en-US" sz="1100" baseline="0"/>
        </a:p>
        <a:p>
          <a:pPr algn="l"/>
          <a:r>
            <a:rPr lang="en-US" sz="1100" baseline="0"/>
            <a:t>IF YOU HAVE RETAKEN A BASIC SCIENCE COURSE ASSIGN ONLY THE COURSE WITH THE BETTER GRADE.</a:t>
          </a:r>
        </a:p>
        <a:p>
          <a:pPr algn="l"/>
          <a:endParaRPr lang="en-US" sz="1100" baseline="0"/>
        </a:p>
        <a:p>
          <a:pPr algn="l"/>
          <a:r>
            <a:rPr lang="en-US" sz="1100" baseline="0"/>
            <a:t>CEGEP, AP AND OTHER BASIC SCIENCE COURSES TAKEN OUTSIDE OF YOUR DEGREE WILL NEED TO BE MANUALLY ENTERED IN SECTION 4</a:t>
          </a:r>
          <a:endParaRPr lang="en-US" sz="1100"/>
        </a:p>
      </xdr:txBody>
    </xdr:sp>
    <xdr:clientData/>
  </xdr:twoCellAnchor>
  <xdr:twoCellAnchor>
    <xdr:from>
      <xdr:col>4</xdr:col>
      <xdr:colOff>36286</xdr:colOff>
      <xdr:row>16</xdr:row>
      <xdr:rowOff>408215</xdr:rowOff>
    </xdr:from>
    <xdr:to>
      <xdr:col>5</xdr:col>
      <xdr:colOff>791936</xdr:colOff>
      <xdr:row>22</xdr:row>
      <xdr:rowOff>3628</xdr:rowOff>
    </xdr:to>
    <xdr:sp macro="" textlink="">
      <xdr:nvSpPr>
        <xdr:cNvPr id="29" name="Oval 28">
          <a:extLst>
            <a:ext uri="{FF2B5EF4-FFF2-40B4-BE49-F238E27FC236}">
              <a16:creationId xmlns:a16="http://schemas.microsoft.com/office/drawing/2014/main" id="{00000000-0008-0000-1100-00001D000000}"/>
            </a:ext>
          </a:extLst>
        </xdr:cNvPr>
        <xdr:cNvSpPr/>
      </xdr:nvSpPr>
      <xdr:spPr>
        <a:xfrm>
          <a:off x="4871357" y="5814786"/>
          <a:ext cx="1971222" cy="2099128"/>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1084037</xdr:colOff>
      <xdr:row>12</xdr:row>
      <xdr:rowOff>335642</xdr:rowOff>
    </xdr:from>
    <xdr:to>
      <xdr:col>6</xdr:col>
      <xdr:colOff>694646</xdr:colOff>
      <xdr:row>16</xdr:row>
      <xdr:rowOff>68944</xdr:rowOff>
    </xdr:to>
    <xdr:sp macro="" textlink="">
      <xdr:nvSpPr>
        <xdr:cNvPr id="30" name="Line Callout 1 29">
          <a:extLst>
            <a:ext uri="{FF2B5EF4-FFF2-40B4-BE49-F238E27FC236}">
              <a16:creationId xmlns:a16="http://schemas.microsoft.com/office/drawing/2014/main" id="{00000000-0008-0000-1100-00001E000000}"/>
            </a:ext>
          </a:extLst>
        </xdr:cNvPr>
        <xdr:cNvSpPr/>
      </xdr:nvSpPr>
      <xdr:spPr>
        <a:xfrm>
          <a:off x="5919108" y="4073071"/>
          <a:ext cx="1787752" cy="1402444"/>
        </a:xfrm>
        <a:prstGeom prst="borderCallout1">
          <a:avLst>
            <a:gd name="adj1" fmla="val 18750"/>
            <a:gd name="adj2" fmla="val -8333"/>
            <a:gd name="adj3" fmla="val 172143"/>
            <a:gd name="adj4" fmla="val -15884"/>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WINTER 2020 and Multi-term UG courses that only have a final Winter 2020 grade.  </a:t>
          </a:r>
          <a:r>
            <a:rPr lang="en-US" sz="1100" baseline="0"/>
            <a:t>HIGHLIGHTED AND WILL NOT BE INCLUDED IN THE MEDICINE GPA</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1317625</xdr:colOff>
      <xdr:row>4</xdr:row>
      <xdr:rowOff>95251</xdr:rowOff>
    </xdr:from>
    <xdr:to>
      <xdr:col>2</xdr:col>
      <xdr:colOff>57150</xdr:colOff>
      <xdr:row>8</xdr:row>
      <xdr:rowOff>111126</xdr:rowOff>
    </xdr:to>
    <xdr:sp macro="" textlink="">
      <xdr:nvSpPr>
        <xdr:cNvPr id="7" name="Line Callout 1 6">
          <a:extLst>
            <a:ext uri="{FF2B5EF4-FFF2-40B4-BE49-F238E27FC236}">
              <a16:creationId xmlns:a16="http://schemas.microsoft.com/office/drawing/2014/main" id="{00000000-0008-0000-1200-000007000000}"/>
            </a:ext>
          </a:extLst>
        </xdr:cNvPr>
        <xdr:cNvSpPr/>
      </xdr:nvSpPr>
      <xdr:spPr>
        <a:xfrm>
          <a:off x="1524000" y="1000126"/>
          <a:ext cx="2009775" cy="1047750"/>
        </a:xfrm>
        <a:prstGeom prst="borderCallout1">
          <a:avLst>
            <a:gd name="adj1" fmla="val 94508"/>
            <a:gd name="adj2" fmla="val 46169"/>
            <a:gd name="adj3" fmla="val 358412"/>
            <a:gd name="adj4" fmla="val 12220"/>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THIS SECTION IS </a:t>
          </a:r>
          <a:r>
            <a:rPr lang="en-US" sz="1100" b="1"/>
            <a:t>OPTIONAL.  </a:t>
          </a:r>
          <a:r>
            <a:rPr lang="en-US" sz="1100" u="sng"/>
            <a:t>ONLY </a:t>
          </a:r>
          <a:r>
            <a:rPr lang="en-US" sz="1100"/>
            <a:t>ENTER COURSES HERE IF NONE OF THE</a:t>
          </a:r>
          <a:r>
            <a:rPr lang="en-US" sz="1100" baseline="0"/>
            <a:t> COURSES ABOVE  HAVE A LAB COMPONENT THAT IS PART OF THE COURSE.</a:t>
          </a:r>
          <a:endParaRPr lang="en-US" sz="1100"/>
        </a:p>
      </xdr:txBody>
    </xdr:sp>
    <xdr:clientData/>
  </xdr:twoCellAnchor>
  <xdr:twoCellAnchor>
    <xdr:from>
      <xdr:col>6</xdr:col>
      <xdr:colOff>2413000</xdr:colOff>
      <xdr:row>3</xdr:row>
      <xdr:rowOff>31750</xdr:rowOff>
    </xdr:from>
    <xdr:to>
      <xdr:col>7</xdr:col>
      <xdr:colOff>1050019</xdr:colOff>
      <xdr:row>7</xdr:row>
      <xdr:rowOff>79375</xdr:rowOff>
    </xdr:to>
    <xdr:sp macro="" textlink="">
      <xdr:nvSpPr>
        <xdr:cNvPr id="10" name="Line Callout 1 9">
          <a:extLst>
            <a:ext uri="{FF2B5EF4-FFF2-40B4-BE49-F238E27FC236}">
              <a16:creationId xmlns:a16="http://schemas.microsoft.com/office/drawing/2014/main" id="{00000000-0008-0000-1200-00000A000000}"/>
            </a:ext>
          </a:extLst>
        </xdr:cNvPr>
        <xdr:cNvSpPr/>
      </xdr:nvSpPr>
      <xdr:spPr>
        <a:xfrm>
          <a:off x="12858750" y="746125"/>
          <a:ext cx="1573894" cy="1047750"/>
        </a:xfrm>
        <a:prstGeom prst="borderCallout1">
          <a:avLst>
            <a:gd name="adj1" fmla="val 99387"/>
            <a:gd name="adj2" fmla="val 78410"/>
            <a:gd name="adj3" fmla="val 194530"/>
            <a:gd name="adj4" fmla="val 112964"/>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r>
            <a:rPr lang="en-US" sz="1100" baseline="0">
              <a:solidFill>
                <a:schemeClr val="dk1"/>
              </a:solidFill>
              <a:effectLst/>
              <a:latin typeface="+mn-lt"/>
              <a:ea typeface="+mn-ea"/>
              <a:cs typeface="+mn-cs"/>
            </a:rPr>
            <a:t>PLEASE REFER TO GUIDE IN ORDER TO CONVERT LOCAL GRADES TO MCGILL EQUIVALENT GRADES.</a:t>
          </a:r>
          <a:endParaRPr lang="en-US">
            <a:effectLst/>
          </a:endParaRPr>
        </a:p>
      </xdr:txBody>
    </xdr:sp>
    <xdr:clientData/>
  </xdr:twoCellAnchor>
  <xdr:twoCellAnchor>
    <xdr:from>
      <xdr:col>19</xdr:col>
      <xdr:colOff>327025</xdr:colOff>
      <xdr:row>8</xdr:row>
      <xdr:rowOff>311149</xdr:rowOff>
    </xdr:from>
    <xdr:to>
      <xdr:col>22</xdr:col>
      <xdr:colOff>320675</xdr:colOff>
      <xdr:row>19</xdr:row>
      <xdr:rowOff>154214</xdr:rowOff>
    </xdr:to>
    <xdr:sp macro="" textlink="">
      <xdr:nvSpPr>
        <xdr:cNvPr id="13" name="Line Callout 1 12">
          <a:extLst>
            <a:ext uri="{FF2B5EF4-FFF2-40B4-BE49-F238E27FC236}">
              <a16:creationId xmlns:a16="http://schemas.microsoft.com/office/drawing/2014/main" id="{00000000-0008-0000-1200-00000D000000}"/>
            </a:ext>
          </a:extLst>
        </xdr:cNvPr>
        <xdr:cNvSpPr/>
      </xdr:nvSpPr>
      <xdr:spPr>
        <a:xfrm>
          <a:off x="29555168" y="2198006"/>
          <a:ext cx="1925864" cy="2773137"/>
        </a:xfrm>
        <a:prstGeom prst="borderCallout1">
          <a:avLst>
            <a:gd name="adj1" fmla="val 48393"/>
            <a:gd name="adj2" fmla="val -795"/>
            <a:gd name="adj3" fmla="val 50356"/>
            <a:gd name="adj4" fmla="val -32199"/>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COURSES SHOULD NOT BE REPEATED.</a:t>
          </a:r>
        </a:p>
        <a:p>
          <a:pPr algn="l"/>
          <a:endParaRPr lang="en-US" sz="1100" baseline="0"/>
        </a:p>
        <a:p>
          <a:pPr algn="l"/>
          <a:r>
            <a:rPr lang="en-US" sz="1100" b="1" u="sng" baseline="0"/>
            <a:t>EXCEPTIONS:</a:t>
          </a:r>
        </a:p>
        <a:p>
          <a:pPr algn="l"/>
          <a:r>
            <a:rPr lang="en-US" sz="1100" baseline="0"/>
            <a:t>ORGANIC CHEMISTRY I (UNIVERSITY LEVEL ) CAN BE ENTERED AS BOTH PRE-REQUISITE AND RECOMENDED COURSES</a:t>
          </a:r>
        </a:p>
        <a:p>
          <a:pPr algn="l"/>
          <a:endParaRPr lang="en-US" sz="1100" baseline="0"/>
        </a:p>
        <a:p>
          <a:pPr algn="l"/>
          <a:r>
            <a:rPr lang="en-US" sz="1100" baseline="0"/>
            <a:t>COURSES THAT INCLUDE MULTIPLE BASIC SCIENCES UNDER ONE COURSE CODE  (e.g. THE SCIENCE ONE PROGRAM)</a:t>
          </a:r>
        </a:p>
      </xdr:txBody>
    </xdr:sp>
    <xdr:clientData/>
  </xdr:twoCellAnchor>
  <xdr:twoCellAnchor>
    <xdr:from>
      <xdr:col>10</xdr:col>
      <xdr:colOff>850901</xdr:colOff>
      <xdr:row>9</xdr:row>
      <xdr:rowOff>79375</xdr:rowOff>
    </xdr:from>
    <xdr:to>
      <xdr:col>13</xdr:col>
      <xdr:colOff>762001</xdr:colOff>
      <xdr:row>12</xdr:row>
      <xdr:rowOff>127001</xdr:rowOff>
    </xdr:to>
    <xdr:sp macro="" textlink="">
      <xdr:nvSpPr>
        <xdr:cNvPr id="16" name="Oval 15">
          <a:extLst>
            <a:ext uri="{FF2B5EF4-FFF2-40B4-BE49-F238E27FC236}">
              <a16:creationId xmlns:a16="http://schemas.microsoft.com/office/drawing/2014/main" id="{00000000-0008-0000-1200-000010000000}"/>
            </a:ext>
          </a:extLst>
        </xdr:cNvPr>
        <xdr:cNvSpPr/>
      </xdr:nvSpPr>
      <xdr:spPr>
        <a:xfrm>
          <a:off x="17599026" y="2730500"/>
          <a:ext cx="2546350" cy="682626"/>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939800</xdr:colOff>
      <xdr:row>9</xdr:row>
      <xdr:rowOff>85724</xdr:rowOff>
    </xdr:from>
    <xdr:to>
      <xdr:col>10</xdr:col>
      <xdr:colOff>347435</xdr:colOff>
      <xdr:row>12</xdr:row>
      <xdr:rowOff>63500</xdr:rowOff>
    </xdr:to>
    <xdr:sp macro="" textlink="">
      <xdr:nvSpPr>
        <xdr:cNvPr id="17" name="Oval 16">
          <a:extLst>
            <a:ext uri="{FF2B5EF4-FFF2-40B4-BE49-F238E27FC236}">
              <a16:creationId xmlns:a16="http://schemas.microsoft.com/office/drawing/2014/main" id="{00000000-0008-0000-1200-000011000000}"/>
            </a:ext>
          </a:extLst>
        </xdr:cNvPr>
        <xdr:cNvSpPr/>
      </xdr:nvSpPr>
      <xdr:spPr>
        <a:xfrm>
          <a:off x="14322425" y="2736849"/>
          <a:ext cx="2773135" cy="612776"/>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723900</xdr:colOff>
      <xdr:row>20</xdr:row>
      <xdr:rowOff>25400</xdr:rowOff>
    </xdr:from>
    <xdr:to>
      <xdr:col>11</xdr:col>
      <xdr:colOff>275319</xdr:colOff>
      <xdr:row>21</xdr:row>
      <xdr:rowOff>127001</xdr:rowOff>
    </xdr:to>
    <xdr:sp macro="" textlink="">
      <xdr:nvSpPr>
        <xdr:cNvPr id="12" name="Line Callout 1 11">
          <a:extLst>
            <a:ext uri="{FF2B5EF4-FFF2-40B4-BE49-F238E27FC236}">
              <a16:creationId xmlns:a16="http://schemas.microsoft.com/office/drawing/2014/main" id="{00000000-0008-0000-1200-00000C000000}"/>
            </a:ext>
          </a:extLst>
        </xdr:cNvPr>
        <xdr:cNvSpPr/>
      </xdr:nvSpPr>
      <xdr:spPr>
        <a:xfrm>
          <a:off x="16392525" y="5089525"/>
          <a:ext cx="1710419" cy="831851"/>
        </a:xfrm>
        <a:prstGeom prst="borderCallout1">
          <a:avLst>
            <a:gd name="adj1" fmla="val 133"/>
            <a:gd name="adj2" fmla="val 27134"/>
            <a:gd name="adj3" fmla="val -213049"/>
            <a:gd name="adj4" fmla="val 94853"/>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CEGEP CREDITS OF</a:t>
          </a:r>
          <a:r>
            <a:rPr lang="en-US" sz="1100" baseline="0"/>
            <a:t> 2.66 BECOMES 4 MCGILL EQUIVALENT COURSES.  </a:t>
          </a:r>
        </a:p>
        <a:p>
          <a:pPr algn="l"/>
          <a:r>
            <a:rPr lang="en-US" sz="1100" baseline="0"/>
            <a:t>PLEASE REFER TO GUIDE.</a:t>
          </a:r>
        </a:p>
        <a:p>
          <a:pPr algn="l"/>
          <a:endParaRPr lang="en-US" sz="1100" baseline="0"/>
        </a:p>
        <a:p>
          <a:pPr algn="l"/>
          <a:endParaRPr lang="en-US" sz="1100"/>
        </a:p>
      </xdr:txBody>
    </xdr:sp>
    <xdr:clientData/>
  </xdr:twoCellAnchor>
  <xdr:twoCellAnchor>
    <xdr:from>
      <xdr:col>1</xdr:col>
      <xdr:colOff>34925</xdr:colOff>
      <xdr:row>18</xdr:row>
      <xdr:rowOff>209551</xdr:rowOff>
    </xdr:from>
    <xdr:to>
      <xdr:col>1</xdr:col>
      <xdr:colOff>3189060</xdr:colOff>
      <xdr:row>23</xdr:row>
      <xdr:rowOff>158751</xdr:rowOff>
    </xdr:to>
    <xdr:sp macro="" textlink="">
      <xdr:nvSpPr>
        <xdr:cNvPr id="21" name="Oval 20">
          <a:extLst>
            <a:ext uri="{FF2B5EF4-FFF2-40B4-BE49-F238E27FC236}">
              <a16:creationId xmlns:a16="http://schemas.microsoft.com/office/drawing/2014/main" id="{00000000-0008-0000-1200-000015000000}"/>
            </a:ext>
          </a:extLst>
        </xdr:cNvPr>
        <xdr:cNvSpPr/>
      </xdr:nvSpPr>
      <xdr:spPr>
        <a:xfrm>
          <a:off x="241300" y="4829176"/>
          <a:ext cx="3154135" cy="1568450"/>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285750</xdr:colOff>
      <xdr:row>6</xdr:row>
      <xdr:rowOff>47625</xdr:rowOff>
    </xdr:from>
    <xdr:to>
      <xdr:col>18</xdr:col>
      <xdr:colOff>302985</xdr:colOff>
      <xdr:row>9</xdr:row>
      <xdr:rowOff>111126</xdr:rowOff>
    </xdr:to>
    <xdr:sp macro="" textlink="">
      <xdr:nvSpPr>
        <xdr:cNvPr id="23" name="Oval 22">
          <a:extLst>
            <a:ext uri="{FF2B5EF4-FFF2-40B4-BE49-F238E27FC236}">
              <a16:creationId xmlns:a16="http://schemas.microsoft.com/office/drawing/2014/main" id="{00000000-0008-0000-1200-000017000000}"/>
            </a:ext>
          </a:extLst>
        </xdr:cNvPr>
        <xdr:cNvSpPr/>
      </xdr:nvSpPr>
      <xdr:spPr>
        <a:xfrm>
          <a:off x="24320500" y="1571625"/>
          <a:ext cx="3239860" cy="1190626"/>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89124</xdr:colOff>
      <xdr:row>11</xdr:row>
      <xdr:rowOff>161018</xdr:rowOff>
    </xdr:from>
    <xdr:to>
      <xdr:col>18</xdr:col>
      <xdr:colOff>539748</xdr:colOff>
      <xdr:row>14</xdr:row>
      <xdr:rowOff>224518</xdr:rowOff>
    </xdr:to>
    <xdr:sp macro="" textlink="">
      <xdr:nvSpPr>
        <xdr:cNvPr id="24" name="Oval 23">
          <a:extLst>
            <a:ext uri="{FF2B5EF4-FFF2-40B4-BE49-F238E27FC236}">
              <a16:creationId xmlns:a16="http://schemas.microsoft.com/office/drawing/2014/main" id="{00000000-0008-0000-1200-000018000000}"/>
            </a:ext>
          </a:extLst>
        </xdr:cNvPr>
        <xdr:cNvSpPr/>
      </xdr:nvSpPr>
      <xdr:spPr>
        <a:xfrm flipH="1">
          <a:off x="25307695" y="3163661"/>
          <a:ext cx="3816124" cy="743857"/>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666750</xdr:colOff>
      <xdr:row>5</xdr:row>
      <xdr:rowOff>15875</xdr:rowOff>
    </xdr:from>
    <xdr:to>
      <xdr:col>16</xdr:col>
      <xdr:colOff>434975</xdr:colOff>
      <xdr:row>8</xdr:row>
      <xdr:rowOff>18256</xdr:rowOff>
    </xdr:to>
    <xdr:sp macro="" textlink="">
      <xdr:nvSpPr>
        <xdr:cNvPr id="25" name="Line Callout 1 24">
          <a:extLst>
            <a:ext uri="{FF2B5EF4-FFF2-40B4-BE49-F238E27FC236}">
              <a16:creationId xmlns:a16="http://schemas.microsoft.com/office/drawing/2014/main" id="{00000000-0008-0000-1200-000019000000}"/>
            </a:ext>
          </a:extLst>
        </xdr:cNvPr>
        <xdr:cNvSpPr/>
      </xdr:nvSpPr>
      <xdr:spPr>
        <a:xfrm>
          <a:off x="20891500" y="1111250"/>
          <a:ext cx="3578225" cy="843756"/>
        </a:xfrm>
        <a:prstGeom prst="borderCallout1">
          <a:avLst>
            <a:gd name="adj1" fmla="val 102793"/>
            <a:gd name="adj2" fmla="val 54867"/>
            <a:gd name="adj3" fmla="val 153307"/>
            <a:gd name="adj4" fmla="val 99443"/>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aseline="0"/>
            <a:t>REFER TO THE FEEDBACK COLUMN TO CONFIRM THAT YOU HAVE FILLED IN THIS SHEET CORRECTLY. </a:t>
          </a:r>
        </a:p>
        <a:p>
          <a:pPr algn="l"/>
          <a:endParaRPr lang="en-US" sz="1100"/>
        </a:p>
      </xdr:txBody>
    </xdr:sp>
    <xdr:clientData/>
  </xdr:twoCellAnchor>
  <xdr:twoCellAnchor>
    <xdr:from>
      <xdr:col>2</xdr:col>
      <xdr:colOff>1</xdr:colOff>
      <xdr:row>8</xdr:row>
      <xdr:rowOff>698500</xdr:rowOff>
    </xdr:from>
    <xdr:to>
      <xdr:col>3</xdr:col>
      <xdr:colOff>3176</xdr:colOff>
      <xdr:row>20</xdr:row>
      <xdr:rowOff>174625</xdr:rowOff>
    </xdr:to>
    <xdr:sp macro="" textlink="">
      <xdr:nvSpPr>
        <xdr:cNvPr id="27" name="Oval 26">
          <a:extLst>
            <a:ext uri="{FF2B5EF4-FFF2-40B4-BE49-F238E27FC236}">
              <a16:creationId xmlns:a16="http://schemas.microsoft.com/office/drawing/2014/main" id="{00000000-0008-0000-1200-00001B000000}"/>
            </a:ext>
          </a:extLst>
        </xdr:cNvPr>
        <xdr:cNvSpPr/>
      </xdr:nvSpPr>
      <xdr:spPr>
        <a:xfrm>
          <a:off x="3476626" y="2635250"/>
          <a:ext cx="781050" cy="2603500"/>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1707697</xdr:colOff>
      <xdr:row>0</xdr:row>
      <xdr:rowOff>72571</xdr:rowOff>
    </xdr:from>
    <xdr:to>
      <xdr:col>6</xdr:col>
      <xdr:colOff>2003879</xdr:colOff>
      <xdr:row>8</xdr:row>
      <xdr:rowOff>63500</xdr:rowOff>
    </xdr:to>
    <xdr:sp macro="" textlink="">
      <xdr:nvSpPr>
        <xdr:cNvPr id="29" name="Line Callout 1 28">
          <a:extLst>
            <a:ext uri="{FF2B5EF4-FFF2-40B4-BE49-F238E27FC236}">
              <a16:creationId xmlns:a16="http://schemas.microsoft.com/office/drawing/2014/main" id="{00000000-0008-0000-1200-00001D000000}"/>
            </a:ext>
          </a:extLst>
        </xdr:cNvPr>
        <xdr:cNvSpPr/>
      </xdr:nvSpPr>
      <xdr:spPr>
        <a:xfrm>
          <a:off x="9391197" y="72571"/>
          <a:ext cx="3580039" cy="1877786"/>
        </a:xfrm>
        <a:prstGeom prst="borderCallout1">
          <a:avLst>
            <a:gd name="adj1" fmla="val 98027"/>
            <a:gd name="adj2" fmla="val 5847"/>
            <a:gd name="adj3" fmla="val 87646"/>
            <a:gd name="adj4" fmla="val 2600"/>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IF YOU HAVE TAKEN AN </a:t>
          </a:r>
          <a:r>
            <a:rPr lang="en-US" sz="1100" b="1" u="sng"/>
            <a:t>INTEGRATED SCIENCE </a:t>
          </a:r>
          <a:r>
            <a:rPr lang="en-US" sz="1100"/>
            <a:t>COURSE i.e.</a:t>
          </a:r>
          <a:r>
            <a:rPr lang="en-US" sz="1100" baseline="0"/>
            <a:t> MORE THAN ONE BASIC SCIENCE SUBJECT IS COVERED IN THE COURSE, THEN ENTER THE COURSE DETAILS ON EACH LINE RELATING TO THE SUBJECT THAT THE COURSE MATERIAL COVERS.  </a:t>
          </a:r>
          <a:r>
            <a:rPr lang="en-US" sz="1100" b="1" baseline="0"/>
            <a:t>YOUR ENTRIES WILL BE VERIFIED. </a:t>
          </a:r>
        </a:p>
        <a:p>
          <a:pPr algn="l"/>
          <a:endParaRPr lang="en-US" sz="1100" b="1" u="sng"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TOTAL CREDITS</a:t>
          </a:r>
          <a:r>
            <a:rPr lang="en-US" sz="1100" b="0" i="0" baseline="0">
              <a:solidFill>
                <a:schemeClr val="dk1"/>
              </a:solidFill>
              <a:effectLst/>
              <a:latin typeface="+mn-lt"/>
              <a:ea typeface="+mn-ea"/>
              <a:cs typeface="+mn-cs"/>
            </a:rPr>
            <a:t> </a:t>
          </a:r>
          <a:r>
            <a:rPr lang="en-US" sz="1100" b="1" i="0" u="sng" baseline="0">
              <a:solidFill>
                <a:schemeClr val="dk1"/>
              </a:solidFill>
              <a:effectLst/>
              <a:latin typeface="+mn-lt"/>
              <a:ea typeface="+mn-ea"/>
              <a:cs typeface="+mn-cs"/>
            </a:rPr>
            <a:t>MUST MEET THE MINIMUM </a:t>
          </a:r>
          <a:r>
            <a:rPr lang="en-US" sz="1100" b="0" i="0" baseline="0">
              <a:solidFill>
                <a:schemeClr val="dk1"/>
              </a:solidFill>
              <a:effectLst/>
              <a:latin typeface="+mn-lt"/>
              <a:ea typeface="+mn-ea"/>
              <a:cs typeface="+mn-cs"/>
            </a:rPr>
            <a:t>PER SUBJECT.  i.e. A 3 CREDIT BIO+CHEM COURSE CANNOT BE USED TO FULFILL 2 REQUIREMENTS. THE COURSE WOULD HAVE TO HAVE A MINIMUM OF 6 CREDITS.</a:t>
          </a:r>
          <a:endParaRPr lang="en-US" sz="1100" b="0" i="0">
            <a:solidFill>
              <a:schemeClr val="dk1"/>
            </a:solidFill>
            <a:effectLst/>
            <a:latin typeface="+mn-lt"/>
            <a:ea typeface="+mn-ea"/>
            <a:cs typeface="+mn-cs"/>
          </a:endParaRPr>
        </a:p>
        <a:p>
          <a:pPr algn="l"/>
          <a:endParaRPr lang="en-US" sz="1100" b="1" u="sng"/>
        </a:p>
      </xdr:txBody>
    </xdr:sp>
    <xdr:clientData/>
  </xdr:twoCellAnchor>
  <xdr:twoCellAnchor>
    <xdr:from>
      <xdr:col>12</xdr:col>
      <xdr:colOff>733426</xdr:colOff>
      <xdr:row>12</xdr:row>
      <xdr:rowOff>206375</xdr:rowOff>
    </xdr:from>
    <xdr:to>
      <xdr:col>14</xdr:col>
      <xdr:colOff>95250</xdr:colOff>
      <xdr:row>20</xdr:row>
      <xdr:rowOff>142875</xdr:rowOff>
    </xdr:to>
    <xdr:sp macro="" textlink="">
      <xdr:nvSpPr>
        <xdr:cNvPr id="30" name="Oval 29">
          <a:extLst>
            <a:ext uri="{FF2B5EF4-FFF2-40B4-BE49-F238E27FC236}">
              <a16:creationId xmlns:a16="http://schemas.microsoft.com/office/drawing/2014/main" id="{00000000-0008-0000-1200-00001E000000}"/>
            </a:ext>
          </a:extLst>
        </xdr:cNvPr>
        <xdr:cNvSpPr/>
      </xdr:nvSpPr>
      <xdr:spPr>
        <a:xfrm>
          <a:off x="19338926" y="3492500"/>
          <a:ext cx="981074" cy="1714500"/>
        </a:xfrm>
        <a:prstGeom prst="ellipse">
          <a:avLst/>
        </a:prstGeom>
        <a:noFill/>
        <a:ln>
          <a:solidFill>
            <a:srgbClr val="D55E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34924</xdr:colOff>
      <xdr:row>11</xdr:row>
      <xdr:rowOff>111126</xdr:rowOff>
    </xdr:from>
    <xdr:to>
      <xdr:col>15</xdr:col>
      <xdr:colOff>2682875</xdr:colOff>
      <xdr:row>20</xdr:row>
      <xdr:rowOff>63500</xdr:rowOff>
    </xdr:to>
    <xdr:sp macro="" textlink="">
      <xdr:nvSpPr>
        <xdr:cNvPr id="31" name="Line Callout 1 30">
          <a:extLst>
            <a:ext uri="{FF2B5EF4-FFF2-40B4-BE49-F238E27FC236}">
              <a16:creationId xmlns:a16="http://schemas.microsoft.com/office/drawing/2014/main" id="{00000000-0008-0000-1200-00001F000000}"/>
            </a:ext>
          </a:extLst>
        </xdr:cNvPr>
        <xdr:cNvSpPr/>
      </xdr:nvSpPr>
      <xdr:spPr>
        <a:xfrm>
          <a:off x="21085174" y="3175001"/>
          <a:ext cx="2647951" cy="1952624"/>
        </a:xfrm>
        <a:prstGeom prst="borderCallout1">
          <a:avLst>
            <a:gd name="adj1" fmla="val 58691"/>
            <a:gd name="adj2" fmla="val 881"/>
            <a:gd name="adj3" fmla="val 40309"/>
            <a:gd name="adj4" fmla="val -30358"/>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MCGILL CREDITS ARE AUTOMATICALLY</a:t>
          </a:r>
          <a:r>
            <a:rPr lang="en-US" sz="1100" baseline="0"/>
            <a:t> CALCULATED .  </a:t>
          </a:r>
        </a:p>
        <a:p>
          <a:pPr algn="l"/>
          <a:endParaRPr lang="en-US" sz="1100" baseline="0"/>
        </a:p>
        <a:p>
          <a:pPr algn="l"/>
          <a:r>
            <a:rPr lang="en-US" sz="1100" baseline="0"/>
            <a:t>HOWEVER IF YOU MUST ANSWER YES OR NO IF YOUR BASIC SCIENCE COURSE INCLUDES A LAB COMPOENENT. </a:t>
          </a:r>
        </a:p>
        <a:p>
          <a:pPr algn="l"/>
          <a:endParaRPr lang="en-US" sz="1100" baseline="0"/>
        </a:p>
        <a:p>
          <a:pPr algn="l"/>
          <a:r>
            <a:rPr lang="en-US" sz="1100" baseline="0"/>
            <a:t>IF "DO YOU HAVE A LAB?" APPEARS IN THE MCGILL CREDIT CALCULATION REFER TO YOUR SELECTION IN COLUMN C</a:t>
          </a:r>
        </a:p>
        <a:p>
          <a:pPr algn="l"/>
          <a:endParaRPr lang="en-US" sz="1100"/>
        </a:p>
      </xdr:txBody>
    </xdr:sp>
    <xdr:clientData/>
  </xdr:twoCellAnchor>
  <xdr:twoCellAnchor>
    <xdr:from>
      <xdr:col>3</xdr:col>
      <xdr:colOff>201839</xdr:colOff>
      <xdr:row>2</xdr:row>
      <xdr:rowOff>63500</xdr:rowOff>
    </xdr:from>
    <xdr:to>
      <xdr:col>4</xdr:col>
      <xdr:colOff>579664</xdr:colOff>
      <xdr:row>5</xdr:row>
      <xdr:rowOff>365125</xdr:rowOff>
    </xdr:to>
    <xdr:sp macro="" textlink="">
      <xdr:nvSpPr>
        <xdr:cNvPr id="22" name="Line Callout 1 21">
          <a:extLst>
            <a:ext uri="{FF2B5EF4-FFF2-40B4-BE49-F238E27FC236}">
              <a16:creationId xmlns:a16="http://schemas.microsoft.com/office/drawing/2014/main" id="{00000000-0008-0000-1200-000016000000}"/>
            </a:ext>
          </a:extLst>
        </xdr:cNvPr>
        <xdr:cNvSpPr/>
      </xdr:nvSpPr>
      <xdr:spPr>
        <a:xfrm>
          <a:off x="4683125" y="571500"/>
          <a:ext cx="3580039" cy="845911"/>
        </a:xfrm>
        <a:prstGeom prst="borderCallout1">
          <a:avLst>
            <a:gd name="adj1" fmla="val 98027"/>
            <a:gd name="adj2" fmla="val 5847"/>
            <a:gd name="adj3" fmla="val 222108"/>
            <a:gd name="adj4" fmla="val -24513"/>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BESURE TO ANSWERE</a:t>
          </a:r>
          <a:r>
            <a:rPr lang="en-US" sz="1100" baseline="0"/>
            <a:t> YES OR NO IF YOUR BASIC SCIENCE COURSE INCLUDES A LAB COMPONENT</a:t>
          </a:r>
        </a:p>
        <a:p>
          <a:pPr algn="l"/>
          <a:endParaRPr lang="en-US" sz="1100" b="0" u="sng" baseline="0"/>
        </a:p>
        <a:p>
          <a:pPr algn="l"/>
          <a:r>
            <a:rPr lang="en-US" sz="1100" b="0" u="sng" baseline="0"/>
            <a:t>DO NOT LEAVE THIS BLANK</a:t>
          </a:r>
          <a:endParaRPr lang="en-US" sz="1100" b="0" u="sng"/>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amanna Ali, Ms." refreshedDate="44831.568066203705" createdVersion="6" refreshedVersion="6" minRefreshableVersion="3" recordCount="219">
  <cacheSource type="worksheet">
    <worksheetSource ref="C14:AN233" sheet="USER FORM3"/>
  </cacheSource>
  <cacheFields count="40">
    <cacheField name="ADMISSION BASED DEGREE &amp; _x000a_INSTITUTION _x000a_(I.E. BACHELOR)" numFmtId="0">
      <sharedItems containsNonDate="0" containsBlank="1" count="4">
        <m/>
        <s v="McGill-Bachelor Engineering, Chemical ()" u="1"/>
        <s v="McMaster University-B.Sc (Life Science)" u="1"/>
        <s v="Maharashtra University of Health Sciences-Bachelor of Physiotherapy ()" u="1"/>
      </sharedItems>
    </cacheField>
    <cacheField name="ASSIGNED _x000a_TO BACHELOR _x000a_NAME*" numFmtId="0">
      <sharedItems containsNonDate="0" containsBlank="1" count="4">
        <m/>
        <s v="Bachelor of Physiotherapy ()" u="1"/>
        <s v="B.Sc (Life Science)" u="1"/>
        <s v="Bachelor Engineering, Chemical ()" u="1"/>
      </sharedItems>
    </cacheField>
    <cacheField name="ACADEMIC_x000a_YEAR" numFmtId="0">
      <sharedItems containsNonDate="0" containsBlank="1" count="13">
        <m/>
        <s v="2005-2006" u="1"/>
        <s v="2012-2013" u="1"/>
        <s v="2002-2003" u="1"/>
        <s v="2014-2015" u="1"/>
        <s v="2009-2010" u="1"/>
        <s v="2004-2005" u="1"/>
        <s v="2011-2012" u="1"/>
        <s v="2006-2007" u="1"/>
        <s v="2013-2014" u="1"/>
        <s v="2003-2004" u="1"/>
        <s v="2015-2016" u="1"/>
        <s v="2010-2011" u="1"/>
      </sharedItems>
    </cacheField>
    <cacheField name="ACADEMIC _x000a_TERM" numFmtId="0">
      <sharedItems containsNonDate="0" containsBlank="1" count="7">
        <m/>
        <s v="Summer" u="1"/>
        <s v="Fall" u="1"/>
        <s v="Winter" u="1"/>
        <s v="Term n/a" u="1"/>
        <s v="Full-Year Course" u="1"/>
        <s v="Spring" u="1"/>
      </sharedItems>
      <fieldGroup par="38"/>
    </cacheField>
    <cacheField name="COURSE_x000a_CODE" numFmtId="0">
      <sharedItems containsNonDate="0" containsString="0" containsBlank="1"/>
    </cacheField>
    <cacheField name="COURSE TITLE" numFmtId="0">
      <sharedItems containsNonDate="0" containsString="0" containsBlank="1"/>
    </cacheField>
    <cacheField name="COURSE _x000a_LEVEL" numFmtId="0">
      <sharedItems containsNonDate="0" containsString="0" containsBlank="1"/>
    </cacheField>
    <cacheField name="GRADE _x000a_STATUS" numFmtId="0">
      <sharedItems containsNonDate="0" containsBlank="1" count="4">
        <m/>
        <s v="RT (Retaken)" u="1"/>
        <s v="NG (No Grade)" u="1"/>
        <s v="GR (Graded)" u="1"/>
      </sharedItems>
    </cacheField>
    <cacheField name="NUMBER_x000a_GRADE" numFmtId="0">
      <sharedItems containsNonDate="0" containsString="0" containsBlank="1"/>
    </cacheField>
    <cacheField name="LETTER_x000a_GRADE" numFmtId="0">
      <sharedItems containsNonDate="0" containsString="0" containsBlank="1"/>
    </cacheField>
    <cacheField name="GPA" numFmtId="0">
      <sharedItems containsNonDate="0" containsString="0" containsBlank="1"/>
    </cacheField>
    <cacheField name="COURSE_x000a_CREDIT_x000a_WEIGHT" numFmtId="0">
      <sharedItems containsNonDate="0" containsString="0" containsBlank="1"/>
    </cacheField>
    <cacheField name="LETTER_x000a_GRADE2" numFmtId="0">
      <sharedItems containsNonDate="0" containsString="0" containsBlank="1"/>
    </cacheField>
    <cacheField name="COURSE_x000a_CREDIT_x000a_WEIGHT2" numFmtId="0">
      <sharedItems containsNonDate="0" containsString="0" containsBlank="1"/>
    </cacheField>
    <cacheField name="EQUIV GPA_x000a_(CALCULATED)" numFmtId="0">
      <sharedItems/>
    </cacheField>
    <cacheField name="A" numFmtId="0">
      <sharedItems containsNonDate="0" containsString="0" containsBlank="1"/>
    </cacheField>
    <cacheField name="IS THIS A SCIENCE PREREQUISITE?" numFmtId="0">
      <sharedItems containsNonDate="0" containsString="0" containsBlank="1"/>
    </cacheField>
    <cacheField name="B" numFmtId="0">
      <sharedItems containsNonDate="0" containsString="0" containsBlank="1"/>
    </cacheField>
    <cacheField name="FEEDBACK" numFmtId="0">
      <sharedItems/>
    </cacheField>
    <cacheField name="C" numFmtId="0">
      <sharedItems containsNonDate="0" containsString="0" containsBlank="1"/>
    </cacheField>
    <cacheField name="D" numFmtId="0">
      <sharedItems containsNonDate="0" containsString="0" containsBlank="1"/>
    </cacheField>
    <cacheField name="E" numFmtId="0">
      <sharedItems containsNonDate="0" containsString="0" containsBlank="1"/>
    </cacheField>
    <cacheField name="Degree" numFmtId="0">
      <sharedItems containsSemiMixedTypes="0" containsString="0" containsNumber="1" containsInteger="1" minValue="0" maxValue="0"/>
    </cacheField>
    <cacheField name="COUNT CELLS WITH STRAY SPACES" numFmtId="0">
      <sharedItems containsSemiMixedTypes="0" containsString="0" containsNumber="1" containsInteger="1" minValue="0" maxValue="0"/>
    </cacheField>
    <cacheField name="FEEDBACK2" numFmtId="0">
      <sharedItems/>
    </cacheField>
    <cacheField name="GR. STAT OF ENTRY" numFmtId="0">
      <sharedItems containsSemiMixedTypes="0" containsString="0" containsNumber="1" containsInteger="1" minValue="0" maxValue="0"/>
    </cacheField>
    <cacheField name="COUNT OF ENTRY" numFmtId="0">
      <sharedItems containsSemiMixedTypes="0" containsString="0" containsNumber="1" containsInteger="1" minValue="0" maxValue="0"/>
    </cacheField>
    <cacheField name="IS LINE COMPLETE?" numFmtId="0">
      <sharedItems/>
    </cacheField>
    <cacheField name="LOCAL WEIGHTED NUMERICAL " numFmtId="0">
      <sharedItems/>
    </cacheField>
    <cacheField name="LOCAL WEIGHTED LETTER" numFmtId="0">
      <sharedItems/>
    </cacheField>
    <cacheField name="Local Credits" numFmtId="0">
      <sharedItems containsSemiMixedTypes="0" containsString="0" containsNumber="1" containsInteger="1" minValue="0" maxValue="0"/>
    </cacheField>
    <cacheField name="LOCAL GPA" numFmtId="2">
      <sharedItems containsSemiMixedTypes="0" containsString="0" containsNumber="1" containsInteger="1" minValue="0" maxValue="0"/>
    </cacheField>
    <cacheField name="Local weighted GPA" numFmtId="2">
      <sharedItems containsSemiMixedTypes="0" containsString="0" containsNumber="1" containsInteger="1" minValue="0" maxValue="0"/>
    </cacheField>
    <cacheField name="WINTER 2020" numFmtId="2">
      <sharedItems/>
    </cacheField>
    <cacheField name="GRADE STATUS CHANGE" numFmtId="0">
      <sharedItems containsSemiMixedTypes="0" containsString="0" containsNumber="1" containsInteger="1" minValue="0" maxValue="0"/>
    </cacheField>
    <cacheField name="McGill Credits" numFmtId="2">
      <sharedItems containsSemiMixedTypes="0" containsString="0" containsNumber="1" containsInteger="1" minValue="0" maxValue="0"/>
    </cacheField>
    <cacheField name="MCGILL GPA" numFmtId="2">
      <sharedItems/>
    </cacheField>
    <cacheField name="McGIll weighted GPA" numFmtId="2">
      <sharedItems/>
    </cacheField>
    <cacheField name="ACADEMIC _x000a_TERM2" numFmtId="0" databaseField="0">
      <fieldGroup base="3">
        <discretePr count="7">
          <x v="0"/>
          <x v="2"/>
          <x v="3"/>
          <x v="4"/>
          <x v="1"/>
          <x v="4"/>
          <x v="2"/>
        </discretePr>
        <groupItems count="5">
          <m/>
          <s v="Term n/a"/>
          <s v="Group2"/>
          <s v="Fall"/>
          <s v="Group1"/>
        </groupItems>
      </fieldGroup>
    </cacheField>
    <cacheField name="WEighted GPA" numFmtId="0" formula="'Local weighted GPA'/'Local Credit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amanna Ali, Ms." refreshedDate="44831.568066898151" createdVersion="5" refreshedVersion="6" minRefreshableVersion="3" recordCount="219">
  <cacheSource type="worksheet">
    <worksheetSource ref="C14:Q233" sheet="USER FORM3"/>
  </cacheSource>
  <cacheFields count="15">
    <cacheField name="ADMISSION BASED DEGREE &amp; _x000a_INSTITUTION _x000a_(I.E. BACHELOR)" numFmtId="0">
      <sharedItems containsNonDate="0" containsBlank="1" count="11">
        <m/>
        <s v="University of Alaska SE-Physiology ()" u="1"/>
        <s v="Carleton University (Other) -Pre-requisite course (Physics II)" u="1"/>
        <s v="McGill-Bachelor Engineering, Chemical ()" u="1"/>
        <s v="Univeristy of Pennsylvannia-Bachelor of Science (Biology)" u="1"/>
        <s v="Mount Royal University-Arts ()" u="1"/>
        <s v="University of Calgary-Science (Psychology)" u="1"/>
        <s v="University of Ottawa-B.Sc. (Honours) (Human Kinetics)" u="1"/>
        <s v="Maharashtra University of Health Sciences-Bachelor of Physiotherapy ()" u="1"/>
        <s v="University of Calgary-Nursing ()" u="1"/>
        <s v="Athabasca University (Other) -Arts ()" u="1"/>
      </sharedItems>
    </cacheField>
    <cacheField name="ASSIGNED _x000a_TO BACHELOR _x000a_NAME*" numFmtId="0">
      <sharedItems containsNonDate="0" containsBlank="1" count="9">
        <m/>
        <s v="" u="1"/>
        <s v="Nursing ()" u="1"/>
        <s v="Physiology ()" u="1"/>
        <s v="B.Sc. (Honours) (Human Kinetics)" u="1"/>
        <s v="Bachelor of Physiotherapy ()" u="1"/>
        <s v="Bachelor of Science (Biology)" u="1"/>
        <s v="Science (Psychology)" u="1"/>
        <s v="Bachelor Engineering, Chemical ()" u="1"/>
      </sharedItems>
    </cacheField>
    <cacheField name="ACADEMIC_x000a_YEAR" numFmtId="0">
      <sharedItems containsNonDate="0" containsBlank="1" count="14">
        <m/>
        <s v="2005-2006" u="1"/>
        <s v="2012-2013" u="1"/>
        <s v="2019-2020" u="1"/>
        <s v="2007-2008" u="1"/>
        <s v="2002-2003" u="1"/>
        <s v="2009-2010" u="1"/>
        <s v="2004-2005" u="1"/>
        <s v="2011-2012" u="1"/>
        <s v="2006-2007" u="1"/>
        <s v="2013-2014" u="1"/>
        <s v="2008-2009" u="1"/>
        <s v="2003-2004" u="1"/>
        <s v="2010-2011" u="1"/>
      </sharedItems>
    </cacheField>
    <cacheField name="ACADEMIC _x000a_TERM" numFmtId="0">
      <sharedItems containsNonDate="0" containsBlank="1" count="6">
        <m/>
        <s v="Summer" u="1"/>
        <s v="Fall" u="1"/>
        <s v="Winter" u="1"/>
        <s v="Full-Year Course" u="1"/>
        <s v="Spring" u="1"/>
      </sharedItems>
    </cacheField>
    <cacheField name="COURSE_x000a_CODE" numFmtId="0">
      <sharedItems containsNonDate="0" containsString="0" containsBlank="1"/>
    </cacheField>
    <cacheField name="COURSE TITLE" numFmtId="0">
      <sharedItems containsNonDate="0" containsString="0" containsBlank="1"/>
    </cacheField>
    <cacheField name="COURSE _x000a_LEVEL" numFmtId="0">
      <sharedItems containsNonDate="0" containsString="0" containsBlank="1"/>
    </cacheField>
    <cacheField name="GRADE _x000a_STATUS" numFmtId="0">
      <sharedItems containsNonDate="0" containsBlank="1" count="3">
        <m/>
        <s v="NG (No Grade)" u="1"/>
        <s v="GR (Graded)" u="1"/>
      </sharedItems>
    </cacheField>
    <cacheField name="NUMBER_x000a_GRADE" numFmtId="0">
      <sharedItems containsNonDate="0" containsString="0" containsBlank="1" containsNumber="1" containsInteger="1" minValue="54" maxValue="72" count="13">
        <m/>
        <n v="61" u="1"/>
        <n v="66" u="1"/>
        <n v="70" u="1"/>
        <n v="65" u="1"/>
        <n v="54" u="1"/>
        <n v="69" u="1"/>
        <n v="62" u="1"/>
        <n v="64" u="1"/>
        <n v="68" u="1"/>
        <n v="72" u="1"/>
        <n v="67" u="1"/>
        <n v="71" u="1"/>
      </sharedItems>
    </cacheField>
    <cacheField name="LETTER_x000a_GRADE" numFmtId="0">
      <sharedItems containsNonDate="0" containsBlank="1" count="17">
        <m/>
        <s v="CR" u="1"/>
        <s v="S" u="1"/>
        <s v="D+" u="1"/>
        <s v="C" u="1"/>
        <s v="B+" u="1"/>
        <s v="MT" u="1"/>
        <s v="B-" u="1"/>
        <s v="A" u="1"/>
        <s v="d" u="1"/>
        <s v="C+" u="1"/>
        <s v="W" u="1"/>
        <s v="C-" u="1"/>
        <s v="P" u="1"/>
        <s v="B" u="1"/>
        <s v="A+" u="1"/>
        <s v="A-" u="1"/>
      </sharedItems>
    </cacheField>
    <cacheField name="GPA" numFmtId="0">
      <sharedItems containsNonDate="0" containsString="0" containsBlank="1" containsNumber="1" minValue="1" maxValue="10" count="15">
        <m/>
        <n v="5" u="1"/>
        <n v="2" u="1"/>
        <n v="6" u="1"/>
        <n v="2.2999999999999998" u="1"/>
        <n v="7" u="1"/>
        <n v="2.7" u="1"/>
        <n v="1" u="1"/>
        <n v="3" u="1"/>
        <n v="8" u="1"/>
        <n v="9" u="1"/>
        <n v="3.3" u="1"/>
        <n v="10" u="1"/>
        <n v="3.7" u="1"/>
        <n v="4" u="1"/>
      </sharedItems>
    </cacheField>
    <cacheField name="COURSE_x000a_CREDIT_x000a_WEIGHT" numFmtId="0">
      <sharedItems containsNonDate="0" containsString="0" containsBlank="1" containsNumber="1" minValue="0" maxValue="29" count="13">
        <m/>
        <n v="0" u="1"/>
        <n v="4.5" u="1"/>
        <n v="5" u="1"/>
        <n v="15" u="1"/>
        <n v="2" u="1"/>
        <n v="6" u="1"/>
        <n v="1" u="1"/>
        <n v="3" u="1"/>
        <n v="9" u="1"/>
        <n v="29" u="1"/>
        <n v="0.5" u="1"/>
        <n v="4" u="1"/>
      </sharedItems>
    </cacheField>
    <cacheField name="LETTER_x000a_GRADE2" numFmtId="0">
      <sharedItems containsNonDate="0" containsBlank="1" count="13">
        <m/>
        <s v="D+" u="1"/>
        <s v="C" u="1"/>
        <s v="B+" u="1"/>
        <s v="B-" u="1"/>
        <s v="NO GRADE" u="1"/>
        <s v="A" u="1"/>
        <s v="d" u="1"/>
        <s v="C+" u="1"/>
        <s v="c-" u="1"/>
        <s v="B" u="1"/>
        <s v="A+" u="1"/>
        <s v="A-" u="1"/>
      </sharedItems>
    </cacheField>
    <cacheField name="COURSE_x000a_CREDIT_x000a_WEIGHT2" numFmtId="0">
      <sharedItems containsNonDate="0" containsString="0" containsBlank="1" containsNumber="1" minValue="0" maxValue="29" count="12">
        <m/>
        <n v="0" u="1"/>
        <n v="6" u="1"/>
        <n v="3" u="1"/>
        <n v="29" u="1"/>
        <n v="15" u="1"/>
        <n v="4" u="1"/>
        <n v="2" u="1"/>
        <n v="9" u="1"/>
        <n v="1" u="1"/>
        <n v="4.5" u="1"/>
        <n v="5" u="1"/>
      </sharedItems>
    </cacheField>
    <cacheField name="EQUIV GPA_x000a_(CALCULA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9">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r>
    <x v="0"/>
    <x v="0"/>
    <x v="0"/>
    <x v="0"/>
    <m/>
    <m/>
    <m/>
    <x v="0"/>
    <m/>
    <m/>
    <m/>
    <m/>
    <m/>
    <m/>
    <s v=""/>
    <m/>
    <m/>
    <m/>
    <s v=""/>
    <m/>
    <m/>
    <m/>
    <n v="0"/>
    <n v="0"/>
    <s v=""/>
    <n v="0"/>
    <n v="0"/>
    <s v="COMPLETE"/>
    <s v=""/>
    <s v=""/>
    <n v="0"/>
    <n v="0"/>
    <n v="0"/>
    <s v=""/>
    <n v="0"/>
    <n v="0"/>
    <s v=""/>
    <s v=""/>
  </r>
</pivotCacheRecords>
</file>

<file path=xl/pivotCache/pivotCacheRecords2.xml><?xml version="1.0" encoding="utf-8"?>
<pivotCacheRecords xmlns="http://schemas.openxmlformats.org/spreadsheetml/2006/main" xmlns:r="http://schemas.openxmlformats.org/officeDocument/2006/relationships" count="219">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r>
    <x v="0"/>
    <x v="0"/>
    <x v="0"/>
    <x v="0"/>
    <m/>
    <m/>
    <m/>
    <x v="0"/>
    <x v="0"/>
    <x v="0"/>
    <x v="0"/>
    <x v="0"/>
    <x v="0"/>
    <x v="0"/>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7" applyNumberFormats="0" applyBorderFormats="0" applyFontFormats="0" applyPatternFormats="0" applyAlignmentFormats="0" applyWidthHeightFormats="1" dataCaption="Values" updatedVersion="6" minRefreshableVersion="3" preserveFormatting="0" itemPrintTitles="1" createdVersion="5" indent="0" compact="0" compactData="0" gridDropZones="1" multipleFieldFilters="0">
  <location ref="A4:E7" firstHeaderRow="2" firstDataRow="2" firstDataCol="4" rowPageCount="2" colPageCount="1"/>
  <pivotFields count="15">
    <pivotField axis="axisPage" compact="0" outline="0" showAll="0">
      <items count="12">
        <item m="1" x="1"/>
        <item x="0"/>
        <item m="1" x="4"/>
        <item m="1" x="7"/>
        <item m="1" x="2"/>
        <item m="1" x="3"/>
        <item m="1" x="8"/>
        <item m="1" x="5"/>
        <item m="1" x="10"/>
        <item m="1" x="6"/>
        <item m="1" x="9"/>
        <item t="default"/>
      </items>
    </pivotField>
    <pivotField axis="axisPage" compact="0" outline="0" showAll="0">
      <items count="10">
        <item m="1" x="3"/>
        <item x="0"/>
        <item m="1" x="6"/>
        <item m="1" x="4"/>
        <item m="1" x="1"/>
        <item m="1" x="8"/>
        <item m="1" x="5"/>
        <item m="1" x="7"/>
        <item m="1" x="2"/>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name="LOCAL GRADE (NUMERICAL)" axis="axisRow" compact="0" outline="0" showAll="0" sortType="ascending" defaultSubtotal="0">
      <items count="13">
        <item m="1" x="5"/>
        <item m="1" x="1"/>
        <item m="1" x="7"/>
        <item m="1" x="8"/>
        <item m="1" x="4"/>
        <item m="1" x="2"/>
        <item m="1" x="11"/>
        <item m="1" x="9"/>
        <item m="1" x="6"/>
        <item m="1" x="3"/>
        <item m="1" x="12"/>
        <item m="1" x="10"/>
        <item x="0"/>
      </items>
    </pivotField>
    <pivotField name="LOCAL GRADE (LETTER)" axis="axisRow" compact="0" outline="0" showAll="0" defaultSubtotal="0">
      <items count="17">
        <item m="1" x="8"/>
        <item m="1" x="16"/>
        <item m="1" x="15"/>
        <item m="1" x="14"/>
        <item m="1" x="7"/>
        <item m="1" x="5"/>
        <item m="1" x="4"/>
        <item m="1" x="12"/>
        <item m="1" x="10"/>
        <item m="1" x="9"/>
        <item m="1" x="3"/>
        <item x="0"/>
        <item m="1" x="2"/>
        <item m="1" x="13"/>
        <item m="1" x="11"/>
        <item m="1" x="6"/>
        <item m="1" x="1"/>
      </items>
    </pivotField>
    <pivotField name="LOCAL GRADE (GPA)" axis="axisRow" compact="0" outline="0" showAll="0" defaultSubtotal="0">
      <items count="15">
        <item m="1" x="12"/>
        <item m="1" x="10"/>
        <item m="1" x="9"/>
        <item m="1" x="5"/>
        <item m="1" x="3"/>
        <item m="1" x="1"/>
        <item x="0"/>
        <item m="1" x="14"/>
        <item m="1" x="8"/>
        <item m="1" x="2"/>
        <item m="1" x="7"/>
        <item m="1" x="13"/>
        <item m="1" x="11"/>
        <item m="1" x="6"/>
        <item m="1" x="4"/>
      </items>
    </pivotField>
    <pivotField compact="0" outline="0" showAll="0" defaultSubtotal="0"/>
    <pivotField name="MCGILL GRADE (LETTER)" axis="axisRow" compact="0" outline="0" showAll="0" defaultSubtotal="0">
      <items count="13">
        <item m="1" x="6"/>
        <item m="1" x="12"/>
        <item m="1" x="10"/>
        <item m="1" x="4"/>
        <item m="1" x="2"/>
        <item m="1" x="8"/>
        <item m="1" x="1"/>
        <item x="0"/>
        <item m="1" x="7"/>
        <item m="1" x="5"/>
        <item m="1" x="3"/>
        <item m="1" x="11"/>
        <item m="1" x="9"/>
      </items>
    </pivotField>
    <pivotField compact="0" outline="0" showAll="0" defaultSubtotal="0"/>
    <pivotField compact="0" outline="0" showAll="0" defaultSubtotal="0"/>
  </pivotFields>
  <rowFields count="4">
    <field x="8"/>
    <field x="10"/>
    <field x="9"/>
    <field x="12"/>
  </rowFields>
  <rowItems count="2">
    <i>
      <x v="12"/>
      <x v="6"/>
      <x v="11"/>
      <x v="7"/>
    </i>
    <i t="grand">
      <x/>
    </i>
  </rowItems>
  <colItems count="1">
    <i/>
  </colItems>
  <pageFields count="2">
    <pageField fld="0" hier="-1"/>
    <pageField fld="1" hier="-1"/>
  </pageFields>
  <dataFields count="1">
    <dataField name="Count of COURSE TITLE" fld="5" subtotal="count" baseField="0" baseItem="0"/>
  </dataField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107" applyNumberFormats="0" applyBorderFormats="0" applyFontFormats="0" applyPatternFormats="0" applyAlignmentFormats="0" applyWidthHeightFormats="1" dataCaption="Values" updatedVersion="6" minRefreshableVersion="3" preserveFormatting="0" itemPrintTitles="1" createdVersion="5" indent="0" compact="0" compactData="0" gridDropZones="1" multipleFieldFilters="0">
  <location ref="A4:D8" firstHeaderRow="2" firstDataRow="2" firstDataCol="3" rowPageCount="2" colPageCount="1"/>
  <pivotFields count="15">
    <pivotField axis="axisPage" compact="0" outline="0" showAll="0">
      <items count="12">
        <item m="1" x="1"/>
        <item x="0"/>
        <item m="1" x="4"/>
        <item m="1" x="7"/>
        <item m="1" x="2"/>
        <item m="1" x="3"/>
        <item m="1" x="8"/>
        <item m="1" x="5"/>
        <item m="1" x="10"/>
        <item m="1" x="6"/>
        <item m="1" x="9"/>
        <item t="default"/>
      </items>
    </pivotField>
    <pivotField axis="axisPage" compact="0" outline="0" showAll="0">
      <items count="10">
        <item m="1" x="3"/>
        <item x="0"/>
        <item m="1" x="6"/>
        <item m="1" x="4"/>
        <item m="1" x="1"/>
        <item m="1" x="8"/>
        <item m="1" x="5"/>
        <item m="1" x="7"/>
        <item m="1" x="2"/>
        <item t="default"/>
      </items>
    </pivotField>
    <pivotField compact="0" outline="0" showAll="0"/>
    <pivotField compact="0" outline="0" showAll="0"/>
    <pivotField compact="0" outline="0" showAll="0"/>
    <pivotField dataField="1" compact="0" outline="0" showAll="0"/>
    <pivotField compact="0" outline="0" showAll="0"/>
    <pivotField axis="axisRow" compact="0" outline="0" showAll="0">
      <items count="4">
        <item m="1" x="2"/>
        <item m="1" x="1"/>
        <item x="0"/>
        <item t="default"/>
      </items>
    </pivotField>
    <pivotField compact="0" outline="0" showAll="0"/>
    <pivotField compact="0" outline="0" showAll="0" defaultSubtotal="0"/>
    <pivotField compact="0" outline="0" showAll="0" defaultSubtotal="0"/>
    <pivotField name="Local credits" axis="axisRow" compact="0" outline="0" showAll="0" defaultSubtotal="0">
      <items count="13">
        <item m="1" x="6"/>
        <item m="1" x="8"/>
        <item x="0"/>
        <item m="1" x="11"/>
        <item m="1" x="12"/>
        <item m="1" x="7"/>
        <item m="1" x="1"/>
        <item m="1" x="3"/>
        <item m="1" x="5"/>
        <item m="1" x="10"/>
        <item m="1" x="9"/>
        <item m="1" x="2"/>
        <item m="1" x="4"/>
      </items>
    </pivotField>
    <pivotField compact="0" outline="0" showAll="0" defaultSubtotal="0"/>
    <pivotField name="McGILL credits" axis="axisRow" compact="0" outline="0" showAll="0" defaultSubtotal="0">
      <items count="12">
        <item m="1" x="3"/>
        <item m="1" x="2"/>
        <item x="0"/>
        <item m="1" x="6"/>
        <item m="1" x="9"/>
        <item m="1" x="1"/>
        <item m="1" x="11"/>
        <item m="1" x="7"/>
        <item m="1" x="4"/>
        <item m="1" x="8"/>
        <item m="1" x="10"/>
        <item m="1" x="5"/>
      </items>
    </pivotField>
    <pivotField compact="0" outline="0" showAll="0" defaultSubtotal="0"/>
  </pivotFields>
  <rowFields count="3">
    <field x="7"/>
    <field x="11"/>
    <field x="13"/>
  </rowFields>
  <rowItems count="3">
    <i>
      <x v="2"/>
      <x v="2"/>
      <x v="2"/>
    </i>
    <i t="default">
      <x v="2"/>
    </i>
    <i t="grand">
      <x/>
    </i>
  </rowItems>
  <colItems count="1">
    <i/>
  </colItems>
  <pageFields count="2">
    <pageField fld="0" hier="-1"/>
    <pageField fld="1" hier="-1"/>
  </pageFields>
  <dataFields count="1">
    <dataField name="Count of COURSE TITLE" fld="5" subtotal="count" baseField="0" baseItem="0"/>
  </dataField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07" applyNumberFormats="0" applyBorderFormats="0" applyFontFormats="0" applyPatternFormats="0" applyAlignmentFormats="0" applyWidthHeightFormats="1" dataCaption="Values" updatedVersion="6" minRefreshableVersion="3" preserveFormatting="0" itemPrintTitles="1" createdVersion="5" indent="0" compact="0" compactData="0" gridDropZones="1" multipleFieldFilters="0">
  <location ref="A4:D8" firstHeaderRow="1" firstDataRow="2" firstDataCol="2" rowPageCount="2" colPageCount="1"/>
  <pivotFields count="15">
    <pivotField axis="axisPage" compact="0" outline="0" showAll="0">
      <items count="12">
        <item m="1" x="1"/>
        <item x="0"/>
        <item m="1" x="4"/>
        <item m="1" x="7"/>
        <item m="1" x="2"/>
        <item m="1" x="3"/>
        <item m="1" x="8"/>
        <item m="1" x="5"/>
        <item m="1" x="10"/>
        <item m="1" x="6"/>
        <item m="1" x="9"/>
        <item t="default"/>
      </items>
    </pivotField>
    <pivotField axis="axisPage" compact="0" outline="0" showAll="0">
      <items count="10">
        <item m="1" x="3"/>
        <item x="0"/>
        <item m="1" x="6"/>
        <item m="1" x="4"/>
        <item m="1" x="1"/>
        <item m="1" x="8"/>
        <item m="1" x="5"/>
        <item m="1" x="7"/>
        <item m="1" x="2"/>
        <item t="default"/>
      </items>
    </pivotField>
    <pivotField axis="axisRow" compact="0" outline="0" showAll="0" sortType="ascending">
      <items count="15">
        <item m="1" x="5"/>
        <item m="1" x="12"/>
        <item m="1" x="7"/>
        <item m="1" x="1"/>
        <item m="1" x="9"/>
        <item m="1" x="4"/>
        <item m="1" x="11"/>
        <item m="1" x="6"/>
        <item m="1" x="13"/>
        <item m="1" x="8"/>
        <item m="1" x="2"/>
        <item m="1" x="10"/>
        <item m="1" x="3"/>
        <item x="0"/>
        <item t="default"/>
      </items>
    </pivotField>
    <pivotField axis="axisRow" compact="0" outline="0" showAll="0">
      <items count="7">
        <item m="1" x="2"/>
        <item m="1" x="4"/>
        <item m="1" x="1"/>
        <item m="1" x="3"/>
        <item x="0"/>
        <item m="1" x="5"/>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name="Local credits" compact="0" outline="0" showAll="0" defaultSubtotal="0"/>
    <pivotField compact="0" outline="0" showAll="0" defaultSubtotal="0"/>
    <pivotField name="McGILL credits" dataField="1" compact="0" outline="0" showAll="0" defaultSubtotal="0"/>
    <pivotField compact="0" outline="0" showAll="0" defaultSubtotal="0"/>
  </pivotFields>
  <rowFields count="2">
    <field x="2"/>
    <field x="3"/>
  </rowFields>
  <rowItems count="3">
    <i>
      <x v="13"/>
      <x v="4"/>
    </i>
    <i t="default">
      <x v="13"/>
    </i>
    <i t="grand">
      <x/>
    </i>
  </rowItems>
  <colFields count="1">
    <field x="-2"/>
  </colFields>
  <colItems count="2">
    <i>
      <x/>
    </i>
    <i i="1">
      <x v="1"/>
    </i>
  </colItems>
  <pageFields count="2">
    <pageField fld="0" hier="-1"/>
    <pageField fld="1" hier="-1"/>
  </pageFields>
  <dataFields count="2">
    <dataField name="Sum of McGILL credits" fld="13" baseField="3" baseItem="0" numFmtId="2"/>
    <dataField name="Average of GPA" fld="10" subtotal="average" baseField="2" baseItem="2" numFmtId="2"/>
  </dataField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94" applyNumberFormats="0" applyBorderFormats="0" applyFontFormats="0" applyPatternFormats="0" applyAlignmentFormats="0" applyWidthHeightFormats="1" dataCaption="Values" updatedVersion="6" minRefreshableVersion="3" preserveFormatting="0" itemPrintTitles="1" createdVersion="5" indent="0" compact="0" compactData="0" gridDropZones="1" multipleFieldFilters="0">
  <location ref="A6:E8" firstHeaderRow="1" firstDataRow="2" firstDataCol="2" rowPageCount="3" colPageCount="1"/>
  <pivotFields count="40">
    <pivotField axis="axisPage" compact="0" outline="0" showAll="0" defaultSubtotal="0">
      <items count="4">
        <item m="1" x="3"/>
        <item m="1" x="1"/>
        <item x="0"/>
        <item m="1" x="2"/>
      </items>
    </pivotField>
    <pivotField axis="axisPage" compact="0" outline="0" showAll="0" defaultSubtotal="0">
      <items count="4">
        <item m="1" x="3"/>
        <item m="1" x="1"/>
        <item x="0"/>
        <item m="1" x="2"/>
      </items>
    </pivotField>
    <pivotField axis="axisRow" compact="0" outline="0" showAll="0">
      <items count="14">
        <item m="1" x="3"/>
        <item m="1" x="10"/>
        <item m="1" x="6"/>
        <item m="1" x="1"/>
        <item m="1" x="8"/>
        <item m="1" x="12"/>
        <item m="1" x="7"/>
        <item m="1" x="2"/>
        <item m="1" x="9"/>
        <item x="0"/>
        <item m="1" x="5"/>
        <item m="1" x="4"/>
        <item m="1" x="11"/>
        <item t="default"/>
      </items>
    </pivotField>
    <pivotField axis="axisRow" compact="0" outline="0" showAll="0" defaultSubtotal="0">
      <items count="7">
        <item m="1" x="2"/>
        <item m="1" x="5"/>
        <item m="1" x="3"/>
        <item x="0"/>
        <item m="1" x="6"/>
        <item h="1" m="1" x="4"/>
        <item m="1" x="1"/>
      </items>
    </pivotField>
    <pivotField compact="0" outline="0" showAll="0" defaultSubtotal="0"/>
    <pivotField compact="0" outline="0" showAll="0" defaultSubtotal="0"/>
    <pivotField compact="0" outline="0" showAll="0" defaultSubtotal="0"/>
    <pivotField axis="axisPage" compact="0" outline="0" multipleItemSelectionAllowed="1" showAll="0" defaultSubtotal="0">
      <items count="4">
        <item m="1" x="3"/>
        <item h="1" m="1" x="2"/>
        <item h="1" x="0"/>
        <item m="1"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items count="6">
        <item x="3"/>
        <item sd="0" x="4"/>
        <item x="0"/>
        <item n="Spring/Summer" x="2"/>
        <item h="1" x="1"/>
        <item t="default"/>
      </items>
    </pivotField>
    <pivotField dataField="1" compact="0" outline="0" dragToRow="0" dragToCol="0" dragToPage="0" showAll="0" defaultSubtotal="0"/>
  </pivotFields>
  <rowFields count="2">
    <field x="2"/>
    <field x="3"/>
  </rowFields>
  <rowItems count="1">
    <i t="grand">
      <x/>
    </i>
  </rowItems>
  <colFields count="1">
    <field x="-2"/>
  </colFields>
  <colItems count="3">
    <i>
      <x/>
    </i>
    <i i="1">
      <x v="1"/>
    </i>
    <i i="2">
      <x v="2"/>
    </i>
  </colItems>
  <pageFields count="3">
    <pageField fld="0" hier="-1"/>
    <pageField fld="1" hier="-1"/>
    <pageField fld="7" hier="-1"/>
  </pageFields>
  <dataFields count="3">
    <dataField name="Sum of Local weighted GPA" fld="32" baseField="11" baseItem="0"/>
    <dataField name="Sum of Local Credits" fld="30" baseField="11" baseItem="0"/>
    <dataField name="Sum of WEighted GPA" fld="39" baseField="3" baseItem="0" numFmtId="2"/>
  </dataField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cgill.ca/dentistry/clinician-scientist-pathway-msc-dmd" TargetMode="External"/><Relationship Id="rId3" Type="http://schemas.openxmlformats.org/officeDocument/2006/relationships/hyperlink" Target="https://www.mcgill.ca/medadmissions/applying/categories/canadian-armed-forces-pathway" TargetMode="External"/><Relationship Id="rId7" Type="http://schemas.openxmlformats.org/officeDocument/2006/relationships/hyperlink" Target="https://www.mcgill.ca/dentistry/4-year-dmd-program/applicant-categories/black-candidates" TargetMode="External"/><Relationship Id="rId2" Type="http://schemas.openxmlformats.org/officeDocument/2006/relationships/hyperlink" Target="https://mcgill.ca/medadmissions/applying/categories/roq/rural-and-small-populations-pathway-rspp" TargetMode="External"/><Relationship Id="rId1" Type="http://schemas.openxmlformats.org/officeDocument/2006/relationships/hyperlink" Target="https://www12.statcan.gc.ca/census-recensement/2016/dp-pd/hlt-fst/pd-pl/Table.cfm?Lang=Eng&amp;T=801&amp;SR=1&amp;S=90&amp;O=A&amp;RPP=25&amp;PR=24&amp;CMA=0" TargetMode="External"/><Relationship Id="rId6" Type="http://schemas.openxmlformats.org/officeDocument/2006/relationships/hyperlink" Target="https://www.mcgill.ca/medadmissions/applying/categories/mcgill-black-candidate-pathway" TargetMode="External"/><Relationship Id="rId5" Type="http://schemas.openxmlformats.org/officeDocument/2006/relationships/hyperlink" Target="https://www.mcgill.ca/medadmissions/applying/categories/indigenous" TargetMode="External"/><Relationship Id="rId4" Type="http://schemas.openxmlformats.org/officeDocument/2006/relationships/hyperlink" Target="https://www.mcgill.ca/dentistry/4-year-dmd-program/indigenous-applicants" TargetMode="External"/><Relationship Id="rId9"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cgill.ca/medadmissions/applying/elements/extenuating-circumstance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undergrad.dentistry@mcgill.ca;%20workbooks.med@mcgill.ca?subject=ACADEMIC%20WORKBOOK%20MEDICINE%20AND%20DENTISTR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68A2B9"/>
  </sheetPr>
  <dimension ref="A1:CY726"/>
  <sheetViews>
    <sheetView showGridLines="0" tabSelected="1" topLeftCell="A28" zoomScaleNormal="100" zoomScaleSheetLayoutView="90" workbookViewId="0"/>
  </sheetViews>
  <sheetFormatPr defaultColWidth="5.85546875" defaultRowHeight="15"/>
  <cols>
    <col min="1" max="1" width="4" customWidth="1"/>
    <col min="2" max="2" width="4.42578125" customWidth="1"/>
    <col min="3" max="3" width="39.5703125" customWidth="1"/>
    <col min="4" max="4" width="51.5703125" customWidth="1"/>
    <col min="5" max="5" width="19.28515625" customWidth="1"/>
    <col min="6" max="6" width="35.85546875" customWidth="1"/>
    <col min="7" max="7" width="53.85546875" customWidth="1"/>
    <col min="8" max="8" width="25.85546875" customWidth="1"/>
    <col min="9" max="9" width="8.5703125" customWidth="1"/>
    <col min="10" max="11" width="5.85546875" customWidth="1"/>
    <col min="12" max="12" width="8.42578125" customWidth="1"/>
    <col min="13" max="24" width="5.85546875" customWidth="1"/>
    <col min="25" max="25" width="3.28515625" customWidth="1"/>
    <col min="26" max="26" width="5.85546875" customWidth="1"/>
    <col min="27" max="27" width="7.85546875" hidden="1" customWidth="1"/>
    <col min="28" max="28" width="5.85546875" hidden="1" customWidth="1"/>
    <col min="29" max="29" width="29.140625" hidden="1" customWidth="1"/>
    <col min="30" max="30" width="30.42578125" hidden="1" customWidth="1"/>
    <col min="31" max="31" width="45.28515625" hidden="1" customWidth="1"/>
    <col min="32" max="32" width="24" hidden="1" customWidth="1"/>
    <col min="33" max="38" width="5.85546875" hidden="1" customWidth="1"/>
    <col min="39" max="40" width="5.85546875" customWidth="1"/>
  </cols>
  <sheetData>
    <row r="1" spans="1:103" s="19" customFormat="1">
      <c r="A1" s="565"/>
      <c r="B1" s="565"/>
      <c r="C1" s="565"/>
      <c r="D1" s="565"/>
      <c r="E1" s="565"/>
      <c r="F1" s="566"/>
      <c r="G1" s="566"/>
      <c r="H1" s="566"/>
      <c r="I1" s="566"/>
      <c r="J1" s="566"/>
      <c r="K1" s="566"/>
      <c r="L1" s="566"/>
      <c r="M1" s="566"/>
      <c r="N1" s="566"/>
      <c r="O1" s="566"/>
      <c r="P1" s="571"/>
      <c r="Q1" s="566"/>
      <c r="R1" s="566"/>
      <c r="S1" s="566"/>
      <c r="T1" s="566"/>
      <c r="U1" s="566"/>
      <c r="V1" s="566"/>
      <c r="W1" s="566"/>
      <c r="X1" s="566"/>
      <c r="Y1" s="566"/>
      <c r="Z1" s="566"/>
      <c r="AA1" s="566"/>
      <c r="AB1" s="214"/>
      <c r="AC1" s="375"/>
      <c r="AD1" s="376" t="s">
        <v>71</v>
      </c>
      <c r="AE1" s="376" t="s">
        <v>0</v>
      </c>
      <c r="AF1" s="376" t="s">
        <v>16763</v>
      </c>
      <c r="AG1" s="375"/>
      <c r="AH1" s="214"/>
      <c r="AI1" s="214"/>
      <c r="AJ1" s="214"/>
      <c r="AK1" s="214">
        <f t="array" ref="AK1:AK54">1</f>
        <v>1</v>
      </c>
      <c r="AL1" s="565"/>
      <c r="AM1" s="565"/>
      <c r="AN1" s="565"/>
      <c r="AO1" s="574"/>
      <c r="AP1" s="574"/>
      <c r="AQ1" s="574"/>
      <c r="AR1" s="574"/>
      <c r="AS1" s="574"/>
      <c r="AT1" s="574"/>
      <c r="AU1" s="574"/>
      <c r="AV1" s="574"/>
      <c r="AW1" s="574"/>
      <c r="AX1" s="574"/>
      <c r="AY1" s="574"/>
      <c r="AZ1" s="574"/>
      <c r="BA1" s="574"/>
      <c r="BB1" s="574"/>
      <c r="BC1" s="574"/>
      <c r="BD1" s="574"/>
      <c r="BE1" s="574"/>
      <c r="BF1" s="574"/>
      <c r="BG1" s="574"/>
      <c r="BH1" s="574"/>
      <c r="BI1" s="574"/>
      <c r="BJ1" s="574"/>
      <c r="BK1" s="574"/>
      <c r="BL1" s="574"/>
      <c r="BM1" s="574"/>
      <c r="BN1" s="574"/>
      <c r="BO1" s="574"/>
      <c r="BP1" s="574"/>
      <c r="BQ1" s="574"/>
      <c r="BR1" s="574"/>
      <c r="BS1" s="574"/>
      <c r="BT1" s="574"/>
      <c r="BU1" s="574"/>
      <c r="BV1" s="574"/>
      <c r="BW1" s="574"/>
      <c r="BX1" s="574"/>
      <c r="BY1" s="574"/>
      <c r="BZ1" s="574"/>
      <c r="CA1" s="574"/>
      <c r="CB1" s="574"/>
      <c r="CC1" s="574"/>
      <c r="CD1" s="574"/>
      <c r="CE1" s="574"/>
      <c r="CF1" s="574"/>
      <c r="CG1" s="574"/>
      <c r="CH1" s="574"/>
      <c r="CI1" s="574"/>
      <c r="CJ1" s="574"/>
      <c r="CK1" s="574"/>
      <c r="CL1" s="574"/>
      <c r="CM1" s="574"/>
      <c r="CN1" s="574"/>
      <c r="CO1" s="574"/>
      <c r="CP1" s="574"/>
      <c r="CQ1" s="574"/>
      <c r="CR1" s="574"/>
      <c r="CS1" s="574"/>
      <c r="CT1" s="574"/>
      <c r="CU1" s="574"/>
      <c r="CV1" s="574"/>
      <c r="CW1" s="574"/>
      <c r="CX1" s="574"/>
      <c r="CY1" s="574"/>
    </row>
    <row r="2" spans="1:103" s="19" customFormat="1" ht="18.75">
      <c r="A2" s="565"/>
      <c r="B2" s="565"/>
      <c r="C2" s="565"/>
      <c r="D2" s="565"/>
      <c r="E2" s="565"/>
      <c r="F2" s="856" t="s">
        <v>16766</v>
      </c>
      <c r="G2" s="857"/>
      <c r="H2" s="857"/>
      <c r="I2" s="857"/>
      <c r="J2" s="858"/>
      <c r="K2" s="566"/>
      <c r="L2" s="566"/>
      <c r="M2" s="566"/>
      <c r="N2" s="566"/>
      <c r="O2" s="566"/>
      <c r="P2" s="571"/>
      <c r="Q2" s="566"/>
      <c r="R2" s="566"/>
      <c r="S2" s="566"/>
      <c r="T2" s="566"/>
      <c r="U2" s="566"/>
      <c r="V2" s="566"/>
      <c r="W2" s="566"/>
      <c r="X2" s="566"/>
      <c r="Y2" s="566"/>
      <c r="Z2" s="566"/>
      <c r="AA2" s="566"/>
      <c r="AB2" s="214"/>
      <c r="AC2" s="375" t="s">
        <v>16734</v>
      </c>
      <c r="AD2" s="377" t="s">
        <v>3</v>
      </c>
      <c r="AE2" s="378" t="s">
        <v>23</v>
      </c>
      <c r="AF2" s="524"/>
      <c r="AG2" s="375"/>
      <c r="AH2" s="214"/>
      <c r="AI2" s="214"/>
      <c r="AJ2" s="214"/>
      <c r="AK2" s="214">
        <v>1</v>
      </c>
      <c r="AL2" s="565"/>
      <c r="AM2" s="565"/>
      <c r="AN2" s="565"/>
      <c r="AO2" s="574"/>
      <c r="AP2" s="574"/>
      <c r="AQ2" s="574"/>
      <c r="AR2" s="574"/>
      <c r="AS2" s="574"/>
      <c r="AT2" s="574"/>
      <c r="AU2" s="574"/>
      <c r="AV2" s="574"/>
      <c r="AW2" s="574"/>
      <c r="AX2" s="574"/>
      <c r="AY2" s="574"/>
      <c r="AZ2" s="574"/>
      <c r="BA2" s="574"/>
      <c r="BB2" s="574"/>
      <c r="BC2" s="574"/>
      <c r="BD2" s="574"/>
      <c r="BE2" s="574"/>
      <c r="BF2" s="574"/>
      <c r="BG2" s="574"/>
      <c r="BH2" s="574"/>
      <c r="BI2" s="574"/>
      <c r="BJ2" s="574"/>
      <c r="BK2" s="574"/>
      <c r="BL2" s="574"/>
      <c r="BM2" s="574"/>
      <c r="BN2" s="574"/>
      <c r="BO2" s="574"/>
      <c r="BP2" s="574"/>
      <c r="BQ2" s="574"/>
      <c r="BR2" s="574"/>
      <c r="BS2" s="574"/>
      <c r="BT2" s="574"/>
      <c r="BU2" s="574"/>
      <c r="BV2" s="574"/>
      <c r="BW2" s="574"/>
      <c r="BX2" s="574"/>
      <c r="BY2" s="574"/>
      <c r="BZ2" s="574"/>
      <c r="CA2" s="574"/>
      <c r="CB2" s="574"/>
      <c r="CC2" s="574"/>
      <c r="CD2" s="574"/>
      <c r="CE2" s="574"/>
      <c r="CF2" s="574"/>
      <c r="CG2" s="574"/>
      <c r="CH2" s="574"/>
      <c r="CI2" s="574"/>
      <c r="CJ2" s="574"/>
      <c r="CK2" s="574"/>
      <c r="CL2" s="574"/>
      <c r="CM2" s="574"/>
      <c r="CN2" s="574"/>
      <c r="CO2" s="574"/>
      <c r="CP2" s="574"/>
      <c r="CQ2" s="574"/>
      <c r="CR2" s="574"/>
      <c r="CS2" s="574"/>
      <c r="CT2" s="574"/>
      <c r="CU2" s="574"/>
      <c r="CV2" s="574"/>
      <c r="CW2" s="574"/>
      <c r="CX2" s="574"/>
      <c r="CY2" s="574"/>
    </row>
    <row r="3" spans="1:103" s="19" customFormat="1" ht="45" customHeight="1">
      <c r="A3" s="565"/>
      <c r="B3" s="565"/>
      <c r="C3" s="567" t="s">
        <v>16109</v>
      </c>
      <c r="D3" s="565"/>
      <c r="E3" s="565"/>
      <c r="F3" s="850" t="str">
        <f>AD14</f>
        <v/>
      </c>
      <c r="G3" s="851"/>
      <c r="H3" s="851"/>
      <c r="I3" s="851"/>
      <c r="J3" s="852"/>
      <c r="K3" s="566"/>
      <c r="L3" s="566"/>
      <c r="M3" s="566"/>
      <c r="N3" s="566"/>
      <c r="O3" s="566"/>
      <c r="P3" s="571"/>
      <c r="Q3" s="566"/>
      <c r="R3" s="566"/>
      <c r="S3" s="566"/>
      <c r="T3" s="566"/>
      <c r="U3" s="566"/>
      <c r="V3" s="566"/>
      <c r="W3" s="566"/>
      <c r="X3" s="566"/>
      <c r="Y3" s="566"/>
      <c r="Z3" s="566"/>
      <c r="AA3" s="566"/>
      <c r="AB3" s="214"/>
      <c r="AC3" s="375" t="s">
        <v>16736</v>
      </c>
      <c r="AD3" s="379" t="s">
        <v>50</v>
      </c>
      <c r="AE3" s="380" t="s">
        <v>51</v>
      </c>
      <c r="AF3" s="380"/>
      <c r="AG3" s="375"/>
      <c r="AH3" s="214"/>
      <c r="AI3" s="214"/>
      <c r="AJ3" s="214"/>
      <c r="AK3" s="214">
        <v>1</v>
      </c>
      <c r="AL3" s="565"/>
      <c r="AM3" s="565"/>
      <c r="AN3" s="565"/>
      <c r="AO3" s="574"/>
      <c r="AP3" s="574"/>
      <c r="AQ3" s="574"/>
      <c r="AR3" s="574"/>
      <c r="AS3" s="574"/>
      <c r="AT3" s="574"/>
      <c r="AU3" s="574"/>
      <c r="AV3" s="574"/>
      <c r="AW3" s="574"/>
      <c r="AX3" s="574"/>
      <c r="AY3" s="574"/>
      <c r="AZ3" s="574"/>
      <c r="BA3" s="574"/>
      <c r="BB3" s="574"/>
      <c r="BC3" s="574"/>
      <c r="BD3" s="574"/>
      <c r="BE3" s="574"/>
      <c r="BF3" s="574"/>
      <c r="BG3" s="574"/>
      <c r="BH3" s="574"/>
      <c r="BI3" s="574"/>
      <c r="BJ3" s="574"/>
      <c r="BK3" s="574"/>
      <c r="BL3" s="574"/>
      <c r="BM3" s="574"/>
      <c r="BN3" s="574"/>
      <c r="BO3" s="574"/>
      <c r="BP3" s="574"/>
      <c r="BQ3" s="574"/>
      <c r="BR3" s="574"/>
      <c r="BS3" s="574"/>
      <c r="BT3" s="574"/>
      <c r="BU3" s="574"/>
      <c r="BV3" s="574"/>
      <c r="BW3" s="574"/>
      <c r="BX3" s="574"/>
      <c r="BY3" s="574"/>
      <c r="BZ3" s="574"/>
      <c r="CA3" s="574"/>
      <c r="CB3" s="574"/>
      <c r="CC3" s="574"/>
      <c r="CD3" s="574"/>
      <c r="CE3" s="574"/>
      <c r="CF3" s="574"/>
      <c r="CG3" s="574"/>
      <c r="CH3" s="574"/>
      <c r="CI3" s="574"/>
      <c r="CJ3" s="574"/>
      <c r="CK3" s="574"/>
      <c r="CL3" s="574"/>
      <c r="CM3" s="574"/>
      <c r="CN3" s="574"/>
      <c r="CO3" s="574"/>
      <c r="CP3" s="574"/>
      <c r="CQ3" s="574"/>
      <c r="CR3" s="574"/>
      <c r="CS3" s="574"/>
      <c r="CT3" s="574"/>
      <c r="CU3" s="574"/>
      <c r="CV3" s="574"/>
      <c r="CW3" s="574"/>
      <c r="CX3" s="574"/>
      <c r="CY3" s="574"/>
    </row>
    <row r="4" spans="1:103" s="19" customFormat="1">
      <c r="A4" s="565"/>
      <c r="B4" s="565"/>
      <c r="C4" s="565"/>
      <c r="D4" s="565"/>
      <c r="E4" s="565"/>
      <c r="F4" s="850"/>
      <c r="G4" s="851"/>
      <c r="H4" s="851"/>
      <c r="I4" s="851"/>
      <c r="J4" s="852"/>
      <c r="K4" s="566"/>
      <c r="L4" s="566"/>
      <c r="M4" s="566"/>
      <c r="N4" s="566"/>
      <c r="O4" s="566"/>
      <c r="P4" s="571"/>
      <c r="Q4" s="566"/>
      <c r="R4" s="566"/>
      <c r="S4" s="566"/>
      <c r="T4" s="566"/>
      <c r="U4" s="566"/>
      <c r="V4" s="566"/>
      <c r="W4" s="566"/>
      <c r="X4" s="566"/>
      <c r="Y4" s="566"/>
      <c r="Z4" s="566"/>
      <c r="AA4" s="566"/>
      <c r="AB4" s="214"/>
      <c r="AC4" s="237"/>
      <c r="AD4" s="379"/>
      <c r="AE4" s="380" t="s">
        <v>53</v>
      </c>
      <c r="AF4" s="380"/>
      <c r="AG4" s="375"/>
      <c r="AH4" s="214"/>
      <c r="AI4" s="214"/>
      <c r="AJ4" s="214"/>
      <c r="AK4" s="214">
        <v>1</v>
      </c>
      <c r="AL4" s="565"/>
      <c r="AM4" s="565"/>
      <c r="AN4" s="565"/>
      <c r="AO4" s="574"/>
      <c r="AP4" s="574"/>
      <c r="AQ4" s="574"/>
      <c r="AR4" s="574"/>
      <c r="AS4" s="574"/>
      <c r="AT4" s="574"/>
      <c r="AU4" s="574"/>
      <c r="AV4" s="574"/>
      <c r="AW4" s="574"/>
      <c r="AX4" s="574"/>
      <c r="AY4" s="574"/>
      <c r="AZ4" s="574"/>
      <c r="BA4" s="574"/>
      <c r="BB4" s="574"/>
      <c r="BC4" s="574"/>
      <c r="BD4" s="574"/>
      <c r="BE4" s="574"/>
      <c r="BF4" s="574"/>
      <c r="BG4" s="574"/>
      <c r="BH4" s="574"/>
      <c r="BI4" s="574"/>
      <c r="BJ4" s="574"/>
      <c r="BK4" s="574"/>
      <c r="BL4" s="574"/>
      <c r="BM4" s="574"/>
      <c r="BN4" s="574"/>
      <c r="BO4" s="574"/>
      <c r="BP4" s="574"/>
      <c r="BQ4" s="574"/>
      <c r="BR4" s="574"/>
      <c r="BS4" s="574"/>
      <c r="BT4" s="574"/>
      <c r="BU4" s="574"/>
      <c r="BV4" s="574"/>
      <c r="BW4" s="574"/>
      <c r="BX4" s="574"/>
      <c r="BY4" s="574"/>
      <c r="BZ4" s="574"/>
      <c r="CA4" s="574"/>
      <c r="CB4" s="574"/>
      <c r="CC4" s="574"/>
      <c r="CD4" s="574"/>
      <c r="CE4" s="574"/>
      <c r="CF4" s="574"/>
      <c r="CG4" s="574"/>
      <c r="CH4" s="574"/>
      <c r="CI4" s="574"/>
      <c r="CJ4" s="574"/>
      <c r="CK4" s="574"/>
      <c r="CL4" s="574"/>
      <c r="CM4" s="574"/>
      <c r="CN4" s="574"/>
      <c r="CO4" s="574"/>
      <c r="CP4" s="574"/>
      <c r="CQ4" s="574"/>
      <c r="CR4" s="574"/>
      <c r="CS4" s="574"/>
      <c r="CT4" s="574"/>
      <c r="CU4" s="574"/>
      <c r="CV4" s="574"/>
      <c r="CW4" s="574"/>
      <c r="CX4" s="574"/>
      <c r="CY4" s="574"/>
    </row>
    <row r="5" spans="1:103" s="19" customFormat="1" ht="23.25">
      <c r="A5" s="565"/>
      <c r="B5" s="565"/>
      <c r="C5" s="568" t="s">
        <v>16334</v>
      </c>
      <c r="D5" s="565"/>
      <c r="E5" s="565"/>
      <c r="F5" s="853"/>
      <c r="G5" s="854"/>
      <c r="H5" s="854"/>
      <c r="I5" s="854"/>
      <c r="J5" s="855"/>
      <c r="K5" s="566"/>
      <c r="L5" s="566"/>
      <c r="M5" s="566"/>
      <c r="N5" s="566"/>
      <c r="O5" s="566"/>
      <c r="P5" s="571"/>
      <c r="Q5" s="566"/>
      <c r="R5" s="566"/>
      <c r="S5" s="566"/>
      <c r="T5" s="566"/>
      <c r="U5" s="566"/>
      <c r="V5" s="566"/>
      <c r="W5" s="566"/>
      <c r="X5" s="566"/>
      <c r="Y5" s="566"/>
      <c r="Z5" s="566"/>
      <c r="AA5" s="566"/>
      <c r="AB5" s="214"/>
      <c r="AC5" s="237"/>
      <c r="AD5" s="379"/>
      <c r="AE5" s="382" t="s">
        <v>16775</v>
      </c>
      <c r="AF5" s="382"/>
      <c r="AG5" s="375"/>
      <c r="AH5" s="214"/>
      <c r="AI5" s="214"/>
      <c r="AJ5" s="214"/>
      <c r="AK5" s="214">
        <v>1</v>
      </c>
      <c r="AL5" s="565"/>
      <c r="AM5" s="565"/>
      <c r="AN5" s="565"/>
      <c r="AO5" s="574"/>
      <c r="AP5" s="574"/>
      <c r="AQ5" s="574"/>
      <c r="AR5" s="574"/>
      <c r="AS5" s="574"/>
      <c r="AT5" s="574"/>
      <c r="AU5" s="574"/>
      <c r="AV5" s="574"/>
      <c r="AW5" s="574"/>
      <c r="AX5" s="574"/>
      <c r="AY5" s="574"/>
      <c r="AZ5" s="574"/>
      <c r="BA5" s="574"/>
      <c r="BB5" s="574"/>
      <c r="BC5" s="574"/>
      <c r="BD5" s="574"/>
      <c r="BE5" s="574"/>
      <c r="BF5" s="574"/>
      <c r="BG5" s="574"/>
      <c r="BH5" s="574"/>
      <c r="BI5" s="574"/>
      <c r="BJ5" s="574"/>
      <c r="BK5" s="574"/>
      <c r="BL5" s="574"/>
      <c r="BM5" s="574"/>
      <c r="BN5" s="574"/>
      <c r="BO5" s="574"/>
      <c r="BP5" s="574"/>
      <c r="BQ5" s="574"/>
      <c r="BR5" s="574"/>
      <c r="BS5" s="574"/>
      <c r="BT5" s="574"/>
      <c r="BU5" s="574"/>
      <c r="BV5" s="574"/>
      <c r="BW5" s="574"/>
      <c r="BX5" s="574"/>
      <c r="BY5" s="574"/>
      <c r="BZ5" s="574"/>
      <c r="CA5" s="574"/>
      <c r="CB5" s="574"/>
      <c r="CC5" s="574"/>
      <c r="CD5" s="574"/>
      <c r="CE5" s="574"/>
      <c r="CF5" s="574"/>
      <c r="CG5" s="574"/>
      <c r="CH5" s="574"/>
      <c r="CI5" s="574"/>
      <c r="CJ5" s="574"/>
      <c r="CK5" s="574"/>
      <c r="CL5" s="574"/>
      <c r="CM5" s="574"/>
      <c r="CN5" s="574"/>
      <c r="CO5" s="574"/>
      <c r="CP5" s="574"/>
      <c r="CQ5" s="574"/>
      <c r="CR5" s="574"/>
      <c r="CS5" s="574"/>
      <c r="CT5" s="574"/>
      <c r="CU5" s="574"/>
      <c r="CV5" s="574"/>
      <c r="CW5" s="574"/>
      <c r="CX5" s="574"/>
      <c r="CY5" s="574"/>
    </row>
    <row r="6" spans="1:103" s="19" customFormat="1">
      <c r="A6" s="565"/>
      <c r="B6" s="565"/>
      <c r="C6" s="569" t="s">
        <v>16624</v>
      </c>
      <c r="D6" s="565"/>
      <c r="E6" s="565"/>
      <c r="F6" s="566"/>
      <c r="G6" s="566"/>
      <c r="H6" s="566"/>
      <c r="I6" s="566"/>
      <c r="J6" s="566"/>
      <c r="K6" s="566"/>
      <c r="L6" s="566"/>
      <c r="M6" s="566"/>
      <c r="N6" s="566"/>
      <c r="O6" s="566"/>
      <c r="P6" s="571"/>
      <c r="Q6" s="566"/>
      <c r="R6" s="566"/>
      <c r="S6" s="566"/>
      <c r="T6" s="566"/>
      <c r="U6" s="566"/>
      <c r="V6" s="566"/>
      <c r="W6" s="566"/>
      <c r="X6" s="566"/>
      <c r="Y6" s="566"/>
      <c r="Z6" s="566"/>
      <c r="AA6" s="566"/>
      <c r="AB6" s="214"/>
      <c r="AC6" s="237"/>
      <c r="AD6" s="381"/>
      <c r="AE6" s="382"/>
      <c r="AF6" s="375"/>
      <c r="AG6" s="375"/>
      <c r="AH6" s="214"/>
      <c r="AI6" s="214"/>
      <c r="AJ6" s="214"/>
      <c r="AK6" s="214">
        <v>1</v>
      </c>
      <c r="AL6" s="565"/>
      <c r="AM6" s="565"/>
      <c r="AN6" s="565"/>
      <c r="AO6" s="574"/>
      <c r="AP6" s="574"/>
      <c r="AQ6" s="574"/>
      <c r="AR6" s="574"/>
      <c r="AS6" s="574"/>
      <c r="AT6" s="574"/>
      <c r="AU6" s="574"/>
      <c r="AV6" s="574"/>
      <c r="AW6" s="574"/>
      <c r="AX6" s="574"/>
      <c r="AY6" s="574"/>
      <c r="AZ6" s="574"/>
      <c r="BA6" s="574"/>
      <c r="BB6" s="574"/>
      <c r="BC6" s="574"/>
      <c r="BD6" s="574"/>
      <c r="BE6" s="574"/>
      <c r="BF6" s="574"/>
      <c r="BG6" s="574"/>
      <c r="BH6" s="574"/>
      <c r="BI6" s="574"/>
      <c r="BJ6" s="574"/>
      <c r="BK6" s="574"/>
      <c r="BL6" s="574"/>
      <c r="BM6" s="574"/>
      <c r="BN6" s="574"/>
      <c r="BO6" s="574"/>
      <c r="BP6" s="574"/>
      <c r="BQ6" s="574"/>
      <c r="BR6" s="574"/>
      <c r="BS6" s="574"/>
      <c r="BT6" s="574"/>
      <c r="BU6" s="574"/>
      <c r="BV6" s="574"/>
      <c r="BW6" s="574"/>
      <c r="BX6" s="574"/>
      <c r="BY6" s="574"/>
      <c r="BZ6" s="574"/>
      <c r="CA6" s="574"/>
      <c r="CB6" s="574"/>
      <c r="CC6" s="574"/>
      <c r="CD6" s="574"/>
      <c r="CE6" s="574"/>
      <c r="CF6" s="574"/>
      <c r="CG6" s="574"/>
      <c r="CH6" s="574"/>
      <c r="CI6" s="574"/>
      <c r="CJ6" s="574"/>
      <c r="CK6" s="574"/>
      <c r="CL6" s="574"/>
      <c r="CM6" s="574"/>
      <c r="CN6" s="574"/>
      <c r="CO6" s="574"/>
      <c r="CP6" s="574"/>
      <c r="CQ6" s="574"/>
      <c r="CR6" s="574"/>
      <c r="CS6" s="574"/>
      <c r="CT6" s="574"/>
      <c r="CU6" s="574"/>
      <c r="CV6" s="574"/>
      <c r="CW6" s="574"/>
      <c r="CX6" s="574"/>
      <c r="CY6" s="574"/>
    </row>
    <row r="7" spans="1:103" s="19" customFormat="1">
      <c r="A7" s="565"/>
      <c r="B7" s="565"/>
      <c r="C7" s="569" t="s">
        <v>16777</v>
      </c>
      <c r="D7" s="565"/>
      <c r="E7" s="565"/>
      <c r="F7" s="566"/>
      <c r="G7" s="566"/>
      <c r="H7" s="570"/>
      <c r="I7" s="566"/>
      <c r="J7" s="566"/>
      <c r="K7" s="566"/>
      <c r="L7" s="566"/>
      <c r="M7" s="566"/>
      <c r="N7" s="566"/>
      <c r="O7" s="566"/>
      <c r="P7" s="571"/>
      <c r="Q7" s="566"/>
      <c r="R7" s="566"/>
      <c r="S7" s="566"/>
      <c r="T7" s="566"/>
      <c r="U7" s="566"/>
      <c r="V7" s="566"/>
      <c r="W7" s="566"/>
      <c r="X7" s="566"/>
      <c r="Y7" s="566"/>
      <c r="Z7" s="566"/>
      <c r="AA7" s="566"/>
      <c r="AB7" s="214"/>
      <c r="AC7" s="237"/>
      <c r="AD7" s="375"/>
      <c r="AE7" s="375"/>
      <c r="AF7" s="375"/>
      <c r="AG7" s="375"/>
      <c r="AH7" s="214"/>
      <c r="AI7" s="214"/>
      <c r="AJ7" s="214"/>
      <c r="AK7" s="214">
        <v>1</v>
      </c>
      <c r="AL7" s="565"/>
      <c r="AM7" s="565"/>
      <c r="AN7" s="565"/>
      <c r="AO7" s="574"/>
      <c r="AP7" s="574"/>
      <c r="AQ7" s="574"/>
      <c r="AR7" s="574"/>
      <c r="AS7" s="574"/>
      <c r="AT7" s="574"/>
      <c r="AU7" s="574"/>
      <c r="AV7" s="574"/>
      <c r="AW7" s="574"/>
      <c r="AX7" s="574"/>
      <c r="AY7" s="574"/>
      <c r="AZ7" s="574"/>
      <c r="BA7" s="574"/>
      <c r="BB7" s="574"/>
      <c r="BC7" s="574"/>
      <c r="BD7" s="574"/>
      <c r="BE7" s="574"/>
      <c r="BF7" s="574"/>
      <c r="BG7" s="574"/>
      <c r="BH7" s="574"/>
      <c r="BI7" s="574"/>
      <c r="BJ7" s="574"/>
      <c r="BK7" s="574"/>
      <c r="BL7" s="574"/>
      <c r="BM7" s="574"/>
      <c r="BN7" s="574"/>
      <c r="BO7" s="574"/>
      <c r="BP7" s="574"/>
      <c r="BQ7" s="574"/>
      <c r="BR7" s="574"/>
      <c r="BS7" s="574"/>
      <c r="BT7" s="574"/>
      <c r="BU7" s="574"/>
      <c r="BV7" s="574"/>
      <c r="BW7" s="574"/>
      <c r="BX7" s="574"/>
      <c r="BY7" s="574"/>
      <c r="BZ7" s="574"/>
      <c r="CA7" s="574"/>
      <c r="CB7" s="574"/>
      <c r="CC7" s="574"/>
      <c r="CD7" s="574"/>
      <c r="CE7" s="574"/>
      <c r="CF7" s="574"/>
      <c r="CG7" s="574"/>
      <c r="CH7" s="574"/>
      <c r="CI7" s="574"/>
      <c r="CJ7" s="574"/>
      <c r="CK7" s="574"/>
      <c r="CL7" s="574"/>
      <c r="CM7" s="574"/>
      <c r="CN7" s="574"/>
      <c r="CO7" s="574"/>
      <c r="CP7" s="574"/>
      <c r="CQ7" s="574"/>
      <c r="CR7" s="574"/>
      <c r="CS7" s="574"/>
      <c r="CT7" s="574"/>
      <c r="CU7" s="574"/>
      <c r="CV7" s="574"/>
      <c r="CW7" s="574"/>
      <c r="CX7" s="574"/>
      <c r="CY7" s="574"/>
    </row>
    <row r="8" spans="1:103" s="19" customFormat="1">
      <c r="A8" s="565"/>
      <c r="B8" s="565"/>
      <c r="C8" s="565"/>
      <c r="D8" s="565"/>
      <c r="E8" s="565"/>
      <c r="F8" s="566"/>
      <c r="G8" s="566"/>
      <c r="H8" s="570"/>
      <c r="I8" s="566"/>
      <c r="J8" s="566"/>
      <c r="K8" s="566"/>
      <c r="L8" s="566"/>
      <c r="M8" s="566"/>
      <c r="N8" s="566"/>
      <c r="O8" s="566"/>
      <c r="P8" s="571"/>
      <c r="Q8" s="566"/>
      <c r="R8" s="566"/>
      <c r="S8" s="566"/>
      <c r="T8" s="566"/>
      <c r="U8" s="566"/>
      <c r="V8" s="566"/>
      <c r="W8" s="566"/>
      <c r="X8" s="566"/>
      <c r="Y8" s="566"/>
      <c r="Z8" s="566"/>
      <c r="AA8" s="566"/>
      <c r="AB8" s="214"/>
      <c r="AC8" s="237"/>
      <c r="AD8" s="376" t="s">
        <v>71</v>
      </c>
      <c r="AE8" s="376" t="s">
        <v>0</v>
      </c>
      <c r="AF8" s="376" t="s">
        <v>16763</v>
      </c>
      <c r="AG8" s="375"/>
      <c r="AH8" s="214"/>
      <c r="AI8" s="214"/>
      <c r="AJ8" s="214"/>
      <c r="AK8" s="214">
        <v>1</v>
      </c>
      <c r="AL8" s="565"/>
      <c r="AM8" s="565"/>
      <c r="AN8" s="565"/>
      <c r="AO8" s="574"/>
      <c r="AP8" s="574"/>
      <c r="AQ8" s="574"/>
      <c r="AR8" s="574"/>
      <c r="AS8" s="574"/>
      <c r="AT8" s="574"/>
      <c r="AU8" s="574"/>
      <c r="AV8" s="574"/>
      <c r="AW8" s="574"/>
      <c r="AX8" s="574"/>
      <c r="AY8" s="574"/>
      <c r="AZ8" s="574"/>
      <c r="BA8" s="574"/>
      <c r="BB8" s="574"/>
      <c r="BC8" s="574"/>
      <c r="BD8" s="574"/>
      <c r="BE8" s="574"/>
      <c r="BF8" s="574"/>
      <c r="BG8" s="574"/>
      <c r="BH8" s="574"/>
      <c r="BI8" s="574"/>
      <c r="BJ8" s="574"/>
      <c r="BK8" s="574"/>
      <c r="BL8" s="574"/>
      <c r="BM8" s="574"/>
      <c r="BN8" s="574"/>
      <c r="BO8" s="574"/>
      <c r="BP8" s="574"/>
      <c r="BQ8" s="574"/>
      <c r="BR8" s="574"/>
      <c r="BS8" s="574"/>
      <c r="BT8" s="574"/>
      <c r="BU8" s="574"/>
      <c r="BV8" s="574"/>
      <c r="BW8" s="574"/>
      <c r="BX8" s="574"/>
      <c r="BY8" s="574"/>
      <c r="BZ8" s="574"/>
      <c r="CA8" s="574"/>
      <c r="CB8" s="574"/>
      <c r="CC8" s="574"/>
      <c r="CD8" s="574"/>
      <c r="CE8" s="574"/>
      <c r="CF8" s="574"/>
      <c r="CG8" s="574"/>
      <c r="CH8" s="574"/>
      <c r="CI8" s="574"/>
      <c r="CJ8" s="574"/>
      <c r="CK8" s="574"/>
      <c r="CL8" s="574"/>
      <c r="CM8" s="574"/>
      <c r="CN8" s="574"/>
      <c r="CO8" s="574"/>
      <c r="CP8" s="574"/>
      <c r="CQ8" s="574"/>
      <c r="CR8" s="574"/>
      <c r="CS8" s="574"/>
      <c r="CT8" s="574"/>
      <c r="CU8" s="574"/>
      <c r="CV8" s="574"/>
      <c r="CW8" s="574"/>
      <c r="CX8" s="574"/>
      <c r="CY8" s="574"/>
    </row>
    <row r="9" spans="1:103" s="19" customFormat="1" ht="23.25">
      <c r="A9" s="566"/>
      <c r="B9" s="566"/>
      <c r="C9" s="595" t="s">
        <v>16367</v>
      </c>
      <c r="D9" s="595" t="s">
        <v>16368</v>
      </c>
      <c r="E9" s="595" t="s">
        <v>16369</v>
      </c>
      <c r="F9" s="595" t="s">
        <v>71</v>
      </c>
      <c r="G9" s="595" t="s">
        <v>16370</v>
      </c>
      <c r="H9" s="570"/>
      <c r="I9" s="566"/>
      <c r="J9" s="566"/>
      <c r="K9" s="566"/>
      <c r="L9" s="566"/>
      <c r="M9" s="566"/>
      <c r="N9" s="566"/>
      <c r="O9" s="566"/>
      <c r="P9" s="571"/>
      <c r="Q9" s="566"/>
      <c r="R9" s="566"/>
      <c r="S9" s="566"/>
      <c r="T9" s="566"/>
      <c r="U9" s="566"/>
      <c r="V9" s="566"/>
      <c r="W9" s="566"/>
      <c r="X9" s="566"/>
      <c r="Y9" s="566"/>
      <c r="Z9" s="566"/>
      <c r="AA9" s="566"/>
      <c r="AB9" s="214"/>
      <c r="AC9" s="237"/>
      <c r="AD9" s="377" t="s">
        <v>15977</v>
      </c>
      <c r="AE9" s="378" t="s">
        <v>16229</v>
      </c>
      <c r="AF9" s="524"/>
      <c r="AG9" s="375"/>
      <c r="AH9" s="214"/>
      <c r="AI9" s="214"/>
      <c r="AJ9" s="214"/>
      <c r="AK9" s="214">
        <v>1</v>
      </c>
      <c r="AL9" s="565"/>
      <c r="AM9" s="565"/>
      <c r="AN9" s="565"/>
      <c r="AO9" s="574"/>
      <c r="AP9" s="574"/>
      <c r="AQ9" s="574"/>
      <c r="AR9" s="574"/>
      <c r="AS9" s="574"/>
      <c r="AT9" s="574"/>
      <c r="AU9" s="574"/>
      <c r="AV9" s="574"/>
      <c r="AW9" s="574"/>
      <c r="AX9" s="574"/>
      <c r="AY9" s="574"/>
      <c r="AZ9" s="574"/>
      <c r="BA9" s="574"/>
      <c r="BB9" s="574"/>
      <c r="BC9" s="574"/>
      <c r="BD9" s="574"/>
      <c r="BE9" s="574"/>
      <c r="BF9" s="574"/>
      <c r="BG9" s="574"/>
      <c r="BH9" s="574"/>
      <c r="BI9" s="574"/>
      <c r="BJ9" s="574"/>
      <c r="BK9" s="574"/>
      <c r="BL9" s="574"/>
      <c r="BM9" s="574"/>
      <c r="BN9" s="574"/>
      <c r="BO9" s="574"/>
      <c r="BP9" s="574"/>
      <c r="BQ9" s="574"/>
      <c r="BR9" s="574"/>
      <c r="BS9" s="574"/>
      <c r="BT9" s="574"/>
      <c r="BU9" s="574"/>
      <c r="BV9" s="574"/>
      <c r="BW9" s="574"/>
      <c r="BX9" s="574"/>
      <c r="BY9" s="574"/>
      <c r="BZ9" s="574"/>
      <c r="CA9" s="574"/>
      <c r="CB9" s="574"/>
      <c r="CC9" s="574"/>
      <c r="CD9" s="574"/>
      <c r="CE9" s="574"/>
      <c r="CF9" s="574"/>
      <c r="CG9" s="574"/>
      <c r="CH9" s="574"/>
      <c r="CI9" s="574"/>
      <c r="CJ9" s="574"/>
      <c r="CK9" s="574"/>
      <c r="CL9" s="574"/>
      <c r="CM9" s="574"/>
      <c r="CN9" s="574"/>
      <c r="CO9" s="574"/>
      <c r="CP9" s="574"/>
      <c r="CQ9" s="574"/>
      <c r="CR9" s="574"/>
      <c r="CS9" s="574"/>
      <c r="CT9" s="574"/>
      <c r="CU9" s="574"/>
      <c r="CV9" s="574"/>
      <c r="CW9" s="574"/>
      <c r="CX9" s="574"/>
      <c r="CY9" s="574"/>
    </row>
    <row r="10" spans="1:103" s="19" customFormat="1">
      <c r="A10" s="566"/>
      <c r="B10" s="566"/>
      <c r="C10" s="201"/>
      <c r="D10" s="201"/>
      <c r="E10" s="204"/>
      <c r="F10" s="201"/>
      <c r="G10" s="201"/>
      <c r="H10" s="570"/>
      <c r="I10" s="566"/>
      <c r="J10" s="566"/>
      <c r="K10" s="566"/>
      <c r="L10" s="566"/>
      <c r="M10" s="566"/>
      <c r="N10" s="566"/>
      <c r="O10" s="566"/>
      <c r="P10" s="571"/>
      <c r="Q10" s="566"/>
      <c r="R10" s="566"/>
      <c r="S10" s="566"/>
      <c r="T10" s="566"/>
      <c r="U10" s="566"/>
      <c r="V10" s="566"/>
      <c r="W10" s="566"/>
      <c r="X10" s="566"/>
      <c r="Y10" s="566"/>
      <c r="Z10" s="566"/>
      <c r="AA10" s="566"/>
      <c r="AB10" s="214"/>
      <c r="AC10" s="237"/>
      <c r="AD10" s="379"/>
      <c r="AE10" s="380" t="s">
        <v>16227</v>
      </c>
      <c r="AF10" s="380"/>
      <c r="AG10" s="375"/>
      <c r="AH10" s="214"/>
      <c r="AI10" s="214"/>
      <c r="AJ10" s="214"/>
      <c r="AK10" s="214">
        <v>1</v>
      </c>
      <c r="AL10" s="565"/>
      <c r="AM10" s="565"/>
      <c r="AN10" s="565"/>
      <c r="AO10" s="574"/>
      <c r="AP10" s="574"/>
      <c r="AQ10" s="574"/>
      <c r="AR10" s="574"/>
      <c r="AS10" s="574"/>
      <c r="AT10" s="574"/>
      <c r="AU10" s="574"/>
      <c r="AV10" s="574"/>
      <c r="AW10" s="574"/>
      <c r="AX10" s="574"/>
      <c r="AY10" s="574"/>
      <c r="AZ10" s="574"/>
      <c r="BA10" s="574"/>
      <c r="BB10" s="574"/>
      <c r="BC10" s="574"/>
      <c r="BD10" s="574"/>
      <c r="BE10" s="574"/>
      <c r="BF10" s="574"/>
      <c r="BG10" s="574"/>
      <c r="BH10" s="574"/>
      <c r="BI10" s="574"/>
      <c r="BJ10" s="574"/>
      <c r="BK10" s="574"/>
      <c r="BL10" s="574"/>
      <c r="BM10" s="574"/>
      <c r="BN10" s="574"/>
      <c r="BO10" s="574"/>
      <c r="BP10" s="574"/>
      <c r="BQ10" s="574"/>
      <c r="BR10" s="574"/>
      <c r="BS10" s="574"/>
      <c r="BT10" s="574"/>
      <c r="BU10" s="574"/>
      <c r="BV10" s="574"/>
      <c r="BW10" s="574"/>
      <c r="BX10" s="574"/>
      <c r="BY10" s="574"/>
      <c r="BZ10" s="574"/>
      <c r="CA10" s="574"/>
      <c r="CB10" s="574"/>
      <c r="CC10" s="574"/>
      <c r="CD10" s="574"/>
      <c r="CE10" s="574"/>
      <c r="CF10" s="574"/>
      <c r="CG10" s="574"/>
      <c r="CH10" s="574"/>
      <c r="CI10" s="574"/>
      <c r="CJ10" s="574"/>
      <c r="CK10" s="574"/>
      <c r="CL10" s="574"/>
      <c r="CM10" s="574"/>
      <c r="CN10" s="574"/>
      <c r="CO10" s="574"/>
      <c r="CP10" s="574"/>
      <c r="CQ10" s="574"/>
      <c r="CR10" s="574"/>
      <c r="CS10" s="574"/>
      <c r="CT10" s="574"/>
      <c r="CU10" s="574"/>
      <c r="CV10" s="574"/>
      <c r="CW10" s="574"/>
      <c r="CX10" s="574"/>
      <c r="CY10" s="574"/>
    </row>
    <row r="11" spans="1:103" s="19" customFormat="1">
      <c r="A11" s="566"/>
      <c r="B11" s="566"/>
      <c r="C11" s="594"/>
      <c r="D11" s="594"/>
      <c r="E11" s="594"/>
      <c r="F11" s="594"/>
      <c r="G11" s="594"/>
      <c r="H11" s="570"/>
      <c r="I11" s="566"/>
      <c r="J11" s="566"/>
      <c r="K11" s="566"/>
      <c r="L11" s="566"/>
      <c r="M11" s="566"/>
      <c r="N11" s="566"/>
      <c r="O11" s="566"/>
      <c r="P11" s="571"/>
      <c r="Q11" s="566"/>
      <c r="R11" s="566"/>
      <c r="S11" s="566"/>
      <c r="T11" s="566"/>
      <c r="U11" s="566"/>
      <c r="V11" s="566"/>
      <c r="W11" s="566"/>
      <c r="X11" s="566"/>
      <c r="Y11" s="566"/>
      <c r="Z11" s="566"/>
      <c r="AA11" s="566"/>
      <c r="AB11" s="214"/>
      <c r="AC11" s="237"/>
      <c r="AD11" s="381"/>
      <c r="AE11" s="382" t="s">
        <v>16228</v>
      </c>
      <c r="AF11" s="382"/>
      <c r="AG11" s="375"/>
      <c r="AH11" s="214"/>
      <c r="AI11" s="214"/>
      <c r="AJ11" s="214"/>
      <c r="AK11" s="214">
        <v>1</v>
      </c>
      <c r="AL11" s="565"/>
      <c r="AM11" s="565"/>
      <c r="AN11" s="565"/>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4"/>
      <c r="CY11" s="574"/>
    </row>
    <row r="12" spans="1:103" s="19" customFormat="1" ht="24" thickBot="1">
      <c r="A12" s="566"/>
      <c r="B12" s="566"/>
      <c r="C12" s="588" t="s">
        <v>16778</v>
      </c>
      <c r="D12" s="572"/>
      <c r="E12" s="572"/>
      <c r="F12" s="572"/>
      <c r="G12" s="572"/>
      <c r="H12" s="572"/>
      <c r="I12" s="572"/>
      <c r="J12" s="572"/>
      <c r="K12" s="572"/>
      <c r="L12" s="572"/>
      <c r="M12" s="566"/>
      <c r="N12" s="566"/>
      <c r="O12" s="566"/>
      <c r="P12" s="571"/>
      <c r="Q12" s="566"/>
      <c r="R12" s="566"/>
      <c r="S12" s="566"/>
      <c r="T12" s="566"/>
      <c r="U12" s="566"/>
      <c r="V12" s="566"/>
      <c r="W12" s="566"/>
      <c r="X12" s="566"/>
      <c r="Y12" s="566"/>
      <c r="Z12" s="566"/>
      <c r="AA12" s="566"/>
      <c r="AB12" s="214"/>
      <c r="AC12" s="237"/>
      <c r="AD12" s="383" t="s">
        <v>15978</v>
      </c>
      <c r="AE12" s="375"/>
      <c r="AF12" s="375"/>
      <c r="AG12" s="375"/>
      <c r="AH12" s="214"/>
      <c r="AI12" s="214"/>
      <c r="AJ12" s="214"/>
      <c r="AK12" s="214">
        <v>1</v>
      </c>
      <c r="AL12" s="565"/>
      <c r="AM12" s="565"/>
      <c r="AN12" s="565"/>
      <c r="AO12" s="574"/>
      <c r="AP12" s="574"/>
      <c r="AQ12" s="574"/>
      <c r="AR12" s="574"/>
      <c r="AS12" s="574"/>
      <c r="AT12" s="574"/>
      <c r="AU12" s="574"/>
      <c r="AV12" s="574"/>
      <c r="AW12" s="574"/>
      <c r="AX12" s="574"/>
      <c r="AY12" s="574"/>
      <c r="AZ12" s="574"/>
      <c r="BA12" s="574"/>
      <c r="BB12" s="574"/>
      <c r="BC12" s="574"/>
      <c r="BD12" s="574"/>
      <c r="BE12" s="574"/>
      <c r="BF12" s="574"/>
      <c r="BG12" s="574"/>
      <c r="BH12" s="574"/>
      <c r="BI12" s="574"/>
      <c r="BJ12" s="574"/>
      <c r="BK12" s="574"/>
      <c r="BL12" s="574"/>
      <c r="BM12" s="574"/>
      <c r="BN12" s="574"/>
      <c r="BO12" s="574"/>
      <c r="BP12" s="574"/>
      <c r="BQ12" s="574"/>
      <c r="BR12" s="574"/>
      <c r="BS12" s="574"/>
      <c r="BT12" s="574"/>
      <c r="BU12" s="574"/>
      <c r="BV12" s="574"/>
      <c r="BW12" s="574"/>
      <c r="BX12" s="574"/>
      <c r="BY12" s="574"/>
      <c r="BZ12" s="574"/>
      <c r="CA12" s="574"/>
      <c r="CB12" s="574"/>
      <c r="CC12" s="574"/>
      <c r="CD12" s="574"/>
      <c r="CE12" s="574"/>
      <c r="CF12" s="574"/>
      <c r="CG12" s="574"/>
      <c r="CH12" s="574"/>
      <c r="CI12" s="574"/>
      <c r="CJ12" s="574"/>
      <c r="CK12" s="574"/>
      <c r="CL12" s="574"/>
      <c r="CM12" s="574"/>
      <c r="CN12" s="574"/>
      <c r="CO12" s="574"/>
      <c r="CP12" s="574"/>
      <c r="CQ12" s="574"/>
      <c r="CR12" s="574"/>
      <c r="CS12" s="574"/>
      <c r="CT12" s="574"/>
      <c r="CU12" s="574"/>
      <c r="CV12" s="574"/>
      <c r="CW12" s="574"/>
      <c r="CX12" s="574"/>
      <c r="CY12" s="574"/>
    </row>
    <row r="13" spans="1:103" s="19" customFormat="1" ht="20.100000000000001" customHeight="1">
      <c r="A13" s="566"/>
      <c r="B13" s="566"/>
      <c r="C13" s="859" t="s">
        <v>16656</v>
      </c>
      <c r="D13" s="860"/>
      <c r="E13" s="860"/>
      <c r="F13" s="860"/>
      <c r="G13" s="860"/>
      <c r="H13" s="860"/>
      <c r="I13" s="860"/>
      <c r="J13" s="860"/>
      <c r="K13" s="860"/>
      <c r="L13" s="861"/>
      <c r="M13" s="565"/>
      <c r="N13" s="573"/>
      <c r="O13" s="566"/>
      <c r="P13" s="571"/>
      <c r="Q13" s="566"/>
      <c r="R13" s="566"/>
      <c r="S13" s="566"/>
      <c r="T13" s="566"/>
      <c r="U13" s="566"/>
      <c r="V13" s="566"/>
      <c r="W13" s="566"/>
      <c r="X13" s="566"/>
      <c r="Y13" s="566"/>
      <c r="Z13" s="566"/>
      <c r="AA13" s="566"/>
      <c r="AB13" s="214"/>
      <c r="AC13" s="237"/>
      <c r="AD13" s="378" t="str">
        <f>IF(AND(COUNTIF(C10:G10,"")&gt;0,COUNTIF(C10:G10,"")&lt;5), "INCOMPLETE", "COMPLETE")</f>
        <v>COMPLETE</v>
      </c>
      <c r="AE13" s="384" t="s">
        <v>16437</v>
      </c>
      <c r="AF13" s="375"/>
      <c r="AG13" s="375"/>
      <c r="AH13" s="214"/>
      <c r="AI13" s="214"/>
      <c r="AJ13" s="214"/>
      <c r="AK13" s="214">
        <v>1</v>
      </c>
      <c r="AL13" s="565"/>
      <c r="AM13" s="565"/>
      <c r="AN13" s="565"/>
      <c r="AO13" s="574"/>
      <c r="AP13" s="574"/>
      <c r="AQ13" s="574"/>
      <c r="AR13" s="574"/>
      <c r="AS13" s="574"/>
      <c r="AT13" s="574"/>
      <c r="AU13" s="574"/>
      <c r="AV13" s="574"/>
      <c r="AW13" s="574"/>
      <c r="AX13" s="574"/>
      <c r="AY13" s="574"/>
      <c r="AZ13" s="574"/>
      <c r="BA13" s="574"/>
      <c r="BB13" s="574"/>
      <c r="BC13" s="574"/>
      <c r="BD13" s="574"/>
      <c r="BE13" s="574"/>
      <c r="BF13" s="574"/>
      <c r="BG13" s="574"/>
      <c r="BH13" s="574"/>
      <c r="BI13" s="574"/>
      <c r="BJ13" s="574"/>
      <c r="BK13" s="574"/>
      <c r="BL13" s="574"/>
      <c r="BM13" s="574"/>
      <c r="BN13" s="574"/>
      <c r="BO13" s="574"/>
      <c r="BP13" s="574"/>
      <c r="BQ13" s="574"/>
      <c r="BR13" s="574"/>
      <c r="BS13" s="574"/>
      <c r="BT13" s="574"/>
      <c r="BU13" s="574"/>
      <c r="BV13" s="574"/>
      <c r="BW13" s="574"/>
      <c r="BX13" s="574"/>
      <c r="BY13" s="574"/>
      <c r="BZ13" s="574"/>
      <c r="CA13" s="574"/>
      <c r="CB13" s="574"/>
      <c r="CC13" s="574"/>
      <c r="CD13" s="574"/>
      <c r="CE13" s="574"/>
      <c r="CF13" s="574"/>
      <c r="CG13" s="574"/>
      <c r="CH13" s="574"/>
      <c r="CI13" s="574"/>
      <c r="CJ13" s="574"/>
      <c r="CK13" s="574"/>
      <c r="CL13" s="574"/>
      <c r="CM13" s="574"/>
      <c r="CN13" s="574"/>
      <c r="CO13" s="574"/>
      <c r="CP13" s="574"/>
      <c r="CQ13" s="574"/>
      <c r="CR13" s="574"/>
      <c r="CS13" s="574"/>
      <c r="CT13" s="574"/>
      <c r="CU13" s="574"/>
      <c r="CV13" s="574"/>
      <c r="CW13" s="574"/>
      <c r="CX13" s="574"/>
      <c r="CY13" s="574"/>
    </row>
    <row r="14" spans="1:103" s="19" customFormat="1" ht="15.75" thickBot="1">
      <c r="A14" s="566"/>
      <c r="B14" s="566"/>
      <c r="C14" s="862"/>
      <c r="D14" s="863"/>
      <c r="E14" s="863"/>
      <c r="F14" s="863"/>
      <c r="G14" s="863"/>
      <c r="H14" s="863"/>
      <c r="I14" s="863"/>
      <c r="J14" s="863"/>
      <c r="K14" s="863"/>
      <c r="L14" s="864"/>
      <c r="M14" s="565"/>
      <c r="N14" s="573"/>
      <c r="O14" s="566"/>
      <c r="P14" s="571"/>
      <c r="Q14" s="566"/>
      <c r="R14" s="566"/>
      <c r="S14" s="566"/>
      <c r="T14" s="566"/>
      <c r="U14" s="566"/>
      <c r="V14" s="566"/>
      <c r="W14" s="566"/>
      <c r="X14" s="566"/>
      <c r="Y14" s="566"/>
      <c r="Z14" s="566"/>
      <c r="AA14" s="566"/>
      <c r="AB14" s="214"/>
      <c r="AC14" s="385" t="s">
        <v>16270</v>
      </c>
      <c r="AD14" s="419" t="str">
        <f>IF(AND(AD13="Complete",AD15="EMPTY",AF37=""),"",IF(AND(AD13="Complete",AD15&lt;&gt;"EMPTY", AF37=""),"Complete", IF( AND(AD13="INCOMPLETE", COUNTBLANK(C10:G10)=5),"",("Missing/Error: "&amp;CHAR(10) &amp; IF(C10="","Last Name"&amp;CHAR(10),"")&amp;IF(D10="","First Name"&amp;CHAR(10),"")&amp;IF(E10="","McGill ID"&amp;CHAR(10),"")&amp;IF(F10="","Program"&amp;CHAR(10),"")&amp;IF(G10="","Applicant Category", IF(AF37&lt;&gt;"", AF37,""))))))</f>
        <v/>
      </c>
      <c r="AE14" s="384" t="s">
        <v>16438</v>
      </c>
      <c r="AF14" s="375"/>
      <c r="AG14" s="375"/>
      <c r="AH14" s="214"/>
      <c r="AI14" s="214"/>
      <c r="AJ14" s="214"/>
      <c r="AK14" s="214">
        <v>1</v>
      </c>
      <c r="AL14" s="565"/>
      <c r="AM14" s="565"/>
      <c r="AN14" s="565"/>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4"/>
      <c r="BQ14" s="574"/>
      <c r="BR14" s="574"/>
      <c r="BS14" s="574"/>
      <c r="BT14" s="574"/>
      <c r="BU14" s="574"/>
      <c r="BV14" s="574"/>
      <c r="BW14" s="574"/>
      <c r="BX14" s="574"/>
      <c r="BY14" s="574"/>
      <c r="BZ14" s="574"/>
      <c r="CA14" s="574"/>
      <c r="CB14" s="574"/>
      <c r="CC14" s="574"/>
      <c r="CD14" s="574"/>
      <c r="CE14" s="574"/>
      <c r="CF14" s="574"/>
      <c r="CG14" s="574"/>
      <c r="CH14" s="574"/>
      <c r="CI14" s="574"/>
      <c r="CJ14" s="574"/>
      <c r="CK14" s="574"/>
      <c r="CL14" s="574"/>
      <c r="CM14" s="574"/>
      <c r="CN14" s="574"/>
      <c r="CO14" s="574"/>
      <c r="CP14" s="574"/>
      <c r="CQ14" s="574"/>
      <c r="CR14" s="574"/>
      <c r="CS14" s="574"/>
      <c r="CT14" s="574"/>
      <c r="CU14" s="574"/>
      <c r="CV14" s="574"/>
      <c r="CW14" s="574"/>
      <c r="CX14" s="574"/>
      <c r="CY14" s="574"/>
    </row>
    <row r="15" spans="1:103" s="19" customFormat="1" ht="18.75" thickBot="1">
      <c r="A15" s="566"/>
      <c r="B15" s="566"/>
      <c r="C15" s="447" t="s">
        <v>16690</v>
      </c>
      <c r="D15" s="373"/>
      <c r="E15" s="350"/>
      <c r="F15" s="350"/>
      <c r="G15" s="347"/>
      <c r="H15" s="215"/>
      <c r="I15" s="215"/>
      <c r="J15" s="215"/>
      <c r="K15" s="215"/>
      <c r="L15" s="374"/>
      <c r="M15" s="565"/>
      <c r="N15" s="573"/>
      <c r="O15" s="566"/>
      <c r="P15" s="571"/>
      <c r="Q15" s="566"/>
      <c r="R15" s="566"/>
      <c r="S15" s="566"/>
      <c r="T15" s="566"/>
      <c r="U15" s="566"/>
      <c r="V15" s="566"/>
      <c r="W15" s="566"/>
      <c r="X15" s="566"/>
      <c r="Y15" s="566"/>
      <c r="Z15" s="566"/>
      <c r="AA15" s="566"/>
      <c r="AB15" s="214"/>
      <c r="AC15" s="385" t="s">
        <v>15961</v>
      </c>
      <c r="AD15" s="382" t="str">
        <f>IF(AND(C10="",D10="",E10="",F10="",G10=""),"EMPTY", "")</f>
        <v>EMPTY</v>
      </c>
      <c r="AE15" s="384" t="s">
        <v>16439</v>
      </c>
      <c r="AF15" s="375"/>
      <c r="AG15" s="375"/>
      <c r="AH15" s="214"/>
      <c r="AI15" s="214"/>
      <c r="AJ15" s="214"/>
      <c r="AK15" s="214">
        <v>1</v>
      </c>
      <c r="AL15" s="565"/>
      <c r="AM15" s="565"/>
      <c r="AN15" s="565"/>
      <c r="AO15" s="574"/>
      <c r="AP15" s="574"/>
      <c r="AQ15" s="574"/>
      <c r="AR15" s="574"/>
      <c r="AS15" s="574"/>
      <c r="AT15" s="574"/>
      <c r="AU15" s="574"/>
      <c r="AV15" s="574"/>
      <c r="AW15" s="574"/>
      <c r="AX15" s="574"/>
      <c r="AY15" s="574"/>
      <c r="AZ15" s="574"/>
      <c r="BA15" s="574"/>
      <c r="BB15" s="574"/>
      <c r="BC15" s="574"/>
      <c r="BD15" s="574"/>
      <c r="BE15" s="574"/>
      <c r="BF15" s="574"/>
      <c r="BG15" s="574"/>
      <c r="BH15" s="574"/>
      <c r="BI15" s="574"/>
      <c r="BJ15" s="574"/>
      <c r="BK15" s="574"/>
      <c r="BL15" s="574"/>
      <c r="BM15" s="574"/>
      <c r="BN15" s="574"/>
      <c r="BO15" s="574"/>
      <c r="BP15" s="574"/>
      <c r="BQ15" s="574"/>
      <c r="BR15" s="574"/>
      <c r="BS15" s="574"/>
      <c r="BT15" s="574"/>
      <c r="BU15" s="574"/>
      <c r="BV15" s="574"/>
      <c r="BW15" s="574"/>
      <c r="BX15" s="574"/>
      <c r="BY15" s="574"/>
      <c r="BZ15" s="574"/>
      <c r="CA15" s="574"/>
      <c r="CB15" s="574"/>
      <c r="CC15" s="574"/>
      <c r="CD15" s="574"/>
      <c r="CE15" s="574"/>
      <c r="CF15" s="574"/>
      <c r="CG15" s="574"/>
      <c r="CH15" s="574"/>
      <c r="CI15" s="574"/>
      <c r="CJ15" s="574"/>
      <c r="CK15" s="574"/>
      <c r="CL15" s="574"/>
      <c r="CM15" s="574"/>
      <c r="CN15" s="574"/>
      <c r="CO15" s="574"/>
      <c r="CP15" s="574"/>
      <c r="CQ15" s="574"/>
      <c r="CR15" s="574"/>
      <c r="CS15" s="574"/>
      <c r="CT15" s="574"/>
      <c r="CU15" s="574"/>
      <c r="CV15" s="574"/>
      <c r="CW15" s="574"/>
      <c r="CX15" s="574"/>
      <c r="CY15" s="574"/>
    </row>
    <row r="16" spans="1:103" s="19" customFormat="1" ht="16.5" thickBot="1">
      <c r="A16" s="566"/>
      <c r="B16" s="566"/>
      <c r="C16" s="540" t="s">
        <v>16736</v>
      </c>
      <c r="D16" s="539" t="s">
        <v>16765</v>
      </c>
      <c r="E16" s="347"/>
      <c r="F16" s="347"/>
      <c r="G16" s="347"/>
      <c r="H16" s="449" t="s">
        <v>16658</v>
      </c>
      <c r="I16" s="214"/>
      <c r="J16" s="214"/>
      <c r="K16" s="214"/>
      <c r="L16" s="351"/>
      <c r="M16" s="565"/>
      <c r="N16" s="573"/>
      <c r="O16" s="566"/>
      <c r="P16" s="571"/>
      <c r="Q16" s="566"/>
      <c r="R16" s="566"/>
      <c r="S16" s="566"/>
      <c r="T16" s="566"/>
      <c r="U16" s="566"/>
      <c r="V16" s="566"/>
      <c r="W16" s="566"/>
      <c r="X16" s="566"/>
      <c r="Y16" s="566"/>
      <c r="Z16" s="566"/>
      <c r="AA16" s="566"/>
      <c r="AB16" s="214"/>
      <c r="AC16" s="375"/>
      <c r="AD16" s="375"/>
      <c r="AE16" s="375"/>
      <c r="AF16" s="375"/>
      <c r="AG16" s="375"/>
      <c r="AH16" s="214"/>
      <c r="AI16" s="214"/>
      <c r="AJ16" s="214"/>
      <c r="AK16" s="214">
        <v>1</v>
      </c>
      <c r="AL16" s="565"/>
      <c r="AM16" s="565"/>
      <c r="AN16" s="565"/>
      <c r="AO16" s="574"/>
      <c r="AP16" s="574"/>
      <c r="AQ16" s="574"/>
      <c r="AR16" s="574"/>
      <c r="AS16" s="574"/>
      <c r="AT16" s="574"/>
      <c r="AU16" s="574"/>
      <c r="AV16" s="574"/>
      <c r="AW16" s="574"/>
      <c r="AX16" s="574"/>
      <c r="AY16" s="574"/>
      <c r="AZ16" s="574"/>
      <c r="BA16" s="574"/>
      <c r="BB16" s="574"/>
      <c r="BC16" s="574"/>
      <c r="BD16" s="574"/>
      <c r="BE16" s="574"/>
      <c r="BF16" s="574"/>
      <c r="BG16" s="574"/>
      <c r="BH16" s="574"/>
      <c r="BI16" s="574"/>
      <c r="BJ16" s="574"/>
      <c r="BK16" s="574"/>
      <c r="BL16" s="574"/>
      <c r="BM16" s="574"/>
      <c r="BN16" s="574"/>
      <c r="BO16" s="574"/>
      <c r="BP16" s="574"/>
      <c r="BQ16" s="574"/>
      <c r="BR16" s="574"/>
      <c r="BS16" s="574"/>
      <c r="BT16" s="574"/>
      <c r="BU16" s="574"/>
      <c r="BV16" s="574"/>
      <c r="BW16" s="574"/>
      <c r="BX16" s="574"/>
      <c r="BY16" s="574"/>
      <c r="BZ16" s="574"/>
      <c r="CA16" s="574"/>
      <c r="CB16" s="574"/>
      <c r="CC16" s="574"/>
      <c r="CD16" s="574"/>
      <c r="CE16" s="574"/>
      <c r="CF16" s="574"/>
      <c r="CG16" s="574"/>
      <c r="CH16" s="574"/>
      <c r="CI16" s="574"/>
      <c r="CJ16" s="574"/>
      <c r="CK16" s="574"/>
      <c r="CL16" s="574"/>
      <c r="CM16" s="574"/>
      <c r="CN16" s="574"/>
      <c r="CO16" s="574"/>
      <c r="CP16" s="574"/>
      <c r="CQ16" s="574"/>
      <c r="CR16" s="574"/>
      <c r="CS16" s="574"/>
      <c r="CT16" s="574"/>
      <c r="CU16" s="574"/>
      <c r="CV16" s="574"/>
      <c r="CW16" s="574"/>
      <c r="CX16" s="574"/>
      <c r="CY16" s="574"/>
    </row>
    <row r="17" spans="1:103" s="19" customFormat="1" ht="15.75" thickBot="1">
      <c r="A17" s="566"/>
      <c r="B17" s="566"/>
      <c r="C17" s="356"/>
      <c r="D17" s="357"/>
      <c r="E17" s="358"/>
      <c r="F17" s="358"/>
      <c r="G17" s="358"/>
      <c r="H17" s="218"/>
      <c r="I17" s="218"/>
      <c r="J17" s="218"/>
      <c r="K17" s="218"/>
      <c r="L17" s="359"/>
      <c r="M17" s="565"/>
      <c r="N17" s="573"/>
      <c r="O17" s="566"/>
      <c r="P17" s="571"/>
      <c r="Q17" s="566"/>
      <c r="R17" s="566"/>
      <c r="S17" s="566"/>
      <c r="T17" s="566"/>
      <c r="U17" s="566"/>
      <c r="V17" s="566"/>
      <c r="W17" s="566"/>
      <c r="X17" s="566"/>
      <c r="Y17" s="566"/>
      <c r="Z17" s="566"/>
      <c r="AA17" s="566"/>
      <c r="AB17" s="214"/>
      <c r="AC17" s="376" t="s">
        <v>16440</v>
      </c>
      <c r="AD17" s="375"/>
      <c r="AE17" s="375"/>
      <c r="AF17" s="375"/>
      <c r="AG17" s="375"/>
      <c r="AH17" s="214"/>
      <c r="AI17" s="214"/>
      <c r="AJ17" s="214"/>
      <c r="AK17" s="214">
        <v>1</v>
      </c>
      <c r="AL17" s="565"/>
      <c r="AM17" s="565"/>
      <c r="AN17" s="565"/>
      <c r="AO17" s="574"/>
      <c r="AP17" s="574"/>
      <c r="AQ17" s="574"/>
      <c r="AR17" s="574"/>
      <c r="AS17" s="574"/>
      <c r="AT17" s="574"/>
      <c r="AU17" s="574"/>
      <c r="AV17" s="574"/>
      <c r="AW17" s="574"/>
      <c r="AX17" s="574"/>
      <c r="AY17" s="574"/>
      <c r="AZ17" s="574"/>
      <c r="BA17" s="574"/>
      <c r="BB17" s="574"/>
      <c r="BC17" s="574"/>
      <c r="BD17" s="574"/>
      <c r="BE17" s="574"/>
      <c r="BF17" s="574"/>
      <c r="BG17" s="574"/>
      <c r="BH17" s="574"/>
      <c r="BI17" s="574"/>
      <c r="BJ17" s="574"/>
      <c r="BK17" s="574"/>
      <c r="BL17" s="574"/>
      <c r="BM17" s="574"/>
      <c r="BN17" s="574"/>
      <c r="BO17" s="574"/>
      <c r="BP17" s="574"/>
      <c r="BQ17" s="574"/>
      <c r="BR17" s="574"/>
      <c r="BS17" s="574"/>
      <c r="BT17" s="574"/>
      <c r="BU17" s="574"/>
      <c r="BV17" s="574"/>
      <c r="BW17" s="574"/>
      <c r="BX17" s="574"/>
      <c r="BY17" s="574"/>
      <c r="BZ17" s="574"/>
      <c r="CA17" s="574"/>
      <c r="CB17" s="574"/>
      <c r="CC17" s="574"/>
      <c r="CD17" s="574"/>
      <c r="CE17" s="574"/>
      <c r="CF17" s="574"/>
      <c r="CG17" s="574"/>
      <c r="CH17" s="574"/>
      <c r="CI17" s="574"/>
      <c r="CJ17" s="574"/>
      <c r="CK17" s="574"/>
      <c r="CL17" s="574"/>
      <c r="CM17" s="574"/>
      <c r="CN17" s="574"/>
      <c r="CO17" s="574"/>
      <c r="CP17" s="574"/>
      <c r="CQ17" s="574"/>
      <c r="CR17" s="574"/>
      <c r="CS17" s="574"/>
      <c r="CT17" s="574"/>
      <c r="CU17" s="574"/>
      <c r="CV17" s="574"/>
      <c r="CW17" s="574"/>
      <c r="CX17" s="574"/>
      <c r="CY17" s="574"/>
    </row>
    <row r="18" spans="1:103" s="19" customFormat="1" ht="18">
      <c r="A18" s="566"/>
      <c r="B18" s="565"/>
      <c r="C18" s="447" t="s">
        <v>16774</v>
      </c>
      <c r="D18" s="373"/>
      <c r="E18" s="350"/>
      <c r="F18" s="350"/>
      <c r="G18" s="347"/>
      <c r="H18" s="215"/>
      <c r="I18" s="215"/>
      <c r="J18" s="215"/>
      <c r="K18" s="215"/>
      <c r="L18" s="374"/>
      <c r="M18" s="565"/>
      <c r="N18" s="573"/>
      <c r="O18" s="566"/>
      <c r="P18" s="571"/>
      <c r="Q18" s="566"/>
      <c r="R18" s="566"/>
      <c r="S18" s="566"/>
      <c r="T18" s="566"/>
      <c r="U18" s="566"/>
      <c r="V18" s="566"/>
      <c r="W18" s="566"/>
      <c r="X18" s="566"/>
      <c r="Y18" s="566"/>
      <c r="Z18" s="566"/>
      <c r="AA18" s="566"/>
      <c r="AB18" s="214"/>
      <c r="AC18" s="375"/>
      <c r="AD18" s="375"/>
      <c r="AE18" s="375"/>
      <c r="AF18" s="375"/>
      <c r="AG18" s="375"/>
      <c r="AH18" s="214"/>
      <c r="AI18" s="214"/>
      <c r="AJ18" s="214"/>
      <c r="AK18" s="214">
        <v>1</v>
      </c>
      <c r="AL18" s="565"/>
      <c r="AM18" s="565"/>
      <c r="AN18" s="565"/>
      <c r="AO18" s="574"/>
      <c r="AP18" s="574"/>
      <c r="AQ18" s="574"/>
      <c r="AR18" s="574"/>
      <c r="AS18" s="574"/>
      <c r="AT18" s="574"/>
      <c r="AU18" s="574"/>
      <c r="AV18" s="574"/>
      <c r="AW18" s="574"/>
      <c r="AX18" s="574"/>
      <c r="AY18" s="574"/>
      <c r="AZ18" s="574"/>
      <c r="BA18" s="574"/>
      <c r="BB18" s="574"/>
      <c r="BC18" s="574"/>
      <c r="BD18" s="574"/>
      <c r="BE18" s="574"/>
      <c r="BF18" s="574"/>
      <c r="BG18" s="574"/>
      <c r="BH18" s="574"/>
      <c r="BI18" s="574"/>
      <c r="BJ18" s="574"/>
      <c r="BK18" s="574"/>
      <c r="BL18" s="574"/>
      <c r="BM18" s="574"/>
      <c r="BN18" s="574"/>
      <c r="BO18" s="574"/>
      <c r="BP18" s="574"/>
      <c r="BQ18" s="574"/>
      <c r="BR18" s="574"/>
      <c r="BS18" s="574"/>
      <c r="BT18" s="574"/>
      <c r="BU18" s="574"/>
      <c r="BV18" s="574"/>
      <c r="BW18" s="574"/>
      <c r="BX18" s="574"/>
      <c r="BY18" s="574"/>
      <c r="BZ18" s="574"/>
      <c r="CA18" s="574"/>
      <c r="CB18" s="574"/>
      <c r="CC18" s="574"/>
      <c r="CD18" s="574"/>
      <c r="CE18" s="574"/>
      <c r="CF18" s="574"/>
      <c r="CG18" s="574"/>
      <c r="CH18" s="574"/>
      <c r="CI18" s="574"/>
      <c r="CJ18" s="574"/>
      <c r="CK18" s="574"/>
      <c r="CL18" s="574"/>
      <c r="CM18" s="574"/>
      <c r="CN18" s="574"/>
      <c r="CO18" s="574"/>
      <c r="CP18" s="574"/>
      <c r="CQ18" s="574"/>
      <c r="CR18" s="574"/>
      <c r="CS18" s="574"/>
      <c r="CT18" s="574"/>
      <c r="CU18" s="574"/>
      <c r="CV18" s="574"/>
      <c r="CW18" s="574"/>
      <c r="CX18" s="574"/>
      <c r="CY18" s="574"/>
    </row>
    <row r="19" spans="1:103" s="19" customFormat="1" ht="16.5" thickBot="1">
      <c r="A19" s="566"/>
      <c r="B19" s="565"/>
      <c r="C19" s="416" t="s">
        <v>16657</v>
      </c>
      <c r="D19" s="349"/>
      <c r="E19" s="347"/>
      <c r="F19" s="347"/>
      <c r="G19" s="347"/>
      <c r="H19" s="449" t="s">
        <v>16658</v>
      </c>
      <c r="I19" s="214"/>
      <c r="J19" s="214"/>
      <c r="K19" s="214"/>
      <c r="L19" s="351"/>
      <c r="M19" s="565"/>
      <c r="N19" s="573"/>
      <c r="O19" s="566"/>
      <c r="P19" s="571"/>
      <c r="Q19" s="566"/>
      <c r="R19" s="566"/>
      <c r="S19" s="566"/>
      <c r="T19" s="566"/>
      <c r="U19" s="566"/>
      <c r="V19" s="566"/>
      <c r="W19" s="566"/>
      <c r="X19" s="566"/>
      <c r="Y19" s="566"/>
      <c r="Z19" s="566"/>
      <c r="AA19" s="566"/>
      <c r="AB19" s="214"/>
      <c r="AC19" s="378" t="s">
        <v>420</v>
      </c>
      <c r="AD19" s="214" t="str">
        <f ca="1">CELL("filename")</f>
        <v>\\campus.mcgill.ca\medicine\MedShare2\Admissions\WORKGROUP\ADMISSIONS CYCLE\202309\PRESCREEN\WORKBOOKS\GUIDE AND REFERENCE DOCS\WORKBOOK &amp; GUIDE\WORKBOOK DESIGN\[ACADEMIC_WORKBOOK_MEDDENT_V2.xlsx]USER FEEDBACK</v>
      </c>
      <c r="AE19" s="375"/>
      <c r="AF19" s="375"/>
      <c r="AG19" s="375"/>
      <c r="AH19" s="214"/>
      <c r="AI19" s="214"/>
      <c r="AJ19" s="214"/>
      <c r="AK19" s="214">
        <v>1</v>
      </c>
      <c r="AL19" s="565"/>
      <c r="AM19" s="565"/>
      <c r="AN19" s="565"/>
      <c r="AO19" s="574"/>
      <c r="AP19" s="574"/>
      <c r="AQ19" s="574"/>
      <c r="AR19" s="574"/>
      <c r="AS19" s="574"/>
      <c r="AT19" s="574"/>
      <c r="AU19" s="574"/>
      <c r="AV19" s="574"/>
      <c r="AW19" s="574"/>
      <c r="AX19" s="574"/>
      <c r="AY19" s="574"/>
      <c r="AZ19" s="574"/>
      <c r="BA19" s="574"/>
      <c r="BB19" s="574"/>
      <c r="BC19" s="574"/>
      <c r="BD19" s="574"/>
      <c r="BE19" s="574"/>
      <c r="BF19" s="574"/>
      <c r="BG19" s="574"/>
      <c r="BH19" s="574"/>
      <c r="BI19" s="574"/>
      <c r="BJ19" s="574"/>
      <c r="BK19" s="574"/>
      <c r="BL19" s="574"/>
      <c r="BM19" s="574"/>
      <c r="BN19" s="574"/>
      <c r="BO19" s="574"/>
      <c r="BP19" s="574"/>
      <c r="BQ19" s="574"/>
      <c r="BR19" s="574"/>
      <c r="BS19" s="574"/>
      <c r="BT19" s="574"/>
      <c r="BU19" s="574"/>
      <c r="BV19" s="574"/>
      <c r="BW19" s="574"/>
      <c r="BX19" s="574"/>
      <c r="BY19" s="574"/>
      <c r="BZ19" s="574"/>
      <c r="CA19" s="574"/>
      <c r="CB19" s="574"/>
      <c r="CC19" s="574"/>
      <c r="CD19" s="574"/>
      <c r="CE19" s="574"/>
      <c r="CF19" s="574"/>
      <c r="CG19" s="574"/>
      <c r="CH19" s="574"/>
      <c r="CI19" s="574"/>
      <c r="CJ19" s="574"/>
      <c r="CK19" s="574"/>
      <c r="CL19" s="574"/>
      <c r="CM19" s="574"/>
      <c r="CN19" s="574"/>
      <c r="CO19" s="574"/>
      <c r="CP19" s="574"/>
      <c r="CQ19" s="574"/>
      <c r="CR19" s="574"/>
      <c r="CS19" s="574"/>
      <c r="CT19" s="574"/>
      <c r="CU19" s="574"/>
      <c r="CV19" s="574"/>
      <c r="CW19" s="574"/>
      <c r="CX19" s="574"/>
      <c r="CY19" s="574"/>
    </row>
    <row r="20" spans="1:103" s="19" customFormat="1" ht="16.5" thickBot="1">
      <c r="A20" s="566"/>
      <c r="B20" s="565"/>
      <c r="C20" s="540" t="s">
        <v>16736</v>
      </c>
      <c r="D20" s="541" t="s">
        <v>16773</v>
      </c>
      <c r="E20" s="347"/>
      <c r="F20" s="347"/>
      <c r="G20" s="347"/>
      <c r="H20" s="214"/>
      <c r="I20" s="214"/>
      <c r="J20" s="214"/>
      <c r="K20" s="214"/>
      <c r="L20" s="351"/>
      <c r="M20" s="565"/>
      <c r="N20" s="566"/>
      <c r="O20" s="566"/>
      <c r="P20" s="571"/>
      <c r="Q20" s="566"/>
      <c r="R20" s="566"/>
      <c r="S20" s="566"/>
      <c r="T20" s="566"/>
      <c r="U20" s="566"/>
      <c r="V20" s="566"/>
      <c r="W20" s="566"/>
      <c r="X20" s="566"/>
      <c r="Y20" s="566"/>
      <c r="Z20" s="566"/>
      <c r="AA20" s="566"/>
      <c r="AB20" s="214"/>
      <c r="AC20" s="380" t="s">
        <v>15972</v>
      </c>
      <c r="AD20" s="214" t="str">
        <f ca="1">MID(CELL("filename"),SEARCH("[",CELL("filename"))+1, SEARCH("]",CELL("filename"))-SEARCH("[",CELL("filename"))-1)</f>
        <v>ACADEMIC_WORKBOOK_MEDDENT_V2.xlsx</v>
      </c>
      <c r="AE20" s="375"/>
      <c r="AF20" s="375"/>
      <c r="AG20" s="375"/>
      <c r="AH20" s="214"/>
      <c r="AI20" s="214"/>
      <c r="AJ20" s="214"/>
      <c r="AK20" s="214">
        <v>1</v>
      </c>
      <c r="AL20" s="565"/>
      <c r="AM20" s="565"/>
      <c r="AN20" s="565"/>
      <c r="AO20" s="574"/>
      <c r="AP20" s="574"/>
      <c r="AQ20" s="574"/>
      <c r="AR20" s="574"/>
      <c r="AS20" s="574"/>
      <c r="AT20" s="574"/>
      <c r="AU20" s="574"/>
      <c r="AV20" s="574"/>
      <c r="AW20" s="574"/>
      <c r="AX20" s="574"/>
      <c r="AY20" s="574"/>
      <c r="AZ20" s="574"/>
      <c r="BA20" s="574"/>
      <c r="BB20" s="574"/>
      <c r="BC20" s="574"/>
      <c r="BD20" s="574"/>
      <c r="BE20" s="574"/>
      <c r="BF20" s="574"/>
      <c r="BG20" s="574"/>
      <c r="BH20" s="574"/>
      <c r="BI20" s="574"/>
      <c r="BJ20" s="574"/>
      <c r="BK20" s="574"/>
      <c r="BL20" s="574"/>
      <c r="BM20" s="574"/>
      <c r="BN20" s="574"/>
      <c r="BO20" s="574"/>
      <c r="BP20" s="574"/>
      <c r="BQ20" s="574"/>
      <c r="BR20" s="574"/>
      <c r="BS20" s="574"/>
      <c r="BT20" s="574"/>
      <c r="BU20" s="574"/>
      <c r="BV20" s="574"/>
      <c r="BW20" s="574"/>
      <c r="BX20" s="574"/>
      <c r="BY20" s="574"/>
      <c r="BZ20" s="574"/>
      <c r="CA20" s="574"/>
      <c r="CB20" s="574"/>
      <c r="CC20" s="574"/>
      <c r="CD20" s="574"/>
      <c r="CE20" s="574"/>
      <c r="CF20" s="574"/>
      <c r="CG20" s="574"/>
      <c r="CH20" s="574"/>
      <c r="CI20" s="574"/>
      <c r="CJ20" s="574"/>
      <c r="CK20" s="574"/>
      <c r="CL20" s="574"/>
      <c r="CM20" s="574"/>
      <c r="CN20" s="574"/>
      <c r="CO20" s="574"/>
      <c r="CP20" s="574"/>
      <c r="CQ20" s="574"/>
      <c r="CR20" s="574"/>
      <c r="CS20" s="574"/>
      <c r="CT20" s="574"/>
      <c r="CU20" s="574"/>
      <c r="CV20" s="574"/>
      <c r="CW20" s="574"/>
      <c r="CX20" s="574"/>
      <c r="CY20" s="574"/>
    </row>
    <row r="21" spans="1:103" s="19" customFormat="1" ht="15.75" thickBot="1">
      <c r="A21" s="566"/>
      <c r="B21" s="565"/>
      <c r="C21" s="408"/>
      <c r="D21" s="409"/>
      <c r="E21" s="409"/>
      <c r="F21" s="409"/>
      <c r="G21" s="409"/>
      <c r="H21" s="409"/>
      <c r="I21" s="409"/>
      <c r="J21" s="409"/>
      <c r="K21" s="409"/>
      <c r="L21" s="410"/>
      <c r="M21" s="566"/>
      <c r="N21" s="566"/>
      <c r="O21" s="566"/>
      <c r="P21" s="571"/>
      <c r="Q21" s="566"/>
      <c r="R21" s="566"/>
      <c r="S21" s="566"/>
      <c r="T21" s="566"/>
      <c r="U21" s="566"/>
      <c r="V21" s="566"/>
      <c r="W21" s="566"/>
      <c r="X21" s="566"/>
      <c r="Y21" s="566"/>
      <c r="Z21" s="566"/>
      <c r="AA21" s="566"/>
      <c r="AB21" s="214"/>
      <c r="AC21" s="380"/>
      <c r="AD21" s="214"/>
      <c r="AE21" s="375"/>
      <c r="AF21" s="375"/>
      <c r="AG21" s="375"/>
      <c r="AH21" s="214"/>
      <c r="AI21" s="214"/>
      <c r="AJ21" s="214"/>
      <c r="AK21" s="214">
        <v>1</v>
      </c>
      <c r="AL21" s="565"/>
      <c r="AM21" s="565"/>
      <c r="AN21" s="565"/>
      <c r="AO21" s="574"/>
      <c r="AP21" s="574"/>
      <c r="AQ21" s="574"/>
      <c r="AR21" s="574"/>
      <c r="AS21" s="574"/>
      <c r="AT21" s="574"/>
      <c r="AU21" s="574"/>
      <c r="AV21" s="574"/>
      <c r="AW21" s="574"/>
      <c r="AX21" s="574"/>
      <c r="AY21" s="574"/>
      <c r="AZ21" s="574"/>
      <c r="BA21" s="574"/>
      <c r="BB21" s="574"/>
      <c r="BC21" s="574"/>
      <c r="BD21" s="574"/>
      <c r="BE21" s="574"/>
      <c r="BF21" s="574"/>
      <c r="BG21" s="574"/>
      <c r="BH21" s="574"/>
      <c r="BI21" s="574"/>
      <c r="BJ21" s="574"/>
      <c r="BK21" s="574"/>
      <c r="BL21" s="574"/>
      <c r="BM21" s="574"/>
      <c r="BN21" s="574"/>
      <c r="BO21" s="574"/>
      <c r="BP21" s="574"/>
      <c r="BQ21" s="574"/>
      <c r="BR21" s="574"/>
      <c r="BS21" s="574"/>
      <c r="BT21" s="574"/>
      <c r="BU21" s="574"/>
      <c r="BV21" s="574"/>
      <c r="BW21" s="574"/>
      <c r="BX21" s="574"/>
      <c r="BY21" s="574"/>
      <c r="BZ21" s="574"/>
      <c r="CA21" s="574"/>
      <c r="CB21" s="574"/>
      <c r="CC21" s="574"/>
      <c r="CD21" s="574"/>
      <c r="CE21" s="574"/>
      <c r="CF21" s="574"/>
      <c r="CG21" s="574"/>
      <c r="CH21" s="574"/>
      <c r="CI21" s="574"/>
      <c r="CJ21" s="574"/>
      <c r="CK21" s="574"/>
      <c r="CL21" s="574"/>
      <c r="CM21" s="574"/>
      <c r="CN21" s="574"/>
      <c r="CO21" s="574"/>
      <c r="CP21" s="574"/>
      <c r="CQ21" s="574"/>
      <c r="CR21" s="574"/>
      <c r="CS21" s="574"/>
      <c r="CT21" s="574"/>
      <c r="CU21" s="574"/>
      <c r="CV21" s="574"/>
      <c r="CW21" s="574"/>
      <c r="CX21" s="574"/>
      <c r="CY21" s="574"/>
    </row>
    <row r="22" spans="1:103" s="19" customFormat="1" ht="18.75" thickBot="1">
      <c r="A22" s="566"/>
      <c r="B22" s="565"/>
      <c r="C22" s="447" t="s">
        <v>16691</v>
      </c>
      <c r="D22" s="412"/>
      <c r="E22" s="350"/>
      <c r="F22" s="350"/>
      <c r="G22" s="350"/>
      <c r="H22" s="215"/>
      <c r="I22" s="215"/>
      <c r="J22" s="215"/>
      <c r="K22" s="215"/>
      <c r="L22" s="374"/>
      <c r="M22" s="566"/>
      <c r="N22" s="566"/>
      <c r="O22" s="566"/>
      <c r="P22" s="571"/>
      <c r="Q22" s="566"/>
      <c r="R22" s="566"/>
      <c r="S22" s="566"/>
      <c r="T22" s="566"/>
      <c r="U22" s="566"/>
      <c r="V22" s="566"/>
      <c r="W22" s="566"/>
      <c r="X22" s="566"/>
      <c r="Y22" s="566"/>
      <c r="Z22" s="566"/>
      <c r="AA22" s="566"/>
      <c r="AB22" s="214"/>
      <c r="AC22" s="380" t="s">
        <v>419</v>
      </c>
      <c r="AD22" s="386" t="s">
        <v>15950</v>
      </c>
      <c r="AE22" s="375"/>
      <c r="AF22" s="375"/>
      <c r="AG22" s="375"/>
      <c r="AH22" s="214"/>
      <c r="AI22" s="214"/>
      <c r="AJ22" s="214"/>
      <c r="AK22" s="214">
        <v>1</v>
      </c>
      <c r="AL22" s="565"/>
      <c r="AM22" s="565"/>
      <c r="AN22" s="565"/>
      <c r="AO22" s="574"/>
      <c r="AP22" s="574"/>
      <c r="AQ22" s="574"/>
      <c r="AR22" s="574"/>
      <c r="AS22" s="574"/>
      <c r="AT22" s="574"/>
      <c r="AU22" s="574"/>
      <c r="AV22" s="574"/>
      <c r="AW22" s="574"/>
      <c r="AX22" s="574"/>
      <c r="AY22" s="574"/>
      <c r="AZ22" s="574"/>
      <c r="BA22" s="574"/>
      <c r="BB22" s="574"/>
      <c r="BC22" s="574"/>
      <c r="BD22" s="574"/>
      <c r="BE22" s="574"/>
      <c r="BF22" s="574"/>
      <c r="BG22" s="574"/>
      <c r="BH22" s="574"/>
      <c r="BI22" s="574"/>
      <c r="BJ22" s="574"/>
      <c r="BK22" s="574"/>
      <c r="BL22" s="574"/>
      <c r="BM22" s="574"/>
      <c r="BN22" s="574"/>
      <c r="BO22" s="574"/>
      <c r="BP22" s="574"/>
      <c r="BQ22" s="574"/>
      <c r="BR22" s="574"/>
      <c r="BS22" s="574"/>
      <c r="BT22" s="574"/>
      <c r="BU22" s="574"/>
      <c r="BV22" s="574"/>
      <c r="BW22" s="574"/>
      <c r="BX22" s="574"/>
      <c r="BY22" s="574"/>
      <c r="BZ22" s="574"/>
      <c r="CA22" s="574"/>
      <c r="CB22" s="574"/>
      <c r="CC22" s="574"/>
      <c r="CD22" s="574"/>
      <c r="CE22" s="574"/>
      <c r="CF22" s="574"/>
      <c r="CG22" s="574"/>
      <c r="CH22" s="574"/>
      <c r="CI22" s="574"/>
      <c r="CJ22" s="574"/>
      <c r="CK22" s="574"/>
      <c r="CL22" s="574"/>
      <c r="CM22" s="574"/>
      <c r="CN22" s="574"/>
      <c r="CO22" s="574"/>
      <c r="CP22" s="574"/>
      <c r="CQ22" s="574"/>
      <c r="CR22" s="574"/>
      <c r="CS22" s="574"/>
      <c r="CT22" s="574"/>
      <c r="CU22" s="574"/>
      <c r="CV22" s="574"/>
      <c r="CW22" s="574"/>
      <c r="CX22" s="574"/>
      <c r="CY22" s="574"/>
    </row>
    <row r="23" spans="1:103" s="19" customFormat="1" ht="16.5" thickBot="1">
      <c r="A23" s="565"/>
      <c r="B23" s="565"/>
      <c r="C23" s="540" t="s">
        <v>16736</v>
      </c>
      <c r="D23" s="541" t="s">
        <v>16772</v>
      </c>
      <c r="E23" s="389"/>
      <c r="L23" s="415"/>
      <c r="M23" s="566"/>
      <c r="N23" s="566"/>
      <c r="O23" s="566"/>
      <c r="P23" s="571"/>
      <c r="Q23" s="566"/>
      <c r="R23" s="566"/>
      <c r="S23" s="566"/>
      <c r="T23" s="566"/>
      <c r="U23" s="566"/>
      <c r="V23" s="566"/>
      <c r="W23" s="566"/>
      <c r="X23" s="566"/>
      <c r="Y23" s="566"/>
      <c r="Z23" s="566"/>
      <c r="AA23" s="566"/>
      <c r="AB23" s="214"/>
      <c r="AC23" s="380" t="s">
        <v>15973</v>
      </c>
      <c r="AD23" s="214" t="str">
        <f ca="1">CONCATENATE("[",AD20,"]'",AD22)</f>
        <v>[ACADEMIC_WORKBOOK_MEDDENT_V2.xlsx]'USER FORM2'!C9</v>
      </c>
      <c r="AE23" s="375"/>
      <c r="AF23" s="375"/>
      <c r="AG23" s="375"/>
      <c r="AH23" s="214"/>
      <c r="AI23" s="214"/>
      <c r="AJ23" s="214"/>
      <c r="AK23" s="214">
        <v>1</v>
      </c>
      <c r="AL23" s="565"/>
      <c r="AM23" s="565"/>
      <c r="AN23" s="565"/>
      <c r="AO23" s="574"/>
      <c r="AP23" s="574"/>
      <c r="AQ23" s="574"/>
      <c r="AR23" s="574"/>
      <c r="AS23" s="574"/>
      <c r="AT23" s="574"/>
      <c r="AU23" s="574"/>
      <c r="AV23" s="574"/>
      <c r="AW23" s="574"/>
      <c r="AX23" s="574"/>
      <c r="AY23" s="574"/>
      <c r="AZ23" s="574"/>
      <c r="BA23" s="574"/>
      <c r="BB23" s="574"/>
      <c r="BC23" s="574"/>
      <c r="BD23" s="574"/>
      <c r="BE23" s="574"/>
      <c r="BF23" s="574"/>
      <c r="BG23" s="574"/>
      <c r="BH23" s="574"/>
      <c r="BI23" s="574"/>
      <c r="BJ23" s="574"/>
      <c r="BK23" s="574"/>
      <c r="BL23" s="574"/>
      <c r="BM23" s="574"/>
      <c r="BN23" s="574"/>
      <c r="BO23" s="574"/>
      <c r="BP23" s="574"/>
      <c r="BQ23" s="574"/>
      <c r="BR23" s="574"/>
      <c r="BS23" s="574"/>
      <c r="BT23" s="574"/>
      <c r="BU23" s="574"/>
      <c r="BV23" s="574"/>
      <c r="BW23" s="574"/>
      <c r="BX23" s="574"/>
      <c r="BY23" s="574"/>
      <c r="BZ23" s="574"/>
      <c r="CA23" s="574"/>
      <c r="CB23" s="574"/>
      <c r="CC23" s="574"/>
      <c r="CD23" s="574"/>
      <c r="CE23" s="574"/>
      <c r="CF23" s="574"/>
      <c r="CG23" s="574"/>
      <c r="CH23" s="574"/>
      <c r="CI23" s="574"/>
      <c r="CJ23" s="574"/>
      <c r="CK23" s="574"/>
      <c r="CL23" s="574"/>
      <c r="CM23" s="574"/>
      <c r="CN23" s="574"/>
      <c r="CO23" s="574"/>
      <c r="CP23" s="574"/>
      <c r="CQ23" s="574"/>
      <c r="CR23" s="574"/>
      <c r="CS23" s="574"/>
      <c r="CT23" s="574"/>
      <c r="CU23" s="574"/>
      <c r="CV23" s="574"/>
      <c r="CW23" s="574"/>
      <c r="CX23" s="574"/>
      <c r="CY23" s="574"/>
    </row>
    <row r="24" spans="1:103" s="19" customFormat="1" ht="15.75">
      <c r="A24" s="565"/>
      <c r="B24" s="565"/>
      <c r="C24" s="411"/>
      <c r="D24" s="348"/>
      <c r="E24" s="347"/>
      <c r="F24" s="347"/>
      <c r="G24" s="347"/>
      <c r="H24" s="449" t="s">
        <v>16658</v>
      </c>
      <c r="I24" s="214"/>
      <c r="J24" s="214"/>
      <c r="K24" s="214"/>
      <c r="L24" s="351"/>
      <c r="M24" s="566"/>
      <c r="N24" s="566"/>
      <c r="O24" s="566"/>
      <c r="P24" s="571"/>
      <c r="Q24" s="566"/>
      <c r="R24" s="566"/>
      <c r="S24" s="566"/>
      <c r="T24" s="566"/>
      <c r="U24" s="566"/>
      <c r="V24" s="566"/>
      <c r="W24" s="566"/>
      <c r="X24" s="566"/>
      <c r="Y24" s="566"/>
      <c r="Z24" s="566"/>
      <c r="AA24" s="566"/>
      <c r="AB24" s="214"/>
      <c r="AC24" s="380" t="s">
        <v>15974</v>
      </c>
      <c r="AD24" s="376" t="s">
        <v>16144</v>
      </c>
      <c r="AE24" s="375"/>
      <c r="AF24" s="375"/>
      <c r="AG24" s="375"/>
      <c r="AH24" s="214"/>
      <c r="AI24" s="214"/>
      <c r="AJ24" s="214"/>
      <c r="AK24" s="214">
        <v>1</v>
      </c>
      <c r="AL24" s="565"/>
      <c r="AM24" s="565"/>
      <c r="AN24" s="565"/>
      <c r="AO24" s="574"/>
      <c r="AP24" s="574"/>
      <c r="AQ24" s="574"/>
      <c r="AR24" s="574"/>
      <c r="AS24" s="574"/>
      <c r="AT24" s="574"/>
      <c r="AU24" s="574"/>
      <c r="AV24" s="574"/>
      <c r="AW24" s="574"/>
      <c r="AX24" s="574"/>
      <c r="AY24" s="574"/>
      <c r="AZ24" s="574"/>
      <c r="BA24" s="574"/>
      <c r="BB24" s="574"/>
      <c r="BC24" s="574"/>
      <c r="BD24" s="574"/>
      <c r="BE24" s="574"/>
      <c r="BF24" s="574"/>
      <c r="BG24" s="574"/>
      <c r="BH24" s="574"/>
      <c r="BI24" s="574"/>
      <c r="BJ24" s="574"/>
      <c r="BK24" s="574"/>
      <c r="BL24" s="574"/>
      <c r="BM24" s="574"/>
      <c r="BN24" s="574"/>
      <c r="BO24" s="574"/>
      <c r="BP24" s="574"/>
      <c r="BQ24" s="574"/>
      <c r="BR24" s="574"/>
      <c r="BS24" s="574"/>
      <c r="BT24" s="574"/>
      <c r="BU24" s="574"/>
      <c r="BV24" s="574"/>
      <c r="BW24" s="574"/>
      <c r="BX24" s="574"/>
      <c r="BY24" s="574"/>
      <c r="BZ24" s="574"/>
      <c r="CA24" s="574"/>
      <c r="CB24" s="574"/>
      <c r="CC24" s="574"/>
      <c r="CD24" s="574"/>
      <c r="CE24" s="574"/>
      <c r="CF24" s="574"/>
      <c r="CG24" s="574"/>
      <c r="CH24" s="574"/>
      <c r="CI24" s="574"/>
      <c r="CJ24" s="574"/>
      <c r="CK24" s="574"/>
      <c r="CL24" s="574"/>
      <c r="CM24" s="574"/>
      <c r="CN24" s="574"/>
      <c r="CO24" s="574"/>
      <c r="CP24" s="574"/>
      <c r="CQ24" s="574"/>
      <c r="CR24" s="574"/>
      <c r="CS24" s="574"/>
      <c r="CT24" s="574"/>
      <c r="CU24" s="574"/>
      <c r="CV24" s="574"/>
      <c r="CW24" s="574"/>
      <c r="CX24" s="574"/>
      <c r="CY24" s="574"/>
    </row>
    <row r="25" spans="1:103" s="19" customFormat="1" ht="15.75">
      <c r="A25" s="565"/>
      <c r="B25" s="565"/>
      <c r="C25" s="352" t="s">
        <v>16550</v>
      </c>
      <c r="D25" s="353"/>
      <c r="E25" s="347"/>
      <c r="F25" s="354" t="s">
        <v>16625</v>
      </c>
      <c r="G25" s="355"/>
      <c r="H25" s="214"/>
      <c r="I25" s="214"/>
      <c r="J25" s="214"/>
      <c r="K25" s="214"/>
      <c r="L25" s="351"/>
      <c r="M25" s="566"/>
      <c r="N25" s="566"/>
      <c r="O25" s="566"/>
      <c r="P25" s="571"/>
      <c r="Q25" s="566"/>
      <c r="R25" s="566"/>
      <c r="S25" s="566"/>
      <c r="T25" s="566"/>
      <c r="U25" s="566"/>
      <c r="V25" s="566"/>
      <c r="W25" s="566"/>
      <c r="X25" s="566"/>
      <c r="Y25" s="566"/>
      <c r="Z25" s="566"/>
      <c r="AA25" s="566"/>
      <c r="AB25" s="214"/>
      <c r="AC25" s="380"/>
      <c r="AD25" s="375"/>
      <c r="AE25" s="375"/>
      <c r="AF25" s="375"/>
      <c r="AG25" s="375"/>
      <c r="AH25" s="214"/>
      <c r="AI25" s="214"/>
      <c r="AJ25" s="214"/>
      <c r="AK25" s="214">
        <v>1</v>
      </c>
      <c r="AL25" s="565"/>
      <c r="AM25" s="565"/>
      <c r="AN25" s="565"/>
      <c r="AO25" s="574"/>
      <c r="AP25" s="574"/>
      <c r="AQ25" s="574"/>
      <c r="AR25" s="574"/>
      <c r="AS25" s="574"/>
      <c r="AT25" s="574"/>
      <c r="AU25" s="574"/>
      <c r="AV25" s="574"/>
      <c r="AW25" s="574"/>
      <c r="AX25" s="574"/>
      <c r="AY25" s="574"/>
      <c r="AZ25" s="574"/>
      <c r="BA25" s="574"/>
      <c r="BB25" s="574"/>
      <c r="BC25" s="574"/>
      <c r="BD25" s="574"/>
      <c r="BE25" s="574"/>
      <c r="BF25" s="574"/>
      <c r="BG25" s="574"/>
      <c r="BH25" s="574"/>
      <c r="BI25" s="574"/>
      <c r="BJ25" s="574"/>
      <c r="BK25" s="574"/>
      <c r="BL25" s="574"/>
      <c r="BM25" s="574"/>
      <c r="BN25" s="574"/>
      <c r="BO25" s="574"/>
      <c r="BP25" s="574"/>
      <c r="BQ25" s="574"/>
      <c r="BR25" s="574"/>
      <c r="BS25" s="574"/>
      <c r="BT25" s="574"/>
      <c r="BU25" s="574"/>
      <c r="BV25" s="574"/>
      <c r="BW25" s="574"/>
      <c r="BX25" s="574"/>
      <c r="BY25" s="574"/>
      <c r="BZ25" s="574"/>
      <c r="CA25" s="574"/>
      <c r="CB25" s="574"/>
      <c r="CC25" s="574"/>
      <c r="CD25" s="574"/>
      <c r="CE25" s="574"/>
      <c r="CF25" s="574"/>
      <c r="CG25" s="574"/>
      <c r="CH25" s="574"/>
      <c r="CI25" s="574"/>
      <c r="CJ25" s="574"/>
      <c r="CK25" s="574"/>
      <c r="CL25" s="574"/>
      <c r="CM25" s="574"/>
      <c r="CN25" s="574"/>
      <c r="CO25" s="574"/>
      <c r="CP25" s="574"/>
      <c r="CQ25" s="574"/>
      <c r="CR25" s="574"/>
      <c r="CS25" s="574"/>
      <c r="CT25" s="574"/>
      <c r="CU25" s="574"/>
      <c r="CV25" s="574"/>
      <c r="CW25" s="574"/>
      <c r="CX25" s="574"/>
      <c r="CY25" s="574"/>
    </row>
    <row r="26" spans="1:103" s="19" customFormat="1" ht="15.75">
      <c r="A26" s="565"/>
      <c r="B26" s="565"/>
      <c r="C26" s="352" t="s">
        <v>16551</v>
      </c>
      <c r="D26" s="353"/>
      <c r="E26" s="347"/>
      <c r="F26" s="354"/>
      <c r="G26" s="355"/>
      <c r="H26" s="214"/>
      <c r="I26" s="214"/>
      <c r="J26" s="214"/>
      <c r="K26" s="214"/>
      <c r="L26" s="351"/>
      <c r="M26" s="566"/>
      <c r="N26" s="566"/>
      <c r="O26" s="566"/>
      <c r="P26" s="571"/>
      <c r="Q26" s="566"/>
      <c r="R26" s="566"/>
      <c r="S26" s="566"/>
      <c r="T26" s="566"/>
      <c r="U26" s="566"/>
      <c r="V26" s="566"/>
      <c r="W26" s="566"/>
      <c r="X26" s="566"/>
      <c r="Y26" s="566"/>
      <c r="Z26" s="566"/>
      <c r="AA26" s="566"/>
      <c r="AB26" s="214"/>
      <c r="AC26" s="380" t="s">
        <v>15961</v>
      </c>
      <c r="AD26" s="386" t="s">
        <v>15963</v>
      </c>
      <c r="AE26" s="375"/>
      <c r="AF26" s="375"/>
      <c r="AG26" s="375"/>
      <c r="AH26" s="214"/>
      <c r="AI26" s="214"/>
      <c r="AJ26" s="214"/>
      <c r="AK26" s="214">
        <v>1</v>
      </c>
      <c r="AL26" s="565"/>
      <c r="AM26" s="565"/>
      <c r="AN26" s="565"/>
      <c r="AO26" s="574"/>
      <c r="AP26" s="574"/>
      <c r="AQ26" s="574"/>
      <c r="AR26" s="574"/>
      <c r="AS26" s="574"/>
      <c r="AT26" s="574"/>
      <c r="AU26" s="574"/>
      <c r="AV26" s="574"/>
      <c r="AW26" s="574"/>
      <c r="AX26" s="574"/>
      <c r="AY26" s="574"/>
      <c r="AZ26" s="574"/>
      <c r="BA26" s="574"/>
      <c r="BB26" s="574"/>
      <c r="BC26" s="574"/>
      <c r="BD26" s="574"/>
      <c r="BE26" s="574"/>
      <c r="BF26" s="574"/>
      <c r="BG26" s="574"/>
      <c r="BH26" s="574"/>
      <c r="BI26" s="574"/>
      <c r="BJ26" s="574"/>
      <c r="BK26" s="574"/>
      <c r="BL26" s="574"/>
      <c r="BM26" s="574"/>
      <c r="BN26" s="574"/>
      <c r="BO26" s="574"/>
      <c r="BP26" s="574"/>
      <c r="BQ26" s="574"/>
      <c r="BR26" s="574"/>
      <c r="BS26" s="574"/>
      <c r="BT26" s="574"/>
      <c r="BU26" s="574"/>
      <c r="BV26" s="574"/>
      <c r="BW26" s="574"/>
      <c r="BX26" s="574"/>
      <c r="BY26" s="574"/>
      <c r="BZ26" s="574"/>
      <c r="CA26" s="574"/>
      <c r="CB26" s="574"/>
      <c r="CC26" s="574"/>
      <c r="CD26" s="574"/>
      <c r="CE26" s="574"/>
      <c r="CF26" s="574"/>
      <c r="CG26" s="574"/>
      <c r="CH26" s="574"/>
      <c r="CI26" s="574"/>
      <c r="CJ26" s="574"/>
      <c r="CK26" s="574"/>
      <c r="CL26" s="574"/>
      <c r="CM26" s="574"/>
      <c r="CN26" s="574"/>
      <c r="CO26" s="574"/>
      <c r="CP26" s="574"/>
      <c r="CQ26" s="574"/>
      <c r="CR26" s="574"/>
      <c r="CS26" s="574"/>
      <c r="CT26" s="574"/>
      <c r="CU26" s="574"/>
      <c r="CV26" s="574"/>
      <c r="CW26" s="574"/>
      <c r="CX26" s="574"/>
      <c r="CY26" s="574"/>
    </row>
    <row r="27" spans="1:103" s="19" customFormat="1">
      <c r="A27" s="565"/>
      <c r="B27" s="565"/>
      <c r="C27" s="352" t="s">
        <v>16552</v>
      </c>
      <c r="D27" s="353"/>
      <c r="E27" s="347"/>
      <c r="F27" s="414"/>
      <c r="G27" s="355"/>
      <c r="H27" s="214"/>
      <c r="I27" s="214"/>
      <c r="J27" s="214"/>
      <c r="K27" s="214"/>
      <c r="L27" s="351"/>
      <c r="M27" s="566"/>
      <c r="N27" s="566"/>
      <c r="O27" s="566"/>
      <c r="P27" s="571"/>
      <c r="Q27" s="566"/>
      <c r="R27" s="566"/>
      <c r="S27" s="566"/>
      <c r="T27" s="566"/>
      <c r="U27" s="566"/>
      <c r="V27" s="566"/>
      <c r="W27" s="566"/>
      <c r="X27" s="566"/>
      <c r="Y27" s="566"/>
      <c r="Z27" s="566"/>
      <c r="AA27" s="566"/>
      <c r="AB27" s="214"/>
      <c r="AC27" s="380" t="s">
        <v>15962</v>
      </c>
      <c r="AD27" s="214" t="str">
        <f ca="1">CONCATENATE("[",AD20,"]'",AD26)</f>
        <v>[ACADEMIC_WORKBOOK_MEDDENT_V2.xlsx]'FLAG SHEET'!B9</v>
      </c>
      <c r="AE27" s="375"/>
      <c r="AF27" s="375"/>
      <c r="AG27" s="375"/>
      <c r="AH27" s="214"/>
      <c r="AI27" s="214"/>
      <c r="AJ27" s="214"/>
      <c r="AK27" s="214">
        <v>1</v>
      </c>
      <c r="AL27" s="565"/>
      <c r="AM27" s="565"/>
      <c r="AN27" s="565"/>
      <c r="AO27" s="574"/>
      <c r="AP27" s="574"/>
      <c r="AQ27" s="574"/>
      <c r="AR27" s="574"/>
      <c r="AS27" s="574"/>
      <c r="AT27" s="574"/>
      <c r="AU27" s="574"/>
      <c r="AV27" s="574"/>
      <c r="AW27" s="574"/>
      <c r="AX27" s="574"/>
      <c r="AY27" s="574"/>
      <c r="AZ27" s="574"/>
      <c r="BA27" s="574"/>
      <c r="BB27" s="574"/>
      <c r="BC27" s="574"/>
      <c r="BD27" s="574"/>
      <c r="BE27" s="574"/>
      <c r="BF27" s="574"/>
      <c r="BG27" s="574"/>
      <c r="BH27" s="574"/>
      <c r="BI27" s="574"/>
      <c r="BJ27" s="574"/>
      <c r="BK27" s="574"/>
      <c r="BL27" s="574"/>
      <c r="BM27" s="574"/>
      <c r="BN27" s="574"/>
      <c r="BO27" s="574"/>
      <c r="BP27" s="574"/>
      <c r="BQ27" s="574"/>
      <c r="BR27" s="574"/>
      <c r="BS27" s="574"/>
      <c r="BT27" s="574"/>
      <c r="BU27" s="574"/>
      <c r="BV27" s="574"/>
      <c r="BW27" s="574"/>
      <c r="BX27" s="574"/>
      <c r="BY27" s="574"/>
      <c r="BZ27" s="574"/>
      <c r="CA27" s="574"/>
      <c r="CB27" s="574"/>
      <c r="CC27" s="574"/>
      <c r="CD27" s="574"/>
      <c r="CE27" s="574"/>
      <c r="CF27" s="574"/>
      <c r="CG27" s="574"/>
      <c r="CH27" s="574"/>
      <c r="CI27" s="574"/>
      <c r="CJ27" s="574"/>
      <c r="CK27" s="574"/>
      <c r="CL27" s="574"/>
      <c r="CM27" s="574"/>
      <c r="CN27" s="574"/>
      <c r="CO27" s="574"/>
      <c r="CP27" s="574"/>
      <c r="CQ27" s="574"/>
      <c r="CR27" s="574"/>
      <c r="CS27" s="574"/>
      <c r="CT27" s="574"/>
      <c r="CU27" s="574"/>
      <c r="CV27" s="574"/>
      <c r="CW27" s="574"/>
      <c r="CX27" s="574"/>
      <c r="CY27" s="574"/>
    </row>
    <row r="28" spans="1:103" s="19" customFormat="1" ht="20.100000000000001" customHeight="1" thickBot="1">
      <c r="A28" s="565"/>
      <c r="B28" s="565"/>
      <c r="C28" s="356"/>
      <c r="D28" s="357"/>
      <c r="E28" s="358"/>
      <c r="F28" s="358"/>
      <c r="G28" s="413"/>
      <c r="H28" s="218"/>
      <c r="I28" s="218"/>
      <c r="J28" s="218"/>
      <c r="K28" s="218"/>
      <c r="L28" s="359"/>
      <c r="M28" s="566"/>
      <c r="N28" s="566"/>
      <c r="O28" s="566"/>
      <c r="P28" s="571"/>
      <c r="Q28" s="566"/>
      <c r="R28" s="566"/>
      <c r="S28" s="566"/>
      <c r="T28" s="566"/>
      <c r="U28" s="566"/>
      <c r="V28" s="566"/>
      <c r="W28" s="566"/>
      <c r="X28" s="566"/>
      <c r="Y28" s="566"/>
      <c r="Z28" s="566"/>
      <c r="AA28" s="566"/>
      <c r="AB28" s="214"/>
      <c r="AC28" s="380" t="s">
        <v>15975</v>
      </c>
      <c r="AD28" s="386" t="s">
        <v>15976</v>
      </c>
      <c r="AE28" s="375"/>
      <c r="AF28" s="375"/>
      <c r="AG28" s="375"/>
      <c r="AH28" s="214"/>
      <c r="AI28" s="214"/>
      <c r="AJ28" s="214"/>
      <c r="AK28" s="214">
        <v>1</v>
      </c>
      <c r="AL28" s="565"/>
      <c r="AM28" s="565"/>
      <c r="AN28" s="565"/>
      <c r="AO28" s="574"/>
      <c r="AP28" s="574"/>
      <c r="AQ28" s="574"/>
      <c r="AR28" s="574"/>
      <c r="AS28" s="574"/>
      <c r="AT28" s="574"/>
      <c r="AU28" s="574"/>
      <c r="AV28" s="574"/>
      <c r="AW28" s="574"/>
      <c r="AX28" s="574"/>
      <c r="AY28" s="574"/>
      <c r="AZ28" s="574"/>
      <c r="BA28" s="574"/>
      <c r="BB28" s="574"/>
      <c r="BC28" s="574"/>
      <c r="BD28" s="574"/>
      <c r="BE28" s="574"/>
      <c r="BF28" s="574"/>
      <c r="BG28" s="574"/>
      <c r="BH28" s="574"/>
      <c r="BI28" s="574"/>
      <c r="BJ28" s="574"/>
      <c r="BK28" s="574"/>
      <c r="BL28" s="574"/>
      <c r="BM28" s="574"/>
      <c r="BN28" s="574"/>
      <c r="BO28" s="574"/>
      <c r="BP28" s="574"/>
      <c r="BQ28" s="574"/>
      <c r="BR28" s="574"/>
      <c r="BS28" s="574"/>
      <c r="BT28" s="574"/>
      <c r="BU28" s="574"/>
      <c r="BV28" s="574"/>
      <c r="BW28" s="574"/>
      <c r="BX28" s="574"/>
      <c r="BY28" s="574"/>
      <c r="BZ28" s="574"/>
      <c r="CA28" s="574"/>
      <c r="CB28" s="574"/>
      <c r="CC28" s="574"/>
      <c r="CD28" s="574"/>
      <c r="CE28" s="574"/>
      <c r="CF28" s="574"/>
      <c r="CG28" s="574"/>
      <c r="CH28" s="574"/>
      <c r="CI28" s="574"/>
      <c r="CJ28" s="574"/>
      <c r="CK28" s="574"/>
      <c r="CL28" s="574"/>
      <c r="CM28" s="574"/>
      <c r="CN28" s="574"/>
      <c r="CO28" s="574"/>
      <c r="CP28" s="574"/>
      <c r="CQ28" s="574"/>
      <c r="CR28" s="574"/>
      <c r="CS28" s="574"/>
      <c r="CT28" s="574"/>
      <c r="CU28" s="574"/>
      <c r="CV28" s="574"/>
      <c r="CW28" s="574"/>
      <c r="CX28" s="574"/>
      <c r="CY28" s="574"/>
    </row>
    <row r="29" spans="1:103" s="19" customFormat="1" ht="19.5" customHeight="1" thickBot="1">
      <c r="A29" s="565"/>
      <c r="B29" s="565"/>
      <c r="C29" s="447" t="s">
        <v>16768</v>
      </c>
      <c r="D29" s="373"/>
      <c r="E29" s="350"/>
      <c r="F29" s="350"/>
      <c r="G29" s="347"/>
      <c r="H29" s="215"/>
      <c r="I29" s="215"/>
      <c r="J29" s="215"/>
      <c r="K29" s="215"/>
      <c r="L29" s="374"/>
      <c r="M29" s="566"/>
      <c r="N29" s="566"/>
      <c r="O29" s="566"/>
      <c r="P29" s="571"/>
      <c r="Q29" s="566"/>
      <c r="R29" s="566"/>
      <c r="S29" s="566"/>
      <c r="T29" s="566"/>
      <c r="U29" s="566"/>
      <c r="V29" s="566"/>
      <c r="W29" s="566"/>
      <c r="X29" s="566"/>
      <c r="Y29" s="566"/>
      <c r="Z29" s="566"/>
      <c r="AA29" s="566"/>
      <c r="AB29" s="214"/>
      <c r="AC29" s="380"/>
      <c r="AD29" s="375"/>
      <c r="AE29" s="375"/>
      <c r="AF29" s="375"/>
      <c r="AG29" s="375"/>
      <c r="AH29" s="214"/>
      <c r="AI29" s="214"/>
      <c r="AJ29" s="214"/>
      <c r="AK29" s="214">
        <v>1</v>
      </c>
      <c r="AL29" s="565"/>
      <c r="AM29" s="565"/>
      <c r="AN29" s="565"/>
      <c r="AO29" s="574"/>
      <c r="AP29" s="574"/>
      <c r="AQ29" s="574"/>
      <c r="AR29" s="574"/>
      <c r="AS29" s="574"/>
      <c r="AT29" s="574"/>
      <c r="AU29" s="574"/>
      <c r="AV29" s="574"/>
      <c r="AW29" s="574"/>
      <c r="AX29" s="574"/>
      <c r="AY29" s="574"/>
      <c r="AZ29" s="574"/>
      <c r="BA29" s="574"/>
      <c r="BB29" s="574"/>
      <c r="BC29" s="574"/>
      <c r="BD29" s="574"/>
      <c r="BE29" s="574"/>
      <c r="BF29" s="574"/>
      <c r="BG29" s="574"/>
      <c r="BH29" s="574"/>
      <c r="BI29" s="574"/>
      <c r="BJ29" s="574"/>
      <c r="BK29" s="574"/>
      <c r="BL29" s="574"/>
      <c r="BM29" s="574"/>
      <c r="BN29" s="574"/>
      <c r="BO29" s="574"/>
      <c r="BP29" s="574"/>
      <c r="BQ29" s="574"/>
      <c r="BR29" s="574"/>
      <c r="BS29" s="574"/>
      <c r="BT29" s="574"/>
      <c r="BU29" s="574"/>
      <c r="BV29" s="574"/>
      <c r="BW29" s="574"/>
      <c r="BX29" s="574"/>
      <c r="BY29" s="574"/>
      <c r="BZ29" s="574"/>
      <c r="CA29" s="574"/>
      <c r="CB29" s="574"/>
      <c r="CC29" s="574"/>
      <c r="CD29" s="574"/>
      <c r="CE29" s="574"/>
      <c r="CF29" s="574"/>
      <c r="CG29" s="574"/>
      <c r="CH29" s="574"/>
      <c r="CI29" s="574"/>
      <c r="CJ29" s="574"/>
      <c r="CK29" s="574"/>
      <c r="CL29" s="574"/>
      <c r="CM29" s="574"/>
      <c r="CN29" s="574"/>
      <c r="CO29" s="574"/>
      <c r="CP29" s="574"/>
      <c r="CQ29" s="574"/>
      <c r="CR29" s="574"/>
      <c r="CS29" s="574"/>
      <c r="CT29" s="574"/>
      <c r="CU29" s="574"/>
      <c r="CV29" s="574"/>
      <c r="CW29" s="574"/>
      <c r="CX29" s="574"/>
      <c r="CY29" s="574"/>
    </row>
    <row r="30" spans="1:103" s="19" customFormat="1" ht="14.45" customHeight="1" thickBot="1">
      <c r="A30" s="565"/>
      <c r="B30" s="565"/>
      <c r="C30" s="540" t="s">
        <v>16736</v>
      </c>
      <c r="D30" s="539" t="s">
        <v>16771</v>
      </c>
      <c r="E30" s="347"/>
      <c r="F30" s="347"/>
      <c r="G30" s="347"/>
      <c r="H30" s="449" t="s">
        <v>16658</v>
      </c>
      <c r="I30" s="214"/>
      <c r="J30" s="214"/>
      <c r="K30" s="214"/>
      <c r="L30" s="351"/>
      <c r="M30" s="566"/>
      <c r="N30" s="566"/>
      <c r="O30" s="566"/>
      <c r="P30" s="571"/>
      <c r="Q30" s="566"/>
      <c r="R30" s="566"/>
      <c r="S30" s="566"/>
      <c r="T30" s="566"/>
      <c r="U30" s="566"/>
      <c r="V30" s="566"/>
      <c r="W30" s="566"/>
      <c r="X30" s="566"/>
      <c r="Y30" s="566"/>
      <c r="Z30" s="566"/>
      <c r="AA30" s="566"/>
      <c r="AB30" s="214"/>
      <c r="AC30" s="380"/>
      <c r="AD30" s="375"/>
      <c r="AE30" s="375"/>
      <c r="AF30" s="375"/>
      <c r="AG30" s="375"/>
      <c r="AH30" s="214"/>
      <c r="AI30" s="214"/>
      <c r="AJ30" s="214"/>
      <c r="AK30" s="214">
        <v>1</v>
      </c>
      <c r="AL30" s="565"/>
      <c r="AM30" s="565"/>
      <c r="AN30" s="565"/>
      <c r="AO30" s="574"/>
      <c r="AP30" s="574"/>
      <c r="AQ30" s="574"/>
      <c r="AR30" s="574"/>
      <c r="AS30" s="574"/>
      <c r="AT30" s="574"/>
      <c r="AU30" s="574"/>
      <c r="AV30" s="574"/>
      <c r="AW30" s="574"/>
      <c r="AX30" s="574"/>
      <c r="AY30" s="574"/>
      <c r="AZ30" s="574"/>
      <c r="BA30" s="574"/>
      <c r="BB30" s="574"/>
      <c r="BC30" s="574"/>
      <c r="BD30" s="574"/>
      <c r="BE30" s="574"/>
      <c r="BF30" s="574"/>
      <c r="BG30" s="574"/>
      <c r="BH30" s="574"/>
      <c r="BI30" s="574"/>
      <c r="BJ30" s="574"/>
      <c r="BK30" s="574"/>
      <c r="BL30" s="574"/>
      <c r="BM30" s="574"/>
      <c r="BN30" s="574"/>
      <c r="BO30" s="574"/>
      <c r="BP30" s="574"/>
      <c r="BQ30" s="574"/>
      <c r="BR30" s="574"/>
      <c r="BS30" s="574"/>
      <c r="BT30" s="574"/>
      <c r="BU30" s="574"/>
      <c r="BV30" s="574"/>
      <c r="BW30" s="574"/>
      <c r="BX30" s="574"/>
      <c r="BY30" s="574"/>
      <c r="BZ30" s="574"/>
      <c r="CA30" s="574"/>
      <c r="CB30" s="574"/>
      <c r="CC30" s="574"/>
      <c r="CD30" s="574"/>
      <c r="CE30" s="574"/>
      <c r="CF30" s="574"/>
      <c r="CG30" s="574"/>
      <c r="CH30" s="574"/>
      <c r="CI30" s="574"/>
      <c r="CJ30" s="574"/>
      <c r="CK30" s="574"/>
      <c r="CL30" s="574"/>
      <c r="CM30" s="574"/>
      <c r="CN30" s="574"/>
      <c r="CO30" s="574"/>
      <c r="CP30" s="574"/>
      <c r="CQ30" s="574"/>
      <c r="CR30" s="574"/>
      <c r="CS30" s="574"/>
      <c r="CT30" s="574"/>
      <c r="CU30" s="574"/>
      <c r="CV30" s="574"/>
      <c r="CW30" s="574"/>
      <c r="CX30" s="574"/>
      <c r="CY30" s="574"/>
    </row>
    <row r="31" spans="1:103" s="19" customFormat="1" ht="14.45" customHeight="1" thickBot="1">
      <c r="A31" s="565"/>
      <c r="B31" s="565"/>
      <c r="C31" s="356"/>
      <c r="D31" s="357"/>
      <c r="E31" s="358"/>
      <c r="F31" s="358"/>
      <c r="G31" s="358"/>
      <c r="H31" s="218"/>
      <c r="I31" s="218"/>
      <c r="J31" s="218"/>
      <c r="K31" s="218"/>
      <c r="L31" s="359"/>
      <c r="M31" s="566"/>
      <c r="N31" s="566"/>
      <c r="O31" s="566"/>
      <c r="P31" s="571"/>
      <c r="Q31" s="566"/>
      <c r="R31" s="566"/>
      <c r="S31" s="566"/>
      <c r="T31" s="566"/>
      <c r="U31" s="566"/>
      <c r="V31" s="566"/>
      <c r="W31" s="566"/>
      <c r="X31" s="566"/>
      <c r="Y31" s="566"/>
      <c r="Z31" s="566"/>
      <c r="AA31" s="566"/>
      <c r="AB31" s="214"/>
      <c r="AC31" s="387"/>
      <c r="AD31" s="376"/>
      <c r="AE31" s="375"/>
      <c r="AF31" s="375"/>
      <c r="AG31" s="375"/>
      <c r="AH31" s="214"/>
      <c r="AI31" s="214"/>
      <c r="AJ31" s="214"/>
      <c r="AK31" s="214">
        <v>1</v>
      </c>
      <c r="AL31" s="565"/>
      <c r="AM31" s="565"/>
      <c r="AN31" s="565"/>
      <c r="AO31" s="574"/>
      <c r="AP31" s="574"/>
      <c r="AQ31" s="574"/>
      <c r="AR31" s="574"/>
      <c r="AS31" s="574"/>
      <c r="AT31" s="574"/>
      <c r="AU31" s="574"/>
      <c r="AV31" s="574"/>
      <c r="AW31" s="574"/>
      <c r="AX31" s="574"/>
      <c r="AY31" s="574"/>
      <c r="AZ31" s="574"/>
      <c r="BA31" s="574"/>
      <c r="BB31" s="574"/>
      <c r="BC31" s="574"/>
      <c r="BD31" s="574"/>
      <c r="BE31" s="574"/>
      <c r="BF31" s="574"/>
      <c r="BG31" s="574"/>
      <c r="BH31" s="574"/>
      <c r="BI31" s="574"/>
      <c r="BJ31" s="574"/>
      <c r="BK31" s="574"/>
      <c r="BL31" s="574"/>
      <c r="BM31" s="574"/>
      <c r="BN31" s="574"/>
      <c r="BO31" s="574"/>
      <c r="BP31" s="574"/>
      <c r="BQ31" s="574"/>
      <c r="BR31" s="574"/>
      <c r="BS31" s="574"/>
      <c r="BT31" s="574"/>
      <c r="BU31" s="574"/>
      <c r="BV31" s="574"/>
      <c r="BW31" s="574"/>
      <c r="BX31" s="574"/>
      <c r="BY31" s="574"/>
      <c r="BZ31" s="574"/>
      <c r="CA31" s="574"/>
      <c r="CB31" s="574"/>
      <c r="CC31" s="574"/>
      <c r="CD31" s="574"/>
      <c r="CE31" s="574"/>
      <c r="CF31" s="574"/>
      <c r="CG31" s="574"/>
      <c r="CH31" s="574"/>
      <c r="CI31" s="574"/>
      <c r="CJ31" s="574"/>
      <c r="CK31" s="574"/>
      <c r="CL31" s="574"/>
      <c r="CM31" s="574"/>
      <c r="CN31" s="574"/>
      <c r="CO31" s="574"/>
      <c r="CP31" s="574"/>
      <c r="CQ31" s="574"/>
      <c r="CR31" s="574"/>
      <c r="CS31" s="574"/>
      <c r="CT31" s="574"/>
      <c r="CU31" s="574"/>
      <c r="CV31" s="574"/>
      <c r="CW31" s="574"/>
      <c r="CX31" s="574"/>
      <c r="CY31" s="574"/>
    </row>
    <row r="32" spans="1:103" s="19" customFormat="1" ht="15.75" thickBot="1">
      <c r="A32" s="565"/>
      <c r="B32" s="565"/>
      <c r="C32" s="574"/>
      <c r="D32" s="574"/>
      <c r="E32" s="574"/>
      <c r="F32" s="574"/>
      <c r="G32" s="574"/>
      <c r="H32" s="574"/>
      <c r="I32" s="574"/>
      <c r="J32" s="574"/>
      <c r="K32" s="574"/>
      <c r="L32" s="574"/>
      <c r="M32" s="566"/>
      <c r="N32" s="566"/>
      <c r="O32" s="566"/>
      <c r="P32" s="571"/>
      <c r="Q32" s="566"/>
      <c r="R32" s="566"/>
      <c r="S32" s="566"/>
      <c r="T32" s="566"/>
      <c r="U32" s="566"/>
      <c r="V32" s="566"/>
      <c r="W32" s="566"/>
      <c r="X32" s="566"/>
      <c r="Y32" s="566"/>
      <c r="Z32" s="566"/>
      <c r="AA32" s="566"/>
      <c r="AB32" s="214"/>
      <c r="AC32" s="382" t="s">
        <v>16141</v>
      </c>
      <c r="AD32" s="376" t="s">
        <v>16147</v>
      </c>
      <c r="AE32" s="375"/>
      <c r="AF32" s="375"/>
      <c r="AG32" s="375"/>
      <c r="AH32" s="214"/>
      <c r="AI32" s="214"/>
      <c r="AJ32" s="214"/>
      <c r="AK32" s="214">
        <v>1</v>
      </c>
      <c r="AL32" s="565"/>
      <c r="AM32" s="565"/>
      <c r="AN32" s="565"/>
      <c r="AO32" s="574"/>
      <c r="AP32" s="574"/>
      <c r="AQ32" s="574"/>
      <c r="AR32" s="574"/>
      <c r="AS32" s="574"/>
      <c r="AT32" s="574"/>
      <c r="AU32" s="574"/>
      <c r="AV32" s="574"/>
      <c r="AW32" s="574"/>
      <c r="AX32" s="574"/>
      <c r="AY32" s="574"/>
      <c r="AZ32" s="574"/>
      <c r="BA32" s="574"/>
      <c r="BB32" s="574"/>
      <c r="BC32" s="574"/>
      <c r="BD32" s="574"/>
      <c r="BE32" s="574"/>
      <c r="BF32" s="574"/>
      <c r="BG32" s="574"/>
      <c r="BH32" s="574"/>
      <c r="BI32" s="574"/>
      <c r="BJ32" s="574"/>
      <c r="BK32" s="574"/>
      <c r="BL32" s="574"/>
      <c r="BM32" s="574"/>
      <c r="BN32" s="574"/>
      <c r="BO32" s="574"/>
      <c r="BP32" s="574"/>
      <c r="BQ32" s="574"/>
      <c r="BR32" s="574"/>
      <c r="BS32" s="574"/>
      <c r="BT32" s="574"/>
      <c r="BU32" s="574"/>
      <c r="BV32" s="574"/>
      <c r="BW32" s="574"/>
      <c r="BX32" s="574"/>
      <c r="BY32" s="574"/>
      <c r="BZ32" s="574"/>
      <c r="CA32" s="574"/>
      <c r="CB32" s="574"/>
      <c r="CC32" s="574"/>
      <c r="CD32" s="574"/>
      <c r="CE32" s="574"/>
      <c r="CF32" s="574"/>
      <c r="CG32" s="574"/>
      <c r="CH32" s="574"/>
      <c r="CI32" s="574"/>
      <c r="CJ32" s="574"/>
      <c r="CK32" s="574"/>
      <c r="CL32" s="574"/>
      <c r="CM32" s="574"/>
      <c r="CN32" s="574"/>
      <c r="CO32" s="574"/>
      <c r="CP32" s="574"/>
      <c r="CQ32" s="574"/>
      <c r="CR32" s="574"/>
      <c r="CS32" s="574"/>
      <c r="CT32" s="574"/>
      <c r="CU32" s="574"/>
      <c r="CV32" s="574"/>
      <c r="CW32" s="574"/>
      <c r="CX32" s="574"/>
      <c r="CY32" s="574"/>
    </row>
    <row r="33" spans="1:103" s="19" customFormat="1">
      <c r="A33" s="565"/>
      <c r="B33" s="565"/>
      <c r="C33" s="859" t="s">
        <v>16743</v>
      </c>
      <c r="D33" s="860"/>
      <c r="E33" s="860"/>
      <c r="F33" s="860"/>
      <c r="G33" s="860"/>
      <c r="H33" s="860"/>
      <c r="I33" s="860"/>
      <c r="J33" s="860"/>
      <c r="K33" s="860"/>
      <c r="L33" s="861"/>
      <c r="M33" s="566"/>
      <c r="N33" s="566"/>
      <c r="O33" s="566"/>
      <c r="P33" s="571"/>
      <c r="Q33" s="566"/>
      <c r="R33" s="566"/>
      <c r="S33" s="566"/>
      <c r="T33" s="566"/>
      <c r="U33" s="566"/>
      <c r="V33" s="566"/>
      <c r="W33" s="566"/>
      <c r="X33" s="566"/>
      <c r="Y33" s="566"/>
      <c r="Z33" s="566"/>
      <c r="AA33" s="566"/>
      <c r="AB33" s="214"/>
      <c r="AC33" s="375"/>
      <c r="AD33" s="375"/>
      <c r="AE33" s="375"/>
      <c r="AF33" s="375"/>
      <c r="AG33" s="375"/>
      <c r="AH33" s="214"/>
      <c r="AI33" s="214"/>
      <c r="AJ33" s="214"/>
      <c r="AK33" s="214">
        <v>1</v>
      </c>
      <c r="AL33" s="565"/>
      <c r="AM33" s="565"/>
      <c r="AN33" s="565"/>
      <c r="AO33" s="574"/>
      <c r="AP33" s="574"/>
      <c r="AQ33" s="574"/>
      <c r="AR33" s="574"/>
      <c r="AS33" s="574"/>
      <c r="AT33" s="574"/>
      <c r="AU33" s="574"/>
      <c r="AV33" s="574"/>
      <c r="AW33" s="574"/>
      <c r="AX33" s="574"/>
      <c r="AY33" s="574"/>
      <c r="AZ33" s="574"/>
      <c r="BA33" s="574"/>
      <c r="BB33" s="574"/>
      <c r="BC33" s="574"/>
      <c r="BD33" s="574"/>
      <c r="BE33" s="574"/>
      <c r="BF33" s="574"/>
      <c r="BG33" s="574"/>
      <c r="BH33" s="574"/>
      <c r="BI33" s="574"/>
      <c r="BJ33" s="574"/>
      <c r="BK33" s="574"/>
      <c r="BL33" s="574"/>
      <c r="BM33" s="574"/>
      <c r="BN33" s="574"/>
      <c r="BO33" s="574"/>
      <c r="BP33" s="574"/>
      <c r="BQ33" s="574"/>
      <c r="BR33" s="574"/>
      <c r="BS33" s="574"/>
      <c r="BT33" s="574"/>
      <c r="BU33" s="574"/>
      <c r="BV33" s="574"/>
      <c r="BW33" s="574"/>
      <c r="BX33" s="574"/>
      <c r="BY33" s="574"/>
      <c r="BZ33" s="574"/>
      <c r="CA33" s="574"/>
      <c r="CB33" s="574"/>
      <c r="CC33" s="574"/>
      <c r="CD33" s="574"/>
      <c r="CE33" s="574"/>
      <c r="CF33" s="574"/>
      <c r="CG33" s="574"/>
      <c r="CH33" s="574"/>
      <c r="CI33" s="574"/>
      <c r="CJ33" s="574"/>
      <c r="CK33" s="574"/>
      <c r="CL33" s="574"/>
      <c r="CM33" s="574"/>
      <c r="CN33" s="574"/>
      <c r="CO33" s="574"/>
      <c r="CP33" s="574"/>
      <c r="CQ33" s="574"/>
      <c r="CR33" s="574"/>
      <c r="CS33" s="574"/>
      <c r="CT33" s="574"/>
      <c r="CU33" s="574"/>
      <c r="CV33" s="574"/>
      <c r="CW33" s="574"/>
      <c r="CX33" s="574"/>
      <c r="CY33" s="574"/>
    </row>
    <row r="34" spans="1:103" s="19" customFormat="1" ht="15.75" thickBot="1">
      <c r="A34" s="565"/>
      <c r="B34" s="565"/>
      <c r="C34" s="862"/>
      <c r="D34" s="863"/>
      <c r="E34" s="863"/>
      <c r="F34" s="863"/>
      <c r="G34" s="863"/>
      <c r="H34" s="863"/>
      <c r="I34" s="863"/>
      <c r="J34" s="863"/>
      <c r="K34" s="863"/>
      <c r="L34" s="864"/>
      <c r="M34" s="566"/>
      <c r="N34" s="566"/>
      <c r="O34" s="566"/>
      <c r="P34" s="571"/>
      <c r="Q34" s="566"/>
      <c r="R34" s="566"/>
      <c r="S34" s="566"/>
      <c r="T34" s="566"/>
      <c r="U34" s="566"/>
      <c r="V34" s="566"/>
      <c r="W34" s="566"/>
      <c r="X34" s="566"/>
      <c r="Y34" s="566"/>
      <c r="Z34" s="566"/>
      <c r="AA34" s="566"/>
      <c r="AB34" s="214"/>
      <c r="AC34" s="375"/>
      <c r="AD34" s="375"/>
      <c r="AE34" s="375"/>
      <c r="AF34" s="375"/>
      <c r="AG34" s="375"/>
      <c r="AH34" s="214"/>
      <c r="AI34" s="214"/>
      <c r="AJ34" s="214"/>
      <c r="AK34" s="214">
        <v>1</v>
      </c>
      <c r="AL34" s="565"/>
      <c r="AM34" s="565"/>
      <c r="AN34" s="565"/>
      <c r="AO34" s="574"/>
      <c r="AP34" s="574"/>
      <c r="AQ34" s="574"/>
      <c r="AR34" s="574"/>
      <c r="AS34" s="574"/>
      <c r="AT34" s="574"/>
      <c r="AU34" s="574"/>
      <c r="AV34" s="574"/>
      <c r="AW34" s="574"/>
      <c r="AX34" s="574"/>
      <c r="AY34" s="574"/>
      <c r="AZ34" s="574"/>
      <c r="BA34" s="574"/>
      <c r="BB34" s="574"/>
      <c r="BC34" s="574"/>
      <c r="BD34" s="574"/>
      <c r="BE34" s="574"/>
      <c r="BF34" s="574"/>
      <c r="BG34" s="574"/>
      <c r="BH34" s="574"/>
      <c r="BI34" s="574"/>
      <c r="BJ34" s="574"/>
      <c r="BK34" s="574"/>
      <c r="BL34" s="574"/>
      <c r="BM34" s="574"/>
      <c r="BN34" s="574"/>
      <c r="BO34" s="574"/>
      <c r="BP34" s="574"/>
      <c r="BQ34" s="574"/>
      <c r="BR34" s="574"/>
      <c r="BS34" s="574"/>
      <c r="BT34" s="574"/>
      <c r="BU34" s="574"/>
      <c r="BV34" s="574"/>
      <c r="BW34" s="574"/>
      <c r="BX34" s="574"/>
      <c r="BY34" s="574"/>
      <c r="BZ34" s="574"/>
      <c r="CA34" s="574"/>
      <c r="CB34" s="574"/>
      <c r="CC34" s="574"/>
      <c r="CD34" s="574"/>
      <c r="CE34" s="574"/>
      <c r="CF34" s="574"/>
      <c r="CG34" s="574"/>
      <c r="CH34" s="574"/>
      <c r="CI34" s="574"/>
      <c r="CJ34" s="574"/>
      <c r="CK34" s="574"/>
      <c r="CL34" s="574"/>
      <c r="CM34" s="574"/>
      <c r="CN34" s="574"/>
      <c r="CO34" s="574"/>
      <c r="CP34" s="574"/>
      <c r="CQ34" s="574"/>
      <c r="CR34" s="574"/>
      <c r="CS34" s="574"/>
      <c r="CT34" s="574"/>
      <c r="CU34" s="574"/>
      <c r="CV34" s="574"/>
      <c r="CW34" s="574"/>
      <c r="CX34" s="574"/>
      <c r="CY34" s="574"/>
    </row>
    <row r="35" spans="1:103" s="19" customFormat="1" ht="18.75" thickBot="1">
      <c r="A35" s="565"/>
      <c r="B35" s="565"/>
      <c r="C35" s="448" t="s">
        <v>16692</v>
      </c>
      <c r="D35" s="348"/>
      <c r="E35" s="347"/>
      <c r="F35"/>
      <c r="G35" s="347"/>
      <c r="H35" s="214"/>
      <c r="I35" s="214"/>
      <c r="J35" s="214"/>
      <c r="K35" s="214"/>
      <c r="L35" s="351"/>
      <c r="M35" s="566"/>
      <c r="N35" s="566"/>
      <c r="O35" s="566"/>
      <c r="P35" s="571"/>
      <c r="Q35" s="566"/>
      <c r="R35" s="566"/>
      <c r="S35" s="566"/>
      <c r="T35" s="566"/>
      <c r="U35" s="566"/>
      <c r="V35" s="566"/>
      <c r="W35" s="566"/>
      <c r="X35" s="566"/>
      <c r="Y35" s="566"/>
      <c r="Z35" s="566"/>
      <c r="AA35" s="566"/>
      <c r="AB35" s="214"/>
      <c r="AC35" s="375"/>
      <c r="AD35" s="388"/>
      <c r="AE35" s="214"/>
      <c r="AF35" s="375"/>
      <c r="AG35" s="375"/>
      <c r="AH35" s="214"/>
      <c r="AI35" s="214"/>
      <c r="AJ35" s="214"/>
      <c r="AK35" s="214">
        <v>1</v>
      </c>
      <c r="AL35" s="565"/>
      <c r="AM35" s="565"/>
      <c r="AN35" s="565"/>
      <c r="AO35" s="574"/>
      <c r="AP35" s="574"/>
      <c r="AQ35" s="574"/>
      <c r="AR35" s="574"/>
      <c r="AS35" s="574"/>
      <c r="AT35" s="574"/>
      <c r="AU35" s="574"/>
      <c r="AV35" s="574"/>
      <c r="AW35" s="574"/>
      <c r="AX35" s="574"/>
      <c r="AY35" s="574"/>
      <c r="AZ35" s="574"/>
      <c r="BA35" s="574"/>
      <c r="BB35" s="574"/>
      <c r="BC35" s="574"/>
      <c r="BD35" s="574"/>
      <c r="BE35" s="574"/>
      <c r="BF35" s="574"/>
      <c r="BG35" s="574"/>
      <c r="BH35" s="574"/>
      <c r="BI35" s="574"/>
      <c r="BJ35" s="574"/>
      <c r="BK35" s="574"/>
      <c r="BL35" s="574"/>
      <c r="BM35" s="574"/>
      <c r="BN35" s="574"/>
      <c r="BO35" s="574"/>
      <c r="BP35" s="574"/>
      <c r="BQ35" s="574"/>
      <c r="BR35" s="574"/>
      <c r="BS35" s="574"/>
      <c r="BT35" s="574"/>
      <c r="BU35" s="574"/>
      <c r="BV35" s="574"/>
      <c r="BW35" s="574"/>
      <c r="BX35" s="574"/>
      <c r="BY35" s="574"/>
      <c r="BZ35" s="574"/>
      <c r="CA35" s="574"/>
      <c r="CB35" s="574"/>
      <c r="CC35" s="574"/>
      <c r="CD35" s="574"/>
      <c r="CE35" s="574"/>
      <c r="CF35" s="574"/>
      <c r="CG35" s="574"/>
      <c r="CH35" s="574"/>
      <c r="CI35" s="574"/>
      <c r="CJ35" s="574"/>
      <c r="CK35" s="574"/>
      <c r="CL35" s="574"/>
      <c r="CM35" s="574"/>
      <c r="CN35" s="574"/>
      <c r="CO35" s="574"/>
      <c r="CP35" s="574"/>
      <c r="CQ35" s="574"/>
      <c r="CR35" s="574"/>
      <c r="CS35" s="574"/>
      <c r="CT35" s="574"/>
      <c r="CU35" s="574"/>
      <c r="CV35" s="574"/>
      <c r="CW35" s="574"/>
      <c r="CX35" s="574"/>
      <c r="CY35" s="574"/>
    </row>
    <row r="36" spans="1:103" s="19" customFormat="1" ht="16.5" thickBot="1">
      <c r="A36" s="565"/>
      <c r="B36" s="565"/>
      <c r="C36" s="540" t="s">
        <v>16736</v>
      </c>
      <c r="D36" s="542" t="s">
        <v>16735</v>
      </c>
      <c r="E36" s="347"/>
      <c r="F36"/>
      <c r="G36" s="355"/>
      <c r="H36" s="449" t="s">
        <v>16658</v>
      </c>
      <c r="I36" s="214"/>
      <c r="J36" s="214"/>
      <c r="K36" s="214"/>
      <c r="L36" s="351"/>
      <c r="M36" s="566"/>
      <c r="N36" s="566"/>
      <c r="O36" s="566"/>
      <c r="P36" s="571"/>
      <c r="Q36" s="566"/>
      <c r="R36" s="566"/>
      <c r="S36" s="566"/>
      <c r="T36" s="566"/>
      <c r="U36" s="566"/>
      <c r="V36" s="566"/>
      <c r="W36" s="566"/>
      <c r="X36" s="566"/>
      <c r="Y36" s="566"/>
      <c r="Z36" s="566"/>
      <c r="AA36" s="566"/>
      <c r="AB36" s="214"/>
      <c r="AC36" s="376" t="s">
        <v>16553</v>
      </c>
      <c r="AD36" s="214" t="s">
        <v>16659</v>
      </c>
      <c r="AE36" s="214" t="s">
        <v>16660</v>
      </c>
      <c r="AF36" s="376" t="s">
        <v>16661</v>
      </c>
      <c r="AG36" s="375"/>
      <c r="AH36" s="214"/>
      <c r="AI36" s="214"/>
      <c r="AJ36" s="214"/>
      <c r="AK36" s="214">
        <v>1</v>
      </c>
      <c r="AL36" s="565"/>
      <c r="AM36" s="565"/>
      <c r="AN36" s="565"/>
      <c r="AO36" s="574"/>
      <c r="AP36" s="574"/>
      <c r="AQ36" s="574"/>
      <c r="AR36" s="574"/>
      <c r="AS36" s="574"/>
      <c r="AT36" s="574"/>
      <c r="AU36" s="574"/>
      <c r="AV36" s="574"/>
      <c r="AW36" s="574"/>
      <c r="AX36" s="574"/>
      <c r="AY36" s="574"/>
      <c r="AZ36" s="574"/>
      <c r="BA36" s="574"/>
      <c r="BB36" s="574"/>
      <c r="BC36" s="574"/>
      <c r="BD36" s="574"/>
      <c r="BE36" s="574"/>
      <c r="BF36" s="574"/>
      <c r="BG36" s="574"/>
      <c r="BH36" s="574"/>
      <c r="BI36" s="574"/>
      <c r="BJ36" s="574"/>
      <c r="BK36" s="574"/>
      <c r="BL36" s="574"/>
      <c r="BM36" s="574"/>
      <c r="BN36" s="574"/>
      <c r="BO36" s="574"/>
      <c r="BP36" s="574"/>
      <c r="BQ36" s="574"/>
      <c r="BR36" s="574"/>
      <c r="BS36" s="574"/>
      <c r="BT36" s="574"/>
      <c r="BU36" s="574"/>
      <c r="BV36" s="574"/>
      <c r="BW36" s="574"/>
      <c r="BX36" s="574"/>
      <c r="BY36" s="574"/>
      <c r="BZ36" s="574"/>
      <c r="CA36" s="574"/>
      <c r="CB36" s="574"/>
      <c r="CC36" s="574"/>
      <c r="CD36" s="574"/>
      <c r="CE36" s="574"/>
      <c r="CF36" s="574"/>
      <c r="CG36" s="574"/>
      <c r="CH36" s="574"/>
      <c r="CI36" s="574"/>
      <c r="CJ36" s="574"/>
      <c r="CK36" s="574"/>
      <c r="CL36" s="574"/>
      <c r="CM36" s="574"/>
      <c r="CN36" s="574"/>
      <c r="CO36" s="574"/>
      <c r="CP36" s="574"/>
      <c r="CQ36" s="574"/>
      <c r="CR36" s="574"/>
      <c r="CS36" s="574"/>
      <c r="CT36" s="574"/>
      <c r="CU36" s="574"/>
      <c r="CV36" s="574"/>
      <c r="CW36" s="574"/>
      <c r="CX36" s="574"/>
      <c r="CY36" s="574"/>
    </row>
    <row r="37" spans="1:103" s="19" customFormat="1" ht="15.75" thickBot="1">
      <c r="A37" s="566"/>
      <c r="B37" s="565"/>
      <c r="C37" s="356"/>
      <c r="D37" s="357"/>
      <c r="E37" s="358"/>
      <c r="F37" s="358"/>
      <c r="G37" s="413"/>
      <c r="H37" s="218"/>
      <c r="I37" s="218"/>
      <c r="J37" s="218"/>
      <c r="K37" s="218"/>
      <c r="L37" s="359"/>
      <c r="M37" s="565"/>
      <c r="N37" s="566"/>
      <c r="O37" s="566"/>
      <c r="P37" s="571"/>
      <c r="Q37" s="566"/>
      <c r="R37" s="566"/>
      <c r="S37" s="566"/>
      <c r="T37" s="566"/>
      <c r="U37" s="566"/>
      <c r="V37" s="566"/>
      <c r="W37" s="566"/>
      <c r="X37" s="566"/>
      <c r="Y37" s="566"/>
      <c r="Z37" s="566"/>
      <c r="AA37" s="566"/>
      <c r="AB37" s="214"/>
      <c r="AC37" s="417" t="b">
        <f>IF(C23=$AC$2, TRUE, FALSE)</f>
        <v>0</v>
      </c>
      <c r="AD37" s="420" t="b">
        <f>IF(OR(D25="",D26="",D27=""),TRUE,FALSE)</f>
        <v>1</v>
      </c>
      <c r="AE37" s="421" t="str">
        <f>LEFT(UPPER(TRIM(D26)),1)</f>
        <v/>
      </c>
      <c r="AF37" s="422" t="str">
        <f>IF(AC37=FALSE,"",IF(AD37=TRUE,"You must fill in your highschool information if you are applying in the RSPP", IF(OR(AE37="G",AE37="H",AE37="J", AE37=""), "", "Your postal code indicates a highschool not in Quebec")))</f>
        <v/>
      </c>
      <c r="AG37" s="375"/>
      <c r="AH37" s="214"/>
      <c r="AI37" s="214"/>
      <c r="AJ37" s="214"/>
      <c r="AK37" s="214">
        <v>1</v>
      </c>
      <c r="AL37" s="565"/>
      <c r="AM37" s="565"/>
      <c r="AN37" s="565"/>
      <c r="AO37" s="574"/>
      <c r="AP37" s="574"/>
      <c r="AQ37" s="574"/>
      <c r="AR37" s="574"/>
      <c r="AS37" s="574"/>
      <c r="AT37" s="574"/>
      <c r="AU37" s="574"/>
      <c r="AV37" s="574"/>
      <c r="AW37" s="574"/>
      <c r="AX37" s="574"/>
      <c r="AY37" s="574"/>
      <c r="AZ37" s="574"/>
      <c r="BA37" s="574"/>
      <c r="BB37" s="574"/>
      <c r="BC37" s="574"/>
      <c r="BD37" s="574"/>
      <c r="BE37" s="574"/>
      <c r="BF37" s="574"/>
      <c r="BG37" s="574"/>
      <c r="BH37" s="574"/>
      <c r="BI37" s="574"/>
      <c r="BJ37" s="574"/>
      <c r="BK37" s="574"/>
      <c r="BL37" s="574"/>
      <c r="BM37" s="574"/>
      <c r="BN37" s="574"/>
      <c r="BO37" s="574"/>
      <c r="BP37" s="574"/>
      <c r="BQ37" s="574"/>
      <c r="BR37" s="574"/>
      <c r="BS37" s="574"/>
      <c r="BT37" s="574"/>
      <c r="BU37" s="574"/>
      <c r="BV37" s="574"/>
      <c r="BW37" s="574"/>
      <c r="BX37" s="574"/>
      <c r="BY37" s="574"/>
      <c r="BZ37" s="574"/>
      <c r="CA37" s="574"/>
      <c r="CB37" s="574"/>
      <c r="CC37" s="574"/>
      <c r="CD37" s="574"/>
      <c r="CE37" s="574"/>
      <c r="CF37" s="574"/>
      <c r="CG37" s="574"/>
      <c r="CH37" s="574"/>
      <c r="CI37" s="574"/>
      <c r="CJ37" s="574"/>
      <c r="CK37" s="574"/>
      <c r="CL37" s="574"/>
      <c r="CM37" s="574"/>
      <c r="CN37" s="574"/>
      <c r="CO37" s="574"/>
      <c r="CP37" s="574"/>
      <c r="CQ37" s="574"/>
      <c r="CR37" s="574"/>
      <c r="CS37" s="574"/>
      <c r="CT37" s="574"/>
      <c r="CU37" s="574"/>
      <c r="CV37" s="574"/>
      <c r="CW37" s="574"/>
      <c r="CX37" s="574"/>
      <c r="CY37" s="574"/>
    </row>
    <row r="38" spans="1:103" s="19" customFormat="1" ht="18.75" thickBot="1">
      <c r="A38" s="566"/>
      <c r="B38" s="565"/>
      <c r="C38" s="447" t="s">
        <v>16768</v>
      </c>
      <c r="D38" s="373"/>
      <c r="E38" s="350"/>
      <c r="F38" s="350"/>
      <c r="G38" s="347"/>
      <c r="H38" s="215"/>
      <c r="I38" s="215"/>
      <c r="J38" s="215"/>
      <c r="K38" s="215"/>
      <c r="L38" s="374"/>
      <c r="M38" s="565"/>
      <c r="N38" s="566"/>
      <c r="O38" s="574"/>
      <c r="P38" s="571"/>
      <c r="Q38" s="566"/>
      <c r="R38" s="566"/>
      <c r="S38" s="566"/>
      <c r="T38" s="566"/>
      <c r="U38" s="566"/>
      <c r="V38" s="566"/>
      <c r="W38" s="566"/>
      <c r="X38" s="566"/>
      <c r="Y38" s="566"/>
      <c r="Z38" s="566"/>
      <c r="AA38" s="566"/>
      <c r="AB38" s="389"/>
      <c r="AC38" s="418" t="s">
        <v>16636</v>
      </c>
      <c r="AD38" s="388"/>
      <c r="AE38" s="214"/>
      <c r="AF38" s="389"/>
      <c r="AG38" s="389"/>
      <c r="AH38" s="389"/>
      <c r="AI38" s="389"/>
      <c r="AJ38" s="389"/>
      <c r="AK38" s="214">
        <v>1</v>
      </c>
      <c r="AL38" s="574"/>
      <c r="AM38" s="574"/>
      <c r="AN38" s="574"/>
      <c r="AO38" s="574"/>
      <c r="AP38" s="574"/>
      <c r="AQ38" s="574"/>
      <c r="AR38" s="574"/>
      <c r="AS38" s="574"/>
      <c r="AT38" s="574"/>
      <c r="AU38" s="574"/>
      <c r="AV38" s="574"/>
      <c r="AW38" s="574"/>
      <c r="AX38" s="574"/>
      <c r="AY38" s="574"/>
      <c r="AZ38" s="574"/>
      <c r="BA38" s="574"/>
      <c r="BB38" s="574"/>
      <c r="BC38" s="574"/>
      <c r="BD38" s="574"/>
      <c r="BE38" s="574"/>
      <c r="BF38" s="574"/>
      <c r="BG38" s="574"/>
      <c r="BH38" s="574"/>
      <c r="BI38" s="574"/>
      <c r="BJ38" s="574"/>
      <c r="BK38" s="574"/>
      <c r="BL38" s="574"/>
      <c r="BM38" s="574"/>
      <c r="BN38" s="574"/>
      <c r="BO38" s="574"/>
      <c r="BP38" s="574"/>
      <c r="BQ38" s="574"/>
      <c r="BR38" s="574"/>
      <c r="BS38" s="574"/>
      <c r="BT38" s="574"/>
      <c r="BU38" s="574"/>
      <c r="BV38" s="574"/>
      <c r="BW38" s="574"/>
      <c r="BX38" s="574"/>
      <c r="BY38" s="574"/>
      <c r="BZ38" s="574"/>
      <c r="CA38" s="574"/>
      <c r="CB38" s="574"/>
      <c r="CC38" s="574"/>
      <c r="CD38" s="574"/>
      <c r="CE38" s="574"/>
      <c r="CF38" s="574"/>
      <c r="CG38" s="574"/>
      <c r="CH38" s="574"/>
      <c r="CI38" s="574"/>
      <c r="CJ38" s="574"/>
      <c r="CK38" s="574"/>
      <c r="CL38" s="574"/>
      <c r="CM38" s="574"/>
      <c r="CN38" s="574"/>
      <c r="CO38" s="574"/>
      <c r="CP38" s="574"/>
      <c r="CQ38" s="574"/>
      <c r="CR38" s="574"/>
      <c r="CS38" s="574"/>
      <c r="CT38" s="574"/>
      <c r="CU38" s="574"/>
      <c r="CV38" s="574"/>
      <c r="CW38" s="574"/>
      <c r="CX38" s="574"/>
      <c r="CY38" s="574"/>
    </row>
    <row r="39" spans="1:103" s="19" customFormat="1" ht="16.5" thickBot="1">
      <c r="A39" s="566"/>
      <c r="B39" s="565"/>
      <c r="C39" s="540" t="s">
        <v>16736</v>
      </c>
      <c r="D39" s="539" t="s">
        <v>16771</v>
      </c>
      <c r="E39" s="347"/>
      <c r="F39" s="347"/>
      <c r="G39" s="347"/>
      <c r="H39" s="449" t="s">
        <v>16658</v>
      </c>
      <c r="I39" s="214"/>
      <c r="J39" s="214"/>
      <c r="K39" s="214"/>
      <c r="L39" s="351"/>
      <c r="M39" s="565"/>
      <c r="N39" s="566"/>
      <c r="O39" s="574"/>
      <c r="P39" s="571"/>
      <c r="Q39" s="566"/>
      <c r="R39" s="566"/>
      <c r="S39" s="566"/>
      <c r="T39" s="566"/>
      <c r="U39" s="566"/>
      <c r="V39" s="566"/>
      <c r="W39" s="566"/>
      <c r="X39" s="566"/>
      <c r="Y39" s="566"/>
      <c r="Z39" s="566"/>
      <c r="AA39" s="566"/>
      <c r="AB39" s="389"/>
      <c r="AC39" s="417" t="b">
        <f>IF(C16=$AC$2, TRUE, FALSE)</f>
        <v>0</v>
      </c>
      <c r="AD39" s="388"/>
      <c r="AE39" s="214"/>
      <c r="AF39" s="389"/>
      <c r="AG39" s="389"/>
      <c r="AH39" s="389"/>
      <c r="AI39" s="389"/>
      <c r="AJ39" s="389"/>
      <c r="AK39" s="214">
        <v>1</v>
      </c>
      <c r="AL39" s="574"/>
      <c r="AM39" s="574"/>
      <c r="AN39" s="574"/>
      <c r="AO39" s="574"/>
      <c r="AP39" s="574"/>
      <c r="AQ39" s="574"/>
      <c r="AR39" s="574"/>
      <c r="AS39" s="574"/>
      <c r="AT39" s="574"/>
      <c r="AU39" s="574"/>
      <c r="AV39" s="574"/>
      <c r="AW39" s="574"/>
      <c r="AX39" s="574"/>
      <c r="AY39" s="574"/>
      <c r="AZ39" s="574"/>
      <c r="BA39" s="574"/>
      <c r="BB39" s="574"/>
      <c r="BC39" s="574"/>
      <c r="BD39" s="574"/>
      <c r="BE39" s="574"/>
      <c r="BF39" s="574"/>
      <c r="BG39" s="574"/>
      <c r="BH39" s="574"/>
      <c r="BI39" s="574"/>
      <c r="BJ39" s="574"/>
      <c r="BK39" s="574"/>
      <c r="BL39" s="574"/>
      <c r="BM39" s="574"/>
      <c r="BN39" s="574"/>
      <c r="BO39" s="574"/>
      <c r="BP39" s="574"/>
      <c r="BQ39" s="574"/>
      <c r="BR39" s="574"/>
      <c r="BS39" s="574"/>
      <c r="BT39" s="574"/>
      <c r="BU39" s="574"/>
      <c r="BV39" s="574"/>
      <c r="BW39" s="574"/>
      <c r="BX39" s="574"/>
      <c r="BY39" s="574"/>
      <c r="BZ39" s="574"/>
      <c r="CA39" s="574"/>
      <c r="CB39" s="574"/>
      <c r="CC39" s="574"/>
      <c r="CD39" s="574"/>
      <c r="CE39" s="574"/>
      <c r="CF39" s="574"/>
      <c r="CG39" s="574"/>
      <c r="CH39" s="574"/>
      <c r="CI39" s="574"/>
      <c r="CJ39" s="574"/>
      <c r="CK39" s="574"/>
      <c r="CL39" s="574"/>
      <c r="CM39" s="574"/>
      <c r="CN39" s="574"/>
      <c r="CO39" s="574"/>
      <c r="CP39" s="574"/>
      <c r="CQ39" s="574"/>
      <c r="CR39" s="574"/>
      <c r="CS39" s="574"/>
      <c r="CT39" s="574"/>
      <c r="CU39" s="574"/>
      <c r="CV39" s="574"/>
      <c r="CW39" s="574"/>
      <c r="CX39" s="574"/>
      <c r="CY39" s="574"/>
    </row>
    <row r="40" spans="1:103" s="19" customFormat="1" ht="15.75" thickBot="1">
      <c r="A40" s="566"/>
      <c r="B40" s="565"/>
      <c r="C40" s="356"/>
      <c r="D40" s="357"/>
      <c r="E40" s="358"/>
      <c r="F40" s="358"/>
      <c r="G40" s="358"/>
      <c r="H40" s="218"/>
      <c r="I40" s="218"/>
      <c r="J40" s="218"/>
      <c r="K40" s="218"/>
      <c r="L40" s="359"/>
      <c r="M40" s="566"/>
      <c r="N40" s="566"/>
      <c r="O40" s="574"/>
      <c r="P40" s="571"/>
      <c r="Q40" s="566"/>
      <c r="R40" s="566"/>
      <c r="S40" s="566"/>
      <c r="T40" s="566"/>
      <c r="U40" s="566"/>
      <c r="V40" s="566"/>
      <c r="W40" s="566"/>
      <c r="X40" s="566"/>
      <c r="Y40" s="566"/>
      <c r="Z40" s="566"/>
      <c r="AA40" s="566"/>
      <c r="AB40" s="389"/>
      <c r="AC40" s="418" t="s">
        <v>16654</v>
      </c>
      <c r="AD40" s="388"/>
      <c r="AE40" s="214"/>
      <c r="AF40" s="389"/>
      <c r="AG40" s="389"/>
      <c r="AH40" s="389"/>
      <c r="AI40" s="389"/>
      <c r="AJ40" s="389"/>
      <c r="AK40" s="214">
        <v>1</v>
      </c>
      <c r="AL40" s="574"/>
      <c r="AM40" s="574"/>
      <c r="AN40" s="574"/>
      <c r="AO40" s="574"/>
      <c r="AP40" s="574"/>
      <c r="AQ40" s="574"/>
      <c r="AR40" s="574"/>
      <c r="AS40" s="574"/>
      <c r="AT40" s="574"/>
      <c r="AU40" s="574"/>
      <c r="AV40" s="574"/>
      <c r="AW40" s="574"/>
      <c r="AX40" s="574"/>
      <c r="AY40" s="574"/>
      <c r="AZ40" s="574"/>
      <c r="BA40" s="574"/>
      <c r="BB40" s="574"/>
      <c r="BC40" s="574"/>
      <c r="BD40" s="574"/>
      <c r="BE40" s="574"/>
      <c r="BF40" s="574"/>
      <c r="BG40" s="574"/>
      <c r="BH40" s="574"/>
      <c r="BI40" s="574"/>
      <c r="BJ40" s="574"/>
      <c r="BK40" s="574"/>
      <c r="BL40" s="574"/>
      <c r="BM40" s="574"/>
      <c r="BN40" s="574"/>
      <c r="BO40" s="574"/>
      <c r="BP40" s="574"/>
      <c r="BQ40" s="574"/>
      <c r="BR40" s="574"/>
      <c r="BS40" s="574"/>
      <c r="BT40" s="574"/>
      <c r="BU40" s="574"/>
      <c r="BV40" s="574"/>
      <c r="BW40" s="574"/>
      <c r="BX40" s="574"/>
      <c r="BY40" s="574"/>
      <c r="BZ40" s="574"/>
      <c r="CA40" s="574"/>
      <c r="CB40" s="574"/>
      <c r="CC40" s="574"/>
      <c r="CD40" s="574"/>
      <c r="CE40" s="574"/>
      <c r="CF40" s="574"/>
      <c r="CG40" s="574"/>
      <c r="CH40" s="574"/>
      <c r="CI40" s="574"/>
      <c r="CJ40" s="574"/>
      <c r="CK40" s="574"/>
      <c r="CL40" s="574"/>
      <c r="CM40" s="574"/>
      <c r="CN40" s="574"/>
      <c r="CO40" s="574"/>
      <c r="CP40" s="574"/>
      <c r="CQ40" s="574"/>
      <c r="CR40" s="574"/>
      <c r="CS40" s="574"/>
      <c r="CT40" s="574"/>
      <c r="CU40" s="574"/>
      <c r="CV40" s="574"/>
      <c r="CW40" s="574"/>
      <c r="CX40" s="574"/>
      <c r="CY40" s="574"/>
    </row>
    <row r="41" spans="1:103" s="19" customFormat="1" ht="18.75" thickBot="1">
      <c r="A41" s="566"/>
      <c r="B41" s="565"/>
      <c r="C41" s="447" t="s">
        <v>16769</v>
      </c>
      <c r="D41" s="373"/>
      <c r="E41" s="350"/>
      <c r="F41" s="350"/>
      <c r="G41" s="347"/>
      <c r="H41" s="215"/>
      <c r="I41" s="215"/>
      <c r="J41" s="215"/>
      <c r="K41" s="215"/>
      <c r="L41" s="374"/>
      <c r="M41" s="566"/>
      <c r="N41" s="566"/>
      <c r="O41" s="574"/>
      <c r="P41" s="571"/>
      <c r="Q41" s="566"/>
      <c r="R41" s="566"/>
      <c r="S41" s="566"/>
      <c r="T41" s="566"/>
      <c r="U41" s="566"/>
      <c r="V41" s="566"/>
      <c r="W41" s="566"/>
      <c r="X41" s="566"/>
      <c r="Y41" s="566"/>
      <c r="Z41" s="566"/>
      <c r="AA41" s="566"/>
      <c r="AB41" s="389"/>
      <c r="AC41" s="417" t="b">
        <f>IF(C20=$AC$2, TRUE, FALSE)</f>
        <v>0</v>
      </c>
      <c r="AD41" s="388"/>
      <c r="AE41" s="214"/>
      <c r="AF41" s="389"/>
      <c r="AG41" s="389"/>
      <c r="AH41" s="389"/>
      <c r="AI41" s="389"/>
      <c r="AJ41" s="389"/>
      <c r="AK41" s="214">
        <v>1</v>
      </c>
      <c r="AL41" s="574"/>
      <c r="AM41" s="574"/>
      <c r="AN41" s="574"/>
      <c r="AO41" s="574"/>
      <c r="AP41" s="574"/>
      <c r="AQ41" s="574"/>
      <c r="AR41" s="574"/>
      <c r="AS41" s="574"/>
      <c r="AT41" s="574"/>
      <c r="AU41" s="574"/>
      <c r="AV41" s="574"/>
      <c r="AW41" s="574"/>
      <c r="AX41" s="574"/>
      <c r="AY41" s="574"/>
      <c r="AZ41" s="574"/>
      <c r="BA41" s="574"/>
      <c r="BB41" s="574"/>
      <c r="BC41" s="574"/>
      <c r="BD41" s="574"/>
      <c r="BE41" s="574"/>
      <c r="BF41" s="574"/>
      <c r="BG41" s="574"/>
      <c r="BH41" s="574"/>
      <c r="BI41" s="574"/>
      <c r="BJ41" s="574"/>
      <c r="BK41" s="574"/>
      <c r="BL41" s="574"/>
      <c r="BM41" s="574"/>
      <c r="BN41" s="574"/>
      <c r="BO41" s="574"/>
      <c r="BP41" s="574"/>
      <c r="BQ41" s="574"/>
      <c r="BR41" s="574"/>
      <c r="BS41" s="574"/>
      <c r="BT41" s="574"/>
      <c r="BU41" s="574"/>
      <c r="BV41" s="574"/>
      <c r="BW41" s="574"/>
      <c r="BX41" s="574"/>
      <c r="BY41" s="574"/>
      <c r="BZ41" s="574"/>
      <c r="CA41" s="574"/>
      <c r="CB41" s="574"/>
      <c r="CC41" s="574"/>
      <c r="CD41" s="574"/>
      <c r="CE41" s="574"/>
      <c r="CF41" s="574"/>
      <c r="CG41" s="574"/>
      <c r="CH41" s="574"/>
      <c r="CI41" s="574"/>
      <c r="CJ41" s="574"/>
      <c r="CK41" s="574"/>
      <c r="CL41" s="574"/>
      <c r="CM41" s="574"/>
      <c r="CN41" s="574"/>
      <c r="CO41" s="574"/>
      <c r="CP41" s="574"/>
      <c r="CQ41" s="574"/>
      <c r="CR41" s="574"/>
      <c r="CS41" s="574"/>
      <c r="CT41" s="574"/>
      <c r="CU41" s="574"/>
      <c r="CV41" s="574"/>
      <c r="CW41" s="574"/>
      <c r="CX41" s="574"/>
      <c r="CY41" s="574"/>
    </row>
    <row r="42" spans="1:103" s="19" customFormat="1" ht="16.5" thickBot="1">
      <c r="A42" s="566"/>
      <c r="B42" s="565"/>
      <c r="C42" s="540" t="s">
        <v>16736</v>
      </c>
      <c r="D42" s="541" t="s">
        <v>16770</v>
      </c>
      <c r="E42" s="347"/>
      <c r="F42" s="347"/>
      <c r="G42" s="347"/>
      <c r="H42" s="449" t="s">
        <v>16658</v>
      </c>
      <c r="I42" s="214"/>
      <c r="J42" s="214"/>
      <c r="K42" s="214"/>
      <c r="L42" s="351"/>
      <c r="M42" s="566"/>
      <c r="N42" s="566"/>
      <c r="O42" s="574"/>
      <c r="P42" s="571"/>
      <c r="Q42" s="566"/>
      <c r="R42" s="566"/>
      <c r="S42" s="566"/>
      <c r="T42" s="566"/>
      <c r="U42" s="566"/>
      <c r="V42" s="566"/>
      <c r="W42" s="566"/>
      <c r="X42" s="566"/>
      <c r="Y42" s="566"/>
      <c r="Z42" s="566"/>
      <c r="AA42" s="566"/>
      <c r="AB42" s="389"/>
      <c r="AC42" s="418" t="s">
        <v>16689</v>
      </c>
      <c r="AD42" s="388"/>
      <c r="AE42" s="214"/>
      <c r="AF42" s="389"/>
      <c r="AG42" s="389"/>
      <c r="AH42" s="389"/>
      <c r="AI42" s="389"/>
      <c r="AJ42" s="389"/>
      <c r="AK42" s="214">
        <v>1</v>
      </c>
      <c r="AL42" s="574"/>
      <c r="AM42" s="574"/>
      <c r="AN42" s="574"/>
      <c r="AO42" s="574"/>
      <c r="AP42" s="574"/>
      <c r="AQ42" s="574"/>
      <c r="AR42" s="574"/>
      <c r="AS42" s="574"/>
      <c r="AT42" s="574"/>
      <c r="AU42" s="574"/>
      <c r="AV42" s="574"/>
      <c r="AW42" s="574"/>
      <c r="AX42" s="574"/>
      <c r="AY42" s="574"/>
      <c r="AZ42" s="574"/>
      <c r="BA42" s="574"/>
      <c r="BB42" s="574"/>
      <c r="BC42" s="574"/>
      <c r="BD42" s="574"/>
      <c r="BE42" s="574"/>
      <c r="BF42" s="574"/>
      <c r="BG42" s="574"/>
      <c r="BH42" s="574"/>
      <c r="BI42" s="574"/>
      <c r="BJ42" s="574"/>
      <c r="BK42" s="574"/>
      <c r="BL42" s="574"/>
      <c r="BM42" s="574"/>
      <c r="BN42" s="574"/>
      <c r="BO42" s="574"/>
      <c r="BP42" s="574"/>
      <c r="BQ42" s="574"/>
      <c r="BR42" s="574"/>
      <c r="BS42" s="574"/>
      <c r="BT42" s="574"/>
      <c r="BU42" s="574"/>
      <c r="BV42" s="574"/>
      <c r="BW42" s="574"/>
      <c r="BX42" s="574"/>
      <c r="BY42" s="574"/>
      <c r="BZ42" s="574"/>
      <c r="CA42" s="574"/>
      <c r="CB42" s="574"/>
      <c r="CC42" s="574"/>
      <c r="CD42" s="574"/>
      <c r="CE42" s="574"/>
      <c r="CF42" s="574"/>
      <c r="CG42" s="574"/>
      <c r="CH42" s="574"/>
      <c r="CI42" s="574"/>
      <c r="CJ42" s="574"/>
      <c r="CK42" s="574"/>
      <c r="CL42" s="574"/>
      <c r="CM42" s="574"/>
      <c r="CN42" s="574"/>
      <c r="CO42" s="574"/>
      <c r="CP42" s="574"/>
      <c r="CQ42" s="574"/>
      <c r="CR42" s="574"/>
      <c r="CS42" s="574"/>
      <c r="CT42" s="574"/>
      <c r="CU42" s="574"/>
      <c r="CV42" s="574"/>
      <c r="CW42" s="574"/>
      <c r="CX42" s="574"/>
      <c r="CY42" s="574"/>
    </row>
    <row r="43" spans="1:103" s="19" customFormat="1" ht="15.75" thickBot="1">
      <c r="A43" s="566"/>
      <c r="B43" s="565"/>
      <c r="C43" s="356"/>
      <c r="D43" s="357"/>
      <c r="E43" s="358"/>
      <c r="F43" s="358"/>
      <c r="G43" s="358"/>
      <c r="H43" s="218"/>
      <c r="I43" s="218"/>
      <c r="J43" s="218"/>
      <c r="K43" s="218"/>
      <c r="L43" s="359"/>
      <c r="M43" s="566"/>
      <c r="N43" s="566"/>
      <c r="O43" s="574"/>
      <c r="P43" s="571"/>
      <c r="Q43" s="566"/>
      <c r="R43" s="566"/>
      <c r="S43" s="566"/>
      <c r="T43" s="566"/>
      <c r="U43" s="566"/>
      <c r="V43" s="566"/>
      <c r="W43" s="566"/>
      <c r="X43" s="566"/>
      <c r="Y43" s="566"/>
      <c r="Z43" s="566"/>
      <c r="AA43" s="566"/>
      <c r="AB43" s="389"/>
      <c r="AC43" s="417" t="b">
        <f>IF(C30=$AC$2, TRUE, FALSE)</f>
        <v>0</v>
      </c>
      <c r="AD43" s="388"/>
      <c r="AE43" s="214"/>
      <c r="AF43" s="389"/>
      <c r="AG43" s="389"/>
      <c r="AH43" s="389"/>
      <c r="AI43" s="389"/>
      <c r="AJ43" s="389"/>
      <c r="AK43" s="214">
        <v>1</v>
      </c>
      <c r="AL43" s="574"/>
      <c r="AM43" s="574"/>
      <c r="AN43" s="574"/>
      <c r="AO43" s="574"/>
      <c r="AP43" s="574"/>
      <c r="AQ43" s="574"/>
      <c r="AR43" s="574"/>
      <c r="AS43" s="574"/>
      <c r="AT43" s="574"/>
      <c r="AU43" s="574"/>
      <c r="AV43" s="574"/>
      <c r="AW43" s="574"/>
      <c r="AX43" s="574"/>
      <c r="AY43" s="574"/>
      <c r="AZ43" s="574"/>
      <c r="BA43" s="574"/>
      <c r="BB43" s="574"/>
      <c r="BC43" s="574"/>
      <c r="BD43" s="574"/>
      <c r="BE43" s="574"/>
      <c r="BF43" s="574"/>
      <c r="BG43" s="574"/>
      <c r="BH43" s="574"/>
      <c r="BI43" s="574"/>
      <c r="BJ43" s="574"/>
      <c r="BK43" s="574"/>
      <c r="BL43" s="574"/>
      <c r="BM43" s="574"/>
      <c r="BN43" s="574"/>
      <c r="BO43" s="574"/>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74"/>
      <c r="CL43" s="574"/>
      <c r="CM43" s="574"/>
      <c r="CN43" s="574"/>
      <c r="CO43" s="574"/>
      <c r="CP43" s="574"/>
      <c r="CQ43" s="574"/>
      <c r="CR43" s="574"/>
      <c r="CS43" s="574"/>
      <c r="CT43" s="574"/>
      <c r="CU43" s="574"/>
      <c r="CV43" s="574"/>
      <c r="CW43" s="574"/>
      <c r="CX43" s="574"/>
      <c r="CY43" s="574"/>
    </row>
    <row r="44" spans="1:103" s="19" customFormat="1">
      <c r="A44" s="566"/>
      <c r="B44" s="565"/>
      <c r="C44" s="566"/>
      <c r="D44" s="566"/>
      <c r="E44" s="566"/>
      <c r="F44" s="566"/>
      <c r="G44" s="566"/>
      <c r="H44" s="566"/>
      <c r="I44" s="566"/>
      <c r="J44" s="566"/>
      <c r="K44" s="566"/>
      <c r="L44" s="566"/>
      <c r="M44" s="566"/>
      <c r="N44" s="566"/>
      <c r="O44" s="574"/>
      <c r="P44" s="571"/>
      <c r="Q44" s="566"/>
      <c r="R44" s="566"/>
      <c r="S44" s="566"/>
      <c r="T44" s="566"/>
      <c r="U44" s="566"/>
      <c r="V44" s="566"/>
      <c r="W44" s="566"/>
      <c r="X44" s="566"/>
      <c r="Y44" s="566"/>
      <c r="Z44" s="566"/>
      <c r="AA44" s="566"/>
      <c r="AB44" s="389"/>
      <c r="AC44" s="450"/>
      <c r="AD44" s="388"/>
      <c r="AE44" s="214"/>
      <c r="AF44" s="389"/>
      <c r="AG44" s="389"/>
      <c r="AH44" s="389"/>
      <c r="AI44" s="389"/>
      <c r="AJ44" s="389"/>
      <c r="AK44" s="214">
        <v>1</v>
      </c>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4"/>
      <c r="CE44" s="574"/>
      <c r="CF44" s="574"/>
      <c r="CG44" s="574"/>
      <c r="CH44" s="574"/>
      <c r="CI44" s="574"/>
      <c r="CJ44" s="574"/>
      <c r="CK44" s="574"/>
      <c r="CL44" s="574"/>
      <c r="CM44" s="574"/>
      <c r="CN44" s="574"/>
      <c r="CO44" s="574"/>
      <c r="CP44" s="574"/>
      <c r="CQ44" s="574"/>
      <c r="CR44" s="574"/>
      <c r="CS44" s="574"/>
      <c r="CT44" s="574"/>
      <c r="CU44" s="574"/>
      <c r="CV44" s="574"/>
      <c r="CW44" s="574"/>
      <c r="CX44" s="574"/>
      <c r="CY44" s="574"/>
    </row>
    <row r="45" spans="1:103" s="19" customFormat="1">
      <c r="A45" s="566"/>
      <c r="B45" s="565"/>
      <c r="C45" s="566"/>
      <c r="D45" s="566"/>
      <c r="E45" s="566"/>
      <c r="F45" s="566"/>
      <c r="G45" s="566"/>
      <c r="H45" s="566"/>
      <c r="I45" s="566"/>
      <c r="J45" s="566"/>
      <c r="K45" s="566"/>
      <c r="L45" s="566"/>
      <c r="M45" s="566"/>
      <c r="N45" s="566"/>
      <c r="O45" s="574"/>
      <c r="P45" s="571"/>
      <c r="Q45" s="566"/>
      <c r="R45" s="566"/>
      <c r="S45" s="566"/>
      <c r="T45" s="566"/>
      <c r="U45" s="566"/>
      <c r="V45" s="566"/>
      <c r="W45" s="566"/>
      <c r="X45" s="566"/>
      <c r="Y45" s="566"/>
      <c r="Z45" s="566"/>
      <c r="AA45" s="566"/>
      <c r="AB45" s="389"/>
      <c r="AC45" s="450"/>
      <c r="AD45" s="388"/>
      <c r="AE45" s="214"/>
      <c r="AF45" s="389"/>
      <c r="AG45" s="389"/>
      <c r="AH45" s="389"/>
      <c r="AI45" s="389"/>
      <c r="AJ45" s="389"/>
      <c r="AK45" s="214">
        <v>1</v>
      </c>
      <c r="AL45" s="574"/>
      <c r="AM45" s="574"/>
      <c r="AN45" s="574"/>
      <c r="AO45" s="574"/>
      <c r="AP45" s="574"/>
      <c r="AQ45" s="574"/>
      <c r="AR45" s="574"/>
      <c r="AS45" s="574"/>
      <c r="AT45" s="574"/>
      <c r="AU45" s="574"/>
      <c r="AV45" s="574"/>
      <c r="AW45" s="574"/>
      <c r="AX45" s="574"/>
      <c r="AY45" s="574"/>
      <c r="AZ45" s="574"/>
      <c r="BA45" s="574"/>
      <c r="BB45" s="574"/>
      <c r="BC45" s="574"/>
      <c r="BD45" s="574"/>
      <c r="BE45" s="574"/>
      <c r="BF45" s="574"/>
      <c r="BG45" s="574"/>
      <c r="BH45" s="574"/>
      <c r="BI45" s="574"/>
      <c r="BJ45" s="574"/>
      <c r="BK45" s="574"/>
      <c r="BL45" s="574"/>
      <c r="BM45" s="574"/>
      <c r="BN45" s="574"/>
      <c r="BO45" s="574"/>
      <c r="BP45" s="574"/>
      <c r="BQ45" s="574"/>
      <c r="BR45" s="574"/>
      <c r="BS45" s="574"/>
      <c r="BT45" s="574"/>
      <c r="BU45" s="574"/>
      <c r="BV45" s="574"/>
      <c r="BW45" s="574"/>
      <c r="BX45" s="574"/>
      <c r="BY45" s="574"/>
      <c r="BZ45" s="574"/>
      <c r="CA45" s="574"/>
      <c r="CB45" s="574"/>
      <c r="CC45" s="574"/>
      <c r="CD45" s="574"/>
      <c r="CE45" s="574"/>
      <c r="CF45" s="574"/>
      <c r="CG45" s="574"/>
      <c r="CH45" s="574"/>
      <c r="CI45" s="574"/>
      <c r="CJ45" s="574"/>
      <c r="CK45" s="574"/>
      <c r="CL45" s="574"/>
      <c r="CM45" s="574"/>
      <c r="CN45" s="574"/>
      <c r="CO45" s="574"/>
      <c r="CP45" s="574"/>
      <c r="CQ45" s="574"/>
      <c r="CR45" s="574"/>
      <c r="CS45" s="574"/>
      <c r="CT45" s="574"/>
      <c r="CU45" s="574"/>
      <c r="CV45" s="574"/>
      <c r="CW45" s="574"/>
      <c r="CX45" s="574"/>
      <c r="CY45" s="574"/>
    </row>
    <row r="46" spans="1:103" s="19" customFormat="1" ht="18.75">
      <c r="A46" s="566"/>
      <c r="B46" s="565"/>
      <c r="C46" s="593" t="str">
        <f ca="1">HYPERLINK($AD$23,"CLICK HERE TO PROCEED")</f>
        <v>CLICK HERE TO PROCEED</v>
      </c>
      <c r="D46" s="565"/>
      <c r="E46" s="566"/>
      <c r="F46" s="574"/>
      <c r="G46" s="574"/>
      <c r="H46" s="574"/>
      <c r="I46" s="574"/>
      <c r="J46" s="574"/>
      <c r="K46" s="574"/>
      <c r="L46" s="574"/>
      <c r="M46" s="566"/>
      <c r="N46" s="566"/>
      <c r="O46" s="574"/>
      <c r="P46" s="571"/>
      <c r="Q46" s="566"/>
      <c r="R46" s="566"/>
      <c r="S46" s="566"/>
      <c r="T46" s="566"/>
      <c r="U46" s="566"/>
      <c r="V46" s="566"/>
      <c r="W46" s="566"/>
      <c r="X46" s="566"/>
      <c r="Y46" s="566"/>
      <c r="Z46" s="566"/>
      <c r="AA46" s="566"/>
      <c r="AB46" s="389"/>
      <c r="AC46" s="450"/>
      <c r="AD46" s="388"/>
      <c r="AE46" s="214"/>
      <c r="AF46" s="389"/>
      <c r="AG46" s="389"/>
      <c r="AH46" s="389"/>
      <c r="AI46" s="389"/>
      <c r="AJ46" s="389"/>
      <c r="AK46" s="214">
        <v>1</v>
      </c>
      <c r="AL46" s="574"/>
      <c r="AM46" s="574"/>
      <c r="AN46" s="574"/>
      <c r="AO46" s="574"/>
      <c r="AP46" s="574"/>
      <c r="AQ46" s="574"/>
      <c r="AR46" s="574"/>
      <c r="AS46" s="574"/>
      <c r="AT46" s="574"/>
      <c r="AU46" s="574"/>
      <c r="AV46" s="574"/>
      <c r="AW46" s="574"/>
      <c r="AX46" s="574"/>
      <c r="AY46" s="574"/>
      <c r="AZ46" s="574"/>
      <c r="BA46" s="574"/>
      <c r="BB46" s="574"/>
      <c r="BC46" s="574"/>
      <c r="BD46" s="574"/>
      <c r="BE46" s="574"/>
      <c r="BF46" s="574"/>
      <c r="BG46" s="574"/>
      <c r="BH46" s="574"/>
      <c r="BI46" s="574"/>
      <c r="BJ46" s="574"/>
      <c r="BK46" s="574"/>
      <c r="BL46" s="574"/>
      <c r="BM46" s="574"/>
      <c r="BN46" s="574"/>
      <c r="BO46" s="574"/>
      <c r="BP46" s="574"/>
      <c r="BQ46" s="574"/>
      <c r="BR46" s="574"/>
      <c r="BS46" s="574"/>
      <c r="BT46" s="574"/>
      <c r="BU46" s="574"/>
      <c r="BV46" s="574"/>
      <c r="BW46" s="574"/>
      <c r="BX46" s="574"/>
      <c r="BY46" s="574"/>
      <c r="BZ46" s="574"/>
      <c r="CA46" s="574"/>
      <c r="CB46" s="574"/>
      <c r="CC46" s="574"/>
      <c r="CD46" s="574"/>
      <c r="CE46" s="574"/>
      <c r="CF46" s="574"/>
      <c r="CG46" s="574"/>
      <c r="CH46" s="574"/>
      <c r="CI46" s="574"/>
      <c r="CJ46" s="574"/>
      <c r="CK46" s="574"/>
      <c r="CL46" s="574"/>
      <c r="CM46" s="574"/>
      <c r="CN46" s="574"/>
      <c r="CO46" s="574"/>
      <c r="CP46" s="574"/>
      <c r="CQ46" s="574"/>
      <c r="CR46" s="574"/>
      <c r="CS46" s="574"/>
      <c r="CT46" s="574"/>
      <c r="CU46" s="574"/>
      <c r="CV46" s="574"/>
      <c r="CW46" s="574"/>
      <c r="CX46" s="574"/>
      <c r="CY46" s="574"/>
    </row>
    <row r="47" spans="1:103" s="19" customFormat="1">
      <c r="A47" s="576"/>
      <c r="B47" s="576"/>
      <c r="C47" s="566"/>
      <c r="D47" s="566"/>
      <c r="E47" s="566"/>
      <c r="F47" s="575"/>
      <c r="G47" s="575"/>
      <c r="H47" s="575"/>
      <c r="I47" s="575"/>
      <c r="J47" s="575"/>
      <c r="K47" s="575"/>
      <c r="L47" s="575"/>
      <c r="M47" s="566"/>
      <c r="N47" s="566"/>
      <c r="O47" s="574"/>
      <c r="P47" s="571"/>
      <c r="Q47" s="566"/>
      <c r="R47" s="566"/>
      <c r="S47" s="566"/>
      <c r="T47" s="566"/>
      <c r="U47" s="566"/>
      <c r="V47" s="566"/>
      <c r="W47" s="566"/>
      <c r="X47" s="566"/>
      <c r="Y47" s="566"/>
      <c r="Z47" s="566"/>
      <c r="AA47" s="566"/>
      <c r="AB47" s="389"/>
      <c r="AC47" s="484" t="s">
        <v>16745</v>
      </c>
      <c r="AD47" s="388"/>
      <c r="AE47" s="214"/>
      <c r="AF47" s="389"/>
      <c r="AG47" s="389"/>
      <c r="AH47" s="389"/>
      <c r="AI47" s="389"/>
      <c r="AJ47" s="389"/>
      <c r="AK47" s="214">
        <v>1</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4"/>
      <c r="CE47" s="574"/>
      <c r="CF47" s="574"/>
      <c r="CG47" s="574"/>
      <c r="CH47" s="574"/>
      <c r="CI47" s="574"/>
      <c r="CJ47" s="574"/>
      <c r="CK47" s="574"/>
      <c r="CL47" s="574"/>
      <c r="CM47" s="574"/>
      <c r="CN47" s="574"/>
      <c r="CO47" s="574"/>
      <c r="CP47" s="574"/>
      <c r="CQ47" s="574"/>
      <c r="CR47" s="574"/>
      <c r="CS47" s="574"/>
      <c r="CT47" s="574"/>
      <c r="CU47" s="574"/>
      <c r="CV47" s="574"/>
      <c r="CW47" s="574"/>
      <c r="CX47" s="574"/>
      <c r="CY47" s="574"/>
    </row>
    <row r="48" spans="1:103" s="19" customFormat="1">
      <c r="A48" s="576"/>
      <c r="B48" s="576"/>
      <c r="C48" s="566"/>
      <c r="D48" s="566"/>
      <c r="E48" s="566"/>
      <c r="F48" s="575"/>
      <c r="G48" s="575"/>
      <c r="H48" s="575"/>
      <c r="I48" s="575"/>
      <c r="J48" s="575"/>
      <c r="K48" s="575"/>
      <c r="L48" s="575"/>
      <c r="M48" s="566"/>
      <c r="N48" s="566"/>
      <c r="O48" s="574"/>
      <c r="P48" s="571"/>
      <c r="Q48" s="566"/>
      <c r="R48" s="566"/>
      <c r="S48" s="566"/>
      <c r="T48" s="566"/>
      <c r="U48" s="566"/>
      <c r="V48" s="566"/>
      <c r="W48" s="566"/>
      <c r="X48" s="566"/>
      <c r="Y48" s="566"/>
      <c r="Z48" s="566"/>
      <c r="AA48" s="566"/>
      <c r="AB48" s="389"/>
      <c r="AC48" s="417" t="b">
        <f>IF(C39=$AC$2, TRUE, FALSE)</f>
        <v>0</v>
      </c>
      <c r="AD48" s="388"/>
      <c r="AE48" s="214"/>
      <c r="AF48" s="389"/>
      <c r="AG48" s="389"/>
      <c r="AH48" s="389"/>
      <c r="AI48" s="389"/>
      <c r="AJ48" s="389"/>
      <c r="AK48" s="214">
        <v>1</v>
      </c>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4"/>
      <c r="CE48" s="574"/>
      <c r="CF48" s="574"/>
      <c r="CG48" s="574"/>
      <c r="CH48" s="574"/>
      <c r="CI48" s="574"/>
      <c r="CJ48" s="574"/>
      <c r="CK48" s="574"/>
      <c r="CL48" s="574"/>
      <c r="CM48" s="574"/>
      <c r="CN48" s="574"/>
      <c r="CO48" s="574"/>
      <c r="CP48" s="574"/>
      <c r="CQ48" s="574"/>
      <c r="CR48" s="574"/>
      <c r="CS48" s="574"/>
      <c r="CT48" s="574"/>
      <c r="CU48" s="574"/>
      <c r="CV48" s="574"/>
      <c r="CW48" s="574"/>
      <c r="CX48" s="574"/>
      <c r="CY48" s="574"/>
    </row>
    <row r="49" spans="1:103" s="19" customFormat="1" ht="26.1" customHeight="1">
      <c r="A49" s="576"/>
      <c r="B49" s="576"/>
      <c r="C49" s="588" t="s">
        <v>432</v>
      </c>
      <c r="D49" s="566"/>
      <c r="E49" s="566"/>
      <c r="F49" s="575"/>
      <c r="G49" s="575"/>
      <c r="H49" s="575"/>
      <c r="I49" s="575"/>
      <c r="J49" s="575"/>
      <c r="K49" s="577"/>
      <c r="L49" s="575"/>
      <c r="M49" s="574"/>
      <c r="N49" s="574"/>
      <c r="O49" s="574"/>
      <c r="P49" s="571"/>
      <c r="Q49" s="566"/>
      <c r="R49" s="566"/>
      <c r="S49" s="566"/>
      <c r="T49" s="566"/>
      <c r="U49" s="566"/>
      <c r="V49" s="566"/>
      <c r="W49" s="566"/>
      <c r="X49" s="566"/>
      <c r="Y49" s="566"/>
      <c r="Z49" s="566"/>
      <c r="AA49" s="566"/>
      <c r="AB49" s="389"/>
      <c r="AC49" s="484" t="s">
        <v>16746</v>
      </c>
      <c r="AD49" s="388"/>
      <c r="AE49" s="214"/>
      <c r="AF49" s="389"/>
      <c r="AG49" s="389"/>
      <c r="AH49" s="389"/>
      <c r="AI49" s="389"/>
      <c r="AJ49" s="389"/>
      <c r="AK49" s="214">
        <v>1</v>
      </c>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row>
    <row r="50" spans="1:103" s="19" customFormat="1">
      <c r="A50" s="566"/>
      <c r="B50" s="566"/>
      <c r="C50" s="589" t="s">
        <v>433</v>
      </c>
      <c r="D50" s="578"/>
      <c r="E50" s="566"/>
      <c r="F50" s="575"/>
      <c r="G50" s="575"/>
      <c r="H50" s="575"/>
      <c r="I50" s="575"/>
      <c r="J50" s="575"/>
      <c r="K50" s="575"/>
      <c r="L50" s="575"/>
      <c r="M50" s="575"/>
      <c r="N50" s="575"/>
      <c r="O50" s="575"/>
      <c r="P50" s="571"/>
      <c r="Q50" s="566"/>
      <c r="R50" s="566"/>
      <c r="S50" s="566"/>
      <c r="T50" s="566"/>
      <c r="U50" s="566"/>
      <c r="V50" s="566"/>
      <c r="W50" s="566"/>
      <c r="X50" s="566"/>
      <c r="Y50" s="566"/>
      <c r="Z50" s="566"/>
      <c r="AA50" s="566"/>
      <c r="AB50" s="389"/>
      <c r="AC50" s="417" t="b">
        <f>IF(C42=$AC$2, TRUE, FALSE)</f>
        <v>0</v>
      </c>
      <c r="AD50" s="388"/>
      <c r="AE50" s="214"/>
      <c r="AF50" s="389"/>
      <c r="AG50" s="389"/>
      <c r="AH50" s="389"/>
      <c r="AI50" s="389"/>
      <c r="AJ50" s="389"/>
      <c r="AK50" s="214">
        <v>1</v>
      </c>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row>
    <row r="51" spans="1:103" s="19" customFormat="1">
      <c r="A51" s="566"/>
      <c r="B51" s="566"/>
      <c r="C51" s="589" t="s">
        <v>434</v>
      </c>
      <c r="D51" s="578"/>
      <c r="E51" s="566"/>
      <c r="F51" s="575"/>
      <c r="G51" s="575"/>
      <c r="H51" s="575"/>
      <c r="I51" s="575"/>
      <c r="J51" s="575"/>
      <c r="K51" s="575"/>
      <c r="L51" s="575"/>
      <c r="M51" s="575"/>
      <c r="N51" s="575"/>
      <c r="O51" s="566"/>
      <c r="P51" s="571"/>
      <c r="Q51" s="566"/>
      <c r="R51" s="566"/>
      <c r="S51" s="566"/>
      <c r="T51" s="566"/>
      <c r="U51" s="566"/>
      <c r="V51" s="566"/>
      <c r="W51" s="566"/>
      <c r="X51" s="566"/>
      <c r="Y51" s="566"/>
      <c r="Z51" s="566"/>
      <c r="AA51" s="566"/>
      <c r="AB51" s="389"/>
      <c r="AC51" s="418" t="s">
        <v>16655</v>
      </c>
      <c r="AD51" s="388"/>
      <c r="AE51" s="214"/>
      <c r="AF51" s="389"/>
      <c r="AG51" s="389"/>
      <c r="AH51" s="389"/>
      <c r="AI51" s="389"/>
      <c r="AJ51" s="389"/>
      <c r="AK51" s="214">
        <v>1</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row>
    <row r="52" spans="1:103" s="19" customFormat="1">
      <c r="A52" s="575"/>
      <c r="B52" s="566"/>
      <c r="C52" s="589" t="str">
        <f>IF(AD59=2, "3.  AVERAGE COURSE LOAD", "3.  PROGRESSION OF DIFFICULTY OF COURSES (BACHELOR DEGREE)")</f>
        <v>3.  PROGRESSION OF DIFFICULTY OF COURSES (BACHELOR DEGREE)</v>
      </c>
      <c r="D52" s="578"/>
      <c r="E52" s="566"/>
      <c r="F52" s="566"/>
      <c r="G52" s="566"/>
      <c r="H52" s="566"/>
      <c r="I52" s="575"/>
      <c r="J52" s="575"/>
      <c r="K52" s="566"/>
      <c r="L52" s="566"/>
      <c r="M52" s="575"/>
      <c r="N52" s="575"/>
      <c r="O52" s="566"/>
      <c r="P52" s="571"/>
      <c r="Q52" s="566"/>
      <c r="R52" s="566"/>
      <c r="S52" s="566"/>
      <c r="T52" s="566"/>
      <c r="U52" s="566"/>
      <c r="V52" s="566"/>
      <c r="W52" s="566"/>
      <c r="X52" s="566"/>
      <c r="Y52" s="566"/>
      <c r="Z52" s="566"/>
      <c r="AA52" s="566"/>
      <c r="AB52" s="389"/>
      <c r="AC52" s="417" t="b">
        <f>IF(C36=$AC$2, TRUE, FALSE)</f>
        <v>0</v>
      </c>
      <c r="AD52" s="389"/>
      <c r="AE52" s="389"/>
      <c r="AF52" s="389"/>
      <c r="AG52" s="389"/>
      <c r="AH52" s="389"/>
      <c r="AI52" s="389"/>
      <c r="AJ52" s="389"/>
      <c r="AK52" s="214">
        <v>1</v>
      </c>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row>
    <row r="53" spans="1:103" s="19" customFormat="1">
      <c r="A53" s="566"/>
      <c r="B53" s="566"/>
      <c r="C53" s="589" t="s">
        <v>435</v>
      </c>
      <c r="D53" s="578"/>
      <c r="E53" s="566"/>
      <c r="F53" s="566"/>
      <c r="G53" s="566"/>
      <c r="H53" s="566"/>
      <c r="I53" s="575"/>
      <c r="J53" s="575"/>
      <c r="K53" s="566"/>
      <c r="L53" s="566"/>
      <c r="M53" s="575"/>
      <c r="N53" s="575"/>
      <c r="O53" s="566"/>
      <c r="P53" s="571"/>
      <c r="Q53" s="566"/>
      <c r="R53" s="566"/>
      <c r="S53" s="566"/>
      <c r="T53" s="566"/>
      <c r="U53" s="566"/>
      <c r="V53" s="566"/>
      <c r="W53" s="566"/>
      <c r="X53" s="566"/>
      <c r="Y53" s="566"/>
      <c r="Z53" s="566"/>
      <c r="AA53" s="566"/>
      <c r="AB53" s="389"/>
      <c r="AC53" s="389"/>
      <c r="AD53" s="389"/>
      <c r="AE53" s="389"/>
      <c r="AF53" s="389"/>
      <c r="AG53" s="389"/>
      <c r="AH53" s="389"/>
      <c r="AI53" s="389"/>
      <c r="AJ53" s="389"/>
      <c r="AK53" s="214">
        <v>1</v>
      </c>
      <c r="AL53" s="574"/>
      <c r="AM53" s="574"/>
      <c r="AN53" s="574"/>
      <c r="AO53" s="574"/>
      <c r="AP53" s="574"/>
      <c r="AQ53" s="574"/>
      <c r="AR53" s="574"/>
      <c r="AS53" s="574"/>
      <c r="AT53" s="574"/>
      <c r="AU53" s="574"/>
      <c r="AV53" s="574"/>
      <c r="AW53" s="574"/>
      <c r="AX53" s="574"/>
      <c r="AY53" s="574"/>
      <c r="AZ53" s="574"/>
      <c r="BA53" s="574"/>
      <c r="BB53" s="574"/>
      <c r="BC53" s="574"/>
      <c r="BD53" s="574"/>
      <c r="BE53" s="574"/>
      <c r="BF53" s="574"/>
      <c r="BG53" s="574"/>
      <c r="BH53" s="574"/>
      <c r="BI53" s="574"/>
      <c r="BJ53" s="574"/>
      <c r="BK53" s="574"/>
      <c r="BL53" s="574"/>
      <c r="BM53" s="574"/>
      <c r="BN53" s="574"/>
      <c r="BO53" s="574"/>
      <c r="BP53" s="574"/>
      <c r="BQ53" s="574"/>
      <c r="BR53" s="574"/>
      <c r="BS53" s="574"/>
      <c r="BT53" s="574"/>
      <c r="BU53" s="574"/>
      <c r="BV53" s="574"/>
      <c r="BW53" s="574"/>
      <c r="BX53" s="574"/>
      <c r="BY53" s="574"/>
      <c r="BZ53" s="574"/>
      <c r="CA53" s="574"/>
      <c r="CB53" s="574"/>
      <c r="CC53" s="574"/>
      <c r="CD53" s="574"/>
      <c r="CE53" s="574"/>
      <c r="CF53" s="574"/>
      <c r="CG53" s="574"/>
      <c r="CH53" s="574"/>
      <c r="CI53" s="574"/>
      <c r="CJ53" s="574"/>
      <c r="CK53" s="574"/>
      <c r="CL53" s="574"/>
      <c r="CM53" s="574"/>
      <c r="CN53" s="574"/>
      <c r="CO53" s="574"/>
      <c r="CP53" s="574"/>
      <c r="CQ53" s="574"/>
      <c r="CR53" s="574"/>
      <c r="CS53" s="574"/>
      <c r="CT53" s="574"/>
      <c r="CU53" s="574"/>
      <c r="CV53" s="574"/>
      <c r="CW53" s="574"/>
      <c r="CX53" s="574"/>
      <c r="CY53" s="574"/>
    </row>
    <row r="54" spans="1:103" s="19" customFormat="1">
      <c r="A54" s="566"/>
      <c r="B54" s="575"/>
      <c r="C54" s="589" t="str">
        <f>IF(AD59=2, "","5.  PROFESSIONAL DEGREES (LEADING TO PROFESSIONAL ORDERS)")</f>
        <v>5.  PROFESSIONAL DEGREES (LEADING TO PROFESSIONAL ORDERS)</v>
      </c>
      <c r="D54" s="578"/>
      <c r="E54" s="566"/>
      <c r="F54" s="566"/>
      <c r="G54" s="566"/>
      <c r="H54" s="566"/>
      <c r="I54" s="575"/>
      <c r="J54" s="575"/>
      <c r="K54" s="566"/>
      <c r="L54" s="566"/>
      <c r="M54" s="566"/>
      <c r="N54" s="566"/>
      <c r="O54" s="566"/>
      <c r="P54" s="571"/>
      <c r="Q54" s="566"/>
      <c r="R54" s="566"/>
      <c r="S54" s="566"/>
      <c r="T54" s="566"/>
      <c r="U54" s="566"/>
      <c r="V54" s="566"/>
      <c r="W54" s="566"/>
      <c r="X54" s="566"/>
      <c r="Y54" s="566"/>
      <c r="Z54" s="566"/>
      <c r="AA54" s="566"/>
      <c r="AB54" s="389"/>
      <c r="AC54" s="389"/>
      <c r="AD54" s="389" t="s">
        <v>16682</v>
      </c>
      <c r="AE54" s="389">
        <v>1</v>
      </c>
      <c r="AF54" s="389"/>
      <c r="AG54" s="389"/>
      <c r="AH54" s="389"/>
      <c r="AI54" s="389"/>
      <c r="AJ54" s="389"/>
      <c r="AK54" s="214">
        <v>1</v>
      </c>
      <c r="AL54" s="574"/>
      <c r="AM54" s="574"/>
      <c r="AN54" s="574"/>
      <c r="AO54" s="574"/>
      <c r="AP54" s="574"/>
      <c r="AQ54" s="574"/>
      <c r="AR54" s="574"/>
      <c r="AS54" s="574"/>
      <c r="AT54" s="574"/>
      <c r="AU54" s="574"/>
      <c r="AV54" s="574"/>
      <c r="AW54" s="574"/>
      <c r="AX54" s="574"/>
      <c r="AY54" s="574"/>
      <c r="AZ54" s="574"/>
      <c r="BA54" s="574"/>
      <c r="BB54" s="574"/>
      <c r="BC54" s="574"/>
      <c r="BD54" s="574"/>
      <c r="BE54" s="574"/>
      <c r="BF54" s="574"/>
      <c r="BG54" s="574"/>
      <c r="BH54" s="574"/>
      <c r="BI54" s="574"/>
      <c r="BJ54" s="574"/>
      <c r="BK54" s="574"/>
      <c r="BL54" s="574"/>
      <c r="BM54" s="574"/>
      <c r="BN54" s="574"/>
      <c r="BO54" s="574"/>
      <c r="BP54" s="574"/>
      <c r="BQ54" s="574"/>
      <c r="BR54" s="574"/>
      <c r="BS54" s="574"/>
      <c r="BT54" s="574"/>
      <c r="BU54" s="574"/>
      <c r="BV54" s="574"/>
      <c r="BW54" s="574"/>
      <c r="BX54" s="574"/>
      <c r="BY54" s="574"/>
      <c r="BZ54" s="574"/>
      <c r="CA54" s="574"/>
      <c r="CB54" s="574"/>
      <c r="CC54" s="574"/>
      <c r="CD54" s="574"/>
      <c r="CE54" s="574"/>
      <c r="CF54" s="574"/>
      <c r="CG54" s="574"/>
      <c r="CH54" s="574"/>
      <c r="CI54" s="574"/>
      <c r="CJ54" s="574"/>
      <c r="CK54" s="574"/>
      <c r="CL54" s="574"/>
      <c r="CM54" s="574"/>
      <c r="CN54" s="574"/>
      <c r="CO54" s="574"/>
      <c r="CP54" s="574"/>
      <c r="CQ54" s="574"/>
      <c r="CR54" s="574"/>
      <c r="CS54" s="574"/>
      <c r="CT54" s="574"/>
      <c r="CU54" s="574"/>
      <c r="CV54" s="574"/>
      <c r="CW54" s="574"/>
      <c r="CX54" s="574"/>
      <c r="CY54" s="574"/>
    </row>
    <row r="55" spans="1:103">
      <c r="A55" s="566"/>
      <c r="B55" s="566"/>
      <c r="C55" s="589"/>
      <c r="D55" s="578"/>
      <c r="E55" s="566"/>
      <c r="F55" s="566"/>
      <c r="G55" s="566"/>
      <c r="H55" s="566"/>
      <c r="I55" s="575"/>
      <c r="J55" s="575"/>
      <c r="K55" s="566"/>
      <c r="L55" s="566"/>
      <c r="M55" s="566"/>
      <c r="N55" s="566"/>
      <c r="O55" s="566"/>
      <c r="P55" s="571"/>
      <c r="Q55" s="566"/>
      <c r="R55" s="566"/>
      <c r="S55" s="566"/>
      <c r="T55" s="566"/>
      <c r="U55" s="566"/>
      <c r="V55" s="566"/>
      <c r="W55" s="566"/>
      <c r="X55" s="566"/>
      <c r="Y55" s="566"/>
      <c r="Z55" s="566"/>
      <c r="AA55" s="566"/>
      <c r="AB55" s="237"/>
      <c r="AC55" s="389" t="s">
        <v>3</v>
      </c>
      <c r="AD55" s="389" t="s">
        <v>16682</v>
      </c>
      <c r="AE55" s="389">
        <v>1</v>
      </c>
      <c r="AF55" s="389"/>
      <c r="AG55" s="389"/>
      <c r="AH55" s="237"/>
      <c r="AI55" s="237"/>
      <c r="AJ55" s="237"/>
      <c r="AK55" s="214">
        <f t="array" ref="AK55:AK56">1</f>
        <v>1</v>
      </c>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row>
    <row r="56" spans="1:103">
      <c r="A56" s="566"/>
      <c r="B56" s="566"/>
      <c r="C56" s="569"/>
      <c r="D56" s="566"/>
      <c r="E56" s="566"/>
      <c r="F56" s="566"/>
      <c r="G56" s="566"/>
      <c r="H56" s="566"/>
      <c r="I56" s="566"/>
      <c r="J56" s="566"/>
      <c r="K56" s="566"/>
      <c r="L56" s="566"/>
      <c r="M56" s="566"/>
      <c r="N56" s="566"/>
      <c r="O56" s="566"/>
      <c r="P56" s="571"/>
      <c r="Q56" s="566"/>
      <c r="R56" s="566"/>
      <c r="S56" s="566"/>
      <c r="T56" s="566"/>
      <c r="U56" s="566"/>
      <c r="V56" s="566"/>
      <c r="W56" s="566"/>
      <c r="X56" s="566"/>
      <c r="Y56" s="566"/>
      <c r="Z56" s="566"/>
      <c r="AA56" s="566"/>
      <c r="AB56" s="237"/>
      <c r="AC56" s="389" t="s">
        <v>16681</v>
      </c>
      <c r="AD56" s="389" t="s">
        <v>16682</v>
      </c>
      <c r="AE56" s="389">
        <v>1</v>
      </c>
      <c r="AF56" s="389"/>
      <c r="AG56" s="389"/>
      <c r="AH56" s="237"/>
      <c r="AI56" s="237"/>
      <c r="AJ56" s="237"/>
      <c r="AK56" s="214">
        <v>1</v>
      </c>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row>
    <row r="57" spans="1:103" ht="20.25">
      <c r="A57" s="566"/>
      <c r="B57" s="566"/>
      <c r="C57" s="590" t="s">
        <v>16353</v>
      </c>
      <c r="D57" s="579"/>
      <c r="E57" s="579"/>
      <c r="F57" s="579"/>
      <c r="G57" s="566"/>
      <c r="H57" s="566"/>
      <c r="I57" s="566"/>
      <c r="J57" s="566"/>
      <c r="K57" s="566"/>
      <c r="L57" s="566"/>
      <c r="M57" s="566"/>
      <c r="N57" s="566"/>
      <c r="O57" s="566"/>
      <c r="P57" s="571"/>
      <c r="Q57" s="566"/>
      <c r="R57" s="566"/>
      <c r="S57" s="566"/>
      <c r="T57" s="566"/>
      <c r="U57" s="566"/>
      <c r="V57" s="566"/>
      <c r="W57" s="566"/>
      <c r="X57" s="566"/>
      <c r="Y57" s="566"/>
      <c r="Z57" s="566"/>
      <c r="AA57" s="566"/>
      <c r="AB57" s="237"/>
      <c r="AC57" s="389" t="s">
        <v>15977</v>
      </c>
      <c r="AD57" s="389" t="s">
        <v>16683</v>
      </c>
      <c r="AE57" s="389">
        <v>2</v>
      </c>
      <c r="AF57" s="389"/>
      <c r="AG57" s="389"/>
      <c r="AH57" s="237"/>
      <c r="AI57" s="237"/>
      <c r="AJ57" s="237"/>
      <c r="AK57" s="214">
        <f t="array" ref="AK57:AK61">1</f>
        <v>1</v>
      </c>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row>
    <row r="58" spans="1:103">
      <c r="A58" s="566"/>
      <c r="B58" s="566"/>
      <c r="C58" s="569"/>
      <c r="D58" s="566"/>
      <c r="E58" s="566"/>
      <c r="F58" s="566"/>
      <c r="G58" s="566"/>
      <c r="H58" s="566"/>
      <c r="I58" s="566"/>
      <c r="J58" s="566"/>
      <c r="K58" s="566"/>
      <c r="L58" s="566"/>
      <c r="M58" s="566"/>
      <c r="N58" s="566"/>
      <c r="O58" s="566"/>
      <c r="P58" s="571"/>
      <c r="Q58" s="566"/>
      <c r="R58" s="566"/>
      <c r="S58" s="566"/>
      <c r="T58" s="566"/>
      <c r="U58" s="566"/>
      <c r="V58" s="566"/>
      <c r="W58" s="566"/>
      <c r="X58" s="566"/>
      <c r="Y58" s="566"/>
      <c r="Z58" s="566"/>
      <c r="AA58" s="566"/>
      <c r="AB58" s="237"/>
      <c r="AC58" s="389"/>
      <c r="AD58" s="389"/>
      <c r="AE58" s="389"/>
      <c r="AF58" s="389"/>
      <c r="AG58" s="389"/>
      <c r="AH58" s="237"/>
      <c r="AI58" s="237"/>
      <c r="AJ58" s="237"/>
      <c r="AK58" s="214">
        <v>1</v>
      </c>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row>
    <row r="59" spans="1:103">
      <c r="A59" s="566"/>
      <c r="B59" s="566"/>
      <c r="C59" s="569"/>
      <c r="D59" s="581"/>
      <c r="E59" s="581"/>
      <c r="F59" s="581"/>
      <c r="G59" s="566"/>
      <c r="H59" s="566"/>
      <c r="I59" s="566"/>
      <c r="J59" s="566"/>
      <c r="K59" s="566"/>
      <c r="L59" s="566"/>
      <c r="M59" s="566"/>
      <c r="N59" s="566"/>
      <c r="O59" s="566"/>
      <c r="P59" s="571"/>
      <c r="Q59" s="566"/>
      <c r="R59" s="566"/>
      <c r="S59" s="566"/>
      <c r="T59" s="566"/>
      <c r="U59" s="566"/>
      <c r="V59" s="566"/>
      <c r="W59" s="566"/>
      <c r="X59" s="566"/>
      <c r="Y59" s="566"/>
      <c r="Z59" s="566"/>
      <c r="AA59" s="566"/>
      <c r="AB59" s="237"/>
      <c r="AC59" s="389" t="s">
        <v>16684</v>
      </c>
      <c r="AD59" s="389">
        <f>IFERROR(VLOOKUP(F10,AC54:AE57,3,FALSE), 1)</f>
        <v>1</v>
      </c>
      <c r="AE59" s="389"/>
      <c r="AF59" s="389"/>
      <c r="AG59" s="389"/>
      <c r="AH59" s="237"/>
      <c r="AI59" s="237"/>
      <c r="AJ59" s="237"/>
      <c r="AK59" s="214">
        <v>1</v>
      </c>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row>
    <row r="60" spans="1:103" ht="18">
      <c r="A60" s="566"/>
      <c r="B60" s="566"/>
      <c r="C60" s="591" t="s">
        <v>16114</v>
      </c>
      <c r="D60" s="581"/>
      <c r="E60" s="581"/>
      <c r="F60" s="581"/>
      <c r="G60" s="566"/>
      <c r="H60" s="566"/>
      <c r="I60" s="566"/>
      <c r="J60" s="566"/>
      <c r="K60" s="566"/>
      <c r="L60" s="566"/>
      <c r="M60" s="566"/>
      <c r="N60" s="566"/>
      <c r="O60" s="566"/>
      <c r="P60" s="571"/>
      <c r="Q60" s="566"/>
      <c r="R60" s="566"/>
      <c r="S60" s="566"/>
      <c r="T60" s="566"/>
      <c r="U60" s="566"/>
      <c r="V60" s="566"/>
      <c r="W60" s="566"/>
      <c r="X60" s="566"/>
      <c r="Y60" s="566"/>
      <c r="Z60" s="566"/>
      <c r="AA60" s="566"/>
      <c r="AB60" s="237"/>
      <c r="AC60" s="389"/>
      <c r="AD60" s="389"/>
      <c r="AE60" s="389"/>
      <c r="AF60" s="389"/>
      <c r="AG60" s="389"/>
      <c r="AH60" s="237"/>
      <c r="AI60" s="237"/>
      <c r="AJ60" s="237"/>
      <c r="AK60" s="214">
        <v>1</v>
      </c>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row>
    <row r="61" spans="1:103">
      <c r="A61" s="566"/>
      <c r="B61" s="566"/>
      <c r="C61" s="569"/>
      <c r="D61" s="581"/>
      <c r="E61" s="581"/>
      <c r="F61" s="581"/>
      <c r="G61" s="566"/>
      <c r="H61" s="566"/>
      <c r="I61" s="566"/>
      <c r="J61" s="566"/>
      <c r="K61" s="566"/>
      <c r="L61" s="566"/>
      <c r="M61" s="566"/>
      <c r="N61" s="566"/>
      <c r="O61" s="566"/>
      <c r="P61" s="571"/>
      <c r="Q61" s="566"/>
      <c r="R61" s="566"/>
      <c r="S61" s="566"/>
      <c r="T61" s="566"/>
      <c r="U61" s="566"/>
      <c r="V61" s="566"/>
      <c r="W61" s="566"/>
      <c r="X61" s="566"/>
      <c r="Y61" s="566"/>
      <c r="Z61" s="566"/>
      <c r="AA61" s="566"/>
      <c r="AB61" s="237"/>
      <c r="AC61" s="389"/>
      <c r="AD61" s="389"/>
      <c r="AE61" s="389"/>
      <c r="AF61" s="389"/>
      <c r="AG61" s="389"/>
      <c r="AH61" s="237"/>
      <c r="AI61" s="237"/>
      <c r="AJ61" s="237"/>
      <c r="AK61" s="214">
        <v>1</v>
      </c>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row>
    <row r="62" spans="1:103" ht="18">
      <c r="A62" s="566"/>
      <c r="B62" s="566"/>
      <c r="C62" s="583" t="s">
        <v>16374</v>
      </c>
      <c r="D62" s="584"/>
      <c r="E62" s="584"/>
      <c r="F62" s="584"/>
      <c r="G62" s="584"/>
      <c r="H62" s="566"/>
      <c r="I62" s="566"/>
      <c r="J62" s="566"/>
      <c r="K62" s="566"/>
      <c r="L62" s="566"/>
      <c r="M62" s="566"/>
      <c r="N62" s="566"/>
      <c r="O62" s="566"/>
      <c r="P62" s="571"/>
      <c r="Q62" s="566"/>
      <c r="R62" s="566"/>
      <c r="S62" s="566"/>
      <c r="T62" s="566"/>
      <c r="U62" s="566"/>
      <c r="V62" s="566"/>
      <c r="W62" s="566"/>
      <c r="X62" s="566"/>
      <c r="Y62" s="566"/>
      <c r="Z62" s="566"/>
      <c r="AA62" s="566"/>
      <c r="AB62" s="237"/>
      <c r="AC62" s="389"/>
      <c r="AD62" s="389"/>
      <c r="AE62" s="389"/>
      <c r="AF62" s="389"/>
      <c r="AG62" s="389"/>
      <c r="AH62" s="237"/>
      <c r="AI62" s="237"/>
      <c r="AJ62" s="237"/>
      <c r="AK62" s="237"/>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row>
    <row r="63" spans="1:103" ht="18.75" thickBot="1">
      <c r="A63" s="587"/>
      <c r="B63" s="587"/>
      <c r="C63" s="585" t="s">
        <v>16548</v>
      </c>
      <c r="D63" s="586"/>
      <c r="E63" s="586"/>
      <c r="F63" s="586"/>
      <c r="G63" s="586"/>
      <c r="H63" s="587"/>
      <c r="I63" s="587"/>
      <c r="J63" s="587"/>
      <c r="K63" s="587"/>
      <c r="L63" s="587"/>
      <c r="M63" s="587"/>
      <c r="N63" s="587"/>
      <c r="O63" s="587"/>
      <c r="P63" s="592"/>
      <c r="Q63" s="566"/>
      <c r="R63" s="566"/>
      <c r="S63" s="566"/>
      <c r="T63" s="566"/>
      <c r="U63" s="566"/>
      <c r="V63" s="566"/>
      <c r="W63" s="566"/>
      <c r="X63" s="566"/>
      <c r="Y63" s="566"/>
      <c r="Z63" s="566"/>
      <c r="AA63" s="566"/>
      <c r="AB63" s="237"/>
      <c r="AC63" s="389"/>
      <c r="AD63" s="389"/>
      <c r="AE63" s="389"/>
      <c r="AF63" s="389"/>
      <c r="AG63" s="389"/>
      <c r="AH63" s="237"/>
      <c r="AI63" s="237"/>
      <c r="AJ63" s="237"/>
      <c r="AK63" s="237"/>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row>
    <row r="64" spans="1:103">
      <c r="A64" s="627"/>
      <c r="B64" s="627"/>
      <c r="C64" s="627"/>
      <c r="D64" s="627"/>
      <c r="E64" s="627"/>
      <c r="F64" s="627"/>
      <c r="G64" s="627"/>
      <c r="H64" s="627"/>
      <c r="I64" s="627"/>
      <c r="J64" s="627"/>
      <c r="K64" s="627"/>
      <c r="L64" s="627"/>
      <c r="M64" s="627"/>
      <c r="N64" s="627"/>
      <c r="O64" s="627"/>
      <c r="P64" s="627"/>
      <c r="Q64" s="566"/>
      <c r="R64" s="566"/>
      <c r="S64" s="566"/>
      <c r="T64" s="566"/>
      <c r="U64" s="566"/>
      <c r="V64" s="566"/>
      <c r="W64" s="566"/>
      <c r="X64" s="566"/>
      <c r="Y64" s="566"/>
      <c r="Z64" s="566"/>
      <c r="AA64" s="566"/>
      <c r="AB64" s="237"/>
      <c r="AC64" s="237"/>
      <c r="AD64" s="237"/>
      <c r="AE64" s="237"/>
      <c r="AF64" s="237"/>
      <c r="AG64" s="237"/>
      <c r="AH64" s="237"/>
      <c r="AI64" s="237"/>
      <c r="AJ64" s="237"/>
      <c r="AK64" s="237"/>
      <c r="AL64" s="566"/>
      <c r="AM64" s="566"/>
      <c r="AN64" s="566"/>
      <c r="AO64" s="566"/>
      <c r="AP64" s="566"/>
      <c r="AQ64" s="566"/>
      <c r="AR64" s="566"/>
      <c r="AS64" s="566"/>
      <c r="AT64" s="566"/>
      <c r="AU64" s="566"/>
      <c r="AV64" s="566"/>
      <c r="AW64" s="566"/>
      <c r="AX64" s="566"/>
      <c r="AY64" s="566"/>
      <c r="AZ64" s="566"/>
      <c r="BA64" s="566"/>
      <c r="BB64" s="566"/>
      <c r="BC64" s="566"/>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row>
    <row r="65" spans="1:103">
      <c r="A65" s="628"/>
      <c r="B65" s="569"/>
      <c r="C65" s="743" t="s">
        <v>16782</v>
      </c>
      <c r="D65" s="569"/>
      <c r="E65" s="569"/>
      <c r="F65" s="569"/>
      <c r="G65" s="569"/>
      <c r="H65" s="569"/>
      <c r="I65" s="569"/>
      <c r="J65" s="569"/>
      <c r="K65" s="569"/>
      <c r="L65" s="569"/>
      <c r="M65" s="569"/>
      <c r="N65" s="569"/>
      <c r="O65" s="569"/>
      <c r="P65" s="569"/>
      <c r="Q65" s="574"/>
      <c r="R65" s="566"/>
      <c r="S65" s="566"/>
      <c r="T65" s="566"/>
      <c r="U65" s="566"/>
      <c r="V65" s="566"/>
      <c r="W65" s="566"/>
      <c r="X65" s="566"/>
      <c r="Y65" s="566"/>
      <c r="Z65" s="566"/>
      <c r="AA65" s="566"/>
      <c r="AB65" s="237"/>
      <c r="AC65" s="237"/>
      <c r="AD65" s="237"/>
      <c r="AE65" s="237"/>
      <c r="AF65" s="237"/>
      <c r="AG65" s="237"/>
      <c r="AH65" s="237"/>
      <c r="AI65" s="237"/>
      <c r="AJ65" s="237"/>
      <c r="AK65" s="237"/>
      <c r="AL65" s="566"/>
      <c r="AM65" s="566"/>
      <c r="AN65" s="566"/>
      <c r="AO65" s="566"/>
      <c r="AP65" s="566"/>
      <c r="AQ65" s="566"/>
      <c r="AR65" s="566"/>
      <c r="AS65" s="566"/>
      <c r="AT65" s="566"/>
      <c r="AU65" s="566"/>
      <c r="AV65" s="566"/>
      <c r="AW65" s="566"/>
      <c r="AX65" s="566"/>
      <c r="AY65" s="566"/>
      <c r="AZ65" s="566"/>
      <c r="BA65" s="566"/>
      <c r="BB65" s="566"/>
      <c r="BC65" s="566"/>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row>
    <row r="66" spans="1:103">
      <c r="A66" s="628"/>
      <c r="B66" s="569"/>
      <c r="C66" s="569"/>
      <c r="D66" s="569"/>
      <c r="E66" s="569"/>
      <c r="F66" s="569"/>
      <c r="G66" s="569"/>
      <c r="H66" s="569"/>
      <c r="I66" s="569"/>
      <c r="J66" s="569"/>
      <c r="K66" s="569"/>
      <c r="L66" s="569"/>
      <c r="M66" s="569"/>
      <c r="N66" s="569"/>
      <c r="O66" s="569"/>
      <c r="P66" s="569"/>
      <c r="Q66" s="574"/>
      <c r="R66" s="566"/>
      <c r="S66" s="566"/>
      <c r="T66" s="566"/>
      <c r="U66" s="566"/>
      <c r="V66" s="566"/>
      <c r="W66" s="566"/>
      <c r="X66" s="566"/>
      <c r="Y66" s="566"/>
      <c r="Z66" s="566"/>
      <c r="AA66" s="566"/>
      <c r="AB66" s="237"/>
      <c r="AC66" s="237"/>
      <c r="AD66" s="237"/>
      <c r="AE66" s="237"/>
      <c r="AF66" s="237"/>
      <c r="AG66" s="237"/>
      <c r="AH66" s="237"/>
      <c r="AI66" s="237"/>
      <c r="AJ66" s="237"/>
      <c r="AK66" s="237"/>
      <c r="AL66" s="566"/>
      <c r="AM66" s="566"/>
      <c r="AN66" s="566"/>
      <c r="AO66" s="566"/>
      <c r="AP66" s="566"/>
      <c r="AQ66" s="566"/>
      <c r="AR66" s="566"/>
      <c r="AS66" s="566"/>
      <c r="AT66" s="566"/>
      <c r="AU66" s="566"/>
      <c r="AV66" s="566"/>
      <c r="AW66" s="566"/>
      <c r="AX66" s="566"/>
      <c r="AY66" s="566"/>
      <c r="AZ66" s="566"/>
      <c r="BA66" s="566"/>
      <c r="BB66" s="566"/>
      <c r="BC66" s="566"/>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row>
    <row r="67" spans="1:103">
      <c r="A67" s="628"/>
      <c r="B67" s="569"/>
      <c r="C67" s="569"/>
      <c r="D67" s="569"/>
      <c r="E67" s="569"/>
      <c r="F67" s="569"/>
      <c r="G67" s="569"/>
      <c r="H67" s="569"/>
      <c r="I67" s="569"/>
      <c r="J67" s="569"/>
      <c r="K67" s="569"/>
      <c r="L67" s="569"/>
      <c r="M67" s="569"/>
      <c r="N67" s="569"/>
      <c r="O67" s="569"/>
      <c r="P67" s="569"/>
      <c r="Q67" s="574"/>
      <c r="R67" s="566"/>
      <c r="S67" s="566"/>
      <c r="T67" s="566"/>
      <c r="U67" s="566"/>
      <c r="V67" s="566"/>
      <c r="W67" s="566"/>
      <c r="X67" s="566"/>
      <c r="Y67" s="566"/>
      <c r="Z67" s="566"/>
      <c r="AA67" s="566"/>
      <c r="AB67" s="388"/>
      <c r="AC67" s="237"/>
      <c r="AD67" s="237"/>
      <c r="AE67" s="237"/>
      <c r="AF67" s="237"/>
      <c r="AG67" s="237"/>
      <c r="AH67" s="388"/>
      <c r="AI67" s="388"/>
      <c r="AJ67" s="388"/>
      <c r="AK67" s="388"/>
      <c r="AL67" s="566"/>
      <c r="AM67" s="566"/>
      <c r="AN67" s="566"/>
      <c r="AO67" s="566"/>
      <c r="AP67" s="566"/>
      <c r="AQ67" s="566"/>
      <c r="AR67" s="566"/>
      <c r="AS67" s="566"/>
      <c r="AT67" s="566"/>
      <c r="AU67" s="566"/>
      <c r="AV67" s="566"/>
      <c r="AW67" s="566"/>
      <c r="AX67" s="566"/>
      <c r="AY67" s="566"/>
      <c r="AZ67" s="566"/>
      <c r="BA67" s="566"/>
      <c r="BB67" s="566"/>
      <c r="BC67" s="566"/>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row>
    <row r="68" spans="1:103">
      <c r="A68" s="569"/>
      <c r="B68" s="628"/>
      <c r="C68" s="569"/>
      <c r="D68" s="569"/>
      <c r="E68" s="569"/>
      <c r="F68" s="569"/>
      <c r="G68" s="569"/>
      <c r="H68" s="569"/>
      <c r="I68" s="569"/>
      <c r="J68" s="569"/>
      <c r="K68" s="569"/>
      <c r="L68" s="569"/>
      <c r="M68" s="569"/>
      <c r="N68" s="569"/>
      <c r="O68" s="569"/>
      <c r="P68" s="569"/>
      <c r="Q68" s="566"/>
      <c r="R68" s="574"/>
      <c r="S68" s="574"/>
      <c r="T68" s="574"/>
      <c r="U68" s="574"/>
      <c r="V68" s="574"/>
      <c r="W68" s="574"/>
      <c r="X68" s="574"/>
      <c r="Y68" s="574"/>
      <c r="Z68" s="574"/>
      <c r="AA68" s="574"/>
      <c r="AB68" s="237"/>
      <c r="AC68" s="237"/>
      <c r="AD68" s="237"/>
      <c r="AE68" s="237"/>
      <c r="AF68" s="237"/>
      <c r="AG68" s="237"/>
      <c r="AH68" s="237"/>
      <c r="AI68" s="237"/>
      <c r="AJ68" s="237"/>
      <c r="AK68" s="237"/>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row>
    <row r="69" spans="1:103">
      <c r="A69" s="569"/>
      <c r="B69" s="628"/>
      <c r="C69" s="569"/>
      <c r="D69" s="569"/>
      <c r="E69" s="569"/>
      <c r="F69" s="569"/>
      <c r="G69" s="569"/>
      <c r="H69" s="569"/>
      <c r="I69" s="569"/>
      <c r="J69" s="569"/>
      <c r="K69" s="569"/>
      <c r="L69" s="569"/>
      <c r="M69" s="569"/>
      <c r="N69" s="569"/>
      <c r="O69" s="569"/>
      <c r="P69" s="569"/>
      <c r="Q69" s="566"/>
      <c r="R69" s="574"/>
      <c r="S69" s="574"/>
      <c r="T69" s="574"/>
      <c r="U69" s="574"/>
      <c r="V69" s="574"/>
      <c r="W69" s="574"/>
      <c r="X69" s="574"/>
      <c r="Y69" s="574"/>
      <c r="Z69" s="574"/>
      <c r="AA69" s="574"/>
      <c r="AB69" s="237"/>
      <c r="AC69" s="237"/>
      <c r="AD69" s="237"/>
      <c r="AE69" s="237"/>
      <c r="AF69" s="237"/>
      <c r="AG69" s="237"/>
      <c r="AH69" s="237"/>
      <c r="AI69" s="237"/>
      <c r="AJ69" s="237"/>
      <c r="AK69" s="237"/>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row>
    <row r="70" spans="1:103">
      <c r="A70" s="569"/>
      <c r="B70" s="628"/>
      <c r="C70" s="569"/>
      <c r="D70" s="569"/>
      <c r="E70" s="569"/>
      <c r="F70" s="569"/>
      <c r="G70" s="569"/>
      <c r="H70" s="569"/>
      <c r="I70" s="569"/>
      <c r="J70" s="569"/>
      <c r="K70" s="569"/>
      <c r="L70" s="569"/>
      <c r="M70" s="569"/>
      <c r="N70" s="569"/>
      <c r="O70" s="569"/>
      <c r="P70" s="569"/>
      <c r="Q70" s="566"/>
      <c r="R70" s="574"/>
      <c r="S70" s="574"/>
      <c r="T70" s="574"/>
      <c r="U70" s="574"/>
      <c r="V70" s="574"/>
      <c r="W70" s="574"/>
      <c r="X70" s="574"/>
      <c r="Y70" s="574"/>
      <c r="Z70" s="574"/>
      <c r="AA70" s="574"/>
      <c r="AB70" s="237"/>
      <c r="AC70" s="237"/>
      <c r="AD70" s="237"/>
      <c r="AE70" s="237"/>
      <c r="AF70" s="237"/>
      <c r="AG70" s="237"/>
      <c r="AH70" s="237"/>
      <c r="AI70" s="237"/>
      <c r="AJ70" s="237"/>
      <c r="AK70" s="237"/>
      <c r="AL70" s="570"/>
      <c r="AM70" s="570"/>
      <c r="AN70" s="570"/>
      <c r="AO70" s="570"/>
      <c r="AP70" s="570"/>
      <c r="AQ70" s="570"/>
      <c r="AR70" s="570"/>
      <c r="AS70" s="570"/>
      <c r="AT70" s="570"/>
      <c r="AU70" s="570"/>
      <c r="AV70" s="570"/>
      <c r="AW70" s="570"/>
      <c r="AX70" s="570"/>
      <c r="AY70" s="570"/>
      <c r="AZ70" s="570"/>
      <c r="BA70" s="570"/>
      <c r="BB70" s="570"/>
      <c r="BC70" s="570"/>
      <c r="BD70" s="570"/>
      <c r="BE70" s="570"/>
      <c r="BF70" s="570"/>
      <c r="BG70" s="570"/>
      <c r="BH70" s="570"/>
      <c r="BI70" s="570"/>
      <c r="BJ70" s="570"/>
      <c r="BK70" s="570"/>
      <c r="BL70" s="570"/>
      <c r="BM70" s="570"/>
      <c r="BN70" s="570"/>
      <c r="BO70" s="570"/>
      <c r="BP70" s="570"/>
      <c r="BQ70" s="570"/>
      <c r="BR70" s="570"/>
      <c r="BS70" s="570"/>
      <c r="BT70" s="570"/>
      <c r="BU70" s="570"/>
      <c r="BV70" s="570"/>
      <c r="BW70" s="570"/>
      <c r="BX70" s="570"/>
      <c r="BY70" s="570"/>
      <c r="BZ70" s="570"/>
      <c r="CA70" s="570"/>
      <c r="CB70" s="570"/>
      <c r="CC70" s="570"/>
      <c r="CD70" s="570"/>
      <c r="CE70" s="570"/>
      <c r="CF70" s="570"/>
      <c r="CG70" s="570"/>
      <c r="CH70" s="570"/>
      <c r="CI70" s="570"/>
      <c r="CJ70" s="570"/>
      <c r="CK70" s="570"/>
      <c r="CL70" s="570"/>
      <c r="CM70" s="570"/>
      <c r="CN70" s="570"/>
      <c r="CO70" s="570"/>
      <c r="CP70" s="570"/>
      <c r="CQ70" s="570"/>
      <c r="CR70" s="570"/>
      <c r="CS70" s="570"/>
      <c r="CT70" s="570"/>
      <c r="CU70" s="570"/>
      <c r="CV70" s="570"/>
      <c r="CW70" s="570"/>
      <c r="CX70" s="570"/>
      <c r="CY70" s="570"/>
    </row>
    <row r="71" spans="1:103">
      <c r="A71" s="569"/>
      <c r="B71" s="569"/>
      <c r="C71" s="569"/>
      <c r="D71" s="569"/>
      <c r="E71" s="569"/>
      <c r="F71" s="569"/>
      <c r="G71" s="569"/>
      <c r="H71" s="569"/>
      <c r="I71" s="569"/>
      <c r="J71" s="569"/>
      <c r="K71" s="569"/>
      <c r="L71" s="569"/>
      <c r="M71" s="569"/>
      <c r="N71" s="569"/>
      <c r="O71" s="569"/>
      <c r="P71" s="569"/>
      <c r="Q71" s="566"/>
      <c r="R71" s="566"/>
      <c r="S71" s="566"/>
      <c r="T71" s="566"/>
      <c r="U71" s="566"/>
      <c r="V71" s="566"/>
      <c r="W71" s="566"/>
      <c r="X71" s="566"/>
      <c r="Y71" s="566"/>
      <c r="Z71" s="566"/>
      <c r="AA71" s="566"/>
      <c r="AB71" s="237"/>
      <c r="AL71" s="570"/>
      <c r="AM71" s="570"/>
      <c r="AN71" s="570"/>
      <c r="AO71" s="570"/>
      <c r="AP71" s="570"/>
      <c r="AQ71" s="570"/>
      <c r="AR71" s="570"/>
      <c r="AS71" s="570"/>
      <c r="AT71" s="570"/>
      <c r="AU71" s="570"/>
      <c r="AV71" s="570"/>
      <c r="AW71" s="570"/>
      <c r="AX71" s="570"/>
      <c r="AY71" s="570"/>
      <c r="AZ71" s="570"/>
      <c r="BA71" s="570"/>
      <c r="BB71" s="570"/>
      <c r="BC71" s="570"/>
      <c r="BD71" s="570"/>
      <c r="BE71" s="570"/>
      <c r="BF71" s="570"/>
      <c r="BG71" s="570"/>
      <c r="BH71" s="570"/>
      <c r="BI71" s="570"/>
      <c r="BJ71" s="570"/>
      <c r="BK71" s="570"/>
      <c r="BL71" s="570"/>
      <c r="BM71" s="570"/>
      <c r="BN71" s="570"/>
      <c r="BO71" s="570"/>
      <c r="BP71" s="570"/>
      <c r="BQ71" s="570"/>
      <c r="BR71" s="570"/>
      <c r="BS71" s="570"/>
      <c r="BT71" s="570"/>
      <c r="BU71" s="570"/>
      <c r="BV71" s="570"/>
      <c r="BW71" s="570"/>
      <c r="BX71" s="570"/>
      <c r="BY71" s="570"/>
      <c r="BZ71" s="570"/>
      <c r="CA71" s="570"/>
      <c r="CB71" s="570"/>
      <c r="CC71" s="570"/>
      <c r="CD71" s="570"/>
      <c r="CE71" s="570"/>
      <c r="CF71" s="570"/>
      <c r="CG71" s="570"/>
      <c r="CH71" s="570"/>
      <c r="CI71" s="570"/>
      <c r="CJ71" s="570"/>
      <c r="CK71" s="570"/>
      <c r="CL71" s="570"/>
      <c r="CM71" s="570"/>
      <c r="CN71" s="570"/>
      <c r="CO71" s="570"/>
      <c r="CP71" s="570"/>
      <c r="CQ71" s="570"/>
      <c r="CR71" s="570"/>
      <c r="CS71" s="570"/>
      <c r="CT71" s="570"/>
      <c r="CU71" s="570"/>
      <c r="CV71" s="570"/>
      <c r="CW71" s="570"/>
      <c r="CX71" s="570"/>
      <c r="CY71" s="570"/>
    </row>
    <row r="72" spans="1:103">
      <c r="A72" s="569"/>
      <c r="B72" s="569"/>
      <c r="C72" s="569"/>
      <c r="D72" s="569"/>
      <c r="E72" s="569"/>
      <c r="F72" s="569"/>
      <c r="G72" s="569"/>
      <c r="H72" s="569"/>
      <c r="I72" s="569"/>
      <c r="J72" s="569"/>
      <c r="K72" s="569"/>
      <c r="L72" s="569"/>
      <c r="M72" s="569"/>
      <c r="N72" s="569"/>
      <c r="O72" s="569"/>
      <c r="P72" s="569"/>
      <c r="Q72" s="566"/>
      <c r="R72" s="566"/>
      <c r="S72" s="566"/>
      <c r="T72" s="566"/>
      <c r="U72" s="566"/>
      <c r="V72" s="566"/>
      <c r="W72" s="566"/>
      <c r="X72" s="566"/>
      <c r="Y72" s="566"/>
      <c r="Z72" s="566"/>
      <c r="AA72" s="566"/>
      <c r="AB72" s="237"/>
      <c r="AL72" s="570"/>
      <c r="AM72" s="570"/>
      <c r="AN72" s="570"/>
      <c r="AO72" s="570"/>
      <c r="AP72" s="570"/>
      <c r="AQ72" s="570"/>
      <c r="AR72" s="570"/>
      <c r="AS72" s="570"/>
      <c r="AT72" s="570"/>
      <c r="AU72" s="570"/>
      <c r="AV72" s="570"/>
      <c r="AW72" s="570"/>
      <c r="AX72" s="570"/>
      <c r="AY72" s="570"/>
      <c r="AZ72" s="570"/>
      <c r="BA72" s="570"/>
      <c r="BB72" s="570"/>
      <c r="BC72" s="570"/>
      <c r="BD72" s="570"/>
      <c r="BE72" s="570"/>
      <c r="BF72" s="570"/>
      <c r="BG72" s="570"/>
      <c r="BH72" s="570"/>
      <c r="BI72" s="570"/>
      <c r="BJ72" s="570"/>
      <c r="BK72" s="570"/>
      <c r="BL72" s="570"/>
      <c r="BM72" s="570"/>
      <c r="BN72" s="570"/>
      <c r="BO72" s="570"/>
      <c r="BP72" s="570"/>
      <c r="BQ72" s="570"/>
      <c r="BR72" s="570"/>
      <c r="BS72" s="570"/>
      <c r="BT72" s="570"/>
      <c r="BU72" s="570"/>
      <c r="BV72" s="570"/>
      <c r="BW72" s="570"/>
      <c r="BX72" s="570"/>
      <c r="BY72" s="570"/>
      <c r="BZ72" s="570"/>
      <c r="CA72" s="570"/>
      <c r="CB72" s="570"/>
      <c r="CC72" s="570"/>
      <c r="CD72" s="570"/>
      <c r="CE72" s="570"/>
      <c r="CF72" s="570"/>
      <c r="CG72" s="570"/>
      <c r="CH72" s="570"/>
      <c r="CI72" s="570"/>
      <c r="CJ72" s="570"/>
      <c r="CK72" s="570"/>
      <c r="CL72" s="570"/>
      <c r="CM72" s="570"/>
      <c r="CN72" s="570"/>
      <c r="CO72" s="570"/>
      <c r="CP72" s="570"/>
      <c r="CQ72" s="570"/>
      <c r="CR72" s="570"/>
      <c r="CS72" s="570"/>
      <c r="CT72" s="570"/>
      <c r="CU72" s="570"/>
      <c r="CV72" s="570"/>
      <c r="CW72" s="570"/>
      <c r="CX72" s="570"/>
      <c r="CY72" s="570"/>
    </row>
    <row r="73" spans="1:103">
      <c r="A73" s="569"/>
      <c r="B73" s="569"/>
      <c r="C73" s="569"/>
      <c r="D73" s="569"/>
      <c r="E73" s="569"/>
      <c r="F73" s="569"/>
      <c r="G73" s="569"/>
      <c r="H73" s="569"/>
      <c r="I73" s="569"/>
      <c r="J73" s="569"/>
      <c r="K73" s="569"/>
      <c r="L73" s="569"/>
      <c r="M73" s="569"/>
      <c r="N73" s="569"/>
      <c r="O73" s="569"/>
      <c r="P73" s="569"/>
      <c r="Q73" s="566"/>
      <c r="R73" s="566"/>
      <c r="S73" s="566"/>
      <c r="T73" s="566"/>
      <c r="U73" s="566"/>
      <c r="V73" s="566"/>
      <c r="W73" s="566"/>
      <c r="X73" s="566"/>
      <c r="Y73" s="566"/>
      <c r="Z73" s="566"/>
      <c r="AA73" s="566"/>
      <c r="AB73" s="237"/>
      <c r="AL73" s="570"/>
      <c r="AM73" s="570"/>
      <c r="AN73" s="570"/>
      <c r="AO73" s="570"/>
      <c r="AP73" s="570"/>
      <c r="AQ73" s="570"/>
      <c r="AR73" s="570"/>
      <c r="AS73" s="570"/>
      <c r="AT73" s="570"/>
      <c r="AU73" s="570"/>
      <c r="AV73" s="570"/>
      <c r="AW73" s="570"/>
      <c r="AX73" s="570"/>
      <c r="AY73" s="570"/>
      <c r="AZ73" s="570"/>
      <c r="BA73" s="570"/>
      <c r="BB73" s="570"/>
      <c r="BC73" s="570"/>
      <c r="BD73" s="570"/>
      <c r="BE73" s="570"/>
      <c r="BF73" s="570"/>
      <c r="BG73" s="570"/>
      <c r="BH73" s="570"/>
      <c r="BI73" s="570"/>
      <c r="BJ73" s="570"/>
      <c r="BK73" s="570"/>
      <c r="BL73" s="570"/>
      <c r="BM73" s="570"/>
      <c r="BN73" s="570"/>
      <c r="BO73" s="570"/>
      <c r="BP73" s="570"/>
      <c r="BQ73" s="570"/>
      <c r="BR73" s="570"/>
      <c r="BS73" s="570"/>
      <c r="BT73" s="570"/>
      <c r="BU73" s="570"/>
      <c r="BV73" s="570"/>
      <c r="BW73" s="570"/>
      <c r="BX73" s="570"/>
      <c r="BY73" s="570"/>
      <c r="BZ73" s="570"/>
      <c r="CA73" s="570"/>
      <c r="CB73" s="570"/>
      <c r="CC73" s="570"/>
      <c r="CD73" s="570"/>
      <c r="CE73" s="570"/>
      <c r="CF73" s="570"/>
      <c r="CG73" s="570"/>
      <c r="CH73" s="570"/>
      <c r="CI73" s="570"/>
      <c r="CJ73" s="570"/>
      <c r="CK73" s="570"/>
      <c r="CL73" s="570"/>
      <c r="CM73" s="570"/>
      <c r="CN73" s="570"/>
      <c r="CO73" s="570"/>
      <c r="CP73" s="570"/>
      <c r="CQ73" s="570"/>
      <c r="CR73" s="570"/>
      <c r="CS73" s="570"/>
      <c r="CT73" s="570"/>
      <c r="CU73" s="570"/>
      <c r="CV73" s="570"/>
      <c r="CW73" s="570"/>
      <c r="CX73" s="570"/>
      <c r="CY73" s="570"/>
    </row>
    <row r="74" spans="1:103">
      <c r="A74" s="569"/>
      <c r="B74" s="569"/>
      <c r="C74" s="569"/>
      <c r="D74" s="569"/>
      <c r="E74" s="569"/>
      <c r="F74" s="569"/>
      <c r="G74" s="569"/>
      <c r="H74" s="569"/>
      <c r="I74" s="569"/>
      <c r="J74" s="569"/>
      <c r="K74" s="569"/>
      <c r="L74" s="569"/>
      <c r="M74" s="569"/>
      <c r="N74" s="569"/>
      <c r="O74" s="569"/>
      <c r="P74" s="569"/>
      <c r="Q74" s="566"/>
      <c r="R74" s="566"/>
      <c r="S74" s="566"/>
      <c r="T74" s="566"/>
      <c r="U74" s="566"/>
      <c r="V74" s="566"/>
      <c r="W74" s="566"/>
      <c r="X74" s="566"/>
      <c r="Y74" s="566"/>
      <c r="Z74" s="566"/>
      <c r="AA74" s="566"/>
      <c r="AB74" s="237"/>
      <c r="AL74" s="570"/>
      <c r="AM74" s="570"/>
      <c r="AN74" s="570"/>
      <c r="AO74" s="570"/>
      <c r="AP74" s="570"/>
      <c r="AQ74" s="570"/>
      <c r="AR74" s="570"/>
      <c r="AS74" s="570"/>
      <c r="AT74" s="570"/>
      <c r="AU74" s="570"/>
      <c r="AV74" s="570"/>
      <c r="AW74" s="570"/>
      <c r="AX74" s="570"/>
      <c r="AY74" s="570"/>
      <c r="AZ74" s="570"/>
      <c r="BA74" s="570"/>
      <c r="BB74" s="570"/>
      <c r="BC74" s="570"/>
      <c r="BD74" s="570"/>
      <c r="BE74" s="570"/>
      <c r="BF74" s="570"/>
      <c r="BG74" s="570"/>
      <c r="BH74" s="570"/>
      <c r="BI74" s="570"/>
      <c r="BJ74" s="570"/>
      <c r="BK74" s="570"/>
      <c r="BL74" s="570"/>
      <c r="BM74" s="570"/>
      <c r="BN74" s="570"/>
      <c r="BO74" s="570"/>
      <c r="BP74" s="570"/>
      <c r="BQ74" s="570"/>
      <c r="BR74" s="570"/>
      <c r="BS74" s="570"/>
      <c r="BT74" s="570"/>
      <c r="BU74" s="570"/>
      <c r="BV74" s="570"/>
      <c r="BW74" s="570"/>
      <c r="BX74" s="570"/>
      <c r="BY74" s="570"/>
      <c r="BZ74" s="570"/>
      <c r="CA74" s="570"/>
      <c r="CB74" s="570"/>
      <c r="CC74" s="570"/>
      <c r="CD74" s="570"/>
      <c r="CE74" s="570"/>
      <c r="CF74" s="570"/>
      <c r="CG74" s="570"/>
      <c r="CH74" s="570"/>
      <c r="CI74" s="570"/>
      <c r="CJ74" s="570"/>
      <c r="CK74" s="570"/>
      <c r="CL74" s="570"/>
      <c r="CM74" s="570"/>
      <c r="CN74" s="570"/>
      <c r="CO74" s="570"/>
      <c r="CP74" s="570"/>
      <c r="CQ74" s="570"/>
      <c r="CR74" s="570"/>
      <c r="CS74" s="570"/>
      <c r="CT74" s="570"/>
      <c r="CU74" s="570"/>
      <c r="CV74" s="570"/>
      <c r="CW74" s="570"/>
      <c r="CX74" s="570"/>
      <c r="CY74" s="570"/>
    </row>
    <row r="75" spans="1:103">
      <c r="A75" s="629"/>
      <c r="B75" s="629"/>
      <c r="C75" s="629"/>
      <c r="D75" s="629"/>
      <c r="E75" s="629"/>
      <c r="F75" s="629"/>
      <c r="G75" s="629"/>
      <c r="H75" s="629"/>
      <c r="I75" s="629"/>
      <c r="J75" s="629"/>
      <c r="K75" s="629"/>
      <c r="L75" s="629"/>
      <c r="M75" s="629"/>
      <c r="N75" s="629"/>
      <c r="O75" s="629"/>
      <c r="P75" s="629"/>
      <c r="Q75" s="570"/>
      <c r="R75" s="566"/>
      <c r="S75" s="566"/>
      <c r="T75" s="566"/>
      <c r="U75" s="566"/>
      <c r="V75" s="566"/>
      <c r="W75" s="566"/>
      <c r="X75" s="566"/>
      <c r="Y75" s="566"/>
      <c r="Z75" s="566"/>
      <c r="AA75" s="566"/>
      <c r="AB75" s="237"/>
      <c r="AL75" s="570"/>
      <c r="AM75" s="570"/>
      <c r="AN75" s="570"/>
      <c r="AO75" s="570"/>
      <c r="AP75" s="570"/>
      <c r="AQ75" s="570"/>
      <c r="AR75" s="570"/>
      <c r="AS75" s="570"/>
      <c r="AT75" s="570"/>
      <c r="AU75" s="570"/>
      <c r="AV75" s="570"/>
      <c r="AW75" s="570"/>
      <c r="AX75" s="570"/>
      <c r="AY75" s="570"/>
      <c r="AZ75" s="570"/>
      <c r="BA75" s="570"/>
      <c r="BB75" s="570"/>
      <c r="BC75" s="570"/>
      <c r="BD75" s="570"/>
      <c r="BE75" s="570"/>
      <c r="BF75" s="570"/>
      <c r="BG75" s="570"/>
      <c r="BH75" s="570"/>
      <c r="BI75" s="570"/>
      <c r="BJ75" s="570"/>
      <c r="BK75" s="570"/>
      <c r="BL75" s="570"/>
      <c r="BM75" s="570"/>
      <c r="BN75" s="570"/>
      <c r="BO75" s="570"/>
      <c r="BP75" s="570"/>
      <c r="BQ75" s="570"/>
      <c r="BR75" s="570"/>
      <c r="BS75" s="570"/>
      <c r="BT75" s="570"/>
      <c r="BU75" s="570"/>
      <c r="BV75" s="570"/>
      <c r="BW75" s="570"/>
      <c r="BX75" s="570"/>
      <c r="BY75" s="570"/>
      <c r="BZ75" s="570"/>
      <c r="CA75" s="570"/>
      <c r="CB75" s="570"/>
      <c r="CC75" s="570"/>
      <c r="CD75" s="570"/>
      <c r="CE75" s="570"/>
      <c r="CF75" s="570"/>
      <c r="CG75" s="570"/>
      <c r="CH75" s="570"/>
      <c r="CI75" s="570"/>
      <c r="CJ75" s="570"/>
      <c r="CK75" s="570"/>
      <c r="CL75" s="570"/>
      <c r="CM75" s="570"/>
      <c r="CN75" s="570"/>
      <c r="CO75" s="570"/>
      <c r="CP75" s="570"/>
      <c r="CQ75" s="570"/>
      <c r="CR75" s="570"/>
      <c r="CS75" s="570"/>
      <c r="CT75" s="570"/>
      <c r="CU75" s="570"/>
      <c r="CV75" s="570"/>
      <c r="CW75" s="570"/>
      <c r="CX75" s="570"/>
      <c r="CY75" s="570"/>
    </row>
    <row r="76" spans="1:103">
      <c r="A76" s="629"/>
      <c r="B76" s="629"/>
      <c r="C76" s="629"/>
      <c r="D76" s="629"/>
      <c r="E76" s="629"/>
      <c r="F76" s="629"/>
      <c r="G76" s="629"/>
      <c r="H76" s="629"/>
      <c r="I76" s="629"/>
      <c r="J76" s="629"/>
      <c r="K76" s="629"/>
      <c r="L76" s="629"/>
      <c r="M76" s="629"/>
      <c r="N76" s="629"/>
      <c r="O76" s="629"/>
      <c r="P76" s="629"/>
      <c r="Q76" s="570"/>
      <c r="R76" s="566"/>
      <c r="S76" s="566"/>
      <c r="T76" s="566"/>
      <c r="U76" s="566"/>
      <c r="V76" s="566"/>
      <c r="W76" s="566"/>
      <c r="X76" s="566"/>
      <c r="Y76" s="566"/>
      <c r="Z76" s="566"/>
      <c r="AA76" s="566"/>
      <c r="AB76" s="237"/>
      <c r="AL76" s="570"/>
      <c r="AM76" s="570"/>
      <c r="AN76" s="570"/>
      <c r="AO76" s="570"/>
      <c r="AP76" s="570"/>
      <c r="AQ76" s="570"/>
      <c r="AR76" s="570"/>
      <c r="AS76" s="570"/>
      <c r="AT76" s="570"/>
      <c r="AU76" s="570"/>
      <c r="AV76" s="570"/>
      <c r="AW76" s="570"/>
      <c r="AX76" s="570"/>
      <c r="AY76" s="570"/>
      <c r="AZ76" s="570"/>
      <c r="BA76" s="570"/>
      <c r="BB76" s="570"/>
      <c r="BC76" s="570"/>
      <c r="BD76" s="570"/>
      <c r="BE76" s="570"/>
      <c r="BF76" s="570"/>
      <c r="BG76" s="570"/>
      <c r="BH76" s="570"/>
      <c r="BI76" s="570"/>
      <c r="BJ76" s="570"/>
      <c r="BK76" s="570"/>
      <c r="BL76" s="570"/>
      <c r="BM76" s="570"/>
      <c r="BN76" s="570"/>
      <c r="BO76" s="570"/>
      <c r="BP76" s="570"/>
      <c r="BQ76" s="570"/>
      <c r="BR76" s="570"/>
      <c r="BS76" s="570"/>
      <c r="BT76" s="570"/>
      <c r="BU76" s="570"/>
      <c r="BV76" s="570"/>
      <c r="BW76" s="570"/>
      <c r="BX76" s="570"/>
      <c r="BY76" s="570"/>
      <c r="BZ76" s="570"/>
      <c r="CA76" s="570"/>
      <c r="CB76" s="570"/>
      <c r="CC76" s="570"/>
      <c r="CD76" s="570"/>
      <c r="CE76" s="570"/>
      <c r="CF76" s="570"/>
      <c r="CG76" s="570"/>
      <c r="CH76" s="570"/>
      <c r="CI76" s="570"/>
      <c r="CJ76" s="570"/>
      <c r="CK76" s="570"/>
      <c r="CL76" s="570"/>
      <c r="CM76" s="570"/>
      <c r="CN76" s="570"/>
      <c r="CO76" s="570"/>
      <c r="CP76" s="570"/>
      <c r="CQ76" s="570"/>
      <c r="CR76" s="570"/>
      <c r="CS76" s="570"/>
      <c r="CT76" s="570"/>
      <c r="CU76" s="570"/>
      <c r="CV76" s="570"/>
      <c r="CW76" s="570"/>
      <c r="CX76" s="570"/>
      <c r="CY76" s="570"/>
    </row>
    <row r="77" spans="1:103">
      <c r="A77" s="629"/>
      <c r="B77" s="629"/>
      <c r="C77" s="629"/>
      <c r="D77" s="629"/>
      <c r="E77" s="629"/>
      <c r="F77" s="629"/>
      <c r="G77" s="629"/>
      <c r="H77" s="629"/>
      <c r="I77" s="629"/>
      <c r="J77" s="629"/>
      <c r="K77" s="629"/>
      <c r="L77" s="629"/>
      <c r="M77" s="629"/>
      <c r="N77" s="629"/>
      <c r="O77" s="629"/>
      <c r="P77" s="629"/>
      <c r="Q77" s="570"/>
      <c r="R77" s="566"/>
      <c r="S77" s="566"/>
      <c r="T77" s="566"/>
      <c r="U77" s="566"/>
      <c r="V77" s="566"/>
      <c r="W77" s="566"/>
      <c r="X77" s="566"/>
      <c r="Y77" s="566"/>
      <c r="Z77" s="566"/>
      <c r="AA77" s="566"/>
      <c r="AB77" s="237"/>
      <c r="AL77" s="570"/>
      <c r="AM77" s="570"/>
      <c r="AN77" s="570"/>
      <c r="AO77" s="570"/>
      <c r="AP77" s="570"/>
      <c r="AQ77" s="570"/>
      <c r="AR77" s="570"/>
      <c r="AS77" s="570"/>
      <c r="AT77" s="570"/>
      <c r="AU77" s="570"/>
      <c r="AV77" s="570"/>
      <c r="AW77" s="570"/>
      <c r="AX77" s="570"/>
      <c r="AY77" s="570"/>
      <c r="AZ77" s="570"/>
      <c r="BA77" s="570"/>
      <c r="BB77" s="570"/>
      <c r="BC77" s="570"/>
      <c r="BD77" s="570"/>
      <c r="BE77" s="570"/>
      <c r="BF77" s="570"/>
      <c r="BG77" s="570"/>
      <c r="BH77" s="570"/>
      <c r="BI77" s="570"/>
      <c r="BJ77" s="570"/>
      <c r="BK77" s="570"/>
      <c r="BL77" s="570"/>
      <c r="BM77" s="570"/>
      <c r="BN77" s="570"/>
      <c r="BO77" s="570"/>
      <c r="BP77" s="570"/>
      <c r="BQ77" s="570"/>
      <c r="BR77" s="570"/>
      <c r="BS77" s="570"/>
      <c r="BT77" s="570"/>
      <c r="BU77" s="570"/>
      <c r="BV77" s="570"/>
      <c r="BW77" s="570"/>
      <c r="BX77" s="570"/>
      <c r="BY77" s="570"/>
      <c r="BZ77" s="570"/>
      <c r="CA77" s="570"/>
      <c r="CB77" s="570"/>
      <c r="CC77" s="570"/>
      <c r="CD77" s="570"/>
      <c r="CE77" s="570"/>
      <c r="CF77" s="570"/>
      <c r="CG77" s="570"/>
      <c r="CH77" s="570"/>
      <c r="CI77" s="570"/>
      <c r="CJ77" s="570"/>
      <c r="CK77" s="570"/>
      <c r="CL77" s="570"/>
      <c r="CM77" s="570"/>
      <c r="CN77" s="570"/>
      <c r="CO77" s="570"/>
      <c r="CP77" s="570"/>
      <c r="CQ77" s="570"/>
      <c r="CR77" s="570"/>
      <c r="CS77" s="570"/>
      <c r="CT77" s="570"/>
      <c r="CU77" s="570"/>
      <c r="CV77" s="570"/>
      <c r="CW77" s="570"/>
      <c r="CX77" s="570"/>
      <c r="CY77" s="570"/>
    </row>
    <row r="78" spans="1:103">
      <c r="A78" s="629"/>
      <c r="B78" s="629"/>
      <c r="C78" s="629"/>
      <c r="D78" s="629"/>
      <c r="E78" s="629"/>
      <c r="F78" s="629"/>
      <c r="G78" s="629"/>
      <c r="H78" s="629"/>
      <c r="I78" s="629"/>
      <c r="J78" s="629"/>
      <c r="K78" s="629"/>
      <c r="L78" s="629"/>
      <c r="M78" s="629"/>
      <c r="N78" s="629"/>
      <c r="O78" s="629"/>
      <c r="P78" s="629"/>
      <c r="Q78" s="570"/>
      <c r="R78" s="570"/>
      <c r="S78" s="570"/>
      <c r="T78" s="570"/>
      <c r="U78" s="570"/>
      <c r="V78" s="570"/>
      <c r="W78" s="570"/>
      <c r="X78" s="570"/>
      <c r="Y78" s="570"/>
      <c r="Z78" s="570"/>
      <c r="AA78" s="570"/>
      <c r="AB78" s="237"/>
      <c r="AL78" s="570"/>
      <c r="AM78" s="570"/>
      <c r="AN78" s="570"/>
      <c r="AO78" s="570"/>
      <c r="AP78" s="570"/>
      <c r="AQ78" s="570"/>
      <c r="AR78" s="570"/>
      <c r="AS78" s="570"/>
      <c r="AT78" s="570"/>
      <c r="AU78" s="570"/>
      <c r="AV78" s="570"/>
      <c r="AW78" s="570"/>
      <c r="AX78" s="570"/>
      <c r="AY78" s="570"/>
      <c r="AZ78" s="570"/>
      <c r="BA78" s="570"/>
      <c r="BB78" s="570"/>
      <c r="BC78" s="570"/>
      <c r="BD78" s="570"/>
      <c r="BE78" s="570"/>
      <c r="BF78" s="570"/>
      <c r="BG78" s="570"/>
      <c r="BH78" s="570"/>
      <c r="BI78" s="570"/>
      <c r="BJ78" s="570"/>
      <c r="BK78" s="570"/>
      <c r="BL78" s="570"/>
      <c r="BM78" s="570"/>
      <c r="BN78" s="570"/>
      <c r="BO78" s="570"/>
      <c r="BP78" s="570"/>
      <c r="BQ78" s="570"/>
      <c r="BR78" s="570"/>
      <c r="BS78" s="570"/>
      <c r="BT78" s="570"/>
      <c r="BU78" s="570"/>
      <c r="BV78" s="570"/>
      <c r="BW78" s="570"/>
      <c r="BX78" s="570"/>
      <c r="BY78" s="570"/>
      <c r="BZ78" s="570"/>
      <c r="CA78" s="570"/>
      <c r="CB78" s="570"/>
      <c r="CC78" s="570"/>
      <c r="CD78" s="570"/>
      <c r="CE78" s="570"/>
      <c r="CF78" s="570"/>
      <c r="CG78" s="570"/>
      <c r="CH78" s="570"/>
      <c r="CI78" s="570"/>
      <c r="CJ78" s="570"/>
      <c r="CK78" s="570"/>
      <c r="CL78" s="570"/>
      <c r="CM78" s="570"/>
      <c r="CN78" s="570"/>
      <c r="CO78" s="570"/>
      <c r="CP78" s="570"/>
      <c r="CQ78" s="570"/>
      <c r="CR78" s="570"/>
      <c r="CS78" s="570"/>
      <c r="CT78" s="570"/>
      <c r="CU78" s="570"/>
      <c r="CV78" s="570"/>
      <c r="CW78" s="570"/>
      <c r="CX78" s="570"/>
      <c r="CY78" s="570"/>
    </row>
    <row r="79" spans="1:103">
      <c r="A79" s="629"/>
      <c r="B79" s="629"/>
      <c r="C79" s="629"/>
      <c r="D79" s="629"/>
      <c r="E79" s="629"/>
      <c r="F79" s="629"/>
      <c r="G79" s="629"/>
      <c r="H79" s="629"/>
      <c r="I79" s="629"/>
      <c r="J79" s="629"/>
      <c r="K79" s="629"/>
      <c r="L79" s="629"/>
      <c r="M79" s="629"/>
      <c r="N79" s="629"/>
      <c r="O79" s="629"/>
      <c r="P79" s="629"/>
      <c r="Q79" s="570"/>
      <c r="R79" s="570"/>
      <c r="S79" s="570"/>
      <c r="T79" s="570"/>
      <c r="U79" s="570"/>
      <c r="V79" s="570"/>
      <c r="W79" s="570"/>
      <c r="X79" s="570"/>
      <c r="Y79" s="570"/>
      <c r="Z79" s="570"/>
      <c r="AA79" s="570"/>
      <c r="AB79" s="237"/>
      <c r="AL79" s="570"/>
      <c r="AM79" s="570"/>
      <c r="AN79" s="570"/>
      <c r="AO79" s="570"/>
      <c r="AP79" s="570"/>
      <c r="AQ79" s="570"/>
      <c r="AR79" s="570"/>
      <c r="AS79" s="570"/>
      <c r="AT79" s="570"/>
      <c r="AU79" s="570"/>
      <c r="AV79" s="570"/>
      <c r="AW79" s="570"/>
      <c r="AX79" s="570"/>
      <c r="AY79" s="570"/>
      <c r="AZ79" s="570"/>
      <c r="BA79" s="570"/>
      <c r="BB79" s="570"/>
      <c r="BC79" s="570"/>
      <c r="BD79" s="570"/>
      <c r="BE79" s="570"/>
      <c r="BF79" s="570"/>
      <c r="BG79" s="570"/>
      <c r="BH79" s="570"/>
      <c r="BI79" s="570"/>
      <c r="BJ79" s="570"/>
      <c r="BK79" s="570"/>
      <c r="BL79" s="570"/>
      <c r="BM79" s="570"/>
      <c r="BN79" s="570"/>
      <c r="BO79" s="570"/>
      <c r="BP79" s="570"/>
      <c r="BQ79" s="570"/>
      <c r="BR79" s="570"/>
      <c r="BS79" s="570"/>
      <c r="BT79" s="570"/>
      <c r="BU79" s="570"/>
      <c r="BV79" s="570"/>
      <c r="BW79" s="570"/>
      <c r="BX79" s="570"/>
      <c r="BY79" s="570"/>
      <c r="BZ79" s="570"/>
      <c r="CA79" s="570"/>
      <c r="CB79" s="570"/>
      <c r="CC79" s="570"/>
      <c r="CD79" s="570"/>
      <c r="CE79" s="570"/>
      <c r="CF79" s="570"/>
      <c r="CG79" s="570"/>
      <c r="CH79" s="570"/>
      <c r="CI79" s="570"/>
      <c r="CJ79" s="570"/>
      <c r="CK79" s="570"/>
      <c r="CL79" s="570"/>
      <c r="CM79" s="570"/>
      <c r="CN79" s="570"/>
      <c r="CO79" s="570"/>
      <c r="CP79" s="570"/>
      <c r="CQ79" s="570"/>
      <c r="CR79" s="570"/>
      <c r="CS79" s="570"/>
      <c r="CT79" s="570"/>
      <c r="CU79" s="570"/>
      <c r="CV79" s="570"/>
      <c r="CW79" s="570"/>
      <c r="CX79" s="570"/>
      <c r="CY79" s="570"/>
    </row>
    <row r="80" spans="1:103">
      <c r="A80" s="629"/>
      <c r="B80" s="629"/>
      <c r="C80" s="629"/>
      <c r="D80" s="629"/>
      <c r="E80" s="629"/>
      <c r="F80" s="629"/>
      <c r="G80" s="629"/>
      <c r="H80" s="629"/>
      <c r="I80" s="629"/>
      <c r="J80" s="629"/>
      <c r="K80" s="629"/>
      <c r="L80" s="629"/>
      <c r="M80" s="629"/>
      <c r="N80" s="629"/>
      <c r="O80" s="629"/>
      <c r="P80" s="629"/>
      <c r="Q80" s="570"/>
      <c r="R80" s="570"/>
      <c r="S80" s="570"/>
      <c r="T80" s="570"/>
      <c r="U80" s="570"/>
      <c r="V80" s="570"/>
      <c r="W80" s="570"/>
      <c r="X80" s="570"/>
      <c r="Y80" s="570"/>
      <c r="Z80" s="570"/>
      <c r="AA80" s="570"/>
      <c r="AB80" s="237"/>
      <c r="AL80" s="570"/>
      <c r="AM80" s="570"/>
      <c r="AN80" s="570"/>
      <c r="AO80" s="570"/>
      <c r="AP80" s="570"/>
      <c r="AQ80" s="570"/>
      <c r="AR80" s="570"/>
      <c r="AS80" s="570"/>
      <c r="AT80" s="570"/>
      <c r="AU80" s="570"/>
      <c r="AV80" s="570"/>
      <c r="AW80" s="570"/>
      <c r="AX80" s="570"/>
      <c r="AY80" s="570"/>
      <c r="AZ80" s="570"/>
      <c r="BA80" s="570"/>
      <c r="BB80" s="570"/>
      <c r="BC80" s="570"/>
      <c r="BD80" s="570"/>
      <c r="BE80" s="570"/>
      <c r="BF80" s="570"/>
      <c r="BG80" s="570"/>
      <c r="BH80" s="570"/>
      <c r="BI80" s="570"/>
      <c r="BJ80" s="570"/>
      <c r="BK80" s="570"/>
      <c r="BL80" s="570"/>
      <c r="BM80" s="570"/>
      <c r="BN80" s="570"/>
      <c r="BO80" s="570"/>
      <c r="BP80" s="570"/>
      <c r="BQ80" s="570"/>
      <c r="BR80" s="570"/>
      <c r="BS80" s="570"/>
      <c r="BT80" s="570"/>
      <c r="BU80" s="570"/>
      <c r="BV80" s="570"/>
      <c r="BW80" s="570"/>
      <c r="BX80" s="570"/>
      <c r="BY80" s="570"/>
      <c r="BZ80" s="570"/>
      <c r="CA80" s="570"/>
      <c r="CB80" s="570"/>
      <c r="CC80" s="570"/>
      <c r="CD80" s="570"/>
      <c r="CE80" s="570"/>
      <c r="CF80" s="570"/>
      <c r="CG80" s="570"/>
      <c r="CH80" s="570"/>
      <c r="CI80" s="570"/>
      <c r="CJ80" s="570"/>
      <c r="CK80" s="570"/>
      <c r="CL80" s="570"/>
      <c r="CM80" s="570"/>
      <c r="CN80" s="570"/>
      <c r="CO80" s="570"/>
      <c r="CP80" s="570"/>
      <c r="CQ80" s="570"/>
      <c r="CR80" s="570"/>
      <c r="CS80" s="570"/>
      <c r="CT80" s="570"/>
      <c r="CU80" s="570"/>
      <c r="CV80" s="570"/>
      <c r="CW80" s="570"/>
      <c r="CX80" s="570"/>
      <c r="CY80" s="570"/>
    </row>
    <row r="81" spans="1:103">
      <c r="A81" s="629"/>
      <c r="B81" s="629"/>
      <c r="C81" s="629"/>
      <c r="D81" s="629"/>
      <c r="E81" s="629"/>
      <c r="F81" s="629"/>
      <c r="G81" s="629"/>
      <c r="H81" s="629"/>
      <c r="I81" s="629"/>
      <c r="J81" s="629"/>
      <c r="K81" s="629"/>
      <c r="L81" s="629"/>
      <c r="M81" s="629"/>
      <c r="N81" s="629"/>
      <c r="O81" s="629"/>
      <c r="P81" s="629"/>
      <c r="Q81" s="570"/>
      <c r="R81" s="570"/>
      <c r="S81" s="570"/>
      <c r="T81" s="570"/>
      <c r="U81" s="570"/>
      <c r="V81" s="570"/>
      <c r="W81" s="570"/>
      <c r="X81" s="570"/>
      <c r="Y81" s="570"/>
      <c r="Z81" s="570"/>
      <c r="AA81" s="570"/>
      <c r="AB81" s="237"/>
      <c r="AL81" s="570"/>
      <c r="AM81" s="570"/>
      <c r="AN81" s="570"/>
      <c r="AO81" s="570"/>
      <c r="AP81" s="570"/>
      <c r="AQ81" s="570"/>
      <c r="AR81" s="570"/>
      <c r="AS81" s="570"/>
      <c r="AT81" s="570"/>
      <c r="AU81" s="570"/>
      <c r="AV81" s="570"/>
      <c r="AW81" s="570"/>
      <c r="AX81" s="570"/>
      <c r="AY81" s="570"/>
      <c r="AZ81" s="570"/>
      <c r="BA81" s="570"/>
      <c r="BB81" s="570"/>
      <c r="BC81" s="570"/>
      <c r="BD81" s="570"/>
      <c r="BE81" s="570"/>
      <c r="BF81" s="570"/>
      <c r="BG81" s="570"/>
      <c r="BH81" s="570"/>
      <c r="BI81" s="570"/>
      <c r="BJ81" s="570"/>
      <c r="BK81" s="570"/>
      <c r="BL81" s="570"/>
      <c r="BM81" s="570"/>
      <c r="BN81" s="570"/>
      <c r="BO81" s="570"/>
      <c r="BP81" s="570"/>
      <c r="BQ81" s="570"/>
      <c r="BR81" s="570"/>
      <c r="BS81" s="570"/>
      <c r="BT81" s="570"/>
      <c r="BU81" s="570"/>
      <c r="BV81" s="570"/>
      <c r="BW81" s="570"/>
      <c r="BX81" s="570"/>
      <c r="BY81" s="570"/>
      <c r="BZ81" s="570"/>
      <c r="CA81" s="570"/>
      <c r="CB81" s="570"/>
      <c r="CC81" s="570"/>
      <c r="CD81" s="570"/>
      <c r="CE81" s="570"/>
      <c r="CF81" s="570"/>
      <c r="CG81" s="570"/>
      <c r="CH81" s="570"/>
      <c r="CI81" s="570"/>
      <c r="CJ81" s="570"/>
      <c r="CK81" s="570"/>
      <c r="CL81" s="570"/>
      <c r="CM81" s="570"/>
      <c r="CN81" s="570"/>
      <c r="CO81" s="570"/>
      <c r="CP81" s="570"/>
      <c r="CQ81" s="570"/>
      <c r="CR81" s="570"/>
      <c r="CS81" s="570"/>
      <c r="CT81" s="570"/>
      <c r="CU81" s="570"/>
      <c r="CV81" s="570"/>
      <c r="CW81" s="570"/>
      <c r="CX81" s="570"/>
      <c r="CY81" s="570"/>
    </row>
    <row r="82" spans="1:103">
      <c r="A82" s="629"/>
      <c r="B82" s="629"/>
      <c r="C82" s="629"/>
      <c r="D82" s="629"/>
      <c r="E82" s="629"/>
      <c r="F82" s="629"/>
      <c r="G82" s="629"/>
      <c r="H82" s="629"/>
      <c r="I82" s="629"/>
      <c r="J82" s="629"/>
      <c r="K82" s="629"/>
      <c r="L82" s="629"/>
      <c r="M82" s="629"/>
      <c r="N82" s="629"/>
      <c r="O82" s="629"/>
      <c r="P82" s="629"/>
      <c r="Q82" s="570"/>
      <c r="R82" s="570"/>
      <c r="S82" s="570"/>
      <c r="T82" s="570"/>
      <c r="U82" s="570"/>
      <c r="V82" s="570"/>
      <c r="W82" s="570"/>
      <c r="X82" s="570"/>
      <c r="Y82" s="570"/>
      <c r="Z82" s="570"/>
      <c r="AA82" s="570"/>
      <c r="AB82" s="237"/>
      <c r="AL82" s="570"/>
      <c r="AM82" s="570"/>
      <c r="AN82" s="570"/>
      <c r="AO82" s="570"/>
      <c r="AP82" s="570"/>
      <c r="AQ82" s="570"/>
      <c r="AR82" s="570"/>
      <c r="AS82" s="570"/>
      <c r="AT82" s="570"/>
      <c r="AU82" s="570"/>
      <c r="AV82" s="570"/>
      <c r="AW82" s="570"/>
      <c r="AX82" s="570"/>
      <c r="AY82" s="570"/>
      <c r="AZ82" s="570"/>
      <c r="BA82" s="570"/>
      <c r="BB82" s="570"/>
      <c r="BC82" s="570"/>
      <c r="BD82" s="570"/>
      <c r="BE82" s="570"/>
      <c r="BF82" s="570"/>
      <c r="BG82" s="570"/>
      <c r="BH82" s="570"/>
      <c r="BI82" s="570"/>
      <c r="BJ82" s="570"/>
      <c r="BK82" s="570"/>
      <c r="BL82" s="570"/>
      <c r="BM82" s="570"/>
      <c r="BN82" s="570"/>
      <c r="BO82" s="570"/>
      <c r="BP82" s="570"/>
      <c r="BQ82" s="570"/>
      <c r="BR82" s="570"/>
      <c r="BS82" s="570"/>
      <c r="BT82" s="570"/>
      <c r="BU82" s="570"/>
      <c r="BV82" s="570"/>
      <c r="BW82" s="570"/>
      <c r="BX82" s="570"/>
      <c r="BY82" s="570"/>
      <c r="BZ82" s="570"/>
      <c r="CA82" s="570"/>
      <c r="CB82" s="570"/>
      <c r="CC82" s="570"/>
      <c r="CD82" s="570"/>
      <c r="CE82" s="570"/>
      <c r="CF82" s="570"/>
      <c r="CG82" s="570"/>
      <c r="CH82" s="570"/>
      <c r="CI82" s="570"/>
      <c r="CJ82" s="570"/>
      <c r="CK82" s="570"/>
      <c r="CL82" s="570"/>
      <c r="CM82" s="570"/>
      <c r="CN82" s="570"/>
      <c r="CO82" s="570"/>
      <c r="CP82" s="570"/>
      <c r="CQ82" s="570"/>
      <c r="CR82" s="570"/>
      <c r="CS82" s="570"/>
      <c r="CT82" s="570"/>
      <c r="CU82" s="570"/>
      <c r="CV82" s="570"/>
      <c r="CW82" s="570"/>
      <c r="CX82" s="570"/>
      <c r="CY82" s="570"/>
    </row>
    <row r="83" spans="1:103">
      <c r="A83" s="629"/>
      <c r="B83" s="629"/>
      <c r="C83" s="629"/>
      <c r="D83" s="629"/>
      <c r="E83" s="629"/>
      <c r="F83" s="629"/>
      <c r="G83" s="629"/>
      <c r="H83" s="629"/>
      <c r="I83" s="629"/>
      <c r="J83" s="629"/>
      <c r="K83" s="629"/>
      <c r="L83" s="629"/>
      <c r="M83" s="629"/>
      <c r="N83" s="629"/>
      <c r="O83" s="629"/>
      <c r="P83" s="629"/>
      <c r="Q83" s="570"/>
      <c r="R83" s="570"/>
      <c r="S83" s="570"/>
      <c r="T83" s="570"/>
      <c r="U83" s="570"/>
      <c r="V83" s="570"/>
      <c r="W83" s="570"/>
      <c r="X83" s="570"/>
      <c r="Y83" s="570"/>
      <c r="Z83" s="570"/>
      <c r="AA83" s="570"/>
      <c r="AB83" s="237"/>
      <c r="AL83" s="570"/>
      <c r="AM83" s="570"/>
      <c r="AN83" s="570"/>
      <c r="AO83" s="570"/>
      <c r="AP83" s="570"/>
      <c r="AQ83" s="570"/>
      <c r="AR83" s="570"/>
      <c r="AS83" s="570"/>
      <c r="AT83" s="570"/>
      <c r="AU83" s="570"/>
      <c r="AV83" s="570"/>
      <c r="AW83" s="570"/>
      <c r="AX83" s="570"/>
      <c r="AY83" s="570"/>
      <c r="AZ83" s="570"/>
      <c r="BA83" s="570"/>
      <c r="BB83" s="570"/>
      <c r="BC83" s="570"/>
      <c r="BD83" s="570"/>
      <c r="BE83" s="570"/>
      <c r="BF83" s="570"/>
      <c r="BG83" s="570"/>
      <c r="BH83" s="570"/>
      <c r="BI83" s="570"/>
      <c r="BJ83" s="570"/>
      <c r="BK83" s="570"/>
      <c r="BL83" s="570"/>
      <c r="BM83" s="570"/>
      <c r="BN83" s="570"/>
      <c r="BO83" s="570"/>
      <c r="BP83" s="570"/>
      <c r="BQ83" s="570"/>
      <c r="BR83" s="570"/>
      <c r="BS83" s="570"/>
      <c r="BT83" s="570"/>
      <c r="BU83" s="570"/>
      <c r="BV83" s="570"/>
      <c r="BW83" s="570"/>
      <c r="BX83" s="570"/>
      <c r="BY83" s="570"/>
      <c r="BZ83" s="570"/>
      <c r="CA83" s="570"/>
      <c r="CB83" s="570"/>
      <c r="CC83" s="570"/>
      <c r="CD83" s="570"/>
      <c r="CE83" s="570"/>
      <c r="CF83" s="570"/>
      <c r="CG83" s="570"/>
      <c r="CH83" s="570"/>
      <c r="CI83" s="570"/>
      <c r="CJ83" s="570"/>
      <c r="CK83" s="570"/>
      <c r="CL83" s="570"/>
      <c r="CM83" s="570"/>
      <c r="CN83" s="570"/>
      <c r="CO83" s="570"/>
      <c r="CP83" s="570"/>
      <c r="CQ83" s="570"/>
      <c r="CR83" s="570"/>
      <c r="CS83" s="570"/>
      <c r="CT83" s="570"/>
      <c r="CU83" s="570"/>
      <c r="CV83" s="570"/>
      <c r="CW83" s="570"/>
      <c r="CX83" s="570"/>
      <c r="CY83" s="570"/>
    </row>
    <row r="84" spans="1:103">
      <c r="A84" s="629"/>
      <c r="B84" s="629"/>
      <c r="C84" s="629"/>
      <c r="D84" s="629"/>
      <c r="E84" s="629"/>
      <c r="F84" s="629"/>
      <c r="G84" s="629"/>
      <c r="H84" s="629"/>
      <c r="I84" s="629"/>
      <c r="J84" s="629"/>
      <c r="K84" s="629"/>
      <c r="L84" s="629"/>
      <c r="M84" s="629"/>
      <c r="N84" s="629"/>
      <c r="O84" s="629"/>
      <c r="P84" s="629"/>
      <c r="Q84" s="570"/>
      <c r="R84" s="570"/>
      <c r="S84" s="570"/>
      <c r="T84" s="570"/>
      <c r="U84" s="570"/>
      <c r="V84" s="570"/>
      <c r="W84" s="570"/>
      <c r="X84" s="570"/>
      <c r="Y84" s="570"/>
      <c r="Z84" s="570"/>
      <c r="AA84" s="570"/>
      <c r="AB84" s="237"/>
      <c r="AL84" s="570"/>
      <c r="AM84" s="570"/>
      <c r="AN84" s="570"/>
      <c r="AO84" s="570"/>
      <c r="AP84" s="570"/>
      <c r="AQ84" s="570"/>
      <c r="AR84" s="570"/>
      <c r="AS84" s="570"/>
      <c r="AT84" s="570"/>
      <c r="AU84" s="570"/>
      <c r="AV84" s="570"/>
      <c r="AW84" s="570"/>
      <c r="AX84" s="570"/>
      <c r="AY84" s="570"/>
      <c r="AZ84" s="570"/>
      <c r="BA84" s="570"/>
      <c r="BB84" s="570"/>
      <c r="BC84" s="570"/>
      <c r="BD84" s="570"/>
      <c r="BE84" s="570"/>
      <c r="BF84" s="570"/>
      <c r="BG84" s="570"/>
      <c r="BH84" s="570"/>
      <c r="BI84" s="570"/>
      <c r="BJ84" s="570"/>
      <c r="BK84" s="570"/>
      <c r="BL84" s="570"/>
      <c r="BM84" s="570"/>
      <c r="BN84" s="570"/>
      <c r="BO84" s="570"/>
      <c r="BP84" s="570"/>
      <c r="BQ84" s="570"/>
      <c r="BR84" s="570"/>
      <c r="BS84" s="570"/>
      <c r="BT84" s="570"/>
      <c r="BU84" s="570"/>
      <c r="BV84" s="570"/>
      <c r="BW84" s="570"/>
      <c r="BX84" s="570"/>
      <c r="BY84" s="570"/>
      <c r="BZ84" s="570"/>
      <c r="CA84" s="570"/>
      <c r="CB84" s="570"/>
      <c r="CC84" s="570"/>
      <c r="CD84" s="570"/>
      <c r="CE84" s="570"/>
      <c r="CF84" s="570"/>
      <c r="CG84" s="570"/>
      <c r="CH84" s="570"/>
      <c r="CI84" s="570"/>
      <c r="CJ84" s="570"/>
      <c r="CK84" s="570"/>
      <c r="CL84" s="570"/>
      <c r="CM84" s="570"/>
      <c r="CN84" s="570"/>
      <c r="CO84" s="570"/>
      <c r="CP84" s="570"/>
      <c r="CQ84" s="570"/>
      <c r="CR84" s="570"/>
      <c r="CS84" s="570"/>
      <c r="CT84" s="570"/>
      <c r="CU84" s="570"/>
      <c r="CV84" s="570"/>
      <c r="CW84" s="570"/>
      <c r="CX84" s="570"/>
      <c r="CY84" s="570"/>
    </row>
    <row r="85" spans="1:103">
      <c r="A85" s="629"/>
      <c r="B85" s="629"/>
      <c r="C85" s="629"/>
      <c r="D85" s="629"/>
      <c r="E85" s="629"/>
      <c r="F85" s="629"/>
      <c r="G85" s="629"/>
      <c r="H85" s="629"/>
      <c r="I85" s="629"/>
      <c r="J85" s="629"/>
      <c r="K85" s="629"/>
      <c r="L85" s="629"/>
      <c r="M85" s="629"/>
      <c r="N85" s="629"/>
      <c r="O85" s="629"/>
      <c r="P85" s="629"/>
      <c r="Q85" s="570"/>
      <c r="R85" s="570"/>
      <c r="S85" s="570"/>
      <c r="T85" s="570"/>
      <c r="U85" s="570"/>
      <c r="V85" s="570"/>
      <c r="W85" s="570"/>
      <c r="X85" s="570"/>
      <c r="Y85" s="570"/>
      <c r="Z85" s="570"/>
      <c r="AA85" s="570"/>
      <c r="AB85" s="237"/>
      <c r="AL85" s="570"/>
      <c r="AM85" s="570"/>
      <c r="AN85" s="570"/>
      <c r="AO85" s="570"/>
      <c r="AP85" s="570"/>
      <c r="AQ85" s="570"/>
      <c r="AR85" s="570"/>
      <c r="AS85" s="570"/>
      <c r="AT85" s="570"/>
      <c r="AU85" s="570"/>
      <c r="AV85" s="570"/>
      <c r="AW85" s="570"/>
      <c r="AX85" s="570"/>
      <c r="AY85" s="570"/>
      <c r="AZ85" s="570"/>
      <c r="BA85" s="570"/>
      <c r="BB85" s="570"/>
      <c r="BC85" s="570"/>
      <c r="BD85" s="570"/>
      <c r="BE85" s="570"/>
      <c r="BF85" s="570"/>
      <c r="BG85" s="570"/>
      <c r="BH85" s="570"/>
      <c r="BI85" s="570"/>
      <c r="BJ85" s="570"/>
      <c r="BK85" s="570"/>
      <c r="BL85" s="570"/>
      <c r="BM85" s="570"/>
      <c r="BN85" s="570"/>
      <c r="BO85" s="570"/>
      <c r="BP85" s="570"/>
      <c r="BQ85" s="570"/>
      <c r="BR85" s="570"/>
      <c r="BS85" s="570"/>
      <c r="BT85" s="570"/>
      <c r="BU85" s="570"/>
      <c r="BV85" s="570"/>
      <c r="BW85" s="570"/>
      <c r="BX85" s="570"/>
      <c r="BY85" s="570"/>
      <c r="BZ85" s="570"/>
      <c r="CA85" s="570"/>
      <c r="CB85" s="570"/>
      <c r="CC85" s="570"/>
      <c r="CD85" s="570"/>
      <c r="CE85" s="570"/>
      <c r="CF85" s="570"/>
      <c r="CG85" s="570"/>
      <c r="CH85" s="570"/>
      <c r="CI85" s="570"/>
      <c r="CJ85" s="570"/>
      <c r="CK85" s="570"/>
      <c r="CL85" s="570"/>
      <c r="CM85" s="570"/>
      <c r="CN85" s="570"/>
      <c r="CO85" s="570"/>
      <c r="CP85" s="570"/>
      <c r="CQ85" s="570"/>
      <c r="CR85" s="570"/>
      <c r="CS85" s="570"/>
      <c r="CT85" s="570"/>
      <c r="CU85" s="570"/>
      <c r="CV85" s="570"/>
      <c r="CW85" s="570"/>
      <c r="CX85" s="570"/>
      <c r="CY85" s="570"/>
    </row>
    <row r="86" spans="1:103">
      <c r="A86" s="629"/>
      <c r="B86" s="629"/>
      <c r="C86" s="629"/>
      <c r="D86" s="629"/>
      <c r="E86" s="629"/>
      <c r="F86" s="629"/>
      <c r="G86" s="629"/>
      <c r="H86" s="629"/>
      <c r="I86" s="629"/>
      <c r="J86" s="629"/>
      <c r="K86" s="629"/>
      <c r="L86" s="629"/>
      <c r="M86" s="629"/>
      <c r="N86" s="629"/>
      <c r="O86" s="629"/>
      <c r="P86" s="629"/>
      <c r="Q86" s="570"/>
      <c r="R86" s="570"/>
      <c r="S86" s="570"/>
      <c r="T86" s="570"/>
      <c r="U86" s="570"/>
      <c r="V86" s="570"/>
      <c r="W86" s="570"/>
      <c r="X86" s="570"/>
      <c r="Y86" s="570"/>
      <c r="Z86" s="570"/>
      <c r="AA86" s="570"/>
      <c r="AB86" s="237"/>
      <c r="AL86" s="570"/>
      <c r="AM86" s="570"/>
      <c r="AN86" s="570"/>
      <c r="AO86" s="570"/>
      <c r="AP86" s="570"/>
      <c r="AQ86" s="570"/>
      <c r="AR86" s="570"/>
      <c r="AS86" s="570"/>
      <c r="AT86" s="570"/>
      <c r="AU86" s="570"/>
      <c r="AV86" s="570"/>
      <c r="AW86" s="570"/>
      <c r="AX86" s="570"/>
      <c r="AY86" s="570"/>
      <c r="AZ86" s="570"/>
      <c r="BA86" s="570"/>
      <c r="BB86" s="570"/>
      <c r="BC86" s="570"/>
      <c r="BD86" s="570"/>
      <c r="BE86" s="570"/>
      <c r="BF86" s="570"/>
      <c r="BG86" s="570"/>
      <c r="BH86" s="570"/>
      <c r="BI86" s="570"/>
      <c r="BJ86" s="570"/>
      <c r="BK86" s="570"/>
      <c r="BL86" s="570"/>
      <c r="BM86" s="570"/>
      <c r="BN86" s="570"/>
      <c r="BO86" s="570"/>
      <c r="BP86" s="570"/>
      <c r="BQ86" s="570"/>
      <c r="BR86" s="570"/>
      <c r="BS86" s="570"/>
      <c r="BT86" s="570"/>
      <c r="BU86" s="570"/>
      <c r="BV86" s="570"/>
      <c r="BW86" s="570"/>
      <c r="BX86" s="570"/>
      <c r="BY86" s="570"/>
      <c r="BZ86" s="570"/>
      <c r="CA86" s="570"/>
      <c r="CB86" s="570"/>
      <c r="CC86" s="570"/>
      <c r="CD86" s="570"/>
      <c r="CE86" s="570"/>
      <c r="CF86" s="570"/>
      <c r="CG86" s="570"/>
      <c r="CH86" s="570"/>
      <c r="CI86" s="570"/>
      <c r="CJ86" s="570"/>
      <c r="CK86" s="570"/>
      <c r="CL86" s="570"/>
      <c r="CM86" s="570"/>
      <c r="CN86" s="570"/>
      <c r="CO86" s="570"/>
      <c r="CP86" s="570"/>
      <c r="CQ86" s="570"/>
      <c r="CR86" s="570"/>
      <c r="CS86" s="570"/>
      <c r="CT86" s="570"/>
      <c r="CU86" s="570"/>
      <c r="CV86" s="570"/>
      <c r="CW86" s="570"/>
      <c r="CX86" s="570"/>
      <c r="CY86" s="570"/>
    </row>
    <row r="87" spans="1:103">
      <c r="A87" s="629"/>
      <c r="B87" s="629"/>
      <c r="C87" s="629"/>
      <c r="D87" s="629"/>
      <c r="E87" s="629"/>
      <c r="F87" s="629"/>
      <c r="G87" s="629"/>
      <c r="H87" s="629"/>
      <c r="I87" s="629"/>
      <c r="J87" s="629"/>
      <c r="K87" s="629"/>
      <c r="L87" s="629"/>
      <c r="M87" s="629"/>
      <c r="N87" s="629"/>
      <c r="O87" s="629"/>
      <c r="P87" s="629"/>
      <c r="Q87" s="570"/>
      <c r="R87" s="570"/>
      <c r="S87" s="570"/>
      <c r="T87" s="570"/>
      <c r="U87" s="570"/>
      <c r="V87" s="570"/>
      <c r="W87" s="570"/>
      <c r="X87" s="570"/>
      <c r="Y87" s="570"/>
      <c r="Z87" s="570"/>
      <c r="AA87" s="570"/>
      <c r="AB87" s="237"/>
      <c r="AL87" s="570"/>
      <c r="AM87" s="570"/>
      <c r="AN87" s="570"/>
      <c r="AO87" s="570"/>
      <c r="AP87" s="570"/>
      <c r="AQ87" s="570"/>
      <c r="AR87" s="570"/>
      <c r="AS87" s="570"/>
      <c r="AT87" s="570"/>
      <c r="AU87" s="570"/>
      <c r="AV87" s="570"/>
      <c r="AW87" s="570"/>
      <c r="AX87" s="570"/>
      <c r="AY87" s="570"/>
      <c r="AZ87" s="570"/>
      <c r="BA87" s="570"/>
      <c r="BB87" s="570"/>
      <c r="BC87" s="570"/>
      <c r="BD87" s="570"/>
      <c r="BE87" s="570"/>
      <c r="BF87" s="570"/>
      <c r="BG87" s="570"/>
      <c r="BH87" s="570"/>
      <c r="BI87" s="570"/>
      <c r="BJ87" s="570"/>
      <c r="BK87" s="570"/>
      <c r="BL87" s="570"/>
      <c r="BM87" s="570"/>
      <c r="BN87" s="570"/>
      <c r="BO87" s="570"/>
      <c r="BP87" s="570"/>
      <c r="BQ87" s="570"/>
      <c r="BR87" s="570"/>
      <c r="BS87" s="570"/>
      <c r="BT87" s="570"/>
      <c r="BU87" s="570"/>
      <c r="BV87" s="570"/>
      <c r="BW87" s="570"/>
      <c r="BX87" s="570"/>
      <c r="BY87" s="570"/>
      <c r="BZ87" s="570"/>
      <c r="CA87" s="570"/>
      <c r="CB87" s="570"/>
      <c r="CC87" s="570"/>
      <c r="CD87" s="570"/>
      <c r="CE87" s="570"/>
      <c r="CF87" s="570"/>
      <c r="CG87" s="570"/>
      <c r="CH87" s="570"/>
      <c r="CI87" s="570"/>
      <c r="CJ87" s="570"/>
      <c r="CK87" s="570"/>
      <c r="CL87" s="570"/>
      <c r="CM87" s="570"/>
      <c r="CN87" s="570"/>
      <c r="CO87" s="570"/>
      <c r="CP87" s="570"/>
      <c r="CQ87" s="570"/>
      <c r="CR87" s="570"/>
      <c r="CS87" s="570"/>
      <c r="CT87" s="570"/>
      <c r="CU87" s="570"/>
      <c r="CV87" s="570"/>
      <c r="CW87" s="570"/>
      <c r="CX87" s="570"/>
      <c r="CY87" s="570"/>
    </row>
    <row r="88" spans="1:103">
      <c r="A88" s="629"/>
      <c r="B88" s="629"/>
      <c r="C88" s="629"/>
      <c r="D88" s="629"/>
      <c r="E88" s="629"/>
      <c r="F88" s="629"/>
      <c r="G88" s="629"/>
      <c r="H88" s="629"/>
      <c r="I88" s="629"/>
      <c r="J88" s="629"/>
      <c r="K88" s="629"/>
      <c r="L88" s="629"/>
      <c r="M88" s="629"/>
      <c r="N88" s="629"/>
      <c r="O88" s="629"/>
      <c r="P88" s="629"/>
      <c r="Q88" s="570"/>
      <c r="R88" s="570"/>
      <c r="S88" s="570"/>
      <c r="T88" s="570"/>
      <c r="U88" s="570"/>
      <c r="V88" s="570"/>
      <c r="W88" s="570"/>
      <c r="X88" s="570"/>
      <c r="Y88" s="570"/>
      <c r="Z88" s="570"/>
      <c r="AA88" s="570"/>
      <c r="AB88" s="237"/>
      <c r="AL88" s="570"/>
      <c r="AM88" s="570"/>
      <c r="AN88" s="570"/>
      <c r="AO88" s="570"/>
      <c r="AP88" s="570"/>
      <c r="AQ88" s="570"/>
      <c r="AR88" s="570"/>
      <c r="AS88" s="570"/>
      <c r="AT88" s="570"/>
      <c r="AU88" s="570"/>
      <c r="AV88" s="570"/>
      <c r="AW88" s="570"/>
      <c r="AX88" s="570"/>
      <c r="AY88" s="570"/>
      <c r="AZ88" s="570"/>
      <c r="BA88" s="570"/>
      <c r="BB88" s="570"/>
      <c r="BC88" s="570"/>
      <c r="BD88" s="570"/>
      <c r="BE88" s="570"/>
      <c r="BF88" s="570"/>
      <c r="BG88" s="570"/>
      <c r="BH88" s="570"/>
      <c r="BI88" s="570"/>
      <c r="BJ88" s="570"/>
      <c r="BK88" s="570"/>
      <c r="BL88" s="570"/>
      <c r="BM88" s="570"/>
      <c r="BN88" s="570"/>
      <c r="BO88" s="570"/>
      <c r="BP88" s="570"/>
      <c r="BQ88" s="570"/>
      <c r="BR88" s="570"/>
      <c r="BS88" s="570"/>
      <c r="BT88" s="570"/>
      <c r="BU88" s="570"/>
      <c r="BV88" s="570"/>
      <c r="BW88" s="570"/>
      <c r="BX88" s="570"/>
      <c r="BY88" s="570"/>
      <c r="BZ88" s="570"/>
      <c r="CA88" s="570"/>
      <c r="CB88" s="570"/>
      <c r="CC88" s="570"/>
      <c r="CD88" s="570"/>
      <c r="CE88" s="570"/>
      <c r="CF88" s="570"/>
      <c r="CG88" s="570"/>
      <c r="CH88" s="570"/>
      <c r="CI88" s="570"/>
      <c r="CJ88" s="570"/>
      <c r="CK88" s="570"/>
      <c r="CL88" s="570"/>
      <c r="CM88" s="570"/>
      <c r="CN88" s="570"/>
      <c r="CO88" s="570"/>
      <c r="CP88" s="570"/>
      <c r="CQ88" s="570"/>
      <c r="CR88" s="570"/>
      <c r="CS88" s="570"/>
      <c r="CT88" s="570"/>
      <c r="CU88" s="570"/>
      <c r="CV88" s="570"/>
      <c r="CW88" s="570"/>
      <c r="CX88" s="570"/>
      <c r="CY88" s="570"/>
    </row>
    <row r="89" spans="1:103">
      <c r="A89" s="629"/>
      <c r="B89" s="629"/>
      <c r="C89" s="629"/>
      <c r="D89" s="629"/>
      <c r="E89" s="629"/>
      <c r="F89" s="629"/>
      <c r="G89" s="629"/>
      <c r="H89" s="629"/>
      <c r="I89" s="629"/>
      <c r="J89" s="629"/>
      <c r="K89" s="629"/>
      <c r="L89" s="629"/>
      <c r="M89" s="629"/>
      <c r="N89" s="629"/>
      <c r="O89" s="629"/>
      <c r="P89" s="629"/>
      <c r="Q89" s="570"/>
      <c r="R89" s="570"/>
      <c r="S89" s="570"/>
      <c r="T89" s="570"/>
      <c r="U89" s="570"/>
      <c r="V89" s="570"/>
      <c r="W89" s="570"/>
      <c r="X89" s="570"/>
      <c r="Y89" s="570"/>
      <c r="Z89" s="570"/>
      <c r="AA89" s="570"/>
      <c r="AB89" s="237"/>
      <c r="AL89" s="570"/>
      <c r="AM89" s="570"/>
      <c r="AN89" s="570"/>
      <c r="AO89" s="570"/>
      <c r="AP89" s="570"/>
      <c r="AQ89" s="570"/>
      <c r="AR89" s="570"/>
      <c r="AS89" s="570"/>
      <c r="AT89" s="570"/>
      <c r="AU89" s="570"/>
      <c r="AV89" s="570"/>
      <c r="AW89" s="570"/>
      <c r="AX89" s="570"/>
      <c r="AY89" s="570"/>
      <c r="AZ89" s="570"/>
      <c r="BA89" s="570"/>
      <c r="BB89" s="570"/>
      <c r="BC89" s="570"/>
      <c r="BD89" s="570"/>
      <c r="BE89" s="570"/>
      <c r="BF89" s="570"/>
      <c r="BG89" s="570"/>
      <c r="BH89" s="570"/>
      <c r="BI89" s="570"/>
      <c r="BJ89" s="570"/>
      <c r="BK89" s="570"/>
      <c r="BL89" s="570"/>
      <c r="BM89" s="570"/>
      <c r="BN89" s="570"/>
      <c r="BO89" s="570"/>
      <c r="BP89" s="570"/>
      <c r="BQ89" s="570"/>
      <c r="BR89" s="570"/>
      <c r="BS89" s="570"/>
      <c r="BT89" s="570"/>
      <c r="BU89" s="570"/>
      <c r="BV89" s="570"/>
      <c r="BW89" s="570"/>
      <c r="BX89" s="570"/>
      <c r="BY89" s="570"/>
      <c r="BZ89" s="570"/>
      <c r="CA89" s="570"/>
      <c r="CB89" s="570"/>
      <c r="CC89" s="570"/>
      <c r="CD89" s="570"/>
      <c r="CE89" s="570"/>
      <c r="CF89" s="570"/>
      <c r="CG89" s="570"/>
      <c r="CH89" s="570"/>
      <c r="CI89" s="570"/>
      <c r="CJ89" s="570"/>
      <c r="CK89" s="570"/>
      <c r="CL89" s="570"/>
      <c r="CM89" s="570"/>
      <c r="CN89" s="570"/>
      <c r="CO89" s="570"/>
      <c r="CP89" s="570"/>
      <c r="CQ89" s="570"/>
      <c r="CR89" s="570"/>
      <c r="CS89" s="570"/>
      <c r="CT89" s="570"/>
      <c r="CU89" s="570"/>
      <c r="CV89" s="570"/>
      <c r="CW89" s="570"/>
      <c r="CX89" s="570"/>
      <c r="CY89" s="570"/>
    </row>
    <row r="90" spans="1:103">
      <c r="A90" s="629"/>
      <c r="B90" s="629"/>
      <c r="C90" s="629"/>
      <c r="D90" s="629"/>
      <c r="E90" s="629"/>
      <c r="F90" s="629"/>
      <c r="G90" s="629"/>
      <c r="H90" s="629"/>
      <c r="I90" s="629"/>
      <c r="J90" s="629"/>
      <c r="K90" s="629"/>
      <c r="L90" s="629"/>
      <c r="M90" s="629"/>
      <c r="N90" s="629"/>
      <c r="O90" s="629"/>
      <c r="P90" s="629"/>
      <c r="Q90" s="570"/>
      <c r="R90" s="570"/>
      <c r="S90" s="570"/>
      <c r="T90" s="570"/>
      <c r="U90" s="570"/>
      <c r="V90" s="570"/>
      <c r="W90" s="570"/>
      <c r="X90" s="570"/>
      <c r="Y90" s="570"/>
      <c r="Z90" s="570"/>
      <c r="AA90" s="570"/>
      <c r="AB90" s="237"/>
      <c r="AL90" s="570"/>
      <c r="AM90" s="570"/>
      <c r="AN90" s="570"/>
      <c r="AO90" s="570"/>
      <c r="AP90" s="570"/>
      <c r="AQ90" s="570"/>
      <c r="AR90" s="570"/>
      <c r="AS90" s="570"/>
      <c r="AT90" s="570"/>
      <c r="AU90" s="570"/>
      <c r="AV90" s="570"/>
      <c r="AW90" s="570"/>
      <c r="AX90" s="570"/>
      <c r="AY90" s="570"/>
      <c r="AZ90" s="570"/>
      <c r="BA90" s="570"/>
      <c r="BB90" s="570"/>
      <c r="BC90" s="570"/>
      <c r="BD90" s="570"/>
      <c r="BE90" s="570"/>
      <c r="BF90" s="570"/>
      <c r="BG90" s="570"/>
      <c r="BH90" s="570"/>
      <c r="BI90" s="570"/>
      <c r="BJ90" s="570"/>
      <c r="BK90" s="570"/>
      <c r="BL90" s="570"/>
      <c r="BM90" s="570"/>
      <c r="BN90" s="570"/>
      <c r="BO90" s="570"/>
      <c r="BP90" s="570"/>
      <c r="BQ90" s="570"/>
      <c r="BR90" s="570"/>
      <c r="BS90" s="570"/>
      <c r="BT90" s="570"/>
      <c r="BU90" s="570"/>
      <c r="BV90" s="570"/>
      <c r="BW90" s="570"/>
      <c r="BX90" s="570"/>
      <c r="BY90" s="570"/>
      <c r="BZ90" s="570"/>
      <c r="CA90" s="570"/>
      <c r="CB90" s="570"/>
      <c r="CC90" s="570"/>
      <c r="CD90" s="570"/>
      <c r="CE90" s="570"/>
      <c r="CF90" s="570"/>
      <c r="CG90" s="570"/>
      <c r="CH90" s="570"/>
      <c r="CI90" s="570"/>
      <c r="CJ90" s="570"/>
      <c r="CK90" s="570"/>
      <c r="CL90" s="570"/>
      <c r="CM90" s="570"/>
      <c r="CN90" s="570"/>
      <c r="CO90" s="570"/>
      <c r="CP90" s="570"/>
      <c r="CQ90" s="570"/>
      <c r="CR90" s="570"/>
      <c r="CS90" s="570"/>
      <c r="CT90" s="570"/>
      <c r="CU90" s="570"/>
      <c r="CV90" s="570"/>
      <c r="CW90" s="570"/>
      <c r="CX90" s="570"/>
      <c r="CY90" s="570"/>
    </row>
    <row r="91" spans="1:103">
      <c r="A91" s="629"/>
      <c r="B91" s="629"/>
      <c r="C91" s="629"/>
      <c r="D91" s="629"/>
      <c r="E91" s="629"/>
      <c r="F91" s="629"/>
      <c r="G91" s="629"/>
      <c r="H91" s="629"/>
      <c r="I91" s="629"/>
      <c r="J91" s="629"/>
      <c r="K91" s="629"/>
      <c r="L91" s="629"/>
      <c r="M91" s="629"/>
      <c r="N91" s="629"/>
      <c r="O91" s="629"/>
      <c r="P91" s="629"/>
      <c r="Q91" s="570"/>
      <c r="R91" s="570"/>
      <c r="S91" s="570"/>
      <c r="T91" s="570"/>
      <c r="U91" s="570"/>
      <c r="V91" s="570"/>
      <c r="W91" s="570"/>
      <c r="X91" s="570"/>
      <c r="Y91" s="570"/>
      <c r="Z91" s="570"/>
      <c r="AA91" s="570"/>
      <c r="AB91" s="237"/>
      <c r="AL91" s="570"/>
      <c r="AM91" s="570"/>
      <c r="AN91" s="570"/>
      <c r="AO91" s="570"/>
      <c r="AP91" s="570"/>
      <c r="AQ91" s="570"/>
      <c r="AR91" s="570"/>
      <c r="AS91" s="570"/>
      <c r="AT91" s="570"/>
      <c r="AU91" s="570"/>
      <c r="AV91" s="570"/>
      <c r="AW91" s="570"/>
      <c r="AX91" s="570"/>
      <c r="AY91" s="570"/>
      <c r="AZ91" s="570"/>
      <c r="BA91" s="570"/>
      <c r="BB91" s="570"/>
      <c r="BC91" s="570"/>
      <c r="BD91" s="570"/>
      <c r="BE91" s="570"/>
      <c r="BF91" s="570"/>
      <c r="BG91" s="570"/>
      <c r="BH91" s="570"/>
      <c r="BI91" s="570"/>
      <c r="BJ91" s="570"/>
      <c r="BK91" s="570"/>
      <c r="BL91" s="570"/>
      <c r="BM91" s="570"/>
      <c r="BN91" s="570"/>
      <c r="BO91" s="570"/>
      <c r="BP91" s="570"/>
      <c r="BQ91" s="570"/>
      <c r="BR91" s="570"/>
      <c r="BS91" s="570"/>
      <c r="BT91" s="570"/>
      <c r="BU91" s="570"/>
      <c r="BV91" s="570"/>
      <c r="BW91" s="570"/>
      <c r="BX91" s="570"/>
      <c r="BY91" s="570"/>
      <c r="BZ91" s="570"/>
      <c r="CA91" s="570"/>
      <c r="CB91" s="570"/>
      <c r="CC91" s="570"/>
      <c r="CD91" s="570"/>
      <c r="CE91" s="570"/>
      <c r="CF91" s="570"/>
      <c r="CG91" s="570"/>
      <c r="CH91" s="570"/>
      <c r="CI91" s="570"/>
      <c r="CJ91" s="570"/>
      <c r="CK91" s="570"/>
      <c r="CL91" s="570"/>
      <c r="CM91" s="570"/>
      <c r="CN91" s="570"/>
      <c r="CO91" s="570"/>
      <c r="CP91" s="570"/>
      <c r="CQ91" s="570"/>
      <c r="CR91" s="570"/>
      <c r="CS91" s="570"/>
      <c r="CT91" s="570"/>
      <c r="CU91" s="570"/>
      <c r="CV91" s="570"/>
      <c r="CW91" s="570"/>
      <c r="CX91" s="570"/>
      <c r="CY91" s="570"/>
    </row>
    <row r="92" spans="1:103">
      <c r="A92" s="629"/>
      <c r="B92" s="629"/>
      <c r="C92" s="629"/>
      <c r="D92" s="629"/>
      <c r="E92" s="629"/>
      <c r="F92" s="629"/>
      <c r="G92" s="629"/>
      <c r="H92" s="629"/>
      <c r="I92" s="629"/>
      <c r="J92" s="629"/>
      <c r="K92" s="629"/>
      <c r="L92" s="629"/>
      <c r="M92" s="629"/>
      <c r="N92" s="629"/>
      <c r="O92" s="629"/>
      <c r="P92" s="629"/>
      <c r="Q92" s="570"/>
      <c r="R92" s="570"/>
      <c r="S92" s="570"/>
      <c r="T92" s="570"/>
      <c r="U92" s="570"/>
      <c r="V92" s="570"/>
      <c r="W92" s="570"/>
      <c r="X92" s="570"/>
      <c r="Y92" s="570"/>
      <c r="Z92" s="570"/>
      <c r="AA92" s="570"/>
      <c r="AB92" s="237"/>
      <c r="AL92" s="570"/>
      <c r="AM92" s="570"/>
      <c r="AN92" s="570"/>
      <c r="AO92" s="570"/>
      <c r="AP92" s="570"/>
      <c r="AQ92" s="570"/>
      <c r="AR92" s="570"/>
      <c r="AS92" s="570"/>
      <c r="AT92" s="570"/>
      <c r="AU92" s="570"/>
      <c r="AV92" s="570"/>
      <c r="AW92" s="570"/>
      <c r="AX92" s="570"/>
      <c r="AY92" s="570"/>
      <c r="AZ92" s="570"/>
      <c r="BA92" s="570"/>
      <c r="BB92" s="570"/>
      <c r="BC92" s="570"/>
      <c r="BD92" s="570"/>
      <c r="BE92" s="570"/>
      <c r="BF92" s="570"/>
      <c r="BG92" s="570"/>
      <c r="BH92" s="570"/>
      <c r="BI92" s="570"/>
      <c r="BJ92" s="570"/>
      <c r="BK92" s="570"/>
      <c r="BL92" s="570"/>
      <c r="BM92" s="570"/>
      <c r="BN92" s="570"/>
      <c r="BO92" s="570"/>
      <c r="BP92" s="570"/>
      <c r="BQ92" s="570"/>
      <c r="BR92" s="570"/>
      <c r="BS92" s="570"/>
      <c r="BT92" s="570"/>
      <c r="BU92" s="570"/>
      <c r="BV92" s="570"/>
      <c r="BW92" s="570"/>
      <c r="BX92" s="570"/>
      <c r="BY92" s="570"/>
      <c r="BZ92" s="570"/>
      <c r="CA92" s="570"/>
      <c r="CB92" s="570"/>
      <c r="CC92" s="570"/>
      <c r="CD92" s="570"/>
      <c r="CE92" s="570"/>
      <c r="CF92" s="570"/>
      <c r="CG92" s="570"/>
      <c r="CH92" s="570"/>
      <c r="CI92" s="570"/>
      <c r="CJ92" s="570"/>
      <c r="CK92" s="570"/>
      <c r="CL92" s="570"/>
      <c r="CM92" s="570"/>
      <c r="CN92" s="570"/>
      <c r="CO92" s="570"/>
      <c r="CP92" s="570"/>
      <c r="CQ92" s="570"/>
      <c r="CR92" s="570"/>
      <c r="CS92" s="570"/>
      <c r="CT92" s="570"/>
      <c r="CU92" s="570"/>
      <c r="CV92" s="570"/>
      <c r="CW92" s="570"/>
      <c r="CX92" s="570"/>
      <c r="CY92" s="570"/>
    </row>
    <row r="93" spans="1:103">
      <c r="A93" s="629"/>
      <c r="B93" s="629"/>
      <c r="C93" s="629"/>
      <c r="D93" s="629"/>
      <c r="E93" s="629"/>
      <c r="F93" s="629"/>
      <c r="G93" s="629"/>
      <c r="H93" s="629"/>
      <c r="I93" s="629"/>
      <c r="J93" s="629"/>
      <c r="K93" s="629"/>
      <c r="L93" s="629"/>
      <c r="M93" s="629"/>
      <c r="N93" s="629"/>
      <c r="O93" s="629"/>
      <c r="P93" s="629"/>
      <c r="Q93" s="570"/>
      <c r="R93" s="570"/>
      <c r="S93" s="570"/>
      <c r="T93" s="570"/>
      <c r="U93" s="570"/>
      <c r="V93" s="570"/>
      <c r="W93" s="570"/>
      <c r="X93" s="570"/>
      <c r="Y93" s="570"/>
      <c r="Z93" s="570"/>
      <c r="AA93" s="570"/>
      <c r="AB93" s="237"/>
      <c r="AL93" s="570"/>
      <c r="AM93" s="570"/>
      <c r="AN93" s="570"/>
      <c r="AO93" s="570"/>
      <c r="AP93" s="570"/>
      <c r="AQ93" s="570"/>
      <c r="AR93" s="570"/>
      <c r="AS93" s="570"/>
      <c r="AT93" s="570"/>
      <c r="AU93" s="570"/>
      <c r="AV93" s="570"/>
      <c r="AW93" s="570"/>
      <c r="AX93" s="570"/>
      <c r="AY93" s="570"/>
      <c r="AZ93" s="570"/>
      <c r="BA93" s="570"/>
      <c r="BB93" s="570"/>
      <c r="BC93" s="570"/>
      <c r="BD93" s="570"/>
      <c r="BE93" s="570"/>
      <c r="BF93" s="570"/>
      <c r="BG93" s="570"/>
      <c r="BH93" s="570"/>
      <c r="BI93" s="570"/>
      <c r="BJ93" s="570"/>
      <c r="BK93" s="570"/>
      <c r="BL93" s="570"/>
      <c r="BM93" s="570"/>
      <c r="BN93" s="570"/>
      <c r="BO93" s="570"/>
      <c r="BP93" s="570"/>
      <c r="BQ93" s="570"/>
      <c r="BR93" s="570"/>
      <c r="BS93" s="570"/>
      <c r="BT93" s="570"/>
      <c r="BU93" s="570"/>
      <c r="BV93" s="570"/>
      <c r="BW93" s="570"/>
      <c r="BX93" s="570"/>
      <c r="BY93" s="570"/>
      <c r="BZ93" s="570"/>
      <c r="CA93" s="570"/>
      <c r="CB93" s="570"/>
      <c r="CC93" s="570"/>
      <c r="CD93" s="570"/>
      <c r="CE93" s="570"/>
      <c r="CF93" s="570"/>
      <c r="CG93" s="570"/>
      <c r="CH93" s="570"/>
      <c r="CI93" s="570"/>
      <c r="CJ93" s="570"/>
      <c r="CK93" s="570"/>
      <c r="CL93" s="570"/>
      <c r="CM93" s="570"/>
      <c r="CN93" s="570"/>
      <c r="CO93" s="570"/>
      <c r="CP93" s="570"/>
      <c r="CQ93" s="570"/>
      <c r="CR93" s="570"/>
      <c r="CS93" s="570"/>
      <c r="CT93" s="570"/>
      <c r="CU93" s="570"/>
      <c r="CV93" s="570"/>
      <c r="CW93" s="570"/>
      <c r="CX93" s="570"/>
      <c r="CY93" s="570"/>
    </row>
    <row r="94" spans="1:103">
      <c r="A94" s="629"/>
      <c r="B94" s="629"/>
      <c r="C94" s="629"/>
      <c r="D94" s="629"/>
      <c r="E94" s="629"/>
      <c r="F94" s="629"/>
      <c r="G94" s="629"/>
      <c r="H94" s="629"/>
      <c r="I94" s="629"/>
      <c r="J94" s="629"/>
      <c r="K94" s="629"/>
      <c r="L94" s="629"/>
      <c r="M94" s="629"/>
      <c r="N94" s="629"/>
      <c r="O94" s="629"/>
      <c r="P94" s="629"/>
      <c r="Q94" s="570"/>
      <c r="R94" s="570"/>
      <c r="S94" s="570"/>
      <c r="T94" s="570"/>
      <c r="U94" s="570"/>
      <c r="V94" s="570"/>
      <c r="W94" s="570"/>
      <c r="X94" s="570"/>
      <c r="Y94" s="570"/>
      <c r="Z94" s="570"/>
      <c r="AA94" s="570"/>
      <c r="AB94" s="237"/>
      <c r="AL94" s="570"/>
      <c r="AM94" s="570"/>
      <c r="AN94" s="570"/>
      <c r="AO94" s="570"/>
      <c r="AP94" s="570"/>
      <c r="AQ94" s="570"/>
      <c r="AR94" s="570"/>
      <c r="AS94" s="570"/>
      <c r="AT94" s="570"/>
      <c r="AU94" s="570"/>
      <c r="AV94" s="570"/>
      <c r="AW94" s="570"/>
      <c r="AX94" s="570"/>
      <c r="AY94" s="570"/>
      <c r="AZ94" s="570"/>
      <c r="BA94" s="570"/>
      <c r="BB94" s="570"/>
      <c r="BC94" s="570"/>
      <c r="BD94" s="570"/>
      <c r="BE94" s="570"/>
      <c r="BF94" s="570"/>
      <c r="BG94" s="570"/>
      <c r="BH94" s="570"/>
      <c r="BI94" s="570"/>
      <c r="BJ94" s="570"/>
      <c r="BK94" s="570"/>
      <c r="BL94" s="570"/>
      <c r="BM94" s="570"/>
      <c r="BN94" s="570"/>
      <c r="BO94" s="570"/>
      <c r="BP94" s="570"/>
      <c r="BQ94" s="570"/>
      <c r="BR94" s="570"/>
      <c r="BS94" s="570"/>
      <c r="BT94" s="570"/>
      <c r="BU94" s="570"/>
      <c r="BV94" s="570"/>
      <c r="BW94" s="570"/>
      <c r="BX94" s="570"/>
      <c r="BY94" s="570"/>
      <c r="BZ94" s="570"/>
      <c r="CA94" s="570"/>
      <c r="CB94" s="570"/>
      <c r="CC94" s="570"/>
      <c r="CD94" s="570"/>
      <c r="CE94" s="570"/>
      <c r="CF94" s="570"/>
      <c r="CG94" s="570"/>
      <c r="CH94" s="570"/>
      <c r="CI94" s="570"/>
      <c r="CJ94" s="570"/>
      <c r="CK94" s="570"/>
      <c r="CL94" s="570"/>
      <c r="CM94" s="570"/>
      <c r="CN94" s="570"/>
      <c r="CO94" s="570"/>
      <c r="CP94" s="570"/>
      <c r="CQ94" s="570"/>
      <c r="CR94" s="570"/>
      <c r="CS94" s="570"/>
      <c r="CT94" s="570"/>
      <c r="CU94" s="570"/>
      <c r="CV94" s="570"/>
      <c r="CW94" s="570"/>
      <c r="CX94" s="570"/>
      <c r="CY94" s="570"/>
    </row>
    <row r="95" spans="1:103">
      <c r="A95" s="629"/>
      <c r="B95" s="629"/>
      <c r="C95" s="629"/>
      <c r="D95" s="629"/>
      <c r="E95" s="629"/>
      <c r="F95" s="629"/>
      <c r="G95" s="629"/>
      <c r="H95" s="629"/>
      <c r="I95" s="629"/>
      <c r="J95" s="629"/>
      <c r="K95" s="629"/>
      <c r="L95" s="629"/>
      <c r="M95" s="629"/>
      <c r="N95" s="629"/>
      <c r="O95" s="629"/>
      <c r="P95" s="629"/>
      <c r="Q95" s="570"/>
      <c r="R95" s="570"/>
      <c r="S95" s="570"/>
      <c r="T95" s="570"/>
      <c r="U95" s="570"/>
      <c r="V95" s="570"/>
      <c r="W95" s="570"/>
      <c r="X95" s="570"/>
      <c r="Y95" s="570"/>
      <c r="Z95" s="570"/>
      <c r="AA95" s="570"/>
      <c r="AB95" s="237"/>
      <c r="AL95" s="570"/>
      <c r="AM95" s="570"/>
      <c r="AN95" s="570"/>
      <c r="AO95" s="570"/>
      <c r="AP95" s="570"/>
      <c r="AQ95" s="570"/>
      <c r="AR95" s="570"/>
      <c r="AS95" s="570"/>
      <c r="AT95" s="570"/>
      <c r="AU95" s="570"/>
      <c r="AV95" s="570"/>
      <c r="AW95" s="570"/>
      <c r="AX95" s="570"/>
      <c r="AY95" s="570"/>
      <c r="AZ95" s="570"/>
      <c r="BA95" s="570"/>
      <c r="BB95" s="570"/>
      <c r="BC95" s="570"/>
      <c r="BD95" s="570"/>
      <c r="BE95" s="570"/>
      <c r="BF95" s="570"/>
      <c r="BG95" s="570"/>
      <c r="BH95" s="570"/>
      <c r="BI95" s="570"/>
      <c r="BJ95" s="570"/>
      <c r="BK95" s="570"/>
      <c r="BL95" s="570"/>
      <c r="BM95" s="570"/>
      <c r="BN95" s="570"/>
      <c r="BO95" s="570"/>
      <c r="BP95" s="570"/>
      <c r="BQ95" s="570"/>
      <c r="BR95" s="570"/>
      <c r="BS95" s="570"/>
      <c r="BT95" s="570"/>
      <c r="BU95" s="570"/>
      <c r="BV95" s="570"/>
      <c r="BW95" s="570"/>
      <c r="BX95" s="570"/>
      <c r="BY95" s="570"/>
      <c r="BZ95" s="570"/>
      <c r="CA95" s="570"/>
      <c r="CB95" s="570"/>
      <c r="CC95" s="570"/>
      <c r="CD95" s="570"/>
      <c r="CE95" s="570"/>
      <c r="CF95" s="570"/>
      <c r="CG95" s="570"/>
      <c r="CH95" s="570"/>
      <c r="CI95" s="570"/>
      <c r="CJ95" s="570"/>
      <c r="CK95" s="570"/>
      <c r="CL95" s="570"/>
      <c r="CM95" s="570"/>
      <c r="CN95" s="570"/>
      <c r="CO95" s="570"/>
      <c r="CP95" s="570"/>
      <c r="CQ95" s="570"/>
      <c r="CR95" s="570"/>
      <c r="CS95" s="570"/>
      <c r="CT95" s="570"/>
      <c r="CU95" s="570"/>
      <c r="CV95" s="570"/>
      <c r="CW95" s="570"/>
      <c r="CX95" s="570"/>
      <c r="CY95" s="570"/>
    </row>
    <row r="96" spans="1:103">
      <c r="A96" s="629"/>
      <c r="B96" s="629"/>
      <c r="C96" s="629"/>
      <c r="D96" s="629"/>
      <c r="E96" s="629"/>
      <c r="F96" s="629"/>
      <c r="G96" s="629"/>
      <c r="H96" s="629"/>
      <c r="I96" s="629"/>
      <c r="J96" s="629"/>
      <c r="K96" s="629"/>
      <c r="L96" s="629"/>
      <c r="M96" s="629"/>
      <c r="N96" s="629"/>
      <c r="O96" s="629"/>
      <c r="P96" s="629"/>
      <c r="Q96" s="570"/>
      <c r="R96" s="570"/>
      <c r="S96" s="570"/>
      <c r="T96" s="570"/>
      <c r="U96" s="570"/>
      <c r="V96" s="570"/>
      <c r="W96" s="570"/>
      <c r="X96" s="570"/>
      <c r="Y96" s="570"/>
      <c r="Z96" s="570"/>
      <c r="AA96" s="570"/>
      <c r="AB96" s="237"/>
      <c r="AL96" s="570"/>
      <c r="AM96" s="570"/>
      <c r="AN96" s="570"/>
      <c r="AO96" s="570"/>
      <c r="AP96" s="570"/>
      <c r="AQ96" s="570"/>
      <c r="AR96" s="570"/>
      <c r="AS96" s="570"/>
      <c r="AT96" s="570"/>
      <c r="AU96" s="570"/>
      <c r="AV96" s="570"/>
      <c r="AW96" s="570"/>
      <c r="AX96" s="570"/>
      <c r="AY96" s="570"/>
      <c r="AZ96" s="570"/>
      <c r="BA96" s="570"/>
      <c r="BB96" s="570"/>
      <c r="BC96" s="570"/>
      <c r="BD96" s="570"/>
      <c r="BE96" s="570"/>
      <c r="BF96" s="570"/>
      <c r="BG96" s="570"/>
      <c r="BH96" s="570"/>
      <c r="BI96" s="570"/>
      <c r="BJ96" s="570"/>
      <c r="BK96" s="570"/>
      <c r="BL96" s="570"/>
      <c r="BM96" s="570"/>
      <c r="BN96" s="570"/>
      <c r="BO96" s="570"/>
      <c r="BP96" s="570"/>
      <c r="BQ96" s="570"/>
      <c r="BR96" s="570"/>
      <c r="BS96" s="570"/>
      <c r="BT96" s="570"/>
      <c r="BU96" s="570"/>
      <c r="BV96" s="570"/>
      <c r="BW96" s="570"/>
      <c r="BX96" s="570"/>
      <c r="BY96" s="570"/>
      <c r="BZ96" s="570"/>
      <c r="CA96" s="570"/>
      <c r="CB96" s="570"/>
      <c r="CC96" s="570"/>
      <c r="CD96" s="570"/>
      <c r="CE96" s="570"/>
      <c r="CF96" s="570"/>
      <c r="CG96" s="570"/>
      <c r="CH96" s="570"/>
      <c r="CI96" s="570"/>
      <c r="CJ96" s="570"/>
      <c r="CK96" s="570"/>
      <c r="CL96" s="570"/>
      <c r="CM96" s="570"/>
      <c r="CN96" s="570"/>
      <c r="CO96" s="570"/>
      <c r="CP96" s="570"/>
      <c r="CQ96" s="570"/>
      <c r="CR96" s="570"/>
      <c r="CS96" s="570"/>
      <c r="CT96" s="570"/>
      <c r="CU96" s="570"/>
      <c r="CV96" s="570"/>
      <c r="CW96" s="570"/>
      <c r="CX96" s="570"/>
      <c r="CY96" s="570"/>
    </row>
    <row r="97" spans="1:103">
      <c r="A97" s="629"/>
      <c r="B97" s="629"/>
      <c r="C97" s="629"/>
      <c r="D97" s="629"/>
      <c r="E97" s="629"/>
      <c r="F97" s="629"/>
      <c r="G97" s="629"/>
      <c r="H97" s="629"/>
      <c r="I97" s="629"/>
      <c r="J97" s="629"/>
      <c r="K97" s="629"/>
      <c r="L97" s="629"/>
      <c r="M97" s="629"/>
      <c r="N97" s="629"/>
      <c r="O97" s="629"/>
      <c r="P97" s="629"/>
      <c r="Q97" s="570"/>
      <c r="R97" s="570"/>
      <c r="S97" s="570"/>
      <c r="T97" s="570"/>
      <c r="U97" s="570"/>
      <c r="V97" s="570"/>
      <c r="W97" s="570"/>
      <c r="X97" s="570"/>
      <c r="Y97" s="570"/>
      <c r="Z97" s="570"/>
      <c r="AA97" s="570"/>
      <c r="AB97" s="237"/>
      <c r="AL97" s="570"/>
      <c r="AM97" s="570"/>
      <c r="AN97" s="570"/>
      <c r="AO97" s="570"/>
      <c r="AP97" s="570"/>
      <c r="AQ97" s="570"/>
      <c r="AR97" s="570"/>
      <c r="AS97" s="570"/>
      <c r="AT97" s="570"/>
      <c r="AU97" s="570"/>
      <c r="AV97" s="570"/>
      <c r="AW97" s="570"/>
      <c r="AX97" s="570"/>
      <c r="AY97" s="570"/>
      <c r="AZ97" s="570"/>
      <c r="BA97" s="570"/>
      <c r="BB97" s="570"/>
      <c r="BC97" s="570"/>
      <c r="BD97" s="570"/>
      <c r="BE97" s="570"/>
      <c r="BF97" s="570"/>
      <c r="BG97" s="570"/>
      <c r="BH97" s="570"/>
      <c r="BI97" s="570"/>
      <c r="BJ97" s="570"/>
      <c r="BK97" s="570"/>
      <c r="BL97" s="570"/>
      <c r="BM97" s="570"/>
      <c r="BN97" s="570"/>
      <c r="BO97" s="570"/>
      <c r="BP97" s="570"/>
      <c r="BQ97" s="570"/>
      <c r="BR97" s="570"/>
      <c r="BS97" s="570"/>
      <c r="BT97" s="570"/>
      <c r="BU97" s="570"/>
      <c r="BV97" s="570"/>
      <c r="BW97" s="570"/>
      <c r="BX97" s="570"/>
      <c r="BY97" s="570"/>
      <c r="BZ97" s="570"/>
      <c r="CA97" s="570"/>
      <c r="CB97" s="570"/>
      <c r="CC97" s="570"/>
      <c r="CD97" s="570"/>
      <c r="CE97" s="570"/>
      <c r="CF97" s="570"/>
      <c r="CG97" s="570"/>
      <c r="CH97" s="570"/>
      <c r="CI97" s="570"/>
      <c r="CJ97" s="570"/>
      <c r="CK97" s="570"/>
      <c r="CL97" s="570"/>
      <c r="CM97" s="570"/>
      <c r="CN97" s="570"/>
      <c r="CO97" s="570"/>
      <c r="CP97" s="570"/>
      <c r="CQ97" s="570"/>
      <c r="CR97" s="570"/>
      <c r="CS97" s="570"/>
      <c r="CT97" s="570"/>
      <c r="CU97" s="570"/>
      <c r="CV97" s="570"/>
      <c r="CW97" s="570"/>
      <c r="CX97" s="570"/>
      <c r="CY97" s="570"/>
    </row>
    <row r="98" spans="1:103">
      <c r="A98" s="629"/>
      <c r="B98" s="629"/>
      <c r="C98" s="629"/>
      <c r="D98" s="629"/>
      <c r="E98" s="629"/>
      <c r="F98" s="629"/>
      <c r="G98" s="629"/>
      <c r="H98" s="629"/>
      <c r="I98" s="629"/>
      <c r="J98" s="629"/>
      <c r="K98" s="629"/>
      <c r="L98" s="629"/>
      <c r="M98" s="629"/>
      <c r="N98" s="629"/>
      <c r="O98" s="629"/>
      <c r="P98" s="629"/>
      <c r="Q98" s="570"/>
      <c r="R98" s="570"/>
      <c r="S98" s="570"/>
      <c r="T98" s="570"/>
      <c r="U98" s="570"/>
      <c r="V98" s="570"/>
      <c r="W98" s="570"/>
      <c r="X98" s="570"/>
      <c r="Y98" s="570"/>
      <c r="Z98" s="570"/>
      <c r="AA98" s="570"/>
      <c r="AB98" s="237"/>
      <c r="AL98" s="570"/>
      <c r="AM98" s="570"/>
      <c r="AN98" s="570"/>
      <c r="AO98" s="570"/>
      <c r="AP98" s="570"/>
      <c r="AQ98" s="570"/>
      <c r="AR98" s="570"/>
      <c r="AS98" s="570"/>
      <c r="AT98" s="570"/>
      <c r="AU98" s="570"/>
      <c r="AV98" s="570"/>
      <c r="AW98" s="570"/>
      <c r="AX98" s="570"/>
      <c r="AY98" s="570"/>
      <c r="AZ98" s="570"/>
      <c r="BA98" s="570"/>
      <c r="BB98" s="570"/>
      <c r="BC98" s="570"/>
      <c r="BD98" s="570"/>
      <c r="BE98" s="570"/>
      <c r="BF98" s="570"/>
      <c r="BG98" s="570"/>
      <c r="BH98" s="570"/>
      <c r="BI98" s="570"/>
      <c r="BJ98" s="570"/>
      <c r="BK98" s="570"/>
      <c r="BL98" s="570"/>
      <c r="BM98" s="570"/>
      <c r="BN98" s="570"/>
      <c r="BO98" s="570"/>
      <c r="BP98" s="570"/>
      <c r="BQ98" s="570"/>
      <c r="BR98" s="570"/>
      <c r="BS98" s="570"/>
      <c r="BT98" s="570"/>
      <c r="BU98" s="570"/>
      <c r="BV98" s="570"/>
      <c r="BW98" s="570"/>
      <c r="BX98" s="570"/>
      <c r="BY98" s="570"/>
      <c r="BZ98" s="570"/>
      <c r="CA98" s="570"/>
      <c r="CB98" s="570"/>
      <c r="CC98" s="570"/>
      <c r="CD98" s="570"/>
      <c r="CE98" s="570"/>
      <c r="CF98" s="570"/>
      <c r="CG98" s="570"/>
      <c r="CH98" s="570"/>
      <c r="CI98" s="570"/>
      <c r="CJ98" s="570"/>
      <c r="CK98" s="570"/>
      <c r="CL98" s="570"/>
      <c r="CM98" s="570"/>
      <c r="CN98" s="570"/>
      <c r="CO98" s="570"/>
      <c r="CP98" s="570"/>
      <c r="CQ98" s="570"/>
      <c r="CR98" s="570"/>
      <c r="CS98" s="570"/>
      <c r="CT98" s="570"/>
      <c r="CU98" s="570"/>
      <c r="CV98" s="570"/>
      <c r="CW98" s="570"/>
      <c r="CX98" s="570"/>
      <c r="CY98" s="570"/>
    </row>
    <row r="99" spans="1:103">
      <c r="A99" s="629"/>
      <c r="B99" s="629"/>
      <c r="C99" s="629"/>
      <c r="D99" s="629"/>
      <c r="E99" s="629"/>
      <c r="F99" s="629"/>
      <c r="G99" s="629"/>
      <c r="H99" s="629"/>
      <c r="I99" s="629"/>
      <c r="J99" s="629"/>
      <c r="K99" s="629"/>
      <c r="L99" s="629"/>
      <c r="M99" s="629"/>
      <c r="N99" s="629"/>
      <c r="O99" s="629"/>
      <c r="P99" s="629"/>
      <c r="Q99" s="570"/>
      <c r="R99" s="570"/>
      <c r="S99" s="570"/>
      <c r="T99" s="570"/>
      <c r="U99" s="570"/>
      <c r="V99" s="570"/>
      <c r="W99" s="570"/>
      <c r="X99" s="570"/>
      <c r="Y99" s="570"/>
      <c r="Z99" s="570"/>
      <c r="AA99" s="570"/>
      <c r="AB99" s="237"/>
      <c r="AL99" s="570"/>
      <c r="AM99" s="570"/>
      <c r="AN99" s="570"/>
      <c r="AO99" s="570"/>
      <c r="AP99" s="570"/>
      <c r="AQ99" s="570"/>
      <c r="AR99" s="570"/>
      <c r="AS99" s="570"/>
      <c r="AT99" s="570"/>
      <c r="AU99" s="570"/>
      <c r="AV99" s="570"/>
      <c r="AW99" s="570"/>
      <c r="AX99" s="570"/>
      <c r="AY99" s="570"/>
      <c r="AZ99" s="570"/>
      <c r="BA99" s="570"/>
      <c r="BB99" s="570"/>
      <c r="BC99" s="570"/>
      <c r="BD99" s="570"/>
      <c r="BE99" s="570"/>
      <c r="BF99" s="570"/>
      <c r="BG99" s="570"/>
      <c r="BH99" s="570"/>
      <c r="BI99" s="570"/>
      <c r="BJ99" s="570"/>
      <c r="BK99" s="570"/>
      <c r="BL99" s="570"/>
      <c r="BM99" s="570"/>
      <c r="BN99" s="570"/>
      <c r="BO99" s="570"/>
      <c r="BP99" s="570"/>
      <c r="BQ99" s="570"/>
      <c r="BR99" s="570"/>
      <c r="BS99" s="570"/>
      <c r="BT99" s="570"/>
      <c r="BU99" s="570"/>
      <c r="BV99" s="570"/>
      <c r="BW99" s="570"/>
      <c r="BX99" s="570"/>
      <c r="BY99" s="570"/>
      <c r="BZ99" s="570"/>
      <c r="CA99" s="570"/>
      <c r="CB99" s="570"/>
      <c r="CC99" s="570"/>
      <c r="CD99" s="570"/>
      <c r="CE99" s="570"/>
      <c r="CF99" s="570"/>
      <c r="CG99" s="570"/>
      <c r="CH99" s="570"/>
      <c r="CI99" s="570"/>
      <c r="CJ99" s="570"/>
      <c r="CK99" s="570"/>
      <c r="CL99" s="570"/>
      <c r="CM99" s="570"/>
      <c r="CN99" s="570"/>
      <c r="CO99" s="570"/>
      <c r="CP99" s="570"/>
      <c r="CQ99" s="570"/>
      <c r="CR99" s="570"/>
      <c r="CS99" s="570"/>
      <c r="CT99" s="570"/>
      <c r="CU99" s="570"/>
      <c r="CV99" s="570"/>
      <c r="CW99" s="570"/>
      <c r="CX99" s="570"/>
      <c r="CY99" s="570"/>
    </row>
    <row r="100" spans="1:103">
      <c r="A100" s="629"/>
      <c r="B100" s="629"/>
      <c r="C100" s="629"/>
      <c r="D100" s="629"/>
      <c r="E100" s="629"/>
      <c r="F100" s="629"/>
      <c r="G100" s="629"/>
      <c r="H100" s="629"/>
      <c r="I100" s="629"/>
      <c r="J100" s="629"/>
      <c r="K100" s="629"/>
      <c r="L100" s="629"/>
      <c r="M100" s="629"/>
      <c r="N100" s="629"/>
      <c r="O100" s="629"/>
      <c r="P100" s="629"/>
      <c r="Q100" s="570"/>
      <c r="R100" s="570"/>
      <c r="S100" s="570"/>
      <c r="T100" s="570"/>
      <c r="U100" s="570"/>
      <c r="V100" s="570"/>
      <c r="W100" s="570"/>
      <c r="X100" s="570"/>
      <c r="Y100" s="570"/>
      <c r="Z100" s="570"/>
      <c r="AA100" s="570"/>
      <c r="AB100" s="237"/>
      <c r="AL100" s="570"/>
      <c r="AM100" s="570"/>
      <c r="AN100" s="570"/>
      <c r="AO100" s="570"/>
      <c r="AP100" s="570"/>
      <c r="AQ100" s="570"/>
      <c r="AR100" s="570"/>
      <c r="AS100" s="570"/>
      <c r="AT100" s="570"/>
      <c r="AU100" s="570"/>
      <c r="AV100" s="570"/>
      <c r="AW100" s="570"/>
      <c r="AX100" s="570"/>
      <c r="AY100" s="570"/>
      <c r="AZ100" s="570"/>
      <c r="BA100" s="570"/>
      <c r="BB100" s="570"/>
      <c r="BC100" s="570"/>
      <c r="BD100" s="570"/>
      <c r="BE100" s="570"/>
      <c r="BF100" s="570"/>
      <c r="BG100" s="570"/>
      <c r="BH100" s="570"/>
      <c r="BI100" s="570"/>
      <c r="BJ100" s="570"/>
      <c r="BK100" s="570"/>
      <c r="BL100" s="570"/>
      <c r="BM100" s="570"/>
      <c r="BN100" s="570"/>
      <c r="BO100" s="570"/>
      <c r="BP100" s="570"/>
      <c r="BQ100" s="570"/>
      <c r="BR100" s="570"/>
      <c r="BS100" s="570"/>
      <c r="BT100" s="570"/>
      <c r="BU100" s="570"/>
      <c r="BV100" s="570"/>
      <c r="BW100" s="570"/>
      <c r="BX100" s="570"/>
      <c r="BY100" s="570"/>
      <c r="BZ100" s="570"/>
      <c r="CA100" s="570"/>
      <c r="CB100" s="570"/>
      <c r="CC100" s="570"/>
      <c r="CD100" s="570"/>
      <c r="CE100" s="570"/>
      <c r="CF100" s="570"/>
      <c r="CG100" s="570"/>
      <c r="CH100" s="570"/>
      <c r="CI100" s="570"/>
      <c r="CJ100" s="570"/>
      <c r="CK100" s="570"/>
      <c r="CL100" s="570"/>
      <c r="CM100" s="570"/>
      <c r="CN100" s="570"/>
      <c r="CO100" s="570"/>
      <c r="CP100" s="570"/>
      <c r="CQ100" s="570"/>
      <c r="CR100" s="570"/>
      <c r="CS100" s="570"/>
      <c r="CT100" s="570"/>
      <c r="CU100" s="570"/>
      <c r="CV100" s="570"/>
      <c r="CW100" s="570"/>
      <c r="CX100" s="570"/>
      <c r="CY100" s="570"/>
    </row>
    <row r="101" spans="1:103">
      <c r="A101" s="629"/>
      <c r="B101" s="629"/>
      <c r="C101" s="629"/>
      <c r="D101" s="629"/>
      <c r="E101" s="629"/>
      <c r="F101" s="629"/>
      <c r="G101" s="629"/>
      <c r="H101" s="629"/>
      <c r="I101" s="629"/>
      <c r="J101" s="629"/>
      <c r="K101" s="629"/>
      <c r="L101" s="629"/>
      <c r="M101" s="629"/>
      <c r="N101" s="629"/>
      <c r="O101" s="629"/>
      <c r="P101" s="629"/>
      <c r="Q101" s="570"/>
      <c r="R101" s="570"/>
      <c r="S101" s="570"/>
      <c r="T101" s="570"/>
      <c r="U101" s="570"/>
      <c r="V101" s="570"/>
      <c r="W101" s="570"/>
      <c r="X101" s="570"/>
      <c r="Y101" s="570"/>
      <c r="Z101" s="570"/>
      <c r="AA101" s="570"/>
      <c r="AB101" s="237"/>
      <c r="AL101" s="570"/>
      <c r="AM101" s="570"/>
      <c r="AN101" s="570"/>
      <c r="AO101" s="570"/>
      <c r="AP101" s="570"/>
      <c r="AQ101" s="570"/>
      <c r="AR101" s="570"/>
      <c r="AS101" s="570"/>
      <c r="AT101" s="570"/>
      <c r="AU101" s="570"/>
      <c r="AV101" s="570"/>
      <c r="AW101" s="570"/>
      <c r="AX101" s="570"/>
      <c r="AY101" s="570"/>
      <c r="AZ101" s="570"/>
      <c r="BA101" s="570"/>
      <c r="BB101" s="570"/>
      <c r="BC101" s="570"/>
      <c r="BD101" s="570"/>
      <c r="BE101" s="570"/>
      <c r="BF101" s="570"/>
      <c r="BG101" s="570"/>
      <c r="BH101" s="570"/>
      <c r="BI101" s="570"/>
      <c r="BJ101" s="570"/>
      <c r="BK101" s="570"/>
      <c r="BL101" s="570"/>
      <c r="BM101" s="570"/>
      <c r="BN101" s="570"/>
      <c r="BO101" s="570"/>
      <c r="BP101" s="570"/>
      <c r="BQ101" s="570"/>
      <c r="BR101" s="570"/>
      <c r="BS101" s="570"/>
      <c r="BT101" s="570"/>
      <c r="BU101" s="570"/>
      <c r="BV101" s="570"/>
      <c r="BW101" s="570"/>
      <c r="BX101" s="570"/>
      <c r="BY101" s="570"/>
      <c r="BZ101" s="570"/>
      <c r="CA101" s="570"/>
      <c r="CB101" s="570"/>
      <c r="CC101" s="570"/>
      <c r="CD101" s="570"/>
      <c r="CE101" s="570"/>
      <c r="CF101" s="570"/>
      <c r="CG101" s="570"/>
      <c r="CH101" s="570"/>
      <c r="CI101" s="570"/>
      <c r="CJ101" s="570"/>
      <c r="CK101" s="570"/>
      <c r="CL101" s="570"/>
      <c r="CM101" s="570"/>
      <c r="CN101" s="570"/>
      <c r="CO101" s="570"/>
      <c r="CP101" s="570"/>
      <c r="CQ101" s="570"/>
      <c r="CR101" s="570"/>
      <c r="CS101" s="570"/>
      <c r="CT101" s="570"/>
      <c r="CU101" s="570"/>
      <c r="CV101" s="570"/>
      <c r="CW101" s="570"/>
      <c r="CX101" s="570"/>
      <c r="CY101" s="570"/>
    </row>
    <row r="102" spans="1:103">
      <c r="A102" s="629"/>
      <c r="B102" s="629"/>
      <c r="C102" s="629"/>
      <c r="D102" s="629"/>
      <c r="E102" s="629"/>
      <c r="F102" s="629"/>
      <c r="G102" s="629"/>
      <c r="H102" s="629"/>
      <c r="I102" s="629"/>
      <c r="J102" s="629"/>
      <c r="K102" s="629"/>
      <c r="L102" s="629"/>
      <c r="M102" s="629"/>
      <c r="N102" s="629"/>
      <c r="O102" s="629"/>
      <c r="P102" s="629"/>
      <c r="Q102" s="570"/>
      <c r="R102" s="570"/>
      <c r="S102" s="570"/>
      <c r="T102" s="570"/>
      <c r="U102" s="570"/>
      <c r="V102" s="570"/>
      <c r="W102" s="570"/>
      <c r="X102" s="570"/>
      <c r="Y102" s="570"/>
      <c r="Z102" s="570"/>
      <c r="AA102" s="570"/>
      <c r="AB102" s="237"/>
      <c r="AL102" s="570"/>
      <c r="AM102" s="570"/>
      <c r="AN102" s="570"/>
      <c r="AO102" s="570"/>
      <c r="AP102" s="570"/>
      <c r="AQ102" s="570"/>
      <c r="AR102" s="570"/>
      <c r="AS102" s="570"/>
      <c r="AT102" s="570"/>
      <c r="AU102" s="570"/>
      <c r="AV102" s="570"/>
      <c r="AW102" s="570"/>
      <c r="AX102" s="570"/>
      <c r="AY102" s="570"/>
      <c r="AZ102" s="570"/>
      <c r="BA102" s="570"/>
      <c r="BB102" s="570"/>
      <c r="BC102" s="570"/>
      <c r="BD102" s="570"/>
      <c r="BE102" s="570"/>
      <c r="BF102" s="570"/>
      <c r="BG102" s="570"/>
      <c r="BH102" s="570"/>
      <c r="BI102" s="570"/>
      <c r="BJ102" s="570"/>
      <c r="BK102" s="570"/>
      <c r="BL102" s="570"/>
      <c r="BM102" s="570"/>
      <c r="BN102" s="570"/>
      <c r="BO102" s="570"/>
      <c r="BP102" s="570"/>
      <c r="BQ102" s="570"/>
      <c r="BR102" s="570"/>
      <c r="BS102" s="570"/>
      <c r="BT102" s="570"/>
      <c r="BU102" s="570"/>
      <c r="BV102" s="570"/>
      <c r="BW102" s="570"/>
      <c r="BX102" s="570"/>
      <c r="BY102" s="570"/>
      <c r="BZ102" s="570"/>
      <c r="CA102" s="570"/>
      <c r="CB102" s="570"/>
      <c r="CC102" s="570"/>
      <c r="CD102" s="570"/>
      <c r="CE102" s="570"/>
      <c r="CF102" s="570"/>
      <c r="CG102" s="570"/>
      <c r="CH102" s="570"/>
      <c r="CI102" s="570"/>
      <c r="CJ102" s="570"/>
      <c r="CK102" s="570"/>
      <c r="CL102" s="570"/>
      <c r="CM102" s="570"/>
      <c r="CN102" s="570"/>
      <c r="CO102" s="570"/>
      <c r="CP102" s="570"/>
      <c r="CQ102" s="570"/>
      <c r="CR102" s="570"/>
      <c r="CS102" s="570"/>
      <c r="CT102" s="570"/>
      <c r="CU102" s="570"/>
      <c r="CV102" s="570"/>
      <c r="CW102" s="570"/>
      <c r="CX102" s="570"/>
      <c r="CY102" s="570"/>
    </row>
    <row r="103" spans="1:103">
      <c r="A103" s="629"/>
      <c r="B103" s="629"/>
      <c r="C103" s="629"/>
      <c r="D103" s="629"/>
      <c r="E103" s="629"/>
      <c r="F103" s="629"/>
      <c r="G103" s="629"/>
      <c r="H103" s="629"/>
      <c r="I103" s="629"/>
      <c r="J103" s="629"/>
      <c r="K103" s="629"/>
      <c r="L103" s="629"/>
      <c r="M103" s="629"/>
      <c r="N103" s="629"/>
      <c r="O103" s="629"/>
      <c r="P103" s="629"/>
      <c r="Q103" s="570"/>
      <c r="R103" s="570"/>
      <c r="S103" s="570"/>
      <c r="T103" s="570"/>
      <c r="U103" s="570"/>
      <c r="V103" s="570"/>
      <c r="W103" s="570"/>
      <c r="X103" s="570"/>
      <c r="Y103" s="570"/>
      <c r="Z103" s="570"/>
      <c r="AA103" s="570"/>
      <c r="AB103" s="237"/>
      <c r="AL103" s="570"/>
      <c r="AM103" s="570"/>
      <c r="AN103" s="570"/>
      <c r="AO103" s="570"/>
      <c r="AP103" s="570"/>
      <c r="AQ103" s="570"/>
      <c r="AR103" s="570"/>
      <c r="AS103" s="570"/>
      <c r="AT103" s="570"/>
      <c r="AU103" s="570"/>
      <c r="AV103" s="570"/>
      <c r="AW103" s="570"/>
      <c r="AX103" s="570"/>
      <c r="AY103" s="570"/>
      <c r="AZ103" s="570"/>
      <c r="BA103" s="570"/>
      <c r="BB103" s="570"/>
      <c r="BC103" s="570"/>
      <c r="BD103" s="570"/>
      <c r="BE103" s="570"/>
      <c r="BF103" s="570"/>
      <c r="BG103" s="570"/>
      <c r="BH103" s="570"/>
      <c r="BI103" s="570"/>
      <c r="BJ103" s="570"/>
      <c r="BK103" s="570"/>
      <c r="BL103" s="570"/>
      <c r="BM103" s="570"/>
      <c r="BN103" s="570"/>
      <c r="BO103" s="570"/>
      <c r="BP103" s="570"/>
      <c r="BQ103" s="570"/>
      <c r="BR103" s="570"/>
      <c r="BS103" s="570"/>
      <c r="BT103" s="570"/>
      <c r="BU103" s="570"/>
      <c r="BV103" s="570"/>
      <c r="BW103" s="570"/>
      <c r="BX103" s="570"/>
      <c r="BY103" s="570"/>
      <c r="BZ103" s="570"/>
      <c r="CA103" s="570"/>
      <c r="CB103" s="570"/>
      <c r="CC103" s="570"/>
      <c r="CD103" s="570"/>
      <c r="CE103" s="570"/>
      <c r="CF103" s="570"/>
      <c r="CG103" s="570"/>
      <c r="CH103" s="570"/>
      <c r="CI103" s="570"/>
      <c r="CJ103" s="570"/>
      <c r="CK103" s="570"/>
      <c r="CL103" s="570"/>
      <c r="CM103" s="570"/>
      <c r="CN103" s="570"/>
      <c r="CO103" s="570"/>
      <c r="CP103" s="570"/>
      <c r="CQ103" s="570"/>
      <c r="CR103" s="570"/>
      <c r="CS103" s="570"/>
      <c r="CT103" s="570"/>
      <c r="CU103" s="570"/>
      <c r="CV103" s="570"/>
      <c r="CW103" s="570"/>
      <c r="CX103" s="570"/>
      <c r="CY103" s="570"/>
    </row>
    <row r="104" spans="1:103">
      <c r="A104" s="629"/>
      <c r="B104" s="629"/>
      <c r="C104" s="629"/>
      <c r="D104" s="629"/>
      <c r="E104" s="629"/>
      <c r="F104" s="629"/>
      <c r="G104" s="629"/>
      <c r="H104" s="629"/>
      <c r="I104" s="629"/>
      <c r="J104" s="629"/>
      <c r="K104" s="629"/>
      <c r="L104" s="629"/>
      <c r="M104" s="629"/>
      <c r="N104" s="629"/>
      <c r="O104" s="629"/>
      <c r="P104" s="629"/>
      <c r="Q104" s="570"/>
      <c r="R104" s="570"/>
      <c r="S104" s="570"/>
      <c r="T104" s="570"/>
      <c r="U104" s="570"/>
      <c r="V104" s="570"/>
      <c r="W104" s="570"/>
      <c r="X104" s="570"/>
      <c r="Y104" s="570"/>
      <c r="Z104" s="570"/>
      <c r="AA104" s="570"/>
      <c r="AB104" s="237"/>
      <c r="AL104" s="570"/>
      <c r="AM104" s="570"/>
      <c r="AN104" s="570"/>
      <c r="AO104" s="570"/>
      <c r="AP104" s="570"/>
      <c r="AQ104" s="570"/>
      <c r="AR104" s="570"/>
      <c r="AS104" s="570"/>
      <c r="AT104" s="570"/>
      <c r="AU104" s="570"/>
      <c r="AV104" s="570"/>
      <c r="AW104" s="570"/>
      <c r="AX104" s="570"/>
      <c r="AY104" s="570"/>
      <c r="AZ104" s="570"/>
      <c r="BA104" s="570"/>
      <c r="BB104" s="570"/>
      <c r="BC104" s="570"/>
      <c r="BD104" s="570"/>
      <c r="BE104" s="570"/>
      <c r="BF104" s="570"/>
      <c r="BG104" s="570"/>
      <c r="BH104" s="570"/>
      <c r="BI104" s="570"/>
      <c r="BJ104" s="570"/>
      <c r="BK104" s="570"/>
      <c r="BL104" s="570"/>
      <c r="BM104" s="570"/>
      <c r="BN104" s="570"/>
      <c r="BO104" s="570"/>
      <c r="BP104" s="570"/>
      <c r="BQ104" s="570"/>
      <c r="BR104" s="570"/>
      <c r="BS104" s="570"/>
      <c r="BT104" s="570"/>
      <c r="BU104" s="570"/>
      <c r="BV104" s="570"/>
      <c r="BW104" s="570"/>
      <c r="BX104" s="570"/>
      <c r="BY104" s="570"/>
      <c r="BZ104" s="570"/>
      <c r="CA104" s="570"/>
      <c r="CB104" s="570"/>
      <c r="CC104" s="570"/>
      <c r="CD104" s="570"/>
      <c r="CE104" s="570"/>
      <c r="CF104" s="570"/>
      <c r="CG104" s="570"/>
      <c r="CH104" s="570"/>
      <c r="CI104" s="570"/>
      <c r="CJ104" s="570"/>
      <c r="CK104" s="570"/>
      <c r="CL104" s="570"/>
      <c r="CM104" s="570"/>
      <c r="CN104" s="570"/>
      <c r="CO104" s="570"/>
      <c r="CP104" s="570"/>
      <c r="CQ104" s="570"/>
      <c r="CR104" s="570"/>
      <c r="CS104" s="570"/>
      <c r="CT104" s="570"/>
      <c r="CU104" s="570"/>
      <c r="CV104" s="570"/>
      <c r="CW104" s="570"/>
      <c r="CX104" s="570"/>
      <c r="CY104" s="570"/>
    </row>
    <row r="105" spans="1:103">
      <c r="A105" s="629"/>
      <c r="B105" s="629"/>
      <c r="C105" s="629"/>
      <c r="D105" s="629"/>
      <c r="E105" s="629"/>
      <c r="F105" s="629"/>
      <c r="G105" s="629"/>
      <c r="H105" s="629"/>
      <c r="I105" s="629"/>
      <c r="J105" s="629"/>
      <c r="K105" s="629"/>
      <c r="L105" s="629"/>
      <c r="M105" s="629"/>
      <c r="N105" s="629"/>
      <c r="O105" s="629"/>
      <c r="P105" s="629"/>
      <c r="Q105" s="570"/>
      <c r="R105" s="570"/>
      <c r="S105" s="570"/>
      <c r="T105" s="570"/>
      <c r="U105" s="570"/>
      <c r="V105" s="570"/>
      <c r="W105" s="570"/>
      <c r="X105" s="570"/>
      <c r="Y105" s="570"/>
      <c r="Z105" s="570"/>
      <c r="AA105" s="570"/>
      <c r="AB105" s="237"/>
      <c r="AL105" s="570"/>
      <c r="AM105" s="570"/>
      <c r="AN105" s="570"/>
      <c r="AO105" s="570"/>
      <c r="AP105" s="570"/>
      <c r="AQ105" s="570"/>
      <c r="AR105" s="570"/>
      <c r="AS105" s="570"/>
      <c r="AT105" s="570"/>
      <c r="AU105" s="570"/>
      <c r="AV105" s="570"/>
      <c r="AW105" s="570"/>
      <c r="AX105" s="570"/>
      <c r="AY105" s="570"/>
      <c r="AZ105" s="570"/>
      <c r="BA105" s="570"/>
      <c r="BB105" s="570"/>
      <c r="BC105" s="570"/>
      <c r="BD105" s="570"/>
      <c r="BE105" s="570"/>
      <c r="BF105" s="570"/>
      <c r="BG105" s="570"/>
      <c r="BH105" s="570"/>
      <c r="BI105" s="570"/>
      <c r="BJ105" s="570"/>
      <c r="BK105" s="570"/>
      <c r="BL105" s="570"/>
      <c r="BM105" s="570"/>
      <c r="BN105" s="570"/>
      <c r="BO105" s="570"/>
      <c r="BP105" s="570"/>
      <c r="BQ105" s="570"/>
      <c r="BR105" s="570"/>
      <c r="BS105" s="570"/>
      <c r="BT105" s="570"/>
      <c r="BU105" s="570"/>
      <c r="BV105" s="570"/>
      <c r="BW105" s="570"/>
      <c r="BX105" s="570"/>
      <c r="BY105" s="570"/>
      <c r="BZ105" s="570"/>
      <c r="CA105" s="570"/>
      <c r="CB105" s="570"/>
      <c r="CC105" s="570"/>
      <c r="CD105" s="570"/>
      <c r="CE105" s="570"/>
      <c r="CF105" s="570"/>
      <c r="CG105" s="570"/>
      <c r="CH105" s="570"/>
      <c r="CI105" s="570"/>
      <c r="CJ105" s="570"/>
      <c r="CK105" s="570"/>
      <c r="CL105" s="570"/>
      <c r="CM105" s="570"/>
      <c r="CN105" s="570"/>
      <c r="CO105" s="570"/>
      <c r="CP105" s="570"/>
      <c r="CQ105" s="570"/>
      <c r="CR105" s="570"/>
      <c r="CS105" s="570"/>
      <c r="CT105" s="570"/>
      <c r="CU105" s="570"/>
      <c r="CV105" s="570"/>
      <c r="CW105" s="570"/>
      <c r="CX105" s="570"/>
      <c r="CY105" s="570"/>
    </row>
    <row r="106" spans="1:103">
      <c r="A106" s="629"/>
      <c r="B106" s="629"/>
      <c r="C106" s="629"/>
      <c r="D106" s="629"/>
      <c r="E106" s="629"/>
      <c r="F106" s="629"/>
      <c r="G106" s="629"/>
      <c r="H106" s="629"/>
      <c r="I106" s="629"/>
      <c r="J106" s="629"/>
      <c r="K106" s="629"/>
      <c r="L106" s="629"/>
      <c r="M106" s="629"/>
      <c r="N106" s="629"/>
      <c r="O106" s="629"/>
      <c r="P106" s="629"/>
      <c r="Q106" s="570"/>
      <c r="R106" s="570"/>
      <c r="S106" s="570"/>
      <c r="T106" s="570"/>
      <c r="U106" s="570"/>
      <c r="V106" s="570"/>
      <c r="W106" s="570"/>
      <c r="X106" s="570"/>
      <c r="Y106" s="570"/>
      <c r="Z106" s="570"/>
      <c r="AA106" s="570"/>
      <c r="AB106" s="237"/>
      <c r="AL106" s="570"/>
      <c r="AM106" s="570"/>
      <c r="AN106" s="570"/>
      <c r="AO106" s="570"/>
      <c r="AP106" s="570"/>
      <c r="AQ106" s="570"/>
      <c r="AR106" s="570"/>
      <c r="AS106" s="570"/>
      <c r="AT106" s="570"/>
      <c r="AU106" s="570"/>
      <c r="AV106" s="570"/>
      <c r="AW106" s="570"/>
      <c r="AX106" s="570"/>
      <c r="AY106" s="570"/>
      <c r="AZ106" s="570"/>
      <c r="BA106" s="570"/>
      <c r="BB106" s="570"/>
      <c r="BC106" s="570"/>
      <c r="BD106" s="570"/>
      <c r="BE106" s="570"/>
      <c r="BF106" s="570"/>
      <c r="BG106" s="570"/>
      <c r="BH106" s="570"/>
      <c r="BI106" s="570"/>
      <c r="BJ106" s="570"/>
      <c r="BK106" s="570"/>
      <c r="BL106" s="570"/>
      <c r="BM106" s="570"/>
      <c r="BN106" s="570"/>
      <c r="BO106" s="570"/>
      <c r="BP106" s="570"/>
      <c r="BQ106" s="570"/>
      <c r="BR106" s="570"/>
      <c r="BS106" s="570"/>
      <c r="BT106" s="570"/>
      <c r="BU106" s="570"/>
      <c r="BV106" s="570"/>
      <c r="BW106" s="570"/>
      <c r="BX106" s="570"/>
      <c r="BY106" s="570"/>
      <c r="BZ106" s="570"/>
      <c r="CA106" s="570"/>
      <c r="CB106" s="570"/>
      <c r="CC106" s="570"/>
      <c r="CD106" s="570"/>
      <c r="CE106" s="570"/>
      <c r="CF106" s="570"/>
      <c r="CG106" s="570"/>
      <c r="CH106" s="570"/>
      <c r="CI106" s="570"/>
      <c r="CJ106" s="570"/>
      <c r="CK106" s="570"/>
      <c r="CL106" s="570"/>
      <c r="CM106" s="570"/>
      <c r="CN106" s="570"/>
      <c r="CO106" s="570"/>
      <c r="CP106" s="570"/>
      <c r="CQ106" s="570"/>
      <c r="CR106" s="570"/>
      <c r="CS106" s="570"/>
      <c r="CT106" s="570"/>
      <c r="CU106" s="570"/>
      <c r="CV106" s="570"/>
      <c r="CW106" s="570"/>
      <c r="CX106" s="570"/>
      <c r="CY106" s="570"/>
    </row>
    <row r="107" spans="1:103">
      <c r="A107" s="629"/>
      <c r="B107" s="629"/>
      <c r="C107" s="629"/>
      <c r="D107" s="629"/>
      <c r="E107" s="629"/>
      <c r="F107" s="629"/>
      <c r="G107" s="629"/>
      <c r="H107" s="629"/>
      <c r="I107" s="629"/>
      <c r="J107" s="629"/>
      <c r="K107" s="629"/>
      <c r="L107" s="629"/>
      <c r="M107" s="629"/>
      <c r="N107" s="629"/>
      <c r="O107" s="629"/>
      <c r="P107" s="629"/>
      <c r="Q107" s="570"/>
      <c r="R107" s="570"/>
      <c r="S107" s="570"/>
      <c r="T107" s="570"/>
      <c r="U107" s="570"/>
      <c r="V107" s="570"/>
      <c r="W107" s="570"/>
      <c r="X107" s="570"/>
      <c r="Y107" s="570"/>
      <c r="Z107" s="570"/>
      <c r="AA107" s="570"/>
      <c r="AB107" s="237"/>
      <c r="AL107" s="570"/>
      <c r="AM107" s="570"/>
      <c r="AN107" s="570"/>
      <c r="AO107" s="570"/>
      <c r="AP107" s="570"/>
      <c r="AQ107" s="570"/>
      <c r="AR107" s="570"/>
      <c r="AS107" s="570"/>
      <c r="AT107" s="570"/>
      <c r="AU107" s="570"/>
      <c r="AV107" s="570"/>
      <c r="AW107" s="570"/>
      <c r="AX107" s="570"/>
      <c r="AY107" s="570"/>
      <c r="AZ107" s="570"/>
      <c r="BA107" s="570"/>
      <c r="BB107" s="570"/>
      <c r="BC107" s="570"/>
      <c r="BD107" s="570"/>
      <c r="BE107" s="570"/>
      <c r="BF107" s="570"/>
      <c r="BG107" s="570"/>
      <c r="BH107" s="570"/>
      <c r="BI107" s="570"/>
      <c r="BJ107" s="570"/>
      <c r="BK107" s="570"/>
      <c r="BL107" s="570"/>
      <c r="BM107" s="570"/>
      <c r="BN107" s="570"/>
      <c r="BO107" s="570"/>
      <c r="BP107" s="570"/>
      <c r="BQ107" s="570"/>
      <c r="BR107" s="570"/>
      <c r="BS107" s="570"/>
      <c r="BT107" s="570"/>
      <c r="BU107" s="570"/>
      <c r="BV107" s="570"/>
      <c r="BW107" s="570"/>
      <c r="BX107" s="570"/>
      <c r="BY107" s="570"/>
      <c r="BZ107" s="570"/>
      <c r="CA107" s="570"/>
      <c r="CB107" s="570"/>
      <c r="CC107" s="570"/>
      <c r="CD107" s="570"/>
      <c r="CE107" s="570"/>
      <c r="CF107" s="570"/>
      <c r="CG107" s="570"/>
      <c r="CH107" s="570"/>
      <c r="CI107" s="570"/>
      <c r="CJ107" s="570"/>
      <c r="CK107" s="570"/>
      <c r="CL107" s="570"/>
      <c r="CM107" s="570"/>
      <c r="CN107" s="570"/>
      <c r="CO107" s="570"/>
      <c r="CP107" s="570"/>
      <c r="CQ107" s="570"/>
      <c r="CR107" s="570"/>
      <c r="CS107" s="570"/>
      <c r="CT107" s="570"/>
      <c r="CU107" s="570"/>
      <c r="CV107" s="570"/>
      <c r="CW107" s="570"/>
      <c r="CX107" s="570"/>
      <c r="CY107" s="570"/>
    </row>
    <row r="108" spans="1:103">
      <c r="A108" s="629"/>
      <c r="B108" s="629"/>
      <c r="C108" s="629"/>
      <c r="D108" s="629"/>
      <c r="E108" s="629"/>
      <c r="F108" s="629"/>
      <c r="G108" s="629"/>
      <c r="H108" s="629"/>
      <c r="I108" s="629"/>
      <c r="J108" s="629"/>
      <c r="K108" s="629"/>
      <c r="L108" s="629"/>
      <c r="M108" s="629"/>
      <c r="N108" s="629"/>
      <c r="O108" s="629"/>
      <c r="P108" s="629"/>
      <c r="Q108" s="570"/>
      <c r="R108" s="570"/>
      <c r="S108" s="570"/>
      <c r="T108" s="570"/>
      <c r="U108" s="570"/>
      <c r="V108" s="570"/>
      <c r="W108" s="570"/>
      <c r="X108" s="570"/>
      <c r="Y108" s="570"/>
      <c r="Z108" s="570"/>
      <c r="AA108" s="570"/>
      <c r="AB108" s="237"/>
      <c r="AL108" s="570"/>
      <c r="AM108" s="570"/>
      <c r="AN108" s="570"/>
      <c r="AO108" s="570"/>
      <c r="AP108" s="570"/>
      <c r="AQ108" s="570"/>
      <c r="AR108" s="570"/>
      <c r="AS108" s="570"/>
      <c r="AT108" s="570"/>
      <c r="AU108" s="570"/>
      <c r="AV108" s="570"/>
      <c r="AW108" s="570"/>
      <c r="AX108" s="570"/>
      <c r="AY108" s="570"/>
      <c r="AZ108" s="570"/>
      <c r="BA108" s="570"/>
      <c r="BB108" s="570"/>
      <c r="BC108" s="570"/>
      <c r="BD108" s="570"/>
      <c r="BE108" s="570"/>
      <c r="BF108" s="570"/>
      <c r="BG108" s="570"/>
      <c r="BH108" s="570"/>
      <c r="BI108" s="570"/>
      <c r="BJ108" s="570"/>
      <c r="BK108" s="570"/>
      <c r="BL108" s="570"/>
      <c r="BM108" s="570"/>
      <c r="BN108" s="570"/>
      <c r="BO108" s="570"/>
      <c r="BP108" s="570"/>
      <c r="BQ108" s="570"/>
      <c r="BR108" s="570"/>
      <c r="BS108" s="570"/>
      <c r="BT108" s="570"/>
      <c r="BU108" s="570"/>
      <c r="BV108" s="570"/>
      <c r="BW108" s="570"/>
      <c r="BX108" s="570"/>
      <c r="BY108" s="570"/>
      <c r="BZ108" s="570"/>
      <c r="CA108" s="570"/>
      <c r="CB108" s="570"/>
      <c r="CC108" s="570"/>
      <c r="CD108" s="570"/>
      <c r="CE108" s="570"/>
      <c r="CF108" s="570"/>
      <c r="CG108" s="570"/>
      <c r="CH108" s="570"/>
      <c r="CI108" s="570"/>
      <c r="CJ108" s="570"/>
      <c r="CK108" s="570"/>
      <c r="CL108" s="570"/>
      <c r="CM108" s="570"/>
      <c r="CN108" s="570"/>
      <c r="CO108" s="570"/>
      <c r="CP108" s="570"/>
      <c r="CQ108" s="570"/>
      <c r="CR108" s="570"/>
      <c r="CS108" s="570"/>
      <c r="CT108" s="570"/>
      <c r="CU108" s="570"/>
      <c r="CV108" s="570"/>
      <c r="CW108" s="570"/>
      <c r="CX108" s="570"/>
      <c r="CY108" s="570"/>
    </row>
    <row r="109" spans="1:103">
      <c r="A109" s="629"/>
      <c r="B109" s="629"/>
      <c r="C109" s="629"/>
      <c r="D109" s="629"/>
      <c r="E109" s="629"/>
      <c r="F109" s="629"/>
      <c r="G109" s="629"/>
      <c r="H109" s="629"/>
      <c r="I109" s="629"/>
      <c r="J109" s="629"/>
      <c r="K109" s="629"/>
      <c r="L109" s="629"/>
      <c r="M109" s="629"/>
      <c r="N109" s="629"/>
      <c r="O109" s="629"/>
      <c r="P109" s="629"/>
      <c r="Q109" s="570"/>
      <c r="R109" s="570"/>
      <c r="S109" s="570"/>
      <c r="T109" s="570"/>
      <c r="U109" s="570"/>
      <c r="V109" s="570"/>
      <c r="W109" s="570"/>
      <c r="X109" s="570"/>
      <c r="Y109" s="570"/>
      <c r="Z109" s="570"/>
      <c r="AA109" s="570"/>
      <c r="AB109" s="237"/>
      <c r="AL109" s="570"/>
      <c r="AM109" s="570"/>
      <c r="AN109" s="570"/>
      <c r="AO109" s="570"/>
      <c r="AP109" s="570"/>
      <c r="AQ109" s="570"/>
      <c r="AR109" s="570"/>
      <c r="AS109" s="570"/>
      <c r="AT109" s="570"/>
      <c r="AU109" s="570"/>
      <c r="AV109" s="570"/>
      <c r="AW109" s="570"/>
      <c r="AX109" s="570"/>
      <c r="AY109" s="570"/>
      <c r="AZ109" s="570"/>
      <c r="BA109" s="570"/>
      <c r="BB109" s="570"/>
      <c r="BC109" s="570"/>
      <c r="BD109" s="570"/>
      <c r="BE109" s="570"/>
      <c r="BF109" s="570"/>
      <c r="BG109" s="570"/>
      <c r="BH109" s="570"/>
      <c r="BI109" s="570"/>
      <c r="BJ109" s="570"/>
      <c r="BK109" s="570"/>
      <c r="BL109" s="570"/>
      <c r="BM109" s="570"/>
      <c r="BN109" s="570"/>
      <c r="BO109" s="570"/>
      <c r="BP109" s="570"/>
      <c r="BQ109" s="570"/>
      <c r="BR109" s="570"/>
      <c r="BS109" s="570"/>
      <c r="BT109" s="570"/>
      <c r="BU109" s="570"/>
      <c r="BV109" s="570"/>
      <c r="BW109" s="570"/>
      <c r="BX109" s="570"/>
      <c r="BY109" s="570"/>
      <c r="BZ109" s="570"/>
      <c r="CA109" s="570"/>
      <c r="CB109" s="570"/>
      <c r="CC109" s="570"/>
      <c r="CD109" s="570"/>
      <c r="CE109" s="570"/>
      <c r="CF109" s="570"/>
      <c r="CG109" s="570"/>
      <c r="CH109" s="570"/>
      <c r="CI109" s="570"/>
      <c r="CJ109" s="570"/>
      <c r="CK109" s="570"/>
      <c r="CL109" s="570"/>
      <c r="CM109" s="570"/>
      <c r="CN109" s="570"/>
      <c r="CO109" s="570"/>
      <c r="CP109" s="570"/>
      <c r="CQ109" s="570"/>
      <c r="CR109" s="570"/>
      <c r="CS109" s="570"/>
      <c r="CT109" s="570"/>
      <c r="CU109" s="570"/>
      <c r="CV109" s="570"/>
      <c r="CW109" s="570"/>
      <c r="CX109" s="570"/>
      <c r="CY109" s="570"/>
    </row>
    <row r="110" spans="1:103">
      <c r="A110" s="629"/>
      <c r="B110" s="629"/>
      <c r="C110" s="629"/>
      <c r="D110" s="629"/>
      <c r="E110" s="629"/>
      <c r="F110" s="629"/>
      <c r="G110" s="629"/>
      <c r="H110" s="629"/>
      <c r="I110" s="629"/>
      <c r="J110" s="629"/>
      <c r="K110" s="629"/>
      <c r="L110" s="629"/>
      <c r="M110" s="629"/>
      <c r="N110" s="629"/>
      <c r="O110" s="629"/>
      <c r="P110" s="629"/>
      <c r="Q110" s="570"/>
      <c r="R110" s="570"/>
      <c r="S110" s="570"/>
      <c r="T110" s="570"/>
      <c r="U110" s="570"/>
      <c r="V110" s="570"/>
      <c r="W110" s="570"/>
      <c r="X110" s="570"/>
      <c r="Y110" s="570"/>
      <c r="Z110" s="570"/>
      <c r="AA110" s="570"/>
      <c r="AB110" s="237"/>
      <c r="AL110" s="570"/>
      <c r="AM110" s="570"/>
      <c r="AN110" s="570"/>
      <c r="AO110" s="570"/>
      <c r="AP110" s="570"/>
      <c r="AQ110" s="570"/>
      <c r="AR110" s="570"/>
      <c r="AS110" s="570"/>
      <c r="AT110" s="570"/>
      <c r="AU110" s="570"/>
      <c r="AV110" s="570"/>
      <c r="AW110" s="570"/>
      <c r="AX110" s="570"/>
      <c r="AY110" s="570"/>
      <c r="AZ110" s="570"/>
      <c r="BA110" s="570"/>
      <c r="BB110" s="570"/>
      <c r="BC110" s="570"/>
      <c r="BD110" s="570"/>
      <c r="BE110" s="570"/>
      <c r="BF110" s="570"/>
      <c r="BG110" s="570"/>
      <c r="BH110" s="570"/>
      <c r="BI110" s="570"/>
      <c r="BJ110" s="570"/>
      <c r="BK110" s="570"/>
      <c r="BL110" s="570"/>
      <c r="BM110" s="570"/>
      <c r="BN110" s="570"/>
      <c r="BO110" s="570"/>
      <c r="BP110" s="570"/>
      <c r="BQ110" s="570"/>
      <c r="BR110" s="570"/>
      <c r="BS110" s="570"/>
      <c r="BT110" s="570"/>
      <c r="BU110" s="570"/>
      <c r="BV110" s="570"/>
      <c r="BW110" s="570"/>
      <c r="BX110" s="570"/>
      <c r="BY110" s="570"/>
      <c r="BZ110" s="570"/>
      <c r="CA110" s="570"/>
      <c r="CB110" s="570"/>
      <c r="CC110" s="570"/>
      <c r="CD110" s="570"/>
      <c r="CE110" s="570"/>
      <c r="CF110" s="570"/>
      <c r="CG110" s="570"/>
      <c r="CH110" s="570"/>
      <c r="CI110" s="570"/>
      <c r="CJ110" s="570"/>
      <c r="CK110" s="570"/>
      <c r="CL110" s="570"/>
      <c r="CM110" s="570"/>
      <c r="CN110" s="570"/>
      <c r="CO110" s="570"/>
      <c r="CP110" s="570"/>
      <c r="CQ110" s="570"/>
      <c r="CR110" s="570"/>
      <c r="CS110" s="570"/>
      <c r="CT110" s="570"/>
      <c r="CU110" s="570"/>
      <c r="CV110" s="570"/>
      <c r="CW110" s="570"/>
      <c r="CX110" s="570"/>
      <c r="CY110" s="570"/>
    </row>
    <row r="111" spans="1:103">
      <c r="A111" s="629"/>
      <c r="B111" s="629"/>
      <c r="C111" s="629"/>
      <c r="D111" s="629"/>
      <c r="E111" s="629"/>
      <c r="F111" s="629"/>
      <c r="G111" s="629"/>
      <c r="H111" s="629"/>
      <c r="I111" s="629"/>
      <c r="J111" s="629"/>
      <c r="K111" s="629"/>
      <c r="L111" s="629"/>
      <c r="M111" s="629"/>
      <c r="N111" s="629"/>
      <c r="O111" s="629"/>
      <c r="P111" s="629"/>
      <c r="Q111" s="570"/>
      <c r="R111" s="570"/>
      <c r="S111" s="570"/>
      <c r="T111" s="570"/>
      <c r="U111" s="570"/>
      <c r="V111" s="570"/>
      <c r="W111" s="570"/>
      <c r="X111" s="570"/>
      <c r="Y111" s="570"/>
      <c r="Z111" s="570"/>
      <c r="AA111" s="570"/>
      <c r="AB111" s="237"/>
      <c r="AL111" s="570"/>
      <c r="AM111" s="570"/>
      <c r="AN111" s="570"/>
      <c r="AO111" s="570"/>
      <c r="AP111" s="570"/>
      <c r="AQ111" s="570"/>
      <c r="AR111" s="570"/>
      <c r="AS111" s="570"/>
      <c r="AT111" s="570"/>
      <c r="AU111" s="570"/>
      <c r="AV111" s="570"/>
      <c r="AW111" s="570"/>
      <c r="AX111" s="570"/>
      <c r="AY111" s="570"/>
      <c r="AZ111" s="570"/>
      <c r="BA111" s="570"/>
      <c r="BB111" s="570"/>
      <c r="BC111" s="570"/>
      <c r="BD111" s="570"/>
      <c r="BE111" s="570"/>
      <c r="BF111" s="570"/>
      <c r="BG111" s="570"/>
      <c r="BH111" s="570"/>
      <c r="BI111" s="570"/>
      <c r="BJ111" s="570"/>
      <c r="BK111" s="570"/>
      <c r="BL111" s="570"/>
      <c r="BM111" s="570"/>
      <c r="BN111" s="570"/>
      <c r="BO111" s="570"/>
      <c r="BP111" s="570"/>
      <c r="BQ111" s="570"/>
      <c r="BR111" s="570"/>
      <c r="BS111" s="570"/>
      <c r="BT111" s="570"/>
      <c r="BU111" s="570"/>
      <c r="BV111" s="570"/>
      <c r="BW111" s="570"/>
      <c r="BX111" s="570"/>
      <c r="BY111" s="570"/>
      <c r="BZ111" s="570"/>
      <c r="CA111" s="570"/>
      <c r="CB111" s="570"/>
      <c r="CC111" s="570"/>
      <c r="CD111" s="570"/>
      <c r="CE111" s="570"/>
      <c r="CF111" s="570"/>
      <c r="CG111" s="570"/>
      <c r="CH111" s="570"/>
      <c r="CI111" s="570"/>
      <c r="CJ111" s="570"/>
      <c r="CK111" s="570"/>
      <c r="CL111" s="570"/>
      <c r="CM111" s="570"/>
      <c r="CN111" s="570"/>
      <c r="CO111" s="570"/>
      <c r="CP111" s="570"/>
      <c r="CQ111" s="570"/>
      <c r="CR111" s="570"/>
      <c r="CS111" s="570"/>
      <c r="CT111" s="570"/>
      <c r="CU111" s="570"/>
      <c r="CV111" s="570"/>
      <c r="CW111" s="570"/>
      <c r="CX111" s="570"/>
      <c r="CY111" s="570"/>
    </row>
    <row r="112" spans="1:103">
      <c r="A112" s="629"/>
      <c r="B112" s="629"/>
      <c r="C112" s="629"/>
      <c r="D112" s="629"/>
      <c r="E112" s="629"/>
      <c r="F112" s="629"/>
      <c r="G112" s="629"/>
      <c r="H112" s="629"/>
      <c r="I112" s="629"/>
      <c r="J112" s="629"/>
      <c r="K112" s="629"/>
      <c r="L112" s="629"/>
      <c r="M112" s="629"/>
      <c r="N112" s="629"/>
      <c r="O112" s="629"/>
      <c r="P112" s="629"/>
      <c r="Q112" s="570"/>
      <c r="R112" s="570"/>
      <c r="S112" s="570"/>
      <c r="T112" s="570"/>
      <c r="U112" s="570"/>
      <c r="V112" s="570"/>
      <c r="W112" s="570"/>
      <c r="X112" s="570"/>
      <c r="Y112" s="570"/>
      <c r="Z112" s="570"/>
      <c r="AA112" s="570"/>
      <c r="AB112" s="237"/>
      <c r="AL112" s="570"/>
      <c r="AM112" s="570"/>
      <c r="AN112" s="570"/>
      <c r="AO112" s="570"/>
      <c r="AP112" s="570"/>
      <c r="AQ112" s="570"/>
      <c r="AR112" s="570"/>
      <c r="AS112" s="570"/>
      <c r="AT112" s="570"/>
      <c r="AU112" s="570"/>
      <c r="AV112" s="570"/>
      <c r="AW112" s="570"/>
      <c r="AX112" s="570"/>
      <c r="AY112" s="570"/>
      <c r="AZ112" s="570"/>
      <c r="BA112" s="570"/>
      <c r="BB112" s="570"/>
      <c r="BC112" s="570"/>
      <c r="BD112" s="570"/>
      <c r="BE112" s="570"/>
      <c r="BF112" s="570"/>
      <c r="BG112" s="570"/>
      <c r="BH112" s="570"/>
      <c r="BI112" s="570"/>
      <c r="BJ112" s="570"/>
      <c r="BK112" s="570"/>
      <c r="BL112" s="570"/>
      <c r="BM112" s="570"/>
      <c r="BN112" s="570"/>
      <c r="BO112" s="570"/>
      <c r="BP112" s="570"/>
      <c r="BQ112" s="570"/>
      <c r="BR112" s="570"/>
      <c r="BS112" s="570"/>
      <c r="BT112" s="570"/>
      <c r="BU112" s="570"/>
      <c r="BV112" s="570"/>
      <c r="BW112" s="570"/>
      <c r="BX112" s="570"/>
      <c r="BY112" s="570"/>
      <c r="BZ112" s="570"/>
      <c r="CA112" s="570"/>
      <c r="CB112" s="570"/>
      <c r="CC112" s="570"/>
      <c r="CD112" s="570"/>
      <c r="CE112" s="570"/>
      <c r="CF112" s="570"/>
      <c r="CG112" s="570"/>
      <c r="CH112" s="570"/>
      <c r="CI112" s="570"/>
      <c r="CJ112" s="570"/>
      <c r="CK112" s="570"/>
      <c r="CL112" s="570"/>
      <c r="CM112" s="570"/>
      <c r="CN112" s="570"/>
      <c r="CO112" s="570"/>
      <c r="CP112" s="570"/>
      <c r="CQ112" s="570"/>
      <c r="CR112" s="570"/>
      <c r="CS112" s="570"/>
      <c r="CT112" s="570"/>
      <c r="CU112" s="570"/>
      <c r="CV112" s="570"/>
      <c r="CW112" s="570"/>
      <c r="CX112" s="570"/>
      <c r="CY112" s="570"/>
    </row>
    <row r="113" spans="1:103">
      <c r="A113" s="629"/>
      <c r="B113" s="629"/>
      <c r="C113" s="629"/>
      <c r="D113" s="629"/>
      <c r="E113" s="629"/>
      <c r="F113" s="629"/>
      <c r="G113" s="629"/>
      <c r="H113" s="629"/>
      <c r="I113" s="629"/>
      <c r="J113" s="629"/>
      <c r="K113" s="629"/>
      <c r="L113" s="629"/>
      <c r="M113" s="629"/>
      <c r="N113" s="629"/>
      <c r="O113" s="629"/>
      <c r="P113" s="629"/>
      <c r="Q113" s="570"/>
      <c r="R113" s="570"/>
      <c r="S113" s="570"/>
      <c r="T113" s="570"/>
      <c r="U113" s="570"/>
      <c r="V113" s="570"/>
      <c r="W113" s="570"/>
      <c r="X113" s="570"/>
      <c r="Y113" s="570"/>
      <c r="Z113" s="570"/>
      <c r="AA113" s="570"/>
      <c r="AB113" s="237"/>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c r="CV113" s="570"/>
      <c r="CW113" s="570"/>
      <c r="CX113" s="570"/>
      <c r="CY113" s="570"/>
    </row>
    <row r="114" spans="1:103">
      <c r="A114" s="629"/>
      <c r="B114" s="629"/>
      <c r="C114" s="629"/>
      <c r="D114" s="629"/>
      <c r="E114" s="629"/>
      <c r="F114" s="629"/>
      <c r="G114" s="629"/>
      <c r="H114" s="629"/>
      <c r="I114" s="629"/>
      <c r="J114" s="629"/>
      <c r="K114" s="629"/>
      <c r="L114" s="629"/>
      <c r="M114" s="629"/>
      <c r="N114" s="629"/>
      <c r="O114" s="629"/>
      <c r="P114" s="629"/>
      <c r="Q114" s="570"/>
      <c r="R114" s="570"/>
      <c r="S114" s="570"/>
      <c r="T114" s="570"/>
      <c r="U114" s="570"/>
      <c r="V114" s="570"/>
      <c r="W114" s="570"/>
      <c r="X114" s="570"/>
      <c r="Y114" s="570"/>
      <c r="Z114" s="570"/>
      <c r="AA114" s="570"/>
      <c r="AB114" s="237"/>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c r="CV114" s="570"/>
      <c r="CW114" s="570"/>
      <c r="CX114" s="570"/>
      <c r="CY114" s="570"/>
    </row>
    <row r="115" spans="1:103">
      <c r="A115" s="629"/>
      <c r="B115" s="629"/>
      <c r="C115" s="629"/>
      <c r="D115" s="629"/>
      <c r="E115" s="629"/>
      <c r="F115" s="629"/>
      <c r="G115" s="629"/>
      <c r="H115" s="629"/>
      <c r="I115" s="629"/>
      <c r="J115" s="629"/>
      <c r="K115" s="629"/>
      <c r="L115" s="629"/>
      <c r="M115" s="629"/>
      <c r="N115" s="629"/>
      <c r="O115" s="629"/>
      <c r="P115" s="629"/>
      <c r="Q115" s="570"/>
      <c r="R115" s="570"/>
      <c r="S115" s="570"/>
      <c r="T115" s="570"/>
      <c r="U115" s="570"/>
      <c r="V115" s="570"/>
      <c r="W115" s="570"/>
      <c r="X115" s="570"/>
      <c r="Y115" s="570"/>
      <c r="Z115" s="570"/>
      <c r="AA115" s="570"/>
      <c r="AB115" s="237"/>
      <c r="AL115" s="570"/>
      <c r="AM115" s="570"/>
      <c r="AN115" s="570"/>
      <c r="AO115" s="570"/>
      <c r="AP115" s="570"/>
      <c r="AQ115" s="570"/>
      <c r="AR115" s="570"/>
      <c r="AS115" s="570"/>
      <c r="AT115" s="570"/>
      <c r="AU115" s="570"/>
      <c r="AV115" s="570"/>
      <c r="AW115" s="570"/>
      <c r="AX115" s="570"/>
      <c r="AY115" s="570"/>
      <c r="AZ115" s="570"/>
      <c r="BA115" s="570"/>
      <c r="BB115" s="570"/>
      <c r="BC115" s="570"/>
      <c r="BD115" s="570"/>
      <c r="BE115" s="570"/>
      <c r="BF115" s="570"/>
      <c r="BG115" s="570"/>
      <c r="BH115" s="570"/>
      <c r="BI115" s="570"/>
      <c r="BJ115" s="570"/>
      <c r="BK115" s="570"/>
      <c r="BL115" s="570"/>
      <c r="BM115" s="570"/>
      <c r="BN115" s="570"/>
      <c r="BO115" s="570"/>
      <c r="BP115" s="570"/>
      <c r="BQ115" s="570"/>
      <c r="BR115" s="570"/>
      <c r="BS115" s="570"/>
      <c r="BT115" s="570"/>
      <c r="BU115" s="570"/>
      <c r="BV115" s="570"/>
      <c r="BW115" s="570"/>
      <c r="BX115" s="570"/>
      <c r="BY115" s="570"/>
      <c r="BZ115" s="570"/>
      <c r="CA115" s="570"/>
      <c r="CB115" s="570"/>
      <c r="CC115" s="570"/>
      <c r="CD115" s="570"/>
      <c r="CE115" s="570"/>
      <c r="CF115" s="570"/>
      <c r="CG115" s="570"/>
      <c r="CH115" s="570"/>
      <c r="CI115" s="570"/>
      <c r="CJ115" s="570"/>
      <c r="CK115" s="570"/>
      <c r="CL115" s="570"/>
      <c r="CM115" s="570"/>
      <c r="CN115" s="570"/>
      <c r="CO115" s="570"/>
      <c r="CP115" s="570"/>
      <c r="CQ115" s="570"/>
      <c r="CR115" s="570"/>
      <c r="CS115" s="570"/>
      <c r="CT115" s="570"/>
      <c r="CU115" s="570"/>
      <c r="CV115" s="570"/>
      <c r="CW115" s="570"/>
      <c r="CX115" s="570"/>
      <c r="CY115" s="570"/>
    </row>
    <row r="116" spans="1:103">
      <c r="A116" s="629"/>
      <c r="B116" s="629"/>
      <c r="C116" s="629"/>
      <c r="D116" s="629"/>
      <c r="E116" s="629"/>
      <c r="F116" s="629"/>
      <c r="G116" s="629"/>
      <c r="H116" s="629"/>
      <c r="I116" s="629"/>
      <c r="J116" s="629"/>
      <c r="K116" s="629"/>
      <c r="L116" s="629"/>
      <c r="M116" s="629"/>
      <c r="N116" s="629"/>
      <c r="O116" s="629"/>
      <c r="P116" s="629"/>
      <c r="Q116" s="570"/>
      <c r="R116" s="570"/>
      <c r="S116" s="570"/>
      <c r="T116" s="570"/>
      <c r="U116" s="570"/>
      <c r="V116" s="570"/>
      <c r="W116" s="570"/>
      <c r="X116" s="570"/>
      <c r="Y116" s="570"/>
      <c r="Z116" s="570"/>
      <c r="AA116" s="570"/>
      <c r="AB116" s="237"/>
      <c r="AL116" s="570"/>
      <c r="AM116" s="570"/>
      <c r="AN116" s="570"/>
      <c r="AO116" s="570"/>
      <c r="AP116" s="570"/>
      <c r="AQ116" s="570"/>
      <c r="AR116" s="570"/>
      <c r="AS116" s="570"/>
      <c r="AT116" s="570"/>
      <c r="AU116" s="570"/>
      <c r="AV116" s="570"/>
      <c r="AW116" s="570"/>
      <c r="AX116" s="570"/>
      <c r="AY116" s="570"/>
      <c r="AZ116" s="570"/>
      <c r="BA116" s="570"/>
      <c r="BB116" s="570"/>
      <c r="BC116" s="570"/>
      <c r="BD116" s="570"/>
      <c r="BE116" s="570"/>
      <c r="BF116" s="570"/>
      <c r="BG116" s="570"/>
      <c r="BH116" s="570"/>
      <c r="BI116" s="570"/>
      <c r="BJ116" s="570"/>
      <c r="BK116" s="570"/>
      <c r="BL116" s="570"/>
      <c r="BM116" s="570"/>
      <c r="BN116" s="570"/>
      <c r="BO116" s="570"/>
      <c r="BP116" s="570"/>
      <c r="BQ116" s="570"/>
      <c r="BR116" s="570"/>
      <c r="BS116" s="570"/>
      <c r="BT116" s="570"/>
      <c r="BU116" s="570"/>
      <c r="BV116" s="570"/>
      <c r="BW116" s="570"/>
      <c r="BX116" s="570"/>
      <c r="BY116" s="570"/>
      <c r="BZ116" s="570"/>
      <c r="CA116" s="570"/>
      <c r="CB116" s="570"/>
      <c r="CC116" s="570"/>
      <c r="CD116" s="570"/>
      <c r="CE116" s="570"/>
      <c r="CF116" s="570"/>
      <c r="CG116" s="570"/>
      <c r="CH116" s="570"/>
      <c r="CI116" s="570"/>
      <c r="CJ116" s="570"/>
      <c r="CK116" s="570"/>
      <c r="CL116" s="570"/>
      <c r="CM116" s="570"/>
      <c r="CN116" s="570"/>
      <c r="CO116" s="570"/>
      <c r="CP116" s="570"/>
      <c r="CQ116" s="570"/>
      <c r="CR116" s="570"/>
      <c r="CS116" s="570"/>
      <c r="CT116" s="570"/>
      <c r="CU116" s="570"/>
      <c r="CV116" s="570"/>
      <c r="CW116" s="570"/>
      <c r="CX116" s="570"/>
      <c r="CY116" s="570"/>
    </row>
    <row r="117" spans="1:103">
      <c r="A117" s="629"/>
      <c r="B117" s="629"/>
      <c r="C117" s="629"/>
      <c r="D117" s="629"/>
      <c r="E117" s="629"/>
      <c r="F117" s="629"/>
      <c r="G117" s="629"/>
      <c r="H117" s="629"/>
      <c r="I117" s="629"/>
      <c r="J117" s="629"/>
      <c r="K117" s="629"/>
      <c r="L117" s="629"/>
      <c r="M117" s="629"/>
      <c r="N117" s="629"/>
      <c r="O117" s="629"/>
      <c r="P117" s="629"/>
      <c r="Q117" s="570"/>
      <c r="R117" s="570"/>
      <c r="S117" s="570"/>
      <c r="T117" s="570"/>
      <c r="U117" s="570"/>
      <c r="V117" s="570"/>
      <c r="W117" s="570"/>
      <c r="X117" s="570"/>
      <c r="Y117" s="570"/>
      <c r="Z117" s="570"/>
      <c r="AA117" s="570"/>
      <c r="AB117" s="237"/>
      <c r="AL117" s="570"/>
      <c r="AM117" s="570"/>
      <c r="AN117" s="570"/>
      <c r="AO117" s="570"/>
      <c r="AP117" s="570"/>
      <c r="AQ117" s="570"/>
      <c r="AR117" s="570"/>
      <c r="AS117" s="570"/>
      <c r="AT117" s="570"/>
      <c r="AU117" s="570"/>
      <c r="AV117" s="570"/>
      <c r="AW117" s="570"/>
      <c r="AX117" s="570"/>
      <c r="AY117" s="570"/>
      <c r="AZ117" s="570"/>
      <c r="BA117" s="570"/>
      <c r="BB117" s="570"/>
      <c r="BC117" s="570"/>
      <c r="BD117" s="570"/>
      <c r="BE117" s="570"/>
      <c r="BF117" s="570"/>
      <c r="BG117" s="570"/>
      <c r="BH117" s="570"/>
      <c r="BI117" s="570"/>
      <c r="BJ117" s="570"/>
      <c r="BK117" s="570"/>
      <c r="BL117" s="570"/>
      <c r="BM117" s="570"/>
      <c r="BN117" s="570"/>
      <c r="BO117" s="570"/>
      <c r="BP117" s="570"/>
      <c r="BQ117" s="570"/>
      <c r="BR117" s="570"/>
      <c r="BS117" s="570"/>
      <c r="BT117" s="570"/>
      <c r="BU117" s="570"/>
      <c r="BV117" s="570"/>
      <c r="BW117" s="570"/>
      <c r="BX117" s="570"/>
      <c r="BY117" s="570"/>
      <c r="BZ117" s="570"/>
      <c r="CA117" s="570"/>
      <c r="CB117" s="570"/>
      <c r="CC117" s="570"/>
      <c r="CD117" s="570"/>
      <c r="CE117" s="570"/>
      <c r="CF117" s="570"/>
      <c r="CG117" s="570"/>
      <c r="CH117" s="570"/>
      <c r="CI117" s="570"/>
      <c r="CJ117" s="570"/>
      <c r="CK117" s="570"/>
      <c r="CL117" s="570"/>
      <c r="CM117" s="570"/>
      <c r="CN117" s="570"/>
      <c r="CO117" s="570"/>
      <c r="CP117" s="570"/>
      <c r="CQ117" s="570"/>
      <c r="CR117" s="570"/>
      <c r="CS117" s="570"/>
      <c r="CT117" s="570"/>
      <c r="CU117" s="570"/>
      <c r="CV117" s="570"/>
      <c r="CW117" s="570"/>
      <c r="CX117" s="570"/>
      <c r="CY117" s="570"/>
    </row>
    <row r="118" spans="1:103">
      <c r="A118" s="629"/>
      <c r="B118" s="629"/>
      <c r="C118" s="629"/>
      <c r="D118" s="629"/>
      <c r="E118" s="629"/>
      <c r="F118" s="629"/>
      <c r="G118" s="629"/>
      <c r="H118" s="629"/>
      <c r="I118" s="629"/>
      <c r="J118" s="629"/>
      <c r="K118" s="629"/>
      <c r="L118" s="629"/>
      <c r="M118" s="629"/>
      <c r="N118" s="629"/>
      <c r="O118" s="629"/>
      <c r="P118" s="629"/>
      <c r="Q118" s="570"/>
      <c r="R118" s="570"/>
      <c r="S118" s="570"/>
      <c r="T118" s="570"/>
      <c r="U118" s="570"/>
      <c r="V118" s="570"/>
      <c r="W118" s="570"/>
      <c r="X118" s="570"/>
      <c r="Y118" s="570"/>
      <c r="Z118" s="570"/>
      <c r="AA118" s="570"/>
      <c r="AB118" s="237"/>
      <c r="AL118" s="570"/>
      <c r="AM118" s="570"/>
      <c r="AN118" s="570"/>
      <c r="AO118" s="570"/>
      <c r="AP118" s="570"/>
      <c r="AQ118" s="570"/>
      <c r="AR118" s="570"/>
      <c r="AS118" s="570"/>
      <c r="AT118" s="570"/>
      <c r="AU118" s="570"/>
      <c r="AV118" s="570"/>
      <c r="AW118" s="570"/>
      <c r="AX118" s="570"/>
      <c r="AY118" s="570"/>
      <c r="AZ118" s="570"/>
      <c r="BA118" s="570"/>
      <c r="BB118" s="570"/>
      <c r="BC118" s="570"/>
      <c r="BD118" s="570"/>
      <c r="BE118" s="570"/>
      <c r="BF118" s="570"/>
      <c r="BG118" s="570"/>
      <c r="BH118" s="570"/>
      <c r="BI118" s="570"/>
      <c r="BJ118" s="570"/>
      <c r="BK118" s="570"/>
      <c r="BL118" s="570"/>
      <c r="BM118" s="570"/>
      <c r="BN118" s="570"/>
      <c r="BO118" s="570"/>
      <c r="BP118" s="570"/>
      <c r="BQ118" s="570"/>
      <c r="BR118" s="570"/>
      <c r="BS118" s="570"/>
      <c r="BT118" s="570"/>
      <c r="BU118" s="570"/>
      <c r="BV118" s="570"/>
      <c r="BW118" s="570"/>
      <c r="BX118" s="570"/>
      <c r="BY118" s="570"/>
      <c r="BZ118" s="570"/>
      <c r="CA118" s="570"/>
      <c r="CB118" s="570"/>
      <c r="CC118" s="570"/>
      <c r="CD118" s="570"/>
      <c r="CE118" s="570"/>
      <c r="CF118" s="570"/>
      <c r="CG118" s="570"/>
      <c r="CH118" s="570"/>
      <c r="CI118" s="570"/>
      <c r="CJ118" s="570"/>
      <c r="CK118" s="570"/>
      <c r="CL118" s="570"/>
      <c r="CM118" s="570"/>
      <c r="CN118" s="570"/>
      <c r="CO118" s="570"/>
      <c r="CP118" s="570"/>
      <c r="CQ118" s="570"/>
      <c r="CR118" s="570"/>
      <c r="CS118" s="570"/>
      <c r="CT118" s="570"/>
      <c r="CU118" s="570"/>
      <c r="CV118" s="570"/>
      <c r="CW118" s="570"/>
      <c r="CX118" s="570"/>
      <c r="CY118" s="570"/>
    </row>
    <row r="119" spans="1:103">
      <c r="A119" s="629"/>
      <c r="B119" s="629"/>
      <c r="C119" s="629"/>
      <c r="D119" s="629"/>
      <c r="E119" s="629"/>
      <c r="F119" s="629"/>
      <c r="G119" s="629"/>
      <c r="H119" s="629"/>
      <c r="I119" s="629"/>
      <c r="J119" s="629"/>
      <c r="K119" s="629"/>
      <c r="L119" s="629"/>
      <c r="M119" s="629"/>
      <c r="N119" s="629"/>
      <c r="O119" s="629"/>
      <c r="P119" s="629"/>
      <c r="Q119" s="570"/>
      <c r="R119" s="570"/>
      <c r="S119" s="570"/>
      <c r="T119" s="570"/>
      <c r="U119" s="570"/>
      <c r="V119" s="570"/>
      <c r="W119" s="570"/>
      <c r="X119" s="570"/>
      <c r="Y119" s="570"/>
      <c r="Z119" s="570"/>
      <c r="AA119" s="570"/>
      <c r="AB119" s="237"/>
      <c r="AL119" s="570"/>
      <c r="AM119" s="570"/>
      <c r="AN119" s="570"/>
      <c r="AO119" s="570"/>
      <c r="AP119" s="570"/>
      <c r="AQ119" s="570"/>
      <c r="AR119" s="570"/>
      <c r="AS119" s="570"/>
      <c r="AT119" s="570"/>
      <c r="AU119" s="570"/>
      <c r="AV119" s="570"/>
      <c r="AW119" s="570"/>
      <c r="AX119" s="570"/>
      <c r="AY119" s="570"/>
      <c r="AZ119" s="570"/>
      <c r="BA119" s="570"/>
      <c r="BB119" s="570"/>
      <c r="BC119" s="570"/>
      <c r="BD119" s="570"/>
      <c r="BE119" s="570"/>
      <c r="BF119" s="570"/>
      <c r="BG119" s="570"/>
      <c r="BH119" s="570"/>
      <c r="BI119" s="570"/>
      <c r="BJ119" s="570"/>
      <c r="BK119" s="570"/>
      <c r="BL119" s="570"/>
      <c r="BM119" s="570"/>
      <c r="BN119" s="570"/>
      <c r="BO119" s="570"/>
      <c r="BP119" s="570"/>
      <c r="BQ119" s="570"/>
      <c r="BR119" s="570"/>
      <c r="BS119" s="570"/>
      <c r="BT119" s="570"/>
      <c r="BU119" s="570"/>
      <c r="BV119" s="570"/>
      <c r="BW119" s="570"/>
      <c r="BX119" s="570"/>
      <c r="BY119" s="570"/>
      <c r="BZ119" s="570"/>
      <c r="CA119" s="570"/>
      <c r="CB119" s="570"/>
      <c r="CC119" s="570"/>
      <c r="CD119" s="570"/>
      <c r="CE119" s="570"/>
      <c r="CF119" s="570"/>
      <c r="CG119" s="570"/>
      <c r="CH119" s="570"/>
      <c r="CI119" s="570"/>
      <c r="CJ119" s="570"/>
      <c r="CK119" s="570"/>
      <c r="CL119" s="570"/>
      <c r="CM119" s="570"/>
      <c r="CN119" s="570"/>
      <c r="CO119" s="570"/>
      <c r="CP119" s="570"/>
      <c r="CQ119" s="570"/>
      <c r="CR119" s="570"/>
      <c r="CS119" s="570"/>
      <c r="CT119" s="570"/>
      <c r="CU119" s="570"/>
      <c r="CV119" s="570"/>
      <c r="CW119" s="570"/>
      <c r="CX119" s="570"/>
      <c r="CY119" s="570"/>
    </row>
    <row r="120" spans="1:103">
      <c r="A120" s="629"/>
      <c r="B120" s="629"/>
      <c r="C120" s="629"/>
      <c r="D120" s="629"/>
      <c r="E120" s="629"/>
      <c r="F120" s="629"/>
      <c r="G120" s="629"/>
      <c r="H120" s="629"/>
      <c r="I120" s="629"/>
      <c r="J120" s="629"/>
      <c r="K120" s="629"/>
      <c r="L120" s="629"/>
      <c r="M120" s="629"/>
      <c r="N120" s="629"/>
      <c r="O120" s="629"/>
      <c r="P120" s="629"/>
      <c r="Q120" s="570"/>
      <c r="R120" s="570"/>
      <c r="S120" s="570"/>
      <c r="T120" s="570"/>
      <c r="U120" s="570"/>
      <c r="V120" s="570"/>
      <c r="W120" s="570"/>
      <c r="X120" s="570"/>
      <c r="Y120" s="570"/>
      <c r="Z120" s="570"/>
      <c r="AA120" s="570"/>
      <c r="AB120" s="237"/>
      <c r="AL120" s="570"/>
      <c r="AM120" s="570"/>
      <c r="AN120" s="570"/>
      <c r="AO120" s="570"/>
      <c r="AP120" s="570"/>
      <c r="AQ120" s="570"/>
      <c r="AR120" s="570"/>
      <c r="AS120" s="570"/>
      <c r="AT120" s="570"/>
      <c r="AU120" s="570"/>
      <c r="AV120" s="570"/>
      <c r="AW120" s="570"/>
      <c r="AX120" s="570"/>
      <c r="AY120" s="570"/>
      <c r="AZ120" s="570"/>
      <c r="BA120" s="570"/>
      <c r="BB120" s="570"/>
      <c r="BC120" s="570"/>
      <c r="BD120" s="570"/>
      <c r="BE120" s="570"/>
      <c r="BF120" s="570"/>
      <c r="BG120" s="570"/>
      <c r="BH120" s="570"/>
      <c r="BI120" s="570"/>
      <c r="BJ120" s="570"/>
      <c r="BK120" s="570"/>
      <c r="BL120" s="570"/>
      <c r="BM120" s="570"/>
      <c r="BN120" s="570"/>
      <c r="BO120" s="570"/>
      <c r="BP120" s="570"/>
      <c r="BQ120" s="570"/>
      <c r="BR120" s="570"/>
      <c r="BS120" s="570"/>
      <c r="BT120" s="570"/>
      <c r="BU120" s="570"/>
      <c r="BV120" s="570"/>
      <c r="BW120" s="570"/>
      <c r="BX120" s="570"/>
      <c r="BY120" s="570"/>
      <c r="BZ120" s="570"/>
      <c r="CA120" s="570"/>
      <c r="CB120" s="570"/>
      <c r="CC120" s="570"/>
      <c r="CD120" s="570"/>
      <c r="CE120" s="570"/>
      <c r="CF120" s="570"/>
      <c r="CG120" s="570"/>
      <c r="CH120" s="570"/>
      <c r="CI120" s="570"/>
      <c r="CJ120" s="570"/>
      <c r="CK120" s="570"/>
      <c r="CL120" s="570"/>
      <c r="CM120" s="570"/>
      <c r="CN120" s="570"/>
      <c r="CO120" s="570"/>
      <c r="CP120" s="570"/>
      <c r="CQ120" s="570"/>
      <c r="CR120" s="570"/>
      <c r="CS120" s="570"/>
      <c r="CT120" s="570"/>
      <c r="CU120" s="570"/>
      <c r="CV120" s="570"/>
      <c r="CW120" s="570"/>
      <c r="CX120" s="570"/>
      <c r="CY120" s="570"/>
    </row>
    <row r="121" spans="1:103">
      <c r="A121" s="629"/>
      <c r="B121" s="629"/>
      <c r="C121" s="629"/>
      <c r="D121" s="629"/>
      <c r="E121" s="629"/>
      <c r="F121" s="629"/>
      <c r="G121" s="629"/>
      <c r="H121" s="629"/>
      <c r="I121" s="629"/>
      <c r="J121" s="629"/>
      <c r="K121" s="629"/>
      <c r="L121" s="629"/>
      <c r="M121" s="629"/>
      <c r="N121" s="629"/>
      <c r="O121" s="629"/>
      <c r="P121" s="629"/>
      <c r="Q121" s="570"/>
      <c r="R121" s="570"/>
      <c r="S121" s="570"/>
      <c r="T121" s="570"/>
      <c r="U121" s="570"/>
      <c r="V121" s="570"/>
      <c r="W121" s="570"/>
      <c r="X121" s="570"/>
      <c r="Y121" s="570"/>
      <c r="Z121" s="570"/>
      <c r="AA121" s="570"/>
      <c r="AB121" s="237"/>
      <c r="AL121" s="570"/>
      <c r="AM121" s="570"/>
      <c r="AN121" s="570"/>
      <c r="AO121" s="570"/>
      <c r="AP121" s="570"/>
      <c r="AQ121" s="570"/>
      <c r="AR121" s="570"/>
      <c r="AS121" s="570"/>
      <c r="AT121" s="570"/>
      <c r="AU121" s="570"/>
      <c r="AV121" s="570"/>
      <c r="AW121" s="570"/>
      <c r="AX121" s="570"/>
      <c r="AY121" s="570"/>
      <c r="AZ121" s="570"/>
      <c r="BA121" s="570"/>
      <c r="BB121" s="570"/>
      <c r="BC121" s="570"/>
      <c r="BD121" s="570"/>
      <c r="BE121" s="570"/>
      <c r="BF121" s="570"/>
      <c r="BG121" s="570"/>
      <c r="BH121" s="570"/>
      <c r="BI121" s="570"/>
      <c r="BJ121" s="570"/>
      <c r="BK121" s="570"/>
      <c r="BL121" s="570"/>
      <c r="BM121" s="570"/>
      <c r="BN121" s="570"/>
      <c r="BO121" s="570"/>
      <c r="BP121" s="570"/>
      <c r="BQ121" s="570"/>
      <c r="BR121" s="570"/>
      <c r="BS121" s="570"/>
      <c r="BT121" s="570"/>
      <c r="BU121" s="570"/>
      <c r="BV121" s="570"/>
      <c r="BW121" s="570"/>
      <c r="BX121" s="570"/>
      <c r="BY121" s="570"/>
      <c r="BZ121" s="570"/>
      <c r="CA121" s="570"/>
      <c r="CB121" s="570"/>
      <c r="CC121" s="570"/>
      <c r="CD121" s="570"/>
      <c r="CE121" s="570"/>
      <c r="CF121" s="570"/>
      <c r="CG121" s="570"/>
      <c r="CH121" s="570"/>
      <c r="CI121" s="570"/>
      <c r="CJ121" s="570"/>
      <c r="CK121" s="570"/>
      <c r="CL121" s="570"/>
      <c r="CM121" s="570"/>
      <c r="CN121" s="570"/>
      <c r="CO121" s="570"/>
      <c r="CP121" s="570"/>
      <c r="CQ121" s="570"/>
      <c r="CR121" s="570"/>
      <c r="CS121" s="570"/>
      <c r="CT121" s="570"/>
      <c r="CU121" s="570"/>
      <c r="CV121" s="570"/>
      <c r="CW121" s="570"/>
      <c r="CX121" s="570"/>
      <c r="CY121" s="570"/>
    </row>
    <row r="122" spans="1:103">
      <c r="A122" s="629"/>
      <c r="B122" s="629"/>
      <c r="C122" s="629"/>
      <c r="D122" s="629"/>
      <c r="E122" s="629"/>
      <c r="F122" s="629"/>
      <c r="G122" s="629"/>
      <c r="H122" s="629"/>
      <c r="I122" s="629"/>
      <c r="J122" s="629"/>
      <c r="K122" s="629"/>
      <c r="L122" s="629"/>
      <c r="M122" s="629"/>
      <c r="N122" s="629"/>
      <c r="O122" s="629"/>
      <c r="P122" s="629"/>
      <c r="Q122" s="570"/>
      <c r="R122" s="570"/>
      <c r="S122" s="570"/>
      <c r="T122" s="570"/>
      <c r="U122" s="570"/>
      <c r="V122" s="570"/>
      <c r="W122" s="570"/>
      <c r="X122" s="570"/>
      <c r="Y122" s="570"/>
      <c r="Z122" s="570"/>
      <c r="AA122" s="570"/>
      <c r="AB122" s="237"/>
      <c r="AL122" s="570"/>
      <c r="AM122" s="570"/>
      <c r="AN122" s="570"/>
      <c r="AO122" s="570"/>
      <c r="AP122" s="570"/>
      <c r="AQ122" s="570"/>
      <c r="AR122" s="570"/>
      <c r="AS122" s="570"/>
      <c r="AT122" s="570"/>
      <c r="AU122" s="570"/>
      <c r="AV122" s="570"/>
      <c r="AW122" s="570"/>
      <c r="AX122" s="570"/>
      <c r="AY122" s="570"/>
      <c r="AZ122" s="570"/>
      <c r="BA122" s="570"/>
      <c r="BB122" s="570"/>
      <c r="BC122" s="570"/>
      <c r="BD122" s="570"/>
      <c r="BE122" s="570"/>
      <c r="BF122" s="570"/>
      <c r="BG122" s="570"/>
      <c r="BH122" s="570"/>
      <c r="BI122" s="570"/>
      <c r="BJ122" s="570"/>
      <c r="BK122" s="570"/>
      <c r="BL122" s="570"/>
      <c r="BM122" s="570"/>
      <c r="BN122" s="570"/>
      <c r="BO122" s="570"/>
      <c r="BP122" s="570"/>
      <c r="BQ122" s="570"/>
      <c r="BR122" s="570"/>
      <c r="BS122" s="570"/>
      <c r="BT122" s="570"/>
      <c r="BU122" s="570"/>
      <c r="BV122" s="570"/>
      <c r="BW122" s="570"/>
      <c r="BX122" s="570"/>
      <c r="BY122" s="570"/>
      <c r="BZ122" s="570"/>
      <c r="CA122" s="570"/>
      <c r="CB122" s="570"/>
      <c r="CC122" s="570"/>
      <c r="CD122" s="570"/>
      <c r="CE122" s="570"/>
      <c r="CF122" s="570"/>
      <c r="CG122" s="570"/>
      <c r="CH122" s="570"/>
      <c r="CI122" s="570"/>
      <c r="CJ122" s="570"/>
      <c r="CK122" s="570"/>
      <c r="CL122" s="570"/>
      <c r="CM122" s="570"/>
      <c r="CN122" s="570"/>
      <c r="CO122" s="570"/>
      <c r="CP122" s="570"/>
      <c r="CQ122" s="570"/>
      <c r="CR122" s="570"/>
      <c r="CS122" s="570"/>
      <c r="CT122" s="570"/>
      <c r="CU122" s="570"/>
      <c r="CV122" s="570"/>
      <c r="CW122" s="570"/>
      <c r="CX122" s="570"/>
      <c r="CY122" s="570"/>
    </row>
    <row r="123" spans="1:103">
      <c r="A123" s="629"/>
      <c r="B123" s="629"/>
      <c r="C123" s="629"/>
      <c r="D123" s="629"/>
      <c r="E123" s="629"/>
      <c r="F123" s="629"/>
      <c r="G123" s="629"/>
      <c r="H123" s="629"/>
      <c r="I123" s="629"/>
      <c r="J123" s="629"/>
      <c r="K123" s="629"/>
      <c r="L123" s="629"/>
      <c r="M123" s="629"/>
      <c r="N123" s="629"/>
      <c r="O123" s="629"/>
      <c r="P123" s="629"/>
      <c r="Q123" s="570"/>
      <c r="R123" s="570"/>
      <c r="S123" s="570"/>
      <c r="T123" s="570"/>
      <c r="U123" s="570"/>
      <c r="V123" s="570"/>
      <c r="W123" s="570"/>
      <c r="X123" s="570"/>
      <c r="Y123" s="570"/>
      <c r="Z123" s="570"/>
      <c r="AA123" s="570"/>
      <c r="AB123" s="237"/>
      <c r="AL123" s="570"/>
      <c r="AM123" s="570"/>
      <c r="AN123" s="570"/>
      <c r="AO123" s="570"/>
      <c r="AP123" s="570"/>
      <c r="AQ123" s="570"/>
      <c r="AR123" s="570"/>
      <c r="AS123" s="570"/>
      <c r="AT123" s="570"/>
      <c r="AU123" s="570"/>
      <c r="AV123" s="570"/>
      <c r="AW123" s="570"/>
      <c r="AX123" s="570"/>
      <c r="AY123" s="570"/>
      <c r="AZ123" s="570"/>
      <c r="BA123" s="570"/>
      <c r="BB123" s="570"/>
      <c r="BC123" s="570"/>
      <c r="BD123" s="570"/>
      <c r="BE123" s="570"/>
      <c r="BF123" s="570"/>
      <c r="BG123" s="570"/>
      <c r="BH123" s="570"/>
      <c r="BI123" s="570"/>
      <c r="BJ123" s="570"/>
      <c r="BK123" s="570"/>
      <c r="BL123" s="570"/>
      <c r="BM123" s="570"/>
      <c r="BN123" s="570"/>
      <c r="BO123" s="570"/>
      <c r="BP123" s="570"/>
      <c r="BQ123" s="570"/>
      <c r="BR123" s="570"/>
      <c r="BS123" s="570"/>
      <c r="BT123" s="570"/>
      <c r="BU123" s="570"/>
      <c r="BV123" s="570"/>
      <c r="BW123" s="570"/>
      <c r="BX123" s="570"/>
      <c r="BY123" s="570"/>
      <c r="BZ123" s="570"/>
      <c r="CA123" s="570"/>
      <c r="CB123" s="570"/>
      <c r="CC123" s="570"/>
      <c r="CD123" s="570"/>
      <c r="CE123" s="570"/>
      <c r="CF123" s="570"/>
      <c r="CG123" s="570"/>
      <c r="CH123" s="570"/>
      <c r="CI123" s="570"/>
      <c r="CJ123" s="570"/>
      <c r="CK123" s="570"/>
      <c r="CL123" s="570"/>
      <c r="CM123" s="570"/>
      <c r="CN123" s="570"/>
      <c r="CO123" s="570"/>
      <c r="CP123" s="570"/>
      <c r="CQ123" s="570"/>
      <c r="CR123" s="570"/>
      <c r="CS123" s="570"/>
      <c r="CT123" s="570"/>
      <c r="CU123" s="570"/>
      <c r="CV123" s="570"/>
      <c r="CW123" s="570"/>
      <c r="CX123" s="570"/>
      <c r="CY123" s="570"/>
    </row>
    <row r="124" spans="1:103">
      <c r="A124" s="629"/>
      <c r="B124" s="629"/>
      <c r="C124" s="629"/>
      <c r="D124" s="629"/>
      <c r="E124" s="629"/>
      <c r="F124" s="629"/>
      <c r="G124" s="629"/>
      <c r="H124" s="629"/>
      <c r="I124" s="629"/>
      <c r="J124" s="629"/>
      <c r="K124" s="629"/>
      <c r="L124" s="629"/>
      <c r="M124" s="629"/>
      <c r="N124" s="629"/>
      <c r="O124" s="629"/>
      <c r="P124" s="629"/>
      <c r="Q124" s="570"/>
      <c r="R124" s="570"/>
      <c r="S124" s="570"/>
      <c r="T124" s="570"/>
      <c r="U124" s="570"/>
      <c r="V124" s="570"/>
      <c r="W124" s="570"/>
      <c r="X124" s="570"/>
      <c r="Y124" s="570"/>
      <c r="Z124" s="570"/>
      <c r="AA124" s="570"/>
      <c r="AB124" s="237"/>
      <c r="AL124" s="570"/>
      <c r="AM124" s="570"/>
      <c r="AN124" s="570"/>
      <c r="AO124" s="570"/>
      <c r="AP124" s="570"/>
      <c r="AQ124" s="570"/>
      <c r="AR124" s="570"/>
      <c r="AS124" s="570"/>
      <c r="AT124" s="570"/>
      <c r="AU124" s="570"/>
      <c r="AV124" s="570"/>
      <c r="AW124" s="570"/>
      <c r="AX124" s="570"/>
      <c r="AY124" s="570"/>
      <c r="AZ124" s="570"/>
      <c r="BA124" s="570"/>
      <c r="BB124" s="570"/>
      <c r="BC124" s="570"/>
      <c r="BD124" s="570"/>
      <c r="BE124" s="570"/>
      <c r="BF124" s="570"/>
      <c r="BG124" s="570"/>
      <c r="BH124" s="570"/>
      <c r="BI124" s="570"/>
      <c r="BJ124" s="570"/>
      <c r="BK124" s="570"/>
      <c r="BL124" s="570"/>
      <c r="BM124" s="570"/>
      <c r="BN124" s="570"/>
      <c r="BO124" s="570"/>
      <c r="BP124" s="570"/>
      <c r="BQ124" s="570"/>
      <c r="BR124" s="570"/>
      <c r="BS124" s="570"/>
      <c r="BT124" s="570"/>
      <c r="BU124" s="570"/>
      <c r="BV124" s="570"/>
      <c r="BW124" s="570"/>
      <c r="BX124" s="570"/>
      <c r="BY124" s="570"/>
      <c r="BZ124" s="570"/>
      <c r="CA124" s="570"/>
      <c r="CB124" s="570"/>
      <c r="CC124" s="570"/>
      <c r="CD124" s="570"/>
      <c r="CE124" s="570"/>
      <c r="CF124" s="570"/>
      <c r="CG124" s="570"/>
      <c r="CH124" s="570"/>
      <c r="CI124" s="570"/>
      <c r="CJ124" s="570"/>
      <c r="CK124" s="570"/>
      <c r="CL124" s="570"/>
      <c r="CM124" s="570"/>
      <c r="CN124" s="570"/>
      <c r="CO124" s="570"/>
      <c r="CP124" s="570"/>
      <c r="CQ124" s="570"/>
      <c r="CR124" s="570"/>
      <c r="CS124" s="570"/>
      <c r="CT124" s="570"/>
      <c r="CU124" s="570"/>
      <c r="CV124" s="570"/>
      <c r="CW124" s="570"/>
      <c r="CX124" s="570"/>
      <c r="CY124" s="570"/>
    </row>
    <row r="125" spans="1:103">
      <c r="A125" s="629"/>
      <c r="B125" s="629"/>
      <c r="C125" s="629"/>
      <c r="D125" s="629"/>
      <c r="E125" s="629"/>
      <c r="F125" s="629"/>
      <c r="G125" s="629"/>
      <c r="H125" s="629"/>
      <c r="I125" s="629"/>
      <c r="J125" s="629"/>
      <c r="K125" s="629"/>
      <c r="L125" s="629"/>
      <c r="M125" s="629"/>
      <c r="N125" s="629"/>
      <c r="O125" s="629"/>
      <c r="P125" s="629"/>
      <c r="Q125" s="570"/>
      <c r="R125" s="570"/>
      <c r="S125" s="570"/>
      <c r="T125" s="570"/>
      <c r="U125" s="570"/>
      <c r="V125" s="570"/>
      <c r="W125" s="570"/>
      <c r="X125" s="570"/>
      <c r="Y125" s="570"/>
      <c r="Z125" s="570"/>
      <c r="AA125" s="570"/>
      <c r="AB125" s="237"/>
      <c r="AL125" s="570"/>
      <c r="AM125" s="570"/>
      <c r="AN125" s="570"/>
      <c r="AO125" s="570"/>
      <c r="AP125" s="570"/>
      <c r="AQ125" s="570"/>
      <c r="AR125" s="570"/>
      <c r="AS125" s="570"/>
      <c r="AT125" s="570"/>
      <c r="AU125" s="570"/>
      <c r="AV125" s="570"/>
      <c r="AW125" s="570"/>
      <c r="AX125" s="570"/>
      <c r="AY125" s="570"/>
      <c r="AZ125" s="570"/>
      <c r="BA125" s="570"/>
      <c r="BB125" s="570"/>
      <c r="BC125" s="570"/>
      <c r="BD125" s="570"/>
      <c r="BE125" s="570"/>
      <c r="BF125" s="570"/>
      <c r="BG125" s="570"/>
      <c r="BH125" s="570"/>
      <c r="BI125" s="570"/>
      <c r="BJ125" s="570"/>
      <c r="BK125" s="570"/>
      <c r="BL125" s="570"/>
      <c r="BM125" s="570"/>
      <c r="BN125" s="570"/>
      <c r="BO125" s="570"/>
      <c r="BP125" s="570"/>
      <c r="BQ125" s="570"/>
      <c r="BR125" s="570"/>
      <c r="BS125" s="570"/>
      <c r="BT125" s="570"/>
      <c r="BU125" s="570"/>
      <c r="BV125" s="570"/>
      <c r="BW125" s="570"/>
      <c r="BX125" s="570"/>
      <c r="BY125" s="570"/>
      <c r="BZ125" s="570"/>
      <c r="CA125" s="570"/>
      <c r="CB125" s="570"/>
      <c r="CC125" s="570"/>
      <c r="CD125" s="570"/>
      <c r="CE125" s="570"/>
      <c r="CF125" s="570"/>
      <c r="CG125" s="570"/>
      <c r="CH125" s="570"/>
      <c r="CI125" s="570"/>
      <c r="CJ125" s="570"/>
      <c r="CK125" s="570"/>
      <c r="CL125" s="570"/>
      <c r="CM125" s="570"/>
      <c r="CN125" s="570"/>
      <c r="CO125" s="570"/>
      <c r="CP125" s="570"/>
      <c r="CQ125" s="570"/>
      <c r="CR125" s="570"/>
      <c r="CS125" s="570"/>
      <c r="CT125" s="570"/>
      <c r="CU125" s="570"/>
      <c r="CV125" s="570"/>
      <c r="CW125" s="570"/>
      <c r="CX125" s="570"/>
      <c r="CY125" s="570"/>
    </row>
    <row r="126" spans="1:103">
      <c r="A126" s="629"/>
      <c r="B126" s="629"/>
      <c r="C126" s="629"/>
      <c r="D126" s="629"/>
      <c r="E126" s="629"/>
      <c r="F126" s="629"/>
      <c r="G126" s="629"/>
      <c r="H126" s="629"/>
      <c r="I126" s="629"/>
      <c r="J126" s="629"/>
      <c r="K126" s="629"/>
      <c r="L126" s="629"/>
      <c r="M126" s="629"/>
      <c r="N126" s="629"/>
      <c r="O126" s="629"/>
      <c r="P126" s="629"/>
      <c r="Q126" s="570"/>
      <c r="R126" s="570"/>
      <c r="S126" s="570"/>
      <c r="T126" s="570"/>
      <c r="U126" s="570"/>
      <c r="V126" s="570"/>
      <c r="W126" s="570"/>
      <c r="X126" s="570"/>
      <c r="Y126" s="570"/>
      <c r="Z126" s="570"/>
      <c r="AA126" s="570"/>
      <c r="AB126" s="237"/>
      <c r="AL126" s="570"/>
      <c r="AM126" s="570"/>
      <c r="AN126" s="570"/>
      <c r="AO126" s="570"/>
      <c r="AP126" s="570"/>
      <c r="AQ126" s="570"/>
      <c r="AR126" s="570"/>
      <c r="AS126" s="570"/>
      <c r="AT126" s="570"/>
      <c r="AU126" s="570"/>
      <c r="AV126" s="570"/>
      <c r="AW126" s="570"/>
      <c r="AX126" s="570"/>
      <c r="AY126" s="570"/>
      <c r="AZ126" s="570"/>
      <c r="BA126" s="570"/>
      <c r="BB126" s="570"/>
      <c r="BC126" s="570"/>
      <c r="BD126" s="570"/>
      <c r="BE126" s="570"/>
      <c r="BF126" s="570"/>
      <c r="BG126" s="570"/>
      <c r="BH126" s="570"/>
      <c r="BI126" s="570"/>
      <c r="BJ126" s="570"/>
      <c r="BK126" s="570"/>
      <c r="BL126" s="570"/>
      <c r="BM126" s="570"/>
      <c r="BN126" s="570"/>
      <c r="BO126" s="570"/>
      <c r="BP126" s="570"/>
      <c r="BQ126" s="570"/>
      <c r="BR126" s="570"/>
      <c r="BS126" s="570"/>
      <c r="BT126" s="570"/>
      <c r="BU126" s="570"/>
      <c r="BV126" s="570"/>
      <c r="BW126" s="570"/>
      <c r="BX126" s="570"/>
      <c r="BY126" s="570"/>
      <c r="BZ126" s="570"/>
      <c r="CA126" s="570"/>
      <c r="CB126" s="570"/>
      <c r="CC126" s="570"/>
      <c r="CD126" s="570"/>
      <c r="CE126" s="570"/>
      <c r="CF126" s="570"/>
      <c r="CG126" s="570"/>
      <c r="CH126" s="570"/>
      <c r="CI126" s="570"/>
      <c r="CJ126" s="570"/>
      <c r="CK126" s="570"/>
      <c r="CL126" s="570"/>
      <c r="CM126" s="570"/>
      <c r="CN126" s="570"/>
      <c r="CO126" s="570"/>
      <c r="CP126" s="570"/>
      <c r="CQ126" s="570"/>
      <c r="CR126" s="570"/>
      <c r="CS126" s="570"/>
      <c r="CT126" s="570"/>
      <c r="CU126" s="570"/>
      <c r="CV126" s="570"/>
      <c r="CW126" s="570"/>
      <c r="CX126" s="570"/>
      <c r="CY126" s="570"/>
    </row>
    <row r="127" spans="1:103">
      <c r="A127" s="629"/>
      <c r="B127" s="629"/>
      <c r="C127" s="629"/>
      <c r="D127" s="629"/>
      <c r="E127" s="629"/>
      <c r="F127" s="629"/>
      <c r="G127" s="629"/>
      <c r="H127" s="629"/>
      <c r="I127" s="629"/>
      <c r="J127" s="629"/>
      <c r="K127" s="629"/>
      <c r="L127" s="629"/>
      <c r="M127" s="629"/>
      <c r="N127" s="629"/>
      <c r="O127" s="629"/>
      <c r="P127" s="629"/>
      <c r="Q127" s="570"/>
      <c r="R127" s="570"/>
      <c r="S127" s="570"/>
      <c r="T127" s="570"/>
      <c r="U127" s="570"/>
      <c r="V127" s="570"/>
      <c r="W127" s="570"/>
      <c r="X127" s="570"/>
      <c r="Y127" s="570"/>
      <c r="Z127" s="570"/>
      <c r="AA127" s="570"/>
      <c r="AB127" s="237"/>
      <c r="AL127" s="570"/>
      <c r="AM127" s="570"/>
      <c r="AN127" s="570"/>
      <c r="AO127" s="570"/>
      <c r="AP127" s="570"/>
      <c r="AQ127" s="570"/>
      <c r="AR127" s="570"/>
      <c r="AS127" s="570"/>
      <c r="AT127" s="570"/>
      <c r="AU127" s="570"/>
      <c r="AV127" s="570"/>
      <c r="AW127" s="570"/>
      <c r="AX127" s="570"/>
      <c r="AY127" s="570"/>
      <c r="AZ127" s="570"/>
      <c r="BA127" s="570"/>
      <c r="BB127" s="570"/>
      <c r="BC127" s="570"/>
      <c r="BD127" s="570"/>
      <c r="BE127" s="570"/>
      <c r="BF127" s="570"/>
      <c r="BG127" s="570"/>
      <c r="BH127" s="570"/>
      <c r="BI127" s="570"/>
      <c r="BJ127" s="570"/>
      <c r="BK127" s="570"/>
      <c r="BL127" s="570"/>
      <c r="BM127" s="570"/>
      <c r="BN127" s="570"/>
      <c r="BO127" s="570"/>
      <c r="BP127" s="570"/>
      <c r="BQ127" s="570"/>
      <c r="BR127" s="570"/>
      <c r="BS127" s="570"/>
      <c r="BT127" s="570"/>
      <c r="BU127" s="570"/>
      <c r="BV127" s="570"/>
      <c r="BW127" s="570"/>
      <c r="BX127" s="570"/>
      <c r="BY127" s="570"/>
      <c r="BZ127" s="570"/>
      <c r="CA127" s="570"/>
      <c r="CB127" s="570"/>
      <c r="CC127" s="570"/>
      <c r="CD127" s="570"/>
      <c r="CE127" s="570"/>
      <c r="CF127" s="570"/>
      <c r="CG127" s="570"/>
      <c r="CH127" s="570"/>
      <c r="CI127" s="570"/>
      <c r="CJ127" s="570"/>
      <c r="CK127" s="570"/>
      <c r="CL127" s="570"/>
      <c r="CM127" s="570"/>
      <c r="CN127" s="570"/>
      <c r="CO127" s="570"/>
      <c r="CP127" s="570"/>
      <c r="CQ127" s="570"/>
      <c r="CR127" s="570"/>
      <c r="CS127" s="570"/>
      <c r="CT127" s="570"/>
      <c r="CU127" s="570"/>
      <c r="CV127" s="570"/>
      <c r="CW127" s="570"/>
      <c r="CX127" s="570"/>
      <c r="CY127" s="570"/>
    </row>
    <row r="128" spans="1:103">
      <c r="A128" s="629"/>
      <c r="B128" s="629"/>
      <c r="C128" s="629"/>
      <c r="D128" s="629"/>
      <c r="E128" s="629"/>
      <c r="F128" s="629"/>
      <c r="G128" s="629"/>
      <c r="H128" s="629"/>
      <c r="I128" s="629"/>
      <c r="J128" s="629"/>
      <c r="K128" s="629"/>
      <c r="L128" s="629"/>
      <c r="M128" s="629"/>
      <c r="N128" s="629"/>
      <c r="O128" s="629"/>
      <c r="P128" s="629"/>
      <c r="Q128" s="570"/>
      <c r="R128" s="570"/>
      <c r="S128" s="570"/>
      <c r="T128" s="570"/>
      <c r="U128" s="570"/>
      <c r="V128" s="570"/>
      <c r="W128" s="570"/>
      <c r="X128" s="570"/>
      <c r="Y128" s="570"/>
      <c r="Z128" s="570"/>
      <c r="AA128" s="570"/>
      <c r="AB128" s="237"/>
      <c r="AL128" s="570"/>
      <c r="AM128" s="570"/>
      <c r="AN128" s="570"/>
      <c r="AO128" s="570"/>
      <c r="AP128" s="570"/>
      <c r="AQ128" s="570"/>
      <c r="AR128" s="570"/>
      <c r="AS128" s="570"/>
      <c r="AT128" s="570"/>
      <c r="AU128" s="570"/>
      <c r="AV128" s="570"/>
      <c r="AW128" s="570"/>
      <c r="AX128" s="570"/>
      <c r="AY128" s="570"/>
      <c r="AZ128" s="570"/>
      <c r="BA128" s="570"/>
      <c r="BB128" s="570"/>
      <c r="BC128" s="570"/>
      <c r="BD128" s="570"/>
      <c r="BE128" s="570"/>
      <c r="BF128" s="570"/>
      <c r="BG128" s="570"/>
      <c r="BH128" s="570"/>
      <c r="BI128" s="570"/>
      <c r="BJ128" s="570"/>
      <c r="BK128" s="570"/>
      <c r="BL128" s="570"/>
      <c r="BM128" s="570"/>
      <c r="BN128" s="570"/>
      <c r="BO128" s="570"/>
      <c r="BP128" s="570"/>
      <c r="BQ128" s="570"/>
      <c r="BR128" s="570"/>
      <c r="BS128" s="570"/>
      <c r="BT128" s="570"/>
      <c r="BU128" s="570"/>
      <c r="BV128" s="570"/>
      <c r="BW128" s="570"/>
      <c r="BX128" s="570"/>
      <c r="BY128" s="570"/>
      <c r="BZ128" s="570"/>
      <c r="CA128" s="570"/>
      <c r="CB128" s="570"/>
      <c r="CC128" s="570"/>
      <c r="CD128" s="570"/>
      <c r="CE128" s="570"/>
      <c r="CF128" s="570"/>
      <c r="CG128" s="570"/>
      <c r="CH128" s="570"/>
      <c r="CI128" s="570"/>
      <c r="CJ128" s="570"/>
      <c r="CK128" s="570"/>
      <c r="CL128" s="570"/>
      <c r="CM128" s="570"/>
      <c r="CN128" s="570"/>
      <c r="CO128" s="570"/>
      <c r="CP128" s="570"/>
      <c r="CQ128" s="570"/>
      <c r="CR128" s="570"/>
      <c r="CS128" s="570"/>
      <c r="CT128" s="570"/>
      <c r="CU128" s="570"/>
      <c r="CV128" s="570"/>
      <c r="CW128" s="570"/>
      <c r="CX128" s="570"/>
      <c r="CY128" s="570"/>
    </row>
    <row r="129" spans="1:103">
      <c r="A129" s="629"/>
      <c r="B129" s="629"/>
      <c r="C129" s="629"/>
      <c r="D129" s="629"/>
      <c r="E129" s="629"/>
      <c r="F129" s="629"/>
      <c r="G129" s="629"/>
      <c r="H129" s="629"/>
      <c r="I129" s="629"/>
      <c r="J129" s="629"/>
      <c r="K129" s="629"/>
      <c r="L129" s="629"/>
      <c r="M129" s="629"/>
      <c r="N129" s="629"/>
      <c r="O129" s="629"/>
      <c r="P129" s="629"/>
      <c r="Q129" s="570"/>
      <c r="R129" s="570"/>
      <c r="S129" s="570"/>
      <c r="T129" s="570"/>
      <c r="U129" s="570"/>
      <c r="V129" s="570"/>
      <c r="W129" s="570"/>
      <c r="X129" s="570"/>
      <c r="Y129" s="570"/>
      <c r="Z129" s="570"/>
      <c r="AA129" s="570"/>
      <c r="AB129" s="237"/>
      <c r="AL129" s="570"/>
      <c r="AM129" s="570"/>
      <c r="AN129" s="570"/>
      <c r="AO129" s="570"/>
      <c r="AP129" s="570"/>
      <c r="AQ129" s="570"/>
      <c r="AR129" s="570"/>
      <c r="AS129" s="570"/>
      <c r="AT129" s="570"/>
      <c r="AU129" s="570"/>
      <c r="AV129" s="570"/>
      <c r="AW129" s="570"/>
      <c r="AX129" s="570"/>
      <c r="AY129" s="570"/>
      <c r="AZ129" s="570"/>
      <c r="BA129" s="570"/>
      <c r="BB129" s="570"/>
      <c r="BC129" s="570"/>
      <c r="BD129" s="570"/>
      <c r="BE129" s="570"/>
      <c r="BF129" s="570"/>
      <c r="BG129" s="570"/>
      <c r="BH129" s="570"/>
      <c r="BI129" s="570"/>
      <c r="BJ129" s="570"/>
      <c r="BK129" s="570"/>
      <c r="BL129" s="570"/>
      <c r="BM129" s="570"/>
      <c r="BN129" s="570"/>
      <c r="BO129" s="570"/>
      <c r="BP129" s="570"/>
      <c r="BQ129" s="570"/>
      <c r="BR129" s="570"/>
      <c r="BS129" s="570"/>
      <c r="BT129" s="570"/>
      <c r="BU129" s="570"/>
      <c r="BV129" s="570"/>
      <c r="BW129" s="570"/>
      <c r="BX129" s="570"/>
      <c r="BY129" s="570"/>
      <c r="BZ129" s="570"/>
      <c r="CA129" s="570"/>
      <c r="CB129" s="570"/>
      <c r="CC129" s="570"/>
      <c r="CD129" s="570"/>
      <c r="CE129" s="570"/>
      <c r="CF129" s="570"/>
      <c r="CG129" s="570"/>
      <c r="CH129" s="570"/>
      <c r="CI129" s="570"/>
      <c r="CJ129" s="570"/>
      <c r="CK129" s="570"/>
      <c r="CL129" s="570"/>
      <c r="CM129" s="570"/>
      <c r="CN129" s="570"/>
      <c r="CO129" s="570"/>
      <c r="CP129" s="570"/>
      <c r="CQ129" s="570"/>
      <c r="CR129" s="570"/>
      <c r="CS129" s="570"/>
      <c r="CT129" s="570"/>
      <c r="CU129" s="570"/>
      <c r="CV129" s="570"/>
      <c r="CW129" s="570"/>
      <c r="CX129" s="570"/>
      <c r="CY129" s="570"/>
    </row>
    <row r="130" spans="1:103">
      <c r="A130" s="629"/>
      <c r="B130" s="629"/>
      <c r="C130" s="629"/>
      <c r="D130" s="629"/>
      <c r="E130" s="629"/>
      <c r="F130" s="629"/>
      <c r="G130" s="629"/>
      <c r="H130" s="629"/>
      <c r="I130" s="629"/>
      <c r="J130" s="629"/>
      <c r="K130" s="629"/>
      <c r="L130" s="629"/>
      <c r="M130" s="629"/>
      <c r="N130" s="629"/>
      <c r="O130" s="629"/>
      <c r="P130" s="629"/>
      <c r="Q130" s="570"/>
      <c r="R130" s="570"/>
      <c r="S130" s="570"/>
      <c r="T130" s="570"/>
      <c r="U130" s="570"/>
      <c r="V130" s="570"/>
      <c r="W130" s="570"/>
      <c r="X130" s="570"/>
      <c r="Y130" s="570"/>
      <c r="Z130" s="570"/>
      <c r="AA130" s="570"/>
      <c r="AB130" s="237"/>
      <c r="AL130" s="570"/>
      <c r="AM130" s="570"/>
      <c r="AN130" s="570"/>
      <c r="AO130" s="570"/>
      <c r="AP130" s="570"/>
      <c r="AQ130" s="570"/>
      <c r="AR130" s="570"/>
      <c r="AS130" s="570"/>
      <c r="AT130" s="570"/>
      <c r="AU130" s="570"/>
      <c r="AV130" s="570"/>
      <c r="AW130" s="570"/>
      <c r="AX130" s="570"/>
      <c r="AY130" s="570"/>
      <c r="AZ130" s="570"/>
      <c r="BA130" s="570"/>
      <c r="BB130" s="570"/>
      <c r="BC130" s="570"/>
      <c r="BD130" s="570"/>
      <c r="BE130" s="570"/>
      <c r="BF130" s="570"/>
      <c r="BG130" s="570"/>
      <c r="BH130" s="570"/>
      <c r="BI130" s="570"/>
      <c r="BJ130" s="570"/>
      <c r="BK130" s="570"/>
      <c r="BL130" s="570"/>
      <c r="BM130" s="570"/>
      <c r="BN130" s="570"/>
      <c r="BO130" s="570"/>
      <c r="BP130" s="570"/>
      <c r="BQ130" s="570"/>
      <c r="BR130" s="570"/>
      <c r="BS130" s="570"/>
      <c r="BT130" s="570"/>
      <c r="BU130" s="570"/>
      <c r="BV130" s="570"/>
      <c r="BW130" s="570"/>
      <c r="BX130" s="570"/>
      <c r="BY130" s="570"/>
      <c r="BZ130" s="570"/>
      <c r="CA130" s="570"/>
      <c r="CB130" s="570"/>
      <c r="CC130" s="570"/>
      <c r="CD130" s="570"/>
      <c r="CE130" s="570"/>
      <c r="CF130" s="570"/>
      <c r="CG130" s="570"/>
      <c r="CH130" s="570"/>
      <c r="CI130" s="570"/>
      <c r="CJ130" s="570"/>
      <c r="CK130" s="570"/>
      <c r="CL130" s="570"/>
      <c r="CM130" s="570"/>
      <c r="CN130" s="570"/>
      <c r="CO130" s="570"/>
      <c r="CP130" s="570"/>
      <c r="CQ130" s="570"/>
      <c r="CR130" s="570"/>
      <c r="CS130" s="570"/>
      <c r="CT130" s="570"/>
      <c r="CU130" s="570"/>
      <c r="CV130" s="570"/>
      <c r="CW130" s="570"/>
      <c r="CX130" s="570"/>
      <c r="CY130" s="570"/>
    </row>
    <row r="131" spans="1:103">
      <c r="A131" s="629"/>
      <c r="B131" s="629"/>
      <c r="C131" s="629"/>
      <c r="D131" s="629"/>
      <c r="E131" s="629"/>
      <c r="F131" s="629"/>
      <c r="G131" s="629"/>
      <c r="H131" s="629"/>
      <c r="I131" s="629"/>
      <c r="J131" s="629"/>
      <c r="K131" s="629"/>
      <c r="L131" s="629"/>
      <c r="M131" s="629"/>
      <c r="N131" s="629"/>
      <c r="O131" s="629"/>
      <c r="P131" s="629"/>
      <c r="Q131" s="570"/>
      <c r="R131" s="570"/>
      <c r="S131" s="570"/>
      <c r="T131" s="570"/>
      <c r="U131" s="570"/>
      <c r="V131" s="570"/>
      <c r="W131" s="570"/>
      <c r="X131" s="570"/>
      <c r="Y131" s="570"/>
      <c r="Z131" s="570"/>
      <c r="AA131" s="570"/>
      <c r="AB131" s="237"/>
      <c r="AL131" s="570"/>
      <c r="AM131" s="570"/>
      <c r="AN131" s="570"/>
      <c r="AO131" s="570"/>
      <c r="AP131" s="570"/>
      <c r="AQ131" s="570"/>
      <c r="AR131" s="570"/>
      <c r="AS131" s="570"/>
      <c r="AT131" s="570"/>
      <c r="AU131" s="570"/>
      <c r="AV131" s="570"/>
      <c r="AW131" s="570"/>
      <c r="AX131" s="570"/>
      <c r="AY131" s="570"/>
      <c r="AZ131" s="570"/>
      <c r="BA131" s="570"/>
      <c r="BB131" s="570"/>
      <c r="BC131" s="570"/>
      <c r="BD131" s="570"/>
      <c r="BE131" s="570"/>
      <c r="BF131" s="570"/>
      <c r="BG131" s="570"/>
      <c r="BH131" s="570"/>
      <c r="BI131" s="570"/>
      <c r="BJ131" s="570"/>
      <c r="BK131" s="570"/>
      <c r="BL131" s="570"/>
      <c r="BM131" s="570"/>
      <c r="BN131" s="570"/>
      <c r="BO131" s="570"/>
      <c r="BP131" s="570"/>
      <c r="BQ131" s="570"/>
      <c r="BR131" s="570"/>
      <c r="BS131" s="570"/>
      <c r="BT131" s="570"/>
      <c r="BU131" s="570"/>
      <c r="BV131" s="570"/>
      <c r="BW131" s="570"/>
      <c r="BX131" s="570"/>
      <c r="BY131" s="570"/>
      <c r="BZ131" s="570"/>
      <c r="CA131" s="570"/>
      <c r="CB131" s="570"/>
      <c r="CC131" s="570"/>
      <c r="CD131" s="570"/>
      <c r="CE131" s="570"/>
      <c r="CF131" s="570"/>
      <c r="CG131" s="570"/>
      <c r="CH131" s="570"/>
      <c r="CI131" s="570"/>
      <c r="CJ131" s="570"/>
      <c r="CK131" s="570"/>
      <c r="CL131" s="570"/>
      <c r="CM131" s="570"/>
      <c r="CN131" s="570"/>
      <c r="CO131" s="570"/>
      <c r="CP131" s="570"/>
      <c r="CQ131" s="570"/>
      <c r="CR131" s="570"/>
      <c r="CS131" s="570"/>
      <c r="CT131" s="570"/>
      <c r="CU131" s="570"/>
      <c r="CV131" s="570"/>
      <c r="CW131" s="570"/>
      <c r="CX131" s="570"/>
      <c r="CY131" s="570"/>
    </row>
    <row r="132" spans="1:103">
      <c r="A132" s="629"/>
      <c r="B132" s="629"/>
      <c r="C132" s="629"/>
      <c r="D132" s="629"/>
      <c r="E132" s="629"/>
      <c r="F132" s="629"/>
      <c r="G132" s="629"/>
      <c r="H132" s="629"/>
      <c r="I132" s="629"/>
      <c r="J132" s="629"/>
      <c r="K132" s="629"/>
      <c r="L132" s="629"/>
      <c r="M132" s="629"/>
      <c r="N132" s="629"/>
      <c r="O132" s="629"/>
      <c r="P132" s="629"/>
      <c r="Q132" s="570"/>
      <c r="R132" s="570"/>
      <c r="S132" s="570"/>
      <c r="T132" s="570"/>
      <c r="U132" s="570"/>
      <c r="V132" s="570"/>
      <c r="W132" s="570"/>
      <c r="X132" s="570"/>
      <c r="Y132" s="570"/>
      <c r="Z132" s="570"/>
      <c r="AA132" s="570"/>
      <c r="AB132" s="237"/>
      <c r="AL132" s="570"/>
      <c r="AM132" s="570"/>
      <c r="AN132" s="570"/>
      <c r="AO132" s="570"/>
      <c r="AP132" s="570"/>
      <c r="AQ132" s="570"/>
      <c r="AR132" s="570"/>
      <c r="AS132" s="570"/>
      <c r="AT132" s="570"/>
      <c r="AU132" s="570"/>
      <c r="AV132" s="570"/>
      <c r="AW132" s="570"/>
      <c r="AX132" s="570"/>
      <c r="AY132" s="570"/>
      <c r="AZ132" s="570"/>
      <c r="BA132" s="570"/>
      <c r="BB132" s="570"/>
      <c r="BC132" s="570"/>
      <c r="BD132" s="570"/>
      <c r="BE132" s="570"/>
      <c r="BF132" s="570"/>
      <c r="BG132" s="570"/>
      <c r="BH132" s="570"/>
      <c r="BI132" s="570"/>
      <c r="BJ132" s="570"/>
      <c r="BK132" s="570"/>
      <c r="BL132" s="570"/>
      <c r="BM132" s="570"/>
      <c r="BN132" s="570"/>
      <c r="BO132" s="570"/>
      <c r="BP132" s="570"/>
      <c r="BQ132" s="570"/>
      <c r="BR132" s="570"/>
      <c r="BS132" s="570"/>
      <c r="BT132" s="570"/>
      <c r="BU132" s="570"/>
      <c r="BV132" s="570"/>
      <c r="BW132" s="570"/>
      <c r="BX132" s="570"/>
      <c r="BY132" s="570"/>
      <c r="BZ132" s="570"/>
      <c r="CA132" s="570"/>
      <c r="CB132" s="570"/>
      <c r="CC132" s="570"/>
      <c r="CD132" s="570"/>
      <c r="CE132" s="570"/>
      <c r="CF132" s="570"/>
      <c r="CG132" s="570"/>
      <c r="CH132" s="570"/>
      <c r="CI132" s="570"/>
      <c r="CJ132" s="570"/>
      <c r="CK132" s="570"/>
      <c r="CL132" s="570"/>
      <c r="CM132" s="570"/>
      <c r="CN132" s="570"/>
      <c r="CO132" s="570"/>
      <c r="CP132" s="570"/>
      <c r="CQ132" s="570"/>
      <c r="CR132" s="570"/>
      <c r="CS132" s="570"/>
      <c r="CT132" s="570"/>
      <c r="CU132" s="570"/>
      <c r="CV132" s="570"/>
      <c r="CW132" s="570"/>
      <c r="CX132" s="570"/>
      <c r="CY132" s="570"/>
    </row>
    <row r="133" spans="1:103">
      <c r="A133" s="629"/>
      <c r="B133" s="629"/>
      <c r="C133" s="629"/>
      <c r="D133" s="629"/>
      <c r="E133" s="629"/>
      <c r="F133" s="629"/>
      <c r="G133" s="629"/>
      <c r="H133" s="629"/>
      <c r="I133" s="629"/>
      <c r="J133" s="629"/>
      <c r="K133" s="629"/>
      <c r="L133" s="629"/>
      <c r="M133" s="629"/>
      <c r="N133" s="629"/>
      <c r="O133" s="629"/>
      <c r="P133" s="629"/>
      <c r="Q133" s="570"/>
      <c r="R133" s="570"/>
      <c r="S133" s="570"/>
      <c r="T133" s="570"/>
      <c r="U133" s="570"/>
      <c r="V133" s="570"/>
      <c r="W133" s="570"/>
      <c r="X133" s="570"/>
      <c r="Y133" s="570"/>
      <c r="Z133" s="570"/>
      <c r="AA133" s="570"/>
      <c r="AB133" s="237"/>
      <c r="AL133" s="570"/>
      <c r="AM133" s="570"/>
      <c r="AN133" s="570"/>
      <c r="AO133" s="570"/>
      <c r="AP133" s="570"/>
      <c r="AQ133" s="570"/>
      <c r="AR133" s="570"/>
      <c r="AS133" s="570"/>
      <c r="AT133" s="570"/>
      <c r="AU133" s="570"/>
      <c r="AV133" s="570"/>
      <c r="AW133" s="570"/>
      <c r="AX133" s="570"/>
      <c r="AY133" s="570"/>
      <c r="AZ133" s="570"/>
      <c r="BA133" s="570"/>
      <c r="BB133" s="570"/>
      <c r="BC133" s="570"/>
      <c r="BD133" s="570"/>
      <c r="BE133" s="570"/>
      <c r="BF133" s="570"/>
      <c r="BG133" s="570"/>
      <c r="BH133" s="570"/>
      <c r="BI133" s="570"/>
      <c r="BJ133" s="570"/>
      <c r="BK133" s="570"/>
      <c r="BL133" s="570"/>
      <c r="BM133" s="570"/>
      <c r="BN133" s="570"/>
      <c r="BO133" s="570"/>
      <c r="BP133" s="570"/>
      <c r="BQ133" s="570"/>
      <c r="BR133" s="570"/>
      <c r="BS133" s="570"/>
      <c r="BT133" s="570"/>
      <c r="BU133" s="570"/>
      <c r="BV133" s="570"/>
      <c r="BW133" s="570"/>
      <c r="BX133" s="570"/>
      <c r="BY133" s="570"/>
      <c r="BZ133" s="570"/>
      <c r="CA133" s="570"/>
      <c r="CB133" s="570"/>
      <c r="CC133" s="570"/>
      <c r="CD133" s="570"/>
      <c r="CE133" s="570"/>
      <c r="CF133" s="570"/>
      <c r="CG133" s="570"/>
      <c r="CH133" s="570"/>
      <c r="CI133" s="570"/>
      <c r="CJ133" s="570"/>
      <c r="CK133" s="570"/>
      <c r="CL133" s="570"/>
      <c r="CM133" s="570"/>
      <c r="CN133" s="570"/>
      <c r="CO133" s="570"/>
      <c r="CP133" s="570"/>
      <c r="CQ133" s="570"/>
      <c r="CR133" s="570"/>
      <c r="CS133" s="570"/>
      <c r="CT133" s="570"/>
      <c r="CU133" s="570"/>
      <c r="CV133" s="570"/>
      <c r="CW133" s="570"/>
      <c r="CX133" s="570"/>
      <c r="CY133" s="570"/>
    </row>
    <row r="134" spans="1:103">
      <c r="A134" s="629"/>
      <c r="B134" s="629"/>
      <c r="C134" s="629"/>
      <c r="D134" s="629"/>
      <c r="E134" s="629"/>
      <c r="F134" s="629"/>
      <c r="G134" s="629"/>
      <c r="H134" s="629"/>
      <c r="I134" s="629"/>
      <c r="J134" s="629"/>
      <c r="K134" s="629"/>
      <c r="L134" s="629"/>
      <c r="M134" s="629"/>
      <c r="N134" s="629"/>
      <c r="O134" s="629"/>
      <c r="P134" s="629"/>
      <c r="Q134" s="570"/>
      <c r="R134" s="570"/>
      <c r="S134" s="570"/>
      <c r="T134" s="570"/>
      <c r="U134" s="570"/>
      <c r="V134" s="570"/>
      <c r="W134" s="570"/>
      <c r="X134" s="570"/>
      <c r="Y134" s="570"/>
      <c r="Z134" s="570"/>
      <c r="AA134" s="570"/>
      <c r="AB134" s="237"/>
      <c r="AL134" s="570"/>
      <c r="AM134" s="570"/>
      <c r="AN134" s="570"/>
      <c r="AO134" s="570"/>
      <c r="AP134" s="570"/>
      <c r="AQ134" s="570"/>
      <c r="AR134" s="570"/>
      <c r="AS134" s="570"/>
      <c r="AT134" s="570"/>
      <c r="AU134" s="570"/>
      <c r="AV134" s="570"/>
      <c r="AW134" s="570"/>
      <c r="AX134" s="570"/>
      <c r="AY134" s="570"/>
      <c r="AZ134" s="570"/>
      <c r="BA134" s="570"/>
      <c r="BB134" s="570"/>
      <c r="BC134" s="570"/>
      <c r="BD134" s="570"/>
      <c r="BE134" s="570"/>
      <c r="BF134" s="570"/>
      <c r="BG134" s="570"/>
      <c r="BH134" s="570"/>
      <c r="BI134" s="570"/>
      <c r="BJ134" s="570"/>
      <c r="BK134" s="570"/>
      <c r="BL134" s="570"/>
      <c r="BM134" s="570"/>
      <c r="BN134" s="570"/>
      <c r="BO134" s="570"/>
      <c r="BP134" s="570"/>
      <c r="BQ134" s="570"/>
      <c r="BR134" s="570"/>
      <c r="BS134" s="570"/>
      <c r="BT134" s="570"/>
      <c r="BU134" s="570"/>
      <c r="BV134" s="570"/>
      <c r="BW134" s="570"/>
      <c r="BX134" s="570"/>
      <c r="BY134" s="570"/>
      <c r="BZ134" s="570"/>
      <c r="CA134" s="570"/>
      <c r="CB134" s="570"/>
      <c r="CC134" s="570"/>
      <c r="CD134" s="570"/>
      <c r="CE134" s="570"/>
      <c r="CF134" s="570"/>
      <c r="CG134" s="570"/>
      <c r="CH134" s="570"/>
      <c r="CI134" s="570"/>
      <c r="CJ134" s="570"/>
      <c r="CK134" s="570"/>
      <c r="CL134" s="570"/>
      <c r="CM134" s="570"/>
      <c r="CN134" s="570"/>
      <c r="CO134" s="570"/>
      <c r="CP134" s="570"/>
      <c r="CQ134" s="570"/>
      <c r="CR134" s="570"/>
      <c r="CS134" s="570"/>
      <c r="CT134" s="570"/>
      <c r="CU134" s="570"/>
      <c r="CV134" s="570"/>
      <c r="CW134" s="570"/>
      <c r="CX134" s="570"/>
      <c r="CY134" s="570"/>
    </row>
    <row r="135" spans="1:103">
      <c r="A135" s="629"/>
      <c r="B135" s="629"/>
      <c r="C135" s="629"/>
      <c r="D135" s="629"/>
      <c r="E135" s="629"/>
      <c r="F135" s="629"/>
      <c r="G135" s="629"/>
      <c r="H135" s="629"/>
      <c r="I135" s="629"/>
      <c r="J135" s="629"/>
      <c r="K135" s="629"/>
      <c r="L135" s="629"/>
      <c r="M135" s="629"/>
      <c r="N135" s="629"/>
      <c r="O135" s="629"/>
      <c r="P135" s="629"/>
      <c r="Q135" s="570"/>
      <c r="R135" s="570"/>
      <c r="S135" s="570"/>
      <c r="T135" s="570"/>
      <c r="U135" s="570"/>
      <c r="V135" s="570"/>
      <c r="W135" s="570"/>
      <c r="X135" s="570"/>
      <c r="Y135" s="570"/>
      <c r="Z135" s="570"/>
      <c r="AA135" s="570"/>
      <c r="AB135" s="237"/>
      <c r="AL135" s="570"/>
      <c r="AM135" s="570"/>
      <c r="AN135" s="570"/>
      <c r="AO135" s="570"/>
      <c r="AP135" s="570"/>
      <c r="AQ135" s="570"/>
      <c r="AR135" s="570"/>
      <c r="AS135" s="570"/>
      <c r="AT135" s="570"/>
      <c r="AU135" s="570"/>
      <c r="AV135" s="570"/>
      <c r="AW135" s="570"/>
      <c r="AX135" s="570"/>
      <c r="AY135" s="570"/>
      <c r="AZ135" s="570"/>
      <c r="BA135" s="570"/>
      <c r="BB135" s="570"/>
      <c r="BC135" s="570"/>
      <c r="BD135" s="570"/>
      <c r="BE135" s="570"/>
      <c r="BF135" s="570"/>
      <c r="BG135" s="570"/>
      <c r="BH135" s="570"/>
      <c r="BI135" s="570"/>
      <c r="BJ135" s="570"/>
      <c r="BK135" s="570"/>
      <c r="BL135" s="570"/>
      <c r="BM135" s="570"/>
      <c r="BN135" s="570"/>
      <c r="BO135" s="570"/>
      <c r="BP135" s="570"/>
      <c r="BQ135" s="570"/>
      <c r="BR135" s="570"/>
      <c r="BS135" s="570"/>
      <c r="BT135" s="570"/>
      <c r="BU135" s="570"/>
      <c r="BV135" s="570"/>
      <c r="BW135" s="570"/>
      <c r="BX135" s="570"/>
      <c r="BY135" s="570"/>
      <c r="BZ135" s="570"/>
      <c r="CA135" s="570"/>
      <c r="CB135" s="570"/>
      <c r="CC135" s="570"/>
      <c r="CD135" s="570"/>
      <c r="CE135" s="570"/>
      <c r="CF135" s="570"/>
      <c r="CG135" s="570"/>
      <c r="CH135" s="570"/>
      <c r="CI135" s="570"/>
      <c r="CJ135" s="570"/>
      <c r="CK135" s="570"/>
      <c r="CL135" s="570"/>
      <c r="CM135" s="570"/>
      <c r="CN135" s="570"/>
      <c r="CO135" s="570"/>
      <c r="CP135" s="570"/>
      <c r="CQ135" s="570"/>
      <c r="CR135" s="570"/>
      <c r="CS135" s="570"/>
      <c r="CT135" s="570"/>
      <c r="CU135" s="570"/>
      <c r="CV135" s="570"/>
      <c r="CW135" s="570"/>
      <c r="CX135" s="570"/>
      <c r="CY135" s="570"/>
    </row>
    <row r="136" spans="1:103">
      <c r="A136" s="629"/>
      <c r="B136" s="629"/>
      <c r="C136" s="629"/>
      <c r="D136" s="629"/>
      <c r="E136" s="629"/>
      <c r="F136" s="629"/>
      <c r="G136" s="629"/>
      <c r="H136" s="629"/>
      <c r="I136" s="629"/>
      <c r="J136" s="629"/>
      <c r="K136" s="629"/>
      <c r="L136" s="629"/>
      <c r="M136" s="629"/>
      <c r="N136" s="629"/>
      <c r="O136" s="629"/>
      <c r="P136" s="629"/>
      <c r="Q136" s="570"/>
      <c r="R136" s="570"/>
      <c r="S136" s="570"/>
      <c r="T136" s="570"/>
      <c r="U136" s="570"/>
      <c r="V136" s="570"/>
      <c r="W136" s="570"/>
      <c r="X136" s="570"/>
      <c r="Y136" s="570"/>
      <c r="Z136" s="570"/>
      <c r="AA136" s="570"/>
      <c r="AB136" s="237"/>
      <c r="AL136" s="570"/>
      <c r="AM136" s="570"/>
      <c r="AN136" s="570"/>
      <c r="AO136" s="570"/>
      <c r="AP136" s="570"/>
      <c r="AQ136" s="570"/>
      <c r="AR136" s="570"/>
      <c r="AS136" s="570"/>
      <c r="AT136" s="570"/>
      <c r="AU136" s="570"/>
      <c r="AV136" s="570"/>
      <c r="AW136" s="570"/>
      <c r="AX136" s="570"/>
      <c r="AY136" s="570"/>
      <c r="AZ136" s="570"/>
      <c r="BA136" s="570"/>
      <c r="BB136" s="570"/>
      <c r="BC136" s="570"/>
      <c r="BD136" s="570"/>
      <c r="BE136" s="570"/>
      <c r="BF136" s="570"/>
      <c r="BG136" s="570"/>
      <c r="BH136" s="570"/>
      <c r="BI136" s="570"/>
      <c r="BJ136" s="570"/>
      <c r="BK136" s="570"/>
      <c r="BL136" s="570"/>
      <c r="BM136" s="570"/>
      <c r="BN136" s="570"/>
      <c r="BO136" s="570"/>
      <c r="BP136" s="570"/>
      <c r="BQ136" s="570"/>
      <c r="BR136" s="570"/>
      <c r="BS136" s="570"/>
      <c r="BT136" s="570"/>
      <c r="BU136" s="570"/>
      <c r="BV136" s="570"/>
      <c r="BW136" s="570"/>
      <c r="BX136" s="570"/>
      <c r="BY136" s="570"/>
      <c r="BZ136" s="570"/>
      <c r="CA136" s="570"/>
      <c r="CB136" s="570"/>
      <c r="CC136" s="570"/>
      <c r="CD136" s="570"/>
      <c r="CE136" s="570"/>
      <c r="CF136" s="570"/>
      <c r="CG136" s="570"/>
      <c r="CH136" s="570"/>
      <c r="CI136" s="570"/>
      <c r="CJ136" s="570"/>
      <c r="CK136" s="570"/>
      <c r="CL136" s="570"/>
      <c r="CM136" s="570"/>
      <c r="CN136" s="570"/>
      <c r="CO136" s="570"/>
      <c r="CP136" s="570"/>
      <c r="CQ136" s="570"/>
      <c r="CR136" s="570"/>
      <c r="CS136" s="570"/>
      <c r="CT136" s="570"/>
      <c r="CU136" s="570"/>
      <c r="CV136" s="570"/>
      <c r="CW136" s="570"/>
      <c r="CX136" s="570"/>
      <c r="CY136" s="570"/>
    </row>
    <row r="137" spans="1:103">
      <c r="A137" s="629"/>
      <c r="B137" s="629"/>
      <c r="C137" s="629"/>
      <c r="D137" s="629"/>
      <c r="E137" s="629"/>
      <c r="F137" s="629"/>
      <c r="G137" s="629"/>
      <c r="H137" s="629"/>
      <c r="I137" s="629"/>
      <c r="J137" s="629"/>
      <c r="K137" s="629"/>
      <c r="L137" s="629"/>
      <c r="M137" s="629"/>
      <c r="N137" s="629"/>
      <c r="O137" s="629"/>
      <c r="P137" s="629"/>
      <c r="Q137" s="570"/>
      <c r="R137" s="570"/>
      <c r="S137" s="570"/>
      <c r="T137" s="570"/>
      <c r="U137" s="570"/>
      <c r="V137" s="570"/>
      <c r="W137" s="570"/>
      <c r="X137" s="570"/>
      <c r="Y137" s="570"/>
      <c r="Z137" s="570"/>
      <c r="AA137" s="570"/>
      <c r="AB137" s="237"/>
      <c r="AL137" s="570"/>
      <c r="AM137" s="570"/>
      <c r="AN137" s="570"/>
      <c r="AO137" s="570"/>
      <c r="AP137" s="570"/>
      <c r="AQ137" s="570"/>
      <c r="AR137" s="570"/>
      <c r="AS137" s="570"/>
      <c r="AT137" s="570"/>
      <c r="AU137" s="570"/>
      <c r="AV137" s="570"/>
      <c r="AW137" s="570"/>
      <c r="AX137" s="570"/>
      <c r="AY137" s="570"/>
      <c r="AZ137" s="570"/>
      <c r="BA137" s="570"/>
      <c r="BB137" s="570"/>
      <c r="BC137" s="570"/>
      <c r="BD137" s="570"/>
      <c r="BE137" s="570"/>
      <c r="BF137" s="570"/>
      <c r="BG137" s="570"/>
      <c r="BH137" s="570"/>
      <c r="BI137" s="570"/>
      <c r="BJ137" s="570"/>
      <c r="BK137" s="570"/>
      <c r="BL137" s="570"/>
      <c r="BM137" s="570"/>
      <c r="BN137" s="570"/>
      <c r="BO137" s="570"/>
      <c r="BP137" s="570"/>
      <c r="BQ137" s="570"/>
      <c r="BR137" s="570"/>
      <c r="BS137" s="570"/>
      <c r="BT137" s="570"/>
      <c r="BU137" s="570"/>
      <c r="BV137" s="570"/>
      <c r="BW137" s="570"/>
      <c r="BX137" s="570"/>
      <c r="BY137" s="570"/>
      <c r="BZ137" s="570"/>
      <c r="CA137" s="570"/>
      <c r="CB137" s="570"/>
      <c r="CC137" s="570"/>
      <c r="CD137" s="570"/>
      <c r="CE137" s="570"/>
      <c r="CF137" s="570"/>
      <c r="CG137" s="570"/>
      <c r="CH137" s="570"/>
      <c r="CI137" s="570"/>
      <c r="CJ137" s="570"/>
      <c r="CK137" s="570"/>
      <c r="CL137" s="570"/>
      <c r="CM137" s="570"/>
      <c r="CN137" s="570"/>
      <c r="CO137" s="570"/>
      <c r="CP137" s="570"/>
      <c r="CQ137" s="570"/>
      <c r="CR137" s="570"/>
      <c r="CS137" s="570"/>
      <c r="CT137" s="570"/>
      <c r="CU137" s="570"/>
      <c r="CV137" s="570"/>
      <c r="CW137" s="570"/>
      <c r="CX137" s="570"/>
      <c r="CY137" s="570"/>
    </row>
    <row r="138" spans="1:103">
      <c r="A138" s="629"/>
      <c r="B138" s="629"/>
      <c r="C138" s="629"/>
      <c r="D138" s="629"/>
      <c r="E138" s="629"/>
      <c r="F138" s="629"/>
      <c r="G138" s="629"/>
      <c r="H138" s="629"/>
      <c r="I138" s="629"/>
      <c r="J138" s="629"/>
      <c r="K138" s="629"/>
      <c r="L138" s="629"/>
      <c r="M138" s="629"/>
      <c r="N138" s="629"/>
      <c r="O138" s="629"/>
      <c r="P138" s="629"/>
      <c r="Q138" s="570"/>
      <c r="R138" s="570"/>
      <c r="S138" s="570"/>
      <c r="T138" s="570"/>
      <c r="U138" s="570"/>
      <c r="V138" s="570"/>
      <c r="W138" s="570"/>
      <c r="X138" s="570"/>
      <c r="Y138" s="570"/>
      <c r="Z138" s="570"/>
      <c r="AA138" s="570"/>
      <c r="AB138" s="237"/>
      <c r="AL138" s="570"/>
      <c r="AM138" s="570"/>
      <c r="AN138" s="570"/>
      <c r="AO138" s="570"/>
      <c r="AP138" s="570"/>
      <c r="AQ138" s="570"/>
      <c r="AR138" s="570"/>
      <c r="AS138" s="570"/>
      <c r="AT138" s="570"/>
      <c r="AU138" s="570"/>
      <c r="AV138" s="570"/>
      <c r="AW138" s="570"/>
      <c r="AX138" s="570"/>
      <c r="AY138" s="570"/>
      <c r="AZ138" s="570"/>
      <c r="BA138" s="570"/>
      <c r="BB138" s="570"/>
      <c r="BC138" s="570"/>
      <c r="BD138" s="570"/>
      <c r="BE138" s="570"/>
      <c r="BF138" s="570"/>
      <c r="BG138" s="570"/>
      <c r="BH138" s="570"/>
      <c r="BI138" s="570"/>
      <c r="BJ138" s="570"/>
      <c r="BK138" s="570"/>
      <c r="BL138" s="570"/>
      <c r="BM138" s="570"/>
      <c r="BN138" s="570"/>
      <c r="BO138" s="570"/>
      <c r="BP138" s="570"/>
      <c r="BQ138" s="570"/>
      <c r="BR138" s="570"/>
      <c r="BS138" s="570"/>
      <c r="BT138" s="570"/>
      <c r="BU138" s="570"/>
      <c r="BV138" s="570"/>
      <c r="BW138" s="570"/>
      <c r="BX138" s="570"/>
      <c r="BY138" s="570"/>
      <c r="BZ138" s="570"/>
      <c r="CA138" s="570"/>
      <c r="CB138" s="570"/>
      <c r="CC138" s="570"/>
      <c r="CD138" s="570"/>
      <c r="CE138" s="570"/>
      <c r="CF138" s="570"/>
      <c r="CG138" s="570"/>
      <c r="CH138" s="570"/>
      <c r="CI138" s="570"/>
      <c r="CJ138" s="570"/>
      <c r="CK138" s="570"/>
      <c r="CL138" s="570"/>
      <c r="CM138" s="570"/>
      <c r="CN138" s="570"/>
      <c r="CO138" s="570"/>
      <c r="CP138" s="570"/>
      <c r="CQ138" s="570"/>
      <c r="CR138" s="570"/>
      <c r="CS138" s="570"/>
      <c r="CT138" s="570"/>
      <c r="CU138" s="570"/>
      <c r="CV138" s="570"/>
      <c r="CW138" s="570"/>
      <c r="CX138" s="570"/>
      <c r="CY138" s="570"/>
    </row>
    <row r="139" spans="1:103">
      <c r="A139" s="629"/>
      <c r="B139" s="629"/>
      <c r="C139" s="629"/>
      <c r="D139" s="629"/>
      <c r="E139" s="629"/>
      <c r="F139" s="629"/>
      <c r="G139" s="629"/>
      <c r="H139" s="629"/>
      <c r="I139" s="629"/>
      <c r="J139" s="629"/>
      <c r="K139" s="629"/>
      <c r="L139" s="629"/>
      <c r="M139" s="629"/>
      <c r="N139" s="629"/>
      <c r="O139" s="629"/>
      <c r="P139" s="629"/>
      <c r="Q139" s="570"/>
      <c r="R139" s="570"/>
      <c r="S139" s="570"/>
      <c r="T139" s="570"/>
      <c r="U139" s="570"/>
      <c r="V139" s="570"/>
      <c r="W139" s="570"/>
      <c r="X139" s="570"/>
      <c r="Y139" s="570"/>
      <c r="Z139" s="570"/>
      <c r="AA139" s="570"/>
      <c r="AB139" s="237"/>
      <c r="AL139" s="570"/>
      <c r="AM139" s="570"/>
      <c r="AN139" s="570"/>
      <c r="AO139" s="570"/>
      <c r="AP139" s="570"/>
      <c r="AQ139" s="570"/>
      <c r="AR139" s="570"/>
      <c r="AS139" s="570"/>
      <c r="AT139" s="570"/>
      <c r="AU139" s="570"/>
      <c r="AV139" s="570"/>
      <c r="AW139" s="570"/>
      <c r="AX139" s="570"/>
      <c r="AY139" s="570"/>
      <c r="AZ139" s="570"/>
      <c r="BA139" s="570"/>
      <c r="BB139" s="570"/>
      <c r="BC139" s="570"/>
      <c r="BD139" s="570"/>
      <c r="BE139" s="570"/>
      <c r="BF139" s="570"/>
      <c r="BG139" s="570"/>
      <c r="BH139" s="570"/>
      <c r="BI139" s="570"/>
      <c r="BJ139" s="570"/>
      <c r="BK139" s="570"/>
      <c r="BL139" s="570"/>
      <c r="BM139" s="570"/>
      <c r="BN139" s="570"/>
      <c r="BO139" s="570"/>
      <c r="BP139" s="570"/>
      <c r="BQ139" s="570"/>
      <c r="BR139" s="570"/>
      <c r="BS139" s="570"/>
      <c r="BT139" s="570"/>
      <c r="BU139" s="570"/>
      <c r="BV139" s="570"/>
      <c r="BW139" s="570"/>
      <c r="BX139" s="570"/>
      <c r="BY139" s="570"/>
      <c r="BZ139" s="570"/>
      <c r="CA139" s="570"/>
      <c r="CB139" s="570"/>
      <c r="CC139" s="570"/>
      <c r="CD139" s="570"/>
      <c r="CE139" s="570"/>
      <c r="CF139" s="570"/>
      <c r="CG139" s="570"/>
      <c r="CH139" s="570"/>
      <c r="CI139" s="570"/>
      <c r="CJ139" s="570"/>
      <c r="CK139" s="570"/>
      <c r="CL139" s="570"/>
      <c r="CM139" s="570"/>
      <c r="CN139" s="570"/>
      <c r="CO139" s="570"/>
      <c r="CP139" s="570"/>
      <c r="CQ139" s="570"/>
      <c r="CR139" s="570"/>
      <c r="CS139" s="570"/>
      <c r="CT139" s="570"/>
      <c r="CU139" s="570"/>
      <c r="CV139" s="570"/>
      <c r="CW139" s="570"/>
      <c r="CX139" s="570"/>
      <c r="CY139" s="570"/>
    </row>
    <row r="140" spans="1:103">
      <c r="A140" s="629"/>
      <c r="B140" s="629"/>
      <c r="C140" s="629"/>
      <c r="D140" s="629"/>
      <c r="E140" s="629"/>
      <c r="F140" s="629"/>
      <c r="G140" s="629"/>
      <c r="H140" s="629"/>
      <c r="I140" s="629"/>
      <c r="J140" s="629"/>
      <c r="K140" s="629"/>
      <c r="L140" s="629"/>
      <c r="M140" s="629"/>
      <c r="N140" s="629"/>
      <c r="O140" s="629"/>
      <c r="P140" s="629"/>
      <c r="Q140" s="570"/>
      <c r="R140" s="570"/>
      <c r="S140" s="570"/>
      <c r="T140" s="570"/>
      <c r="U140" s="570"/>
      <c r="V140" s="570"/>
      <c r="W140" s="570"/>
      <c r="X140" s="570"/>
      <c r="Y140" s="570"/>
      <c r="Z140" s="570"/>
      <c r="AA140" s="570"/>
      <c r="AB140" s="237"/>
      <c r="AL140" s="570"/>
      <c r="AM140" s="570"/>
      <c r="AN140" s="570"/>
      <c r="AO140" s="570"/>
      <c r="AP140" s="570"/>
      <c r="AQ140" s="570"/>
      <c r="AR140" s="570"/>
      <c r="AS140" s="570"/>
      <c r="AT140" s="570"/>
      <c r="AU140" s="570"/>
      <c r="AV140" s="570"/>
      <c r="AW140" s="570"/>
      <c r="AX140" s="570"/>
      <c r="AY140" s="570"/>
      <c r="AZ140" s="570"/>
      <c r="BA140" s="570"/>
      <c r="BB140" s="570"/>
      <c r="BC140" s="570"/>
      <c r="BD140" s="570"/>
      <c r="BE140" s="570"/>
      <c r="BF140" s="570"/>
      <c r="BG140" s="570"/>
      <c r="BH140" s="570"/>
      <c r="BI140" s="570"/>
      <c r="BJ140" s="570"/>
      <c r="BK140" s="570"/>
      <c r="BL140" s="570"/>
      <c r="BM140" s="570"/>
      <c r="BN140" s="570"/>
      <c r="BO140" s="570"/>
      <c r="BP140" s="570"/>
      <c r="BQ140" s="570"/>
      <c r="BR140" s="570"/>
      <c r="BS140" s="570"/>
      <c r="BT140" s="570"/>
      <c r="BU140" s="570"/>
      <c r="BV140" s="570"/>
      <c r="BW140" s="570"/>
      <c r="BX140" s="570"/>
      <c r="BY140" s="570"/>
      <c r="BZ140" s="570"/>
      <c r="CA140" s="570"/>
      <c r="CB140" s="570"/>
      <c r="CC140" s="570"/>
      <c r="CD140" s="570"/>
      <c r="CE140" s="570"/>
      <c r="CF140" s="570"/>
      <c r="CG140" s="570"/>
      <c r="CH140" s="570"/>
      <c r="CI140" s="570"/>
      <c r="CJ140" s="570"/>
      <c r="CK140" s="570"/>
      <c r="CL140" s="570"/>
      <c r="CM140" s="570"/>
      <c r="CN140" s="570"/>
      <c r="CO140" s="570"/>
      <c r="CP140" s="570"/>
      <c r="CQ140" s="570"/>
      <c r="CR140" s="570"/>
      <c r="CS140" s="570"/>
      <c r="CT140" s="570"/>
      <c r="CU140" s="570"/>
      <c r="CV140" s="570"/>
      <c r="CW140" s="570"/>
      <c r="CX140" s="570"/>
      <c r="CY140" s="570"/>
    </row>
    <row r="141" spans="1:103">
      <c r="A141" s="629"/>
      <c r="B141" s="629"/>
      <c r="C141" s="629"/>
      <c r="D141" s="629"/>
      <c r="E141" s="629"/>
      <c r="F141" s="629"/>
      <c r="G141" s="629"/>
      <c r="H141" s="629"/>
      <c r="I141" s="629"/>
      <c r="J141" s="629"/>
      <c r="K141" s="629"/>
      <c r="L141" s="629"/>
      <c r="M141" s="629"/>
      <c r="N141" s="629"/>
      <c r="O141" s="629"/>
      <c r="P141" s="629"/>
      <c r="Q141" s="570"/>
      <c r="R141" s="570"/>
      <c r="S141" s="570"/>
      <c r="T141" s="570"/>
      <c r="U141" s="570"/>
      <c r="V141" s="570"/>
      <c r="W141" s="570"/>
      <c r="X141" s="570"/>
      <c r="Y141" s="570"/>
      <c r="Z141" s="570"/>
      <c r="AA141" s="570"/>
      <c r="AB141" s="237"/>
      <c r="AL141" s="570"/>
      <c r="AM141" s="570"/>
      <c r="AN141" s="570"/>
      <c r="AO141" s="570"/>
      <c r="AP141" s="570"/>
      <c r="AQ141" s="570"/>
      <c r="AR141" s="570"/>
      <c r="AS141" s="570"/>
      <c r="AT141" s="570"/>
      <c r="AU141" s="570"/>
      <c r="AV141" s="570"/>
      <c r="AW141" s="570"/>
      <c r="AX141" s="570"/>
      <c r="AY141" s="570"/>
      <c r="AZ141" s="570"/>
      <c r="BA141" s="570"/>
      <c r="BB141" s="570"/>
      <c r="BC141" s="570"/>
      <c r="BD141" s="570"/>
      <c r="BE141" s="570"/>
      <c r="BF141" s="570"/>
      <c r="BG141" s="570"/>
      <c r="BH141" s="570"/>
      <c r="BI141" s="570"/>
      <c r="BJ141" s="570"/>
      <c r="BK141" s="570"/>
      <c r="BL141" s="570"/>
      <c r="BM141" s="570"/>
      <c r="BN141" s="570"/>
      <c r="BO141" s="570"/>
      <c r="BP141" s="570"/>
      <c r="BQ141" s="570"/>
      <c r="BR141" s="570"/>
      <c r="BS141" s="570"/>
      <c r="BT141" s="570"/>
      <c r="BU141" s="570"/>
      <c r="BV141" s="570"/>
      <c r="BW141" s="570"/>
      <c r="BX141" s="570"/>
      <c r="BY141" s="570"/>
      <c r="BZ141" s="570"/>
      <c r="CA141" s="570"/>
      <c r="CB141" s="570"/>
      <c r="CC141" s="570"/>
      <c r="CD141" s="570"/>
      <c r="CE141" s="570"/>
      <c r="CF141" s="570"/>
      <c r="CG141" s="570"/>
      <c r="CH141" s="570"/>
      <c r="CI141" s="570"/>
      <c r="CJ141" s="570"/>
      <c r="CK141" s="570"/>
      <c r="CL141" s="570"/>
      <c r="CM141" s="570"/>
      <c r="CN141" s="570"/>
      <c r="CO141" s="570"/>
      <c r="CP141" s="570"/>
      <c r="CQ141" s="570"/>
      <c r="CR141" s="570"/>
      <c r="CS141" s="570"/>
      <c r="CT141" s="570"/>
      <c r="CU141" s="570"/>
      <c r="CV141" s="570"/>
      <c r="CW141" s="570"/>
      <c r="CX141" s="570"/>
      <c r="CY141" s="570"/>
    </row>
    <row r="142" spans="1:103">
      <c r="A142" s="629"/>
      <c r="B142" s="629"/>
      <c r="C142" s="629"/>
      <c r="D142" s="629"/>
      <c r="E142" s="629"/>
      <c r="F142" s="629"/>
      <c r="G142" s="629"/>
      <c r="H142" s="629"/>
      <c r="I142" s="629"/>
      <c r="J142" s="629"/>
      <c r="K142" s="629"/>
      <c r="L142" s="629"/>
      <c r="M142" s="629"/>
      <c r="N142" s="629"/>
      <c r="O142" s="629"/>
      <c r="P142" s="629"/>
      <c r="Q142" s="570"/>
      <c r="R142" s="570"/>
      <c r="S142" s="570"/>
      <c r="T142" s="570"/>
      <c r="U142" s="570"/>
      <c r="V142" s="570"/>
      <c r="W142" s="570"/>
      <c r="X142" s="570"/>
      <c r="Y142" s="570"/>
      <c r="Z142" s="570"/>
      <c r="AA142" s="570"/>
      <c r="AB142" s="237"/>
      <c r="AL142" s="570"/>
      <c r="AM142" s="570"/>
      <c r="AN142" s="570"/>
      <c r="AO142" s="570"/>
      <c r="AP142" s="570"/>
      <c r="AQ142" s="570"/>
      <c r="AR142" s="570"/>
      <c r="AS142" s="570"/>
      <c r="AT142" s="570"/>
      <c r="AU142" s="570"/>
      <c r="AV142" s="570"/>
      <c r="AW142" s="570"/>
      <c r="AX142" s="570"/>
      <c r="AY142" s="570"/>
      <c r="AZ142" s="570"/>
      <c r="BA142" s="570"/>
      <c r="BB142" s="570"/>
      <c r="BC142" s="570"/>
      <c r="BD142" s="570"/>
      <c r="BE142" s="570"/>
      <c r="BF142" s="570"/>
      <c r="BG142" s="570"/>
      <c r="BH142" s="570"/>
      <c r="BI142" s="570"/>
      <c r="BJ142" s="570"/>
      <c r="BK142" s="570"/>
      <c r="BL142" s="570"/>
      <c r="BM142" s="570"/>
      <c r="BN142" s="570"/>
      <c r="BO142" s="570"/>
      <c r="BP142" s="570"/>
      <c r="BQ142" s="570"/>
      <c r="BR142" s="570"/>
      <c r="BS142" s="570"/>
      <c r="BT142" s="570"/>
      <c r="BU142" s="570"/>
      <c r="BV142" s="570"/>
      <c r="BW142" s="570"/>
      <c r="BX142" s="570"/>
      <c r="BY142" s="570"/>
      <c r="BZ142" s="570"/>
      <c r="CA142" s="570"/>
      <c r="CB142" s="570"/>
      <c r="CC142" s="570"/>
      <c r="CD142" s="570"/>
      <c r="CE142" s="570"/>
      <c r="CF142" s="570"/>
      <c r="CG142" s="570"/>
      <c r="CH142" s="570"/>
      <c r="CI142" s="570"/>
      <c r="CJ142" s="570"/>
      <c r="CK142" s="570"/>
      <c r="CL142" s="570"/>
      <c r="CM142" s="570"/>
      <c r="CN142" s="570"/>
      <c r="CO142" s="570"/>
      <c r="CP142" s="570"/>
      <c r="CQ142" s="570"/>
      <c r="CR142" s="570"/>
      <c r="CS142" s="570"/>
      <c r="CT142" s="570"/>
      <c r="CU142" s="570"/>
      <c r="CV142" s="570"/>
      <c r="CW142" s="570"/>
      <c r="CX142" s="570"/>
      <c r="CY142" s="570"/>
    </row>
    <row r="143" spans="1:103">
      <c r="A143" s="629"/>
      <c r="B143" s="629"/>
      <c r="C143" s="629"/>
      <c r="D143" s="629"/>
      <c r="E143" s="629"/>
      <c r="F143" s="629"/>
      <c r="G143" s="629"/>
      <c r="H143" s="629"/>
      <c r="I143" s="629"/>
      <c r="J143" s="629"/>
      <c r="K143" s="629"/>
      <c r="L143" s="629"/>
      <c r="M143" s="629"/>
      <c r="N143" s="629"/>
      <c r="O143" s="629"/>
      <c r="P143" s="629"/>
      <c r="Q143" s="570"/>
      <c r="R143" s="570"/>
      <c r="S143" s="570"/>
      <c r="T143" s="570"/>
      <c r="U143" s="570"/>
      <c r="V143" s="570"/>
      <c r="W143" s="570"/>
      <c r="X143" s="570"/>
      <c r="Y143" s="570"/>
      <c r="Z143" s="570"/>
      <c r="AA143" s="570"/>
      <c r="AB143" s="237"/>
      <c r="AL143" s="570"/>
      <c r="AM143" s="570"/>
      <c r="AN143" s="570"/>
      <c r="AO143" s="570"/>
      <c r="AP143" s="570"/>
      <c r="AQ143" s="570"/>
      <c r="AR143" s="570"/>
      <c r="AS143" s="570"/>
      <c r="AT143" s="570"/>
      <c r="AU143" s="570"/>
      <c r="AV143" s="570"/>
      <c r="AW143" s="570"/>
      <c r="AX143" s="570"/>
      <c r="AY143" s="570"/>
      <c r="AZ143" s="570"/>
      <c r="BA143" s="570"/>
      <c r="BB143" s="570"/>
      <c r="BC143" s="570"/>
      <c r="BD143" s="570"/>
      <c r="BE143" s="570"/>
      <c r="BF143" s="570"/>
      <c r="BG143" s="570"/>
      <c r="BH143" s="570"/>
      <c r="BI143" s="570"/>
      <c r="BJ143" s="570"/>
      <c r="BK143" s="570"/>
      <c r="BL143" s="570"/>
      <c r="BM143" s="570"/>
      <c r="BN143" s="570"/>
      <c r="BO143" s="570"/>
      <c r="BP143" s="570"/>
      <c r="BQ143" s="570"/>
      <c r="BR143" s="570"/>
      <c r="BS143" s="570"/>
      <c r="BT143" s="570"/>
      <c r="BU143" s="570"/>
      <c r="BV143" s="570"/>
      <c r="BW143" s="570"/>
      <c r="BX143" s="570"/>
      <c r="BY143" s="570"/>
      <c r="BZ143" s="570"/>
      <c r="CA143" s="570"/>
      <c r="CB143" s="570"/>
      <c r="CC143" s="570"/>
      <c r="CD143" s="570"/>
      <c r="CE143" s="570"/>
      <c r="CF143" s="570"/>
      <c r="CG143" s="570"/>
      <c r="CH143" s="570"/>
      <c r="CI143" s="570"/>
      <c r="CJ143" s="570"/>
      <c r="CK143" s="570"/>
      <c r="CL143" s="570"/>
      <c r="CM143" s="570"/>
      <c r="CN143" s="570"/>
      <c r="CO143" s="570"/>
      <c r="CP143" s="570"/>
      <c r="CQ143" s="570"/>
      <c r="CR143" s="570"/>
      <c r="CS143" s="570"/>
      <c r="CT143" s="570"/>
      <c r="CU143" s="570"/>
      <c r="CV143" s="570"/>
      <c r="CW143" s="570"/>
      <c r="CX143" s="570"/>
      <c r="CY143" s="570"/>
    </row>
    <row r="144" spans="1:103">
      <c r="A144" s="629"/>
      <c r="B144" s="629"/>
      <c r="C144" s="629"/>
      <c r="D144" s="629"/>
      <c r="E144" s="629"/>
      <c r="F144" s="629"/>
      <c r="G144" s="629"/>
      <c r="H144" s="629"/>
      <c r="I144" s="629"/>
      <c r="J144" s="629"/>
      <c r="K144" s="629"/>
      <c r="L144" s="629"/>
      <c r="M144" s="629"/>
      <c r="N144" s="629"/>
      <c r="O144" s="629"/>
      <c r="P144" s="629"/>
      <c r="Q144" s="570"/>
      <c r="R144" s="570"/>
      <c r="S144" s="570"/>
      <c r="T144" s="570"/>
      <c r="U144" s="570"/>
      <c r="V144" s="570"/>
      <c r="W144" s="570"/>
      <c r="X144" s="570"/>
      <c r="Y144" s="570"/>
      <c r="Z144" s="570"/>
      <c r="AA144" s="570"/>
      <c r="AB144" s="237"/>
      <c r="AL144" s="570"/>
      <c r="AM144" s="570"/>
      <c r="AN144" s="570"/>
      <c r="AO144" s="570"/>
      <c r="AP144" s="570"/>
      <c r="AQ144" s="570"/>
      <c r="AR144" s="570"/>
      <c r="AS144" s="570"/>
      <c r="AT144" s="570"/>
      <c r="AU144" s="570"/>
      <c r="AV144" s="570"/>
      <c r="AW144" s="570"/>
      <c r="AX144" s="570"/>
      <c r="AY144" s="570"/>
      <c r="AZ144" s="570"/>
      <c r="BA144" s="570"/>
      <c r="BB144" s="570"/>
      <c r="BC144" s="570"/>
      <c r="BD144" s="570"/>
      <c r="BE144" s="570"/>
      <c r="BF144" s="570"/>
      <c r="BG144" s="570"/>
      <c r="BH144" s="570"/>
      <c r="BI144" s="570"/>
      <c r="BJ144" s="570"/>
      <c r="BK144" s="570"/>
      <c r="BL144" s="570"/>
      <c r="BM144" s="570"/>
      <c r="BN144" s="570"/>
      <c r="BO144" s="570"/>
      <c r="BP144" s="570"/>
      <c r="BQ144" s="570"/>
      <c r="BR144" s="570"/>
      <c r="BS144" s="570"/>
      <c r="BT144" s="570"/>
      <c r="BU144" s="570"/>
      <c r="BV144" s="570"/>
      <c r="BW144" s="570"/>
      <c r="BX144" s="570"/>
      <c r="BY144" s="570"/>
      <c r="BZ144" s="570"/>
      <c r="CA144" s="570"/>
      <c r="CB144" s="570"/>
      <c r="CC144" s="570"/>
      <c r="CD144" s="570"/>
      <c r="CE144" s="570"/>
      <c r="CF144" s="570"/>
      <c r="CG144" s="570"/>
      <c r="CH144" s="570"/>
      <c r="CI144" s="570"/>
      <c r="CJ144" s="570"/>
      <c r="CK144" s="570"/>
      <c r="CL144" s="570"/>
      <c r="CM144" s="570"/>
      <c r="CN144" s="570"/>
      <c r="CO144" s="570"/>
      <c r="CP144" s="570"/>
      <c r="CQ144" s="570"/>
      <c r="CR144" s="570"/>
      <c r="CS144" s="570"/>
      <c r="CT144" s="570"/>
      <c r="CU144" s="570"/>
      <c r="CV144" s="570"/>
      <c r="CW144" s="570"/>
      <c r="CX144" s="570"/>
      <c r="CY144" s="570"/>
    </row>
    <row r="145" spans="1:103">
      <c r="A145" s="629"/>
      <c r="B145" s="629"/>
      <c r="C145" s="629"/>
      <c r="D145" s="629"/>
      <c r="E145" s="629"/>
      <c r="F145" s="629"/>
      <c r="G145" s="629"/>
      <c r="H145" s="629"/>
      <c r="I145" s="629"/>
      <c r="J145" s="629"/>
      <c r="K145" s="629"/>
      <c r="L145" s="629"/>
      <c r="M145" s="629"/>
      <c r="N145" s="629"/>
      <c r="O145" s="629"/>
      <c r="P145" s="629"/>
      <c r="Q145" s="570"/>
      <c r="R145" s="570"/>
      <c r="S145" s="570"/>
      <c r="T145" s="570"/>
      <c r="U145" s="570"/>
      <c r="V145" s="570"/>
      <c r="W145" s="570"/>
      <c r="X145" s="570"/>
      <c r="Y145" s="570"/>
      <c r="Z145" s="570"/>
      <c r="AA145" s="570"/>
      <c r="AB145" s="237"/>
      <c r="AL145" s="570"/>
      <c r="AM145" s="570"/>
      <c r="AN145" s="570"/>
      <c r="AO145" s="570"/>
      <c r="AP145" s="570"/>
      <c r="AQ145" s="570"/>
      <c r="AR145" s="570"/>
      <c r="AS145" s="570"/>
      <c r="AT145" s="570"/>
      <c r="AU145" s="570"/>
      <c r="AV145" s="570"/>
      <c r="AW145" s="570"/>
      <c r="AX145" s="570"/>
      <c r="AY145" s="570"/>
      <c r="AZ145" s="570"/>
      <c r="BA145" s="570"/>
      <c r="BB145" s="570"/>
      <c r="BC145" s="570"/>
      <c r="BD145" s="570"/>
      <c r="BE145" s="570"/>
      <c r="BF145" s="570"/>
      <c r="BG145" s="570"/>
      <c r="BH145" s="570"/>
      <c r="BI145" s="570"/>
      <c r="BJ145" s="570"/>
      <c r="BK145" s="570"/>
      <c r="BL145" s="570"/>
      <c r="BM145" s="570"/>
      <c r="BN145" s="570"/>
      <c r="BO145" s="570"/>
      <c r="BP145" s="570"/>
      <c r="BQ145" s="570"/>
      <c r="BR145" s="570"/>
      <c r="BS145" s="570"/>
      <c r="BT145" s="570"/>
      <c r="BU145" s="570"/>
      <c r="BV145" s="570"/>
      <c r="BW145" s="570"/>
      <c r="BX145" s="570"/>
      <c r="BY145" s="570"/>
      <c r="BZ145" s="570"/>
      <c r="CA145" s="570"/>
      <c r="CB145" s="570"/>
      <c r="CC145" s="570"/>
      <c r="CD145" s="570"/>
      <c r="CE145" s="570"/>
      <c r="CF145" s="570"/>
      <c r="CG145" s="570"/>
      <c r="CH145" s="570"/>
      <c r="CI145" s="570"/>
      <c r="CJ145" s="570"/>
      <c r="CK145" s="570"/>
      <c r="CL145" s="570"/>
      <c r="CM145" s="570"/>
      <c r="CN145" s="570"/>
      <c r="CO145" s="570"/>
      <c r="CP145" s="570"/>
      <c r="CQ145" s="570"/>
      <c r="CR145" s="570"/>
      <c r="CS145" s="570"/>
      <c r="CT145" s="570"/>
      <c r="CU145" s="570"/>
      <c r="CV145" s="570"/>
      <c r="CW145" s="570"/>
      <c r="CX145" s="570"/>
      <c r="CY145" s="570"/>
    </row>
    <row r="146" spans="1:103">
      <c r="A146" s="629"/>
      <c r="B146" s="629"/>
      <c r="C146" s="629"/>
      <c r="D146" s="629"/>
      <c r="E146" s="629"/>
      <c r="F146" s="629"/>
      <c r="G146" s="629"/>
      <c r="H146" s="629"/>
      <c r="I146" s="629"/>
      <c r="J146" s="629"/>
      <c r="K146" s="629"/>
      <c r="L146" s="629"/>
      <c r="M146" s="629"/>
      <c r="N146" s="629"/>
      <c r="O146" s="629"/>
      <c r="P146" s="629"/>
      <c r="Q146" s="570"/>
      <c r="R146" s="570"/>
      <c r="S146" s="570"/>
      <c r="T146" s="570"/>
      <c r="U146" s="570"/>
      <c r="V146" s="570"/>
      <c r="W146" s="570"/>
      <c r="X146" s="570"/>
      <c r="Y146" s="570"/>
      <c r="Z146" s="570"/>
      <c r="AA146" s="570"/>
      <c r="AB146" s="237"/>
      <c r="AL146" s="570"/>
      <c r="AM146" s="570"/>
      <c r="AN146" s="570"/>
      <c r="AO146" s="570"/>
      <c r="AP146" s="570"/>
      <c r="AQ146" s="570"/>
      <c r="AR146" s="570"/>
      <c r="AS146" s="570"/>
      <c r="AT146" s="570"/>
      <c r="AU146" s="570"/>
      <c r="AV146" s="570"/>
      <c r="AW146" s="570"/>
      <c r="AX146" s="570"/>
      <c r="AY146" s="570"/>
      <c r="AZ146" s="570"/>
      <c r="BA146" s="570"/>
      <c r="BB146" s="570"/>
      <c r="BC146" s="570"/>
      <c r="BD146" s="570"/>
      <c r="BE146" s="570"/>
      <c r="BF146" s="570"/>
      <c r="BG146" s="570"/>
      <c r="BH146" s="570"/>
      <c r="BI146" s="570"/>
      <c r="BJ146" s="570"/>
      <c r="BK146" s="570"/>
      <c r="BL146" s="570"/>
      <c r="BM146" s="570"/>
      <c r="BN146" s="570"/>
      <c r="BO146" s="570"/>
      <c r="BP146" s="570"/>
      <c r="BQ146" s="570"/>
      <c r="BR146" s="570"/>
      <c r="BS146" s="570"/>
      <c r="BT146" s="570"/>
      <c r="BU146" s="570"/>
      <c r="BV146" s="570"/>
      <c r="BW146" s="570"/>
      <c r="BX146" s="570"/>
      <c r="BY146" s="570"/>
      <c r="BZ146" s="570"/>
      <c r="CA146" s="570"/>
      <c r="CB146" s="570"/>
      <c r="CC146" s="570"/>
      <c r="CD146" s="570"/>
      <c r="CE146" s="570"/>
      <c r="CF146" s="570"/>
      <c r="CG146" s="570"/>
      <c r="CH146" s="570"/>
      <c r="CI146" s="570"/>
      <c r="CJ146" s="570"/>
      <c r="CK146" s="570"/>
      <c r="CL146" s="570"/>
      <c r="CM146" s="570"/>
      <c r="CN146" s="570"/>
      <c r="CO146" s="570"/>
      <c r="CP146" s="570"/>
      <c r="CQ146" s="570"/>
      <c r="CR146" s="570"/>
      <c r="CS146" s="570"/>
      <c r="CT146" s="570"/>
      <c r="CU146" s="570"/>
      <c r="CV146" s="570"/>
      <c r="CW146" s="570"/>
      <c r="CX146" s="570"/>
      <c r="CY146" s="570"/>
    </row>
    <row r="147" spans="1:103">
      <c r="A147" s="629"/>
      <c r="B147" s="629"/>
      <c r="C147" s="629"/>
      <c r="D147" s="629"/>
      <c r="E147" s="629"/>
      <c r="F147" s="629"/>
      <c r="G147" s="629"/>
      <c r="H147" s="629"/>
      <c r="I147" s="629"/>
      <c r="J147" s="629"/>
      <c r="K147" s="629"/>
      <c r="L147" s="629"/>
      <c r="M147" s="629"/>
      <c r="N147" s="629"/>
      <c r="O147" s="629"/>
      <c r="P147" s="629"/>
      <c r="Q147" s="570"/>
      <c r="R147" s="570"/>
      <c r="S147" s="570"/>
      <c r="T147" s="570"/>
      <c r="U147" s="570"/>
      <c r="V147" s="570"/>
      <c r="W147" s="570"/>
      <c r="X147" s="570"/>
      <c r="Y147" s="570"/>
      <c r="Z147" s="570"/>
      <c r="AA147" s="570"/>
      <c r="AB147" s="237"/>
      <c r="AL147" s="570"/>
      <c r="AM147" s="570"/>
      <c r="AN147" s="570"/>
      <c r="AO147" s="570"/>
      <c r="AP147" s="570"/>
      <c r="AQ147" s="570"/>
      <c r="AR147" s="570"/>
      <c r="AS147" s="570"/>
      <c r="AT147" s="570"/>
      <c r="AU147" s="570"/>
      <c r="AV147" s="570"/>
      <c r="AW147" s="570"/>
      <c r="AX147" s="570"/>
      <c r="AY147" s="570"/>
      <c r="AZ147" s="570"/>
      <c r="BA147" s="570"/>
      <c r="BB147" s="570"/>
      <c r="BC147" s="570"/>
      <c r="BD147" s="570"/>
      <c r="BE147" s="570"/>
      <c r="BF147" s="570"/>
      <c r="BG147" s="570"/>
      <c r="BH147" s="570"/>
      <c r="BI147" s="570"/>
      <c r="BJ147" s="570"/>
      <c r="BK147" s="570"/>
      <c r="BL147" s="570"/>
      <c r="BM147" s="570"/>
      <c r="BN147" s="570"/>
      <c r="BO147" s="570"/>
      <c r="BP147" s="570"/>
      <c r="BQ147" s="570"/>
      <c r="BR147" s="570"/>
      <c r="BS147" s="570"/>
      <c r="BT147" s="570"/>
      <c r="BU147" s="570"/>
      <c r="BV147" s="570"/>
      <c r="BW147" s="570"/>
      <c r="BX147" s="570"/>
      <c r="BY147" s="570"/>
      <c r="BZ147" s="570"/>
      <c r="CA147" s="570"/>
      <c r="CB147" s="570"/>
      <c r="CC147" s="570"/>
      <c r="CD147" s="570"/>
      <c r="CE147" s="570"/>
      <c r="CF147" s="570"/>
      <c r="CG147" s="570"/>
      <c r="CH147" s="570"/>
      <c r="CI147" s="570"/>
      <c r="CJ147" s="570"/>
      <c r="CK147" s="570"/>
      <c r="CL147" s="570"/>
      <c r="CM147" s="570"/>
      <c r="CN147" s="570"/>
      <c r="CO147" s="570"/>
      <c r="CP147" s="570"/>
      <c r="CQ147" s="570"/>
      <c r="CR147" s="570"/>
      <c r="CS147" s="570"/>
      <c r="CT147" s="570"/>
      <c r="CU147" s="570"/>
      <c r="CV147" s="570"/>
      <c r="CW147" s="570"/>
      <c r="CX147" s="570"/>
      <c r="CY147" s="570"/>
    </row>
    <row r="148" spans="1:103">
      <c r="A148" s="629"/>
      <c r="B148" s="629"/>
      <c r="C148" s="629"/>
      <c r="D148" s="629"/>
      <c r="E148" s="629"/>
      <c r="F148" s="629"/>
      <c r="G148" s="629"/>
      <c r="H148" s="629"/>
      <c r="I148" s="629"/>
      <c r="J148" s="629"/>
      <c r="K148" s="629"/>
      <c r="L148" s="629"/>
      <c r="M148" s="629"/>
      <c r="N148" s="629"/>
      <c r="O148" s="629"/>
      <c r="P148" s="629"/>
      <c r="Q148" s="570"/>
      <c r="R148" s="570"/>
      <c r="S148" s="570"/>
      <c r="T148" s="570"/>
      <c r="U148" s="570"/>
      <c r="V148" s="570"/>
      <c r="W148" s="570"/>
      <c r="X148" s="570"/>
      <c r="Y148" s="570"/>
      <c r="Z148" s="570"/>
      <c r="AA148" s="570"/>
      <c r="AB148" s="237"/>
      <c r="AL148" s="570"/>
      <c r="AM148" s="570"/>
      <c r="AN148" s="570"/>
      <c r="AO148" s="570"/>
      <c r="AP148" s="570"/>
      <c r="AQ148" s="570"/>
      <c r="AR148" s="570"/>
      <c r="AS148" s="570"/>
      <c r="AT148" s="570"/>
      <c r="AU148" s="570"/>
      <c r="AV148" s="570"/>
      <c r="AW148" s="570"/>
      <c r="AX148" s="570"/>
      <c r="AY148" s="570"/>
      <c r="AZ148" s="570"/>
      <c r="BA148" s="570"/>
      <c r="BB148" s="570"/>
      <c r="BC148" s="570"/>
      <c r="BD148" s="570"/>
      <c r="BE148" s="570"/>
      <c r="BF148" s="570"/>
      <c r="BG148" s="570"/>
      <c r="BH148" s="570"/>
      <c r="BI148" s="570"/>
      <c r="BJ148" s="570"/>
      <c r="BK148" s="570"/>
      <c r="BL148" s="570"/>
      <c r="BM148" s="570"/>
      <c r="BN148" s="570"/>
      <c r="BO148" s="570"/>
      <c r="BP148" s="570"/>
      <c r="BQ148" s="570"/>
      <c r="BR148" s="570"/>
      <c r="BS148" s="570"/>
      <c r="BT148" s="570"/>
      <c r="BU148" s="570"/>
      <c r="BV148" s="570"/>
      <c r="BW148" s="570"/>
      <c r="BX148" s="570"/>
      <c r="BY148" s="570"/>
      <c r="BZ148" s="570"/>
      <c r="CA148" s="570"/>
      <c r="CB148" s="570"/>
      <c r="CC148" s="570"/>
      <c r="CD148" s="570"/>
      <c r="CE148" s="570"/>
      <c r="CF148" s="570"/>
      <c r="CG148" s="570"/>
      <c r="CH148" s="570"/>
      <c r="CI148" s="570"/>
      <c r="CJ148" s="570"/>
      <c r="CK148" s="570"/>
      <c r="CL148" s="570"/>
      <c r="CM148" s="570"/>
      <c r="CN148" s="570"/>
      <c r="CO148" s="570"/>
      <c r="CP148" s="570"/>
      <c r="CQ148" s="570"/>
      <c r="CR148" s="570"/>
      <c r="CS148" s="570"/>
      <c r="CT148" s="570"/>
      <c r="CU148" s="570"/>
      <c r="CV148" s="570"/>
      <c r="CW148" s="570"/>
      <c r="CX148" s="570"/>
      <c r="CY148" s="570"/>
    </row>
    <row r="149" spans="1:103">
      <c r="A149" s="629"/>
      <c r="B149" s="629"/>
      <c r="C149" s="629"/>
      <c r="D149" s="629"/>
      <c r="E149" s="629"/>
      <c r="F149" s="629"/>
      <c r="G149" s="629"/>
      <c r="H149" s="629"/>
      <c r="I149" s="629"/>
      <c r="J149" s="629"/>
      <c r="K149" s="629"/>
      <c r="L149" s="629"/>
      <c r="M149" s="629"/>
      <c r="N149" s="629"/>
      <c r="O149" s="629"/>
      <c r="P149" s="629"/>
      <c r="Q149" s="570"/>
      <c r="R149" s="570"/>
      <c r="S149" s="570"/>
      <c r="T149" s="570"/>
      <c r="U149" s="570"/>
      <c r="V149" s="570"/>
      <c r="W149" s="570"/>
      <c r="X149" s="570"/>
      <c r="Y149" s="570"/>
      <c r="Z149" s="570"/>
      <c r="AA149" s="570"/>
      <c r="AB149" s="570"/>
      <c r="AL149" s="570"/>
      <c r="AM149" s="570"/>
      <c r="AN149" s="570"/>
      <c r="AO149" s="570"/>
      <c r="AP149" s="570"/>
      <c r="AQ149" s="570"/>
      <c r="AR149" s="570"/>
      <c r="AS149" s="570"/>
      <c r="AT149" s="570"/>
      <c r="AU149" s="570"/>
      <c r="AV149" s="570"/>
      <c r="AW149" s="570"/>
      <c r="AX149" s="570"/>
      <c r="AY149" s="570"/>
      <c r="AZ149" s="570"/>
      <c r="BA149" s="570"/>
      <c r="BB149" s="570"/>
      <c r="BC149" s="570"/>
      <c r="BD149" s="570"/>
      <c r="BE149" s="570"/>
      <c r="BF149" s="570"/>
      <c r="BG149" s="570"/>
      <c r="BH149" s="570"/>
      <c r="BI149" s="570"/>
      <c r="BJ149" s="570"/>
      <c r="BK149" s="570"/>
      <c r="BL149" s="570"/>
      <c r="BM149" s="570"/>
      <c r="BN149" s="570"/>
      <c r="BO149" s="570"/>
      <c r="BP149" s="570"/>
      <c r="BQ149" s="570"/>
      <c r="BR149" s="570"/>
      <c r="BS149" s="570"/>
      <c r="BT149" s="570"/>
      <c r="BU149" s="570"/>
      <c r="BV149" s="570"/>
      <c r="BW149" s="570"/>
      <c r="BX149" s="570"/>
      <c r="BY149" s="570"/>
      <c r="BZ149" s="570"/>
      <c r="CA149" s="570"/>
      <c r="CB149" s="570"/>
      <c r="CC149" s="570"/>
      <c r="CD149" s="570"/>
      <c r="CE149" s="570"/>
      <c r="CF149" s="570"/>
      <c r="CG149" s="570"/>
      <c r="CH149" s="570"/>
      <c r="CI149" s="570"/>
      <c r="CJ149" s="570"/>
      <c r="CK149" s="570"/>
      <c r="CL149" s="570"/>
      <c r="CM149" s="570"/>
      <c r="CN149" s="570"/>
      <c r="CO149" s="570"/>
      <c r="CP149" s="570"/>
      <c r="CQ149" s="570"/>
      <c r="CR149" s="570"/>
      <c r="CS149" s="570"/>
      <c r="CT149" s="570"/>
      <c r="CU149" s="570"/>
      <c r="CV149" s="570"/>
      <c r="CW149" s="570"/>
      <c r="CX149" s="570"/>
      <c r="CY149" s="570"/>
    </row>
    <row r="150" spans="1:103">
      <c r="A150" s="629"/>
      <c r="B150" s="629"/>
      <c r="C150" s="629"/>
      <c r="D150" s="629"/>
      <c r="E150" s="629"/>
      <c r="F150" s="629"/>
      <c r="G150" s="629"/>
      <c r="H150" s="629"/>
      <c r="I150" s="629"/>
      <c r="J150" s="629"/>
      <c r="K150" s="629"/>
      <c r="L150" s="629"/>
      <c r="M150" s="629"/>
      <c r="N150" s="629"/>
      <c r="O150" s="629"/>
      <c r="P150" s="629"/>
      <c r="Q150" s="570"/>
      <c r="R150" s="570"/>
      <c r="S150" s="570"/>
      <c r="T150" s="570"/>
      <c r="U150" s="570"/>
      <c r="V150" s="570"/>
      <c r="W150" s="570"/>
      <c r="X150" s="570"/>
      <c r="Y150" s="570"/>
      <c r="Z150" s="570"/>
      <c r="AA150" s="570"/>
      <c r="AB150" s="570"/>
      <c r="AL150" s="570"/>
      <c r="AM150" s="570"/>
      <c r="AN150" s="570"/>
      <c r="AO150" s="570"/>
      <c r="AP150" s="570"/>
      <c r="AQ150" s="570"/>
      <c r="AR150" s="570"/>
      <c r="AS150" s="570"/>
      <c r="AT150" s="570"/>
      <c r="AU150" s="570"/>
      <c r="AV150" s="570"/>
      <c r="AW150" s="570"/>
      <c r="AX150" s="570"/>
      <c r="AY150" s="570"/>
      <c r="AZ150" s="570"/>
      <c r="BA150" s="570"/>
      <c r="BB150" s="570"/>
      <c r="BC150" s="570"/>
      <c r="BD150" s="570"/>
      <c r="BE150" s="570"/>
      <c r="BF150" s="570"/>
      <c r="BG150" s="570"/>
      <c r="BH150" s="570"/>
      <c r="BI150" s="570"/>
      <c r="BJ150" s="570"/>
      <c r="BK150" s="570"/>
      <c r="BL150" s="570"/>
      <c r="BM150" s="570"/>
      <c r="BN150" s="570"/>
      <c r="BO150" s="570"/>
      <c r="BP150" s="570"/>
      <c r="BQ150" s="570"/>
      <c r="BR150" s="570"/>
      <c r="BS150" s="570"/>
      <c r="BT150" s="570"/>
      <c r="BU150" s="570"/>
      <c r="BV150" s="570"/>
      <c r="BW150" s="570"/>
      <c r="BX150" s="570"/>
      <c r="BY150" s="570"/>
      <c r="BZ150" s="570"/>
      <c r="CA150" s="570"/>
      <c r="CB150" s="570"/>
      <c r="CC150" s="570"/>
      <c r="CD150" s="570"/>
      <c r="CE150" s="570"/>
      <c r="CF150" s="570"/>
      <c r="CG150" s="570"/>
      <c r="CH150" s="570"/>
      <c r="CI150" s="570"/>
      <c r="CJ150" s="570"/>
      <c r="CK150" s="570"/>
      <c r="CL150" s="570"/>
      <c r="CM150" s="570"/>
      <c r="CN150" s="570"/>
      <c r="CO150" s="570"/>
      <c r="CP150" s="570"/>
      <c r="CQ150" s="570"/>
      <c r="CR150" s="570"/>
      <c r="CS150" s="570"/>
      <c r="CT150" s="570"/>
      <c r="CU150" s="570"/>
      <c r="CV150" s="570"/>
      <c r="CW150" s="570"/>
      <c r="CX150" s="570"/>
      <c r="CY150" s="570"/>
    </row>
    <row r="151" spans="1:103">
      <c r="A151" s="629"/>
      <c r="B151" s="629"/>
      <c r="C151" s="629"/>
      <c r="D151" s="629"/>
      <c r="E151" s="629"/>
      <c r="F151" s="629"/>
      <c r="G151" s="629"/>
      <c r="H151" s="629"/>
      <c r="I151" s="629"/>
      <c r="J151" s="629"/>
      <c r="K151" s="629"/>
      <c r="L151" s="629"/>
      <c r="M151" s="629"/>
      <c r="N151" s="629"/>
      <c r="O151" s="629"/>
      <c r="P151" s="629"/>
      <c r="Q151" s="570"/>
      <c r="R151" s="570"/>
      <c r="S151" s="570"/>
      <c r="T151" s="570"/>
      <c r="U151" s="570"/>
      <c r="V151" s="570"/>
      <c r="W151" s="570"/>
      <c r="X151" s="570"/>
      <c r="Y151" s="570"/>
      <c r="Z151" s="570"/>
      <c r="AA151" s="570"/>
      <c r="AB151" s="570"/>
      <c r="AL151" s="570"/>
      <c r="AM151" s="570"/>
      <c r="AN151" s="570"/>
      <c r="AO151" s="570"/>
      <c r="AP151" s="570"/>
      <c r="AQ151" s="570"/>
      <c r="AR151" s="570"/>
      <c r="AS151" s="570"/>
      <c r="AT151" s="570"/>
      <c r="AU151" s="570"/>
      <c r="AV151" s="570"/>
      <c r="AW151" s="570"/>
      <c r="AX151" s="570"/>
      <c r="AY151" s="570"/>
      <c r="AZ151" s="570"/>
      <c r="BA151" s="570"/>
      <c r="BB151" s="570"/>
      <c r="BC151" s="570"/>
      <c r="BD151" s="570"/>
      <c r="BE151" s="570"/>
      <c r="BF151" s="570"/>
      <c r="BG151" s="570"/>
      <c r="BH151" s="570"/>
      <c r="BI151" s="570"/>
      <c r="BJ151" s="570"/>
      <c r="BK151" s="570"/>
      <c r="BL151" s="570"/>
      <c r="BM151" s="570"/>
      <c r="BN151" s="570"/>
      <c r="BO151" s="570"/>
      <c r="BP151" s="570"/>
      <c r="BQ151" s="570"/>
      <c r="BR151" s="570"/>
      <c r="BS151" s="570"/>
      <c r="BT151" s="570"/>
      <c r="BU151" s="570"/>
      <c r="BV151" s="570"/>
      <c r="BW151" s="570"/>
      <c r="BX151" s="570"/>
      <c r="BY151" s="570"/>
      <c r="BZ151" s="570"/>
      <c r="CA151" s="570"/>
      <c r="CB151" s="570"/>
      <c r="CC151" s="570"/>
      <c r="CD151" s="570"/>
      <c r="CE151" s="570"/>
      <c r="CF151" s="570"/>
      <c r="CG151" s="570"/>
      <c r="CH151" s="570"/>
      <c r="CI151" s="570"/>
      <c r="CJ151" s="570"/>
      <c r="CK151" s="570"/>
      <c r="CL151" s="570"/>
      <c r="CM151" s="570"/>
      <c r="CN151" s="570"/>
      <c r="CO151" s="570"/>
      <c r="CP151" s="570"/>
      <c r="CQ151" s="570"/>
      <c r="CR151" s="570"/>
      <c r="CS151" s="570"/>
      <c r="CT151" s="570"/>
      <c r="CU151" s="570"/>
      <c r="CV151" s="570"/>
      <c r="CW151" s="570"/>
      <c r="CX151" s="570"/>
      <c r="CY151" s="570"/>
    </row>
    <row r="152" spans="1:103">
      <c r="A152" s="629"/>
      <c r="B152" s="629"/>
      <c r="C152" s="629"/>
      <c r="D152" s="629"/>
      <c r="E152" s="629"/>
      <c r="F152" s="629"/>
      <c r="G152" s="629"/>
      <c r="H152" s="629"/>
      <c r="I152" s="629"/>
      <c r="J152" s="629"/>
      <c r="K152" s="629"/>
      <c r="L152" s="629"/>
      <c r="M152" s="629"/>
      <c r="N152" s="629"/>
      <c r="O152" s="629"/>
      <c r="P152" s="629"/>
      <c r="Q152" s="570"/>
      <c r="R152" s="570"/>
      <c r="S152" s="570"/>
      <c r="T152" s="570"/>
      <c r="U152" s="570"/>
      <c r="V152" s="570"/>
      <c r="W152" s="570"/>
      <c r="X152" s="570"/>
      <c r="Y152" s="570"/>
      <c r="Z152" s="570"/>
      <c r="AA152" s="570"/>
      <c r="AB152" s="570"/>
      <c r="AL152" s="570"/>
      <c r="AM152" s="570"/>
      <c r="AN152" s="570"/>
      <c r="AO152" s="570"/>
      <c r="AP152" s="570"/>
      <c r="AQ152" s="570"/>
      <c r="AR152" s="570"/>
      <c r="AS152" s="570"/>
      <c r="AT152" s="570"/>
      <c r="AU152" s="570"/>
      <c r="AV152" s="570"/>
      <c r="AW152" s="570"/>
      <c r="AX152" s="570"/>
      <c r="AY152" s="570"/>
      <c r="AZ152" s="570"/>
      <c r="BA152" s="570"/>
      <c r="BB152" s="570"/>
      <c r="BC152" s="570"/>
      <c r="BD152" s="570"/>
      <c r="BE152" s="570"/>
      <c r="BF152" s="570"/>
      <c r="BG152" s="570"/>
      <c r="BH152" s="570"/>
      <c r="BI152" s="570"/>
      <c r="BJ152" s="570"/>
      <c r="BK152" s="570"/>
      <c r="BL152" s="570"/>
      <c r="BM152" s="570"/>
      <c r="BN152" s="570"/>
      <c r="BO152" s="570"/>
      <c r="BP152" s="570"/>
      <c r="BQ152" s="570"/>
      <c r="BR152" s="570"/>
      <c r="BS152" s="570"/>
      <c r="BT152" s="570"/>
      <c r="BU152" s="570"/>
      <c r="BV152" s="570"/>
      <c r="BW152" s="570"/>
      <c r="BX152" s="570"/>
      <c r="BY152" s="570"/>
      <c r="BZ152" s="570"/>
      <c r="CA152" s="570"/>
      <c r="CB152" s="570"/>
      <c r="CC152" s="570"/>
      <c r="CD152" s="570"/>
      <c r="CE152" s="570"/>
      <c r="CF152" s="570"/>
      <c r="CG152" s="570"/>
      <c r="CH152" s="570"/>
      <c r="CI152" s="570"/>
      <c r="CJ152" s="570"/>
      <c r="CK152" s="570"/>
      <c r="CL152" s="570"/>
      <c r="CM152" s="570"/>
      <c r="CN152" s="570"/>
      <c r="CO152" s="570"/>
      <c r="CP152" s="570"/>
      <c r="CQ152" s="570"/>
      <c r="CR152" s="570"/>
      <c r="CS152" s="570"/>
      <c r="CT152" s="570"/>
      <c r="CU152" s="570"/>
      <c r="CV152" s="570"/>
      <c r="CW152" s="570"/>
      <c r="CX152" s="570"/>
      <c r="CY152" s="570"/>
    </row>
    <row r="153" spans="1:103">
      <c r="A153" s="629"/>
      <c r="B153" s="629"/>
      <c r="C153" s="629"/>
      <c r="D153" s="629"/>
      <c r="E153" s="629"/>
      <c r="F153" s="629"/>
      <c r="G153" s="629"/>
      <c r="H153" s="629"/>
      <c r="I153" s="629"/>
      <c r="J153" s="629"/>
      <c r="K153" s="629"/>
      <c r="L153" s="629"/>
      <c r="M153" s="629"/>
      <c r="N153" s="629"/>
      <c r="O153" s="629"/>
      <c r="P153" s="629"/>
      <c r="Q153" s="570"/>
      <c r="R153" s="570"/>
      <c r="S153" s="570"/>
      <c r="T153" s="570"/>
      <c r="U153" s="570"/>
      <c r="V153" s="570"/>
      <c r="W153" s="570"/>
      <c r="X153" s="570"/>
      <c r="Y153" s="570"/>
      <c r="Z153" s="570"/>
      <c r="AA153" s="570"/>
      <c r="AB153" s="570"/>
      <c r="AL153" s="570"/>
      <c r="AM153" s="570"/>
      <c r="AN153" s="570"/>
      <c r="AO153" s="570"/>
      <c r="AP153" s="570"/>
      <c r="AQ153" s="570"/>
      <c r="AR153" s="570"/>
      <c r="AS153" s="570"/>
      <c r="AT153" s="570"/>
      <c r="AU153" s="570"/>
      <c r="AV153" s="570"/>
      <c r="AW153" s="570"/>
      <c r="AX153" s="570"/>
      <c r="AY153" s="570"/>
      <c r="AZ153" s="570"/>
      <c r="BA153" s="570"/>
      <c r="BB153" s="570"/>
      <c r="BC153" s="570"/>
      <c r="BD153" s="570"/>
      <c r="BE153" s="570"/>
      <c r="BF153" s="570"/>
      <c r="BG153" s="570"/>
      <c r="BH153" s="570"/>
      <c r="BI153" s="570"/>
      <c r="BJ153" s="570"/>
      <c r="BK153" s="570"/>
      <c r="BL153" s="570"/>
      <c r="BM153" s="570"/>
      <c r="BN153" s="570"/>
      <c r="BO153" s="570"/>
      <c r="BP153" s="570"/>
      <c r="BQ153" s="570"/>
      <c r="BR153" s="570"/>
      <c r="BS153" s="570"/>
      <c r="BT153" s="570"/>
      <c r="BU153" s="570"/>
      <c r="BV153" s="570"/>
      <c r="BW153" s="570"/>
      <c r="BX153" s="570"/>
      <c r="BY153" s="570"/>
      <c r="BZ153" s="570"/>
      <c r="CA153" s="570"/>
      <c r="CB153" s="570"/>
      <c r="CC153" s="570"/>
      <c r="CD153" s="570"/>
      <c r="CE153" s="570"/>
      <c r="CF153" s="570"/>
      <c r="CG153" s="570"/>
      <c r="CH153" s="570"/>
      <c r="CI153" s="570"/>
      <c r="CJ153" s="570"/>
      <c r="CK153" s="570"/>
      <c r="CL153" s="570"/>
      <c r="CM153" s="570"/>
      <c r="CN153" s="570"/>
      <c r="CO153" s="570"/>
      <c r="CP153" s="570"/>
      <c r="CQ153" s="570"/>
      <c r="CR153" s="570"/>
      <c r="CS153" s="570"/>
      <c r="CT153" s="570"/>
      <c r="CU153" s="570"/>
      <c r="CV153" s="570"/>
      <c r="CW153" s="570"/>
      <c r="CX153" s="570"/>
      <c r="CY153" s="570"/>
    </row>
    <row r="154" spans="1:103">
      <c r="A154" s="629"/>
      <c r="B154" s="629"/>
      <c r="C154" s="629"/>
      <c r="D154" s="629"/>
      <c r="E154" s="629"/>
      <c r="F154" s="629"/>
      <c r="G154" s="629"/>
      <c r="H154" s="629"/>
      <c r="I154" s="629"/>
      <c r="J154" s="629"/>
      <c r="K154" s="629"/>
      <c r="L154" s="629"/>
      <c r="M154" s="629"/>
      <c r="N154" s="629"/>
      <c r="O154" s="629"/>
      <c r="P154" s="629"/>
      <c r="Q154" s="570"/>
      <c r="R154" s="570"/>
      <c r="S154" s="570"/>
      <c r="T154" s="570"/>
      <c r="U154" s="570"/>
      <c r="V154" s="570"/>
      <c r="W154" s="570"/>
      <c r="X154" s="570"/>
      <c r="Y154" s="570"/>
      <c r="Z154" s="570"/>
      <c r="AA154" s="570"/>
      <c r="AB154" s="570"/>
      <c r="AL154" s="570"/>
      <c r="AM154" s="570"/>
      <c r="AN154" s="570"/>
      <c r="AO154" s="570"/>
      <c r="AP154" s="570"/>
      <c r="AQ154" s="570"/>
      <c r="AR154" s="570"/>
      <c r="AS154" s="570"/>
      <c r="AT154" s="570"/>
      <c r="AU154" s="570"/>
      <c r="AV154" s="570"/>
      <c r="AW154" s="570"/>
      <c r="AX154" s="570"/>
      <c r="AY154" s="570"/>
      <c r="AZ154" s="570"/>
      <c r="BA154" s="570"/>
      <c r="BB154" s="570"/>
      <c r="BC154" s="570"/>
      <c r="BD154" s="570"/>
      <c r="BE154" s="570"/>
      <c r="BF154" s="570"/>
      <c r="BG154" s="570"/>
      <c r="BH154" s="570"/>
      <c r="BI154" s="570"/>
      <c r="BJ154" s="570"/>
      <c r="BK154" s="570"/>
      <c r="BL154" s="570"/>
      <c r="BM154" s="570"/>
      <c r="BN154" s="570"/>
      <c r="BO154" s="570"/>
      <c r="BP154" s="570"/>
      <c r="BQ154" s="570"/>
      <c r="BR154" s="570"/>
      <c r="BS154" s="570"/>
      <c r="BT154" s="570"/>
      <c r="BU154" s="570"/>
      <c r="BV154" s="570"/>
      <c r="BW154" s="570"/>
      <c r="BX154" s="570"/>
      <c r="BY154" s="570"/>
      <c r="BZ154" s="570"/>
      <c r="CA154" s="570"/>
      <c r="CB154" s="570"/>
      <c r="CC154" s="570"/>
      <c r="CD154" s="570"/>
      <c r="CE154" s="570"/>
      <c r="CF154" s="570"/>
      <c r="CG154" s="570"/>
      <c r="CH154" s="570"/>
      <c r="CI154" s="570"/>
      <c r="CJ154" s="570"/>
      <c r="CK154" s="570"/>
      <c r="CL154" s="570"/>
      <c r="CM154" s="570"/>
      <c r="CN154" s="570"/>
      <c r="CO154" s="570"/>
      <c r="CP154" s="570"/>
      <c r="CQ154" s="570"/>
      <c r="CR154" s="570"/>
      <c r="CS154" s="570"/>
      <c r="CT154" s="570"/>
      <c r="CU154" s="570"/>
      <c r="CV154" s="570"/>
      <c r="CW154" s="570"/>
      <c r="CX154" s="570"/>
      <c r="CY154" s="570"/>
    </row>
    <row r="155" spans="1:103">
      <c r="A155" s="629"/>
      <c r="B155" s="629"/>
      <c r="C155" s="629"/>
      <c r="D155" s="629"/>
      <c r="E155" s="629"/>
      <c r="F155" s="629"/>
      <c r="G155" s="629"/>
      <c r="H155" s="629"/>
      <c r="I155" s="629"/>
      <c r="J155" s="629"/>
      <c r="K155" s="629"/>
      <c r="L155" s="629"/>
      <c r="M155" s="629"/>
      <c r="N155" s="629"/>
      <c r="O155" s="629"/>
      <c r="P155" s="629"/>
      <c r="Q155" s="570"/>
      <c r="R155" s="570"/>
      <c r="S155" s="570"/>
      <c r="T155" s="570"/>
      <c r="U155" s="570"/>
      <c r="V155" s="570"/>
      <c r="W155" s="570"/>
      <c r="X155" s="570"/>
      <c r="Y155" s="570"/>
      <c r="Z155" s="570"/>
      <c r="AA155" s="570"/>
      <c r="AB155" s="570"/>
      <c r="AL155" s="570"/>
      <c r="AM155" s="570"/>
      <c r="AN155" s="570"/>
      <c r="AO155" s="570"/>
      <c r="AP155" s="570"/>
      <c r="AQ155" s="570"/>
      <c r="AR155" s="570"/>
      <c r="AS155" s="570"/>
      <c r="AT155" s="570"/>
      <c r="AU155" s="570"/>
      <c r="AV155" s="570"/>
      <c r="AW155" s="570"/>
      <c r="AX155" s="570"/>
      <c r="AY155" s="570"/>
      <c r="AZ155" s="570"/>
      <c r="BA155" s="570"/>
      <c r="BB155" s="570"/>
      <c r="BC155" s="570"/>
      <c r="BD155" s="570"/>
      <c r="BE155" s="570"/>
      <c r="BF155" s="570"/>
      <c r="BG155" s="570"/>
      <c r="BH155" s="570"/>
      <c r="BI155" s="570"/>
      <c r="BJ155" s="570"/>
      <c r="BK155" s="570"/>
      <c r="BL155" s="570"/>
      <c r="BM155" s="570"/>
      <c r="BN155" s="570"/>
      <c r="BO155" s="570"/>
      <c r="BP155" s="570"/>
      <c r="BQ155" s="570"/>
      <c r="BR155" s="570"/>
      <c r="BS155" s="570"/>
      <c r="BT155" s="570"/>
      <c r="BU155" s="570"/>
      <c r="BV155" s="570"/>
      <c r="BW155" s="570"/>
      <c r="BX155" s="570"/>
      <c r="BY155" s="570"/>
      <c r="BZ155" s="570"/>
      <c r="CA155" s="570"/>
      <c r="CB155" s="570"/>
      <c r="CC155" s="570"/>
      <c r="CD155" s="570"/>
      <c r="CE155" s="570"/>
      <c r="CF155" s="570"/>
      <c r="CG155" s="570"/>
      <c r="CH155" s="570"/>
      <c r="CI155" s="570"/>
      <c r="CJ155" s="570"/>
      <c r="CK155" s="570"/>
      <c r="CL155" s="570"/>
      <c r="CM155" s="570"/>
      <c r="CN155" s="570"/>
      <c r="CO155" s="570"/>
      <c r="CP155" s="570"/>
      <c r="CQ155" s="570"/>
      <c r="CR155" s="570"/>
      <c r="CS155" s="570"/>
      <c r="CT155" s="570"/>
      <c r="CU155" s="570"/>
      <c r="CV155" s="570"/>
      <c r="CW155" s="570"/>
      <c r="CX155" s="570"/>
      <c r="CY155" s="570"/>
    </row>
    <row r="156" spans="1:103">
      <c r="A156" s="629"/>
      <c r="B156" s="629"/>
      <c r="C156" s="629"/>
      <c r="D156" s="629"/>
      <c r="E156" s="629"/>
      <c r="F156" s="629"/>
      <c r="G156" s="629"/>
      <c r="H156" s="629"/>
      <c r="I156" s="629"/>
      <c r="J156" s="629"/>
      <c r="K156" s="629"/>
      <c r="L156" s="629"/>
      <c r="M156" s="629"/>
      <c r="N156" s="629"/>
      <c r="O156" s="629"/>
      <c r="P156" s="629"/>
      <c r="Q156" s="570"/>
      <c r="R156" s="570"/>
      <c r="S156" s="570"/>
      <c r="T156" s="570"/>
      <c r="U156" s="570"/>
      <c r="V156" s="570"/>
      <c r="W156" s="570"/>
      <c r="X156" s="570"/>
      <c r="Y156" s="570"/>
      <c r="Z156" s="570"/>
      <c r="AA156" s="570"/>
      <c r="AB156" s="570"/>
      <c r="AL156" s="570"/>
      <c r="AM156" s="570"/>
      <c r="AN156" s="570"/>
      <c r="AO156" s="570"/>
      <c r="AP156" s="570"/>
      <c r="AQ156" s="570"/>
      <c r="AR156" s="570"/>
      <c r="AS156" s="570"/>
      <c r="AT156" s="570"/>
      <c r="AU156" s="570"/>
      <c r="AV156" s="570"/>
      <c r="AW156" s="570"/>
      <c r="AX156" s="570"/>
      <c r="AY156" s="570"/>
      <c r="AZ156" s="570"/>
      <c r="BA156" s="570"/>
      <c r="BB156" s="570"/>
      <c r="BC156" s="570"/>
      <c r="BD156" s="570"/>
      <c r="BE156" s="570"/>
      <c r="BF156" s="570"/>
      <c r="BG156" s="570"/>
      <c r="BH156" s="570"/>
      <c r="BI156" s="570"/>
      <c r="BJ156" s="570"/>
      <c r="BK156" s="570"/>
      <c r="BL156" s="570"/>
      <c r="BM156" s="570"/>
      <c r="BN156" s="570"/>
      <c r="BO156" s="570"/>
      <c r="BP156" s="570"/>
      <c r="BQ156" s="570"/>
      <c r="BR156" s="570"/>
      <c r="BS156" s="570"/>
      <c r="BT156" s="570"/>
      <c r="BU156" s="570"/>
      <c r="BV156" s="570"/>
      <c r="BW156" s="570"/>
      <c r="BX156" s="570"/>
      <c r="BY156" s="570"/>
      <c r="BZ156" s="570"/>
      <c r="CA156" s="570"/>
      <c r="CB156" s="570"/>
      <c r="CC156" s="570"/>
      <c r="CD156" s="570"/>
      <c r="CE156" s="570"/>
      <c r="CF156" s="570"/>
      <c r="CG156" s="570"/>
      <c r="CH156" s="570"/>
      <c r="CI156" s="570"/>
      <c r="CJ156" s="570"/>
      <c r="CK156" s="570"/>
      <c r="CL156" s="570"/>
      <c r="CM156" s="570"/>
      <c r="CN156" s="570"/>
      <c r="CO156" s="570"/>
      <c r="CP156" s="570"/>
      <c r="CQ156" s="570"/>
      <c r="CR156" s="570"/>
      <c r="CS156" s="570"/>
      <c r="CT156" s="570"/>
      <c r="CU156" s="570"/>
      <c r="CV156" s="570"/>
      <c r="CW156" s="570"/>
      <c r="CX156" s="570"/>
      <c r="CY156" s="570"/>
    </row>
    <row r="157" spans="1:103">
      <c r="A157" s="629"/>
      <c r="B157" s="629"/>
      <c r="C157" s="629"/>
      <c r="D157" s="629"/>
      <c r="E157" s="629"/>
      <c r="F157" s="629"/>
      <c r="G157" s="629"/>
      <c r="H157" s="629"/>
      <c r="I157" s="629"/>
      <c r="J157" s="629"/>
      <c r="K157" s="629"/>
      <c r="L157" s="629"/>
      <c r="M157" s="629"/>
      <c r="N157" s="629"/>
      <c r="O157" s="629"/>
      <c r="P157" s="629"/>
      <c r="Q157" s="570"/>
      <c r="R157" s="570"/>
      <c r="S157" s="570"/>
      <c r="T157" s="570"/>
      <c r="U157" s="570"/>
      <c r="V157" s="570"/>
      <c r="W157" s="570"/>
      <c r="X157" s="570"/>
      <c r="Y157" s="570"/>
      <c r="Z157" s="570"/>
      <c r="AA157" s="570"/>
      <c r="AB157" s="570"/>
      <c r="AL157" s="570"/>
      <c r="AM157" s="570"/>
      <c r="AN157" s="570"/>
      <c r="AO157" s="570"/>
      <c r="AP157" s="570"/>
      <c r="AQ157" s="570"/>
      <c r="AR157" s="570"/>
      <c r="AS157" s="570"/>
      <c r="AT157" s="570"/>
      <c r="AU157" s="570"/>
      <c r="AV157" s="570"/>
      <c r="AW157" s="570"/>
      <c r="AX157" s="570"/>
      <c r="AY157" s="570"/>
      <c r="AZ157" s="570"/>
      <c r="BA157" s="570"/>
      <c r="BB157" s="570"/>
      <c r="BC157" s="570"/>
      <c r="BD157" s="570"/>
      <c r="BE157" s="570"/>
      <c r="BF157" s="570"/>
      <c r="BG157" s="570"/>
      <c r="BH157" s="570"/>
      <c r="BI157" s="570"/>
      <c r="BJ157" s="570"/>
      <c r="BK157" s="570"/>
      <c r="BL157" s="570"/>
      <c r="BM157" s="570"/>
      <c r="BN157" s="570"/>
      <c r="BO157" s="570"/>
      <c r="BP157" s="570"/>
      <c r="BQ157" s="570"/>
      <c r="BR157" s="570"/>
      <c r="BS157" s="570"/>
      <c r="BT157" s="570"/>
      <c r="BU157" s="570"/>
      <c r="BV157" s="570"/>
      <c r="BW157" s="570"/>
      <c r="BX157" s="570"/>
      <c r="BY157" s="570"/>
      <c r="BZ157" s="570"/>
      <c r="CA157" s="570"/>
      <c r="CB157" s="570"/>
      <c r="CC157" s="570"/>
      <c r="CD157" s="570"/>
      <c r="CE157" s="570"/>
      <c r="CF157" s="570"/>
      <c r="CG157" s="570"/>
      <c r="CH157" s="570"/>
      <c r="CI157" s="570"/>
      <c r="CJ157" s="570"/>
      <c r="CK157" s="570"/>
      <c r="CL157" s="570"/>
      <c r="CM157" s="570"/>
      <c r="CN157" s="570"/>
      <c r="CO157" s="570"/>
      <c r="CP157" s="570"/>
      <c r="CQ157" s="570"/>
      <c r="CR157" s="570"/>
      <c r="CS157" s="570"/>
      <c r="CT157" s="570"/>
      <c r="CU157" s="570"/>
      <c r="CV157" s="570"/>
      <c r="CW157" s="570"/>
      <c r="CX157" s="570"/>
      <c r="CY157" s="570"/>
    </row>
    <row r="158" spans="1:103">
      <c r="A158" s="629"/>
      <c r="B158" s="629"/>
      <c r="C158" s="629"/>
      <c r="D158" s="629"/>
      <c r="E158" s="629"/>
      <c r="F158" s="629"/>
      <c r="G158" s="629"/>
      <c r="H158" s="629"/>
      <c r="I158" s="629"/>
      <c r="J158" s="629"/>
      <c r="K158" s="629"/>
      <c r="L158" s="629"/>
      <c r="M158" s="629"/>
      <c r="N158" s="629"/>
      <c r="O158" s="629"/>
      <c r="P158" s="629"/>
      <c r="Q158" s="570"/>
      <c r="R158" s="570"/>
      <c r="S158" s="570"/>
      <c r="T158" s="570"/>
      <c r="U158" s="570"/>
      <c r="V158" s="570"/>
      <c r="W158" s="570"/>
      <c r="X158" s="570"/>
      <c r="Y158" s="570"/>
      <c r="Z158" s="570"/>
      <c r="AA158" s="570"/>
      <c r="AB158" s="570"/>
      <c r="AL158" s="570"/>
      <c r="AM158" s="570"/>
      <c r="AN158" s="570"/>
      <c r="AO158" s="570"/>
      <c r="AP158" s="570"/>
      <c r="AQ158" s="570"/>
      <c r="AR158" s="570"/>
      <c r="AS158" s="570"/>
      <c r="AT158" s="570"/>
      <c r="AU158" s="570"/>
      <c r="AV158" s="570"/>
      <c r="AW158" s="570"/>
      <c r="AX158" s="570"/>
      <c r="AY158" s="570"/>
      <c r="AZ158" s="570"/>
      <c r="BA158" s="570"/>
      <c r="BB158" s="570"/>
      <c r="BC158" s="570"/>
      <c r="BD158" s="570"/>
      <c r="BE158" s="570"/>
      <c r="BF158" s="570"/>
      <c r="BG158" s="570"/>
      <c r="BH158" s="570"/>
      <c r="BI158" s="570"/>
      <c r="BJ158" s="570"/>
      <c r="BK158" s="570"/>
      <c r="BL158" s="570"/>
      <c r="BM158" s="570"/>
      <c r="BN158" s="570"/>
      <c r="BO158" s="570"/>
      <c r="BP158" s="570"/>
      <c r="BQ158" s="570"/>
      <c r="BR158" s="570"/>
      <c r="BS158" s="570"/>
      <c r="BT158" s="570"/>
      <c r="BU158" s="570"/>
      <c r="BV158" s="570"/>
      <c r="BW158" s="570"/>
      <c r="BX158" s="570"/>
      <c r="BY158" s="570"/>
      <c r="BZ158" s="570"/>
      <c r="CA158" s="570"/>
      <c r="CB158" s="570"/>
      <c r="CC158" s="570"/>
      <c r="CD158" s="570"/>
      <c r="CE158" s="570"/>
      <c r="CF158" s="570"/>
      <c r="CG158" s="570"/>
      <c r="CH158" s="570"/>
      <c r="CI158" s="570"/>
      <c r="CJ158" s="570"/>
      <c r="CK158" s="570"/>
      <c r="CL158" s="570"/>
      <c r="CM158" s="570"/>
      <c r="CN158" s="570"/>
      <c r="CO158" s="570"/>
      <c r="CP158" s="570"/>
      <c r="CQ158" s="570"/>
      <c r="CR158" s="570"/>
      <c r="CS158" s="570"/>
      <c r="CT158" s="570"/>
      <c r="CU158" s="570"/>
      <c r="CV158" s="570"/>
      <c r="CW158" s="570"/>
      <c r="CX158" s="570"/>
      <c r="CY158" s="570"/>
    </row>
    <row r="159" spans="1:103">
      <c r="A159" s="629"/>
      <c r="B159" s="629"/>
      <c r="C159" s="629"/>
      <c r="D159" s="629"/>
      <c r="E159" s="629"/>
      <c r="F159" s="629"/>
      <c r="G159" s="629"/>
      <c r="H159" s="629"/>
      <c r="I159" s="629"/>
      <c r="J159" s="629"/>
      <c r="K159" s="629"/>
      <c r="L159" s="629"/>
      <c r="M159" s="629"/>
      <c r="N159" s="629"/>
      <c r="O159" s="629"/>
      <c r="P159" s="629"/>
      <c r="Q159" s="570"/>
      <c r="R159" s="570"/>
      <c r="S159" s="570"/>
      <c r="T159" s="570"/>
      <c r="U159" s="570"/>
      <c r="V159" s="570"/>
      <c r="W159" s="570"/>
      <c r="X159" s="570"/>
      <c r="Y159" s="570"/>
      <c r="Z159" s="570"/>
      <c r="AA159" s="570"/>
      <c r="AB159" s="570"/>
      <c r="AL159" s="570"/>
      <c r="AM159" s="570"/>
      <c r="AN159" s="570"/>
      <c r="AO159" s="570"/>
      <c r="AP159" s="570"/>
      <c r="AQ159" s="570"/>
      <c r="AR159" s="570"/>
      <c r="AS159" s="570"/>
      <c r="AT159" s="570"/>
      <c r="AU159" s="570"/>
      <c r="AV159" s="570"/>
      <c r="AW159" s="570"/>
      <c r="AX159" s="570"/>
      <c r="AY159" s="570"/>
      <c r="AZ159" s="570"/>
      <c r="BA159" s="570"/>
      <c r="BB159" s="570"/>
      <c r="BC159" s="570"/>
      <c r="BD159" s="570"/>
      <c r="BE159" s="570"/>
      <c r="BF159" s="570"/>
      <c r="BG159" s="570"/>
      <c r="BH159" s="570"/>
      <c r="BI159" s="570"/>
      <c r="BJ159" s="570"/>
      <c r="BK159" s="570"/>
      <c r="BL159" s="570"/>
      <c r="BM159" s="570"/>
      <c r="BN159" s="570"/>
      <c r="BO159" s="570"/>
      <c r="BP159" s="570"/>
      <c r="BQ159" s="570"/>
      <c r="BR159" s="570"/>
      <c r="BS159" s="570"/>
      <c r="BT159" s="570"/>
      <c r="BU159" s="570"/>
      <c r="BV159" s="570"/>
      <c r="BW159" s="570"/>
      <c r="BX159" s="570"/>
      <c r="BY159" s="570"/>
      <c r="BZ159" s="570"/>
      <c r="CA159" s="570"/>
      <c r="CB159" s="570"/>
      <c r="CC159" s="570"/>
      <c r="CD159" s="570"/>
      <c r="CE159" s="570"/>
      <c r="CF159" s="570"/>
      <c r="CG159" s="570"/>
      <c r="CH159" s="570"/>
      <c r="CI159" s="570"/>
      <c r="CJ159" s="570"/>
      <c r="CK159" s="570"/>
      <c r="CL159" s="570"/>
      <c r="CM159" s="570"/>
      <c r="CN159" s="570"/>
      <c r="CO159" s="570"/>
      <c r="CP159" s="570"/>
      <c r="CQ159" s="570"/>
      <c r="CR159" s="570"/>
      <c r="CS159" s="570"/>
      <c r="CT159" s="570"/>
      <c r="CU159" s="570"/>
      <c r="CV159" s="570"/>
      <c r="CW159" s="570"/>
      <c r="CX159" s="570"/>
      <c r="CY159" s="570"/>
    </row>
    <row r="160" spans="1:103">
      <c r="A160" s="629"/>
      <c r="B160" s="629"/>
      <c r="C160" s="629"/>
      <c r="D160" s="629"/>
      <c r="E160" s="629"/>
      <c r="F160" s="629"/>
      <c r="G160" s="629"/>
      <c r="H160" s="629"/>
      <c r="I160" s="629"/>
      <c r="J160" s="629"/>
      <c r="K160" s="629"/>
      <c r="L160" s="629"/>
      <c r="M160" s="629"/>
      <c r="N160" s="629"/>
      <c r="O160" s="629"/>
      <c r="P160" s="629"/>
      <c r="Q160" s="570"/>
      <c r="R160" s="570"/>
      <c r="S160" s="570"/>
      <c r="T160" s="570"/>
      <c r="U160" s="570"/>
      <c r="V160" s="570"/>
      <c r="W160" s="570"/>
      <c r="X160" s="570"/>
      <c r="Y160" s="570"/>
      <c r="Z160" s="570"/>
      <c r="AA160" s="570"/>
      <c r="AB160" s="570"/>
      <c r="AL160" s="570"/>
      <c r="AM160" s="570"/>
      <c r="AN160" s="570"/>
      <c r="AO160" s="570"/>
      <c r="AP160" s="570"/>
      <c r="AQ160" s="570"/>
      <c r="AR160" s="570"/>
      <c r="AS160" s="570"/>
      <c r="AT160" s="570"/>
      <c r="AU160" s="570"/>
      <c r="AV160" s="570"/>
      <c r="AW160" s="570"/>
      <c r="AX160" s="570"/>
      <c r="AY160" s="570"/>
      <c r="AZ160" s="570"/>
      <c r="BA160" s="570"/>
      <c r="BB160" s="570"/>
      <c r="BC160" s="570"/>
      <c r="BD160" s="570"/>
      <c r="BE160" s="570"/>
      <c r="BF160" s="570"/>
      <c r="BG160" s="570"/>
      <c r="BH160" s="570"/>
      <c r="BI160" s="570"/>
      <c r="BJ160" s="570"/>
      <c r="BK160" s="570"/>
      <c r="BL160" s="570"/>
      <c r="BM160" s="570"/>
      <c r="BN160" s="570"/>
      <c r="BO160" s="570"/>
      <c r="BP160" s="570"/>
      <c r="BQ160" s="570"/>
      <c r="BR160" s="570"/>
      <c r="BS160" s="570"/>
      <c r="BT160" s="570"/>
      <c r="BU160" s="570"/>
      <c r="BV160" s="570"/>
      <c r="BW160" s="570"/>
      <c r="BX160" s="570"/>
      <c r="BY160" s="570"/>
      <c r="BZ160" s="570"/>
      <c r="CA160" s="570"/>
      <c r="CB160" s="570"/>
      <c r="CC160" s="570"/>
      <c r="CD160" s="570"/>
      <c r="CE160" s="570"/>
      <c r="CF160" s="570"/>
      <c r="CG160" s="570"/>
      <c r="CH160" s="570"/>
      <c r="CI160" s="570"/>
      <c r="CJ160" s="570"/>
      <c r="CK160" s="570"/>
      <c r="CL160" s="570"/>
      <c r="CM160" s="570"/>
      <c r="CN160" s="570"/>
      <c r="CO160" s="570"/>
      <c r="CP160" s="570"/>
      <c r="CQ160" s="570"/>
      <c r="CR160" s="570"/>
      <c r="CS160" s="570"/>
      <c r="CT160" s="570"/>
      <c r="CU160" s="570"/>
      <c r="CV160" s="570"/>
      <c r="CW160" s="570"/>
      <c r="CX160" s="570"/>
      <c r="CY160" s="570"/>
    </row>
    <row r="161" spans="1:103">
      <c r="A161" s="629"/>
      <c r="B161" s="629"/>
      <c r="C161" s="629"/>
      <c r="D161" s="629"/>
      <c r="E161" s="629"/>
      <c r="F161" s="629"/>
      <c r="G161" s="629"/>
      <c r="H161" s="629"/>
      <c r="I161" s="629"/>
      <c r="J161" s="629"/>
      <c r="K161" s="629"/>
      <c r="L161" s="629"/>
      <c r="M161" s="629"/>
      <c r="N161" s="629"/>
      <c r="O161" s="629"/>
      <c r="P161" s="629"/>
      <c r="Q161" s="570"/>
      <c r="R161" s="570"/>
      <c r="S161" s="570"/>
      <c r="T161" s="570"/>
      <c r="U161" s="570"/>
      <c r="V161" s="570"/>
      <c r="W161" s="570"/>
      <c r="X161" s="570"/>
      <c r="Y161" s="570"/>
      <c r="Z161" s="570"/>
      <c r="AA161" s="570"/>
      <c r="AB161" s="570"/>
      <c r="AL161" s="570"/>
      <c r="AM161" s="570"/>
      <c r="AN161" s="570"/>
      <c r="AO161" s="570"/>
      <c r="AP161" s="570"/>
      <c r="AQ161" s="570"/>
      <c r="AR161" s="570"/>
      <c r="AS161" s="570"/>
      <c r="AT161" s="570"/>
      <c r="AU161" s="570"/>
      <c r="AV161" s="570"/>
      <c r="AW161" s="570"/>
      <c r="AX161" s="570"/>
      <c r="AY161" s="570"/>
      <c r="AZ161" s="570"/>
      <c r="BA161" s="570"/>
      <c r="BB161" s="570"/>
      <c r="BC161" s="570"/>
      <c r="BD161" s="570"/>
      <c r="BE161" s="570"/>
      <c r="BF161" s="570"/>
      <c r="BG161" s="570"/>
      <c r="BH161" s="570"/>
      <c r="BI161" s="570"/>
      <c r="BJ161" s="570"/>
      <c r="BK161" s="570"/>
      <c r="BL161" s="570"/>
      <c r="BM161" s="570"/>
      <c r="BN161" s="570"/>
      <c r="BO161" s="570"/>
      <c r="BP161" s="570"/>
      <c r="BQ161" s="570"/>
      <c r="BR161" s="570"/>
      <c r="BS161" s="570"/>
      <c r="BT161" s="570"/>
      <c r="BU161" s="570"/>
      <c r="BV161" s="570"/>
      <c r="BW161" s="570"/>
      <c r="BX161" s="570"/>
      <c r="BY161" s="570"/>
      <c r="BZ161" s="570"/>
      <c r="CA161" s="570"/>
      <c r="CB161" s="570"/>
      <c r="CC161" s="570"/>
      <c r="CD161" s="570"/>
      <c r="CE161" s="570"/>
      <c r="CF161" s="570"/>
      <c r="CG161" s="570"/>
      <c r="CH161" s="570"/>
      <c r="CI161" s="570"/>
      <c r="CJ161" s="570"/>
      <c r="CK161" s="570"/>
      <c r="CL161" s="570"/>
      <c r="CM161" s="570"/>
      <c r="CN161" s="570"/>
      <c r="CO161" s="570"/>
      <c r="CP161" s="570"/>
      <c r="CQ161" s="570"/>
      <c r="CR161" s="570"/>
      <c r="CS161" s="570"/>
      <c r="CT161" s="570"/>
      <c r="CU161" s="570"/>
      <c r="CV161" s="570"/>
      <c r="CW161" s="570"/>
      <c r="CX161" s="570"/>
      <c r="CY161" s="570"/>
    </row>
    <row r="162" spans="1:103">
      <c r="A162" s="629"/>
      <c r="B162" s="629"/>
      <c r="C162" s="629"/>
      <c r="D162" s="629"/>
      <c r="E162" s="629"/>
      <c r="F162" s="629"/>
      <c r="G162" s="629"/>
      <c r="H162" s="629"/>
      <c r="I162" s="629"/>
      <c r="J162" s="629"/>
      <c r="K162" s="629"/>
      <c r="L162" s="629"/>
      <c r="M162" s="629"/>
      <c r="N162" s="629"/>
      <c r="O162" s="629"/>
      <c r="P162" s="629"/>
      <c r="Q162" s="570"/>
      <c r="R162" s="570"/>
      <c r="S162" s="570"/>
      <c r="T162" s="570"/>
      <c r="U162" s="570"/>
      <c r="V162" s="570"/>
      <c r="W162" s="570"/>
      <c r="X162" s="570"/>
      <c r="Y162" s="570"/>
      <c r="Z162" s="570"/>
      <c r="AA162" s="570"/>
      <c r="AB162" s="570"/>
      <c r="AL162" s="570"/>
      <c r="AM162" s="570"/>
      <c r="AN162" s="570"/>
      <c r="AO162" s="570"/>
      <c r="AP162" s="570"/>
      <c r="AQ162" s="570"/>
      <c r="AR162" s="570"/>
      <c r="AS162" s="570"/>
      <c r="AT162" s="570"/>
      <c r="AU162" s="570"/>
      <c r="AV162" s="570"/>
      <c r="AW162" s="570"/>
      <c r="AX162" s="570"/>
      <c r="AY162" s="570"/>
      <c r="AZ162" s="570"/>
      <c r="BA162" s="570"/>
      <c r="BB162" s="570"/>
      <c r="BC162" s="570"/>
      <c r="BD162" s="570"/>
      <c r="BE162" s="570"/>
      <c r="BF162" s="570"/>
      <c r="BG162" s="570"/>
      <c r="BH162" s="570"/>
      <c r="BI162" s="570"/>
      <c r="BJ162" s="570"/>
      <c r="BK162" s="570"/>
      <c r="BL162" s="570"/>
      <c r="BM162" s="570"/>
      <c r="BN162" s="570"/>
      <c r="BO162" s="570"/>
      <c r="BP162" s="570"/>
      <c r="BQ162" s="570"/>
      <c r="BR162" s="570"/>
      <c r="BS162" s="570"/>
      <c r="BT162" s="570"/>
      <c r="BU162" s="570"/>
      <c r="BV162" s="570"/>
      <c r="BW162" s="570"/>
      <c r="BX162" s="570"/>
      <c r="BY162" s="570"/>
      <c r="BZ162" s="570"/>
      <c r="CA162" s="570"/>
      <c r="CB162" s="570"/>
      <c r="CC162" s="570"/>
      <c r="CD162" s="570"/>
      <c r="CE162" s="570"/>
      <c r="CF162" s="570"/>
      <c r="CG162" s="570"/>
      <c r="CH162" s="570"/>
      <c r="CI162" s="570"/>
      <c r="CJ162" s="570"/>
      <c r="CK162" s="570"/>
      <c r="CL162" s="570"/>
      <c r="CM162" s="570"/>
      <c r="CN162" s="570"/>
      <c r="CO162" s="570"/>
      <c r="CP162" s="570"/>
      <c r="CQ162" s="570"/>
      <c r="CR162" s="570"/>
      <c r="CS162" s="570"/>
      <c r="CT162" s="570"/>
      <c r="CU162" s="570"/>
      <c r="CV162" s="570"/>
      <c r="CW162" s="570"/>
      <c r="CX162" s="570"/>
      <c r="CY162" s="570"/>
    </row>
    <row r="163" spans="1:103">
      <c r="A163" s="629"/>
      <c r="B163" s="629"/>
      <c r="C163" s="629"/>
      <c r="D163" s="629"/>
      <c r="E163" s="629"/>
      <c r="F163" s="629"/>
      <c r="G163" s="629"/>
      <c r="H163" s="629"/>
      <c r="I163" s="629"/>
      <c r="J163" s="629"/>
      <c r="K163" s="629"/>
      <c r="L163" s="629"/>
      <c r="M163" s="629"/>
      <c r="N163" s="629"/>
      <c r="O163" s="629"/>
      <c r="P163" s="629"/>
      <c r="Q163" s="570"/>
      <c r="R163" s="570"/>
      <c r="S163" s="570"/>
      <c r="T163" s="570"/>
      <c r="U163" s="570"/>
      <c r="V163" s="570"/>
      <c r="W163" s="570"/>
      <c r="X163" s="570"/>
      <c r="Y163" s="570"/>
      <c r="Z163" s="570"/>
      <c r="AA163" s="570"/>
      <c r="AB163" s="570"/>
      <c r="AL163" s="570"/>
      <c r="AM163" s="570"/>
      <c r="AN163" s="570"/>
      <c r="AO163" s="570"/>
      <c r="AP163" s="570"/>
      <c r="AQ163" s="570"/>
      <c r="AR163" s="570"/>
      <c r="AS163" s="570"/>
      <c r="AT163" s="570"/>
      <c r="AU163" s="570"/>
      <c r="AV163" s="570"/>
      <c r="AW163" s="570"/>
      <c r="AX163" s="570"/>
      <c r="AY163" s="570"/>
      <c r="AZ163" s="570"/>
      <c r="BA163" s="570"/>
      <c r="BB163" s="570"/>
      <c r="BC163" s="570"/>
      <c r="BD163" s="570"/>
      <c r="BE163" s="570"/>
      <c r="BF163" s="570"/>
      <c r="BG163" s="570"/>
      <c r="BH163" s="570"/>
      <c r="BI163" s="570"/>
      <c r="BJ163" s="570"/>
      <c r="BK163" s="570"/>
      <c r="BL163" s="570"/>
      <c r="BM163" s="570"/>
      <c r="BN163" s="570"/>
      <c r="BO163" s="570"/>
      <c r="BP163" s="570"/>
      <c r="BQ163" s="570"/>
      <c r="BR163" s="570"/>
      <c r="BS163" s="570"/>
      <c r="BT163" s="570"/>
      <c r="BU163" s="570"/>
      <c r="BV163" s="570"/>
      <c r="BW163" s="570"/>
      <c r="BX163" s="570"/>
      <c r="BY163" s="570"/>
      <c r="BZ163" s="570"/>
      <c r="CA163" s="570"/>
      <c r="CB163" s="570"/>
      <c r="CC163" s="570"/>
      <c r="CD163" s="570"/>
      <c r="CE163" s="570"/>
      <c r="CF163" s="570"/>
      <c r="CG163" s="570"/>
      <c r="CH163" s="570"/>
      <c r="CI163" s="570"/>
      <c r="CJ163" s="570"/>
      <c r="CK163" s="570"/>
      <c r="CL163" s="570"/>
      <c r="CM163" s="570"/>
      <c r="CN163" s="570"/>
      <c r="CO163" s="570"/>
      <c r="CP163" s="570"/>
      <c r="CQ163" s="570"/>
      <c r="CR163" s="570"/>
      <c r="CS163" s="570"/>
      <c r="CT163" s="570"/>
      <c r="CU163" s="570"/>
      <c r="CV163" s="570"/>
      <c r="CW163" s="570"/>
      <c r="CX163" s="570"/>
      <c r="CY163" s="570"/>
    </row>
    <row r="164" spans="1:103">
      <c r="A164" s="629"/>
      <c r="B164" s="629"/>
      <c r="C164" s="629"/>
      <c r="D164" s="629"/>
      <c r="E164" s="629"/>
      <c r="F164" s="629"/>
      <c r="G164" s="629"/>
      <c r="H164" s="629"/>
      <c r="I164" s="629"/>
      <c r="J164" s="629"/>
      <c r="K164" s="629"/>
      <c r="L164" s="629"/>
      <c r="M164" s="629"/>
      <c r="N164" s="629"/>
      <c r="O164" s="629"/>
      <c r="P164" s="629"/>
      <c r="Q164" s="570"/>
      <c r="R164" s="570"/>
      <c r="S164" s="570"/>
      <c r="T164" s="570"/>
      <c r="U164" s="570"/>
      <c r="V164" s="570"/>
      <c r="W164" s="570"/>
      <c r="X164" s="570"/>
      <c r="Y164" s="570"/>
      <c r="Z164" s="570"/>
      <c r="AA164" s="570"/>
      <c r="AB164" s="570"/>
      <c r="AL164" s="570"/>
      <c r="AM164" s="570"/>
      <c r="AN164" s="570"/>
      <c r="AO164" s="570"/>
      <c r="AP164" s="570"/>
      <c r="AQ164" s="570"/>
      <c r="AR164" s="570"/>
      <c r="AS164" s="570"/>
      <c r="AT164" s="570"/>
      <c r="AU164" s="570"/>
      <c r="AV164" s="570"/>
      <c r="AW164" s="570"/>
      <c r="AX164" s="570"/>
      <c r="AY164" s="570"/>
      <c r="AZ164" s="570"/>
      <c r="BA164" s="570"/>
      <c r="BB164" s="570"/>
      <c r="BC164" s="570"/>
      <c r="BD164" s="570"/>
      <c r="BE164" s="570"/>
      <c r="BF164" s="570"/>
      <c r="BG164" s="570"/>
      <c r="BH164" s="570"/>
      <c r="BI164" s="570"/>
      <c r="BJ164" s="570"/>
      <c r="BK164" s="570"/>
      <c r="BL164" s="570"/>
      <c r="BM164" s="570"/>
      <c r="BN164" s="570"/>
      <c r="BO164" s="570"/>
      <c r="BP164" s="570"/>
      <c r="BQ164" s="570"/>
      <c r="BR164" s="570"/>
      <c r="BS164" s="570"/>
      <c r="BT164" s="570"/>
      <c r="BU164" s="570"/>
      <c r="BV164" s="570"/>
      <c r="BW164" s="570"/>
      <c r="BX164" s="570"/>
      <c r="BY164" s="570"/>
      <c r="BZ164" s="570"/>
      <c r="CA164" s="570"/>
      <c r="CB164" s="570"/>
      <c r="CC164" s="570"/>
      <c r="CD164" s="570"/>
      <c r="CE164" s="570"/>
      <c r="CF164" s="570"/>
      <c r="CG164" s="570"/>
      <c r="CH164" s="570"/>
      <c r="CI164" s="570"/>
      <c r="CJ164" s="570"/>
      <c r="CK164" s="570"/>
      <c r="CL164" s="570"/>
      <c r="CM164" s="570"/>
      <c r="CN164" s="570"/>
      <c r="CO164" s="570"/>
      <c r="CP164" s="570"/>
      <c r="CQ164" s="570"/>
      <c r="CR164" s="570"/>
      <c r="CS164" s="570"/>
      <c r="CT164" s="570"/>
      <c r="CU164" s="570"/>
      <c r="CV164" s="570"/>
      <c r="CW164" s="570"/>
      <c r="CX164" s="570"/>
      <c r="CY164" s="570"/>
    </row>
    <row r="165" spans="1:103">
      <c r="A165" s="629"/>
      <c r="B165" s="629"/>
      <c r="C165" s="629"/>
      <c r="D165" s="629"/>
      <c r="E165" s="629"/>
      <c r="F165" s="629"/>
      <c r="G165" s="629"/>
      <c r="H165" s="629"/>
      <c r="I165" s="629"/>
      <c r="J165" s="629"/>
      <c r="K165" s="629"/>
      <c r="L165" s="629"/>
      <c r="M165" s="629"/>
      <c r="N165" s="629"/>
      <c r="O165" s="629"/>
      <c r="P165" s="629"/>
      <c r="Q165" s="570"/>
      <c r="R165" s="570"/>
      <c r="S165" s="570"/>
      <c r="T165" s="570"/>
      <c r="U165" s="570"/>
      <c r="V165" s="570"/>
      <c r="W165" s="570"/>
      <c r="X165" s="570"/>
      <c r="Y165" s="570"/>
      <c r="Z165" s="570"/>
      <c r="AA165" s="570"/>
      <c r="AB165" s="570"/>
      <c r="AL165" s="570"/>
      <c r="AM165" s="570"/>
      <c r="AN165" s="570"/>
      <c r="AO165" s="570"/>
      <c r="AP165" s="570"/>
      <c r="AQ165" s="570"/>
      <c r="AR165" s="570"/>
      <c r="AS165" s="570"/>
      <c r="AT165" s="570"/>
      <c r="AU165" s="570"/>
      <c r="AV165" s="570"/>
      <c r="AW165" s="570"/>
      <c r="AX165" s="570"/>
      <c r="AY165" s="570"/>
      <c r="AZ165" s="570"/>
      <c r="BA165" s="570"/>
      <c r="BB165" s="570"/>
      <c r="BC165" s="570"/>
      <c r="BD165" s="570"/>
      <c r="BE165" s="570"/>
      <c r="BF165" s="570"/>
      <c r="BG165" s="570"/>
      <c r="BH165" s="570"/>
      <c r="BI165" s="570"/>
      <c r="BJ165" s="570"/>
      <c r="BK165" s="570"/>
      <c r="BL165" s="570"/>
      <c r="BM165" s="570"/>
      <c r="BN165" s="570"/>
      <c r="BO165" s="570"/>
      <c r="BP165" s="570"/>
      <c r="BQ165" s="570"/>
      <c r="BR165" s="570"/>
      <c r="BS165" s="570"/>
      <c r="BT165" s="570"/>
      <c r="BU165" s="570"/>
      <c r="BV165" s="570"/>
      <c r="BW165" s="570"/>
      <c r="BX165" s="570"/>
      <c r="BY165" s="570"/>
      <c r="BZ165" s="570"/>
      <c r="CA165" s="570"/>
      <c r="CB165" s="570"/>
      <c r="CC165" s="570"/>
      <c r="CD165" s="570"/>
      <c r="CE165" s="570"/>
      <c r="CF165" s="570"/>
      <c r="CG165" s="570"/>
      <c r="CH165" s="570"/>
      <c r="CI165" s="570"/>
      <c r="CJ165" s="570"/>
      <c r="CK165" s="570"/>
      <c r="CL165" s="570"/>
      <c r="CM165" s="570"/>
      <c r="CN165" s="570"/>
      <c r="CO165" s="570"/>
      <c r="CP165" s="570"/>
      <c r="CQ165" s="570"/>
      <c r="CR165" s="570"/>
      <c r="CS165" s="570"/>
      <c r="CT165" s="570"/>
      <c r="CU165" s="570"/>
      <c r="CV165" s="570"/>
      <c r="CW165" s="570"/>
      <c r="CX165" s="570"/>
      <c r="CY165" s="570"/>
    </row>
    <row r="166" spans="1:103">
      <c r="A166" s="629"/>
      <c r="B166" s="629"/>
      <c r="C166" s="629"/>
      <c r="D166" s="629"/>
      <c r="E166" s="629"/>
      <c r="F166" s="629"/>
      <c r="G166" s="629"/>
      <c r="H166" s="629"/>
      <c r="I166" s="629"/>
      <c r="J166" s="629"/>
      <c r="K166" s="629"/>
      <c r="L166" s="629"/>
      <c r="M166" s="629"/>
      <c r="N166" s="629"/>
      <c r="O166" s="629"/>
      <c r="P166" s="629"/>
      <c r="Q166" s="570"/>
      <c r="R166" s="570"/>
      <c r="S166" s="570"/>
      <c r="T166" s="570"/>
      <c r="U166" s="570"/>
      <c r="V166" s="570"/>
      <c r="W166" s="570"/>
      <c r="X166" s="570"/>
      <c r="Y166" s="570"/>
      <c r="Z166" s="570"/>
      <c r="AA166" s="570"/>
      <c r="AB166" s="570"/>
      <c r="AL166" s="570"/>
      <c r="AM166" s="570"/>
      <c r="AN166" s="570"/>
      <c r="AO166" s="570"/>
      <c r="AP166" s="570"/>
      <c r="AQ166" s="570"/>
      <c r="AR166" s="570"/>
      <c r="AS166" s="570"/>
      <c r="AT166" s="570"/>
      <c r="AU166" s="570"/>
      <c r="AV166" s="570"/>
      <c r="AW166" s="570"/>
      <c r="AX166" s="570"/>
      <c r="AY166" s="570"/>
      <c r="AZ166" s="570"/>
      <c r="BA166" s="570"/>
      <c r="BB166" s="570"/>
      <c r="BC166" s="570"/>
      <c r="BD166" s="570"/>
      <c r="BE166" s="570"/>
      <c r="BF166" s="570"/>
      <c r="BG166" s="570"/>
      <c r="BH166" s="570"/>
      <c r="BI166" s="570"/>
      <c r="BJ166" s="570"/>
      <c r="BK166" s="570"/>
      <c r="BL166" s="570"/>
      <c r="BM166" s="570"/>
      <c r="BN166" s="570"/>
      <c r="BO166" s="570"/>
      <c r="BP166" s="570"/>
      <c r="BQ166" s="570"/>
      <c r="BR166" s="570"/>
      <c r="BS166" s="570"/>
      <c r="BT166" s="570"/>
      <c r="BU166" s="570"/>
      <c r="BV166" s="570"/>
      <c r="BW166" s="570"/>
      <c r="BX166" s="570"/>
      <c r="BY166" s="570"/>
      <c r="BZ166" s="570"/>
      <c r="CA166" s="570"/>
      <c r="CB166" s="570"/>
      <c r="CC166" s="570"/>
      <c r="CD166" s="570"/>
      <c r="CE166" s="570"/>
      <c r="CF166" s="570"/>
      <c r="CG166" s="570"/>
      <c r="CH166" s="570"/>
      <c r="CI166" s="570"/>
      <c r="CJ166" s="570"/>
      <c r="CK166" s="570"/>
      <c r="CL166" s="570"/>
      <c r="CM166" s="570"/>
      <c r="CN166" s="570"/>
      <c r="CO166" s="570"/>
      <c r="CP166" s="570"/>
      <c r="CQ166" s="570"/>
      <c r="CR166" s="570"/>
      <c r="CS166" s="570"/>
      <c r="CT166" s="570"/>
      <c r="CU166" s="570"/>
      <c r="CV166" s="570"/>
      <c r="CW166" s="570"/>
      <c r="CX166" s="570"/>
      <c r="CY166" s="570"/>
    </row>
    <row r="167" spans="1:103">
      <c r="A167" s="629"/>
      <c r="B167" s="629"/>
      <c r="C167" s="629"/>
      <c r="D167" s="629"/>
      <c r="E167" s="629"/>
      <c r="F167" s="629"/>
      <c r="G167" s="629"/>
      <c r="H167" s="629"/>
      <c r="I167" s="629"/>
      <c r="J167" s="629"/>
      <c r="K167" s="629"/>
      <c r="L167" s="629"/>
      <c r="M167" s="629"/>
      <c r="N167" s="629"/>
      <c r="O167" s="629"/>
      <c r="P167" s="629"/>
      <c r="Q167" s="570"/>
      <c r="R167" s="570"/>
      <c r="S167" s="570"/>
      <c r="T167" s="570"/>
      <c r="U167" s="570"/>
      <c r="V167" s="570"/>
      <c r="W167" s="570"/>
      <c r="X167" s="570"/>
      <c r="Y167" s="570"/>
      <c r="Z167" s="570"/>
      <c r="AA167" s="570"/>
      <c r="AB167" s="570"/>
      <c r="AL167" s="570"/>
      <c r="AM167" s="570"/>
      <c r="AN167" s="570"/>
      <c r="AO167" s="570"/>
      <c r="AP167" s="570"/>
      <c r="AQ167" s="570"/>
      <c r="AR167" s="570"/>
      <c r="AS167" s="570"/>
      <c r="AT167" s="570"/>
      <c r="AU167" s="570"/>
      <c r="AV167" s="570"/>
      <c r="AW167" s="570"/>
      <c r="AX167" s="570"/>
      <c r="AY167" s="570"/>
      <c r="AZ167" s="570"/>
      <c r="BA167" s="570"/>
      <c r="BB167" s="570"/>
      <c r="BC167" s="570"/>
      <c r="BD167" s="570"/>
      <c r="BE167" s="570"/>
      <c r="BF167" s="570"/>
      <c r="BG167" s="570"/>
      <c r="BH167" s="570"/>
      <c r="BI167" s="570"/>
      <c r="BJ167" s="570"/>
      <c r="BK167" s="570"/>
      <c r="BL167" s="570"/>
      <c r="BM167" s="570"/>
      <c r="BN167" s="570"/>
      <c r="BO167" s="570"/>
      <c r="BP167" s="570"/>
      <c r="BQ167" s="570"/>
      <c r="BR167" s="570"/>
      <c r="BS167" s="570"/>
      <c r="BT167" s="570"/>
      <c r="BU167" s="570"/>
      <c r="BV167" s="570"/>
      <c r="BW167" s="570"/>
      <c r="BX167" s="570"/>
      <c r="BY167" s="570"/>
      <c r="BZ167" s="570"/>
      <c r="CA167" s="570"/>
      <c r="CB167" s="570"/>
      <c r="CC167" s="570"/>
      <c r="CD167" s="570"/>
      <c r="CE167" s="570"/>
      <c r="CF167" s="570"/>
      <c r="CG167" s="570"/>
      <c r="CH167" s="570"/>
      <c r="CI167" s="570"/>
      <c r="CJ167" s="570"/>
      <c r="CK167" s="570"/>
      <c r="CL167" s="570"/>
      <c r="CM167" s="570"/>
      <c r="CN167" s="570"/>
      <c r="CO167" s="570"/>
      <c r="CP167" s="570"/>
      <c r="CQ167" s="570"/>
      <c r="CR167" s="570"/>
      <c r="CS167" s="570"/>
      <c r="CT167" s="570"/>
      <c r="CU167" s="570"/>
      <c r="CV167" s="570"/>
      <c r="CW167" s="570"/>
      <c r="CX167" s="570"/>
      <c r="CY167" s="570"/>
    </row>
    <row r="168" spans="1:103">
      <c r="A168" s="629"/>
      <c r="B168" s="629"/>
      <c r="C168" s="629"/>
      <c r="D168" s="629"/>
      <c r="E168" s="629"/>
      <c r="F168" s="629"/>
      <c r="G168" s="629"/>
      <c r="H168" s="629"/>
      <c r="I168" s="629"/>
      <c r="J168" s="629"/>
      <c r="K168" s="629"/>
      <c r="L168" s="629"/>
      <c r="M168" s="629"/>
      <c r="N168" s="629"/>
      <c r="O168" s="629"/>
      <c r="P168" s="629"/>
      <c r="Q168" s="570"/>
      <c r="R168" s="570"/>
      <c r="S168" s="570"/>
      <c r="T168" s="570"/>
      <c r="U168" s="570"/>
      <c r="V168" s="570"/>
      <c r="W168" s="570"/>
      <c r="X168" s="570"/>
      <c r="Y168" s="570"/>
      <c r="Z168" s="570"/>
      <c r="AA168" s="570"/>
      <c r="AB168" s="570"/>
      <c r="AL168" s="570"/>
      <c r="AM168" s="570"/>
      <c r="AN168" s="570"/>
      <c r="AO168" s="570"/>
      <c r="AP168" s="570"/>
      <c r="AQ168" s="570"/>
      <c r="AR168" s="570"/>
      <c r="AS168" s="570"/>
      <c r="AT168" s="570"/>
      <c r="AU168" s="570"/>
      <c r="AV168" s="570"/>
      <c r="AW168" s="570"/>
      <c r="AX168" s="570"/>
      <c r="AY168" s="570"/>
      <c r="AZ168" s="570"/>
      <c r="BA168" s="570"/>
      <c r="BB168" s="570"/>
      <c r="BC168" s="570"/>
      <c r="BD168" s="570"/>
      <c r="BE168" s="570"/>
      <c r="BF168" s="570"/>
      <c r="BG168" s="570"/>
      <c r="BH168" s="570"/>
      <c r="BI168" s="570"/>
      <c r="BJ168" s="570"/>
      <c r="BK168" s="570"/>
      <c r="BL168" s="570"/>
      <c r="BM168" s="570"/>
      <c r="BN168" s="570"/>
      <c r="BO168" s="570"/>
      <c r="BP168" s="570"/>
      <c r="BQ168" s="570"/>
      <c r="BR168" s="570"/>
      <c r="BS168" s="570"/>
      <c r="BT168" s="570"/>
      <c r="BU168" s="570"/>
      <c r="BV168" s="570"/>
      <c r="BW168" s="570"/>
      <c r="BX168" s="570"/>
      <c r="BY168" s="570"/>
      <c r="BZ168" s="570"/>
      <c r="CA168" s="570"/>
      <c r="CB168" s="570"/>
      <c r="CC168" s="570"/>
      <c r="CD168" s="570"/>
      <c r="CE168" s="570"/>
      <c r="CF168" s="570"/>
      <c r="CG168" s="570"/>
      <c r="CH168" s="570"/>
      <c r="CI168" s="570"/>
      <c r="CJ168" s="570"/>
      <c r="CK168" s="570"/>
      <c r="CL168" s="570"/>
      <c r="CM168" s="570"/>
      <c r="CN168" s="570"/>
      <c r="CO168" s="570"/>
      <c r="CP168" s="570"/>
      <c r="CQ168" s="570"/>
      <c r="CR168" s="570"/>
      <c r="CS168" s="570"/>
      <c r="CT168" s="570"/>
      <c r="CU168" s="570"/>
      <c r="CV168" s="570"/>
      <c r="CW168" s="570"/>
      <c r="CX168" s="570"/>
      <c r="CY168" s="570"/>
    </row>
    <row r="169" spans="1:103">
      <c r="A169" s="629"/>
      <c r="B169" s="629"/>
      <c r="C169" s="629"/>
      <c r="D169" s="629"/>
      <c r="E169" s="629"/>
      <c r="F169" s="629"/>
      <c r="G169" s="629"/>
      <c r="H169" s="629"/>
      <c r="I169" s="629"/>
      <c r="J169" s="629"/>
      <c r="K169" s="629"/>
      <c r="L169" s="629"/>
      <c r="M169" s="629"/>
      <c r="N169" s="629"/>
      <c r="O169" s="629"/>
      <c r="P169" s="629"/>
      <c r="Q169" s="570"/>
      <c r="R169" s="570"/>
      <c r="S169" s="570"/>
      <c r="T169" s="570"/>
      <c r="U169" s="570"/>
      <c r="V169" s="570"/>
      <c r="W169" s="570"/>
      <c r="X169" s="570"/>
      <c r="Y169" s="570"/>
      <c r="Z169" s="570"/>
      <c r="AA169" s="570"/>
      <c r="AB169" s="570"/>
      <c r="AL169" s="570"/>
      <c r="AM169" s="570"/>
      <c r="AN169" s="570"/>
      <c r="AO169" s="570"/>
      <c r="AP169" s="570"/>
      <c r="AQ169" s="570"/>
      <c r="AR169" s="570"/>
      <c r="AS169" s="570"/>
      <c r="AT169" s="570"/>
      <c r="AU169" s="570"/>
      <c r="AV169" s="570"/>
      <c r="AW169" s="570"/>
      <c r="AX169" s="570"/>
      <c r="AY169" s="570"/>
      <c r="AZ169" s="570"/>
      <c r="BA169" s="570"/>
      <c r="BB169" s="570"/>
      <c r="BC169" s="570"/>
      <c r="BD169" s="570"/>
      <c r="BE169" s="570"/>
      <c r="BF169" s="570"/>
      <c r="BG169" s="570"/>
      <c r="BH169" s="570"/>
      <c r="BI169" s="570"/>
      <c r="BJ169" s="570"/>
      <c r="BK169" s="570"/>
      <c r="BL169" s="570"/>
      <c r="BM169" s="570"/>
      <c r="BN169" s="570"/>
      <c r="BO169" s="570"/>
      <c r="BP169" s="570"/>
      <c r="BQ169" s="570"/>
      <c r="BR169" s="570"/>
      <c r="BS169" s="570"/>
      <c r="BT169" s="570"/>
      <c r="BU169" s="570"/>
      <c r="BV169" s="570"/>
      <c r="BW169" s="570"/>
      <c r="BX169" s="570"/>
      <c r="BY169" s="570"/>
      <c r="BZ169" s="570"/>
      <c r="CA169" s="570"/>
      <c r="CB169" s="570"/>
      <c r="CC169" s="570"/>
      <c r="CD169" s="570"/>
      <c r="CE169" s="570"/>
      <c r="CF169" s="570"/>
      <c r="CG169" s="570"/>
      <c r="CH169" s="570"/>
      <c r="CI169" s="570"/>
      <c r="CJ169" s="570"/>
      <c r="CK169" s="570"/>
      <c r="CL169" s="570"/>
      <c r="CM169" s="570"/>
      <c r="CN169" s="570"/>
      <c r="CO169" s="570"/>
      <c r="CP169" s="570"/>
      <c r="CQ169" s="570"/>
      <c r="CR169" s="570"/>
      <c r="CS169" s="570"/>
      <c r="CT169" s="570"/>
      <c r="CU169" s="570"/>
      <c r="CV169" s="570"/>
      <c r="CW169" s="570"/>
      <c r="CX169" s="570"/>
      <c r="CY169" s="570"/>
    </row>
    <row r="170" spans="1:103">
      <c r="A170" s="629"/>
      <c r="B170" s="629"/>
      <c r="C170" s="629"/>
      <c r="D170" s="629"/>
      <c r="E170" s="629"/>
      <c r="F170" s="629"/>
      <c r="G170" s="629"/>
      <c r="H170" s="629"/>
      <c r="I170" s="629"/>
      <c r="J170" s="629"/>
      <c r="K170" s="629"/>
      <c r="L170" s="629"/>
      <c r="M170" s="629"/>
      <c r="N170" s="629"/>
      <c r="O170" s="629"/>
      <c r="P170" s="629"/>
      <c r="Q170" s="570"/>
      <c r="R170" s="570"/>
      <c r="S170" s="570"/>
      <c r="T170" s="570"/>
      <c r="U170" s="570"/>
      <c r="V170" s="570"/>
      <c r="W170" s="570"/>
      <c r="X170" s="570"/>
      <c r="Y170" s="570"/>
      <c r="Z170" s="570"/>
      <c r="AA170" s="570"/>
      <c r="AB170" s="570"/>
      <c r="AL170" s="570"/>
      <c r="AM170" s="570"/>
      <c r="AN170" s="570"/>
      <c r="AO170" s="570"/>
      <c r="AP170" s="570"/>
      <c r="AQ170" s="570"/>
      <c r="AR170" s="570"/>
      <c r="AS170" s="570"/>
      <c r="AT170" s="570"/>
      <c r="AU170" s="570"/>
      <c r="AV170" s="570"/>
      <c r="AW170" s="570"/>
      <c r="AX170" s="570"/>
      <c r="AY170" s="570"/>
      <c r="AZ170" s="570"/>
      <c r="BA170" s="570"/>
      <c r="BB170" s="570"/>
      <c r="BC170" s="570"/>
      <c r="BD170" s="570"/>
      <c r="BE170" s="570"/>
      <c r="BF170" s="570"/>
      <c r="BG170" s="570"/>
      <c r="BH170" s="570"/>
      <c r="BI170" s="570"/>
      <c r="BJ170" s="570"/>
      <c r="BK170" s="570"/>
      <c r="BL170" s="570"/>
      <c r="BM170" s="570"/>
      <c r="BN170" s="570"/>
      <c r="BO170" s="570"/>
      <c r="BP170" s="570"/>
      <c r="BQ170" s="570"/>
      <c r="BR170" s="570"/>
      <c r="BS170" s="570"/>
      <c r="BT170" s="570"/>
      <c r="BU170" s="570"/>
      <c r="BV170" s="570"/>
      <c r="BW170" s="570"/>
      <c r="BX170" s="570"/>
      <c r="BY170" s="570"/>
      <c r="BZ170" s="570"/>
      <c r="CA170" s="570"/>
      <c r="CB170" s="570"/>
      <c r="CC170" s="570"/>
      <c r="CD170" s="570"/>
      <c r="CE170" s="570"/>
      <c r="CF170" s="570"/>
      <c r="CG170" s="570"/>
      <c r="CH170" s="570"/>
      <c r="CI170" s="570"/>
      <c r="CJ170" s="570"/>
      <c r="CK170" s="570"/>
      <c r="CL170" s="570"/>
      <c r="CM170" s="570"/>
      <c r="CN170" s="570"/>
      <c r="CO170" s="570"/>
      <c r="CP170" s="570"/>
      <c r="CQ170" s="570"/>
      <c r="CR170" s="570"/>
      <c r="CS170" s="570"/>
      <c r="CT170" s="570"/>
      <c r="CU170" s="570"/>
      <c r="CV170" s="570"/>
      <c r="CW170" s="570"/>
      <c r="CX170" s="570"/>
      <c r="CY170" s="570"/>
    </row>
    <row r="171" spans="1:103">
      <c r="A171" s="629"/>
      <c r="B171" s="629"/>
      <c r="C171" s="629"/>
      <c r="D171" s="629"/>
      <c r="E171" s="629"/>
      <c r="F171" s="629"/>
      <c r="G171" s="629"/>
      <c r="H171" s="629"/>
      <c r="I171" s="629"/>
      <c r="J171" s="629"/>
      <c r="K171" s="629"/>
      <c r="L171" s="629"/>
      <c r="M171" s="629"/>
      <c r="N171" s="629"/>
      <c r="O171" s="629"/>
      <c r="P171" s="629"/>
      <c r="Q171" s="570"/>
      <c r="R171" s="570"/>
      <c r="S171" s="570"/>
      <c r="T171" s="570"/>
      <c r="U171" s="570"/>
      <c r="V171" s="570"/>
      <c r="W171" s="570"/>
      <c r="X171" s="570"/>
      <c r="Y171" s="570"/>
      <c r="Z171" s="570"/>
      <c r="AA171" s="570"/>
      <c r="AB171" s="570"/>
      <c r="AL171" s="570"/>
      <c r="AM171" s="570"/>
      <c r="AN171" s="570"/>
      <c r="AO171" s="570"/>
      <c r="AP171" s="570"/>
      <c r="AQ171" s="570"/>
      <c r="AR171" s="570"/>
      <c r="AS171" s="570"/>
      <c r="AT171" s="570"/>
      <c r="AU171" s="570"/>
      <c r="AV171" s="570"/>
      <c r="AW171" s="570"/>
      <c r="AX171" s="570"/>
      <c r="AY171" s="570"/>
      <c r="AZ171" s="570"/>
      <c r="BA171" s="570"/>
      <c r="BB171" s="570"/>
      <c r="BC171" s="570"/>
      <c r="BD171" s="570"/>
      <c r="BE171" s="570"/>
      <c r="BF171" s="570"/>
      <c r="BG171" s="570"/>
      <c r="BH171" s="570"/>
      <c r="BI171" s="570"/>
      <c r="BJ171" s="570"/>
      <c r="BK171" s="570"/>
      <c r="BL171" s="570"/>
      <c r="BM171" s="570"/>
      <c r="BN171" s="570"/>
      <c r="BO171" s="570"/>
      <c r="BP171" s="570"/>
      <c r="BQ171" s="570"/>
      <c r="BR171" s="570"/>
      <c r="BS171" s="570"/>
      <c r="BT171" s="570"/>
      <c r="BU171" s="570"/>
      <c r="BV171" s="570"/>
      <c r="BW171" s="570"/>
      <c r="BX171" s="570"/>
      <c r="BY171" s="570"/>
      <c r="BZ171" s="570"/>
      <c r="CA171" s="570"/>
      <c r="CB171" s="570"/>
      <c r="CC171" s="570"/>
      <c r="CD171" s="570"/>
      <c r="CE171" s="570"/>
      <c r="CF171" s="570"/>
      <c r="CG171" s="570"/>
      <c r="CH171" s="570"/>
      <c r="CI171" s="570"/>
      <c r="CJ171" s="570"/>
      <c r="CK171" s="570"/>
      <c r="CL171" s="570"/>
      <c r="CM171" s="570"/>
      <c r="CN171" s="570"/>
      <c r="CO171" s="570"/>
      <c r="CP171" s="570"/>
      <c r="CQ171" s="570"/>
      <c r="CR171" s="570"/>
      <c r="CS171" s="570"/>
      <c r="CT171" s="570"/>
      <c r="CU171" s="570"/>
      <c r="CV171" s="570"/>
      <c r="CW171" s="570"/>
      <c r="CX171" s="570"/>
      <c r="CY171" s="570"/>
    </row>
    <row r="172" spans="1:103">
      <c r="A172" s="629"/>
      <c r="B172" s="629"/>
      <c r="C172" s="629"/>
      <c r="D172" s="629"/>
      <c r="E172" s="629"/>
      <c r="F172" s="629"/>
      <c r="G172" s="629"/>
      <c r="H172" s="629"/>
      <c r="I172" s="629"/>
      <c r="J172" s="629"/>
      <c r="K172" s="629"/>
      <c r="L172" s="629"/>
      <c r="M172" s="629"/>
      <c r="N172" s="629"/>
      <c r="O172" s="629"/>
      <c r="P172" s="629"/>
      <c r="Q172" s="570"/>
      <c r="R172" s="570"/>
      <c r="S172" s="570"/>
      <c r="T172" s="570"/>
      <c r="U172" s="570"/>
      <c r="V172" s="570"/>
      <c r="W172" s="570"/>
      <c r="X172" s="570"/>
      <c r="Y172" s="570"/>
      <c r="Z172" s="570"/>
      <c r="AA172" s="570"/>
      <c r="AB172" s="570"/>
      <c r="AL172" s="570"/>
      <c r="AM172" s="570"/>
      <c r="AN172" s="570"/>
      <c r="AO172" s="570"/>
      <c r="AP172" s="570"/>
      <c r="AQ172" s="570"/>
      <c r="AR172" s="570"/>
      <c r="AS172" s="570"/>
      <c r="AT172" s="570"/>
      <c r="AU172" s="570"/>
      <c r="AV172" s="570"/>
      <c r="AW172" s="570"/>
      <c r="AX172" s="570"/>
      <c r="AY172" s="570"/>
      <c r="AZ172" s="570"/>
      <c r="BA172" s="570"/>
      <c r="BB172" s="570"/>
      <c r="BC172" s="570"/>
      <c r="BD172" s="570"/>
      <c r="BE172" s="570"/>
      <c r="BF172" s="570"/>
      <c r="BG172" s="570"/>
      <c r="BH172" s="570"/>
      <c r="BI172" s="570"/>
      <c r="BJ172" s="570"/>
      <c r="BK172" s="570"/>
      <c r="BL172" s="570"/>
      <c r="BM172" s="570"/>
      <c r="BN172" s="570"/>
      <c r="BO172" s="570"/>
      <c r="BP172" s="570"/>
      <c r="BQ172" s="570"/>
      <c r="BR172" s="570"/>
      <c r="BS172" s="570"/>
      <c r="BT172" s="570"/>
      <c r="BU172" s="570"/>
      <c r="BV172" s="570"/>
      <c r="BW172" s="570"/>
      <c r="BX172" s="570"/>
      <c r="BY172" s="570"/>
      <c r="BZ172" s="570"/>
      <c r="CA172" s="570"/>
      <c r="CB172" s="570"/>
      <c r="CC172" s="570"/>
      <c r="CD172" s="570"/>
      <c r="CE172" s="570"/>
      <c r="CF172" s="570"/>
      <c r="CG172" s="570"/>
      <c r="CH172" s="570"/>
      <c r="CI172" s="570"/>
      <c r="CJ172" s="570"/>
      <c r="CK172" s="570"/>
      <c r="CL172" s="570"/>
      <c r="CM172" s="570"/>
      <c r="CN172" s="570"/>
      <c r="CO172" s="570"/>
      <c r="CP172" s="570"/>
      <c r="CQ172" s="570"/>
      <c r="CR172" s="570"/>
      <c r="CS172" s="570"/>
      <c r="CT172" s="570"/>
      <c r="CU172" s="570"/>
      <c r="CV172" s="570"/>
      <c r="CW172" s="570"/>
      <c r="CX172" s="570"/>
      <c r="CY172" s="570"/>
    </row>
    <row r="173" spans="1:103">
      <c r="A173" s="629"/>
      <c r="B173" s="629"/>
      <c r="C173" s="629"/>
      <c r="D173" s="629"/>
      <c r="E173" s="629"/>
      <c r="F173" s="629"/>
      <c r="G173" s="629"/>
      <c r="H173" s="629"/>
      <c r="I173" s="629"/>
      <c r="J173" s="629"/>
      <c r="K173" s="629"/>
      <c r="L173" s="629"/>
      <c r="M173" s="629"/>
      <c r="N173" s="629"/>
      <c r="O173" s="629"/>
      <c r="P173" s="629"/>
      <c r="Q173" s="570"/>
      <c r="R173" s="570"/>
      <c r="S173" s="570"/>
      <c r="T173" s="570"/>
      <c r="U173" s="570"/>
      <c r="V173" s="570"/>
      <c r="W173" s="570"/>
      <c r="X173" s="570"/>
      <c r="Y173" s="570"/>
      <c r="Z173" s="570"/>
      <c r="AA173" s="570"/>
      <c r="AB173" s="570"/>
      <c r="AL173" s="570"/>
      <c r="AM173" s="570"/>
      <c r="AN173" s="570"/>
      <c r="AO173" s="570"/>
      <c r="AP173" s="570"/>
      <c r="AQ173" s="570"/>
      <c r="AR173" s="570"/>
      <c r="AS173" s="570"/>
      <c r="AT173" s="570"/>
      <c r="AU173" s="570"/>
      <c r="AV173" s="570"/>
      <c r="AW173" s="570"/>
      <c r="AX173" s="570"/>
      <c r="AY173" s="570"/>
      <c r="AZ173" s="570"/>
      <c r="BA173" s="570"/>
      <c r="BB173" s="570"/>
      <c r="BC173" s="570"/>
      <c r="BD173" s="570"/>
      <c r="BE173" s="570"/>
      <c r="BF173" s="570"/>
      <c r="BG173" s="570"/>
      <c r="BH173" s="570"/>
      <c r="BI173" s="570"/>
      <c r="BJ173" s="570"/>
      <c r="BK173" s="570"/>
      <c r="BL173" s="570"/>
      <c r="BM173" s="570"/>
      <c r="BN173" s="570"/>
      <c r="BO173" s="570"/>
      <c r="BP173" s="570"/>
      <c r="BQ173" s="570"/>
      <c r="BR173" s="570"/>
      <c r="BS173" s="570"/>
      <c r="BT173" s="570"/>
      <c r="BU173" s="570"/>
      <c r="BV173" s="570"/>
      <c r="BW173" s="570"/>
      <c r="BX173" s="570"/>
      <c r="BY173" s="570"/>
      <c r="BZ173" s="570"/>
      <c r="CA173" s="570"/>
      <c r="CB173" s="570"/>
      <c r="CC173" s="570"/>
      <c r="CD173" s="570"/>
      <c r="CE173" s="570"/>
      <c r="CF173" s="570"/>
      <c r="CG173" s="570"/>
      <c r="CH173" s="570"/>
      <c r="CI173" s="570"/>
      <c r="CJ173" s="570"/>
      <c r="CK173" s="570"/>
      <c r="CL173" s="570"/>
      <c r="CM173" s="570"/>
      <c r="CN173" s="570"/>
      <c r="CO173" s="570"/>
      <c r="CP173" s="570"/>
      <c r="CQ173" s="570"/>
      <c r="CR173" s="570"/>
      <c r="CS173" s="570"/>
      <c r="CT173" s="570"/>
      <c r="CU173" s="570"/>
      <c r="CV173" s="570"/>
      <c r="CW173" s="570"/>
      <c r="CX173" s="570"/>
      <c r="CY173" s="570"/>
    </row>
    <row r="174" spans="1:103">
      <c r="A174" s="629"/>
      <c r="B174" s="629"/>
      <c r="C174" s="629"/>
      <c r="D174" s="629"/>
      <c r="E174" s="629"/>
      <c r="F174" s="629"/>
      <c r="G174" s="629"/>
      <c r="H174" s="629"/>
      <c r="I174" s="629"/>
      <c r="J174" s="629"/>
      <c r="K174" s="629"/>
      <c r="L174" s="629"/>
      <c r="M174" s="629"/>
      <c r="N174" s="629"/>
      <c r="O174" s="629"/>
      <c r="P174" s="629"/>
      <c r="Q174" s="570"/>
      <c r="R174" s="570"/>
      <c r="S174" s="570"/>
      <c r="T174" s="570"/>
      <c r="U174" s="570"/>
      <c r="V174" s="570"/>
      <c r="W174" s="570"/>
      <c r="X174" s="570"/>
      <c r="Y174" s="570"/>
      <c r="Z174" s="570"/>
      <c r="AA174" s="570"/>
      <c r="AB174" s="570"/>
      <c r="AL174" s="570"/>
      <c r="AM174" s="570"/>
      <c r="AN174" s="570"/>
      <c r="AO174" s="570"/>
      <c r="AP174" s="570"/>
      <c r="AQ174" s="570"/>
      <c r="AR174" s="570"/>
      <c r="AS174" s="570"/>
      <c r="AT174" s="570"/>
      <c r="AU174" s="570"/>
      <c r="AV174" s="570"/>
      <c r="AW174" s="570"/>
      <c r="AX174" s="570"/>
      <c r="AY174" s="570"/>
      <c r="AZ174" s="570"/>
      <c r="BA174" s="570"/>
      <c r="BB174" s="570"/>
      <c r="BC174" s="570"/>
      <c r="BD174" s="570"/>
      <c r="BE174" s="570"/>
      <c r="BF174" s="570"/>
      <c r="BG174" s="570"/>
      <c r="BH174" s="570"/>
      <c r="BI174" s="570"/>
      <c r="BJ174" s="570"/>
      <c r="BK174" s="570"/>
      <c r="BL174" s="570"/>
      <c r="BM174" s="570"/>
      <c r="BN174" s="570"/>
      <c r="BO174" s="570"/>
      <c r="BP174" s="570"/>
      <c r="BQ174" s="570"/>
      <c r="BR174" s="570"/>
      <c r="BS174" s="570"/>
      <c r="BT174" s="570"/>
      <c r="BU174" s="570"/>
      <c r="BV174" s="570"/>
      <c r="BW174" s="570"/>
      <c r="BX174" s="570"/>
      <c r="BY174" s="570"/>
      <c r="BZ174" s="570"/>
      <c r="CA174" s="570"/>
      <c r="CB174" s="570"/>
      <c r="CC174" s="570"/>
      <c r="CD174" s="570"/>
      <c r="CE174" s="570"/>
      <c r="CF174" s="570"/>
      <c r="CG174" s="570"/>
      <c r="CH174" s="570"/>
      <c r="CI174" s="570"/>
      <c r="CJ174" s="570"/>
      <c r="CK174" s="570"/>
      <c r="CL174" s="570"/>
      <c r="CM174" s="570"/>
      <c r="CN174" s="570"/>
      <c r="CO174" s="570"/>
      <c r="CP174" s="570"/>
      <c r="CQ174" s="570"/>
      <c r="CR174" s="570"/>
      <c r="CS174" s="570"/>
      <c r="CT174" s="570"/>
      <c r="CU174" s="570"/>
      <c r="CV174" s="570"/>
      <c r="CW174" s="570"/>
      <c r="CX174" s="570"/>
      <c r="CY174" s="570"/>
    </row>
    <row r="175" spans="1:103">
      <c r="A175" s="629"/>
      <c r="B175" s="629"/>
      <c r="C175" s="629"/>
      <c r="D175" s="629"/>
      <c r="E175" s="629"/>
      <c r="F175" s="629"/>
      <c r="G175" s="629"/>
      <c r="H175" s="629"/>
      <c r="I175" s="629"/>
      <c r="J175" s="629"/>
      <c r="K175" s="629"/>
      <c r="L175" s="629"/>
      <c r="M175" s="629"/>
      <c r="N175" s="629"/>
      <c r="O175" s="629"/>
      <c r="P175" s="629"/>
      <c r="Q175" s="570"/>
      <c r="R175" s="570"/>
      <c r="S175" s="570"/>
      <c r="T175" s="570"/>
      <c r="U175" s="570"/>
      <c r="V175" s="570"/>
      <c r="W175" s="570"/>
      <c r="X175" s="570"/>
      <c r="Y175" s="570"/>
      <c r="Z175" s="570"/>
      <c r="AA175" s="570"/>
      <c r="AB175" s="570"/>
      <c r="AL175" s="570"/>
      <c r="AM175" s="570"/>
      <c r="AN175" s="570"/>
      <c r="AO175" s="570"/>
      <c r="AP175" s="570"/>
      <c r="AQ175" s="570"/>
      <c r="AR175" s="570"/>
      <c r="AS175" s="570"/>
      <c r="AT175" s="570"/>
      <c r="AU175" s="570"/>
      <c r="AV175" s="570"/>
      <c r="AW175" s="570"/>
      <c r="AX175" s="570"/>
      <c r="AY175" s="570"/>
      <c r="AZ175" s="570"/>
      <c r="BA175" s="570"/>
      <c r="BB175" s="570"/>
      <c r="BC175" s="570"/>
      <c r="BD175" s="570"/>
      <c r="BE175" s="570"/>
      <c r="BF175" s="570"/>
      <c r="BG175" s="570"/>
      <c r="BH175" s="570"/>
      <c r="BI175" s="570"/>
      <c r="BJ175" s="570"/>
      <c r="BK175" s="570"/>
      <c r="BL175" s="570"/>
      <c r="BM175" s="570"/>
      <c r="BN175" s="570"/>
      <c r="BO175" s="570"/>
      <c r="BP175" s="570"/>
      <c r="BQ175" s="570"/>
      <c r="BR175" s="570"/>
      <c r="BS175" s="570"/>
      <c r="BT175" s="570"/>
      <c r="BU175" s="570"/>
      <c r="BV175" s="570"/>
      <c r="BW175" s="570"/>
      <c r="BX175" s="570"/>
      <c r="BY175" s="570"/>
      <c r="BZ175" s="570"/>
      <c r="CA175" s="570"/>
      <c r="CB175" s="570"/>
      <c r="CC175" s="570"/>
      <c r="CD175" s="570"/>
      <c r="CE175" s="570"/>
      <c r="CF175" s="570"/>
      <c r="CG175" s="570"/>
      <c r="CH175" s="570"/>
      <c r="CI175" s="570"/>
      <c r="CJ175" s="570"/>
      <c r="CK175" s="570"/>
      <c r="CL175" s="570"/>
      <c r="CM175" s="570"/>
      <c r="CN175" s="570"/>
      <c r="CO175" s="570"/>
      <c r="CP175" s="570"/>
      <c r="CQ175" s="570"/>
      <c r="CR175" s="570"/>
      <c r="CS175" s="570"/>
      <c r="CT175" s="570"/>
      <c r="CU175" s="570"/>
      <c r="CV175" s="570"/>
      <c r="CW175" s="570"/>
      <c r="CX175" s="570"/>
      <c r="CY175" s="570"/>
    </row>
    <row r="176" spans="1:103">
      <c r="A176" s="629"/>
      <c r="B176" s="629"/>
      <c r="C176" s="629"/>
      <c r="D176" s="629"/>
      <c r="E176" s="629"/>
      <c r="F176" s="629"/>
      <c r="G176" s="629"/>
      <c r="H176" s="629"/>
      <c r="I176" s="629"/>
      <c r="J176" s="629"/>
      <c r="K176" s="629"/>
      <c r="L176" s="629"/>
      <c r="M176" s="629"/>
      <c r="N176" s="629"/>
      <c r="O176" s="629"/>
      <c r="P176" s="629"/>
      <c r="Q176" s="570"/>
      <c r="R176" s="570"/>
      <c r="S176" s="570"/>
      <c r="T176" s="570"/>
      <c r="U176" s="570"/>
      <c r="V176" s="570"/>
      <c r="W176" s="570"/>
      <c r="X176" s="570"/>
      <c r="Y176" s="570"/>
      <c r="Z176" s="570"/>
      <c r="AA176" s="570"/>
      <c r="AB176" s="570"/>
      <c r="AL176" s="570"/>
      <c r="AM176" s="570"/>
      <c r="AN176" s="570"/>
      <c r="AO176" s="570"/>
      <c r="AP176" s="570"/>
      <c r="AQ176" s="570"/>
      <c r="AR176" s="570"/>
      <c r="AS176" s="570"/>
      <c r="AT176" s="570"/>
      <c r="AU176" s="570"/>
      <c r="AV176" s="570"/>
      <c r="AW176" s="570"/>
      <c r="AX176" s="570"/>
      <c r="AY176" s="570"/>
      <c r="AZ176" s="570"/>
      <c r="BA176" s="570"/>
      <c r="BB176" s="570"/>
      <c r="BC176" s="570"/>
      <c r="BD176" s="570"/>
      <c r="BE176" s="570"/>
      <c r="BF176" s="570"/>
      <c r="BG176" s="570"/>
      <c r="BH176" s="570"/>
      <c r="BI176" s="570"/>
      <c r="BJ176" s="570"/>
      <c r="BK176" s="570"/>
      <c r="BL176" s="570"/>
      <c r="BM176" s="570"/>
      <c r="BN176" s="570"/>
      <c r="BO176" s="570"/>
      <c r="BP176" s="570"/>
      <c r="BQ176" s="570"/>
      <c r="BR176" s="570"/>
      <c r="BS176" s="570"/>
      <c r="BT176" s="570"/>
      <c r="BU176" s="570"/>
      <c r="BV176" s="570"/>
      <c r="BW176" s="570"/>
      <c r="BX176" s="570"/>
      <c r="BY176" s="570"/>
      <c r="BZ176" s="570"/>
      <c r="CA176" s="570"/>
      <c r="CB176" s="570"/>
      <c r="CC176" s="570"/>
      <c r="CD176" s="570"/>
      <c r="CE176" s="570"/>
      <c r="CF176" s="570"/>
      <c r="CG176" s="570"/>
      <c r="CH176" s="570"/>
      <c r="CI176" s="570"/>
      <c r="CJ176" s="570"/>
      <c r="CK176" s="570"/>
      <c r="CL176" s="570"/>
      <c r="CM176" s="570"/>
      <c r="CN176" s="570"/>
      <c r="CO176" s="570"/>
      <c r="CP176" s="570"/>
      <c r="CQ176" s="570"/>
      <c r="CR176" s="570"/>
      <c r="CS176" s="570"/>
      <c r="CT176" s="570"/>
      <c r="CU176" s="570"/>
      <c r="CV176" s="570"/>
      <c r="CW176" s="570"/>
      <c r="CX176" s="570"/>
      <c r="CY176" s="570"/>
    </row>
    <row r="177" spans="1:103">
      <c r="A177" s="629"/>
      <c r="B177" s="629"/>
      <c r="C177" s="629"/>
      <c r="D177" s="629"/>
      <c r="E177" s="629"/>
      <c r="F177" s="629"/>
      <c r="G177" s="629"/>
      <c r="H177" s="629"/>
      <c r="I177" s="629"/>
      <c r="J177" s="629"/>
      <c r="K177" s="629"/>
      <c r="L177" s="629"/>
      <c r="M177" s="629"/>
      <c r="N177" s="629"/>
      <c r="O177" s="629"/>
      <c r="P177" s="629"/>
      <c r="Q177" s="570"/>
      <c r="R177" s="570"/>
      <c r="S177" s="570"/>
      <c r="T177" s="570"/>
      <c r="U177" s="570"/>
      <c r="V177" s="570"/>
      <c r="W177" s="570"/>
      <c r="X177" s="570"/>
      <c r="Y177" s="570"/>
      <c r="Z177" s="570"/>
      <c r="AA177" s="570"/>
      <c r="AB177" s="570"/>
      <c r="AL177" s="570"/>
      <c r="AM177" s="570"/>
      <c r="AN177" s="570"/>
      <c r="AO177" s="570"/>
      <c r="AP177" s="570"/>
      <c r="AQ177" s="570"/>
      <c r="AR177" s="570"/>
      <c r="AS177" s="570"/>
      <c r="AT177" s="570"/>
      <c r="AU177" s="570"/>
      <c r="AV177" s="570"/>
      <c r="AW177" s="570"/>
      <c r="AX177" s="570"/>
      <c r="AY177" s="570"/>
      <c r="AZ177" s="570"/>
      <c r="BA177" s="570"/>
      <c r="BB177" s="570"/>
      <c r="BC177" s="570"/>
      <c r="BD177" s="570"/>
      <c r="BE177" s="570"/>
      <c r="BF177" s="570"/>
      <c r="BG177" s="570"/>
      <c r="BH177" s="570"/>
      <c r="BI177" s="570"/>
      <c r="BJ177" s="570"/>
      <c r="BK177" s="570"/>
      <c r="BL177" s="570"/>
      <c r="BM177" s="570"/>
      <c r="BN177" s="570"/>
      <c r="BO177" s="570"/>
      <c r="BP177" s="570"/>
      <c r="BQ177" s="570"/>
      <c r="BR177" s="570"/>
      <c r="BS177" s="570"/>
      <c r="BT177" s="570"/>
      <c r="BU177" s="570"/>
      <c r="BV177" s="570"/>
      <c r="BW177" s="570"/>
      <c r="BX177" s="570"/>
      <c r="BY177" s="570"/>
      <c r="BZ177" s="570"/>
      <c r="CA177" s="570"/>
      <c r="CB177" s="570"/>
      <c r="CC177" s="570"/>
      <c r="CD177" s="570"/>
      <c r="CE177" s="570"/>
      <c r="CF177" s="570"/>
      <c r="CG177" s="570"/>
      <c r="CH177" s="570"/>
      <c r="CI177" s="570"/>
      <c r="CJ177" s="570"/>
      <c r="CK177" s="570"/>
      <c r="CL177" s="570"/>
      <c r="CM177" s="570"/>
      <c r="CN177" s="570"/>
      <c r="CO177" s="570"/>
      <c r="CP177" s="570"/>
      <c r="CQ177" s="570"/>
      <c r="CR177" s="570"/>
      <c r="CS177" s="570"/>
      <c r="CT177" s="570"/>
      <c r="CU177" s="570"/>
      <c r="CV177" s="570"/>
      <c r="CW177" s="570"/>
      <c r="CX177" s="570"/>
      <c r="CY177" s="570"/>
    </row>
    <row r="178" spans="1:103">
      <c r="A178" s="629"/>
      <c r="B178" s="629"/>
      <c r="C178" s="629"/>
      <c r="D178" s="629"/>
      <c r="E178" s="629"/>
      <c r="F178" s="629"/>
      <c r="G178" s="629"/>
      <c r="H178" s="629"/>
      <c r="I178" s="629"/>
      <c r="J178" s="629"/>
      <c r="K178" s="629"/>
      <c r="L178" s="629"/>
      <c r="M178" s="629"/>
      <c r="N178" s="629"/>
      <c r="O178" s="629"/>
      <c r="P178" s="629"/>
      <c r="Q178" s="570"/>
      <c r="R178" s="570"/>
      <c r="S178" s="570"/>
      <c r="T178" s="570"/>
      <c r="U178" s="570"/>
      <c r="V178" s="570"/>
      <c r="W178" s="570"/>
      <c r="X178" s="570"/>
      <c r="Y178" s="570"/>
      <c r="Z178" s="570"/>
      <c r="AA178" s="570"/>
      <c r="AB178" s="570"/>
      <c r="AL178" s="570"/>
      <c r="AM178" s="570"/>
      <c r="AN178" s="570"/>
      <c r="AO178" s="570"/>
      <c r="AP178" s="570"/>
      <c r="AQ178" s="570"/>
      <c r="AR178" s="570"/>
      <c r="AS178" s="570"/>
      <c r="AT178" s="570"/>
      <c r="AU178" s="570"/>
      <c r="AV178" s="570"/>
      <c r="AW178" s="570"/>
      <c r="AX178" s="570"/>
      <c r="AY178" s="570"/>
      <c r="AZ178" s="570"/>
      <c r="BA178" s="570"/>
      <c r="BB178" s="570"/>
      <c r="BC178" s="570"/>
      <c r="BD178" s="570"/>
      <c r="BE178" s="570"/>
      <c r="BF178" s="570"/>
      <c r="BG178" s="570"/>
      <c r="BH178" s="570"/>
      <c r="BI178" s="570"/>
      <c r="BJ178" s="570"/>
      <c r="BK178" s="570"/>
      <c r="BL178" s="570"/>
      <c r="BM178" s="570"/>
      <c r="BN178" s="570"/>
      <c r="BO178" s="570"/>
      <c r="BP178" s="570"/>
      <c r="BQ178" s="570"/>
      <c r="BR178" s="570"/>
      <c r="BS178" s="570"/>
      <c r="BT178" s="570"/>
      <c r="BU178" s="570"/>
      <c r="BV178" s="570"/>
      <c r="BW178" s="570"/>
      <c r="BX178" s="570"/>
      <c r="BY178" s="570"/>
      <c r="BZ178" s="570"/>
      <c r="CA178" s="570"/>
      <c r="CB178" s="570"/>
      <c r="CC178" s="570"/>
      <c r="CD178" s="570"/>
      <c r="CE178" s="570"/>
      <c r="CF178" s="570"/>
      <c r="CG178" s="570"/>
      <c r="CH178" s="570"/>
      <c r="CI178" s="570"/>
      <c r="CJ178" s="570"/>
      <c r="CK178" s="570"/>
      <c r="CL178" s="570"/>
      <c r="CM178" s="570"/>
      <c r="CN178" s="570"/>
      <c r="CO178" s="570"/>
      <c r="CP178" s="570"/>
      <c r="CQ178" s="570"/>
      <c r="CR178" s="570"/>
      <c r="CS178" s="570"/>
      <c r="CT178" s="570"/>
      <c r="CU178" s="570"/>
      <c r="CV178" s="570"/>
      <c r="CW178" s="570"/>
      <c r="CX178" s="570"/>
      <c r="CY178" s="570"/>
    </row>
    <row r="179" spans="1:103">
      <c r="A179" s="629"/>
      <c r="B179" s="629"/>
      <c r="C179" s="629"/>
      <c r="D179" s="629"/>
      <c r="E179" s="629"/>
      <c r="F179" s="629"/>
      <c r="G179" s="629"/>
      <c r="H179" s="629"/>
      <c r="I179" s="629"/>
      <c r="J179" s="629"/>
      <c r="K179" s="629"/>
      <c r="L179" s="629"/>
      <c r="M179" s="629"/>
      <c r="N179" s="629"/>
      <c r="O179" s="629"/>
      <c r="P179" s="629"/>
      <c r="Q179" s="570"/>
      <c r="R179" s="570"/>
      <c r="S179" s="570"/>
      <c r="T179" s="570"/>
      <c r="U179" s="570"/>
      <c r="V179" s="570"/>
      <c r="W179" s="570"/>
      <c r="X179" s="570"/>
      <c r="Y179" s="570"/>
      <c r="Z179" s="570"/>
      <c r="AA179" s="570"/>
      <c r="AB179" s="570"/>
      <c r="AL179" s="570"/>
      <c r="AM179" s="570"/>
      <c r="AN179" s="570"/>
      <c r="AO179" s="570"/>
      <c r="AP179" s="570"/>
      <c r="AQ179" s="570"/>
      <c r="AR179" s="570"/>
      <c r="AS179" s="570"/>
      <c r="AT179" s="570"/>
      <c r="AU179" s="570"/>
      <c r="AV179" s="570"/>
      <c r="AW179" s="570"/>
      <c r="AX179" s="570"/>
      <c r="AY179" s="570"/>
      <c r="AZ179" s="570"/>
      <c r="BA179" s="570"/>
      <c r="BB179" s="570"/>
      <c r="BC179" s="570"/>
      <c r="BD179" s="570"/>
      <c r="BE179" s="570"/>
      <c r="BF179" s="570"/>
      <c r="BG179" s="570"/>
      <c r="BH179" s="570"/>
      <c r="BI179" s="570"/>
      <c r="BJ179" s="570"/>
      <c r="BK179" s="570"/>
      <c r="BL179" s="570"/>
      <c r="BM179" s="570"/>
      <c r="BN179" s="570"/>
      <c r="BO179" s="570"/>
      <c r="BP179" s="570"/>
      <c r="BQ179" s="570"/>
      <c r="BR179" s="570"/>
      <c r="BS179" s="570"/>
      <c r="BT179" s="570"/>
      <c r="BU179" s="570"/>
      <c r="BV179" s="570"/>
      <c r="BW179" s="570"/>
      <c r="BX179" s="570"/>
      <c r="BY179" s="570"/>
      <c r="BZ179" s="570"/>
      <c r="CA179" s="570"/>
      <c r="CB179" s="570"/>
      <c r="CC179" s="570"/>
      <c r="CD179" s="570"/>
      <c r="CE179" s="570"/>
      <c r="CF179" s="570"/>
      <c r="CG179" s="570"/>
      <c r="CH179" s="570"/>
      <c r="CI179" s="570"/>
      <c r="CJ179" s="570"/>
      <c r="CK179" s="570"/>
      <c r="CL179" s="570"/>
      <c r="CM179" s="570"/>
      <c r="CN179" s="570"/>
      <c r="CO179" s="570"/>
      <c r="CP179" s="570"/>
      <c r="CQ179" s="570"/>
      <c r="CR179" s="570"/>
      <c r="CS179" s="570"/>
      <c r="CT179" s="570"/>
      <c r="CU179" s="570"/>
      <c r="CV179" s="570"/>
      <c r="CW179" s="570"/>
      <c r="CX179" s="570"/>
      <c r="CY179" s="570"/>
    </row>
    <row r="180" spans="1:103">
      <c r="A180" s="629"/>
      <c r="B180" s="629"/>
      <c r="C180" s="629"/>
      <c r="D180" s="629"/>
      <c r="E180" s="629"/>
      <c r="F180" s="629"/>
      <c r="G180" s="629"/>
      <c r="H180" s="629"/>
      <c r="I180" s="629"/>
      <c r="J180" s="629"/>
      <c r="K180" s="629"/>
      <c r="L180" s="629"/>
      <c r="M180" s="629"/>
      <c r="N180" s="629"/>
      <c r="O180" s="629"/>
      <c r="P180" s="629"/>
      <c r="Q180" s="570"/>
      <c r="R180" s="570"/>
      <c r="S180" s="570"/>
      <c r="T180" s="570"/>
      <c r="U180" s="570"/>
      <c r="V180" s="570"/>
      <c r="W180" s="570"/>
      <c r="X180" s="570"/>
      <c r="Y180" s="570"/>
      <c r="Z180" s="570"/>
      <c r="AA180" s="570"/>
      <c r="AB180" s="570"/>
      <c r="AL180" s="570"/>
      <c r="AM180" s="570"/>
      <c r="AN180" s="570"/>
      <c r="AO180" s="570"/>
      <c r="AP180" s="570"/>
      <c r="AQ180" s="570"/>
      <c r="AR180" s="570"/>
      <c r="AS180" s="570"/>
      <c r="AT180" s="570"/>
      <c r="AU180" s="570"/>
      <c r="AV180" s="570"/>
      <c r="AW180" s="570"/>
      <c r="AX180" s="570"/>
      <c r="AY180" s="570"/>
      <c r="AZ180" s="570"/>
      <c r="BA180" s="570"/>
      <c r="BB180" s="570"/>
      <c r="BC180" s="570"/>
      <c r="BD180" s="570"/>
      <c r="BE180" s="570"/>
      <c r="BF180" s="570"/>
      <c r="BG180" s="570"/>
      <c r="BH180" s="570"/>
      <c r="BI180" s="570"/>
      <c r="BJ180" s="570"/>
      <c r="BK180" s="570"/>
      <c r="BL180" s="570"/>
      <c r="BM180" s="570"/>
      <c r="BN180" s="570"/>
      <c r="BO180" s="570"/>
      <c r="BP180" s="570"/>
      <c r="BQ180" s="570"/>
      <c r="BR180" s="570"/>
      <c r="BS180" s="570"/>
      <c r="BT180" s="570"/>
      <c r="BU180" s="570"/>
      <c r="BV180" s="570"/>
      <c r="BW180" s="570"/>
      <c r="BX180" s="570"/>
      <c r="BY180" s="570"/>
      <c r="BZ180" s="570"/>
      <c r="CA180" s="570"/>
      <c r="CB180" s="570"/>
      <c r="CC180" s="570"/>
      <c r="CD180" s="570"/>
      <c r="CE180" s="570"/>
      <c r="CF180" s="570"/>
      <c r="CG180" s="570"/>
      <c r="CH180" s="570"/>
      <c r="CI180" s="570"/>
      <c r="CJ180" s="570"/>
      <c r="CK180" s="570"/>
      <c r="CL180" s="570"/>
      <c r="CM180" s="570"/>
      <c r="CN180" s="570"/>
      <c r="CO180" s="570"/>
      <c r="CP180" s="570"/>
      <c r="CQ180" s="570"/>
      <c r="CR180" s="570"/>
      <c r="CS180" s="570"/>
      <c r="CT180" s="570"/>
      <c r="CU180" s="570"/>
      <c r="CV180" s="570"/>
      <c r="CW180" s="570"/>
      <c r="CX180" s="570"/>
      <c r="CY180" s="570"/>
    </row>
    <row r="181" spans="1:103">
      <c r="A181" s="629"/>
      <c r="B181" s="629"/>
      <c r="C181" s="629"/>
      <c r="D181" s="629"/>
      <c r="E181" s="629"/>
      <c r="F181" s="629"/>
      <c r="G181" s="629"/>
      <c r="H181" s="629"/>
      <c r="I181" s="629"/>
      <c r="J181" s="629"/>
      <c r="K181" s="629"/>
      <c r="L181" s="629"/>
      <c r="M181" s="629"/>
      <c r="N181" s="629"/>
      <c r="O181" s="629"/>
      <c r="P181" s="629"/>
      <c r="Q181" s="570"/>
      <c r="R181" s="570"/>
      <c r="S181" s="570"/>
      <c r="T181" s="570"/>
      <c r="U181" s="570"/>
      <c r="V181" s="570"/>
      <c r="W181" s="570"/>
      <c r="X181" s="570"/>
      <c r="Y181" s="570"/>
      <c r="Z181" s="570"/>
      <c r="AA181" s="570"/>
      <c r="AB181" s="570"/>
      <c r="AL181" s="570"/>
      <c r="AM181" s="570"/>
      <c r="AN181" s="570"/>
      <c r="AO181" s="570"/>
      <c r="AP181" s="570"/>
      <c r="AQ181" s="570"/>
      <c r="AR181" s="570"/>
      <c r="AS181" s="570"/>
      <c r="AT181" s="570"/>
      <c r="AU181" s="570"/>
      <c r="AV181" s="570"/>
      <c r="AW181" s="570"/>
      <c r="AX181" s="570"/>
      <c r="AY181" s="570"/>
      <c r="AZ181" s="570"/>
      <c r="BA181" s="570"/>
      <c r="BB181" s="570"/>
      <c r="BC181" s="570"/>
      <c r="BD181" s="570"/>
      <c r="BE181" s="570"/>
      <c r="BF181" s="570"/>
      <c r="BG181" s="570"/>
      <c r="BH181" s="570"/>
      <c r="BI181" s="570"/>
      <c r="BJ181" s="570"/>
      <c r="BK181" s="570"/>
      <c r="BL181" s="570"/>
      <c r="BM181" s="570"/>
      <c r="BN181" s="570"/>
      <c r="BO181" s="570"/>
      <c r="BP181" s="570"/>
      <c r="BQ181" s="570"/>
      <c r="BR181" s="570"/>
      <c r="BS181" s="570"/>
      <c r="BT181" s="570"/>
      <c r="BU181" s="570"/>
      <c r="BV181" s="570"/>
      <c r="BW181" s="570"/>
      <c r="BX181" s="570"/>
      <c r="BY181" s="570"/>
      <c r="BZ181" s="570"/>
      <c r="CA181" s="570"/>
      <c r="CB181" s="570"/>
      <c r="CC181" s="570"/>
      <c r="CD181" s="570"/>
      <c r="CE181" s="570"/>
      <c r="CF181" s="570"/>
      <c r="CG181" s="570"/>
      <c r="CH181" s="570"/>
      <c r="CI181" s="570"/>
      <c r="CJ181" s="570"/>
      <c r="CK181" s="570"/>
      <c r="CL181" s="570"/>
      <c r="CM181" s="570"/>
      <c r="CN181" s="570"/>
      <c r="CO181" s="570"/>
      <c r="CP181" s="570"/>
      <c r="CQ181" s="570"/>
      <c r="CR181" s="570"/>
      <c r="CS181" s="570"/>
      <c r="CT181" s="570"/>
      <c r="CU181" s="570"/>
      <c r="CV181" s="570"/>
      <c r="CW181" s="570"/>
      <c r="CX181" s="570"/>
      <c r="CY181" s="570"/>
    </row>
    <row r="182" spans="1:103">
      <c r="A182" s="629"/>
      <c r="B182" s="629"/>
      <c r="C182" s="629"/>
      <c r="D182" s="629"/>
      <c r="E182" s="629"/>
      <c r="F182" s="629"/>
      <c r="G182" s="629"/>
      <c r="H182" s="629"/>
      <c r="I182" s="629"/>
      <c r="J182" s="629"/>
      <c r="K182" s="629"/>
      <c r="L182" s="629"/>
      <c r="M182" s="629"/>
      <c r="N182" s="629"/>
      <c r="O182" s="629"/>
      <c r="P182" s="629"/>
      <c r="Q182" s="570"/>
      <c r="R182" s="570"/>
      <c r="S182" s="570"/>
      <c r="T182" s="570"/>
      <c r="U182" s="570"/>
      <c r="V182" s="570"/>
      <c r="W182" s="570"/>
      <c r="X182" s="570"/>
      <c r="Y182" s="570"/>
      <c r="Z182" s="570"/>
      <c r="AA182" s="570"/>
      <c r="AB182" s="570"/>
      <c r="AL182" s="570"/>
      <c r="AM182" s="570"/>
      <c r="AN182" s="570"/>
      <c r="AO182" s="570"/>
      <c r="AP182" s="570"/>
      <c r="AQ182" s="570"/>
      <c r="AR182" s="570"/>
      <c r="AS182" s="570"/>
      <c r="AT182" s="570"/>
      <c r="AU182" s="570"/>
      <c r="AV182" s="570"/>
      <c r="AW182" s="570"/>
      <c r="AX182" s="570"/>
      <c r="AY182" s="570"/>
      <c r="AZ182" s="570"/>
      <c r="BA182" s="570"/>
      <c r="BB182" s="570"/>
      <c r="BC182" s="570"/>
      <c r="BD182" s="570"/>
      <c r="BE182" s="570"/>
      <c r="BF182" s="570"/>
      <c r="BG182" s="570"/>
      <c r="BH182" s="570"/>
      <c r="BI182" s="570"/>
      <c r="BJ182" s="570"/>
      <c r="BK182" s="570"/>
      <c r="BL182" s="570"/>
      <c r="BM182" s="570"/>
      <c r="BN182" s="570"/>
      <c r="BO182" s="570"/>
      <c r="BP182" s="570"/>
      <c r="BQ182" s="570"/>
      <c r="BR182" s="570"/>
      <c r="BS182" s="570"/>
      <c r="BT182" s="570"/>
      <c r="BU182" s="570"/>
      <c r="BV182" s="570"/>
      <c r="BW182" s="570"/>
      <c r="BX182" s="570"/>
      <c r="BY182" s="570"/>
      <c r="BZ182" s="570"/>
      <c r="CA182" s="570"/>
      <c r="CB182" s="570"/>
      <c r="CC182" s="570"/>
      <c r="CD182" s="570"/>
      <c r="CE182" s="570"/>
      <c r="CF182" s="570"/>
      <c r="CG182" s="570"/>
      <c r="CH182" s="570"/>
      <c r="CI182" s="570"/>
      <c r="CJ182" s="570"/>
      <c r="CK182" s="570"/>
      <c r="CL182" s="570"/>
      <c r="CM182" s="570"/>
      <c r="CN182" s="570"/>
      <c r="CO182" s="570"/>
      <c r="CP182" s="570"/>
      <c r="CQ182" s="570"/>
      <c r="CR182" s="570"/>
      <c r="CS182" s="570"/>
      <c r="CT182" s="570"/>
      <c r="CU182" s="570"/>
      <c r="CV182" s="570"/>
      <c r="CW182" s="570"/>
      <c r="CX182" s="570"/>
      <c r="CY182" s="570"/>
    </row>
    <row r="183" spans="1:103">
      <c r="A183" s="629"/>
      <c r="B183" s="629"/>
      <c r="C183" s="629"/>
      <c r="D183" s="629"/>
      <c r="E183" s="629"/>
      <c r="F183" s="629"/>
      <c r="G183" s="629"/>
      <c r="H183" s="629"/>
      <c r="I183" s="629"/>
      <c r="J183" s="629"/>
      <c r="K183" s="629"/>
      <c r="L183" s="629"/>
      <c r="M183" s="629"/>
      <c r="N183" s="629"/>
      <c r="O183" s="629"/>
      <c r="P183" s="629"/>
      <c r="Q183" s="570"/>
      <c r="R183" s="570"/>
      <c r="S183" s="570"/>
      <c r="T183" s="570"/>
      <c r="U183" s="570"/>
      <c r="V183" s="570"/>
      <c r="W183" s="570"/>
      <c r="X183" s="570"/>
      <c r="Y183" s="570"/>
      <c r="Z183" s="570"/>
      <c r="AA183" s="570"/>
      <c r="AB183" s="570"/>
      <c r="AL183" s="570"/>
      <c r="AM183" s="570"/>
      <c r="AN183" s="570"/>
      <c r="AO183" s="570"/>
      <c r="AP183" s="570"/>
      <c r="AQ183" s="570"/>
      <c r="AR183" s="570"/>
      <c r="AS183" s="570"/>
      <c r="AT183" s="570"/>
      <c r="AU183" s="570"/>
      <c r="AV183" s="570"/>
      <c r="AW183" s="570"/>
      <c r="AX183" s="570"/>
      <c r="AY183" s="570"/>
      <c r="AZ183" s="570"/>
      <c r="BA183" s="570"/>
      <c r="BB183" s="570"/>
      <c r="BC183" s="570"/>
      <c r="BD183" s="570"/>
      <c r="BE183" s="570"/>
      <c r="BF183" s="570"/>
      <c r="BG183" s="570"/>
      <c r="BH183" s="570"/>
      <c r="BI183" s="570"/>
      <c r="BJ183" s="570"/>
      <c r="BK183" s="570"/>
      <c r="BL183" s="570"/>
      <c r="BM183" s="570"/>
      <c r="BN183" s="570"/>
      <c r="BO183" s="570"/>
      <c r="BP183" s="570"/>
      <c r="BQ183" s="570"/>
      <c r="BR183" s="570"/>
      <c r="BS183" s="570"/>
      <c r="BT183" s="570"/>
      <c r="BU183" s="570"/>
      <c r="BV183" s="570"/>
      <c r="BW183" s="570"/>
      <c r="BX183" s="570"/>
      <c r="BY183" s="570"/>
      <c r="BZ183" s="570"/>
      <c r="CA183" s="570"/>
      <c r="CB183" s="570"/>
      <c r="CC183" s="570"/>
      <c r="CD183" s="570"/>
      <c r="CE183" s="570"/>
      <c r="CF183" s="570"/>
      <c r="CG183" s="570"/>
      <c r="CH183" s="570"/>
      <c r="CI183" s="570"/>
      <c r="CJ183" s="570"/>
      <c r="CK183" s="570"/>
      <c r="CL183" s="570"/>
      <c r="CM183" s="570"/>
      <c r="CN183" s="570"/>
      <c r="CO183" s="570"/>
      <c r="CP183" s="570"/>
      <c r="CQ183" s="570"/>
      <c r="CR183" s="570"/>
      <c r="CS183" s="570"/>
      <c r="CT183" s="570"/>
      <c r="CU183" s="570"/>
      <c r="CV183" s="570"/>
      <c r="CW183" s="570"/>
      <c r="CX183" s="570"/>
      <c r="CY183" s="570"/>
    </row>
    <row r="184" spans="1:103">
      <c r="A184" s="629"/>
      <c r="B184" s="629"/>
      <c r="C184" s="629"/>
      <c r="D184" s="629"/>
      <c r="E184" s="629"/>
      <c r="F184" s="629"/>
      <c r="G184" s="629"/>
      <c r="H184" s="629"/>
      <c r="I184" s="629"/>
      <c r="J184" s="629"/>
      <c r="K184" s="629"/>
      <c r="L184" s="629"/>
      <c r="M184" s="629"/>
      <c r="N184" s="629"/>
      <c r="O184" s="629"/>
      <c r="P184" s="629"/>
      <c r="Q184" s="570"/>
      <c r="R184" s="570"/>
      <c r="S184" s="570"/>
      <c r="T184" s="570"/>
      <c r="U184" s="570"/>
      <c r="V184" s="570"/>
      <c r="W184" s="570"/>
      <c r="X184" s="570"/>
      <c r="Y184" s="570"/>
      <c r="Z184" s="570"/>
      <c r="AA184" s="570"/>
      <c r="AB184" s="570"/>
      <c r="AL184" s="570"/>
      <c r="AM184" s="570"/>
      <c r="AN184" s="570"/>
      <c r="AO184" s="570"/>
      <c r="AP184" s="570"/>
      <c r="AQ184" s="570"/>
      <c r="AR184" s="570"/>
      <c r="AS184" s="570"/>
      <c r="AT184" s="570"/>
      <c r="AU184" s="570"/>
      <c r="AV184" s="570"/>
      <c r="AW184" s="570"/>
      <c r="AX184" s="570"/>
      <c r="AY184" s="570"/>
      <c r="AZ184" s="570"/>
      <c r="BA184" s="570"/>
      <c r="BB184" s="570"/>
      <c r="BC184" s="570"/>
      <c r="BD184" s="570"/>
      <c r="BE184" s="570"/>
      <c r="BF184" s="570"/>
      <c r="BG184" s="570"/>
      <c r="BH184" s="570"/>
      <c r="BI184" s="570"/>
      <c r="BJ184" s="570"/>
      <c r="BK184" s="570"/>
      <c r="BL184" s="570"/>
      <c r="BM184" s="570"/>
      <c r="BN184" s="570"/>
      <c r="BO184" s="570"/>
      <c r="BP184" s="570"/>
      <c r="BQ184" s="570"/>
      <c r="BR184" s="570"/>
      <c r="BS184" s="570"/>
      <c r="BT184" s="570"/>
      <c r="BU184" s="570"/>
      <c r="BV184" s="570"/>
      <c r="BW184" s="570"/>
      <c r="BX184" s="570"/>
      <c r="BY184" s="570"/>
      <c r="BZ184" s="570"/>
      <c r="CA184" s="570"/>
      <c r="CB184" s="570"/>
      <c r="CC184" s="570"/>
      <c r="CD184" s="570"/>
      <c r="CE184" s="570"/>
      <c r="CF184" s="570"/>
      <c r="CG184" s="570"/>
      <c r="CH184" s="570"/>
      <c r="CI184" s="570"/>
      <c r="CJ184" s="570"/>
      <c r="CK184" s="570"/>
      <c r="CL184" s="570"/>
      <c r="CM184" s="570"/>
      <c r="CN184" s="570"/>
      <c r="CO184" s="570"/>
      <c r="CP184" s="570"/>
      <c r="CQ184" s="570"/>
      <c r="CR184" s="570"/>
      <c r="CS184" s="570"/>
      <c r="CT184" s="570"/>
      <c r="CU184" s="570"/>
      <c r="CV184" s="570"/>
      <c r="CW184" s="570"/>
      <c r="CX184" s="570"/>
      <c r="CY184" s="570"/>
    </row>
    <row r="185" spans="1:103">
      <c r="A185" s="629"/>
      <c r="B185" s="629"/>
      <c r="C185" s="629"/>
      <c r="D185" s="629"/>
      <c r="E185" s="629"/>
      <c r="F185" s="629"/>
      <c r="G185" s="629"/>
      <c r="H185" s="629"/>
      <c r="I185" s="629"/>
      <c r="J185" s="629"/>
      <c r="K185" s="629"/>
      <c r="L185" s="629"/>
      <c r="M185" s="629"/>
      <c r="N185" s="629"/>
      <c r="O185" s="629"/>
      <c r="P185" s="629"/>
      <c r="Q185" s="570"/>
      <c r="R185" s="570"/>
      <c r="S185" s="570"/>
      <c r="T185" s="570"/>
      <c r="U185" s="570"/>
      <c r="V185" s="570"/>
      <c r="W185" s="570"/>
      <c r="X185" s="570"/>
      <c r="Y185" s="570"/>
      <c r="Z185" s="570"/>
      <c r="AA185" s="570"/>
      <c r="AB185" s="570"/>
      <c r="AL185" s="570"/>
      <c r="AM185" s="570"/>
      <c r="AN185" s="570"/>
      <c r="AO185" s="570"/>
      <c r="AP185" s="570"/>
      <c r="AQ185" s="570"/>
      <c r="AR185" s="570"/>
      <c r="AS185" s="570"/>
      <c r="AT185" s="570"/>
      <c r="AU185" s="570"/>
      <c r="AV185" s="570"/>
      <c r="AW185" s="570"/>
      <c r="AX185" s="570"/>
      <c r="AY185" s="570"/>
      <c r="AZ185" s="570"/>
      <c r="BA185" s="570"/>
      <c r="BB185" s="570"/>
      <c r="BC185" s="570"/>
      <c r="BD185" s="570"/>
      <c r="BE185" s="570"/>
      <c r="BF185" s="570"/>
      <c r="BG185" s="570"/>
      <c r="BH185" s="570"/>
      <c r="BI185" s="570"/>
      <c r="BJ185" s="570"/>
      <c r="BK185" s="570"/>
      <c r="BL185" s="570"/>
      <c r="BM185" s="570"/>
      <c r="BN185" s="570"/>
      <c r="BO185" s="570"/>
      <c r="BP185" s="570"/>
      <c r="BQ185" s="570"/>
      <c r="BR185" s="570"/>
      <c r="BS185" s="570"/>
      <c r="BT185" s="570"/>
      <c r="BU185" s="570"/>
      <c r="BV185" s="570"/>
      <c r="BW185" s="570"/>
      <c r="BX185" s="570"/>
      <c r="BY185" s="570"/>
      <c r="BZ185" s="570"/>
      <c r="CA185" s="570"/>
      <c r="CB185" s="570"/>
      <c r="CC185" s="570"/>
      <c r="CD185" s="570"/>
      <c r="CE185" s="570"/>
      <c r="CF185" s="570"/>
      <c r="CG185" s="570"/>
      <c r="CH185" s="570"/>
      <c r="CI185" s="570"/>
      <c r="CJ185" s="570"/>
      <c r="CK185" s="570"/>
      <c r="CL185" s="570"/>
      <c r="CM185" s="570"/>
      <c r="CN185" s="570"/>
      <c r="CO185" s="570"/>
      <c r="CP185" s="570"/>
      <c r="CQ185" s="570"/>
      <c r="CR185" s="570"/>
      <c r="CS185" s="570"/>
      <c r="CT185" s="570"/>
      <c r="CU185" s="570"/>
      <c r="CV185" s="570"/>
      <c r="CW185" s="570"/>
      <c r="CX185" s="570"/>
      <c r="CY185" s="570"/>
    </row>
    <row r="186" spans="1:103">
      <c r="A186" s="629"/>
      <c r="B186" s="629"/>
      <c r="C186" s="629"/>
      <c r="D186" s="629"/>
      <c r="E186" s="629"/>
      <c r="F186" s="629"/>
      <c r="G186" s="629"/>
      <c r="H186" s="629"/>
      <c r="I186" s="629"/>
      <c r="J186" s="629"/>
      <c r="K186" s="629"/>
      <c r="L186" s="629"/>
      <c r="M186" s="629"/>
      <c r="N186" s="629"/>
      <c r="O186" s="629"/>
      <c r="P186" s="629"/>
      <c r="Q186" s="570"/>
      <c r="R186" s="570"/>
      <c r="S186" s="570"/>
      <c r="T186" s="570"/>
      <c r="U186" s="570"/>
      <c r="V186" s="570"/>
      <c r="W186" s="570"/>
      <c r="X186" s="570"/>
      <c r="Y186" s="570"/>
      <c r="Z186" s="570"/>
      <c r="AA186" s="570"/>
      <c r="AB186" s="570"/>
      <c r="AL186" s="570"/>
      <c r="AM186" s="570"/>
      <c r="AN186" s="570"/>
      <c r="AO186" s="570"/>
      <c r="AP186" s="570"/>
      <c r="AQ186" s="570"/>
      <c r="AR186" s="570"/>
      <c r="AS186" s="570"/>
      <c r="AT186" s="570"/>
      <c r="AU186" s="570"/>
      <c r="AV186" s="570"/>
      <c r="AW186" s="570"/>
      <c r="AX186" s="570"/>
      <c r="AY186" s="570"/>
      <c r="AZ186" s="570"/>
      <c r="BA186" s="570"/>
      <c r="BB186" s="570"/>
      <c r="BC186" s="570"/>
      <c r="BD186" s="570"/>
      <c r="BE186" s="570"/>
      <c r="BF186" s="570"/>
      <c r="BG186" s="570"/>
      <c r="BH186" s="570"/>
      <c r="BI186" s="570"/>
      <c r="BJ186" s="570"/>
      <c r="BK186" s="570"/>
      <c r="BL186" s="570"/>
      <c r="BM186" s="570"/>
      <c r="BN186" s="570"/>
      <c r="BO186" s="570"/>
      <c r="BP186" s="570"/>
      <c r="BQ186" s="570"/>
      <c r="BR186" s="570"/>
      <c r="BS186" s="570"/>
      <c r="BT186" s="570"/>
      <c r="BU186" s="570"/>
      <c r="BV186" s="570"/>
      <c r="BW186" s="570"/>
      <c r="BX186" s="570"/>
      <c r="BY186" s="570"/>
      <c r="BZ186" s="570"/>
      <c r="CA186" s="570"/>
      <c r="CB186" s="570"/>
      <c r="CC186" s="570"/>
      <c r="CD186" s="570"/>
      <c r="CE186" s="570"/>
      <c r="CF186" s="570"/>
      <c r="CG186" s="570"/>
      <c r="CH186" s="570"/>
      <c r="CI186" s="570"/>
      <c r="CJ186" s="570"/>
      <c r="CK186" s="570"/>
      <c r="CL186" s="570"/>
      <c r="CM186" s="570"/>
      <c r="CN186" s="570"/>
      <c r="CO186" s="570"/>
      <c r="CP186" s="570"/>
      <c r="CQ186" s="570"/>
      <c r="CR186" s="570"/>
      <c r="CS186" s="570"/>
      <c r="CT186" s="570"/>
      <c r="CU186" s="570"/>
      <c r="CV186" s="570"/>
      <c r="CW186" s="570"/>
      <c r="CX186" s="570"/>
      <c r="CY186" s="570"/>
    </row>
    <row r="187" spans="1:103">
      <c r="A187" s="629"/>
      <c r="B187" s="629"/>
      <c r="C187" s="629"/>
      <c r="D187" s="629"/>
      <c r="E187" s="629"/>
      <c r="F187" s="629"/>
      <c r="G187" s="629"/>
      <c r="H187" s="629"/>
      <c r="I187" s="629"/>
      <c r="J187" s="629"/>
      <c r="K187" s="629"/>
      <c r="L187" s="629"/>
      <c r="M187" s="629"/>
      <c r="N187" s="629"/>
      <c r="O187" s="629"/>
      <c r="P187" s="629"/>
      <c r="Q187" s="570"/>
      <c r="R187" s="570"/>
      <c r="S187" s="570"/>
      <c r="T187" s="570"/>
      <c r="U187" s="570"/>
      <c r="V187" s="570"/>
      <c r="W187" s="570"/>
      <c r="X187" s="570"/>
      <c r="Y187" s="570"/>
      <c r="Z187" s="570"/>
      <c r="AA187" s="570"/>
      <c r="AB187" s="570"/>
      <c r="AL187" s="570"/>
      <c r="AM187" s="570"/>
      <c r="AN187" s="570"/>
      <c r="AO187" s="570"/>
      <c r="AP187" s="570"/>
      <c r="AQ187" s="570"/>
      <c r="AR187" s="570"/>
      <c r="AS187" s="570"/>
      <c r="AT187" s="570"/>
      <c r="AU187" s="570"/>
      <c r="AV187" s="570"/>
      <c r="AW187" s="570"/>
      <c r="AX187" s="570"/>
      <c r="AY187" s="570"/>
      <c r="AZ187" s="570"/>
      <c r="BA187" s="570"/>
      <c r="BB187" s="570"/>
      <c r="BC187" s="570"/>
      <c r="BD187" s="570"/>
      <c r="BE187" s="570"/>
      <c r="BF187" s="570"/>
      <c r="BG187" s="570"/>
      <c r="BH187" s="570"/>
      <c r="BI187" s="570"/>
      <c r="BJ187" s="570"/>
      <c r="BK187" s="570"/>
      <c r="BL187" s="570"/>
      <c r="BM187" s="570"/>
      <c r="BN187" s="570"/>
      <c r="BO187" s="570"/>
      <c r="BP187" s="570"/>
      <c r="BQ187" s="570"/>
      <c r="BR187" s="570"/>
      <c r="BS187" s="570"/>
      <c r="BT187" s="570"/>
      <c r="BU187" s="570"/>
      <c r="BV187" s="570"/>
      <c r="BW187" s="570"/>
      <c r="BX187" s="570"/>
      <c r="BY187" s="570"/>
      <c r="BZ187" s="570"/>
      <c r="CA187" s="570"/>
      <c r="CB187" s="570"/>
      <c r="CC187" s="570"/>
      <c r="CD187" s="570"/>
      <c r="CE187" s="570"/>
      <c r="CF187" s="570"/>
      <c r="CG187" s="570"/>
      <c r="CH187" s="570"/>
      <c r="CI187" s="570"/>
      <c r="CJ187" s="570"/>
      <c r="CK187" s="570"/>
      <c r="CL187" s="570"/>
      <c r="CM187" s="570"/>
      <c r="CN187" s="570"/>
      <c r="CO187" s="570"/>
      <c r="CP187" s="570"/>
      <c r="CQ187" s="570"/>
      <c r="CR187" s="570"/>
      <c r="CS187" s="570"/>
      <c r="CT187" s="570"/>
      <c r="CU187" s="570"/>
      <c r="CV187" s="570"/>
      <c r="CW187" s="570"/>
      <c r="CX187" s="570"/>
      <c r="CY187" s="570"/>
    </row>
    <row r="188" spans="1:103">
      <c r="A188" s="629"/>
      <c r="B188" s="629"/>
      <c r="C188" s="629"/>
      <c r="D188" s="629"/>
      <c r="E188" s="629"/>
      <c r="F188" s="629"/>
      <c r="G188" s="629"/>
      <c r="H188" s="629"/>
      <c r="I188" s="629"/>
      <c r="J188" s="629"/>
      <c r="K188" s="629"/>
      <c r="L188" s="629"/>
      <c r="M188" s="629"/>
      <c r="N188" s="629"/>
      <c r="O188" s="629"/>
      <c r="P188" s="629"/>
      <c r="Q188" s="570"/>
      <c r="R188" s="570"/>
      <c r="S188" s="570"/>
      <c r="T188" s="570"/>
      <c r="U188" s="570"/>
      <c r="V188" s="570"/>
      <c r="W188" s="570"/>
      <c r="X188" s="570"/>
      <c r="Y188" s="570"/>
      <c r="Z188" s="570"/>
      <c r="AA188" s="570"/>
      <c r="AB188" s="570"/>
      <c r="AL188" s="570"/>
      <c r="AM188" s="570"/>
      <c r="AN188" s="570"/>
      <c r="AO188" s="570"/>
      <c r="AP188" s="570"/>
      <c r="AQ188" s="570"/>
      <c r="AR188" s="570"/>
      <c r="AS188" s="570"/>
      <c r="AT188" s="570"/>
      <c r="AU188" s="570"/>
      <c r="AV188" s="570"/>
      <c r="AW188" s="570"/>
      <c r="AX188" s="570"/>
      <c r="AY188" s="570"/>
      <c r="AZ188" s="570"/>
      <c r="BA188" s="570"/>
      <c r="BB188" s="570"/>
      <c r="BC188" s="570"/>
      <c r="BD188" s="570"/>
      <c r="BE188" s="570"/>
      <c r="BF188" s="570"/>
      <c r="BG188" s="570"/>
      <c r="BH188" s="570"/>
      <c r="BI188" s="570"/>
      <c r="BJ188" s="570"/>
      <c r="BK188" s="570"/>
      <c r="BL188" s="570"/>
      <c r="BM188" s="570"/>
      <c r="BN188" s="570"/>
      <c r="BO188" s="570"/>
      <c r="BP188" s="570"/>
      <c r="BQ188" s="570"/>
      <c r="BR188" s="570"/>
      <c r="BS188" s="570"/>
      <c r="BT188" s="570"/>
      <c r="BU188" s="570"/>
      <c r="BV188" s="570"/>
      <c r="BW188" s="570"/>
      <c r="BX188" s="570"/>
      <c r="BY188" s="570"/>
      <c r="BZ188" s="570"/>
      <c r="CA188" s="570"/>
      <c r="CB188" s="570"/>
      <c r="CC188" s="570"/>
      <c r="CD188" s="570"/>
      <c r="CE188" s="570"/>
      <c r="CF188" s="570"/>
      <c r="CG188" s="570"/>
      <c r="CH188" s="570"/>
      <c r="CI188" s="570"/>
      <c r="CJ188" s="570"/>
      <c r="CK188" s="570"/>
      <c r="CL188" s="570"/>
      <c r="CM188" s="570"/>
      <c r="CN188" s="570"/>
      <c r="CO188" s="570"/>
      <c r="CP188" s="570"/>
      <c r="CQ188" s="570"/>
      <c r="CR188" s="570"/>
      <c r="CS188" s="570"/>
      <c r="CT188" s="570"/>
      <c r="CU188" s="570"/>
      <c r="CV188" s="570"/>
      <c r="CW188" s="570"/>
      <c r="CX188" s="570"/>
      <c r="CY188" s="570"/>
    </row>
    <row r="189" spans="1:103">
      <c r="A189" s="629"/>
      <c r="B189" s="629"/>
      <c r="C189" s="629"/>
      <c r="D189" s="629"/>
      <c r="E189" s="629"/>
      <c r="F189" s="629"/>
      <c r="G189" s="629"/>
      <c r="H189" s="629"/>
      <c r="I189" s="629"/>
      <c r="J189" s="629"/>
      <c r="K189" s="629"/>
      <c r="L189" s="629"/>
      <c r="M189" s="629"/>
      <c r="N189" s="629"/>
      <c r="O189" s="629"/>
      <c r="P189" s="629"/>
      <c r="Q189" s="570"/>
      <c r="R189" s="570"/>
      <c r="S189" s="570"/>
      <c r="T189" s="570"/>
      <c r="U189" s="570"/>
      <c r="V189" s="570"/>
      <c r="W189" s="570"/>
      <c r="X189" s="570"/>
      <c r="Y189" s="570"/>
      <c r="Z189" s="570"/>
      <c r="AA189" s="570"/>
      <c r="AB189" s="570"/>
      <c r="AL189" s="570"/>
      <c r="AM189" s="570"/>
      <c r="AN189" s="570"/>
      <c r="AO189" s="570"/>
      <c r="AP189" s="570"/>
      <c r="AQ189" s="570"/>
      <c r="AR189" s="570"/>
      <c r="AS189" s="570"/>
      <c r="AT189" s="570"/>
      <c r="AU189" s="570"/>
      <c r="AV189" s="570"/>
      <c r="AW189" s="570"/>
      <c r="AX189" s="570"/>
      <c r="AY189" s="570"/>
      <c r="AZ189" s="570"/>
      <c r="BA189" s="570"/>
      <c r="BB189" s="570"/>
      <c r="BC189" s="570"/>
      <c r="BD189" s="570"/>
      <c r="BE189" s="570"/>
      <c r="BF189" s="570"/>
      <c r="BG189" s="570"/>
      <c r="BH189" s="570"/>
      <c r="BI189" s="570"/>
      <c r="BJ189" s="570"/>
      <c r="BK189" s="570"/>
      <c r="BL189" s="570"/>
      <c r="BM189" s="570"/>
      <c r="BN189" s="570"/>
      <c r="BO189" s="570"/>
      <c r="BP189" s="570"/>
      <c r="BQ189" s="570"/>
      <c r="BR189" s="570"/>
      <c r="BS189" s="570"/>
      <c r="BT189" s="570"/>
      <c r="BU189" s="570"/>
      <c r="BV189" s="570"/>
      <c r="BW189" s="570"/>
      <c r="BX189" s="570"/>
      <c r="BY189" s="570"/>
      <c r="BZ189" s="570"/>
      <c r="CA189" s="570"/>
      <c r="CB189" s="570"/>
      <c r="CC189" s="570"/>
      <c r="CD189" s="570"/>
      <c r="CE189" s="570"/>
      <c r="CF189" s="570"/>
      <c r="CG189" s="570"/>
      <c r="CH189" s="570"/>
      <c r="CI189" s="570"/>
      <c r="CJ189" s="570"/>
      <c r="CK189" s="570"/>
      <c r="CL189" s="570"/>
      <c r="CM189" s="570"/>
      <c r="CN189" s="570"/>
      <c r="CO189" s="570"/>
      <c r="CP189" s="570"/>
      <c r="CQ189" s="570"/>
      <c r="CR189" s="570"/>
      <c r="CS189" s="570"/>
      <c r="CT189" s="570"/>
      <c r="CU189" s="570"/>
      <c r="CV189" s="570"/>
      <c r="CW189" s="570"/>
      <c r="CX189" s="570"/>
      <c r="CY189" s="570"/>
    </row>
    <row r="190" spans="1:103">
      <c r="A190" s="629"/>
      <c r="B190" s="629"/>
      <c r="C190" s="629"/>
      <c r="D190" s="629"/>
      <c r="E190" s="629"/>
      <c r="F190" s="629"/>
      <c r="G190" s="629"/>
      <c r="H190" s="629"/>
      <c r="I190" s="629"/>
      <c r="J190" s="629"/>
      <c r="K190" s="629"/>
      <c r="L190" s="629"/>
      <c r="M190" s="629"/>
      <c r="N190" s="629"/>
      <c r="O190" s="629"/>
      <c r="P190" s="629"/>
      <c r="Q190" s="570"/>
      <c r="R190" s="570"/>
      <c r="S190" s="570"/>
      <c r="T190" s="570"/>
      <c r="U190" s="570"/>
      <c r="V190" s="570"/>
      <c r="W190" s="570"/>
      <c r="X190" s="570"/>
      <c r="Y190" s="570"/>
      <c r="Z190" s="570"/>
      <c r="AA190" s="570"/>
      <c r="AB190" s="570"/>
      <c r="AL190" s="570"/>
      <c r="AM190" s="570"/>
      <c r="AN190" s="570"/>
      <c r="AO190" s="570"/>
      <c r="AP190" s="570"/>
      <c r="AQ190" s="570"/>
      <c r="AR190" s="570"/>
      <c r="AS190" s="570"/>
      <c r="AT190" s="570"/>
      <c r="AU190" s="570"/>
      <c r="AV190" s="570"/>
      <c r="AW190" s="570"/>
      <c r="AX190" s="570"/>
      <c r="AY190" s="570"/>
      <c r="AZ190" s="570"/>
      <c r="BA190" s="570"/>
      <c r="BB190" s="570"/>
      <c r="BC190" s="570"/>
      <c r="BD190" s="570"/>
      <c r="BE190" s="570"/>
      <c r="BF190" s="570"/>
      <c r="BG190" s="570"/>
      <c r="BH190" s="570"/>
      <c r="BI190" s="570"/>
      <c r="BJ190" s="570"/>
      <c r="BK190" s="570"/>
      <c r="BL190" s="570"/>
      <c r="BM190" s="570"/>
      <c r="BN190" s="570"/>
      <c r="BO190" s="570"/>
      <c r="BP190" s="570"/>
      <c r="BQ190" s="570"/>
      <c r="BR190" s="570"/>
      <c r="BS190" s="570"/>
      <c r="BT190" s="570"/>
      <c r="BU190" s="570"/>
      <c r="BV190" s="570"/>
      <c r="BW190" s="570"/>
      <c r="BX190" s="570"/>
      <c r="BY190" s="570"/>
      <c r="BZ190" s="570"/>
      <c r="CA190" s="570"/>
      <c r="CB190" s="570"/>
      <c r="CC190" s="570"/>
      <c r="CD190" s="570"/>
      <c r="CE190" s="570"/>
      <c r="CF190" s="570"/>
      <c r="CG190" s="570"/>
      <c r="CH190" s="570"/>
      <c r="CI190" s="570"/>
      <c r="CJ190" s="570"/>
      <c r="CK190" s="570"/>
      <c r="CL190" s="570"/>
      <c r="CM190" s="570"/>
      <c r="CN190" s="570"/>
      <c r="CO190" s="570"/>
      <c r="CP190" s="570"/>
      <c r="CQ190" s="570"/>
      <c r="CR190" s="570"/>
      <c r="CS190" s="570"/>
      <c r="CT190" s="570"/>
      <c r="CU190" s="570"/>
      <c r="CV190" s="570"/>
      <c r="CW190" s="570"/>
      <c r="CX190" s="570"/>
      <c r="CY190" s="570"/>
    </row>
    <row r="191" spans="1:103">
      <c r="A191" s="629"/>
      <c r="B191" s="629"/>
      <c r="C191" s="629"/>
      <c r="D191" s="629"/>
      <c r="E191" s="629"/>
      <c r="F191" s="629"/>
      <c r="G191" s="629"/>
      <c r="H191" s="629"/>
      <c r="I191" s="629"/>
      <c r="J191" s="629"/>
      <c r="K191" s="629"/>
      <c r="L191" s="629"/>
      <c r="M191" s="629"/>
      <c r="N191" s="629"/>
      <c r="O191" s="629"/>
      <c r="P191" s="629"/>
      <c r="Q191" s="570"/>
      <c r="R191" s="570"/>
      <c r="S191" s="570"/>
      <c r="T191" s="570"/>
      <c r="U191" s="570"/>
      <c r="V191" s="570"/>
      <c r="W191" s="570"/>
      <c r="X191" s="570"/>
      <c r="Y191" s="570"/>
      <c r="Z191" s="570"/>
      <c r="AA191" s="570"/>
      <c r="AB191" s="570"/>
      <c r="AL191" s="570"/>
      <c r="AM191" s="570"/>
      <c r="AN191" s="570"/>
      <c r="AO191" s="570"/>
      <c r="AP191" s="570"/>
      <c r="AQ191" s="570"/>
      <c r="AR191" s="570"/>
      <c r="AS191" s="570"/>
      <c r="AT191" s="570"/>
      <c r="AU191" s="570"/>
      <c r="AV191" s="570"/>
      <c r="AW191" s="570"/>
      <c r="AX191" s="570"/>
      <c r="AY191" s="570"/>
      <c r="AZ191" s="570"/>
      <c r="BA191" s="570"/>
      <c r="BB191" s="570"/>
      <c r="BC191" s="570"/>
      <c r="BD191" s="570"/>
      <c r="BE191" s="570"/>
      <c r="BF191" s="570"/>
      <c r="BG191" s="570"/>
      <c r="BH191" s="570"/>
      <c r="BI191" s="570"/>
      <c r="BJ191" s="570"/>
      <c r="BK191" s="570"/>
      <c r="BL191" s="570"/>
      <c r="BM191" s="570"/>
      <c r="BN191" s="570"/>
      <c r="BO191" s="570"/>
      <c r="BP191" s="570"/>
      <c r="BQ191" s="570"/>
      <c r="BR191" s="570"/>
      <c r="BS191" s="570"/>
      <c r="BT191" s="570"/>
      <c r="BU191" s="570"/>
      <c r="BV191" s="570"/>
      <c r="BW191" s="570"/>
      <c r="BX191" s="570"/>
      <c r="BY191" s="570"/>
      <c r="BZ191" s="570"/>
      <c r="CA191" s="570"/>
      <c r="CB191" s="570"/>
      <c r="CC191" s="570"/>
      <c r="CD191" s="570"/>
      <c r="CE191" s="570"/>
      <c r="CF191" s="570"/>
      <c r="CG191" s="570"/>
      <c r="CH191" s="570"/>
      <c r="CI191" s="570"/>
      <c r="CJ191" s="570"/>
      <c r="CK191" s="570"/>
      <c r="CL191" s="570"/>
      <c r="CM191" s="570"/>
      <c r="CN191" s="570"/>
      <c r="CO191" s="570"/>
      <c r="CP191" s="570"/>
      <c r="CQ191" s="570"/>
      <c r="CR191" s="570"/>
      <c r="CS191" s="570"/>
      <c r="CT191" s="570"/>
      <c r="CU191" s="570"/>
      <c r="CV191" s="570"/>
      <c r="CW191" s="570"/>
      <c r="CX191" s="570"/>
      <c r="CY191" s="570"/>
    </row>
    <row r="192" spans="1:103">
      <c r="A192" s="629"/>
      <c r="B192" s="629"/>
      <c r="C192" s="629"/>
      <c r="D192" s="629"/>
      <c r="E192" s="629"/>
      <c r="F192" s="629"/>
      <c r="G192" s="629"/>
      <c r="H192" s="629"/>
      <c r="I192" s="629"/>
      <c r="J192" s="629"/>
      <c r="K192" s="629"/>
      <c r="L192" s="629"/>
      <c r="M192" s="629"/>
      <c r="N192" s="629"/>
      <c r="O192" s="629"/>
      <c r="P192" s="629"/>
      <c r="Q192" s="570"/>
      <c r="R192" s="570"/>
      <c r="S192" s="570"/>
      <c r="T192" s="570"/>
      <c r="U192" s="570"/>
      <c r="V192" s="570"/>
      <c r="W192" s="570"/>
      <c r="X192" s="570"/>
      <c r="Y192" s="570"/>
      <c r="Z192" s="570"/>
      <c r="AA192" s="570"/>
      <c r="AB192" s="570"/>
      <c r="AL192" s="570"/>
      <c r="AM192" s="570"/>
      <c r="AN192" s="570"/>
      <c r="AO192" s="570"/>
      <c r="AP192" s="570"/>
      <c r="AQ192" s="570"/>
      <c r="AR192" s="570"/>
      <c r="AS192" s="570"/>
      <c r="AT192" s="570"/>
      <c r="AU192" s="570"/>
      <c r="AV192" s="570"/>
      <c r="AW192" s="570"/>
      <c r="AX192" s="570"/>
      <c r="AY192" s="570"/>
      <c r="AZ192" s="570"/>
      <c r="BA192" s="570"/>
      <c r="BB192" s="570"/>
      <c r="BC192" s="570"/>
      <c r="BD192" s="570"/>
      <c r="BE192" s="570"/>
      <c r="BF192" s="570"/>
      <c r="BG192" s="570"/>
      <c r="BH192" s="570"/>
      <c r="BI192" s="570"/>
      <c r="BJ192" s="570"/>
      <c r="BK192" s="570"/>
      <c r="BL192" s="570"/>
      <c r="BM192" s="570"/>
      <c r="BN192" s="570"/>
      <c r="BO192" s="570"/>
      <c r="BP192" s="570"/>
      <c r="BQ192" s="570"/>
      <c r="BR192" s="570"/>
      <c r="BS192" s="570"/>
      <c r="BT192" s="570"/>
      <c r="BU192" s="570"/>
      <c r="BV192" s="570"/>
      <c r="BW192" s="570"/>
      <c r="BX192" s="570"/>
      <c r="BY192" s="570"/>
      <c r="BZ192" s="570"/>
      <c r="CA192" s="570"/>
      <c r="CB192" s="570"/>
      <c r="CC192" s="570"/>
      <c r="CD192" s="570"/>
      <c r="CE192" s="570"/>
      <c r="CF192" s="570"/>
      <c r="CG192" s="570"/>
      <c r="CH192" s="570"/>
      <c r="CI192" s="570"/>
      <c r="CJ192" s="570"/>
      <c r="CK192" s="570"/>
      <c r="CL192" s="570"/>
      <c r="CM192" s="570"/>
      <c r="CN192" s="570"/>
      <c r="CO192" s="570"/>
      <c r="CP192" s="570"/>
      <c r="CQ192" s="570"/>
      <c r="CR192" s="570"/>
      <c r="CS192" s="570"/>
      <c r="CT192" s="570"/>
      <c r="CU192" s="570"/>
      <c r="CV192" s="570"/>
      <c r="CW192" s="570"/>
      <c r="CX192" s="570"/>
      <c r="CY192" s="570"/>
    </row>
    <row r="193" spans="1:103">
      <c r="A193" s="629"/>
      <c r="B193" s="629"/>
      <c r="C193" s="629"/>
      <c r="D193" s="629"/>
      <c r="E193" s="629"/>
      <c r="F193" s="629"/>
      <c r="G193" s="629"/>
      <c r="H193" s="629"/>
      <c r="I193" s="629"/>
      <c r="J193" s="629"/>
      <c r="K193" s="629"/>
      <c r="L193" s="629"/>
      <c r="M193" s="629"/>
      <c r="N193" s="629"/>
      <c r="O193" s="629"/>
      <c r="P193" s="629"/>
      <c r="Q193" s="570"/>
      <c r="R193" s="570"/>
      <c r="S193" s="570"/>
      <c r="T193" s="570"/>
      <c r="U193" s="570"/>
      <c r="V193" s="570"/>
      <c r="W193" s="570"/>
      <c r="X193" s="570"/>
      <c r="Y193" s="570"/>
      <c r="Z193" s="570"/>
      <c r="AA193" s="570"/>
      <c r="AB193" s="570"/>
      <c r="AL193" s="570"/>
      <c r="AM193" s="570"/>
      <c r="AN193" s="570"/>
      <c r="AO193" s="570"/>
      <c r="AP193" s="570"/>
      <c r="AQ193" s="570"/>
      <c r="AR193" s="570"/>
      <c r="AS193" s="570"/>
      <c r="AT193" s="570"/>
      <c r="AU193" s="570"/>
      <c r="AV193" s="570"/>
      <c r="AW193" s="570"/>
      <c r="AX193" s="570"/>
      <c r="AY193" s="570"/>
      <c r="AZ193" s="570"/>
      <c r="BA193" s="570"/>
      <c r="BB193" s="570"/>
      <c r="BC193" s="570"/>
      <c r="BD193" s="570"/>
      <c r="BE193" s="570"/>
      <c r="BF193" s="570"/>
      <c r="BG193" s="570"/>
      <c r="BH193" s="570"/>
      <c r="BI193" s="570"/>
      <c r="BJ193" s="570"/>
      <c r="BK193" s="570"/>
      <c r="BL193" s="570"/>
      <c r="BM193" s="570"/>
      <c r="BN193" s="570"/>
      <c r="BO193" s="570"/>
      <c r="BP193" s="570"/>
      <c r="BQ193" s="570"/>
      <c r="BR193" s="570"/>
      <c r="BS193" s="570"/>
      <c r="BT193" s="570"/>
      <c r="BU193" s="570"/>
      <c r="BV193" s="570"/>
      <c r="BW193" s="570"/>
      <c r="BX193" s="570"/>
      <c r="BY193" s="570"/>
      <c r="BZ193" s="570"/>
      <c r="CA193" s="570"/>
      <c r="CB193" s="570"/>
      <c r="CC193" s="570"/>
      <c r="CD193" s="570"/>
      <c r="CE193" s="570"/>
      <c r="CF193" s="570"/>
      <c r="CG193" s="570"/>
      <c r="CH193" s="570"/>
      <c r="CI193" s="570"/>
      <c r="CJ193" s="570"/>
      <c r="CK193" s="570"/>
      <c r="CL193" s="570"/>
      <c r="CM193" s="570"/>
      <c r="CN193" s="570"/>
      <c r="CO193" s="570"/>
      <c r="CP193" s="570"/>
      <c r="CQ193" s="570"/>
      <c r="CR193" s="570"/>
      <c r="CS193" s="570"/>
      <c r="CT193" s="570"/>
      <c r="CU193" s="570"/>
      <c r="CV193" s="570"/>
      <c r="CW193" s="570"/>
      <c r="CX193" s="570"/>
      <c r="CY193" s="570"/>
    </row>
    <row r="194" spans="1:103">
      <c r="A194" s="629"/>
      <c r="B194" s="629"/>
      <c r="C194" s="629"/>
      <c r="D194" s="629"/>
      <c r="E194" s="629"/>
      <c r="F194" s="629"/>
      <c r="G194" s="629"/>
      <c r="H194" s="629"/>
      <c r="I194" s="629"/>
      <c r="J194" s="629"/>
      <c r="K194" s="629"/>
      <c r="L194" s="629"/>
      <c r="M194" s="629"/>
      <c r="N194" s="629"/>
      <c r="O194" s="629"/>
      <c r="P194" s="629"/>
      <c r="Q194" s="570"/>
      <c r="R194" s="570"/>
      <c r="S194" s="570"/>
      <c r="T194" s="570"/>
      <c r="U194" s="570"/>
      <c r="V194" s="570"/>
      <c r="W194" s="570"/>
      <c r="X194" s="570"/>
      <c r="Y194" s="570"/>
      <c r="Z194" s="570"/>
      <c r="AA194" s="570"/>
      <c r="AB194" s="570"/>
      <c r="AL194" s="570"/>
      <c r="AM194" s="570"/>
      <c r="AN194" s="570"/>
      <c r="AO194" s="570"/>
      <c r="AP194" s="570"/>
      <c r="AQ194" s="570"/>
      <c r="AR194" s="570"/>
      <c r="AS194" s="570"/>
      <c r="AT194" s="570"/>
      <c r="AU194" s="570"/>
      <c r="AV194" s="570"/>
      <c r="AW194" s="570"/>
      <c r="AX194" s="570"/>
      <c r="AY194" s="570"/>
      <c r="AZ194" s="570"/>
      <c r="BA194" s="570"/>
      <c r="BB194" s="570"/>
      <c r="BC194" s="570"/>
      <c r="BD194" s="570"/>
      <c r="BE194" s="570"/>
      <c r="BF194" s="570"/>
      <c r="BG194" s="570"/>
      <c r="BH194" s="570"/>
      <c r="BI194" s="570"/>
      <c r="BJ194" s="570"/>
      <c r="BK194" s="570"/>
      <c r="BL194" s="570"/>
      <c r="BM194" s="570"/>
      <c r="BN194" s="570"/>
      <c r="BO194" s="570"/>
      <c r="BP194" s="570"/>
      <c r="BQ194" s="570"/>
      <c r="BR194" s="570"/>
      <c r="BS194" s="570"/>
      <c r="BT194" s="570"/>
      <c r="BU194" s="570"/>
      <c r="BV194" s="570"/>
      <c r="BW194" s="570"/>
      <c r="BX194" s="570"/>
      <c r="BY194" s="570"/>
      <c r="BZ194" s="570"/>
      <c r="CA194" s="570"/>
      <c r="CB194" s="570"/>
      <c r="CC194" s="570"/>
      <c r="CD194" s="570"/>
      <c r="CE194" s="570"/>
      <c r="CF194" s="570"/>
      <c r="CG194" s="570"/>
      <c r="CH194" s="570"/>
      <c r="CI194" s="570"/>
      <c r="CJ194" s="570"/>
      <c r="CK194" s="570"/>
      <c r="CL194" s="570"/>
      <c r="CM194" s="570"/>
      <c r="CN194" s="570"/>
      <c r="CO194" s="570"/>
      <c r="CP194" s="570"/>
      <c r="CQ194" s="570"/>
      <c r="CR194" s="570"/>
      <c r="CS194" s="570"/>
      <c r="CT194" s="570"/>
      <c r="CU194" s="570"/>
      <c r="CV194" s="570"/>
      <c r="CW194" s="570"/>
      <c r="CX194" s="570"/>
      <c r="CY194" s="570"/>
    </row>
    <row r="195" spans="1:103">
      <c r="A195" s="629"/>
      <c r="B195" s="629"/>
      <c r="C195" s="629"/>
      <c r="D195" s="629"/>
      <c r="E195" s="629"/>
      <c r="F195" s="629"/>
      <c r="G195" s="629"/>
      <c r="H195" s="629"/>
      <c r="I195" s="629"/>
      <c r="J195" s="629"/>
      <c r="K195" s="629"/>
      <c r="L195" s="629"/>
      <c r="M195" s="629"/>
      <c r="N195" s="629"/>
      <c r="O195" s="629"/>
      <c r="P195" s="629"/>
      <c r="Q195" s="570"/>
      <c r="R195" s="570"/>
      <c r="S195" s="570"/>
      <c r="T195" s="570"/>
      <c r="U195" s="570"/>
      <c r="V195" s="570"/>
      <c r="W195" s="570"/>
      <c r="X195" s="570"/>
      <c r="Y195" s="570"/>
      <c r="Z195" s="570"/>
      <c r="AA195" s="570"/>
      <c r="AB195" s="570"/>
      <c r="AL195" s="570"/>
      <c r="AM195" s="570"/>
      <c r="AN195" s="570"/>
      <c r="AO195" s="570"/>
      <c r="AP195" s="570"/>
      <c r="AQ195" s="570"/>
      <c r="AR195" s="570"/>
      <c r="AS195" s="570"/>
      <c r="AT195" s="570"/>
      <c r="AU195" s="570"/>
      <c r="AV195" s="570"/>
      <c r="AW195" s="570"/>
      <c r="AX195" s="570"/>
      <c r="AY195" s="570"/>
      <c r="AZ195" s="570"/>
      <c r="BA195" s="570"/>
      <c r="BB195" s="570"/>
      <c r="BC195" s="570"/>
      <c r="BD195" s="570"/>
      <c r="BE195" s="570"/>
      <c r="BF195" s="570"/>
      <c r="BG195" s="570"/>
      <c r="BH195" s="570"/>
      <c r="BI195" s="570"/>
      <c r="BJ195" s="570"/>
      <c r="BK195" s="570"/>
      <c r="BL195" s="570"/>
      <c r="BM195" s="570"/>
      <c r="BN195" s="570"/>
      <c r="BO195" s="570"/>
      <c r="BP195" s="570"/>
      <c r="BQ195" s="570"/>
      <c r="BR195" s="570"/>
      <c r="BS195" s="570"/>
      <c r="BT195" s="570"/>
      <c r="BU195" s="570"/>
      <c r="BV195" s="570"/>
      <c r="BW195" s="570"/>
      <c r="BX195" s="570"/>
      <c r="BY195" s="570"/>
      <c r="BZ195" s="570"/>
      <c r="CA195" s="570"/>
      <c r="CB195" s="570"/>
      <c r="CC195" s="570"/>
      <c r="CD195" s="570"/>
      <c r="CE195" s="570"/>
      <c r="CF195" s="570"/>
      <c r="CG195" s="570"/>
      <c r="CH195" s="570"/>
      <c r="CI195" s="570"/>
      <c r="CJ195" s="570"/>
      <c r="CK195" s="570"/>
      <c r="CL195" s="570"/>
      <c r="CM195" s="570"/>
      <c r="CN195" s="570"/>
      <c r="CO195" s="570"/>
      <c r="CP195" s="570"/>
      <c r="CQ195" s="570"/>
      <c r="CR195" s="570"/>
      <c r="CS195" s="570"/>
      <c r="CT195" s="570"/>
      <c r="CU195" s="570"/>
      <c r="CV195" s="570"/>
      <c r="CW195" s="570"/>
      <c r="CX195" s="570"/>
      <c r="CY195" s="570"/>
    </row>
    <row r="196" spans="1:103">
      <c r="A196" s="629"/>
      <c r="B196" s="629"/>
      <c r="C196" s="629"/>
      <c r="D196" s="629"/>
      <c r="E196" s="629"/>
      <c r="F196" s="629"/>
      <c r="G196" s="629"/>
      <c r="H196" s="629"/>
      <c r="I196" s="629"/>
      <c r="J196" s="629"/>
      <c r="K196" s="629"/>
      <c r="L196" s="629"/>
      <c r="M196" s="629"/>
      <c r="N196" s="629"/>
      <c r="O196" s="629"/>
      <c r="P196" s="629"/>
      <c r="Q196" s="570"/>
      <c r="R196" s="570"/>
      <c r="S196" s="570"/>
      <c r="T196" s="570"/>
      <c r="U196" s="570"/>
      <c r="V196" s="570"/>
      <c r="W196" s="570"/>
      <c r="X196" s="570"/>
      <c r="Y196" s="570"/>
      <c r="Z196" s="570"/>
      <c r="AA196" s="570"/>
      <c r="AB196" s="570"/>
      <c r="AL196" s="570"/>
      <c r="AM196" s="570"/>
      <c r="AN196" s="570"/>
      <c r="AO196" s="570"/>
      <c r="AP196" s="570"/>
      <c r="AQ196" s="570"/>
      <c r="AR196" s="570"/>
      <c r="AS196" s="570"/>
      <c r="AT196" s="570"/>
      <c r="AU196" s="570"/>
      <c r="AV196" s="570"/>
      <c r="AW196" s="570"/>
      <c r="AX196" s="570"/>
      <c r="AY196" s="570"/>
      <c r="AZ196" s="570"/>
      <c r="BA196" s="570"/>
      <c r="BB196" s="570"/>
      <c r="BC196" s="570"/>
      <c r="BD196" s="570"/>
      <c r="BE196" s="570"/>
      <c r="BF196" s="570"/>
      <c r="BG196" s="570"/>
      <c r="BH196" s="570"/>
      <c r="BI196" s="570"/>
      <c r="BJ196" s="570"/>
      <c r="BK196" s="570"/>
      <c r="BL196" s="570"/>
      <c r="BM196" s="570"/>
      <c r="BN196" s="570"/>
      <c r="BO196" s="570"/>
      <c r="BP196" s="570"/>
      <c r="BQ196" s="570"/>
      <c r="BR196" s="570"/>
      <c r="BS196" s="570"/>
      <c r="BT196" s="570"/>
      <c r="BU196" s="570"/>
      <c r="BV196" s="570"/>
      <c r="BW196" s="570"/>
      <c r="BX196" s="570"/>
      <c r="BY196" s="570"/>
      <c r="BZ196" s="570"/>
      <c r="CA196" s="570"/>
      <c r="CB196" s="570"/>
      <c r="CC196" s="570"/>
      <c r="CD196" s="570"/>
      <c r="CE196" s="570"/>
      <c r="CF196" s="570"/>
      <c r="CG196" s="570"/>
      <c r="CH196" s="570"/>
      <c r="CI196" s="570"/>
      <c r="CJ196" s="570"/>
      <c r="CK196" s="570"/>
      <c r="CL196" s="570"/>
      <c r="CM196" s="570"/>
      <c r="CN196" s="570"/>
      <c r="CO196" s="570"/>
      <c r="CP196" s="570"/>
      <c r="CQ196" s="570"/>
      <c r="CR196" s="570"/>
      <c r="CS196" s="570"/>
      <c r="CT196" s="570"/>
      <c r="CU196" s="570"/>
      <c r="CV196" s="570"/>
      <c r="CW196" s="570"/>
      <c r="CX196" s="570"/>
      <c r="CY196" s="570"/>
    </row>
    <row r="197" spans="1:103">
      <c r="A197" s="629"/>
      <c r="B197" s="629"/>
      <c r="C197" s="629"/>
      <c r="D197" s="629"/>
      <c r="E197" s="629"/>
      <c r="F197" s="629"/>
      <c r="G197" s="629"/>
      <c r="H197" s="629"/>
      <c r="I197" s="629"/>
      <c r="J197" s="629"/>
      <c r="K197" s="629"/>
      <c r="L197" s="629"/>
      <c r="M197" s="629"/>
      <c r="N197" s="629"/>
      <c r="O197" s="629"/>
      <c r="P197" s="629"/>
      <c r="Q197" s="570"/>
      <c r="R197" s="570"/>
      <c r="S197" s="570"/>
      <c r="T197" s="570"/>
      <c r="U197" s="570"/>
      <c r="V197" s="570"/>
      <c r="W197" s="570"/>
      <c r="X197" s="570"/>
      <c r="Y197" s="570"/>
      <c r="Z197" s="570"/>
      <c r="AA197" s="570"/>
      <c r="AB197" s="570"/>
      <c r="AL197" s="570"/>
      <c r="AM197" s="570"/>
      <c r="AN197" s="570"/>
      <c r="AO197" s="570"/>
      <c r="AP197" s="570"/>
      <c r="AQ197" s="570"/>
      <c r="AR197" s="570"/>
      <c r="AS197" s="570"/>
      <c r="AT197" s="570"/>
      <c r="AU197" s="570"/>
      <c r="AV197" s="570"/>
      <c r="AW197" s="570"/>
      <c r="AX197" s="570"/>
      <c r="AY197" s="570"/>
      <c r="AZ197" s="570"/>
      <c r="BA197" s="570"/>
      <c r="BB197" s="570"/>
      <c r="BC197" s="570"/>
      <c r="BD197" s="570"/>
      <c r="BE197" s="570"/>
      <c r="BF197" s="570"/>
      <c r="BG197" s="570"/>
      <c r="BH197" s="570"/>
      <c r="BI197" s="570"/>
      <c r="BJ197" s="570"/>
      <c r="BK197" s="570"/>
      <c r="BL197" s="570"/>
      <c r="BM197" s="570"/>
      <c r="BN197" s="570"/>
      <c r="BO197" s="570"/>
      <c r="BP197" s="570"/>
      <c r="BQ197" s="570"/>
      <c r="BR197" s="570"/>
      <c r="BS197" s="570"/>
      <c r="BT197" s="570"/>
      <c r="BU197" s="570"/>
      <c r="BV197" s="570"/>
      <c r="BW197" s="570"/>
      <c r="BX197" s="570"/>
      <c r="BY197" s="570"/>
      <c r="BZ197" s="570"/>
      <c r="CA197" s="570"/>
      <c r="CB197" s="570"/>
      <c r="CC197" s="570"/>
      <c r="CD197" s="570"/>
      <c r="CE197" s="570"/>
      <c r="CF197" s="570"/>
      <c r="CG197" s="570"/>
      <c r="CH197" s="570"/>
      <c r="CI197" s="570"/>
      <c r="CJ197" s="570"/>
      <c r="CK197" s="570"/>
      <c r="CL197" s="570"/>
      <c r="CM197" s="570"/>
      <c r="CN197" s="570"/>
      <c r="CO197" s="570"/>
      <c r="CP197" s="570"/>
      <c r="CQ197" s="570"/>
      <c r="CR197" s="570"/>
      <c r="CS197" s="570"/>
      <c r="CT197" s="570"/>
      <c r="CU197" s="570"/>
      <c r="CV197" s="570"/>
      <c r="CW197" s="570"/>
      <c r="CX197" s="570"/>
      <c r="CY197" s="570"/>
    </row>
    <row r="198" spans="1:103">
      <c r="A198" s="629"/>
      <c r="B198" s="629"/>
      <c r="C198" s="629"/>
      <c r="D198" s="629"/>
      <c r="E198" s="629"/>
      <c r="F198" s="629"/>
      <c r="G198" s="629"/>
      <c r="H198" s="629"/>
      <c r="I198" s="629"/>
      <c r="J198" s="629"/>
      <c r="K198" s="629"/>
      <c r="L198" s="629"/>
      <c r="M198" s="629"/>
      <c r="N198" s="629"/>
      <c r="O198" s="629"/>
      <c r="P198" s="629"/>
      <c r="Q198" s="570"/>
      <c r="R198" s="570"/>
      <c r="S198" s="570"/>
      <c r="T198" s="570"/>
      <c r="U198" s="570"/>
      <c r="V198" s="570"/>
      <c r="W198" s="570"/>
      <c r="X198" s="570"/>
      <c r="Y198" s="570"/>
      <c r="Z198" s="570"/>
      <c r="AA198" s="570"/>
      <c r="AB198" s="570"/>
      <c r="AL198" s="570"/>
      <c r="AM198" s="570"/>
      <c r="AN198" s="570"/>
      <c r="AO198" s="570"/>
      <c r="AP198" s="570"/>
      <c r="AQ198" s="570"/>
      <c r="AR198" s="570"/>
      <c r="AS198" s="570"/>
      <c r="AT198" s="570"/>
      <c r="AU198" s="570"/>
      <c r="AV198" s="570"/>
      <c r="AW198" s="570"/>
      <c r="AX198" s="570"/>
      <c r="AY198" s="570"/>
      <c r="AZ198" s="570"/>
      <c r="BA198" s="570"/>
      <c r="BB198" s="570"/>
      <c r="BC198" s="570"/>
      <c r="BD198" s="570"/>
      <c r="BE198" s="570"/>
      <c r="BF198" s="570"/>
      <c r="BG198" s="570"/>
      <c r="BH198" s="570"/>
      <c r="BI198" s="570"/>
      <c r="BJ198" s="570"/>
      <c r="BK198" s="570"/>
      <c r="BL198" s="570"/>
      <c r="BM198" s="570"/>
      <c r="BN198" s="570"/>
      <c r="BO198" s="570"/>
      <c r="BP198" s="570"/>
      <c r="BQ198" s="570"/>
      <c r="BR198" s="570"/>
      <c r="BS198" s="570"/>
      <c r="BT198" s="570"/>
      <c r="BU198" s="570"/>
      <c r="BV198" s="570"/>
      <c r="BW198" s="570"/>
      <c r="BX198" s="570"/>
      <c r="BY198" s="570"/>
      <c r="BZ198" s="570"/>
      <c r="CA198" s="570"/>
      <c r="CB198" s="570"/>
      <c r="CC198" s="570"/>
      <c r="CD198" s="570"/>
      <c r="CE198" s="570"/>
      <c r="CF198" s="570"/>
      <c r="CG198" s="570"/>
      <c r="CH198" s="570"/>
      <c r="CI198" s="570"/>
      <c r="CJ198" s="570"/>
      <c r="CK198" s="570"/>
      <c r="CL198" s="570"/>
      <c r="CM198" s="570"/>
      <c r="CN198" s="570"/>
      <c r="CO198" s="570"/>
      <c r="CP198" s="570"/>
      <c r="CQ198" s="570"/>
      <c r="CR198" s="570"/>
      <c r="CS198" s="570"/>
      <c r="CT198" s="570"/>
      <c r="CU198" s="570"/>
      <c r="CV198" s="570"/>
      <c r="CW198" s="570"/>
      <c r="CX198" s="570"/>
      <c r="CY198" s="570"/>
    </row>
    <row r="199" spans="1:103">
      <c r="A199" s="629"/>
      <c r="B199" s="629"/>
      <c r="C199" s="629"/>
      <c r="D199" s="629"/>
      <c r="E199" s="629"/>
      <c r="F199" s="629"/>
      <c r="G199" s="629"/>
      <c r="H199" s="629"/>
      <c r="I199" s="629"/>
      <c r="J199" s="629"/>
      <c r="K199" s="629"/>
      <c r="L199" s="629"/>
      <c r="M199" s="629"/>
      <c r="N199" s="629"/>
      <c r="O199" s="629"/>
      <c r="P199" s="629"/>
      <c r="Q199" s="570"/>
      <c r="R199" s="570"/>
      <c r="S199" s="570"/>
      <c r="T199" s="570"/>
      <c r="U199" s="570"/>
      <c r="V199" s="570"/>
      <c r="W199" s="570"/>
      <c r="X199" s="570"/>
      <c r="Y199" s="570"/>
      <c r="Z199" s="570"/>
      <c r="AA199" s="570"/>
      <c r="AB199" s="570"/>
      <c r="AL199" s="570"/>
      <c r="AM199" s="570"/>
      <c r="AN199" s="570"/>
      <c r="AO199" s="570"/>
      <c r="AP199" s="570"/>
      <c r="AQ199" s="570"/>
      <c r="AR199" s="570"/>
      <c r="AS199" s="570"/>
      <c r="AT199" s="570"/>
      <c r="AU199" s="570"/>
      <c r="AV199" s="570"/>
      <c r="AW199" s="570"/>
      <c r="AX199" s="570"/>
      <c r="AY199" s="570"/>
      <c r="AZ199" s="570"/>
      <c r="BA199" s="570"/>
      <c r="BB199" s="570"/>
      <c r="BC199" s="570"/>
      <c r="BD199" s="570"/>
      <c r="BE199" s="570"/>
      <c r="BF199" s="570"/>
      <c r="BG199" s="570"/>
      <c r="BH199" s="570"/>
      <c r="BI199" s="570"/>
      <c r="BJ199" s="570"/>
      <c r="BK199" s="570"/>
      <c r="BL199" s="570"/>
      <c r="BM199" s="570"/>
      <c r="BN199" s="570"/>
      <c r="BO199" s="570"/>
      <c r="BP199" s="570"/>
      <c r="BQ199" s="570"/>
      <c r="BR199" s="570"/>
      <c r="BS199" s="570"/>
      <c r="BT199" s="570"/>
      <c r="BU199" s="570"/>
      <c r="BV199" s="570"/>
      <c r="BW199" s="570"/>
      <c r="BX199" s="570"/>
      <c r="BY199" s="570"/>
      <c r="BZ199" s="570"/>
      <c r="CA199" s="570"/>
      <c r="CB199" s="570"/>
      <c r="CC199" s="570"/>
      <c r="CD199" s="570"/>
      <c r="CE199" s="570"/>
      <c r="CF199" s="570"/>
      <c r="CG199" s="570"/>
      <c r="CH199" s="570"/>
      <c r="CI199" s="570"/>
      <c r="CJ199" s="570"/>
      <c r="CK199" s="570"/>
      <c r="CL199" s="570"/>
      <c r="CM199" s="570"/>
      <c r="CN199" s="570"/>
      <c r="CO199" s="570"/>
      <c r="CP199" s="570"/>
      <c r="CQ199" s="570"/>
      <c r="CR199" s="570"/>
      <c r="CS199" s="570"/>
      <c r="CT199" s="570"/>
      <c r="CU199" s="570"/>
      <c r="CV199" s="570"/>
      <c r="CW199" s="570"/>
      <c r="CX199" s="570"/>
      <c r="CY199" s="570"/>
    </row>
    <row r="200" spans="1:103">
      <c r="A200" s="629"/>
      <c r="B200" s="629"/>
      <c r="C200" s="629"/>
      <c r="D200" s="629"/>
      <c r="E200" s="629"/>
      <c r="F200" s="629"/>
      <c r="G200" s="629"/>
      <c r="H200" s="629"/>
      <c r="I200" s="629"/>
      <c r="J200" s="629"/>
      <c r="K200" s="629"/>
      <c r="L200" s="629"/>
      <c r="M200" s="629"/>
      <c r="N200" s="629"/>
      <c r="O200" s="629"/>
      <c r="P200" s="629"/>
      <c r="Q200" s="570"/>
      <c r="R200" s="570"/>
      <c r="S200" s="570"/>
      <c r="T200" s="570"/>
      <c r="U200" s="570"/>
      <c r="V200" s="570"/>
      <c r="W200" s="570"/>
      <c r="X200" s="570"/>
      <c r="Y200" s="570"/>
      <c r="Z200" s="570"/>
      <c r="AA200" s="570"/>
      <c r="AB200" s="570"/>
      <c r="AL200" s="570"/>
      <c r="AM200" s="570"/>
      <c r="AN200" s="570"/>
      <c r="AO200" s="570"/>
      <c r="AP200" s="570"/>
      <c r="AQ200" s="570"/>
      <c r="AR200" s="570"/>
      <c r="AS200" s="570"/>
      <c r="AT200" s="570"/>
      <c r="AU200" s="570"/>
      <c r="AV200" s="570"/>
      <c r="AW200" s="570"/>
      <c r="AX200" s="570"/>
      <c r="AY200" s="570"/>
      <c r="AZ200" s="570"/>
      <c r="BA200" s="570"/>
      <c r="BB200" s="570"/>
      <c r="BC200" s="570"/>
      <c r="BD200" s="570"/>
      <c r="BE200" s="570"/>
      <c r="BF200" s="570"/>
      <c r="BG200" s="570"/>
      <c r="BH200" s="570"/>
      <c r="BI200" s="570"/>
      <c r="BJ200" s="570"/>
      <c r="BK200" s="570"/>
      <c r="BL200" s="570"/>
      <c r="BM200" s="570"/>
      <c r="BN200" s="570"/>
      <c r="BO200" s="570"/>
      <c r="BP200" s="570"/>
      <c r="BQ200" s="570"/>
      <c r="BR200" s="570"/>
      <c r="BS200" s="570"/>
      <c r="BT200" s="570"/>
      <c r="BU200" s="570"/>
      <c r="BV200" s="570"/>
      <c r="BW200" s="570"/>
      <c r="BX200" s="570"/>
      <c r="BY200" s="570"/>
      <c r="BZ200" s="570"/>
      <c r="CA200" s="570"/>
      <c r="CB200" s="570"/>
      <c r="CC200" s="570"/>
      <c r="CD200" s="570"/>
      <c r="CE200" s="570"/>
      <c r="CF200" s="570"/>
      <c r="CG200" s="570"/>
      <c r="CH200" s="570"/>
      <c r="CI200" s="570"/>
      <c r="CJ200" s="570"/>
      <c r="CK200" s="570"/>
      <c r="CL200" s="570"/>
      <c r="CM200" s="570"/>
      <c r="CN200" s="570"/>
      <c r="CO200" s="570"/>
      <c r="CP200" s="570"/>
      <c r="CQ200" s="570"/>
      <c r="CR200" s="570"/>
      <c r="CS200" s="570"/>
      <c r="CT200" s="570"/>
      <c r="CU200" s="570"/>
      <c r="CV200" s="570"/>
      <c r="CW200" s="570"/>
      <c r="CX200" s="570"/>
      <c r="CY200" s="570"/>
    </row>
    <row r="201" spans="1:103">
      <c r="A201" s="629"/>
      <c r="B201" s="629"/>
      <c r="C201" s="629"/>
      <c r="D201" s="629"/>
      <c r="E201" s="629"/>
      <c r="F201" s="629"/>
      <c r="G201" s="629"/>
      <c r="H201" s="629"/>
      <c r="I201" s="629"/>
      <c r="J201" s="629"/>
      <c r="K201" s="629"/>
      <c r="L201" s="629"/>
      <c r="M201" s="629"/>
      <c r="N201" s="629"/>
      <c r="O201" s="629"/>
      <c r="P201" s="629"/>
      <c r="Q201" s="570"/>
      <c r="R201" s="570"/>
      <c r="S201" s="570"/>
      <c r="T201" s="570"/>
      <c r="U201" s="570"/>
      <c r="V201" s="570"/>
      <c r="W201" s="570"/>
      <c r="X201" s="570"/>
      <c r="Y201" s="570"/>
      <c r="Z201" s="570"/>
      <c r="AA201" s="570"/>
      <c r="AB201" s="570"/>
      <c r="AL201" s="570"/>
      <c r="AM201" s="570"/>
      <c r="AN201" s="570"/>
      <c r="AO201" s="570"/>
      <c r="AP201" s="570"/>
      <c r="AQ201" s="570"/>
      <c r="AR201" s="570"/>
      <c r="AS201" s="570"/>
      <c r="AT201" s="570"/>
      <c r="AU201" s="570"/>
      <c r="AV201" s="570"/>
      <c r="AW201" s="570"/>
      <c r="AX201" s="570"/>
      <c r="AY201" s="570"/>
      <c r="AZ201" s="570"/>
      <c r="BA201" s="570"/>
      <c r="BB201" s="570"/>
      <c r="BC201" s="570"/>
      <c r="BD201" s="570"/>
      <c r="BE201" s="570"/>
      <c r="BF201" s="570"/>
      <c r="BG201" s="570"/>
      <c r="BH201" s="570"/>
      <c r="BI201" s="570"/>
      <c r="BJ201" s="570"/>
      <c r="BK201" s="570"/>
      <c r="BL201" s="570"/>
      <c r="BM201" s="570"/>
      <c r="BN201" s="570"/>
      <c r="BO201" s="570"/>
      <c r="BP201" s="570"/>
      <c r="BQ201" s="570"/>
      <c r="BR201" s="570"/>
      <c r="BS201" s="570"/>
      <c r="BT201" s="570"/>
      <c r="BU201" s="570"/>
      <c r="BV201" s="570"/>
      <c r="BW201" s="570"/>
      <c r="BX201" s="570"/>
      <c r="BY201" s="570"/>
      <c r="BZ201" s="570"/>
      <c r="CA201" s="570"/>
      <c r="CB201" s="570"/>
      <c r="CC201" s="570"/>
      <c r="CD201" s="570"/>
      <c r="CE201" s="570"/>
      <c r="CF201" s="570"/>
      <c r="CG201" s="570"/>
      <c r="CH201" s="570"/>
      <c r="CI201" s="570"/>
      <c r="CJ201" s="570"/>
      <c r="CK201" s="570"/>
      <c r="CL201" s="570"/>
      <c r="CM201" s="570"/>
      <c r="CN201" s="570"/>
      <c r="CO201" s="570"/>
      <c r="CP201" s="570"/>
      <c r="CQ201" s="570"/>
      <c r="CR201" s="570"/>
      <c r="CS201" s="570"/>
      <c r="CT201" s="570"/>
      <c r="CU201" s="570"/>
      <c r="CV201" s="570"/>
      <c r="CW201" s="570"/>
      <c r="CX201" s="570"/>
      <c r="CY201" s="570"/>
    </row>
    <row r="202" spans="1:103">
      <c r="A202" s="629"/>
      <c r="B202" s="629"/>
      <c r="C202" s="629"/>
      <c r="D202" s="629"/>
      <c r="E202" s="629"/>
      <c r="F202" s="629"/>
      <c r="G202" s="629"/>
      <c r="H202" s="629"/>
      <c r="I202" s="629"/>
      <c r="J202" s="629"/>
      <c r="K202" s="629"/>
      <c r="L202" s="629"/>
      <c r="M202" s="629"/>
      <c r="N202" s="629"/>
      <c r="O202" s="629"/>
      <c r="P202" s="629"/>
      <c r="Q202" s="570"/>
      <c r="R202" s="570"/>
      <c r="S202" s="570"/>
      <c r="T202" s="570"/>
      <c r="U202" s="570"/>
      <c r="V202" s="570"/>
      <c r="W202" s="570"/>
      <c r="X202" s="570"/>
      <c r="Y202" s="570"/>
      <c r="Z202" s="570"/>
      <c r="AA202" s="570"/>
      <c r="AB202" s="570"/>
      <c r="AL202" s="570"/>
      <c r="AM202" s="570"/>
      <c r="AN202" s="570"/>
      <c r="AO202" s="570"/>
      <c r="AP202" s="570"/>
      <c r="AQ202" s="570"/>
      <c r="AR202" s="570"/>
      <c r="AS202" s="570"/>
      <c r="AT202" s="570"/>
      <c r="AU202" s="570"/>
      <c r="AV202" s="570"/>
      <c r="AW202" s="570"/>
      <c r="AX202" s="570"/>
      <c r="AY202" s="570"/>
      <c r="AZ202" s="570"/>
      <c r="BA202" s="570"/>
      <c r="BB202" s="570"/>
      <c r="BC202" s="570"/>
      <c r="BD202" s="570"/>
      <c r="BE202" s="570"/>
      <c r="BF202" s="570"/>
      <c r="BG202" s="570"/>
      <c r="BH202" s="570"/>
      <c r="BI202" s="570"/>
      <c r="BJ202" s="570"/>
      <c r="BK202" s="570"/>
      <c r="BL202" s="570"/>
      <c r="BM202" s="570"/>
      <c r="BN202" s="570"/>
      <c r="BO202" s="570"/>
      <c r="BP202" s="570"/>
      <c r="BQ202" s="570"/>
      <c r="BR202" s="570"/>
      <c r="BS202" s="570"/>
      <c r="BT202" s="570"/>
      <c r="BU202" s="570"/>
      <c r="BV202" s="570"/>
      <c r="BW202" s="570"/>
      <c r="BX202" s="570"/>
      <c r="BY202" s="570"/>
      <c r="BZ202" s="570"/>
      <c r="CA202" s="570"/>
      <c r="CB202" s="570"/>
      <c r="CC202" s="570"/>
      <c r="CD202" s="570"/>
      <c r="CE202" s="570"/>
      <c r="CF202" s="570"/>
      <c r="CG202" s="570"/>
      <c r="CH202" s="570"/>
      <c r="CI202" s="570"/>
      <c r="CJ202" s="570"/>
      <c r="CK202" s="570"/>
      <c r="CL202" s="570"/>
      <c r="CM202" s="570"/>
      <c r="CN202" s="570"/>
      <c r="CO202" s="570"/>
      <c r="CP202" s="570"/>
      <c r="CQ202" s="570"/>
      <c r="CR202" s="570"/>
      <c r="CS202" s="570"/>
      <c r="CT202" s="570"/>
      <c r="CU202" s="570"/>
      <c r="CV202" s="570"/>
      <c r="CW202" s="570"/>
      <c r="CX202" s="570"/>
      <c r="CY202" s="570"/>
    </row>
    <row r="203" spans="1:103">
      <c r="A203" s="629"/>
      <c r="B203" s="629"/>
      <c r="C203" s="629"/>
      <c r="D203" s="629"/>
      <c r="E203" s="629"/>
      <c r="F203" s="629"/>
      <c r="G203" s="629"/>
      <c r="H203" s="629"/>
      <c r="I203" s="629"/>
      <c r="J203" s="629"/>
      <c r="K203" s="629"/>
      <c r="L203" s="629"/>
      <c r="M203" s="629"/>
      <c r="N203" s="629"/>
      <c r="O203" s="629"/>
      <c r="P203" s="629"/>
      <c r="Q203" s="570"/>
      <c r="R203" s="570"/>
      <c r="S203" s="570"/>
      <c r="T203" s="570"/>
      <c r="U203" s="570"/>
      <c r="V203" s="570"/>
      <c r="W203" s="570"/>
      <c r="X203" s="570"/>
      <c r="Y203" s="570"/>
      <c r="Z203" s="570"/>
      <c r="AA203" s="570"/>
      <c r="AB203" s="570"/>
      <c r="AL203" s="570"/>
      <c r="AM203" s="570"/>
      <c r="AN203" s="570"/>
      <c r="AO203" s="570"/>
      <c r="AP203" s="570"/>
      <c r="AQ203" s="570"/>
      <c r="AR203" s="570"/>
      <c r="AS203" s="570"/>
      <c r="AT203" s="570"/>
      <c r="AU203" s="570"/>
      <c r="AV203" s="570"/>
      <c r="AW203" s="570"/>
      <c r="AX203" s="570"/>
      <c r="AY203" s="570"/>
      <c r="AZ203" s="570"/>
      <c r="BA203" s="570"/>
      <c r="BB203" s="570"/>
      <c r="BC203" s="570"/>
      <c r="BD203" s="570"/>
      <c r="BE203" s="570"/>
      <c r="BF203" s="570"/>
      <c r="BG203" s="570"/>
      <c r="BH203" s="570"/>
      <c r="BI203" s="570"/>
      <c r="BJ203" s="570"/>
      <c r="BK203" s="570"/>
      <c r="BL203" s="570"/>
      <c r="BM203" s="570"/>
      <c r="BN203" s="570"/>
      <c r="BO203" s="570"/>
      <c r="BP203" s="570"/>
      <c r="BQ203" s="570"/>
      <c r="BR203" s="570"/>
      <c r="BS203" s="570"/>
      <c r="BT203" s="570"/>
      <c r="BU203" s="570"/>
      <c r="BV203" s="570"/>
      <c r="BW203" s="570"/>
      <c r="BX203" s="570"/>
      <c r="BY203" s="570"/>
      <c r="BZ203" s="570"/>
      <c r="CA203" s="570"/>
      <c r="CB203" s="570"/>
      <c r="CC203" s="570"/>
      <c r="CD203" s="570"/>
      <c r="CE203" s="570"/>
      <c r="CF203" s="570"/>
      <c r="CG203" s="570"/>
      <c r="CH203" s="570"/>
      <c r="CI203" s="570"/>
      <c r="CJ203" s="570"/>
      <c r="CK203" s="570"/>
      <c r="CL203" s="570"/>
      <c r="CM203" s="570"/>
      <c r="CN203" s="570"/>
      <c r="CO203" s="570"/>
      <c r="CP203" s="570"/>
      <c r="CQ203" s="570"/>
      <c r="CR203" s="570"/>
      <c r="CS203" s="570"/>
      <c r="CT203" s="570"/>
      <c r="CU203" s="570"/>
      <c r="CV203" s="570"/>
      <c r="CW203" s="570"/>
      <c r="CX203" s="570"/>
      <c r="CY203" s="570"/>
    </row>
    <row r="204" spans="1:103">
      <c r="A204" s="629"/>
      <c r="B204" s="629"/>
      <c r="C204" s="629"/>
      <c r="D204" s="629"/>
      <c r="E204" s="629"/>
      <c r="F204" s="629"/>
      <c r="G204" s="629"/>
      <c r="H204" s="629"/>
      <c r="I204" s="629"/>
      <c r="J204" s="629"/>
      <c r="K204" s="629"/>
      <c r="L204" s="629"/>
      <c r="M204" s="629"/>
      <c r="N204" s="629"/>
      <c r="O204" s="629"/>
      <c r="P204" s="629"/>
      <c r="Q204" s="570"/>
      <c r="R204" s="570"/>
      <c r="S204" s="570"/>
      <c r="T204" s="570"/>
      <c r="U204" s="570"/>
      <c r="V204" s="570"/>
      <c r="W204" s="570"/>
      <c r="X204" s="570"/>
      <c r="Y204" s="570"/>
      <c r="Z204" s="570"/>
      <c r="AA204" s="570"/>
      <c r="AB204" s="570"/>
      <c r="AL204" s="570"/>
      <c r="AM204" s="570"/>
      <c r="AN204" s="570"/>
      <c r="AO204" s="570"/>
      <c r="AP204" s="570"/>
      <c r="AQ204" s="570"/>
      <c r="AR204" s="570"/>
      <c r="AS204" s="570"/>
      <c r="AT204" s="570"/>
      <c r="AU204" s="570"/>
      <c r="AV204" s="570"/>
      <c r="AW204" s="570"/>
      <c r="AX204" s="570"/>
      <c r="AY204" s="570"/>
      <c r="AZ204" s="570"/>
      <c r="BA204" s="570"/>
      <c r="BB204" s="570"/>
      <c r="BC204" s="570"/>
      <c r="BD204" s="570"/>
      <c r="BE204" s="570"/>
      <c r="BF204" s="570"/>
      <c r="BG204" s="570"/>
      <c r="BH204" s="570"/>
      <c r="BI204" s="570"/>
      <c r="BJ204" s="570"/>
      <c r="BK204" s="570"/>
      <c r="BL204" s="570"/>
      <c r="BM204" s="570"/>
      <c r="BN204" s="570"/>
      <c r="BO204" s="570"/>
      <c r="BP204" s="570"/>
      <c r="BQ204" s="570"/>
      <c r="BR204" s="570"/>
      <c r="BS204" s="570"/>
      <c r="BT204" s="570"/>
      <c r="BU204" s="570"/>
      <c r="BV204" s="570"/>
      <c r="BW204" s="570"/>
      <c r="BX204" s="570"/>
      <c r="BY204" s="570"/>
      <c r="BZ204" s="570"/>
      <c r="CA204" s="570"/>
      <c r="CB204" s="570"/>
      <c r="CC204" s="570"/>
      <c r="CD204" s="570"/>
      <c r="CE204" s="570"/>
      <c r="CF204" s="570"/>
      <c r="CG204" s="570"/>
      <c r="CH204" s="570"/>
      <c r="CI204" s="570"/>
      <c r="CJ204" s="570"/>
      <c r="CK204" s="570"/>
      <c r="CL204" s="570"/>
      <c r="CM204" s="570"/>
      <c r="CN204" s="570"/>
      <c r="CO204" s="570"/>
      <c r="CP204" s="570"/>
      <c r="CQ204" s="570"/>
      <c r="CR204" s="570"/>
      <c r="CS204" s="570"/>
      <c r="CT204" s="570"/>
      <c r="CU204" s="570"/>
      <c r="CV204" s="570"/>
      <c r="CW204" s="570"/>
      <c r="CX204" s="570"/>
      <c r="CY204" s="570"/>
    </row>
    <row r="205" spans="1:103">
      <c r="A205" s="629"/>
      <c r="B205" s="629"/>
      <c r="C205" s="629"/>
      <c r="D205" s="629"/>
      <c r="E205" s="629"/>
      <c r="F205" s="629"/>
      <c r="G205" s="629"/>
      <c r="H205" s="629"/>
      <c r="I205" s="629"/>
      <c r="J205" s="629"/>
      <c r="K205" s="629"/>
      <c r="L205" s="629"/>
      <c r="M205" s="629"/>
      <c r="N205" s="629"/>
      <c r="O205" s="629"/>
      <c r="P205" s="629"/>
      <c r="Q205" s="570"/>
      <c r="R205" s="570"/>
      <c r="S205" s="570"/>
      <c r="T205" s="570"/>
      <c r="U205" s="570"/>
      <c r="V205" s="570"/>
      <c r="W205" s="570"/>
      <c r="X205" s="570"/>
      <c r="Y205" s="570"/>
      <c r="Z205" s="570"/>
      <c r="AA205" s="570"/>
      <c r="AB205" s="570"/>
      <c r="AL205" s="570"/>
      <c r="AM205" s="570"/>
      <c r="AN205" s="570"/>
      <c r="AO205" s="570"/>
      <c r="AP205" s="570"/>
      <c r="AQ205" s="570"/>
      <c r="AR205" s="570"/>
      <c r="AS205" s="570"/>
      <c r="AT205" s="570"/>
      <c r="AU205" s="570"/>
      <c r="AV205" s="570"/>
      <c r="AW205" s="570"/>
      <c r="AX205" s="570"/>
      <c r="AY205" s="570"/>
      <c r="AZ205" s="570"/>
      <c r="BA205" s="570"/>
      <c r="BB205" s="570"/>
      <c r="BC205" s="570"/>
      <c r="BD205" s="570"/>
      <c r="BE205" s="570"/>
      <c r="BF205" s="570"/>
      <c r="BG205" s="570"/>
      <c r="BH205" s="570"/>
      <c r="BI205" s="570"/>
      <c r="BJ205" s="570"/>
      <c r="BK205" s="570"/>
      <c r="BL205" s="570"/>
      <c r="BM205" s="570"/>
      <c r="BN205" s="570"/>
      <c r="BO205" s="570"/>
      <c r="BP205" s="570"/>
      <c r="BQ205" s="570"/>
      <c r="BR205" s="570"/>
      <c r="BS205" s="570"/>
      <c r="BT205" s="570"/>
      <c r="BU205" s="570"/>
      <c r="BV205" s="570"/>
      <c r="BW205" s="570"/>
      <c r="BX205" s="570"/>
      <c r="BY205" s="570"/>
      <c r="BZ205" s="570"/>
      <c r="CA205" s="570"/>
      <c r="CB205" s="570"/>
      <c r="CC205" s="570"/>
      <c r="CD205" s="570"/>
      <c r="CE205" s="570"/>
      <c r="CF205" s="570"/>
      <c r="CG205" s="570"/>
      <c r="CH205" s="570"/>
      <c r="CI205" s="570"/>
      <c r="CJ205" s="570"/>
      <c r="CK205" s="570"/>
      <c r="CL205" s="570"/>
      <c r="CM205" s="570"/>
      <c r="CN205" s="570"/>
      <c r="CO205" s="570"/>
      <c r="CP205" s="570"/>
      <c r="CQ205" s="570"/>
      <c r="CR205" s="570"/>
      <c r="CS205" s="570"/>
      <c r="CT205" s="570"/>
      <c r="CU205" s="570"/>
      <c r="CV205" s="570"/>
      <c r="CW205" s="570"/>
      <c r="CX205" s="570"/>
      <c r="CY205" s="570"/>
    </row>
    <row r="206" spans="1:103">
      <c r="A206" s="629"/>
      <c r="B206" s="629"/>
      <c r="C206" s="629"/>
      <c r="D206" s="629"/>
      <c r="E206" s="629"/>
      <c r="F206" s="629"/>
      <c r="G206" s="629"/>
      <c r="H206" s="629"/>
      <c r="I206" s="629"/>
      <c r="J206" s="629"/>
      <c r="K206" s="629"/>
      <c r="L206" s="629"/>
      <c r="M206" s="629"/>
      <c r="N206" s="629"/>
      <c r="O206" s="629"/>
      <c r="P206" s="629"/>
      <c r="Q206" s="570"/>
      <c r="R206" s="570"/>
      <c r="S206" s="570"/>
      <c r="T206" s="570"/>
      <c r="U206" s="570"/>
      <c r="V206" s="570"/>
      <c r="W206" s="570"/>
      <c r="X206" s="570"/>
      <c r="Y206" s="570"/>
      <c r="Z206" s="570"/>
      <c r="AA206" s="570"/>
      <c r="AB206" s="570"/>
      <c r="AL206" s="570"/>
      <c r="AM206" s="570"/>
      <c r="AN206" s="570"/>
      <c r="AO206" s="570"/>
      <c r="AP206" s="570"/>
      <c r="AQ206" s="570"/>
      <c r="AR206" s="570"/>
      <c r="AS206" s="570"/>
      <c r="AT206" s="570"/>
      <c r="AU206" s="570"/>
      <c r="AV206" s="570"/>
      <c r="AW206" s="570"/>
      <c r="AX206" s="570"/>
      <c r="AY206" s="570"/>
      <c r="AZ206" s="570"/>
      <c r="BA206" s="570"/>
      <c r="BB206" s="570"/>
      <c r="BC206" s="570"/>
      <c r="BD206" s="570"/>
      <c r="BE206" s="570"/>
      <c r="BF206" s="570"/>
      <c r="BG206" s="570"/>
      <c r="BH206" s="570"/>
      <c r="BI206" s="570"/>
      <c r="BJ206" s="570"/>
      <c r="BK206" s="570"/>
      <c r="BL206" s="570"/>
      <c r="BM206" s="570"/>
      <c r="BN206" s="570"/>
      <c r="BO206" s="570"/>
      <c r="BP206" s="570"/>
      <c r="BQ206" s="570"/>
      <c r="BR206" s="570"/>
      <c r="BS206" s="570"/>
      <c r="BT206" s="570"/>
      <c r="BU206" s="570"/>
      <c r="BV206" s="570"/>
      <c r="BW206" s="570"/>
      <c r="BX206" s="570"/>
      <c r="BY206" s="570"/>
      <c r="BZ206" s="570"/>
      <c r="CA206" s="570"/>
      <c r="CB206" s="570"/>
      <c r="CC206" s="570"/>
      <c r="CD206" s="570"/>
      <c r="CE206" s="570"/>
      <c r="CF206" s="570"/>
      <c r="CG206" s="570"/>
      <c r="CH206" s="570"/>
      <c r="CI206" s="570"/>
      <c r="CJ206" s="570"/>
      <c r="CK206" s="570"/>
      <c r="CL206" s="570"/>
      <c r="CM206" s="570"/>
      <c r="CN206" s="570"/>
      <c r="CO206" s="570"/>
      <c r="CP206" s="570"/>
      <c r="CQ206" s="570"/>
      <c r="CR206" s="570"/>
      <c r="CS206" s="570"/>
      <c r="CT206" s="570"/>
      <c r="CU206" s="570"/>
      <c r="CV206" s="570"/>
      <c r="CW206" s="570"/>
      <c r="CX206" s="570"/>
      <c r="CY206" s="570"/>
    </row>
    <row r="207" spans="1:103">
      <c r="A207" s="629"/>
      <c r="B207" s="629"/>
      <c r="C207" s="629"/>
      <c r="D207" s="629"/>
      <c r="E207" s="629"/>
      <c r="F207" s="629"/>
      <c r="G207" s="629"/>
      <c r="H207" s="629"/>
      <c r="I207" s="629"/>
      <c r="J207" s="629"/>
      <c r="K207" s="629"/>
      <c r="L207" s="629"/>
      <c r="M207" s="629"/>
      <c r="N207" s="629"/>
      <c r="O207" s="629"/>
      <c r="P207" s="629"/>
      <c r="Q207" s="570"/>
      <c r="R207" s="570"/>
      <c r="S207" s="570"/>
      <c r="T207" s="570"/>
      <c r="U207" s="570"/>
      <c r="V207" s="570"/>
      <c r="W207" s="570"/>
      <c r="X207" s="570"/>
      <c r="Y207" s="570"/>
      <c r="Z207" s="570"/>
      <c r="AA207" s="570"/>
      <c r="AB207" s="570"/>
      <c r="AL207" s="570"/>
      <c r="AM207" s="570"/>
      <c r="AN207" s="570"/>
      <c r="AO207" s="570"/>
      <c r="AP207" s="570"/>
      <c r="AQ207" s="570"/>
      <c r="AR207" s="570"/>
      <c r="AS207" s="570"/>
      <c r="AT207" s="570"/>
      <c r="AU207" s="570"/>
      <c r="AV207" s="570"/>
      <c r="AW207" s="570"/>
      <c r="AX207" s="570"/>
      <c r="AY207" s="570"/>
      <c r="AZ207" s="570"/>
      <c r="BA207" s="570"/>
      <c r="BB207" s="570"/>
      <c r="BC207" s="570"/>
      <c r="BD207" s="570"/>
      <c r="BE207" s="570"/>
      <c r="BF207" s="570"/>
      <c r="BG207" s="570"/>
      <c r="BH207" s="570"/>
      <c r="BI207" s="570"/>
      <c r="BJ207" s="570"/>
      <c r="BK207" s="570"/>
      <c r="BL207" s="570"/>
      <c r="BM207" s="570"/>
      <c r="BN207" s="570"/>
      <c r="BO207" s="570"/>
      <c r="BP207" s="570"/>
      <c r="BQ207" s="570"/>
      <c r="BR207" s="570"/>
      <c r="BS207" s="570"/>
      <c r="BT207" s="570"/>
      <c r="BU207" s="570"/>
      <c r="BV207" s="570"/>
      <c r="BW207" s="570"/>
      <c r="BX207" s="570"/>
      <c r="BY207" s="570"/>
      <c r="BZ207" s="570"/>
      <c r="CA207" s="570"/>
      <c r="CB207" s="570"/>
      <c r="CC207" s="570"/>
      <c r="CD207" s="570"/>
      <c r="CE207" s="570"/>
      <c r="CF207" s="570"/>
      <c r="CG207" s="570"/>
      <c r="CH207" s="570"/>
      <c r="CI207" s="570"/>
      <c r="CJ207" s="570"/>
      <c r="CK207" s="570"/>
      <c r="CL207" s="570"/>
      <c r="CM207" s="570"/>
      <c r="CN207" s="570"/>
      <c r="CO207" s="570"/>
      <c r="CP207" s="570"/>
      <c r="CQ207" s="570"/>
      <c r="CR207" s="570"/>
      <c r="CS207" s="570"/>
      <c r="CT207" s="570"/>
      <c r="CU207" s="570"/>
      <c r="CV207" s="570"/>
      <c r="CW207" s="570"/>
      <c r="CX207" s="570"/>
      <c r="CY207" s="570"/>
    </row>
    <row r="208" spans="1:103">
      <c r="A208" s="629"/>
      <c r="B208" s="629"/>
      <c r="C208" s="629"/>
      <c r="D208" s="629"/>
      <c r="E208" s="629"/>
      <c r="F208" s="629"/>
      <c r="G208" s="629"/>
      <c r="H208" s="629"/>
      <c r="I208" s="629"/>
      <c r="J208" s="629"/>
      <c r="K208" s="629"/>
      <c r="L208" s="629"/>
      <c r="M208" s="629"/>
      <c r="N208" s="629"/>
      <c r="O208" s="629"/>
      <c r="P208" s="629"/>
      <c r="Q208" s="570"/>
      <c r="R208" s="570"/>
      <c r="S208" s="570"/>
      <c r="T208" s="570"/>
      <c r="U208" s="570"/>
      <c r="V208" s="570"/>
      <c r="W208" s="570"/>
      <c r="X208" s="570"/>
      <c r="Y208" s="570"/>
      <c r="Z208" s="570"/>
      <c r="AA208" s="570"/>
      <c r="AB208" s="570"/>
      <c r="AL208" s="570"/>
      <c r="AM208" s="570"/>
      <c r="AN208" s="570"/>
      <c r="AO208" s="570"/>
      <c r="AP208" s="570"/>
      <c r="AQ208" s="570"/>
      <c r="AR208" s="570"/>
      <c r="AS208" s="570"/>
      <c r="AT208" s="570"/>
      <c r="AU208" s="570"/>
      <c r="AV208" s="570"/>
      <c r="AW208" s="570"/>
      <c r="AX208" s="570"/>
      <c r="AY208" s="570"/>
      <c r="AZ208" s="570"/>
      <c r="BA208" s="570"/>
      <c r="BB208" s="570"/>
      <c r="BC208" s="570"/>
      <c r="BD208" s="570"/>
      <c r="BE208" s="570"/>
      <c r="BF208" s="570"/>
      <c r="BG208" s="570"/>
      <c r="BH208" s="570"/>
      <c r="BI208" s="570"/>
      <c r="BJ208" s="570"/>
      <c r="BK208" s="570"/>
      <c r="BL208" s="570"/>
      <c r="BM208" s="570"/>
      <c r="BN208" s="570"/>
      <c r="BO208" s="570"/>
      <c r="BP208" s="570"/>
      <c r="BQ208" s="570"/>
      <c r="BR208" s="570"/>
      <c r="BS208" s="570"/>
      <c r="BT208" s="570"/>
      <c r="BU208" s="570"/>
      <c r="BV208" s="570"/>
      <c r="BW208" s="570"/>
      <c r="BX208" s="570"/>
      <c r="BY208" s="570"/>
      <c r="BZ208" s="570"/>
      <c r="CA208" s="570"/>
      <c r="CB208" s="570"/>
      <c r="CC208" s="570"/>
      <c r="CD208" s="570"/>
      <c r="CE208" s="570"/>
      <c r="CF208" s="570"/>
      <c r="CG208" s="570"/>
      <c r="CH208" s="570"/>
      <c r="CI208" s="570"/>
      <c r="CJ208" s="570"/>
      <c r="CK208" s="570"/>
      <c r="CL208" s="570"/>
      <c r="CM208" s="570"/>
      <c r="CN208" s="570"/>
      <c r="CO208" s="570"/>
      <c r="CP208" s="570"/>
      <c r="CQ208" s="570"/>
      <c r="CR208" s="570"/>
      <c r="CS208" s="570"/>
      <c r="CT208" s="570"/>
      <c r="CU208" s="570"/>
      <c r="CV208" s="570"/>
      <c r="CW208" s="570"/>
      <c r="CX208" s="570"/>
      <c r="CY208" s="570"/>
    </row>
    <row r="209" spans="1:103">
      <c r="A209" s="629"/>
      <c r="B209" s="629"/>
      <c r="C209" s="629"/>
      <c r="D209" s="629"/>
      <c r="E209" s="629"/>
      <c r="F209" s="629"/>
      <c r="G209" s="629"/>
      <c r="H209" s="629"/>
      <c r="I209" s="629"/>
      <c r="J209" s="629"/>
      <c r="K209" s="629"/>
      <c r="L209" s="629"/>
      <c r="M209" s="629"/>
      <c r="N209" s="629"/>
      <c r="O209" s="629"/>
      <c r="P209" s="629"/>
      <c r="Q209" s="570"/>
      <c r="R209" s="570"/>
      <c r="S209" s="570"/>
      <c r="T209" s="570"/>
      <c r="U209" s="570"/>
      <c r="V209" s="570"/>
      <c r="W209" s="570"/>
      <c r="X209" s="570"/>
      <c r="Y209" s="570"/>
      <c r="Z209" s="570"/>
      <c r="AA209" s="570"/>
      <c r="AB209" s="570"/>
      <c r="AL209" s="570"/>
      <c r="AM209" s="570"/>
      <c r="AN209" s="570"/>
      <c r="AO209" s="570"/>
      <c r="AP209" s="570"/>
      <c r="AQ209" s="570"/>
      <c r="AR209" s="570"/>
      <c r="AS209" s="570"/>
      <c r="AT209" s="570"/>
      <c r="AU209" s="570"/>
      <c r="AV209" s="570"/>
      <c r="AW209" s="570"/>
      <c r="AX209" s="570"/>
      <c r="AY209" s="570"/>
      <c r="AZ209" s="570"/>
      <c r="BA209" s="570"/>
      <c r="BB209" s="570"/>
      <c r="BC209" s="570"/>
      <c r="BD209" s="570"/>
      <c r="BE209" s="570"/>
      <c r="BF209" s="570"/>
      <c r="BG209" s="570"/>
      <c r="BH209" s="570"/>
      <c r="BI209" s="570"/>
      <c r="BJ209" s="570"/>
      <c r="BK209" s="570"/>
      <c r="BL209" s="570"/>
      <c r="BM209" s="570"/>
      <c r="BN209" s="570"/>
      <c r="BO209" s="570"/>
      <c r="BP209" s="570"/>
      <c r="BQ209" s="570"/>
      <c r="BR209" s="570"/>
      <c r="BS209" s="570"/>
      <c r="BT209" s="570"/>
      <c r="BU209" s="570"/>
      <c r="BV209" s="570"/>
      <c r="BW209" s="570"/>
      <c r="BX209" s="570"/>
      <c r="BY209" s="570"/>
      <c r="BZ209" s="570"/>
      <c r="CA209" s="570"/>
      <c r="CB209" s="570"/>
      <c r="CC209" s="570"/>
      <c r="CD209" s="570"/>
      <c r="CE209" s="570"/>
      <c r="CF209" s="570"/>
      <c r="CG209" s="570"/>
      <c r="CH209" s="570"/>
      <c r="CI209" s="570"/>
      <c r="CJ209" s="570"/>
      <c r="CK209" s="570"/>
      <c r="CL209" s="570"/>
      <c r="CM209" s="570"/>
      <c r="CN209" s="570"/>
      <c r="CO209" s="570"/>
      <c r="CP209" s="570"/>
      <c r="CQ209" s="570"/>
      <c r="CR209" s="570"/>
      <c r="CS209" s="570"/>
      <c r="CT209" s="570"/>
      <c r="CU209" s="570"/>
      <c r="CV209" s="570"/>
      <c r="CW209" s="570"/>
      <c r="CX209" s="570"/>
      <c r="CY209" s="570"/>
    </row>
    <row r="210" spans="1:103">
      <c r="A210" s="629"/>
      <c r="B210" s="629"/>
      <c r="C210" s="629"/>
      <c r="D210" s="629"/>
      <c r="E210" s="629"/>
      <c r="F210" s="629"/>
      <c r="G210" s="629"/>
      <c r="H210" s="629"/>
      <c r="I210" s="629"/>
      <c r="J210" s="629"/>
      <c r="K210" s="629"/>
      <c r="L210" s="629"/>
      <c r="M210" s="629"/>
      <c r="N210" s="629"/>
      <c r="O210" s="629"/>
      <c r="P210" s="629"/>
      <c r="Q210" s="570"/>
      <c r="R210" s="570"/>
      <c r="S210" s="570"/>
      <c r="T210" s="570"/>
      <c r="U210" s="570"/>
      <c r="V210" s="570"/>
      <c r="W210" s="570"/>
      <c r="X210" s="570"/>
      <c r="Y210" s="570"/>
      <c r="Z210" s="570"/>
      <c r="AA210" s="570"/>
      <c r="AB210" s="570"/>
      <c r="AL210" s="570"/>
      <c r="AM210" s="570"/>
      <c r="AN210" s="570"/>
      <c r="AO210" s="570"/>
      <c r="AP210" s="570"/>
      <c r="AQ210" s="570"/>
      <c r="AR210" s="570"/>
      <c r="AS210" s="570"/>
      <c r="AT210" s="570"/>
      <c r="AU210" s="570"/>
      <c r="AV210" s="570"/>
      <c r="AW210" s="570"/>
      <c r="AX210" s="570"/>
      <c r="AY210" s="570"/>
      <c r="AZ210" s="570"/>
      <c r="BA210" s="570"/>
      <c r="BB210" s="570"/>
      <c r="BC210" s="570"/>
      <c r="BD210" s="570"/>
      <c r="BE210" s="570"/>
      <c r="BF210" s="570"/>
      <c r="BG210" s="570"/>
      <c r="BH210" s="570"/>
      <c r="BI210" s="570"/>
      <c r="BJ210" s="570"/>
      <c r="BK210" s="570"/>
      <c r="BL210" s="570"/>
      <c r="BM210" s="570"/>
      <c r="BN210" s="570"/>
      <c r="BO210" s="570"/>
      <c r="BP210" s="570"/>
      <c r="BQ210" s="570"/>
      <c r="BR210" s="570"/>
      <c r="BS210" s="570"/>
      <c r="BT210" s="570"/>
      <c r="BU210" s="570"/>
      <c r="BV210" s="570"/>
      <c r="BW210" s="570"/>
      <c r="BX210" s="570"/>
      <c r="BY210" s="570"/>
      <c r="BZ210" s="570"/>
      <c r="CA210" s="570"/>
      <c r="CB210" s="570"/>
      <c r="CC210" s="570"/>
      <c r="CD210" s="570"/>
      <c r="CE210" s="570"/>
      <c r="CF210" s="570"/>
      <c r="CG210" s="570"/>
      <c r="CH210" s="570"/>
      <c r="CI210" s="570"/>
      <c r="CJ210" s="570"/>
      <c r="CK210" s="570"/>
      <c r="CL210" s="570"/>
      <c r="CM210" s="570"/>
      <c r="CN210" s="570"/>
      <c r="CO210" s="570"/>
      <c r="CP210" s="570"/>
      <c r="CQ210" s="570"/>
      <c r="CR210" s="570"/>
      <c r="CS210" s="570"/>
      <c r="CT210" s="570"/>
      <c r="CU210" s="570"/>
      <c r="CV210" s="570"/>
      <c r="CW210" s="570"/>
      <c r="CX210" s="570"/>
      <c r="CY210" s="570"/>
    </row>
    <row r="211" spans="1:103">
      <c r="A211" s="629"/>
      <c r="B211" s="629"/>
      <c r="C211" s="629"/>
      <c r="D211" s="629"/>
      <c r="E211" s="629"/>
      <c r="F211" s="629"/>
      <c r="G211" s="629"/>
      <c r="H211" s="629"/>
      <c r="I211" s="629"/>
      <c r="J211" s="629"/>
      <c r="K211" s="629"/>
      <c r="L211" s="629"/>
      <c r="M211" s="629"/>
      <c r="N211" s="629"/>
      <c r="O211" s="629"/>
      <c r="P211" s="629"/>
      <c r="Q211" s="570"/>
      <c r="R211" s="570"/>
      <c r="S211" s="570"/>
      <c r="T211" s="570"/>
      <c r="U211" s="570"/>
      <c r="V211" s="570"/>
      <c r="W211" s="570"/>
      <c r="X211" s="570"/>
      <c r="Y211" s="570"/>
      <c r="Z211" s="570"/>
      <c r="AA211" s="570"/>
      <c r="AB211" s="570"/>
      <c r="AL211" s="570"/>
      <c r="AM211" s="570"/>
      <c r="AN211" s="570"/>
      <c r="AO211" s="570"/>
      <c r="AP211" s="570"/>
      <c r="AQ211" s="570"/>
      <c r="AR211" s="570"/>
      <c r="AS211" s="570"/>
      <c r="AT211" s="570"/>
      <c r="AU211" s="570"/>
      <c r="AV211" s="570"/>
      <c r="AW211" s="570"/>
      <c r="AX211" s="570"/>
      <c r="AY211" s="570"/>
      <c r="AZ211" s="570"/>
      <c r="BA211" s="570"/>
      <c r="BB211" s="570"/>
      <c r="BC211" s="570"/>
      <c r="BD211" s="570"/>
      <c r="BE211" s="570"/>
      <c r="BF211" s="570"/>
      <c r="BG211" s="570"/>
      <c r="BH211" s="570"/>
      <c r="BI211" s="570"/>
      <c r="BJ211" s="570"/>
      <c r="BK211" s="570"/>
      <c r="BL211" s="570"/>
      <c r="BM211" s="570"/>
      <c r="BN211" s="570"/>
      <c r="BO211" s="570"/>
      <c r="BP211" s="570"/>
      <c r="BQ211" s="570"/>
      <c r="BR211" s="570"/>
      <c r="BS211" s="570"/>
      <c r="BT211" s="570"/>
      <c r="BU211" s="570"/>
      <c r="BV211" s="570"/>
      <c r="BW211" s="570"/>
      <c r="BX211" s="570"/>
      <c r="BY211" s="570"/>
      <c r="BZ211" s="570"/>
      <c r="CA211" s="570"/>
      <c r="CB211" s="570"/>
      <c r="CC211" s="570"/>
      <c r="CD211" s="570"/>
      <c r="CE211" s="570"/>
      <c r="CF211" s="570"/>
      <c r="CG211" s="570"/>
      <c r="CH211" s="570"/>
      <c r="CI211" s="570"/>
      <c r="CJ211" s="570"/>
      <c r="CK211" s="570"/>
      <c r="CL211" s="570"/>
      <c r="CM211" s="570"/>
      <c r="CN211" s="570"/>
      <c r="CO211" s="570"/>
      <c r="CP211" s="570"/>
      <c r="CQ211" s="570"/>
      <c r="CR211" s="570"/>
      <c r="CS211" s="570"/>
      <c r="CT211" s="570"/>
      <c r="CU211" s="570"/>
      <c r="CV211" s="570"/>
      <c r="CW211" s="570"/>
      <c r="CX211" s="570"/>
      <c r="CY211" s="570"/>
    </row>
    <row r="212" spans="1:103">
      <c r="A212" s="629"/>
      <c r="B212" s="629"/>
      <c r="C212" s="629"/>
      <c r="D212" s="629"/>
      <c r="E212" s="629"/>
      <c r="F212" s="629"/>
      <c r="G212" s="629"/>
      <c r="H212" s="629"/>
      <c r="I212" s="629"/>
      <c r="J212" s="629"/>
      <c r="K212" s="629"/>
      <c r="L212" s="629"/>
      <c r="M212" s="629"/>
      <c r="N212" s="629"/>
      <c r="O212" s="629"/>
      <c r="P212" s="629"/>
      <c r="Q212" s="570"/>
      <c r="R212" s="570"/>
      <c r="S212" s="570"/>
      <c r="T212" s="570"/>
      <c r="U212" s="570"/>
      <c r="V212" s="570"/>
      <c r="W212" s="570"/>
      <c r="X212" s="570"/>
      <c r="Y212" s="570"/>
      <c r="Z212" s="570"/>
      <c r="AA212" s="570"/>
      <c r="AB212" s="570"/>
      <c r="AL212" s="570"/>
      <c r="AM212" s="570"/>
      <c r="AN212" s="570"/>
      <c r="AO212" s="570"/>
      <c r="AP212" s="570"/>
      <c r="AQ212" s="570"/>
      <c r="AR212" s="570"/>
      <c r="AS212" s="570"/>
      <c r="AT212" s="570"/>
      <c r="AU212" s="570"/>
      <c r="AV212" s="570"/>
      <c r="AW212" s="570"/>
      <c r="AX212" s="570"/>
      <c r="AY212" s="570"/>
      <c r="AZ212" s="570"/>
      <c r="BA212" s="570"/>
      <c r="BB212" s="570"/>
      <c r="BC212" s="570"/>
      <c r="BD212" s="570"/>
      <c r="BE212" s="570"/>
      <c r="BF212" s="570"/>
      <c r="BG212" s="570"/>
      <c r="BH212" s="570"/>
      <c r="BI212" s="570"/>
      <c r="BJ212" s="570"/>
      <c r="BK212" s="570"/>
      <c r="BL212" s="570"/>
      <c r="BM212" s="570"/>
      <c r="BN212" s="570"/>
      <c r="BO212" s="570"/>
      <c r="BP212" s="570"/>
      <c r="BQ212" s="570"/>
      <c r="BR212" s="570"/>
      <c r="BS212" s="570"/>
      <c r="BT212" s="570"/>
      <c r="BU212" s="570"/>
      <c r="BV212" s="570"/>
      <c r="BW212" s="570"/>
      <c r="BX212" s="570"/>
      <c r="BY212" s="570"/>
      <c r="BZ212" s="570"/>
      <c r="CA212" s="570"/>
      <c r="CB212" s="570"/>
      <c r="CC212" s="570"/>
      <c r="CD212" s="570"/>
      <c r="CE212" s="570"/>
      <c r="CF212" s="570"/>
      <c r="CG212" s="570"/>
      <c r="CH212" s="570"/>
      <c r="CI212" s="570"/>
      <c r="CJ212" s="570"/>
      <c r="CK212" s="570"/>
      <c r="CL212" s="570"/>
      <c r="CM212" s="570"/>
      <c r="CN212" s="570"/>
      <c r="CO212" s="570"/>
      <c r="CP212" s="570"/>
      <c r="CQ212" s="570"/>
      <c r="CR212" s="570"/>
      <c r="CS212" s="570"/>
      <c r="CT212" s="570"/>
      <c r="CU212" s="570"/>
      <c r="CV212" s="570"/>
      <c r="CW212" s="570"/>
      <c r="CX212" s="570"/>
      <c r="CY212" s="570"/>
    </row>
    <row r="213" spans="1:103">
      <c r="A213" s="629"/>
      <c r="B213" s="629"/>
      <c r="C213" s="629"/>
      <c r="D213" s="629"/>
      <c r="E213" s="629"/>
      <c r="F213" s="629"/>
      <c r="G213" s="629"/>
      <c r="H213" s="629"/>
      <c r="I213" s="629"/>
      <c r="J213" s="629"/>
      <c r="K213" s="629"/>
      <c r="L213" s="629"/>
      <c r="M213" s="629"/>
      <c r="N213" s="629"/>
      <c r="O213" s="629"/>
      <c r="P213" s="629"/>
      <c r="Q213" s="570"/>
      <c r="R213" s="570"/>
      <c r="S213" s="570"/>
      <c r="T213" s="570"/>
      <c r="U213" s="570"/>
      <c r="V213" s="570"/>
      <c r="W213" s="570"/>
      <c r="X213" s="570"/>
      <c r="Y213" s="570"/>
      <c r="Z213" s="570"/>
      <c r="AA213" s="570"/>
      <c r="AB213" s="570"/>
      <c r="AL213" s="570"/>
      <c r="AM213" s="570"/>
      <c r="AN213" s="570"/>
      <c r="AO213" s="570"/>
      <c r="AP213" s="570"/>
      <c r="AQ213" s="570"/>
      <c r="AR213" s="570"/>
      <c r="AS213" s="570"/>
      <c r="AT213" s="570"/>
      <c r="AU213" s="570"/>
      <c r="AV213" s="570"/>
      <c r="AW213" s="570"/>
      <c r="AX213" s="570"/>
      <c r="AY213" s="570"/>
      <c r="AZ213" s="570"/>
      <c r="BA213" s="570"/>
      <c r="BB213" s="570"/>
      <c r="BC213" s="570"/>
      <c r="BD213" s="570"/>
      <c r="BE213" s="570"/>
      <c r="BF213" s="570"/>
      <c r="BG213" s="570"/>
      <c r="BH213" s="570"/>
      <c r="BI213" s="570"/>
      <c r="BJ213" s="570"/>
      <c r="BK213" s="570"/>
      <c r="BL213" s="570"/>
      <c r="BM213" s="570"/>
      <c r="BN213" s="570"/>
      <c r="BO213" s="570"/>
      <c r="BP213" s="570"/>
      <c r="BQ213" s="570"/>
      <c r="BR213" s="570"/>
      <c r="BS213" s="570"/>
      <c r="BT213" s="570"/>
      <c r="BU213" s="570"/>
      <c r="BV213" s="570"/>
      <c r="BW213" s="570"/>
      <c r="BX213" s="570"/>
      <c r="BY213" s="570"/>
      <c r="BZ213" s="570"/>
      <c r="CA213" s="570"/>
      <c r="CB213" s="570"/>
      <c r="CC213" s="570"/>
      <c r="CD213" s="570"/>
      <c r="CE213" s="570"/>
      <c r="CF213" s="570"/>
      <c r="CG213" s="570"/>
      <c r="CH213" s="570"/>
      <c r="CI213" s="570"/>
      <c r="CJ213" s="570"/>
      <c r="CK213" s="570"/>
      <c r="CL213" s="570"/>
      <c r="CM213" s="570"/>
      <c r="CN213" s="570"/>
      <c r="CO213" s="570"/>
      <c r="CP213" s="570"/>
      <c r="CQ213" s="570"/>
      <c r="CR213" s="570"/>
      <c r="CS213" s="570"/>
      <c r="CT213" s="570"/>
      <c r="CU213" s="570"/>
      <c r="CV213" s="570"/>
      <c r="CW213" s="570"/>
      <c r="CX213" s="570"/>
      <c r="CY213" s="570"/>
    </row>
    <row r="214" spans="1:103">
      <c r="A214" s="629"/>
      <c r="B214" s="629"/>
      <c r="C214" s="629"/>
      <c r="D214" s="629"/>
      <c r="E214" s="629"/>
      <c r="F214" s="629"/>
      <c r="G214" s="629"/>
      <c r="H214" s="629"/>
      <c r="I214" s="629"/>
      <c r="J214" s="629"/>
      <c r="K214" s="629"/>
      <c r="L214" s="629"/>
      <c r="M214" s="629"/>
      <c r="N214" s="629"/>
      <c r="O214" s="629"/>
      <c r="P214" s="629"/>
      <c r="Q214" s="570"/>
      <c r="R214" s="570"/>
      <c r="S214" s="570"/>
      <c r="T214" s="570"/>
      <c r="U214" s="570"/>
      <c r="V214" s="570"/>
      <c r="W214" s="570"/>
      <c r="X214" s="570"/>
      <c r="Y214" s="570"/>
      <c r="Z214" s="570"/>
      <c r="AA214" s="570"/>
      <c r="AB214" s="570"/>
      <c r="AL214" s="570"/>
      <c r="AM214" s="570"/>
      <c r="AN214" s="570"/>
      <c r="AO214" s="570"/>
      <c r="AP214" s="570"/>
      <c r="AQ214" s="570"/>
      <c r="AR214" s="570"/>
      <c r="AS214" s="570"/>
      <c r="AT214" s="570"/>
      <c r="AU214" s="570"/>
      <c r="AV214" s="570"/>
      <c r="AW214" s="570"/>
      <c r="AX214" s="570"/>
      <c r="AY214" s="570"/>
      <c r="AZ214" s="570"/>
      <c r="BA214" s="570"/>
      <c r="BB214" s="570"/>
      <c r="BC214" s="570"/>
      <c r="BD214" s="570"/>
      <c r="BE214" s="570"/>
      <c r="BF214" s="570"/>
      <c r="BG214" s="570"/>
      <c r="BH214" s="570"/>
      <c r="BI214" s="570"/>
      <c r="BJ214" s="570"/>
      <c r="BK214" s="570"/>
      <c r="BL214" s="570"/>
      <c r="BM214" s="570"/>
      <c r="BN214" s="570"/>
      <c r="BO214" s="570"/>
      <c r="BP214" s="570"/>
      <c r="BQ214" s="570"/>
      <c r="BR214" s="570"/>
      <c r="BS214" s="570"/>
      <c r="BT214" s="570"/>
      <c r="BU214" s="570"/>
      <c r="BV214" s="570"/>
      <c r="BW214" s="570"/>
      <c r="BX214" s="570"/>
      <c r="BY214" s="570"/>
      <c r="BZ214" s="570"/>
      <c r="CA214" s="570"/>
      <c r="CB214" s="570"/>
      <c r="CC214" s="570"/>
      <c r="CD214" s="570"/>
      <c r="CE214" s="570"/>
      <c r="CF214" s="570"/>
      <c r="CG214" s="570"/>
      <c r="CH214" s="570"/>
      <c r="CI214" s="570"/>
      <c r="CJ214" s="570"/>
      <c r="CK214" s="570"/>
      <c r="CL214" s="570"/>
      <c r="CM214" s="570"/>
      <c r="CN214" s="570"/>
      <c r="CO214" s="570"/>
      <c r="CP214" s="570"/>
      <c r="CQ214" s="570"/>
      <c r="CR214" s="570"/>
      <c r="CS214" s="570"/>
      <c r="CT214" s="570"/>
      <c r="CU214" s="570"/>
      <c r="CV214" s="570"/>
      <c r="CW214" s="570"/>
      <c r="CX214" s="570"/>
      <c r="CY214" s="570"/>
    </row>
    <row r="215" spans="1:103">
      <c r="A215" s="629"/>
      <c r="B215" s="629"/>
      <c r="C215" s="629"/>
      <c r="D215" s="629"/>
      <c r="E215" s="629"/>
      <c r="F215" s="629"/>
      <c r="G215" s="629"/>
      <c r="H215" s="629"/>
      <c r="I215" s="629"/>
      <c r="J215" s="629"/>
      <c r="K215" s="629"/>
      <c r="L215" s="629"/>
      <c r="M215" s="629"/>
      <c r="N215" s="629"/>
      <c r="O215" s="629"/>
      <c r="P215" s="629"/>
      <c r="Q215" s="570"/>
      <c r="R215" s="570"/>
      <c r="S215" s="570"/>
      <c r="T215" s="570"/>
      <c r="U215" s="570"/>
      <c r="V215" s="570"/>
      <c r="W215" s="570"/>
      <c r="X215" s="570"/>
      <c r="Y215" s="570"/>
      <c r="Z215" s="570"/>
      <c r="AA215" s="570"/>
      <c r="AB215" s="570"/>
      <c r="AL215" s="570"/>
      <c r="AM215" s="570"/>
      <c r="AN215" s="570"/>
      <c r="AO215" s="570"/>
      <c r="AP215" s="570"/>
      <c r="AQ215" s="570"/>
      <c r="AR215" s="570"/>
      <c r="AS215" s="570"/>
      <c r="AT215" s="570"/>
      <c r="AU215" s="570"/>
      <c r="AV215" s="570"/>
      <c r="AW215" s="570"/>
      <c r="AX215" s="570"/>
      <c r="AY215" s="570"/>
      <c r="AZ215" s="570"/>
      <c r="BA215" s="570"/>
      <c r="BB215" s="570"/>
      <c r="BC215" s="570"/>
      <c r="BD215" s="570"/>
      <c r="BE215" s="570"/>
      <c r="BF215" s="570"/>
      <c r="BG215" s="570"/>
      <c r="BH215" s="570"/>
      <c r="BI215" s="570"/>
      <c r="BJ215" s="570"/>
      <c r="BK215" s="570"/>
      <c r="BL215" s="570"/>
      <c r="BM215" s="570"/>
      <c r="BN215" s="570"/>
      <c r="BO215" s="570"/>
      <c r="BP215" s="570"/>
      <c r="BQ215" s="570"/>
      <c r="BR215" s="570"/>
      <c r="BS215" s="570"/>
      <c r="BT215" s="570"/>
      <c r="BU215" s="570"/>
      <c r="BV215" s="570"/>
      <c r="BW215" s="570"/>
      <c r="BX215" s="570"/>
      <c r="BY215" s="570"/>
      <c r="BZ215" s="570"/>
      <c r="CA215" s="570"/>
      <c r="CB215" s="570"/>
      <c r="CC215" s="570"/>
      <c r="CD215" s="570"/>
      <c r="CE215" s="570"/>
      <c r="CF215" s="570"/>
      <c r="CG215" s="570"/>
      <c r="CH215" s="570"/>
      <c r="CI215" s="570"/>
      <c r="CJ215" s="570"/>
      <c r="CK215" s="570"/>
      <c r="CL215" s="570"/>
      <c r="CM215" s="570"/>
      <c r="CN215" s="570"/>
      <c r="CO215" s="570"/>
      <c r="CP215" s="570"/>
      <c r="CQ215" s="570"/>
      <c r="CR215" s="570"/>
      <c r="CS215" s="570"/>
      <c r="CT215" s="570"/>
      <c r="CU215" s="570"/>
      <c r="CV215" s="570"/>
      <c r="CW215" s="570"/>
      <c r="CX215" s="570"/>
      <c r="CY215" s="570"/>
    </row>
    <row r="216" spans="1:103">
      <c r="A216" s="629"/>
      <c r="B216" s="629"/>
      <c r="C216" s="629"/>
      <c r="D216" s="629"/>
      <c r="E216" s="629"/>
      <c r="F216" s="629"/>
      <c r="G216" s="629"/>
      <c r="H216" s="629"/>
      <c r="I216" s="629"/>
      <c r="J216" s="629"/>
      <c r="K216" s="629"/>
      <c r="L216" s="629"/>
      <c r="M216" s="629"/>
      <c r="N216" s="629"/>
      <c r="O216" s="629"/>
      <c r="P216" s="629"/>
      <c r="Q216" s="570"/>
      <c r="R216" s="570"/>
      <c r="S216" s="570"/>
      <c r="T216" s="570"/>
      <c r="U216" s="570"/>
      <c r="V216" s="570"/>
      <c r="W216" s="570"/>
      <c r="X216" s="570"/>
      <c r="Y216" s="570"/>
      <c r="Z216" s="570"/>
      <c r="AA216" s="570"/>
      <c r="AB216" s="570"/>
      <c r="AL216" s="570"/>
      <c r="AM216" s="570"/>
      <c r="AN216" s="570"/>
      <c r="AO216" s="570"/>
      <c r="AP216" s="570"/>
      <c r="AQ216" s="570"/>
      <c r="AR216" s="570"/>
      <c r="AS216" s="570"/>
      <c r="AT216" s="570"/>
      <c r="AU216" s="570"/>
      <c r="AV216" s="570"/>
      <c r="AW216" s="570"/>
      <c r="AX216" s="570"/>
      <c r="AY216" s="570"/>
      <c r="AZ216" s="570"/>
      <c r="BA216" s="570"/>
      <c r="BB216" s="570"/>
      <c r="BC216" s="570"/>
      <c r="BD216" s="570"/>
      <c r="BE216" s="570"/>
      <c r="BF216" s="570"/>
      <c r="BG216" s="570"/>
      <c r="BH216" s="570"/>
      <c r="BI216" s="570"/>
      <c r="BJ216" s="570"/>
      <c r="BK216" s="570"/>
      <c r="BL216" s="570"/>
      <c r="BM216" s="570"/>
      <c r="BN216" s="570"/>
      <c r="BO216" s="570"/>
      <c r="BP216" s="570"/>
      <c r="BQ216" s="570"/>
      <c r="BR216" s="570"/>
      <c r="BS216" s="570"/>
      <c r="BT216" s="570"/>
      <c r="BU216" s="570"/>
      <c r="BV216" s="570"/>
      <c r="BW216" s="570"/>
      <c r="BX216" s="570"/>
      <c r="BY216" s="570"/>
      <c r="BZ216" s="570"/>
      <c r="CA216" s="570"/>
      <c r="CB216" s="570"/>
      <c r="CC216" s="570"/>
      <c r="CD216" s="570"/>
      <c r="CE216" s="570"/>
      <c r="CF216" s="570"/>
      <c r="CG216" s="570"/>
      <c r="CH216" s="570"/>
      <c r="CI216" s="570"/>
      <c r="CJ216" s="570"/>
      <c r="CK216" s="570"/>
      <c r="CL216" s="570"/>
      <c r="CM216" s="570"/>
      <c r="CN216" s="570"/>
      <c r="CO216" s="570"/>
      <c r="CP216" s="570"/>
      <c r="CQ216" s="570"/>
      <c r="CR216" s="570"/>
      <c r="CS216" s="570"/>
      <c r="CT216" s="570"/>
      <c r="CU216" s="570"/>
      <c r="CV216" s="570"/>
      <c r="CW216" s="570"/>
      <c r="CX216" s="570"/>
      <c r="CY216" s="570"/>
    </row>
    <row r="217" spans="1:103">
      <c r="A217" s="629"/>
      <c r="B217" s="629"/>
      <c r="C217" s="629"/>
      <c r="D217" s="629"/>
      <c r="E217" s="629"/>
      <c r="F217" s="629"/>
      <c r="G217" s="629"/>
      <c r="H217" s="629"/>
      <c r="I217" s="629"/>
      <c r="J217" s="629"/>
      <c r="K217" s="629"/>
      <c r="L217" s="629"/>
      <c r="M217" s="629"/>
      <c r="N217" s="629"/>
      <c r="O217" s="629"/>
      <c r="P217" s="629"/>
      <c r="Q217" s="570"/>
      <c r="R217" s="570"/>
      <c r="S217" s="570"/>
      <c r="T217" s="570"/>
      <c r="U217" s="570"/>
      <c r="V217" s="570"/>
      <c r="W217" s="570"/>
      <c r="X217" s="570"/>
      <c r="Y217" s="570"/>
      <c r="Z217" s="570"/>
      <c r="AA217" s="570"/>
      <c r="AB217" s="570"/>
      <c r="AL217" s="570"/>
      <c r="AM217" s="570"/>
      <c r="AN217" s="570"/>
      <c r="AO217" s="570"/>
      <c r="AP217" s="570"/>
      <c r="AQ217" s="570"/>
      <c r="AR217" s="570"/>
      <c r="AS217" s="570"/>
      <c r="AT217" s="570"/>
      <c r="AU217" s="570"/>
      <c r="AV217" s="570"/>
      <c r="AW217" s="570"/>
      <c r="AX217" s="570"/>
      <c r="AY217" s="570"/>
      <c r="AZ217" s="570"/>
      <c r="BA217" s="570"/>
      <c r="BB217" s="570"/>
      <c r="BC217" s="570"/>
      <c r="BD217" s="570"/>
      <c r="BE217" s="570"/>
      <c r="BF217" s="570"/>
      <c r="BG217" s="570"/>
      <c r="BH217" s="570"/>
      <c r="BI217" s="570"/>
      <c r="BJ217" s="570"/>
      <c r="BK217" s="570"/>
      <c r="BL217" s="570"/>
      <c r="BM217" s="570"/>
      <c r="BN217" s="570"/>
      <c r="BO217" s="570"/>
      <c r="BP217" s="570"/>
      <c r="BQ217" s="570"/>
      <c r="BR217" s="570"/>
      <c r="BS217" s="570"/>
      <c r="BT217" s="570"/>
      <c r="BU217" s="570"/>
      <c r="BV217" s="570"/>
      <c r="BW217" s="570"/>
      <c r="BX217" s="570"/>
      <c r="BY217" s="570"/>
      <c r="BZ217" s="570"/>
      <c r="CA217" s="570"/>
      <c r="CB217" s="570"/>
      <c r="CC217" s="570"/>
      <c r="CD217" s="570"/>
      <c r="CE217" s="570"/>
      <c r="CF217" s="570"/>
      <c r="CG217" s="570"/>
      <c r="CH217" s="570"/>
      <c r="CI217" s="570"/>
      <c r="CJ217" s="570"/>
      <c r="CK217" s="570"/>
      <c r="CL217" s="570"/>
      <c r="CM217" s="570"/>
      <c r="CN217" s="570"/>
      <c r="CO217" s="570"/>
      <c r="CP217" s="570"/>
      <c r="CQ217" s="570"/>
      <c r="CR217" s="570"/>
      <c r="CS217" s="570"/>
      <c r="CT217" s="570"/>
      <c r="CU217" s="570"/>
      <c r="CV217" s="570"/>
      <c r="CW217" s="570"/>
      <c r="CX217" s="570"/>
      <c r="CY217" s="570"/>
    </row>
    <row r="218" spans="1:103">
      <c r="A218" s="629"/>
      <c r="B218" s="629"/>
      <c r="C218" s="629"/>
      <c r="D218" s="629"/>
      <c r="E218" s="629"/>
      <c r="F218" s="629"/>
      <c r="G218" s="629"/>
      <c r="H218" s="629"/>
      <c r="I218" s="629"/>
      <c r="J218" s="629"/>
      <c r="K218" s="629"/>
      <c r="L218" s="629"/>
      <c r="M218" s="629"/>
      <c r="N218" s="629"/>
      <c r="O218" s="629"/>
      <c r="P218" s="629"/>
      <c r="Q218" s="570"/>
      <c r="R218" s="570"/>
      <c r="S218" s="570"/>
      <c r="T218" s="570"/>
      <c r="U218" s="570"/>
      <c r="V218" s="570"/>
      <c r="W218" s="570"/>
      <c r="X218" s="570"/>
      <c r="Y218" s="570"/>
      <c r="Z218" s="570"/>
      <c r="AA218" s="570"/>
      <c r="AB218" s="570"/>
      <c r="AL218" s="570"/>
      <c r="AM218" s="570"/>
      <c r="AN218" s="570"/>
      <c r="AO218" s="570"/>
      <c r="AP218" s="570"/>
      <c r="AQ218" s="570"/>
      <c r="AR218" s="570"/>
      <c r="AS218" s="570"/>
      <c r="AT218" s="570"/>
      <c r="AU218" s="570"/>
      <c r="AV218" s="570"/>
      <c r="AW218" s="570"/>
      <c r="AX218" s="570"/>
      <c r="AY218" s="570"/>
      <c r="AZ218" s="570"/>
      <c r="BA218" s="570"/>
      <c r="BB218" s="570"/>
      <c r="BC218" s="570"/>
      <c r="BD218" s="570"/>
      <c r="BE218" s="570"/>
      <c r="BF218" s="570"/>
      <c r="BG218" s="570"/>
      <c r="BH218" s="570"/>
      <c r="BI218" s="570"/>
      <c r="BJ218" s="570"/>
      <c r="BK218" s="570"/>
      <c r="BL218" s="570"/>
      <c r="BM218" s="570"/>
      <c r="BN218" s="570"/>
      <c r="BO218" s="570"/>
      <c r="BP218" s="570"/>
      <c r="BQ218" s="570"/>
      <c r="BR218" s="570"/>
      <c r="BS218" s="570"/>
      <c r="BT218" s="570"/>
      <c r="BU218" s="570"/>
      <c r="BV218" s="570"/>
      <c r="BW218" s="570"/>
      <c r="BX218" s="570"/>
      <c r="BY218" s="570"/>
      <c r="BZ218" s="570"/>
      <c r="CA218" s="570"/>
      <c r="CB218" s="570"/>
      <c r="CC218" s="570"/>
      <c r="CD218" s="570"/>
      <c r="CE218" s="570"/>
      <c r="CF218" s="570"/>
      <c r="CG218" s="570"/>
      <c r="CH218" s="570"/>
      <c r="CI218" s="570"/>
      <c r="CJ218" s="570"/>
      <c r="CK218" s="570"/>
      <c r="CL218" s="570"/>
      <c r="CM218" s="570"/>
      <c r="CN218" s="570"/>
      <c r="CO218" s="570"/>
      <c r="CP218" s="570"/>
      <c r="CQ218" s="570"/>
      <c r="CR218" s="570"/>
      <c r="CS218" s="570"/>
      <c r="CT218" s="570"/>
      <c r="CU218" s="570"/>
      <c r="CV218" s="570"/>
      <c r="CW218" s="570"/>
      <c r="CX218" s="570"/>
      <c r="CY218" s="570"/>
    </row>
    <row r="219" spans="1:103">
      <c r="A219" s="629"/>
      <c r="B219" s="629"/>
      <c r="C219" s="629"/>
      <c r="D219" s="629"/>
      <c r="E219" s="629"/>
      <c r="F219" s="629"/>
      <c r="G219" s="629"/>
      <c r="H219" s="629"/>
      <c r="I219" s="629"/>
      <c r="J219" s="629"/>
      <c r="K219" s="629"/>
      <c r="L219" s="629"/>
      <c r="M219" s="629"/>
      <c r="N219" s="629"/>
      <c r="O219" s="629"/>
      <c r="P219" s="629"/>
      <c r="Q219" s="570"/>
      <c r="R219" s="570"/>
      <c r="S219" s="570"/>
      <c r="T219" s="570"/>
      <c r="U219" s="570"/>
      <c r="V219" s="570"/>
      <c r="W219" s="570"/>
      <c r="X219" s="570"/>
      <c r="Y219" s="570"/>
      <c r="Z219" s="570"/>
      <c r="AA219" s="570"/>
      <c r="AB219" s="570"/>
      <c r="AL219" s="570"/>
      <c r="AM219" s="570"/>
      <c r="AN219" s="570"/>
      <c r="AO219" s="570"/>
      <c r="AP219" s="570"/>
      <c r="AQ219" s="570"/>
      <c r="AR219" s="570"/>
      <c r="AS219" s="570"/>
      <c r="AT219" s="570"/>
      <c r="AU219" s="570"/>
      <c r="AV219" s="570"/>
      <c r="AW219" s="570"/>
      <c r="AX219" s="570"/>
      <c r="AY219" s="570"/>
      <c r="AZ219" s="570"/>
      <c r="BA219" s="570"/>
      <c r="BB219" s="570"/>
      <c r="BC219" s="570"/>
      <c r="BD219" s="570"/>
      <c r="BE219" s="570"/>
      <c r="BF219" s="570"/>
      <c r="BG219" s="570"/>
      <c r="BH219" s="570"/>
      <c r="BI219" s="570"/>
      <c r="BJ219" s="570"/>
      <c r="BK219" s="570"/>
      <c r="BL219" s="570"/>
      <c r="BM219" s="570"/>
      <c r="BN219" s="570"/>
      <c r="BO219" s="570"/>
      <c r="BP219" s="570"/>
      <c r="BQ219" s="570"/>
      <c r="BR219" s="570"/>
      <c r="BS219" s="570"/>
      <c r="BT219" s="570"/>
      <c r="BU219" s="570"/>
      <c r="BV219" s="570"/>
      <c r="BW219" s="570"/>
      <c r="BX219" s="570"/>
      <c r="BY219" s="570"/>
      <c r="BZ219" s="570"/>
      <c r="CA219" s="570"/>
      <c r="CB219" s="570"/>
      <c r="CC219" s="570"/>
      <c r="CD219" s="570"/>
      <c r="CE219" s="570"/>
      <c r="CF219" s="570"/>
      <c r="CG219" s="570"/>
      <c r="CH219" s="570"/>
      <c r="CI219" s="570"/>
      <c r="CJ219" s="570"/>
      <c r="CK219" s="570"/>
      <c r="CL219" s="570"/>
      <c r="CM219" s="570"/>
      <c r="CN219" s="570"/>
      <c r="CO219" s="570"/>
      <c r="CP219" s="570"/>
      <c r="CQ219" s="570"/>
      <c r="CR219" s="570"/>
      <c r="CS219" s="570"/>
      <c r="CT219" s="570"/>
      <c r="CU219" s="570"/>
      <c r="CV219" s="570"/>
      <c r="CW219" s="570"/>
      <c r="CX219" s="570"/>
      <c r="CY219" s="570"/>
    </row>
    <row r="220" spans="1:103">
      <c r="A220" s="629"/>
      <c r="B220" s="629"/>
      <c r="C220" s="629"/>
      <c r="D220" s="629"/>
      <c r="E220" s="629"/>
      <c r="F220" s="629"/>
      <c r="G220" s="629"/>
      <c r="H220" s="629"/>
      <c r="I220" s="629"/>
      <c r="J220" s="629"/>
      <c r="K220" s="629"/>
      <c r="L220" s="629"/>
      <c r="M220" s="629"/>
      <c r="N220" s="629"/>
      <c r="O220" s="629"/>
      <c r="P220" s="629"/>
      <c r="Q220" s="570"/>
      <c r="R220" s="570"/>
      <c r="S220" s="570"/>
      <c r="T220" s="570"/>
      <c r="U220" s="570"/>
      <c r="V220" s="570"/>
      <c r="W220" s="570"/>
      <c r="X220" s="570"/>
      <c r="Y220" s="570"/>
      <c r="Z220" s="570"/>
      <c r="AA220" s="570"/>
      <c r="AB220" s="570"/>
      <c r="AL220" s="570"/>
      <c r="AM220" s="570"/>
      <c r="AN220" s="570"/>
      <c r="AO220" s="570"/>
      <c r="AP220" s="570"/>
      <c r="AQ220" s="570"/>
      <c r="AR220" s="570"/>
      <c r="AS220" s="570"/>
      <c r="AT220" s="570"/>
      <c r="AU220" s="570"/>
      <c r="AV220" s="570"/>
      <c r="AW220" s="570"/>
      <c r="AX220" s="570"/>
      <c r="AY220" s="570"/>
      <c r="AZ220" s="570"/>
      <c r="BA220" s="570"/>
      <c r="BB220" s="570"/>
      <c r="BC220" s="570"/>
      <c r="BD220" s="570"/>
      <c r="BE220" s="570"/>
      <c r="BF220" s="570"/>
      <c r="BG220" s="570"/>
      <c r="BH220" s="570"/>
      <c r="BI220" s="570"/>
      <c r="BJ220" s="570"/>
      <c r="BK220" s="570"/>
      <c r="BL220" s="570"/>
      <c r="BM220" s="570"/>
      <c r="BN220" s="570"/>
      <c r="BO220" s="570"/>
      <c r="BP220" s="570"/>
      <c r="BQ220" s="570"/>
      <c r="BR220" s="570"/>
      <c r="BS220" s="570"/>
      <c r="BT220" s="570"/>
      <c r="BU220" s="570"/>
      <c r="BV220" s="570"/>
      <c r="BW220" s="570"/>
      <c r="BX220" s="570"/>
      <c r="BY220" s="570"/>
      <c r="BZ220" s="570"/>
      <c r="CA220" s="570"/>
      <c r="CB220" s="570"/>
      <c r="CC220" s="570"/>
      <c r="CD220" s="570"/>
      <c r="CE220" s="570"/>
      <c r="CF220" s="570"/>
      <c r="CG220" s="570"/>
      <c r="CH220" s="570"/>
      <c r="CI220" s="570"/>
      <c r="CJ220" s="570"/>
      <c r="CK220" s="570"/>
      <c r="CL220" s="570"/>
      <c r="CM220" s="570"/>
      <c r="CN220" s="570"/>
      <c r="CO220" s="570"/>
      <c r="CP220" s="570"/>
      <c r="CQ220" s="570"/>
      <c r="CR220" s="570"/>
      <c r="CS220" s="570"/>
      <c r="CT220" s="570"/>
      <c r="CU220" s="570"/>
      <c r="CV220" s="570"/>
      <c r="CW220" s="570"/>
      <c r="CX220" s="570"/>
      <c r="CY220" s="570"/>
    </row>
    <row r="221" spans="1:103">
      <c r="A221" s="629"/>
      <c r="B221" s="629"/>
      <c r="C221" s="629"/>
      <c r="D221" s="629"/>
      <c r="E221" s="629"/>
      <c r="F221" s="629"/>
      <c r="G221" s="629"/>
      <c r="H221" s="629"/>
      <c r="I221" s="629"/>
      <c r="J221" s="629"/>
      <c r="K221" s="629"/>
      <c r="L221" s="629"/>
      <c r="M221" s="629"/>
      <c r="N221" s="629"/>
      <c r="O221" s="629"/>
      <c r="P221" s="629"/>
      <c r="Q221" s="570"/>
      <c r="R221" s="570"/>
      <c r="S221" s="570"/>
      <c r="T221" s="570"/>
      <c r="U221" s="570"/>
      <c r="V221" s="570"/>
      <c r="W221" s="570"/>
      <c r="X221" s="570"/>
      <c r="Y221" s="570"/>
      <c r="Z221" s="570"/>
      <c r="AA221" s="570"/>
      <c r="AB221" s="570"/>
      <c r="AL221" s="570"/>
      <c r="AM221" s="570"/>
      <c r="AN221" s="570"/>
      <c r="AO221" s="570"/>
      <c r="AP221" s="570"/>
      <c r="AQ221" s="570"/>
      <c r="AR221" s="570"/>
      <c r="AS221" s="570"/>
      <c r="AT221" s="570"/>
      <c r="AU221" s="570"/>
      <c r="AV221" s="570"/>
      <c r="AW221" s="570"/>
      <c r="AX221" s="570"/>
      <c r="AY221" s="570"/>
      <c r="AZ221" s="570"/>
      <c r="BA221" s="570"/>
      <c r="BB221" s="570"/>
      <c r="BC221" s="570"/>
      <c r="BD221" s="570"/>
      <c r="BE221" s="570"/>
      <c r="BF221" s="570"/>
      <c r="BG221" s="570"/>
      <c r="BH221" s="570"/>
      <c r="BI221" s="570"/>
      <c r="BJ221" s="570"/>
      <c r="BK221" s="570"/>
      <c r="BL221" s="570"/>
      <c r="BM221" s="570"/>
      <c r="BN221" s="570"/>
      <c r="BO221" s="570"/>
      <c r="BP221" s="570"/>
      <c r="BQ221" s="570"/>
      <c r="BR221" s="570"/>
      <c r="BS221" s="570"/>
      <c r="BT221" s="570"/>
      <c r="BU221" s="570"/>
      <c r="BV221" s="570"/>
      <c r="BW221" s="570"/>
      <c r="BX221" s="570"/>
      <c r="BY221" s="570"/>
      <c r="BZ221" s="570"/>
      <c r="CA221" s="570"/>
      <c r="CB221" s="570"/>
      <c r="CC221" s="570"/>
      <c r="CD221" s="570"/>
      <c r="CE221" s="570"/>
      <c r="CF221" s="570"/>
      <c r="CG221" s="570"/>
      <c r="CH221" s="570"/>
      <c r="CI221" s="570"/>
      <c r="CJ221" s="570"/>
      <c r="CK221" s="570"/>
      <c r="CL221" s="570"/>
      <c r="CM221" s="570"/>
      <c r="CN221" s="570"/>
      <c r="CO221" s="570"/>
      <c r="CP221" s="570"/>
      <c r="CQ221" s="570"/>
      <c r="CR221" s="570"/>
      <c r="CS221" s="570"/>
      <c r="CT221" s="570"/>
      <c r="CU221" s="570"/>
      <c r="CV221" s="570"/>
      <c r="CW221" s="570"/>
      <c r="CX221" s="570"/>
      <c r="CY221" s="570"/>
    </row>
    <row r="222" spans="1:103">
      <c r="A222" s="629"/>
      <c r="B222" s="629"/>
      <c r="C222" s="629"/>
      <c r="D222" s="629"/>
      <c r="E222" s="629"/>
      <c r="F222" s="629"/>
      <c r="G222" s="629"/>
      <c r="H222" s="629"/>
      <c r="I222" s="629"/>
      <c r="J222" s="629"/>
      <c r="K222" s="629"/>
      <c r="L222" s="629"/>
      <c r="M222" s="629"/>
      <c r="N222" s="629"/>
      <c r="O222" s="629"/>
      <c r="P222" s="629"/>
      <c r="Q222" s="570"/>
      <c r="R222" s="570"/>
      <c r="S222" s="570"/>
      <c r="T222" s="570"/>
      <c r="U222" s="570"/>
      <c r="V222" s="570"/>
      <c r="W222" s="570"/>
      <c r="X222" s="570"/>
      <c r="Y222" s="570"/>
      <c r="Z222" s="570"/>
      <c r="AA222" s="570"/>
      <c r="AB222" s="570"/>
      <c r="AL222" s="570"/>
      <c r="AM222" s="570"/>
      <c r="AN222" s="570"/>
      <c r="AO222" s="570"/>
      <c r="AP222" s="570"/>
      <c r="AQ222" s="570"/>
      <c r="AR222" s="570"/>
      <c r="AS222" s="570"/>
      <c r="AT222" s="570"/>
      <c r="AU222" s="570"/>
      <c r="AV222" s="570"/>
      <c r="AW222" s="570"/>
      <c r="AX222" s="570"/>
      <c r="AY222" s="570"/>
      <c r="AZ222" s="570"/>
      <c r="BA222" s="570"/>
      <c r="BB222" s="570"/>
      <c r="BC222" s="570"/>
      <c r="BD222" s="570"/>
      <c r="BE222" s="570"/>
      <c r="BF222" s="570"/>
      <c r="BG222" s="570"/>
      <c r="BH222" s="570"/>
      <c r="BI222" s="570"/>
      <c r="BJ222" s="570"/>
      <c r="BK222" s="570"/>
      <c r="BL222" s="570"/>
      <c r="BM222" s="570"/>
      <c r="BN222" s="570"/>
      <c r="BO222" s="570"/>
      <c r="BP222" s="570"/>
      <c r="BQ222" s="570"/>
      <c r="BR222" s="570"/>
      <c r="BS222" s="570"/>
      <c r="BT222" s="570"/>
      <c r="BU222" s="570"/>
      <c r="BV222" s="570"/>
      <c r="BW222" s="570"/>
      <c r="BX222" s="570"/>
      <c r="BY222" s="570"/>
      <c r="BZ222" s="570"/>
      <c r="CA222" s="570"/>
      <c r="CB222" s="570"/>
      <c r="CC222" s="570"/>
      <c r="CD222" s="570"/>
      <c r="CE222" s="570"/>
      <c r="CF222" s="570"/>
      <c r="CG222" s="570"/>
      <c r="CH222" s="570"/>
      <c r="CI222" s="570"/>
      <c r="CJ222" s="570"/>
      <c r="CK222" s="570"/>
      <c r="CL222" s="570"/>
      <c r="CM222" s="570"/>
      <c r="CN222" s="570"/>
      <c r="CO222" s="570"/>
      <c r="CP222" s="570"/>
      <c r="CQ222" s="570"/>
      <c r="CR222" s="570"/>
      <c r="CS222" s="570"/>
      <c r="CT222" s="570"/>
      <c r="CU222" s="570"/>
      <c r="CV222" s="570"/>
      <c r="CW222" s="570"/>
      <c r="CX222" s="570"/>
      <c r="CY222" s="570"/>
    </row>
    <row r="223" spans="1:103">
      <c r="A223" s="629"/>
      <c r="B223" s="629"/>
      <c r="C223" s="629"/>
      <c r="D223" s="629"/>
      <c r="E223" s="629"/>
      <c r="F223" s="629"/>
      <c r="G223" s="629"/>
      <c r="H223" s="629"/>
      <c r="I223" s="629"/>
      <c r="J223" s="629"/>
      <c r="K223" s="629"/>
      <c r="L223" s="629"/>
      <c r="M223" s="629"/>
      <c r="N223" s="629"/>
      <c r="O223" s="629"/>
      <c r="P223" s="629"/>
      <c r="Q223" s="570"/>
      <c r="R223" s="570"/>
      <c r="S223" s="570"/>
      <c r="T223" s="570"/>
      <c r="U223" s="570"/>
      <c r="V223" s="570"/>
      <c r="W223" s="570"/>
      <c r="X223" s="570"/>
      <c r="Y223" s="570"/>
      <c r="Z223" s="570"/>
      <c r="AA223" s="570"/>
      <c r="AB223" s="570"/>
      <c r="AL223" s="570"/>
      <c r="AM223" s="570"/>
      <c r="AN223" s="570"/>
      <c r="AO223" s="570"/>
      <c r="AP223" s="570"/>
      <c r="AQ223" s="570"/>
      <c r="AR223" s="570"/>
      <c r="AS223" s="570"/>
      <c r="AT223" s="570"/>
      <c r="AU223" s="570"/>
      <c r="AV223" s="570"/>
      <c r="AW223" s="570"/>
      <c r="AX223" s="570"/>
      <c r="AY223" s="570"/>
      <c r="AZ223" s="570"/>
      <c r="BA223" s="570"/>
      <c r="BB223" s="570"/>
      <c r="BC223" s="570"/>
      <c r="BD223" s="570"/>
      <c r="BE223" s="570"/>
      <c r="BF223" s="570"/>
      <c r="BG223" s="570"/>
      <c r="BH223" s="570"/>
      <c r="BI223" s="570"/>
      <c r="BJ223" s="570"/>
      <c r="BK223" s="570"/>
      <c r="BL223" s="570"/>
      <c r="BM223" s="570"/>
      <c r="BN223" s="570"/>
      <c r="BO223" s="570"/>
      <c r="BP223" s="570"/>
      <c r="BQ223" s="570"/>
      <c r="BR223" s="570"/>
      <c r="BS223" s="570"/>
      <c r="BT223" s="570"/>
      <c r="BU223" s="570"/>
      <c r="BV223" s="570"/>
      <c r="BW223" s="570"/>
      <c r="BX223" s="570"/>
      <c r="BY223" s="570"/>
      <c r="BZ223" s="570"/>
      <c r="CA223" s="570"/>
      <c r="CB223" s="570"/>
      <c r="CC223" s="570"/>
      <c r="CD223" s="570"/>
      <c r="CE223" s="570"/>
      <c r="CF223" s="570"/>
      <c r="CG223" s="570"/>
      <c r="CH223" s="570"/>
      <c r="CI223" s="570"/>
      <c r="CJ223" s="570"/>
      <c r="CK223" s="570"/>
      <c r="CL223" s="570"/>
      <c r="CM223" s="570"/>
      <c r="CN223" s="570"/>
      <c r="CO223" s="570"/>
      <c r="CP223" s="570"/>
      <c r="CQ223" s="570"/>
      <c r="CR223" s="570"/>
      <c r="CS223" s="570"/>
      <c r="CT223" s="570"/>
      <c r="CU223" s="570"/>
      <c r="CV223" s="570"/>
      <c r="CW223" s="570"/>
      <c r="CX223" s="570"/>
      <c r="CY223" s="570"/>
    </row>
    <row r="224" spans="1:103">
      <c r="A224" s="629"/>
      <c r="B224" s="629"/>
      <c r="C224" s="629"/>
      <c r="D224" s="629"/>
      <c r="E224" s="629"/>
      <c r="F224" s="629"/>
      <c r="G224" s="629"/>
      <c r="H224" s="629"/>
      <c r="I224" s="629"/>
      <c r="J224" s="629"/>
      <c r="K224" s="629"/>
      <c r="L224" s="629"/>
      <c r="M224" s="629"/>
      <c r="N224" s="629"/>
      <c r="O224" s="629"/>
      <c r="P224" s="629"/>
      <c r="Q224" s="570"/>
      <c r="R224" s="570"/>
      <c r="S224" s="570"/>
      <c r="T224" s="570"/>
      <c r="U224" s="570"/>
      <c r="V224" s="570"/>
      <c r="W224" s="570"/>
      <c r="X224" s="570"/>
      <c r="Y224" s="570"/>
      <c r="Z224" s="570"/>
      <c r="AA224" s="570"/>
      <c r="AB224" s="570"/>
      <c r="AL224" s="570"/>
      <c r="AM224" s="570"/>
      <c r="AN224" s="570"/>
      <c r="AO224" s="570"/>
      <c r="AP224" s="570"/>
      <c r="AQ224" s="570"/>
      <c r="AR224" s="570"/>
      <c r="AS224" s="570"/>
      <c r="AT224" s="570"/>
      <c r="AU224" s="570"/>
      <c r="AV224" s="570"/>
      <c r="AW224" s="570"/>
      <c r="AX224" s="570"/>
      <c r="AY224" s="570"/>
      <c r="AZ224" s="570"/>
      <c r="BA224" s="570"/>
      <c r="BB224" s="570"/>
      <c r="BC224" s="570"/>
      <c r="BD224" s="570"/>
      <c r="BE224" s="570"/>
      <c r="BF224" s="570"/>
      <c r="BG224" s="570"/>
      <c r="BH224" s="570"/>
      <c r="BI224" s="570"/>
      <c r="BJ224" s="570"/>
      <c r="BK224" s="570"/>
      <c r="BL224" s="570"/>
      <c r="BM224" s="570"/>
      <c r="BN224" s="570"/>
      <c r="BO224" s="570"/>
      <c r="BP224" s="570"/>
      <c r="BQ224" s="570"/>
      <c r="BR224" s="570"/>
      <c r="BS224" s="570"/>
      <c r="BT224" s="570"/>
      <c r="BU224" s="570"/>
      <c r="BV224" s="570"/>
      <c r="BW224" s="570"/>
      <c r="BX224" s="570"/>
      <c r="BY224" s="570"/>
      <c r="BZ224" s="570"/>
      <c r="CA224" s="570"/>
      <c r="CB224" s="570"/>
      <c r="CC224" s="570"/>
      <c r="CD224" s="570"/>
      <c r="CE224" s="570"/>
      <c r="CF224" s="570"/>
      <c r="CG224" s="570"/>
      <c r="CH224" s="570"/>
      <c r="CI224" s="570"/>
      <c r="CJ224" s="570"/>
      <c r="CK224" s="570"/>
      <c r="CL224" s="570"/>
      <c r="CM224" s="570"/>
      <c r="CN224" s="570"/>
      <c r="CO224" s="570"/>
      <c r="CP224" s="570"/>
      <c r="CQ224" s="570"/>
      <c r="CR224" s="570"/>
      <c r="CS224" s="570"/>
      <c r="CT224" s="570"/>
      <c r="CU224" s="570"/>
      <c r="CV224" s="570"/>
      <c r="CW224" s="570"/>
      <c r="CX224" s="570"/>
      <c r="CY224" s="570"/>
    </row>
    <row r="225" spans="1:103">
      <c r="A225" s="629"/>
      <c r="B225" s="629"/>
      <c r="C225" s="629"/>
      <c r="D225" s="629"/>
      <c r="E225" s="629"/>
      <c r="F225" s="629"/>
      <c r="G225" s="629"/>
      <c r="H225" s="629"/>
      <c r="I225" s="629"/>
      <c r="J225" s="629"/>
      <c r="K225" s="629"/>
      <c r="L225" s="629"/>
      <c r="M225" s="629"/>
      <c r="N225" s="629"/>
      <c r="O225" s="629"/>
      <c r="P225" s="629"/>
      <c r="Q225" s="570"/>
      <c r="R225" s="570"/>
      <c r="S225" s="570"/>
      <c r="T225" s="570"/>
      <c r="U225" s="570"/>
      <c r="V225" s="570"/>
      <c r="W225" s="570"/>
      <c r="X225" s="570"/>
      <c r="Y225" s="570"/>
      <c r="Z225" s="570"/>
      <c r="AA225" s="570"/>
      <c r="AB225" s="570"/>
      <c r="AL225" s="570"/>
      <c r="AM225" s="570"/>
      <c r="AN225" s="570"/>
      <c r="AO225" s="570"/>
      <c r="AP225" s="570"/>
      <c r="AQ225" s="570"/>
      <c r="AR225" s="570"/>
      <c r="AS225" s="570"/>
      <c r="AT225" s="570"/>
      <c r="AU225" s="570"/>
      <c r="AV225" s="570"/>
      <c r="AW225" s="570"/>
      <c r="AX225" s="570"/>
      <c r="AY225" s="570"/>
      <c r="AZ225" s="570"/>
      <c r="BA225" s="570"/>
      <c r="BB225" s="570"/>
      <c r="BC225" s="570"/>
      <c r="BD225" s="570"/>
      <c r="BE225" s="570"/>
      <c r="BF225" s="570"/>
      <c r="BG225" s="570"/>
      <c r="BH225" s="570"/>
      <c r="BI225" s="570"/>
      <c r="BJ225" s="570"/>
      <c r="BK225" s="570"/>
      <c r="BL225" s="570"/>
      <c r="BM225" s="570"/>
      <c r="BN225" s="570"/>
      <c r="BO225" s="570"/>
      <c r="BP225" s="570"/>
      <c r="BQ225" s="570"/>
      <c r="BR225" s="570"/>
      <c r="BS225" s="570"/>
      <c r="BT225" s="570"/>
      <c r="BU225" s="570"/>
      <c r="BV225" s="570"/>
      <c r="BW225" s="570"/>
      <c r="BX225" s="570"/>
      <c r="BY225" s="570"/>
      <c r="BZ225" s="570"/>
      <c r="CA225" s="570"/>
      <c r="CB225" s="570"/>
      <c r="CC225" s="570"/>
      <c r="CD225" s="570"/>
      <c r="CE225" s="570"/>
      <c r="CF225" s="570"/>
      <c r="CG225" s="570"/>
      <c r="CH225" s="570"/>
      <c r="CI225" s="570"/>
      <c r="CJ225" s="570"/>
      <c r="CK225" s="570"/>
      <c r="CL225" s="570"/>
      <c r="CM225" s="570"/>
      <c r="CN225" s="570"/>
      <c r="CO225" s="570"/>
      <c r="CP225" s="570"/>
      <c r="CQ225" s="570"/>
      <c r="CR225" s="570"/>
      <c r="CS225" s="570"/>
      <c r="CT225" s="570"/>
      <c r="CU225" s="570"/>
      <c r="CV225" s="570"/>
      <c r="CW225" s="570"/>
      <c r="CX225" s="570"/>
      <c r="CY225" s="570"/>
    </row>
    <row r="226" spans="1:103">
      <c r="A226" s="629"/>
      <c r="B226" s="629"/>
      <c r="C226" s="629"/>
      <c r="D226" s="629"/>
      <c r="E226" s="629"/>
      <c r="F226" s="629"/>
      <c r="G226" s="629"/>
      <c r="H226" s="629"/>
      <c r="I226" s="629"/>
      <c r="J226" s="629"/>
      <c r="K226" s="629"/>
      <c r="L226" s="629"/>
      <c r="M226" s="629"/>
      <c r="N226" s="629"/>
      <c r="O226" s="629"/>
      <c r="P226" s="629"/>
      <c r="Q226" s="570"/>
      <c r="R226" s="570"/>
      <c r="S226" s="570"/>
      <c r="T226" s="570"/>
      <c r="U226" s="570"/>
      <c r="V226" s="570"/>
      <c r="W226" s="570"/>
      <c r="X226" s="570"/>
      <c r="Y226" s="570"/>
      <c r="Z226" s="570"/>
      <c r="AA226" s="570"/>
      <c r="AB226" s="570"/>
      <c r="AL226" s="570"/>
      <c r="AM226" s="570"/>
      <c r="AN226" s="570"/>
      <c r="AO226" s="570"/>
      <c r="AP226" s="570"/>
      <c r="AQ226" s="570"/>
      <c r="AR226" s="570"/>
      <c r="AS226" s="570"/>
      <c r="AT226" s="570"/>
      <c r="AU226" s="570"/>
      <c r="AV226" s="570"/>
      <c r="AW226" s="570"/>
      <c r="AX226" s="570"/>
      <c r="AY226" s="570"/>
      <c r="AZ226" s="570"/>
      <c r="BA226" s="570"/>
      <c r="BB226" s="570"/>
      <c r="BC226" s="570"/>
      <c r="BD226" s="570"/>
      <c r="BE226" s="570"/>
      <c r="BF226" s="570"/>
      <c r="BG226" s="570"/>
      <c r="BH226" s="570"/>
      <c r="BI226" s="570"/>
      <c r="BJ226" s="570"/>
      <c r="BK226" s="570"/>
      <c r="BL226" s="570"/>
      <c r="BM226" s="570"/>
      <c r="BN226" s="570"/>
      <c r="BO226" s="570"/>
      <c r="BP226" s="570"/>
      <c r="BQ226" s="570"/>
      <c r="BR226" s="570"/>
      <c r="BS226" s="570"/>
      <c r="BT226" s="570"/>
      <c r="BU226" s="570"/>
      <c r="BV226" s="570"/>
      <c r="BW226" s="570"/>
      <c r="BX226" s="570"/>
      <c r="BY226" s="570"/>
      <c r="BZ226" s="570"/>
      <c r="CA226" s="570"/>
      <c r="CB226" s="570"/>
      <c r="CC226" s="570"/>
      <c r="CD226" s="570"/>
      <c r="CE226" s="570"/>
      <c r="CF226" s="570"/>
      <c r="CG226" s="570"/>
      <c r="CH226" s="570"/>
      <c r="CI226" s="570"/>
      <c r="CJ226" s="570"/>
      <c r="CK226" s="570"/>
      <c r="CL226" s="570"/>
      <c r="CM226" s="570"/>
      <c r="CN226" s="570"/>
      <c r="CO226" s="570"/>
      <c r="CP226" s="570"/>
      <c r="CQ226" s="570"/>
      <c r="CR226" s="570"/>
      <c r="CS226" s="570"/>
      <c r="CT226" s="570"/>
      <c r="CU226" s="570"/>
      <c r="CV226" s="570"/>
      <c r="CW226" s="570"/>
      <c r="CX226" s="570"/>
      <c r="CY226" s="570"/>
    </row>
    <row r="227" spans="1:103">
      <c r="A227" s="629"/>
      <c r="B227" s="629"/>
      <c r="C227" s="629"/>
      <c r="D227" s="629"/>
      <c r="E227" s="629"/>
      <c r="F227" s="629"/>
      <c r="G227" s="629"/>
      <c r="H227" s="629"/>
      <c r="I227" s="629"/>
      <c r="J227" s="629"/>
      <c r="K227" s="629"/>
      <c r="L227" s="629"/>
      <c r="M227" s="629"/>
      <c r="N227" s="629"/>
      <c r="O227" s="629"/>
      <c r="P227" s="629"/>
      <c r="Q227" s="570"/>
      <c r="R227" s="570"/>
      <c r="S227" s="570"/>
      <c r="T227" s="570"/>
      <c r="U227" s="570"/>
      <c r="V227" s="570"/>
      <c r="W227" s="570"/>
      <c r="X227" s="570"/>
      <c r="Y227" s="570"/>
      <c r="Z227" s="570"/>
      <c r="AA227" s="570"/>
      <c r="AB227" s="570"/>
      <c r="AL227" s="570"/>
      <c r="AM227" s="570"/>
      <c r="AN227" s="570"/>
      <c r="AO227" s="570"/>
      <c r="AP227" s="570"/>
      <c r="AQ227" s="570"/>
      <c r="AR227" s="570"/>
      <c r="AS227" s="570"/>
      <c r="AT227" s="570"/>
      <c r="AU227" s="570"/>
      <c r="AV227" s="570"/>
      <c r="AW227" s="570"/>
      <c r="AX227" s="570"/>
      <c r="AY227" s="570"/>
      <c r="AZ227" s="570"/>
      <c r="BA227" s="570"/>
      <c r="BB227" s="570"/>
      <c r="BC227" s="570"/>
      <c r="BD227" s="570"/>
      <c r="BE227" s="570"/>
      <c r="BF227" s="570"/>
      <c r="BG227" s="570"/>
      <c r="BH227" s="570"/>
      <c r="BI227" s="570"/>
      <c r="BJ227" s="570"/>
      <c r="BK227" s="570"/>
      <c r="BL227" s="570"/>
      <c r="BM227" s="570"/>
      <c r="BN227" s="570"/>
      <c r="BO227" s="570"/>
      <c r="BP227" s="570"/>
      <c r="BQ227" s="570"/>
      <c r="BR227" s="570"/>
      <c r="BS227" s="570"/>
      <c r="BT227" s="570"/>
      <c r="BU227" s="570"/>
      <c r="BV227" s="570"/>
      <c r="BW227" s="570"/>
      <c r="BX227" s="570"/>
      <c r="BY227" s="570"/>
      <c r="BZ227" s="570"/>
      <c r="CA227" s="570"/>
      <c r="CB227" s="570"/>
      <c r="CC227" s="570"/>
      <c r="CD227" s="570"/>
      <c r="CE227" s="570"/>
      <c r="CF227" s="570"/>
      <c r="CG227" s="570"/>
      <c r="CH227" s="570"/>
      <c r="CI227" s="570"/>
      <c r="CJ227" s="570"/>
      <c r="CK227" s="570"/>
      <c r="CL227" s="570"/>
      <c r="CM227" s="570"/>
      <c r="CN227" s="570"/>
      <c r="CO227" s="570"/>
      <c r="CP227" s="570"/>
      <c r="CQ227" s="570"/>
      <c r="CR227" s="570"/>
      <c r="CS227" s="570"/>
      <c r="CT227" s="570"/>
      <c r="CU227" s="570"/>
      <c r="CV227" s="570"/>
      <c r="CW227" s="570"/>
      <c r="CX227" s="570"/>
      <c r="CY227" s="570"/>
    </row>
    <row r="228" spans="1:103">
      <c r="A228" s="629"/>
      <c r="B228" s="629"/>
      <c r="C228" s="629"/>
      <c r="D228" s="629"/>
      <c r="E228" s="629"/>
      <c r="F228" s="629"/>
      <c r="G228" s="629"/>
      <c r="H228" s="629"/>
      <c r="I228" s="629"/>
      <c r="J228" s="629"/>
      <c r="K228" s="629"/>
      <c r="L228" s="629"/>
      <c r="M228" s="629"/>
      <c r="N228" s="629"/>
      <c r="O228" s="629"/>
      <c r="P228" s="629"/>
      <c r="Q228" s="570"/>
      <c r="R228" s="570"/>
      <c r="S228" s="570"/>
      <c r="T228" s="570"/>
      <c r="U228" s="570"/>
      <c r="V228" s="570"/>
      <c r="W228" s="570"/>
      <c r="X228" s="570"/>
      <c r="Y228" s="570"/>
      <c r="Z228" s="570"/>
      <c r="AA228" s="570"/>
      <c r="AB228" s="570"/>
      <c r="AL228" s="570"/>
      <c r="AM228" s="570"/>
      <c r="AN228" s="570"/>
      <c r="AO228" s="570"/>
      <c r="AP228" s="570"/>
      <c r="AQ228" s="570"/>
      <c r="AR228" s="570"/>
      <c r="AS228" s="570"/>
      <c r="AT228" s="570"/>
      <c r="AU228" s="570"/>
      <c r="AV228" s="570"/>
      <c r="AW228" s="570"/>
      <c r="AX228" s="570"/>
      <c r="AY228" s="570"/>
      <c r="AZ228" s="570"/>
      <c r="BA228" s="570"/>
      <c r="BB228" s="570"/>
      <c r="BC228" s="570"/>
      <c r="BD228" s="570"/>
      <c r="BE228" s="570"/>
      <c r="BF228" s="570"/>
      <c r="BG228" s="570"/>
      <c r="BH228" s="570"/>
      <c r="BI228" s="570"/>
      <c r="BJ228" s="570"/>
      <c r="BK228" s="570"/>
      <c r="BL228" s="570"/>
      <c r="BM228" s="570"/>
      <c r="BN228" s="570"/>
      <c r="BO228" s="570"/>
      <c r="BP228" s="570"/>
      <c r="BQ228" s="570"/>
      <c r="BR228" s="570"/>
      <c r="BS228" s="570"/>
      <c r="BT228" s="570"/>
      <c r="BU228" s="570"/>
      <c r="BV228" s="570"/>
      <c r="BW228" s="570"/>
      <c r="BX228" s="570"/>
      <c r="BY228" s="570"/>
      <c r="BZ228" s="570"/>
      <c r="CA228" s="570"/>
      <c r="CB228" s="570"/>
      <c r="CC228" s="570"/>
      <c r="CD228" s="570"/>
      <c r="CE228" s="570"/>
      <c r="CF228" s="570"/>
      <c r="CG228" s="570"/>
      <c r="CH228" s="570"/>
      <c r="CI228" s="570"/>
      <c r="CJ228" s="570"/>
      <c r="CK228" s="570"/>
      <c r="CL228" s="570"/>
      <c r="CM228" s="570"/>
      <c r="CN228" s="570"/>
      <c r="CO228" s="570"/>
      <c r="CP228" s="570"/>
      <c r="CQ228" s="570"/>
      <c r="CR228" s="570"/>
      <c r="CS228" s="570"/>
      <c r="CT228" s="570"/>
      <c r="CU228" s="570"/>
      <c r="CV228" s="570"/>
      <c r="CW228" s="570"/>
      <c r="CX228" s="570"/>
      <c r="CY228" s="570"/>
    </row>
    <row r="229" spans="1:103">
      <c r="A229" s="629"/>
      <c r="B229" s="629"/>
      <c r="C229" s="629"/>
      <c r="D229" s="629"/>
      <c r="E229" s="629"/>
      <c r="F229" s="629"/>
      <c r="G229" s="629"/>
      <c r="H229" s="629"/>
      <c r="I229" s="629"/>
      <c r="J229" s="629"/>
      <c r="K229" s="629"/>
      <c r="L229" s="629"/>
      <c r="M229" s="629"/>
      <c r="N229" s="629"/>
      <c r="O229" s="629"/>
      <c r="P229" s="629"/>
      <c r="Q229" s="570"/>
      <c r="R229" s="570"/>
      <c r="S229" s="570"/>
      <c r="T229" s="570"/>
      <c r="U229" s="570"/>
      <c r="V229" s="570"/>
      <c r="W229" s="570"/>
      <c r="X229" s="570"/>
      <c r="Y229" s="570"/>
      <c r="Z229" s="570"/>
      <c r="AA229" s="570"/>
      <c r="AB229" s="570"/>
      <c r="AL229" s="570"/>
      <c r="AM229" s="570"/>
      <c r="AN229" s="570"/>
      <c r="AO229" s="570"/>
      <c r="AP229" s="570"/>
      <c r="AQ229" s="570"/>
      <c r="AR229" s="570"/>
      <c r="AS229" s="570"/>
      <c r="AT229" s="570"/>
      <c r="AU229" s="570"/>
      <c r="AV229" s="570"/>
      <c r="AW229" s="570"/>
      <c r="AX229" s="570"/>
      <c r="AY229" s="570"/>
      <c r="AZ229" s="570"/>
      <c r="BA229" s="570"/>
      <c r="BB229" s="570"/>
      <c r="BC229" s="570"/>
      <c r="BD229" s="570"/>
      <c r="BE229" s="570"/>
      <c r="BF229" s="570"/>
      <c r="BG229" s="570"/>
      <c r="BH229" s="570"/>
      <c r="BI229" s="570"/>
      <c r="BJ229" s="570"/>
      <c r="BK229" s="570"/>
      <c r="BL229" s="570"/>
      <c r="BM229" s="570"/>
      <c r="BN229" s="570"/>
      <c r="BO229" s="570"/>
      <c r="BP229" s="570"/>
      <c r="BQ229" s="570"/>
      <c r="BR229" s="570"/>
      <c r="BS229" s="570"/>
      <c r="BT229" s="570"/>
      <c r="BU229" s="570"/>
      <c r="BV229" s="570"/>
      <c r="BW229" s="570"/>
      <c r="BX229" s="570"/>
      <c r="BY229" s="570"/>
      <c r="BZ229" s="570"/>
      <c r="CA229" s="570"/>
      <c r="CB229" s="570"/>
      <c r="CC229" s="570"/>
      <c r="CD229" s="570"/>
      <c r="CE229" s="570"/>
      <c r="CF229" s="570"/>
      <c r="CG229" s="570"/>
      <c r="CH229" s="570"/>
      <c r="CI229" s="570"/>
      <c r="CJ229" s="570"/>
      <c r="CK229" s="570"/>
      <c r="CL229" s="570"/>
      <c r="CM229" s="570"/>
      <c r="CN229" s="570"/>
      <c r="CO229" s="570"/>
      <c r="CP229" s="570"/>
      <c r="CQ229" s="570"/>
      <c r="CR229" s="570"/>
      <c r="CS229" s="570"/>
      <c r="CT229" s="570"/>
      <c r="CU229" s="570"/>
      <c r="CV229" s="570"/>
      <c r="CW229" s="570"/>
      <c r="CX229" s="570"/>
      <c r="CY229" s="570"/>
    </row>
    <row r="230" spans="1:103">
      <c r="A230" s="629"/>
      <c r="B230" s="629"/>
      <c r="C230" s="629"/>
      <c r="D230" s="629"/>
      <c r="E230" s="629"/>
      <c r="F230" s="629"/>
      <c r="G230" s="629"/>
      <c r="H230" s="629"/>
      <c r="I230" s="629"/>
      <c r="J230" s="629"/>
      <c r="K230" s="629"/>
      <c r="L230" s="629"/>
      <c r="M230" s="629"/>
      <c r="N230" s="629"/>
      <c r="O230" s="629"/>
      <c r="P230" s="629"/>
      <c r="Q230" s="570"/>
      <c r="R230" s="570"/>
      <c r="S230" s="570"/>
      <c r="T230" s="570"/>
      <c r="U230" s="570"/>
      <c r="V230" s="570"/>
      <c r="W230" s="570"/>
      <c r="X230" s="570"/>
      <c r="Y230" s="570"/>
      <c r="Z230" s="570"/>
      <c r="AA230" s="570"/>
      <c r="AB230" s="570"/>
      <c r="AL230" s="570"/>
      <c r="AM230" s="570"/>
      <c r="AN230" s="570"/>
      <c r="AO230" s="570"/>
      <c r="AP230" s="570"/>
      <c r="AQ230" s="570"/>
      <c r="AR230" s="570"/>
      <c r="AS230" s="570"/>
      <c r="AT230" s="570"/>
      <c r="AU230" s="570"/>
      <c r="AV230" s="570"/>
      <c r="AW230" s="570"/>
      <c r="AX230" s="570"/>
      <c r="AY230" s="570"/>
      <c r="AZ230" s="570"/>
      <c r="BA230" s="570"/>
      <c r="BB230" s="570"/>
      <c r="BC230" s="570"/>
      <c r="BD230" s="570"/>
      <c r="BE230" s="570"/>
      <c r="BF230" s="570"/>
      <c r="BG230" s="570"/>
      <c r="BH230" s="570"/>
      <c r="BI230" s="570"/>
      <c r="BJ230" s="570"/>
      <c r="BK230" s="570"/>
      <c r="BL230" s="570"/>
      <c r="BM230" s="570"/>
      <c r="BN230" s="570"/>
      <c r="BO230" s="570"/>
      <c r="BP230" s="570"/>
      <c r="BQ230" s="570"/>
      <c r="BR230" s="570"/>
      <c r="BS230" s="570"/>
      <c r="BT230" s="570"/>
      <c r="BU230" s="570"/>
      <c r="BV230" s="570"/>
      <c r="BW230" s="570"/>
      <c r="BX230" s="570"/>
      <c r="BY230" s="570"/>
      <c r="BZ230" s="570"/>
      <c r="CA230" s="570"/>
      <c r="CB230" s="570"/>
      <c r="CC230" s="570"/>
      <c r="CD230" s="570"/>
      <c r="CE230" s="570"/>
      <c r="CF230" s="570"/>
      <c r="CG230" s="570"/>
      <c r="CH230" s="570"/>
      <c r="CI230" s="570"/>
      <c r="CJ230" s="570"/>
      <c r="CK230" s="570"/>
      <c r="CL230" s="570"/>
      <c r="CM230" s="570"/>
      <c r="CN230" s="570"/>
      <c r="CO230" s="570"/>
      <c r="CP230" s="570"/>
      <c r="CQ230" s="570"/>
      <c r="CR230" s="570"/>
      <c r="CS230" s="570"/>
      <c r="CT230" s="570"/>
      <c r="CU230" s="570"/>
      <c r="CV230" s="570"/>
      <c r="CW230" s="570"/>
      <c r="CX230" s="570"/>
      <c r="CY230" s="570"/>
    </row>
    <row r="231" spans="1:103">
      <c r="A231" s="629"/>
      <c r="B231" s="629"/>
      <c r="C231" s="629"/>
      <c r="D231" s="629"/>
      <c r="E231" s="629"/>
      <c r="F231" s="629"/>
      <c r="G231" s="629"/>
      <c r="H231" s="629"/>
      <c r="I231" s="629"/>
      <c r="J231" s="629"/>
      <c r="K231" s="629"/>
      <c r="L231" s="629"/>
      <c r="M231" s="629"/>
      <c r="N231" s="629"/>
      <c r="O231" s="629"/>
      <c r="P231" s="629"/>
      <c r="Q231" s="570"/>
      <c r="R231" s="570"/>
      <c r="S231" s="570"/>
      <c r="T231" s="570"/>
      <c r="U231" s="570"/>
      <c r="V231" s="570"/>
      <c r="W231" s="570"/>
      <c r="X231" s="570"/>
      <c r="Y231" s="570"/>
      <c r="Z231" s="570"/>
      <c r="AA231" s="570"/>
      <c r="AB231" s="570"/>
      <c r="AL231" s="570"/>
      <c r="AM231" s="570"/>
      <c r="AN231" s="570"/>
      <c r="AO231" s="570"/>
      <c r="AP231" s="570"/>
      <c r="AQ231" s="570"/>
      <c r="AR231" s="570"/>
      <c r="AS231" s="570"/>
      <c r="AT231" s="570"/>
      <c r="AU231" s="570"/>
      <c r="AV231" s="570"/>
      <c r="AW231" s="570"/>
      <c r="AX231" s="570"/>
      <c r="AY231" s="570"/>
      <c r="AZ231" s="570"/>
      <c r="BA231" s="570"/>
      <c r="BB231" s="570"/>
      <c r="BC231" s="570"/>
      <c r="BD231" s="570"/>
      <c r="BE231" s="570"/>
      <c r="BF231" s="570"/>
      <c r="BG231" s="570"/>
      <c r="BH231" s="570"/>
      <c r="BI231" s="570"/>
      <c r="BJ231" s="570"/>
      <c r="BK231" s="570"/>
      <c r="BL231" s="570"/>
      <c r="BM231" s="570"/>
      <c r="BN231" s="570"/>
      <c r="BO231" s="570"/>
      <c r="BP231" s="570"/>
      <c r="BQ231" s="570"/>
      <c r="BR231" s="570"/>
      <c r="BS231" s="570"/>
      <c r="BT231" s="570"/>
      <c r="BU231" s="570"/>
      <c r="BV231" s="570"/>
      <c r="BW231" s="570"/>
      <c r="BX231" s="570"/>
      <c r="BY231" s="570"/>
      <c r="BZ231" s="570"/>
      <c r="CA231" s="570"/>
      <c r="CB231" s="570"/>
      <c r="CC231" s="570"/>
      <c r="CD231" s="570"/>
      <c r="CE231" s="570"/>
      <c r="CF231" s="570"/>
      <c r="CG231" s="570"/>
      <c r="CH231" s="570"/>
      <c r="CI231" s="570"/>
      <c r="CJ231" s="570"/>
      <c r="CK231" s="570"/>
      <c r="CL231" s="570"/>
      <c r="CM231" s="570"/>
      <c r="CN231" s="570"/>
      <c r="CO231" s="570"/>
      <c r="CP231" s="570"/>
      <c r="CQ231" s="570"/>
      <c r="CR231" s="570"/>
      <c r="CS231" s="570"/>
      <c r="CT231" s="570"/>
      <c r="CU231" s="570"/>
      <c r="CV231" s="570"/>
      <c r="CW231" s="570"/>
      <c r="CX231" s="570"/>
      <c r="CY231" s="570"/>
    </row>
    <row r="232" spans="1:103">
      <c r="A232" s="629"/>
      <c r="B232" s="629"/>
      <c r="C232" s="629"/>
      <c r="D232" s="629"/>
      <c r="E232" s="629"/>
      <c r="F232" s="629"/>
      <c r="G232" s="629"/>
      <c r="H232" s="629"/>
      <c r="I232" s="629"/>
      <c r="J232" s="629"/>
      <c r="K232" s="629"/>
      <c r="L232" s="629"/>
      <c r="M232" s="629"/>
      <c r="N232" s="629"/>
      <c r="O232" s="629"/>
      <c r="P232" s="629"/>
      <c r="Q232" s="570"/>
      <c r="R232" s="570"/>
      <c r="S232" s="570"/>
      <c r="T232" s="570"/>
      <c r="U232" s="570"/>
      <c r="V232" s="570"/>
      <c r="W232" s="570"/>
      <c r="X232" s="570"/>
      <c r="Y232" s="570"/>
      <c r="Z232" s="570"/>
      <c r="AA232" s="570"/>
      <c r="AB232" s="570"/>
      <c r="AL232" s="570"/>
      <c r="AM232" s="570"/>
      <c r="AN232" s="570"/>
      <c r="AO232" s="570"/>
      <c r="AP232" s="570"/>
      <c r="AQ232" s="570"/>
      <c r="AR232" s="570"/>
      <c r="AS232" s="570"/>
      <c r="AT232" s="570"/>
      <c r="AU232" s="570"/>
      <c r="AV232" s="570"/>
      <c r="AW232" s="570"/>
      <c r="AX232" s="570"/>
      <c r="AY232" s="570"/>
      <c r="AZ232" s="570"/>
      <c r="BA232" s="570"/>
      <c r="BB232" s="570"/>
      <c r="BC232" s="570"/>
      <c r="BD232" s="570"/>
      <c r="BE232" s="570"/>
      <c r="BF232" s="570"/>
      <c r="BG232" s="570"/>
      <c r="BH232" s="570"/>
      <c r="BI232" s="570"/>
      <c r="BJ232" s="570"/>
      <c r="BK232" s="570"/>
      <c r="BL232" s="570"/>
      <c r="BM232" s="570"/>
      <c r="BN232" s="570"/>
      <c r="BO232" s="570"/>
      <c r="BP232" s="570"/>
      <c r="BQ232" s="570"/>
      <c r="BR232" s="570"/>
      <c r="BS232" s="570"/>
      <c r="BT232" s="570"/>
      <c r="BU232" s="570"/>
      <c r="BV232" s="570"/>
      <c r="BW232" s="570"/>
      <c r="BX232" s="570"/>
      <c r="BY232" s="570"/>
      <c r="BZ232" s="570"/>
      <c r="CA232" s="570"/>
      <c r="CB232" s="570"/>
      <c r="CC232" s="570"/>
      <c r="CD232" s="570"/>
      <c r="CE232" s="570"/>
      <c r="CF232" s="570"/>
      <c r="CG232" s="570"/>
      <c r="CH232" s="570"/>
      <c r="CI232" s="570"/>
      <c r="CJ232" s="570"/>
      <c r="CK232" s="570"/>
      <c r="CL232" s="570"/>
      <c r="CM232" s="570"/>
      <c r="CN232" s="570"/>
      <c r="CO232" s="570"/>
      <c r="CP232" s="570"/>
      <c r="CQ232" s="570"/>
      <c r="CR232" s="570"/>
      <c r="CS232" s="570"/>
      <c r="CT232" s="570"/>
      <c r="CU232" s="570"/>
      <c r="CV232" s="570"/>
      <c r="CW232" s="570"/>
      <c r="CX232" s="570"/>
      <c r="CY232" s="570"/>
    </row>
    <row r="233" spans="1:103">
      <c r="A233" s="570"/>
      <c r="B233" s="570"/>
      <c r="C233" s="570"/>
      <c r="D233" s="570"/>
      <c r="E233" s="570"/>
      <c r="F233" s="570"/>
      <c r="G233" s="570"/>
      <c r="H233" s="570"/>
      <c r="I233" s="570"/>
      <c r="J233" s="570"/>
      <c r="K233" s="570"/>
      <c r="L233" s="570"/>
      <c r="M233" s="570"/>
      <c r="N233" s="570"/>
      <c r="O233" s="570"/>
      <c r="P233" s="570"/>
      <c r="Q233" s="570"/>
      <c r="R233" s="570"/>
      <c r="S233" s="570"/>
      <c r="T233" s="570"/>
      <c r="U233" s="570"/>
      <c r="V233" s="570"/>
      <c r="W233" s="570"/>
      <c r="X233" s="570"/>
      <c r="Y233" s="570"/>
      <c r="Z233" s="570"/>
      <c r="AA233" s="570"/>
      <c r="AB233" s="570"/>
      <c r="AL233" s="570"/>
      <c r="AM233" s="570"/>
      <c r="AN233" s="570"/>
      <c r="AO233" s="570"/>
      <c r="AP233" s="570"/>
      <c r="AQ233" s="570"/>
      <c r="AR233" s="570"/>
      <c r="AS233" s="570"/>
      <c r="AT233" s="570"/>
      <c r="AU233" s="570"/>
      <c r="AV233" s="570"/>
      <c r="AW233" s="570"/>
      <c r="AX233" s="570"/>
      <c r="AY233" s="570"/>
      <c r="AZ233" s="570"/>
      <c r="BA233" s="570"/>
      <c r="BB233" s="570"/>
      <c r="BC233" s="570"/>
      <c r="BD233" s="570"/>
      <c r="BE233" s="570"/>
      <c r="BF233" s="570"/>
      <c r="BG233" s="570"/>
      <c r="BH233" s="570"/>
      <c r="BI233" s="570"/>
      <c r="BJ233" s="570"/>
      <c r="BK233" s="570"/>
      <c r="BL233" s="570"/>
      <c r="BM233" s="570"/>
      <c r="BN233" s="570"/>
      <c r="BO233" s="570"/>
      <c r="BP233" s="570"/>
      <c r="BQ233" s="570"/>
      <c r="BR233" s="570"/>
      <c r="BS233" s="570"/>
      <c r="BT233" s="570"/>
      <c r="BU233" s="570"/>
      <c r="BV233" s="570"/>
      <c r="BW233" s="570"/>
      <c r="BX233" s="570"/>
      <c r="BY233" s="570"/>
      <c r="BZ233" s="570"/>
      <c r="CA233" s="570"/>
      <c r="CB233" s="570"/>
      <c r="CC233" s="570"/>
      <c r="CD233" s="570"/>
      <c r="CE233" s="570"/>
      <c r="CF233" s="570"/>
      <c r="CG233" s="570"/>
      <c r="CH233" s="570"/>
      <c r="CI233" s="570"/>
      <c r="CJ233" s="570"/>
      <c r="CK233" s="570"/>
      <c r="CL233" s="570"/>
      <c r="CM233" s="570"/>
      <c r="CN233" s="570"/>
      <c r="CO233" s="570"/>
      <c r="CP233" s="570"/>
      <c r="CQ233" s="570"/>
      <c r="CR233" s="570"/>
      <c r="CS233" s="570"/>
      <c r="CT233" s="570"/>
      <c r="CU233" s="570"/>
      <c r="CV233" s="570"/>
      <c r="CW233" s="570"/>
      <c r="CX233" s="570"/>
      <c r="CY233" s="570"/>
    </row>
    <row r="234" spans="1:103">
      <c r="A234" s="570"/>
      <c r="B234" s="570"/>
      <c r="C234" s="570"/>
      <c r="D234" s="570"/>
      <c r="E234" s="570"/>
      <c r="F234" s="570"/>
      <c r="G234" s="570"/>
      <c r="H234" s="570"/>
      <c r="I234" s="570"/>
      <c r="J234" s="570"/>
      <c r="K234" s="570"/>
      <c r="L234" s="570"/>
      <c r="M234" s="570"/>
      <c r="N234" s="570"/>
      <c r="O234" s="570"/>
      <c r="P234" s="570"/>
      <c r="Q234" s="570"/>
      <c r="R234" s="570"/>
      <c r="S234" s="570"/>
      <c r="T234" s="570"/>
      <c r="U234" s="570"/>
      <c r="V234" s="570"/>
      <c r="W234" s="570"/>
      <c r="X234" s="570"/>
      <c r="Y234" s="570"/>
      <c r="Z234" s="570"/>
      <c r="AA234" s="570"/>
      <c r="AB234" s="570"/>
      <c r="AL234" s="570"/>
      <c r="AM234" s="570"/>
      <c r="AN234" s="570"/>
      <c r="AO234" s="570"/>
      <c r="AP234" s="570"/>
      <c r="AQ234" s="570"/>
      <c r="AR234" s="570"/>
      <c r="AS234" s="570"/>
      <c r="AT234" s="570"/>
      <c r="AU234" s="570"/>
      <c r="AV234" s="570"/>
      <c r="AW234" s="570"/>
      <c r="AX234" s="570"/>
      <c r="AY234" s="570"/>
      <c r="AZ234" s="570"/>
      <c r="BA234" s="570"/>
      <c r="BB234" s="570"/>
      <c r="BC234" s="570"/>
      <c r="BD234" s="570"/>
      <c r="BE234" s="570"/>
      <c r="BF234" s="570"/>
      <c r="BG234" s="570"/>
      <c r="BH234" s="570"/>
      <c r="BI234" s="570"/>
      <c r="BJ234" s="570"/>
      <c r="BK234" s="570"/>
      <c r="BL234" s="570"/>
      <c r="BM234" s="570"/>
      <c r="BN234" s="570"/>
      <c r="BO234" s="570"/>
      <c r="BP234" s="570"/>
      <c r="BQ234" s="570"/>
      <c r="BR234" s="570"/>
      <c r="BS234" s="570"/>
      <c r="BT234" s="570"/>
      <c r="BU234" s="570"/>
      <c r="BV234" s="570"/>
      <c r="BW234" s="570"/>
      <c r="BX234" s="570"/>
      <c r="BY234" s="570"/>
      <c r="BZ234" s="570"/>
      <c r="CA234" s="570"/>
      <c r="CB234" s="570"/>
      <c r="CC234" s="570"/>
      <c r="CD234" s="570"/>
      <c r="CE234" s="570"/>
      <c r="CF234" s="570"/>
      <c r="CG234" s="570"/>
      <c r="CH234" s="570"/>
      <c r="CI234" s="570"/>
      <c r="CJ234" s="570"/>
      <c r="CK234" s="570"/>
      <c r="CL234" s="570"/>
      <c r="CM234" s="570"/>
      <c r="CN234" s="570"/>
      <c r="CO234" s="570"/>
      <c r="CP234" s="570"/>
      <c r="CQ234" s="570"/>
      <c r="CR234" s="570"/>
      <c r="CS234" s="570"/>
      <c r="CT234" s="570"/>
      <c r="CU234" s="570"/>
      <c r="CV234" s="570"/>
      <c r="CW234" s="570"/>
      <c r="CX234" s="570"/>
      <c r="CY234" s="570"/>
    </row>
    <row r="235" spans="1:103">
      <c r="A235" s="570"/>
      <c r="B235" s="570"/>
      <c r="C235" s="570"/>
      <c r="D235" s="570"/>
      <c r="E235" s="570"/>
      <c r="F235" s="570"/>
      <c r="G235" s="570"/>
      <c r="H235" s="570"/>
      <c r="I235" s="570"/>
      <c r="J235" s="570"/>
      <c r="K235" s="570"/>
      <c r="L235" s="570"/>
      <c r="M235" s="570"/>
      <c r="N235" s="570"/>
      <c r="O235" s="570"/>
      <c r="P235" s="570"/>
      <c r="Q235" s="570"/>
      <c r="R235" s="570"/>
      <c r="S235" s="570"/>
      <c r="T235" s="570"/>
      <c r="U235" s="570"/>
      <c r="V235" s="570"/>
      <c r="W235" s="570"/>
      <c r="X235" s="570"/>
      <c r="Y235" s="570"/>
      <c r="Z235" s="570"/>
      <c r="AA235" s="570"/>
      <c r="AB235" s="570"/>
      <c r="AL235" s="570"/>
      <c r="AM235" s="570"/>
      <c r="AN235" s="570"/>
      <c r="AO235" s="570"/>
      <c r="AP235" s="570"/>
      <c r="AQ235" s="570"/>
      <c r="AR235" s="570"/>
      <c r="AS235" s="570"/>
      <c r="AT235" s="570"/>
      <c r="AU235" s="570"/>
      <c r="AV235" s="570"/>
      <c r="AW235" s="570"/>
      <c r="AX235" s="570"/>
      <c r="AY235" s="570"/>
      <c r="AZ235" s="570"/>
      <c r="BA235" s="570"/>
      <c r="BB235" s="570"/>
      <c r="BC235" s="570"/>
      <c r="BD235" s="570"/>
      <c r="BE235" s="570"/>
      <c r="BF235" s="570"/>
      <c r="BG235" s="570"/>
      <c r="BH235" s="570"/>
      <c r="BI235" s="570"/>
      <c r="BJ235" s="570"/>
      <c r="BK235" s="570"/>
      <c r="BL235" s="570"/>
      <c r="BM235" s="570"/>
      <c r="BN235" s="570"/>
      <c r="BO235" s="570"/>
      <c r="BP235" s="570"/>
      <c r="BQ235" s="570"/>
      <c r="BR235" s="570"/>
      <c r="BS235" s="570"/>
      <c r="BT235" s="570"/>
      <c r="BU235" s="570"/>
      <c r="BV235" s="570"/>
      <c r="BW235" s="570"/>
      <c r="BX235" s="570"/>
      <c r="BY235" s="570"/>
      <c r="BZ235" s="570"/>
      <c r="CA235" s="570"/>
      <c r="CB235" s="570"/>
      <c r="CC235" s="570"/>
      <c r="CD235" s="570"/>
      <c r="CE235" s="570"/>
      <c r="CF235" s="570"/>
      <c r="CG235" s="570"/>
      <c r="CH235" s="570"/>
      <c r="CI235" s="570"/>
      <c r="CJ235" s="570"/>
      <c r="CK235" s="570"/>
      <c r="CL235" s="570"/>
      <c r="CM235" s="570"/>
      <c r="CN235" s="570"/>
      <c r="CO235" s="570"/>
      <c r="CP235" s="570"/>
      <c r="CQ235" s="570"/>
      <c r="CR235" s="570"/>
      <c r="CS235" s="570"/>
      <c r="CT235" s="570"/>
      <c r="CU235" s="570"/>
      <c r="CV235" s="570"/>
      <c r="CW235" s="570"/>
      <c r="CX235" s="570"/>
      <c r="CY235" s="570"/>
    </row>
    <row r="236" spans="1:103">
      <c r="A236" s="570"/>
      <c r="B236" s="570"/>
      <c r="C236" s="570"/>
      <c r="D236" s="570"/>
      <c r="E236" s="570"/>
      <c r="F236" s="570"/>
      <c r="G236" s="570"/>
      <c r="H236" s="570"/>
      <c r="I236" s="570"/>
      <c r="J236" s="570"/>
      <c r="K236" s="570"/>
      <c r="L236" s="570"/>
      <c r="M236" s="570"/>
      <c r="N236" s="570"/>
      <c r="O236" s="570"/>
      <c r="P236" s="570"/>
      <c r="Q236" s="570"/>
      <c r="R236" s="570"/>
      <c r="S236" s="570"/>
      <c r="T236" s="570"/>
      <c r="U236" s="570"/>
      <c r="V236" s="570"/>
      <c r="W236" s="570"/>
      <c r="X236" s="570"/>
      <c r="Y236" s="570"/>
      <c r="Z236" s="570"/>
      <c r="AA236" s="570"/>
      <c r="AB236" s="570"/>
      <c r="AL236" s="570"/>
      <c r="AM236" s="570"/>
      <c r="AN236" s="570"/>
      <c r="AO236" s="570"/>
      <c r="AP236" s="570"/>
      <c r="AQ236" s="570"/>
      <c r="AR236" s="570"/>
      <c r="AS236" s="570"/>
      <c r="AT236" s="570"/>
      <c r="AU236" s="570"/>
      <c r="AV236" s="570"/>
      <c r="AW236" s="570"/>
      <c r="AX236" s="570"/>
      <c r="AY236" s="570"/>
      <c r="AZ236" s="570"/>
      <c r="BA236" s="570"/>
      <c r="BB236" s="570"/>
      <c r="BC236" s="570"/>
      <c r="BD236" s="570"/>
      <c r="BE236" s="570"/>
      <c r="BF236" s="570"/>
      <c r="BG236" s="570"/>
      <c r="BH236" s="570"/>
      <c r="BI236" s="570"/>
      <c r="BJ236" s="570"/>
      <c r="BK236" s="570"/>
      <c r="BL236" s="570"/>
      <c r="BM236" s="570"/>
      <c r="BN236" s="570"/>
      <c r="BO236" s="570"/>
      <c r="BP236" s="570"/>
      <c r="BQ236" s="570"/>
      <c r="BR236" s="570"/>
      <c r="BS236" s="570"/>
      <c r="BT236" s="570"/>
      <c r="BU236" s="570"/>
      <c r="BV236" s="570"/>
      <c r="BW236" s="570"/>
      <c r="BX236" s="570"/>
      <c r="BY236" s="570"/>
      <c r="BZ236" s="570"/>
      <c r="CA236" s="570"/>
      <c r="CB236" s="570"/>
      <c r="CC236" s="570"/>
      <c r="CD236" s="570"/>
      <c r="CE236" s="570"/>
      <c r="CF236" s="570"/>
      <c r="CG236" s="570"/>
      <c r="CH236" s="570"/>
      <c r="CI236" s="570"/>
      <c r="CJ236" s="570"/>
      <c r="CK236" s="570"/>
      <c r="CL236" s="570"/>
      <c r="CM236" s="570"/>
      <c r="CN236" s="570"/>
      <c r="CO236" s="570"/>
      <c r="CP236" s="570"/>
      <c r="CQ236" s="570"/>
      <c r="CR236" s="570"/>
      <c r="CS236" s="570"/>
      <c r="CT236" s="570"/>
      <c r="CU236" s="570"/>
      <c r="CV236" s="570"/>
      <c r="CW236" s="570"/>
      <c r="CX236" s="570"/>
      <c r="CY236" s="570"/>
    </row>
    <row r="237" spans="1:103">
      <c r="A237" s="570"/>
      <c r="B237" s="570"/>
      <c r="C237" s="570"/>
      <c r="D237" s="570"/>
      <c r="E237" s="570"/>
      <c r="F237" s="570"/>
      <c r="G237" s="570"/>
      <c r="H237" s="570"/>
      <c r="I237" s="570"/>
      <c r="J237" s="570"/>
      <c r="K237" s="570"/>
      <c r="L237" s="570"/>
      <c r="M237" s="570"/>
      <c r="N237" s="570"/>
      <c r="O237" s="570"/>
      <c r="P237" s="570"/>
      <c r="Q237" s="570"/>
      <c r="R237" s="570"/>
      <c r="S237" s="570"/>
      <c r="T237" s="570"/>
      <c r="U237" s="570"/>
      <c r="V237" s="570"/>
      <c r="W237" s="570"/>
      <c r="X237" s="570"/>
      <c r="Y237" s="570"/>
      <c r="Z237" s="570"/>
      <c r="AA237" s="570"/>
      <c r="AB237" s="570"/>
      <c r="AL237" s="570"/>
      <c r="AM237" s="570"/>
      <c r="AN237" s="570"/>
      <c r="AO237" s="570"/>
      <c r="AP237" s="570"/>
      <c r="AQ237" s="570"/>
      <c r="AR237" s="570"/>
      <c r="AS237" s="570"/>
      <c r="AT237" s="570"/>
      <c r="AU237" s="570"/>
      <c r="AV237" s="570"/>
      <c r="AW237" s="570"/>
      <c r="AX237" s="570"/>
      <c r="AY237" s="570"/>
      <c r="AZ237" s="570"/>
      <c r="BA237" s="570"/>
      <c r="BB237" s="570"/>
      <c r="BC237" s="570"/>
      <c r="BD237" s="570"/>
      <c r="BE237" s="570"/>
      <c r="BF237" s="570"/>
      <c r="BG237" s="570"/>
      <c r="BH237" s="570"/>
      <c r="BI237" s="570"/>
      <c r="BJ237" s="570"/>
      <c r="BK237" s="570"/>
      <c r="BL237" s="570"/>
      <c r="BM237" s="570"/>
      <c r="BN237" s="570"/>
      <c r="BO237" s="570"/>
      <c r="BP237" s="570"/>
      <c r="BQ237" s="570"/>
      <c r="BR237" s="570"/>
      <c r="BS237" s="570"/>
      <c r="BT237" s="570"/>
      <c r="BU237" s="570"/>
      <c r="BV237" s="570"/>
      <c r="BW237" s="570"/>
      <c r="BX237" s="570"/>
      <c r="BY237" s="570"/>
      <c r="BZ237" s="570"/>
      <c r="CA237" s="570"/>
      <c r="CB237" s="570"/>
      <c r="CC237" s="570"/>
      <c r="CD237" s="570"/>
      <c r="CE237" s="570"/>
      <c r="CF237" s="570"/>
      <c r="CG237" s="570"/>
      <c r="CH237" s="570"/>
      <c r="CI237" s="570"/>
      <c r="CJ237" s="570"/>
      <c r="CK237" s="570"/>
      <c r="CL237" s="570"/>
      <c r="CM237" s="570"/>
      <c r="CN237" s="570"/>
      <c r="CO237" s="570"/>
      <c r="CP237" s="570"/>
      <c r="CQ237" s="570"/>
      <c r="CR237" s="570"/>
      <c r="CS237" s="570"/>
      <c r="CT237" s="570"/>
      <c r="CU237" s="570"/>
      <c r="CV237" s="570"/>
      <c r="CW237" s="570"/>
      <c r="CX237" s="570"/>
      <c r="CY237" s="570"/>
    </row>
    <row r="238" spans="1:103">
      <c r="A238" s="570"/>
      <c r="B238" s="570"/>
      <c r="C238" s="570"/>
      <c r="D238" s="570"/>
      <c r="E238" s="570"/>
      <c r="F238" s="570"/>
      <c r="G238" s="570"/>
      <c r="H238" s="570"/>
      <c r="I238" s="570"/>
      <c r="J238" s="570"/>
      <c r="K238" s="570"/>
      <c r="L238" s="570"/>
      <c r="M238" s="570"/>
      <c r="N238" s="570"/>
      <c r="O238" s="570"/>
      <c r="P238" s="570"/>
      <c r="Q238" s="570"/>
      <c r="R238" s="570"/>
      <c r="S238" s="570"/>
      <c r="T238" s="570"/>
      <c r="U238" s="570"/>
      <c r="V238" s="570"/>
      <c r="W238" s="570"/>
      <c r="X238" s="570"/>
      <c r="Y238" s="570"/>
      <c r="Z238" s="570"/>
      <c r="AA238" s="570"/>
      <c r="AB238" s="570"/>
      <c r="AL238" s="570"/>
      <c r="AM238" s="570"/>
      <c r="AN238" s="570"/>
      <c r="AO238" s="570"/>
      <c r="AP238" s="570"/>
      <c r="AQ238" s="570"/>
      <c r="AR238" s="570"/>
      <c r="AS238" s="570"/>
      <c r="AT238" s="570"/>
      <c r="AU238" s="570"/>
      <c r="AV238" s="570"/>
      <c r="AW238" s="570"/>
      <c r="AX238" s="570"/>
      <c r="AY238" s="570"/>
      <c r="AZ238" s="570"/>
      <c r="BA238" s="570"/>
      <c r="BB238" s="570"/>
      <c r="BC238" s="570"/>
      <c r="BD238" s="570"/>
      <c r="BE238" s="570"/>
      <c r="BF238" s="570"/>
      <c r="BG238" s="570"/>
      <c r="BH238" s="570"/>
      <c r="BI238" s="570"/>
      <c r="BJ238" s="570"/>
      <c r="BK238" s="570"/>
      <c r="BL238" s="570"/>
      <c r="BM238" s="570"/>
      <c r="BN238" s="570"/>
      <c r="BO238" s="570"/>
      <c r="BP238" s="570"/>
      <c r="BQ238" s="570"/>
      <c r="BR238" s="570"/>
      <c r="BS238" s="570"/>
      <c r="BT238" s="570"/>
      <c r="BU238" s="570"/>
      <c r="BV238" s="570"/>
      <c r="BW238" s="570"/>
      <c r="BX238" s="570"/>
      <c r="BY238" s="570"/>
      <c r="BZ238" s="570"/>
      <c r="CA238" s="570"/>
      <c r="CB238" s="570"/>
      <c r="CC238" s="570"/>
      <c r="CD238" s="570"/>
      <c r="CE238" s="570"/>
      <c r="CF238" s="570"/>
      <c r="CG238" s="570"/>
      <c r="CH238" s="570"/>
      <c r="CI238" s="570"/>
      <c r="CJ238" s="570"/>
      <c r="CK238" s="570"/>
      <c r="CL238" s="570"/>
      <c r="CM238" s="570"/>
      <c r="CN238" s="570"/>
      <c r="CO238" s="570"/>
      <c r="CP238" s="570"/>
      <c r="CQ238" s="570"/>
      <c r="CR238" s="570"/>
      <c r="CS238" s="570"/>
      <c r="CT238" s="570"/>
      <c r="CU238" s="570"/>
      <c r="CV238" s="570"/>
      <c r="CW238" s="570"/>
      <c r="CX238" s="570"/>
      <c r="CY238" s="570"/>
    </row>
    <row r="239" spans="1:103">
      <c r="A239" s="570"/>
      <c r="B239" s="570"/>
      <c r="C239" s="570"/>
      <c r="D239" s="570"/>
      <c r="E239" s="570"/>
      <c r="F239" s="570"/>
      <c r="G239" s="570"/>
      <c r="H239" s="570"/>
      <c r="I239" s="570"/>
      <c r="J239" s="570"/>
      <c r="K239" s="570"/>
      <c r="L239" s="570"/>
      <c r="M239" s="570"/>
      <c r="N239" s="570"/>
      <c r="O239" s="570"/>
      <c r="P239" s="570"/>
      <c r="Q239" s="570"/>
      <c r="R239" s="570"/>
      <c r="S239" s="570"/>
      <c r="T239" s="570"/>
      <c r="U239" s="570"/>
      <c r="V239" s="570"/>
      <c r="W239" s="570"/>
      <c r="X239" s="570"/>
      <c r="Y239" s="570"/>
      <c r="Z239" s="570"/>
      <c r="AA239" s="570"/>
      <c r="AB239" s="570"/>
      <c r="AL239" s="570"/>
      <c r="AM239" s="570"/>
      <c r="AN239" s="570"/>
      <c r="AO239" s="570"/>
      <c r="AP239" s="570"/>
      <c r="AQ239" s="570"/>
      <c r="AR239" s="570"/>
      <c r="AS239" s="570"/>
      <c r="AT239" s="570"/>
      <c r="AU239" s="570"/>
      <c r="AV239" s="570"/>
      <c r="AW239" s="570"/>
      <c r="AX239" s="570"/>
      <c r="AY239" s="570"/>
      <c r="AZ239" s="570"/>
      <c r="BA239" s="570"/>
      <c r="BB239" s="570"/>
      <c r="BC239" s="570"/>
      <c r="BD239" s="570"/>
      <c r="BE239" s="570"/>
      <c r="BF239" s="570"/>
      <c r="BG239" s="570"/>
      <c r="BH239" s="570"/>
      <c r="BI239" s="570"/>
      <c r="BJ239" s="570"/>
      <c r="BK239" s="570"/>
      <c r="BL239" s="570"/>
      <c r="BM239" s="570"/>
      <c r="BN239" s="570"/>
      <c r="BO239" s="570"/>
      <c r="BP239" s="570"/>
      <c r="BQ239" s="570"/>
      <c r="BR239" s="570"/>
      <c r="BS239" s="570"/>
      <c r="BT239" s="570"/>
      <c r="BU239" s="570"/>
      <c r="BV239" s="570"/>
      <c r="BW239" s="570"/>
      <c r="BX239" s="570"/>
      <c r="BY239" s="570"/>
      <c r="BZ239" s="570"/>
      <c r="CA239" s="570"/>
      <c r="CB239" s="570"/>
      <c r="CC239" s="570"/>
      <c r="CD239" s="570"/>
      <c r="CE239" s="570"/>
      <c r="CF239" s="570"/>
      <c r="CG239" s="570"/>
      <c r="CH239" s="570"/>
      <c r="CI239" s="570"/>
      <c r="CJ239" s="570"/>
      <c r="CK239" s="570"/>
      <c r="CL239" s="570"/>
      <c r="CM239" s="570"/>
      <c r="CN239" s="570"/>
      <c r="CO239" s="570"/>
      <c r="CP239" s="570"/>
      <c r="CQ239" s="570"/>
      <c r="CR239" s="570"/>
      <c r="CS239" s="570"/>
      <c r="CT239" s="570"/>
      <c r="CU239" s="570"/>
      <c r="CV239" s="570"/>
      <c r="CW239" s="570"/>
      <c r="CX239" s="570"/>
      <c r="CY239" s="570"/>
    </row>
    <row r="240" spans="1:103">
      <c r="A240" s="570"/>
      <c r="B240" s="570"/>
      <c r="C240" s="570"/>
      <c r="D240" s="570"/>
      <c r="E240" s="570"/>
      <c r="F240" s="570"/>
      <c r="G240" s="570"/>
      <c r="H240" s="570"/>
      <c r="I240" s="570"/>
      <c r="J240" s="570"/>
      <c r="K240" s="570"/>
      <c r="L240" s="570"/>
      <c r="M240" s="570"/>
      <c r="N240" s="570"/>
      <c r="O240" s="570"/>
      <c r="P240" s="570"/>
      <c r="Q240" s="570"/>
      <c r="R240" s="570"/>
      <c r="S240" s="570"/>
      <c r="T240" s="570"/>
      <c r="U240" s="570"/>
      <c r="V240" s="570"/>
      <c r="W240" s="570"/>
      <c r="X240" s="570"/>
      <c r="Y240" s="570"/>
      <c r="Z240" s="570"/>
      <c r="AA240" s="570"/>
      <c r="AB240" s="570"/>
      <c r="AL240" s="570"/>
      <c r="AM240" s="570"/>
      <c r="AN240" s="570"/>
      <c r="AO240" s="570"/>
      <c r="AP240" s="570"/>
      <c r="AQ240" s="570"/>
      <c r="AR240" s="570"/>
      <c r="AS240" s="570"/>
      <c r="AT240" s="570"/>
      <c r="AU240" s="570"/>
      <c r="AV240" s="570"/>
      <c r="AW240" s="570"/>
      <c r="AX240" s="570"/>
      <c r="AY240" s="570"/>
      <c r="AZ240" s="570"/>
      <c r="BA240" s="570"/>
      <c r="BB240" s="570"/>
      <c r="BC240" s="570"/>
      <c r="BD240" s="570"/>
      <c r="BE240" s="570"/>
      <c r="BF240" s="570"/>
      <c r="BG240" s="570"/>
      <c r="BH240" s="570"/>
      <c r="BI240" s="570"/>
      <c r="BJ240" s="570"/>
      <c r="BK240" s="570"/>
      <c r="BL240" s="570"/>
      <c r="BM240" s="570"/>
      <c r="BN240" s="570"/>
      <c r="BO240" s="570"/>
      <c r="BP240" s="570"/>
      <c r="BQ240" s="570"/>
      <c r="BR240" s="570"/>
      <c r="BS240" s="570"/>
      <c r="BT240" s="570"/>
      <c r="BU240" s="570"/>
      <c r="BV240" s="570"/>
      <c r="BW240" s="570"/>
      <c r="BX240" s="570"/>
      <c r="BY240" s="570"/>
      <c r="BZ240" s="570"/>
      <c r="CA240" s="570"/>
      <c r="CB240" s="570"/>
      <c r="CC240" s="570"/>
      <c r="CD240" s="570"/>
      <c r="CE240" s="570"/>
      <c r="CF240" s="570"/>
      <c r="CG240" s="570"/>
      <c r="CH240" s="570"/>
      <c r="CI240" s="570"/>
      <c r="CJ240" s="570"/>
      <c r="CK240" s="570"/>
      <c r="CL240" s="570"/>
      <c r="CM240" s="570"/>
      <c r="CN240" s="570"/>
      <c r="CO240" s="570"/>
      <c r="CP240" s="570"/>
      <c r="CQ240" s="570"/>
      <c r="CR240" s="570"/>
      <c r="CS240" s="570"/>
      <c r="CT240" s="570"/>
      <c r="CU240" s="570"/>
      <c r="CV240" s="570"/>
      <c r="CW240" s="570"/>
      <c r="CX240" s="570"/>
      <c r="CY240" s="570"/>
    </row>
    <row r="241" spans="1:103">
      <c r="A241" s="570"/>
      <c r="B241" s="570"/>
      <c r="C241" s="570"/>
      <c r="D241" s="570"/>
      <c r="E241" s="570"/>
      <c r="F241" s="570"/>
      <c r="G241" s="570"/>
      <c r="H241" s="570"/>
      <c r="I241" s="570"/>
      <c r="J241" s="570"/>
      <c r="K241" s="570"/>
      <c r="L241" s="570"/>
      <c r="M241" s="570"/>
      <c r="N241" s="570"/>
      <c r="O241" s="570"/>
      <c r="P241" s="570"/>
      <c r="Q241" s="570"/>
      <c r="R241" s="570"/>
      <c r="S241" s="570"/>
      <c r="T241" s="570"/>
      <c r="U241" s="570"/>
      <c r="V241" s="570"/>
      <c r="W241" s="570"/>
      <c r="X241" s="570"/>
      <c r="Y241" s="570"/>
      <c r="Z241" s="570"/>
      <c r="AA241" s="570"/>
      <c r="AB241" s="570"/>
      <c r="AL241" s="570"/>
      <c r="AM241" s="570"/>
      <c r="AN241" s="570"/>
      <c r="AO241" s="570"/>
      <c r="AP241" s="570"/>
      <c r="AQ241" s="570"/>
      <c r="AR241" s="570"/>
      <c r="AS241" s="570"/>
      <c r="AT241" s="570"/>
      <c r="AU241" s="570"/>
      <c r="AV241" s="570"/>
      <c r="AW241" s="570"/>
      <c r="AX241" s="570"/>
      <c r="AY241" s="570"/>
      <c r="AZ241" s="570"/>
      <c r="BA241" s="570"/>
      <c r="BB241" s="570"/>
      <c r="BC241" s="570"/>
      <c r="BD241" s="570"/>
      <c r="BE241" s="570"/>
      <c r="BF241" s="570"/>
      <c r="BG241" s="570"/>
      <c r="BH241" s="570"/>
      <c r="BI241" s="570"/>
      <c r="BJ241" s="570"/>
      <c r="BK241" s="570"/>
      <c r="BL241" s="570"/>
      <c r="BM241" s="570"/>
      <c r="BN241" s="570"/>
      <c r="BO241" s="570"/>
      <c r="BP241" s="570"/>
      <c r="BQ241" s="570"/>
      <c r="BR241" s="570"/>
      <c r="BS241" s="570"/>
      <c r="BT241" s="570"/>
      <c r="BU241" s="570"/>
      <c r="BV241" s="570"/>
      <c r="BW241" s="570"/>
      <c r="BX241" s="570"/>
      <c r="BY241" s="570"/>
      <c r="BZ241" s="570"/>
      <c r="CA241" s="570"/>
      <c r="CB241" s="570"/>
      <c r="CC241" s="570"/>
      <c r="CD241" s="570"/>
      <c r="CE241" s="570"/>
      <c r="CF241" s="570"/>
      <c r="CG241" s="570"/>
      <c r="CH241" s="570"/>
      <c r="CI241" s="570"/>
      <c r="CJ241" s="570"/>
      <c r="CK241" s="570"/>
      <c r="CL241" s="570"/>
      <c r="CM241" s="570"/>
      <c r="CN241" s="570"/>
      <c r="CO241" s="570"/>
      <c r="CP241" s="570"/>
      <c r="CQ241" s="570"/>
      <c r="CR241" s="570"/>
      <c r="CS241" s="570"/>
      <c r="CT241" s="570"/>
      <c r="CU241" s="570"/>
      <c r="CV241" s="570"/>
      <c r="CW241" s="570"/>
      <c r="CX241" s="570"/>
      <c r="CY241" s="570"/>
    </row>
    <row r="242" spans="1:103">
      <c r="A242" s="570"/>
      <c r="B242" s="570"/>
      <c r="C242" s="570"/>
      <c r="D242" s="570"/>
      <c r="E242" s="570"/>
      <c r="F242" s="570"/>
      <c r="G242" s="570"/>
      <c r="H242" s="570"/>
      <c r="I242" s="570"/>
      <c r="J242" s="570"/>
      <c r="K242" s="570"/>
      <c r="L242" s="570"/>
      <c r="M242" s="570"/>
      <c r="N242" s="570"/>
      <c r="O242" s="570"/>
      <c r="P242" s="570"/>
      <c r="Q242" s="570"/>
      <c r="R242" s="570"/>
      <c r="S242" s="570"/>
      <c r="T242" s="570"/>
      <c r="U242" s="570"/>
      <c r="V242" s="570"/>
      <c r="W242" s="570"/>
      <c r="X242" s="570"/>
      <c r="Y242" s="570"/>
      <c r="Z242" s="570"/>
      <c r="AA242" s="570"/>
      <c r="AB242" s="570"/>
      <c r="AL242" s="570"/>
      <c r="AM242" s="570"/>
      <c r="AN242" s="570"/>
      <c r="AO242" s="570"/>
      <c r="AP242" s="570"/>
      <c r="AQ242" s="570"/>
      <c r="AR242" s="570"/>
      <c r="AS242" s="570"/>
      <c r="AT242" s="570"/>
      <c r="AU242" s="570"/>
      <c r="AV242" s="570"/>
      <c r="AW242" s="570"/>
      <c r="AX242" s="570"/>
      <c r="AY242" s="570"/>
      <c r="AZ242" s="570"/>
      <c r="BA242" s="570"/>
      <c r="BB242" s="570"/>
      <c r="BC242" s="570"/>
      <c r="BD242" s="570"/>
      <c r="BE242" s="570"/>
      <c r="BF242" s="570"/>
      <c r="BG242" s="570"/>
      <c r="BH242" s="570"/>
      <c r="BI242" s="570"/>
      <c r="BJ242" s="570"/>
      <c r="BK242" s="570"/>
      <c r="BL242" s="570"/>
      <c r="BM242" s="570"/>
      <c r="BN242" s="570"/>
      <c r="BO242" s="570"/>
      <c r="BP242" s="570"/>
      <c r="BQ242" s="570"/>
      <c r="BR242" s="570"/>
      <c r="BS242" s="570"/>
      <c r="BT242" s="570"/>
      <c r="BU242" s="570"/>
      <c r="BV242" s="570"/>
      <c r="BW242" s="570"/>
      <c r="BX242" s="570"/>
      <c r="BY242" s="570"/>
      <c r="BZ242" s="570"/>
      <c r="CA242" s="570"/>
      <c r="CB242" s="570"/>
      <c r="CC242" s="570"/>
      <c r="CD242" s="570"/>
      <c r="CE242" s="570"/>
      <c r="CF242" s="570"/>
      <c r="CG242" s="570"/>
      <c r="CH242" s="570"/>
      <c r="CI242" s="570"/>
      <c r="CJ242" s="570"/>
      <c r="CK242" s="570"/>
      <c r="CL242" s="570"/>
      <c r="CM242" s="570"/>
      <c r="CN242" s="570"/>
      <c r="CO242" s="570"/>
      <c r="CP242" s="570"/>
      <c r="CQ242" s="570"/>
      <c r="CR242" s="570"/>
      <c r="CS242" s="570"/>
      <c r="CT242" s="570"/>
      <c r="CU242" s="570"/>
      <c r="CV242" s="570"/>
      <c r="CW242" s="570"/>
      <c r="CX242" s="570"/>
      <c r="CY242" s="570"/>
    </row>
    <row r="243" spans="1:103">
      <c r="A243" s="570"/>
      <c r="B243" s="570"/>
      <c r="C243" s="570"/>
      <c r="D243" s="570"/>
      <c r="E243" s="570"/>
      <c r="F243" s="570"/>
      <c r="G243" s="570"/>
      <c r="H243" s="570"/>
      <c r="I243" s="570"/>
      <c r="J243" s="570"/>
      <c r="K243" s="570"/>
      <c r="L243" s="570"/>
      <c r="M243" s="570"/>
      <c r="N243" s="570"/>
      <c r="O243" s="570"/>
      <c r="P243" s="570"/>
      <c r="Q243" s="570"/>
      <c r="R243" s="570"/>
      <c r="S243" s="570"/>
      <c r="T243" s="570"/>
      <c r="U243" s="570"/>
      <c r="V243" s="570"/>
      <c r="W243" s="570"/>
      <c r="X243" s="570"/>
      <c r="Y243" s="570"/>
      <c r="Z243" s="570"/>
      <c r="AA243" s="570"/>
      <c r="AB243" s="570"/>
      <c r="AL243" s="570"/>
      <c r="AM243" s="570"/>
      <c r="AN243" s="570"/>
      <c r="AO243" s="570"/>
      <c r="AP243" s="570"/>
      <c r="AQ243" s="570"/>
      <c r="AR243" s="570"/>
      <c r="AS243" s="570"/>
      <c r="AT243" s="570"/>
      <c r="AU243" s="570"/>
      <c r="AV243" s="570"/>
      <c r="AW243" s="570"/>
      <c r="AX243" s="570"/>
      <c r="AY243" s="570"/>
      <c r="AZ243" s="570"/>
      <c r="BA243" s="570"/>
      <c r="BB243" s="570"/>
      <c r="BC243" s="570"/>
      <c r="BD243" s="570"/>
      <c r="BE243" s="570"/>
      <c r="BF243" s="570"/>
      <c r="BG243" s="570"/>
      <c r="BH243" s="570"/>
      <c r="BI243" s="570"/>
      <c r="BJ243" s="570"/>
      <c r="BK243" s="570"/>
      <c r="BL243" s="570"/>
      <c r="BM243" s="570"/>
      <c r="BN243" s="570"/>
      <c r="BO243" s="570"/>
      <c r="BP243" s="570"/>
      <c r="BQ243" s="570"/>
      <c r="BR243" s="570"/>
      <c r="BS243" s="570"/>
      <c r="BT243" s="570"/>
      <c r="BU243" s="570"/>
      <c r="BV243" s="570"/>
      <c r="BW243" s="570"/>
      <c r="BX243" s="570"/>
      <c r="BY243" s="570"/>
      <c r="BZ243" s="570"/>
      <c r="CA243" s="570"/>
      <c r="CB243" s="570"/>
      <c r="CC243" s="570"/>
      <c r="CD243" s="570"/>
      <c r="CE243" s="570"/>
      <c r="CF243" s="570"/>
      <c r="CG243" s="570"/>
      <c r="CH243" s="570"/>
      <c r="CI243" s="570"/>
      <c r="CJ243" s="570"/>
      <c r="CK243" s="570"/>
      <c r="CL243" s="570"/>
      <c r="CM243" s="570"/>
      <c r="CN243" s="570"/>
      <c r="CO243" s="570"/>
      <c r="CP243" s="570"/>
      <c r="CQ243" s="570"/>
      <c r="CR243" s="570"/>
      <c r="CS243" s="570"/>
      <c r="CT243" s="570"/>
      <c r="CU243" s="570"/>
      <c r="CV243" s="570"/>
      <c r="CW243" s="570"/>
      <c r="CX243" s="570"/>
      <c r="CY243" s="570"/>
    </row>
    <row r="244" spans="1:103">
      <c r="A244" s="570"/>
      <c r="B244" s="570"/>
      <c r="C244" s="570"/>
      <c r="D244" s="570"/>
      <c r="E244" s="570"/>
      <c r="F244" s="570"/>
      <c r="G244" s="570"/>
      <c r="H244" s="570"/>
      <c r="I244" s="570"/>
      <c r="J244" s="570"/>
      <c r="K244" s="570"/>
      <c r="L244" s="570"/>
      <c r="M244" s="570"/>
      <c r="N244" s="570"/>
      <c r="O244" s="570"/>
      <c r="P244" s="570"/>
      <c r="Q244" s="570"/>
      <c r="R244" s="570"/>
      <c r="S244" s="570"/>
      <c r="T244" s="570"/>
      <c r="U244" s="570"/>
      <c r="V244" s="570"/>
      <c r="W244" s="570"/>
      <c r="X244" s="570"/>
      <c r="Y244" s="570"/>
      <c r="Z244" s="570"/>
      <c r="AA244" s="570"/>
      <c r="AB244" s="570"/>
      <c r="AL244" s="570"/>
      <c r="AM244" s="570"/>
      <c r="AN244" s="570"/>
      <c r="AO244" s="570"/>
      <c r="AP244" s="570"/>
      <c r="AQ244" s="570"/>
      <c r="AR244" s="570"/>
      <c r="AS244" s="570"/>
      <c r="AT244" s="570"/>
      <c r="AU244" s="570"/>
      <c r="AV244" s="570"/>
      <c r="AW244" s="570"/>
      <c r="AX244" s="570"/>
      <c r="AY244" s="570"/>
      <c r="AZ244" s="570"/>
      <c r="BA244" s="570"/>
      <c r="BB244" s="570"/>
      <c r="BC244" s="570"/>
      <c r="BD244" s="570"/>
      <c r="BE244" s="570"/>
      <c r="BF244" s="570"/>
      <c r="BG244" s="570"/>
      <c r="BH244" s="570"/>
      <c r="BI244" s="570"/>
      <c r="BJ244" s="570"/>
      <c r="BK244" s="570"/>
      <c r="BL244" s="570"/>
      <c r="BM244" s="570"/>
      <c r="BN244" s="570"/>
      <c r="BO244" s="570"/>
      <c r="BP244" s="570"/>
      <c r="BQ244" s="570"/>
      <c r="BR244" s="570"/>
      <c r="BS244" s="570"/>
      <c r="BT244" s="570"/>
      <c r="BU244" s="570"/>
      <c r="BV244" s="570"/>
      <c r="BW244" s="570"/>
      <c r="BX244" s="570"/>
      <c r="BY244" s="570"/>
      <c r="BZ244" s="570"/>
      <c r="CA244" s="570"/>
      <c r="CB244" s="570"/>
      <c r="CC244" s="570"/>
      <c r="CD244" s="570"/>
      <c r="CE244" s="570"/>
      <c r="CF244" s="570"/>
      <c r="CG244" s="570"/>
      <c r="CH244" s="570"/>
      <c r="CI244" s="570"/>
      <c r="CJ244" s="570"/>
      <c r="CK244" s="570"/>
      <c r="CL244" s="570"/>
      <c r="CM244" s="570"/>
      <c r="CN244" s="570"/>
      <c r="CO244" s="570"/>
      <c r="CP244" s="570"/>
      <c r="CQ244" s="570"/>
      <c r="CR244" s="570"/>
      <c r="CS244" s="570"/>
      <c r="CT244" s="570"/>
      <c r="CU244" s="570"/>
      <c r="CV244" s="570"/>
      <c r="CW244" s="570"/>
      <c r="CX244" s="570"/>
      <c r="CY244" s="570"/>
    </row>
    <row r="245" spans="1:103">
      <c r="A245" s="570"/>
      <c r="B245" s="570"/>
      <c r="C245" s="570"/>
      <c r="D245" s="570"/>
      <c r="E245" s="570"/>
      <c r="F245" s="570"/>
      <c r="G245" s="570"/>
      <c r="H245" s="570"/>
      <c r="I245" s="570"/>
      <c r="J245" s="570"/>
      <c r="K245" s="570"/>
      <c r="L245" s="570"/>
      <c r="M245" s="570"/>
      <c r="N245" s="570"/>
      <c r="O245" s="570"/>
      <c r="P245" s="570"/>
      <c r="Q245" s="570"/>
      <c r="R245" s="570"/>
      <c r="S245" s="570"/>
      <c r="T245" s="570"/>
      <c r="U245" s="570"/>
      <c r="V245" s="570"/>
      <c r="W245" s="570"/>
      <c r="X245" s="570"/>
      <c r="Y245" s="570"/>
      <c r="Z245" s="570"/>
      <c r="AA245" s="570"/>
      <c r="AB245" s="570"/>
      <c r="AL245" s="570"/>
      <c r="AM245" s="570"/>
      <c r="AN245" s="570"/>
      <c r="AO245" s="570"/>
      <c r="AP245" s="570"/>
      <c r="AQ245" s="570"/>
      <c r="AR245" s="570"/>
      <c r="AS245" s="570"/>
      <c r="AT245" s="570"/>
      <c r="AU245" s="570"/>
      <c r="AV245" s="570"/>
      <c r="AW245" s="570"/>
      <c r="AX245" s="570"/>
      <c r="AY245" s="570"/>
      <c r="AZ245" s="570"/>
      <c r="BA245" s="570"/>
      <c r="BB245" s="570"/>
      <c r="BC245" s="570"/>
      <c r="BD245" s="570"/>
      <c r="BE245" s="570"/>
      <c r="BF245" s="570"/>
      <c r="BG245" s="570"/>
      <c r="BH245" s="570"/>
      <c r="BI245" s="570"/>
      <c r="BJ245" s="570"/>
      <c r="BK245" s="570"/>
      <c r="BL245" s="570"/>
      <c r="BM245" s="570"/>
      <c r="BN245" s="570"/>
      <c r="BO245" s="570"/>
      <c r="BP245" s="570"/>
      <c r="BQ245" s="570"/>
      <c r="BR245" s="570"/>
      <c r="BS245" s="570"/>
      <c r="BT245" s="570"/>
      <c r="BU245" s="570"/>
      <c r="BV245" s="570"/>
      <c r="BW245" s="570"/>
      <c r="BX245" s="570"/>
      <c r="BY245" s="570"/>
      <c r="BZ245" s="570"/>
      <c r="CA245" s="570"/>
      <c r="CB245" s="570"/>
      <c r="CC245" s="570"/>
      <c r="CD245" s="570"/>
      <c r="CE245" s="570"/>
      <c r="CF245" s="570"/>
      <c r="CG245" s="570"/>
      <c r="CH245" s="570"/>
      <c r="CI245" s="570"/>
      <c r="CJ245" s="570"/>
      <c r="CK245" s="570"/>
      <c r="CL245" s="570"/>
      <c r="CM245" s="570"/>
      <c r="CN245" s="570"/>
      <c r="CO245" s="570"/>
      <c r="CP245" s="570"/>
      <c r="CQ245" s="570"/>
      <c r="CR245" s="570"/>
      <c r="CS245" s="570"/>
      <c r="CT245" s="570"/>
      <c r="CU245" s="570"/>
      <c r="CV245" s="570"/>
      <c r="CW245" s="570"/>
      <c r="CX245" s="570"/>
      <c r="CY245" s="570"/>
    </row>
    <row r="246" spans="1:103">
      <c r="A246" s="570"/>
      <c r="B246" s="570"/>
      <c r="C246" s="570"/>
      <c r="D246" s="570"/>
      <c r="E246" s="570"/>
      <c r="F246" s="570"/>
      <c r="G246" s="570"/>
      <c r="H246" s="570"/>
      <c r="I246" s="570"/>
      <c r="J246" s="570"/>
      <c r="K246" s="570"/>
      <c r="L246" s="570"/>
      <c r="M246" s="570"/>
      <c r="N246" s="570"/>
      <c r="O246" s="570"/>
      <c r="P246" s="570"/>
      <c r="Q246" s="570"/>
      <c r="R246" s="570"/>
      <c r="S246" s="570"/>
      <c r="T246" s="570"/>
      <c r="U246" s="570"/>
      <c r="V246" s="570"/>
      <c r="W246" s="570"/>
      <c r="X246" s="570"/>
      <c r="Y246" s="570"/>
      <c r="Z246" s="570"/>
      <c r="AA246" s="570"/>
      <c r="AB246" s="570"/>
      <c r="AL246" s="570"/>
      <c r="AM246" s="570"/>
      <c r="AN246" s="570"/>
      <c r="AO246" s="570"/>
      <c r="AP246" s="570"/>
      <c r="AQ246" s="570"/>
      <c r="AR246" s="570"/>
      <c r="AS246" s="570"/>
      <c r="AT246" s="570"/>
      <c r="AU246" s="570"/>
      <c r="AV246" s="570"/>
      <c r="AW246" s="570"/>
      <c r="AX246" s="570"/>
      <c r="AY246" s="570"/>
      <c r="AZ246" s="570"/>
      <c r="BA246" s="570"/>
      <c r="BB246" s="570"/>
      <c r="BC246" s="570"/>
      <c r="BD246" s="570"/>
      <c r="BE246" s="570"/>
      <c r="BF246" s="570"/>
      <c r="BG246" s="570"/>
      <c r="BH246" s="570"/>
      <c r="BI246" s="570"/>
      <c r="BJ246" s="570"/>
      <c r="BK246" s="570"/>
      <c r="BL246" s="570"/>
      <c r="BM246" s="570"/>
      <c r="BN246" s="570"/>
      <c r="BO246" s="570"/>
      <c r="BP246" s="570"/>
      <c r="BQ246" s="570"/>
      <c r="BR246" s="570"/>
      <c r="BS246" s="570"/>
      <c r="BT246" s="570"/>
      <c r="BU246" s="570"/>
      <c r="BV246" s="570"/>
      <c r="BW246" s="570"/>
      <c r="BX246" s="570"/>
      <c r="BY246" s="570"/>
      <c r="BZ246" s="570"/>
      <c r="CA246" s="570"/>
      <c r="CB246" s="570"/>
      <c r="CC246" s="570"/>
      <c r="CD246" s="570"/>
      <c r="CE246" s="570"/>
      <c r="CF246" s="570"/>
      <c r="CG246" s="570"/>
      <c r="CH246" s="570"/>
      <c r="CI246" s="570"/>
      <c r="CJ246" s="570"/>
      <c r="CK246" s="570"/>
      <c r="CL246" s="570"/>
      <c r="CM246" s="570"/>
      <c r="CN246" s="570"/>
      <c r="CO246" s="570"/>
      <c r="CP246" s="570"/>
      <c r="CQ246" s="570"/>
      <c r="CR246" s="570"/>
      <c r="CS246" s="570"/>
      <c r="CT246" s="570"/>
      <c r="CU246" s="570"/>
      <c r="CV246" s="570"/>
      <c r="CW246" s="570"/>
      <c r="CX246" s="570"/>
      <c r="CY246" s="570"/>
    </row>
    <row r="247" spans="1:103">
      <c r="A247" s="570"/>
      <c r="B247" s="570"/>
      <c r="C247" s="570"/>
      <c r="D247" s="570"/>
      <c r="E247" s="570"/>
      <c r="F247" s="570"/>
      <c r="G247" s="570"/>
      <c r="H247" s="570"/>
      <c r="I247" s="570"/>
      <c r="J247" s="570"/>
      <c r="K247" s="570"/>
      <c r="L247" s="570"/>
      <c r="M247" s="570"/>
      <c r="N247" s="570"/>
      <c r="O247" s="570"/>
      <c r="P247" s="570"/>
      <c r="Q247" s="570"/>
      <c r="R247" s="570"/>
      <c r="S247" s="570"/>
      <c r="T247" s="570"/>
      <c r="U247" s="570"/>
      <c r="V247" s="570"/>
      <c r="W247" s="570"/>
      <c r="X247" s="570"/>
      <c r="Y247" s="570"/>
      <c r="Z247" s="570"/>
      <c r="AA247" s="570"/>
      <c r="AB247" s="570"/>
      <c r="AL247" s="570"/>
      <c r="AM247" s="570"/>
      <c r="AN247" s="570"/>
      <c r="AO247" s="570"/>
      <c r="AP247" s="570"/>
      <c r="AQ247" s="570"/>
      <c r="AR247" s="570"/>
      <c r="AS247" s="570"/>
      <c r="AT247" s="570"/>
      <c r="AU247" s="570"/>
      <c r="AV247" s="570"/>
      <c r="AW247" s="570"/>
      <c r="AX247" s="570"/>
      <c r="AY247" s="570"/>
      <c r="AZ247" s="570"/>
      <c r="BA247" s="570"/>
      <c r="BB247" s="570"/>
      <c r="BC247" s="570"/>
      <c r="BD247" s="570"/>
      <c r="BE247" s="570"/>
      <c r="BF247" s="570"/>
      <c r="BG247" s="570"/>
      <c r="BH247" s="570"/>
      <c r="BI247" s="570"/>
      <c r="BJ247" s="570"/>
      <c r="BK247" s="570"/>
      <c r="BL247" s="570"/>
      <c r="BM247" s="570"/>
      <c r="BN247" s="570"/>
      <c r="BO247" s="570"/>
      <c r="BP247" s="570"/>
      <c r="BQ247" s="570"/>
      <c r="BR247" s="570"/>
      <c r="BS247" s="570"/>
      <c r="BT247" s="570"/>
      <c r="BU247" s="570"/>
      <c r="BV247" s="570"/>
      <c r="BW247" s="570"/>
      <c r="BX247" s="570"/>
      <c r="BY247" s="570"/>
      <c r="BZ247" s="570"/>
      <c r="CA247" s="570"/>
      <c r="CB247" s="570"/>
      <c r="CC247" s="570"/>
      <c r="CD247" s="570"/>
      <c r="CE247" s="570"/>
      <c r="CF247" s="570"/>
      <c r="CG247" s="570"/>
      <c r="CH247" s="570"/>
      <c r="CI247" s="570"/>
      <c r="CJ247" s="570"/>
      <c r="CK247" s="570"/>
      <c r="CL247" s="570"/>
      <c r="CM247" s="570"/>
      <c r="CN247" s="570"/>
      <c r="CO247" s="570"/>
      <c r="CP247" s="570"/>
      <c r="CQ247" s="570"/>
      <c r="CR247" s="570"/>
      <c r="CS247" s="570"/>
      <c r="CT247" s="570"/>
      <c r="CU247" s="570"/>
      <c r="CV247" s="570"/>
      <c r="CW247" s="570"/>
      <c r="CX247" s="570"/>
      <c r="CY247" s="570"/>
    </row>
    <row r="248" spans="1:103">
      <c r="A248" s="570"/>
      <c r="B248" s="570"/>
      <c r="C248" s="570"/>
      <c r="D248" s="570"/>
      <c r="E248" s="570"/>
      <c r="F248" s="570"/>
      <c r="G248" s="570"/>
      <c r="H248" s="570"/>
      <c r="I248" s="570"/>
      <c r="J248" s="570"/>
      <c r="K248" s="570"/>
      <c r="L248" s="570"/>
      <c r="M248" s="570"/>
      <c r="N248" s="570"/>
      <c r="O248" s="570"/>
      <c r="P248" s="570"/>
      <c r="Q248" s="570"/>
      <c r="R248" s="570"/>
      <c r="S248" s="570"/>
      <c r="T248" s="570"/>
      <c r="U248" s="570"/>
      <c r="V248" s="570"/>
      <c r="W248" s="570"/>
      <c r="X248" s="570"/>
      <c r="Y248" s="570"/>
      <c r="Z248" s="570"/>
      <c r="AA248" s="570"/>
      <c r="AB248" s="570"/>
      <c r="AL248" s="570"/>
      <c r="AM248" s="570"/>
      <c r="AN248" s="570"/>
      <c r="AO248" s="570"/>
      <c r="AP248" s="570"/>
      <c r="AQ248" s="570"/>
      <c r="AR248" s="570"/>
      <c r="AS248" s="570"/>
      <c r="AT248" s="570"/>
      <c r="AU248" s="570"/>
      <c r="AV248" s="570"/>
      <c r="AW248" s="570"/>
      <c r="AX248" s="570"/>
      <c r="AY248" s="570"/>
      <c r="AZ248" s="570"/>
      <c r="BA248" s="570"/>
      <c r="BB248" s="570"/>
      <c r="BC248" s="570"/>
      <c r="BD248" s="570"/>
      <c r="BE248" s="570"/>
      <c r="BF248" s="570"/>
      <c r="BG248" s="570"/>
      <c r="BH248" s="570"/>
      <c r="BI248" s="570"/>
      <c r="BJ248" s="570"/>
      <c r="BK248" s="570"/>
      <c r="BL248" s="570"/>
      <c r="BM248" s="570"/>
      <c r="BN248" s="570"/>
      <c r="BO248" s="570"/>
      <c r="BP248" s="570"/>
      <c r="BQ248" s="570"/>
      <c r="BR248" s="570"/>
      <c r="BS248" s="570"/>
      <c r="BT248" s="570"/>
      <c r="BU248" s="570"/>
      <c r="BV248" s="570"/>
      <c r="BW248" s="570"/>
      <c r="BX248" s="570"/>
      <c r="BY248" s="570"/>
      <c r="BZ248" s="570"/>
      <c r="CA248" s="570"/>
      <c r="CB248" s="570"/>
      <c r="CC248" s="570"/>
      <c r="CD248" s="570"/>
      <c r="CE248" s="570"/>
      <c r="CF248" s="570"/>
      <c r="CG248" s="570"/>
      <c r="CH248" s="570"/>
      <c r="CI248" s="570"/>
      <c r="CJ248" s="570"/>
      <c r="CK248" s="570"/>
      <c r="CL248" s="570"/>
      <c r="CM248" s="570"/>
      <c r="CN248" s="570"/>
      <c r="CO248" s="570"/>
      <c r="CP248" s="570"/>
      <c r="CQ248" s="570"/>
      <c r="CR248" s="570"/>
      <c r="CS248" s="570"/>
      <c r="CT248" s="570"/>
      <c r="CU248" s="570"/>
      <c r="CV248" s="570"/>
      <c r="CW248" s="570"/>
      <c r="CX248" s="570"/>
      <c r="CY248" s="570"/>
    </row>
    <row r="249" spans="1:103">
      <c r="A249" s="570"/>
      <c r="B249" s="570"/>
      <c r="C249" s="570"/>
      <c r="D249" s="570"/>
      <c r="E249" s="570"/>
      <c r="F249" s="570"/>
      <c r="G249" s="570"/>
      <c r="H249" s="570"/>
      <c r="I249" s="570"/>
      <c r="J249" s="570"/>
      <c r="K249" s="570"/>
      <c r="L249" s="570"/>
      <c r="M249" s="570"/>
      <c r="N249" s="570"/>
      <c r="O249" s="570"/>
      <c r="P249" s="570"/>
      <c r="Q249" s="570"/>
      <c r="R249" s="570"/>
      <c r="S249" s="570"/>
      <c r="T249" s="570"/>
      <c r="U249" s="570"/>
      <c r="V249" s="570"/>
      <c r="W249" s="570"/>
      <c r="X249" s="570"/>
      <c r="Y249" s="570"/>
      <c r="Z249" s="570"/>
      <c r="AA249" s="570"/>
      <c r="AB249" s="570"/>
      <c r="AL249" s="570"/>
      <c r="AM249" s="570"/>
      <c r="AN249" s="570"/>
      <c r="AO249" s="570"/>
      <c r="AP249" s="570"/>
      <c r="AQ249" s="570"/>
      <c r="AR249" s="570"/>
      <c r="AS249" s="570"/>
      <c r="AT249" s="570"/>
      <c r="AU249" s="570"/>
      <c r="AV249" s="570"/>
      <c r="AW249" s="570"/>
      <c r="AX249" s="570"/>
      <c r="AY249" s="570"/>
      <c r="AZ249" s="570"/>
      <c r="BA249" s="570"/>
      <c r="BB249" s="570"/>
      <c r="BC249" s="570"/>
      <c r="BD249" s="570"/>
      <c r="BE249" s="570"/>
      <c r="BF249" s="570"/>
      <c r="BG249" s="570"/>
      <c r="BH249" s="570"/>
      <c r="BI249" s="570"/>
      <c r="BJ249" s="570"/>
      <c r="BK249" s="570"/>
      <c r="BL249" s="570"/>
      <c r="BM249" s="570"/>
      <c r="BN249" s="570"/>
      <c r="BO249" s="570"/>
      <c r="BP249" s="570"/>
      <c r="BQ249" s="570"/>
      <c r="BR249" s="570"/>
      <c r="BS249" s="570"/>
      <c r="BT249" s="570"/>
      <c r="BU249" s="570"/>
      <c r="BV249" s="570"/>
      <c r="BW249" s="570"/>
      <c r="BX249" s="570"/>
      <c r="BY249" s="570"/>
      <c r="BZ249" s="570"/>
      <c r="CA249" s="570"/>
      <c r="CB249" s="570"/>
      <c r="CC249" s="570"/>
      <c r="CD249" s="570"/>
      <c r="CE249" s="570"/>
      <c r="CF249" s="570"/>
      <c r="CG249" s="570"/>
      <c r="CH249" s="570"/>
      <c r="CI249" s="570"/>
      <c r="CJ249" s="570"/>
      <c r="CK249" s="570"/>
      <c r="CL249" s="570"/>
      <c r="CM249" s="570"/>
      <c r="CN249" s="570"/>
      <c r="CO249" s="570"/>
      <c r="CP249" s="570"/>
      <c r="CQ249" s="570"/>
      <c r="CR249" s="570"/>
      <c r="CS249" s="570"/>
      <c r="CT249" s="570"/>
      <c r="CU249" s="570"/>
      <c r="CV249" s="570"/>
      <c r="CW249" s="570"/>
      <c r="CX249" s="570"/>
      <c r="CY249" s="570"/>
    </row>
    <row r="250" spans="1:103">
      <c r="A250" s="570"/>
      <c r="B250" s="570"/>
      <c r="C250" s="570"/>
      <c r="D250" s="570"/>
      <c r="E250" s="570"/>
      <c r="F250" s="570"/>
      <c r="G250" s="570"/>
      <c r="H250" s="570"/>
      <c r="I250" s="570"/>
      <c r="J250" s="570"/>
      <c r="K250" s="570"/>
      <c r="L250" s="570"/>
      <c r="M250" s="570"/>
      <c r="N250" s="570"/>
      <c r="O250" s="570"/>
      <c r="P250" s="570"/>
      <c r="Q250" s="570"/>
      <c r="R250" s="570"/>
      <c r="S250" s="570"/>
      <c r="T250" s="570"/>
      <c r="U250" s="570"/>
      <c r="V250" s="570"/>
      <c r="W250" s="570"/>
      <c r="X250" s="570"/>
      <c r="Y250" s="570"/>
      <c r="Z250" s="570"/>
      <c r="AA250" s="570"/>
      <c r="AB250" s="570"/>
      <c r="AL250" s="570"/>
      <c r="AM250" s="570"/>
      <c r="AN250" s="570"/>
      <c r="AO250" s="570"/>
      <c r="AP250" s="570"/>
      <c r="AQ250" s="570"/>
      <c r="AR250" s="570"/>
      <c r="AS250" s="570"/>
      <c r="AT250" s="570"/>
      <c r="AU250" s="570"/>
      <c r="AV250" s="570"/>
      <c r="AW250" s="570"/>
      <c r="AX250" s="570"/>
      <c r="AY250" s="570"/>
      <c r="AZ250" s="570"/>
      <c r="BA250" s="570"/>
      <c r="BB250" s="570"/>
      <c r="BC250" s="570"/>
      <c r="BD250" s="570"/>
      <c r="BE250" s="570"/>
      <c r="BF250" s="570"/>
      <c r="BG250" s="570"/>
      <c r="BH250" s="570"/>
      <c r="BI250" s="570"/>
      <c r="BJ250" s="570"/>
      <c r="BK250" s="570"/>
      <c r="BL250" s="570"/>
      <c r="BM250" s="570"/>
      <c r="BN250" s="570"/>
      <c r="BO250" s="570"/>
      <c r="BP250" s="570"/>
      <c r="BQ250" s="570"/>
      <c r="BR250" s="570"/>
      <c r="BS250" s="570"/>
      <c r="BT250" s="570"/>
      <c r="BU250" s="570"/>
      <c r="BV250" s="570"/>
      <c r="BW250" s="570"/>
      <c r="BX250" s="570"/>
      <c r="BY250" s="570"/>
      <c r="BZ250" s="570"/>
      <c r="CA250" s="570"/>
      <c r="CB250" s="570"/>
      <c r="CC250" s="570"/>
      <c r="CD250" s="570"/>
      <c r="CE250" s="570"/>
      <c r="CF250" s="570"/>
      <c r="CG250" s="570"/>
      <c r="CH250" s="570"/>
      <c r="CI250" s="570"/>
      <c r="CJ250" s="570"/>
      <c r="CK250" s="570"/>
      <c r="CL250" s="570"/>
      <c r="CM250" s="570"/>
      <c r="CN250" s="570"/>
      <c r="CO250" s="570"/>
      <c r="CP250" s="570"/>
      <c r="CQ250" s="570"/>
      <c r="CR250" s="570"/>
      <c r="CS250" s="570"/>
      <c r="CT250" s="570"/>
      <c r="CU250" s="570"/>
      <c r="CV250" s="570"/>
      <c r="CW250" s="570"/>
      <c r="CX250" s="570"/>
      <c r="CY250" s="570"/>
    </row>
    <row r="251" spans="1:103">
      <c r="A251" s="570"/>
      <c r="B251" s="570"/>
      <c r="C251" s="570"/>
      <c r="D251" s="570"/>
      <c r="E251" s="570"/>
      <c r="F251" s="570"/>
      <c r="G251" s="570"/>
      <c r="H251" s="570"/>
      <c r="I251" s="570"/>
      <c r="J251" s="570"/>
      <c r="K251" s="570"/>
      <c r="L251" s="570"/>
      <c r="M251" s="570"/>
      <c r="N251" s="570"/>
      <c r="O251" s="570"/>
      <c r="P251" s="570"/>
      <c r="Q251" s="570"/>
      <c r="R251" s="570"/>
      <c r="S251" s="570"/>
      <c r="T251" s="570"/>
      <c r="U251" s="570"/>
      <c r="V251" s="570"/>
      <c r="W251" s="570"/>
      <c r="X251" s="570"/>
      <c r="Y251" s="570"/>
      <c r="Z251" s="570"/>
      <c r="AA251" s="570"/>
      <c r="AB251" s="570"/>
      <c r="AL251" s="570"/>
      <c r="AM251" s="570"/>
      <c r="AN251" s="570"/>
      <c r="AO251" s="570"/>
      <c r="AP251" s="570"/>
      <c r="AQ251" s="570"/>
      <c r="AR251" s="570"/>
      <c r="AS251" s="570"/>
      <c r="AT251" s="570"/>
      <c r="AU251" s="570"/>
      <c r="AV251" s="570"/>
      <c r="AW251" s="570"/>
      <c r="AX251" s="570"/>
      <c r="AY251" s="570"/>
      <c r="AZ251" s="570"/>
      <c r="BA251" s="570"/>
      <c r="BB251" s="570"/>
      <c r="BC251" s="570"/>
      <c r="BD251" s="570"/>
      <c r="BE251" s="570"/>
      <c r="BF251" s="570"/>
      <c r="BG251" s="570"/>
      <c r="BH251" s="570"/>
      <c r="BI251" s="570"/>
      <c r="BJ251" s="570"/>
      <c r="BK251" s="570"/>
      <c r="BL251" s="570"/>
      <c r="BM251" s="570"/>
      <c r="BN251" s="570"/>
      <c r="BO251" s="570"/>
      <c r="BP251" s="570"/>
      <c r="BQ251" s="570"/>
      <c r="BR251" s="570"/>
      <c r="BS251" s="570"/>
      <c r="BT251" s="570"/>
      <c r="BU251" s="570"/>
      <c r="BV251" s="570"/>
      <c r="BW251" s="570"/>
      <c r="BX251" s="570"/>
      <c r="BY251" s="570"/>
      <c r="BZ251" s="570"/>
      <c r="CA251" s="570"/>
      <c r="CB251" s="570"/>
      <c r="CC251" s="570"/>
      <c r="CD251" s="570"/>
      <c r="CE251" s="570"/>
      <c r="CF251" s="570"/>
      <c r="CG251" s="570"/>
      <c r="CH251" s="570"/>
      <c r="CI251" s="570"/>
      <c r="CJ251" s="570"/>
      <c r="CK251" s="570"/>
      <c r="CL251" s="570"/>
      <c r="CM251" s="570"/>
      <c r="CN251" s="570"/>
      <c r="CO251" s="570"/>
      <c r="CP251" s="570"/>
      <c r="CQ251" s="570"/>
      <c r="CR251" s="570"/>
      <c r="CS251" s="570"/>
      <c r="CT251" s="570"/>
      <c r="CU251" s="570"/>
      <c r="CV251" s="570"/>
      <c r="CW251" s="570"/>
      <c r="CX251" s="570"/>
      <c r="CY251" s="570"/>
    </row>
    <row r="252" spans="1:103">
      <c r="A252" s="570"/>
      <c r="B252" s="570"/>
      <c r="C252" s="570"/>
      <c r="D252" s="570"/>
      <c r="E252" s="570"/>
      <c r="F252" s="570"/>
      <c r="G252" s="570"/>
      <c r="H252" s="570"/>
      <c r="I252" s="570"/>
      <c r="J252" s="570"/>
      <c r="K252" s="570"/>
      <c r="L252" s="570"/>
      <c r="M252" s="570"/>
      <c r="N252" s="570"/>
      <c r="O252" s="570"/>
      <c r="P252" s="570"/>
      <c r="Q252" s="570"/>
      <c r="R252" s="570"/>
      <c r="S252" s="570"/>
      <c r="T252" s="570"/>
      <c r="U252" s="570"/>
      <c r="V252" s="570"/>
      <c r="W252" s="570"/>
      <c r="X252" s="570"/>
      <c r="Y252" s="570"/>
      <c r="Z252" s="570"/>
      <c r="AA252" s="570"/>
      <c r="AB252" s="570"/>
      <c r="AL252" s="570"/>
      <c r="AM252" s="570"/>
      <c r="AN252" s="570"/>
      <c r="AO252" s="570"/>
      <c r="AP252" s="570"/>
      <c r="AQ252" s="570"/>
      <c r="AR252" s="570"/>
      <c r="AS252" s="570"/>
      <c r="AT252" s="570"/>
      <c r="AU252" s="570"/>
      <c r="AV252" s="570"/>
      <c r="AW252" s="570"/>
      <c r="AX252" s="570"/>
      <c r="AY252" s="570"/>
      <c r="AZ252" s="570"/>
      <c r="BA252" s="570"/>
      <c r="BB252" s="570"/>
      <c r="BC252" s="570"/>
      <c r="BD252" s="570"/>
      <c r="BE252" s="570"/>
      <c r="BF252" s="570"/>
      <c r="BG252" s="570"/>
      <c r="BH252" s="570"/>
      <c r="BI252" s="570"/>
      <c r="BJ252" s="570"/>
      <c r="BK252" s="570"/>
      <c r="BL252" s="570"/>
      <c r="BM252" s="570"/>
      <c r="BN252" s="570"/>
      <c r="BO252" s="570"/>
      <c r="BP252" s="570"/>
      <c r="BQ252" s="570"/>
      <c r="BR252" s="570"/>
      <c r="BS252" s="570"/>
      <c r="BT252" s="570"/>
      <c r="BU252" s="570"/>
      <c r="BV252" s="570"/>
      <c r="BW252" s="570"/>
      <c r="BX252" s="570"/>
      <c r="BY252" s="570"/>
      <c r="BZ252" s="570"/>
      <c r="CA252" s="570"/>
      <c r="CB252" s="570"/>
      <c r="CC252" s="570"/>
      <c r="CD252" s="570"/>
      <c r="CE252" s="570"/>
      <c r="CF252" s="570"/>
      <c r="CG252" s="570"/>
      <c r="CH252" s="570"/>
      <c r="CI252" s="570"/>
      <c r="CJ252" s="570"/>
      <c r="CK252" s="570"/>
      <c r="CL252" s="570"/>
      <c r="CM252" s="570"/>
      <c r="CN252" s="570"/>
      <c r="CO252" s="570"/>
      <c r="CP252" s="570"/>
      <c r="CQ252" s="570"/>
      <c r="CR252" s="570"/>
      <c r="CS252" s="570"/>
      <c r="CT252" s="570"/>
      <c r="CU252" s="570"/>
      <c r="CV252" s="570"/>
      <c r="CW252" s="570"/>
      <c r="CX252" s="570"/>
      <c r="CY252" s="570"/>
    </row>
    <row r="253" spans="1:103">
      <c r="A253" s="570"/>
      <c r="B253" s="570"/>
      <c r="C253" s="570"/>
      <c r="D253" s="570"/>
      <c r="E253" s="570"/>
      <c r="F253" s="570"/>
      <c r="G253" s="570"/>
      <c r="H253" s="570"/>
      <c r="I253" s="570"/>
      <c r="J253" s="570"/>
      <c r="K253" s="570"/>
      <c r="L253" s="570"/>
      <c r="M253" s="570"/>
      <c r="N253" s="570"/>
      <c r="O253" s="570"/>
      <c r="P253" s="570"/>
      <c r="Q253" s="570"/>
      <c r="R253" s="570"/>
      <c r="S253" s="570"/>
      <c r="T253" s="570"/>
      <c r="U253" s="570"/>
      <c r="V253" s="570"/>
      <c r="W253" s="570"/>
      <c r="X253" s="570"/>
      <c r="Y253" s="570"/>
      <c r="Z253" s="570"/>
      <c r="AA253" s="570"/>
      <c r="AB253" s="570"/>
      <c r="AL253" s="570"/>
      <c r="AM253" s="570"/>
      <c r="AN253" s="570"/>
      <c r="AO253" s="570"/>
      <c r="AP253" s="570"/>
      <c r="AQ253" s="570"/>
      <c r="AR253" s="570"/>
      <c r="AS253" s="570"/>
      <c r="AT253" s="570"/>
      <c r="AU253" s="570"/>
      <c r="AV253" s="570"/>
      <c r="AW253" s="570"/>
      <c r="AX253" s="570"/>
      <c r="AY253" s="570"/>
      <c r="AZ253" s="570"/>
      <c r="BA253" s="570"/>
      <c r="BB253" s="570"/>
      <c r="BC253" s="570"/>
      <c r="BD253" s="570"/>
      <c r="BE253" s="570"/>
      <c r="BF253" s="570"/>
      <c r="BG253" s="570"/>
      <c r="BH253" s="570"/>
      <c r="BI253" s="570"/>
      <c r="BJ253" s="570"/>
      <c r="BK253" s="570"/>
      <c r="BL253" s="570"/>
      <c r="BM253" s="570"/>
      <c r="BN253" s="570"/>
      <c r="BO253" s="570"/>
      <c r="BP253" s="570"/>
      <c r="BQ253" s="570"/>
      <c r="BR253" s="570"/>
      <c r="BS253" s="570"/>
      <c r="BT253" s="570"/>
      <c r="BU253" s="570"/>
      <c r="BV253" s="570"/>
      <c r="BW253" s="570"/>
      <c r="BX253" s="570"/>
      <c r="BY253" s="570"/>
      <c r="BZ253" s="570"/>
      <c r="CA253" s="570"/>
      <c r="CB253" s="570"/>
      <c r="CC253" s="570"/>
      <c r="CD253" s="570"/>
      <c r="CE253" s="570"/>
      <c r="CF253" s="570"/>
      <c r="CG253" s="570"/>
      <c r="CH253" s="570"/>
      <c r="CI253" s="570"/>
      <c r="CJ253" s="570"/>
      <c r="CK253" s="570"/>
      <c r="CL253" s="570"/>
      <c r="CM253" s="570"/>
      <c r="CN253" s="570"/>
      <c r="CO253" s="570"/>
      <c r="CP253" s="570"/>
      <c r="CQ253" s="570"/>
      <c r="CR253" s="570"/>
      <c r="CS253" s="570"/>
      <c r="CT253" s="570"/>
      <c r="CU253" s="570"/>
      <c r="CV253" s="570"/>
      <c r="CW253" s="570"/>
      <c r="CX253" s="570"/>
      <c r="CY253" s="570"/>
    </row>
    <row r="254" spans="1:103">
      <c r="A254" s="570"/>
      <c r="B254" s="570"/>
      <c r="C254" s="570"/>
      <c r="D254" s="570"/>
      <c r="E254" s="570"/>
      <c r="F254" s="570"/>
      <c r="G254" s="570"/>
      <c r="H254" s="570"/>
      <c r="I254" s="570"/>
      <c r="J254" s="570"/>
      <c r="K254" s="570"/>
      <c r="L254" s="570"/>
      <c r="M254" s="570"/>
      <c r="N254" s="570"/>
      <c r="O254" s="570"/>
      <c r="P254" s="570"/>
      <c r="Q254" s="570"/>
      <c r="R254" s="570"/>
      <c r="S254" s="570"/>
      <c r="T254" s="570"/>
      <c r="U254" s="570"/>
      <c r="V254" s="570"/>
      <c r="W254" s="570"/>
      <c r="X254" s="570"/>
      <c r="Y254" s="570"/>
      <c r="Z254" s="570"/>
      <c r="AA254" s="570"/>
      <c r="AB254" s="570"/>
      <c r="AL254" s="570"/>
      <c r="AM254" s="570"/>
      <c r="AN254" s="570"/>
      <c r="AO254" s="570"/>
      <c r="AP254" s="570"/>
      <c r="AQ254" s="570"/>
      <c r="AR254" s="570"/>
      <c r="AS254" s="570"/>
      <c r="AT254" s="570"/>
      <c r="AU254" s="570"/>
      <c r="AV254" s="570"/>
      <c r="AW254" s="570"/>
      <c r="AX254" s="570"/>
      <c r="AY254" s="570"/>
      <c r="AZ254" s="570"/>
      <c r="BA254" s="570"/>
      <c r="BB254" s="570"/>
      <c r="BC254" s="570"/>
      <c r="BD254" s="570"/>
      <c r="BE254" s="570"/>
      <c r="BF254" s="570"/>
      <c r="BG254" s="570"/>
      <c r="BH254" s="570"/>
      <c r="BI254" s="570"/>
      <c r="BJ254" s="570"/>
      <c r="BK254" s="570"/>
      <c r="BL254" s="570"/>
      <c r="BM254" s="570"/>
      <c r="BN254" s="570"/>
      <c r="BO254" s="570"/>
      <c r="BP254" s="570"/>
      <c r="BQ254" s="570"/>
      <c r="BR254" s="570"/>
      <c r="BS254" s="570"/>
      <c r="BT254" s="570"/>
      <c r="BU254" s="570"/>
      <c r="BV254" s="570"/>
      <c r="BW254" s="570"/>
      <c r="BX254" s="570"/>
      <c r="BY254" s="570"/>
      <c r="BZ254" s="570"/>
      <c r="CA254" s="570"/>
      <c r="CB254" s="570"/>
      <c r="CC254" s="570"/>
      <c r="CD254" s="570"/>
      <c r="CE254" s="570"/>
      <c r="CF254" s="570"/>
      <c r="CG254" s="570"/>
      <c r="CH254" s="570"/>
      <c r="CI254" s="570"/>
      <c r="CJ254" s="570"/>
      <c r="CK254" s="570"/>
      <c r="CL254" s="570"/>
      <c r="CM254" s="570"/>
      <c r="CN254" s="570"/>
      <c r="CO254" s="570"/>
      <c r="CP254" s="570"/>
      <c r="CQ254" s="570"/>
      <c r="CR254" s="570"/>
      <c r="CS254" s="570"/>
      <c r="CT254" s="570"/>
      <c r="CU254" s="570"/>
      <c r="CV254" s="570"/>
      <c r="CW254" s="570"/>
      <c r="CX254" s="570"/>
      <c r="CY254" s="570"/>
    </row>
    <row r="255" spans="1:103">
      <c r="A255" s="570"/>
      <c r="B255" s="570"/>
      <c r="C255" s="570"/>
      <c r="D255" s="570"/>
      <c r="E255" s="570"/>
      <c r="F255" s="570"/>
      <c r="G255" s="570"/>
      <c r="H255" s="570"/>
      <c r="I255" s="570"/>
      <c r="J255" s="570"/>
      <c r="K255" s="570"/>
      <c r="L255" s="570"/>
      <c r="M255" s="570"/>
      <c r="N255" s="570"/>
      <c r="O255" s="570"/>
      <c r="P255" s="570"/>
      <c r="Q255" s="570"/>
      <c r="R255" s="570"/>
      <c r="S255" s="570"/>
      <c r="T255" s="570"/>
      <c r="U255" s="570"/>
      <c r="V255" s="570"/>
      <c r="W255" s="570"/>
      <c r="X255" s="570"/>
      <c r="Y255" s="570"/>
      <c r="Z255" s="570"/>
      <c r="AA255" s="570"/>
      <c r="AB255" s="570"/>
      <c r="AL255" s="570"/>
      <c r="AM255" s="570"/>
      <c r="AN255" s="570"/>
      <c r="AO255" s="570"/>
      <c r="AP255" s="570"/>
      <c r="AQ255" s="570"/>
      <c r="AR255" s="570"/>
      <c r="AS255" s="570"/>
      <c r="AT255" s="570"/>
      <c r="AU255" s="570"/>
      <c r="AV255" s="570"/>
      <c r="AW255" s="570"/>
      <c r="AX255" s="570"/>
      <c r="AY255" s="570"/>
      <c r="AZ255" s="570"/>
      <c r="BA255" s="570"/>
      <c r="BB255" s="570"/>
      <c r="BC255" s="570"/>
      <c r="BD255" s="570"/>
      <c r="BE255" s="570"/>
      <c r="BF255" s="570"/>
      <c r="BG255" s="570"/>
      <c r="BH255" s="570"/>
      <c r="BI255" s="570"/>
      <c r="BJ255" s="570"/>
      <c r="BK255" s="570"/>
      <c r="BL255" s="570"/>
      <c r="BM255" s="570"/>
      <c r="BN255" s="570"/>
      <c r="BO255" s="570"/>
      <c r="BP255" s="570"/>
      <c r="BQ255" s="570"/>
      <c r="BR255" s="570"/>
      <c r="BS255" s="570"/>
      <c r="BT255" s="570"/>
      <c r="BU255" s="570"/>
      <c r="BV255" s="570"/>
      <c r="BW255" s="570"/>
      <c r="BX255" s="570"/>
      <c r="BY255" s="570"/>
      <c r="BZ255" s="570"/>
      <c r="CA255" s="570"/>
      <c r="CB255" s="570"/>
      <c r="CC255" s="570"/>
      <c r="CD255" s="570"/>
      <c r="CE255" s="570"/>
      <c r="CF255" s="570"/>
      <c r="CG255" s="570"/>
      <c r="CH255" s="570"/>
      <c r="CI255" s="570"/>
      <c r="CJ255" s="570"/>
      <c r="CK255" s="570"/>
      <c r="CL255" s="570"/>
      <c r="CM255" s="570"/>
      <c r="CN255" s="570"/>
      <c r="CO255" s="570"/>
      <c r="CP255" s="570"/>
      <c r="CQ255" s="570"/>
      <c r="CR255" s="570"/>
      <c r="CS255" s="570"/>
      <c r="CT255" s="570"/>
      <c r="CU255" s="570"/>
      <c r="CV255" s="570"/>
      <c r="CW255" s="570"/>
      <c r="CX255" s="570"/>
      <c r="CY255" s="570"/>
    </row>
    <row r="256" spans="1:103">
      <c r="A256" s="570"/>
      <c r="B256" s="570"/>
      <c r="C256" s="570"/>
      <c r="D256" s="570"/>
      <c r="E256" s="570"/>
      <c r="F256" s="570"/>
      <c r="G256" s="570"/>
      <c r="H256" s="570"/>
      <c r="I256" s="570"/>
      <c r="J256" s="570"/>
      <c r="K256" s="570"/>
      <c r="L256" s="570"/>
      <c r="M256" s="570"/>
      <c r="N256" s="570"/>
      <c r="O256" s="570"/>
      <c r="P256" s="570"/>
      <c r="Q256" s="570"/>
      <c r="R256" s="570"/>
      <c r="S256" s="570"/>
      <c r="T256" s="570"/>
      <c r="U256" s="570"/>
      <c r="V256" s="570"/>
      <c r="W256" s="570"/>
      <c r="X256" s="570"/>
      <c r="Y256" s="570"/>
      <c r="Z256" s="570"/>
      <c r="AA256" s="570"/>
      <c r="AB256" s="570"/>
      <c r="AL256" s="570"/>
      <c r="AM256" s="570"/>
      <c r="AN256" s="570"/>
      <c r="AO256" s="570"/>
      <c r="AP256" s="570"/>
      <c r="AQ256" s="570"/>
      <c r="AR256" s="570"/>
      <c r="AS256" s="570"/>
      <c r="AT256" s="570"/>
      <c r="AU256" s="570"/>
      <c r="AV256" s="570"/>
      <c r="AW256" s="570"/>
      <c r="AX256" s="570"/>
      <c r="AY256" s="570"/>
      <c r="AZ256" s="570"/>
      <c r="BA256" s="570"/>
      <c r="BB256" s="570"/>
      <c r="BC256" s="570"/>
      <c r="BD256" s="570"/>
      <c r="BE256" s="570"/>
      <c r="BF256" s="570"/>
      <c r="BG256" s="570"/>
      <c r="BH256" s="570"/>
      <c r="BI256" s="570"/>
      <c r="BJ256" s="570"/>
      <c r="BK256" s="570"/>
      <c r="BL256" s="570"/>
      <c r="BM256" s="570"/>
      <c r="BN256" s="570"/>
      <c r="BO256" s="570"/>
      <c r="BP256" s="570"/>
      <c r="BQ256" s="570"/>
      <c r="BR256" s="570"/>
      <c r="BS256" s="570"/>
      <c r="BT256" s="570"/>
      <c r="BU256" s="570"/>
      <c r="BV256" s="570"/>
      <c r="BW256" s="570"/>
      <c r="BX256" s="570"/>
      <c r="BY256" s="570"/>
      <c r="BZ256" s="570"/>
      <c r="CA256" s="570"/>
      <c r="CB256" s="570"/>
      <c r="CC256" s="570"/>
      <c r="CD256" s="570"/>
      <c r="CE256" s="570"/>
      <c r="CF256" s="570"/>
      <c r="CG256" s="570"/>
      <c r="CH256" s="570"/>
      <c r="CI256" s="570"/>
      <c r="CJ256" s="570"/>
      <c r="CK256" s="570"/>
      <c r="CL256" s="570"/>
      <c r="CM256" s="570"/>
      <c r="CN256" s="570"/>
      <c r="CO256" s="570"/>
      <c r="CP256" s="570"/>
      <c r="CQ256" s="570"/>
      <c r="CR256" s="570"/>
      <c r="CS256" s="570"/>
      <c r="CT256" s="570"/>
      <c r="CU256" s="570"/>
      <c r="CV256" s="570"/>
      <c r="CW256" s="570"/>
      <c r="CX256" s="570"/>
      <c r="CY256" s="570"/>
    </row>
    <row r="257" spans="1:103">
      <c r="A257" s="570"/>
      <c r="B257" s="570"/>
      <c r="C257" s="570"/>
      <c r="D257" s="570"/>
      <c r="E257" s="570"/>
      <c r="F257" s="570"/>
      <c r="G257" s="570"/>
      <c r="H257" s="570"/>
      <c r="I257" s="570"/>
      <c r="J257" s="570"/>
      <c r="K257" s="570"/>
      <c r="L257" s="570"/>
      <c r="M257" s="570"/>
      <c r="N257" s="570"/>
      <c r="O257" s="570"/>
      <c r="P257" s="570"/>
      <c r="Q257" s="570"/>
      <c r="R257" s="570"/>
      <c r="S257" s="570"/>
      <c r="T257" s="570"/>
      <c r="U257" s="570"/>
      <c r="V257" s="570"/>
      <c r="W257" s="570"/>
      <c r="X257" s="570"/>
      <c r="Y257" s="570"/>
      <c r="Z257" s="570"/>
      <c r="AA257" s="570"/>
      <c r="AB257" s="570"/>
      <c r="AL257" s="570"/>
      <c r="AM257" s="570"/>
      <c r="AN257" s="570"/>
      <c r="AO257" s="570"/>
      <c r="AP257" s="570"/>
      <c r="AQ257" s="570"/>
      <c r="AR257" s="570"/>
      <c r="AS257" s="570"/>
      <c r="AT257" s="570"/>
      <c r="AU257" s="570"/>
      <c r="AV257" s="570"/>
      <c r="AW257" s="570"/>
      <c r="AX257" s="570"/>
      <c r="AY257" s="570"/>
      <c r="AZ257" s="570"/>
      <c r="BA257" s="570"/>
      <c r="BB257" s="570"/>
      <c r="BC257" s="570"/>
      <c r="BD257" s="570"/>
      <c r="BE257" s="570"/>
      <c r="BF257" s="570"/>
      <c r="BG257" s="570"/>
      <c r="BH257" s="570"/>
      <c r="BI257" s="570"/>
      <c r="BJ257" s="570"/>
      <c r="BK257" s="570"/>
      <c r="BL257" s="570"/>
      <c r="BM257" s="570"/>
      <c r="BN257" s="570"/>
      <c r="BO257" s="570"/>
      <c r="BP257" s="570"/>
      <c r="BQ257" s="570"/>
      <c r="BR257" s="570"/>
      <c r="BS257" s="570"/>
      <c r="BT257" s="570"/>
      <c r="BU257" s="570"/>
      <c r="BV257" s="570"/>
      <c r="BW257" s="570"/>
      <c r="BX257" s="570"/>
      <c r="BY257" s="570"/>
      <c r="BZ257" s="570"/>
      <c r="CA257" s="570"/>
      <c r="CB257" s="570"/>
      <c r="CC257" s="570"/>
      <c r="CD257" s="570"/>
      <c r="CE257" s="570"/>
      <c r="CF257" s="570"/>
      <c r="CG257" s="570"/>
      <c r="CH257" s="570"/>
      <c r="CI257" s="570"/>
      <c r="CJ257" s="570"/>
      <c r="CK257" s="570"/>
      <c r="CL257" s="570"/>
      <c r="CM257" s="570"/>
      <c r="CN257" s="570"/>
      <c r="CO257" s="570"/>
      <c r="CP257" s="570"/>
      <c r="CQ257" s="570"/>
      <c r="CR257" s="570"/>
      <c r="CS257" s="570"/>
      <c r="CT257" s="570"/>
      <c r="CU257" s="570"/>
      <c r="CV257" s="570"/>
      <c r="CW257" s="570"/>
      <c r="CX257" s="570"/>
      <c r="CY257" s="570"/>
    </row>
    <row r="258" spans="1:103">
      <c r="A258" s="570"/>
      <c r="B258" s="570"/>
      <c r="C258" s="570"/>
      <c r="D258" s="570"/>
      <c r="E258" s="570"/>
      <c r="F258" s="570"/>
      <c r="G258" s="570"/>
      <c r="H258" s="570"/>
      <c r="I258" s="570"/>
      <c r="J258" s="570"/>
      <c r="K258" s="570"/>
      <c r="L258" s="570"/>
      <c r="M258" s="570"/>
      <c r="N258" s="570"/>
      <c r="O258" s="570"/>
      <c r="P258" s="570"/>
      <c r="Q258" s="570"/>
      <c r="R258" s="570"/>
      <c r="S258" s="570"/>
      <c r="T258" s="570"/>
      <c r="U258" s="570"/>
      <c r="V258" s="570"/>
      <c r="W258" s="570"/>
      <c r="X258" s="570"/>
      <c r="Y258" s="570"/>
      <c r="Z258" s="570"/>
      <c r="AA258" s="570"/>
      <c r="AB258" s="570"/>
      <c r="AL258" s="570"/>
      <c r="AM258" s="570"/>
      <c r="AN258" s="570"/>
      <c r="AO258" s="570"/>
      <c r="AP258" s="570"/>
      <c r="AQ258" s="570"/>
      <c r="AR258" s="570"/>
      <c r="AS258" s="570"/>
      <c r="AT258" s="570"/>
      <c r="AU258" s="570"/>
      <c r="AV258" s="570"/>
      <c r="AW258" s="570"/>
      <c r="AX258" s="570"/>
      <c r="AY258" s="570"/>
      <c r="AZ258" s="570"/>
      <c r="BA258" s="570"/>
      <c r="BB258" s="570"/>
      <c r="BC258" s="570"/>
      <c r="BD258" s="570"/>
      <c r="BE258" s="570"/>
      <c r="BF258" s="570"/>
      <c r="BG258" s="570"/>
      <c r="BH258" s="570"/>
      <c r="BI258" s="570"/>
      <c r="BJ258" s="570"/>
      <c r="BK258" s="570"/>
      <c r="BL258" s="570"/>
      <c r="BM258" s="570"/>
      <c r="BN258" s="570"/>
      <c r="BO258" s="570"/>
      <c r="BP258" s="570"/>
      <c r="BQ258" s="570"/>
      <c r="BR258" s="570"/>
      <c r="BS258" s="570"/>
      <c r="BT258" s="570"/>
      <c r="BU258" s="570"/>
      <c r="BV258" s="570"/>
      <c r="BW258" s="570"/>
      <c r="BX258" s="570"/>
      <c r="BY258" s="570"/>
      <c r="BZ258" s="570"/>
      <c r="CA258" s="570"/>
      <c r="CB258" s="570"/>
      <c r="CC258" s="570"/>
      <c r="CD258" s="570"/>
      <c r="CE258" s="570"/>
      <c r="CF258" s="570"/>
      <c r="CG258" s="570"/>
      <c r="CH258" s="570"/>
      <c r="CI258" s="570"/>
      <c r="CJ258" s="570"/>
      <c r="CK258" s="570"/>
      <c r="CL258" s="570"/>
      <c r="CM258" s="570"/>
      <c r="CN258" s="570"/>
      <c r="CO258" s="570"/>
      <c r="CP258" s="570"/>
      <c r="CQ258" s="570"/>
      <c r="CR258" s="570"/>
      <c r="CS258" s="570"/>
      <c r="CT258" s="570"/>
      <c r="CU258" s="570"/>
      <c r="CV258" s="570"/>
      <c r="CW258" s="570"/>
      <c r="CX258" s="570"/>
      <c r="CY258" s="570"/>
    </row>
    <row r="259" spans="1:103">
      <c r="A259" s="570"/>
      <c r="B259" s="570"/>
      <c r="C259" s="570"/>
      <c r="D259" s="570"/>
      <c r="E259" s="570"/>
      <c r="F259" s="570"/>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L259" s="570"/>
      <c r="AM259" s="570"/>
      <c r="AN259" s="570"/>
      <c r="AO259" s="570"/>
      <c r="AP259" s="570"/>
      <c r="AQ259" s="570"/>
      <c r="AR259" s="570"/>
      <c r="AS259" s="570"/>
      <c r="AT259" s="570"/>
      <c r="AU259" s="570"/>
      <c r="AV259" s="570"/>
      <c r="AW259" s="570"/>
      <c r="AX259" s="570"/>
      <c r="AY259" s="570"/>
      <c r="AZ259" s="570"/>
      <c r="BA259" s="570"/>
      <c r="BB259" s="570"/>
      <c r="BC259" s="570"/>
      <c r="BD259" s="570"/>
      <c r="BE259" s="570"/>
      <c r="BF259" s="570"/>
      <c r="BG259" s="570"/>
      <c r="BH259" s="570"/>
      <c r="BI259" s="570"/>
      <c r="BJ259" s="570"/>
      <c r="BK259" s="570"/>
      <c r="BL259" s="570"/>
      <c r="BM259" s="570"/>
      <c r="BN259" s="570"/>
      <c r="BO259" s="570"/>
      <c r="BP259" s="570"/>
      <c r="BQ259" s="570"/>
      <c r="BR259" s="570"/>
      <c r="BS259" s="570"/>
      <c r="BT259" s="570"/>
      <c r="BU259" s="570"/>
      <c r="BV259" s="570"/>
      <c r="BW259" s="570"/>
      <c r="BX259" s="570"/>
      <c r="BY259" s="570"/>
      <c r="BZ259" s="570"/>
      <c r="CA259" s="570"/>
      <c r="CB259" s="570"/>
      <c r="CC259" s="570"/>
      <c r="CD259" s="570"/>
      <c r="CE259" s="570"/>
      <c r="CF259" s="570"/>
      <c r="CG259" s="570"/>
      <c r="CH259" s="570"/>
      <c r="CI259" s="570"/>
      <c r="CJ259" s="570"/>
      <c r="CK259" s="570"/>
      <c r="CL259" s="570"/>
      <c r="CM259" s="570"/>
      <c r="CN259" s="570"/>
      <c r="CO259" s="570"/>
      <c r="CP259" s="570"/>
      <c r="CQ259" s="570"/>
      <c r="CR259" s="570"/>
      <c r="CS259" s="570"/>
      <c r="CT259" s="570"/>
      <c r="CU259" s="570"/>
      <c r="CV259" s="570"/>
      <c r="CW259" s="570"/>
      <c r="CX259" s="570"/>
      <c r="CY259" s="570"/>
    </row>
    <row r="260" spans="1:103">
      <c r="A260" s="570"/>
      <c r="B260" s="570"/>
      <c r="C260" s="570"/>
      <c r="D260" s="570"/>
      <c r="E260" s="570"/>
      <c r="F260" s="570"/>
      <c r="G260" s="570"/>
      <c r="H260" s="570"/>
      <c r="I260" s="570"/>
      <c r="J260" s="570"/>
      <c r="K260" s="570"/>
      <c r="L260" s="570"/>
      <c r="M260" s="570"/>
      <c r="N260" s="570"/>
      <c r="O260" s="570"/>
      <c r="P260" s="570"/>
      <c r="Q260" s="570"/>
      <c r="R260" s="570"/>
      <c r="S260" s="570"/>
      <c r="T260" s="570"/>
      <c r="U260" s="570"/>
      <c r="V260" s="570"/>
      <c r="W260" s="570"/>
      <c r="X260" s="570"/>
      <c r="Y260" s="570"/>
      <c r="Z260" s="570"/>
      <c r="AA260" s="570"/>
      <c r="AB260" s="570"/>
      <c r="AL260" s="570"/>
      <c r="AM260" s="570"/>
      <c r="AN260" s="570"/>
      <c r="AO260" s="570"/>
      <c r="AP260" s="570"/>
      <c r="AQ260" s="570"/>
      <c r="AR260" s="570"/>
      <c r="AS260" s="570"/>
      <c r="AT260" s="570"/>
      <c r="AU260" s="570"/>
      <c r="AV260" s="570"/>
      <c r="AW260" s="570"/>
      <c r="AX260" s="570"/>
      <c r="AY260" s="570"/>
      <c r="AZ260" s="570"/>
      <c r="BA260" s="570"/>
      <c r="BB260" s="570"/>
      <c r="BC260" s="570"/>
      <c r="BD260" s="570"/>
      <c r="BE260" s="570"/>
      <c r="BF260" s="570"/>
      <c r="BG260" s="570"/>
      <c r="BH260" s="570"/>
      <c r="BI260" s="570"/>
      <c r="BJ260" s="570"/>
      <c r="BK260" s="570"/>
      <c r="BL260" s="570"/>
      <c r="BM260" s="570"/>
      <c r="BN260" s="570"/>
      <c r="BO260" s="570"/>
      <c r="BP260" s="570"/>
      <c r="BQ260" s="570"/>
      <c r="BR260" s="570"/>
      <c r="BS260" s="570"/>
      <c r="BT260" s="570"/>
      <c r="BU260" s="570"/>
      <c r="BV260" s="570"/>
      <c r="BW260" s="570"/>
      <c r="BX260" s="570"/>
      <c r="BY260" s="570"/>
      <c r="BZ260" s="570"/>
      <c r="CA260" s="570"/>
      <c r="CB260" s="570"/>
      <c r="CC260" s="570"/>
      <c r="CD260" s="570"/>
      <c r="CE260" s="570"/>
      <c r="CF260" s="570"/>
      <c r="CG260" s="570"/>
      <c r="CH260" s="570"/>
      <c r="CI260" s="570"/>
      <c r="CJ260" s="570"/>
      <c r="CK260" s="570"/>
      <c r="CL260" s="570"/>
      <c r="CM260" s="570"/>
      <c r="CN260" s="570"/>
      <c r="CO260" s="570"/>
      <c r="CP260" s="570"/>
      <c r="CQ260" s="570"/>
      <c r="CR260" s="570"/>
      <c r="CS260" s="570"/>
      <c r="CT260" s="570"/>
      <c r="CU260" s="570"/>
      <c r="CV260" s="570"/>
      <c r="CW260" s="570"/>
      <c r="CX260" s="570"/>
      <c r="CY260" s="570"/>
    </row>
    <row r="261" spans="1:103">
      <c r="A261" s="570"/>
      <c r="B261" s="570"/>
      <c r="C261" s="570"/>
      <c r="D261" s="570"/>
      <c r="E261" s="570"/>
      <c r="F261" s="570"/>
      <c r="G261" s="570"/>
      <c r="H261" s="570"/>
      <c r="I261" s="570"/>
      <c r="J261" s="570"/>
      <c r="K261" s="570"/>
      <c r="L261" s="570"/>
      <c r="M261" s="570"/>
      <c r="N261" s="570"/>
      <c r="O261" s="570"/>
      <c r="P261" s="570"/>
      <c r="Q261" s="570"/>
      <c r="R261" s="570"/>
      <c r="S261" s="570"/>
      <c r="T261" s="570"/>
      <c r="U261" s="570"/>
      <c r="V261" s="570"/>
      <c r="W261" s="570"/>
      <c r="X261" s="570"/>
      <c r="Y261" s="570"/>
      <c r="Z261" s="570"/>
      <c r="AA261" s="570"/>
      <c r="AB261" s="570"/>
      <c r="AL261" s="570"/>
      <c r="AM261" s="570"/>
      <c r="AN261" s="570"/>
      <c r="AO261" s="570"/>
      <c r="AP261" s="570"/>
      <c r="AQ261" s="570"/>
      <c r="AR261" s="570"/>
      <c r="AS261" s="570"/>
      <c r="AT261" s="570"/>
      <c r="AU261" s="570"/>
      <c r="AV261" s="570"/>
      <c r="AW261" s="570"/>
      <c r="AX261" s="570"/>
      <c r="AY261" s="570"/>
      <c r="AZ261" s="570"/>
      <c r="BA261" s="570"/>
      <c r="BB261" s="570"/>
      <c r="BC261" s="570"/>
      <c r="BD261" s="570"/>
      <c r="BE261" s="570"/>
      <c r="BF261" s="570"/>
      <c r="BG261" s="570"/>
      <c r="BH261" s="570"/>
      <c r="BI261" s="570"/>
      <c r="BJ261" s="570"/>
      <c r="BK261" s="570"/>
      <c r="BL261" s="570"/>
      <c r="BM261" s="570"/>
      <c r="BN261" s="570"/>
      <c r="BO261" s="570"/>
      <c r="BP261" s="570"/>
      <c r="BQ261" s="570"/>
      <c r="BR261" s="570"/>
      <c r="BS261" s="570"/>
      <c r="BT261" s="570"/>
      <c r="BU261" s="570"/>
      <c r="BV261" s="570"/>
      <c r="BW261" s="570"/>
      <c r="BX261" s="570"/>
      <c r="BY261" s="570"/>
      <c r="BZ261" s="570"/>
      <c r="CA261" s="570"/>
      <c r="CB261" s="570"/>
      <c r="CC261" s="570"/>
      <c r="CD261" s="570"/>
      <c r="CE261" s="570"/>
      <c r="CF261" s="570"/>
      <c r="CG261" s="570"/>
      <c r="CH261" s="570"/>
      <c r="CI261" s="570"/>
      <c r="CJ261" s="570"/>
      <c r="CK261" s="570"/>
      <c r="CL261" s="570"/>
      <c r="CM261" s="570"/>
      <c r="CN261" s="570"/>
      <c r="CO261" s="570"/>
      <c r="CP261" s="570"/>
      <c r="CQ261" s="570"/>
      <c r="CR261" s="570"/>
      <c r="CS261" s="570"/>
      <c r="CT261" s="570"/>
      <c r="CU261" s="570"/>
      <c r="CV261" s="570"/>
      <c r="CW261" s="570"/>
      <c r="CX261" s="570"/>
      <c r="CY261" s="570"/>
    </row>
    <row r="262" spans="1:103">
      <c r="A262" s="570"/>
      <c r="B262" s="570"/>
      <c r="C262" s="570"/>
      <c r="D262" s="570"/>
      <c r="E262" s="570"/>
      <c r="F262" s="570"/>
      <c r="G262" s="570"/>
      <c r="H262" s="570"/>
      <c r="I262" s="570"/>
      <c r="J262" s="570"/>
      <c r="K262" s="570"/>
      <c r="L262" s="570"/>
      <c r="M262" s="570"/>
      <c r="N262" s="570"/>
      <c r="O262" s="570"/>
      <c r="P262" s="570"/>
      <c r="Q262" s="570"/>
      <c r="R262" s="570"/>
      <c r="S262" s="570"/>
      <c r="T262" s="570"/>
      <c r="U262" s="570"/>
      <c r="V262" s="570"/>
      <c r="W262" s="570"/>
      <c r="X262" s="570"/>
      <c r="Y262" s="570"/>
      <c r="Z262" s="570"/>
      <c r="AA262" s="570"/>
      <c r="AB262" s="570"/>
      <c r="AL262" s="570"/>
      <c r="AM262" s="570"/>
      <c r="AN262" s="570"/>
      <c r="AO262" s="570"/>
      <c r="AP262" s="570"/>
      <c r="AQ262" s="570"/>
      <c r="AR262" s="570"/>
      <c r="AS262" s="570"/>
      <c r="AT262" s="570"/>
      <c r="AU262" s="570"/>
      <c r="AV262" s="570"/>
      <c r="AW262" s="570"/>
      <c r="AX262" s="570"/>
      <c r="AY262" s="570"/>
      <c r="AZ262" s="570"/>
      <c r="BA262" s="570"/>
      <c r="BB262" s="570"/>
      <c r="BC262" s="570"/>
      <c r="BD262" s="570"/>
      <c r="BE262" s="570"/>
      <c r="BF262" s="570"/>
      <c r="BG262" s="570"/>
      <c r="BH262" s="570"/>
      <c r="BI262" s="570"/>
      <c r="BJ262" s="570"/>
      <c r="BK262" s="570"/>
      <c r="BL262" s="570"/>
      <c r="BM262" s="570"/>
      <c r="BN262" s="570"/>
      <c r="BO262" s="570"/>
      <c r="BP262" s="570"/>
      <c r="BQ262" s="570"/>
      <c r="BR262" s="570"/>
      <c r="BS262" s="570"/>
      <c r="BT262" s="570"/>
      <c r="BU262" s="570"/>
      <c r="BV262" s="570"/>
      <c r="BW262" s="570"/>
      <c r="BX262" s="570"/>
      <c r="BY262" s="570"/>
      <c r="BZ262" s="570"/>
      <c r="CA262" s="570"/>
      <c r="CB262" s="570"/>
      <c r="CC262" s="570"/>
      <c r="CD262" s="570"/>
      <c r="CE262" s="570"/>
      <c r="CF262" s="570"/>
      <c r="CG262" s="570"/>
      <c r="CH262" s="570"/>
      <c r="CI262" s="570"/>
      <c r="CJ262" s="570"/>
      <c r="CK262" s="570"/>
      <c r="CL262" s="570"/>
      <c r="CM262" s="570"/>
      <c r="CN262" s="570"/>
      <c r="CO262" s="570"/>
      <c r="CP262" s="570"/>
      <c r="CQ262" s="570"/>
      <c r="CR262" s="570"/>
      <c r="CS262" s="570"/>
      <c r="CT262" s="570"/>
      <c r="CU262" s="570"/>
      <c r="CV262" s="570"/>
      <c r="CW262" s="570"/>
      <c r="CX262" s="570"/>
      <c r="CY262" s="570"/>
    </row>
    <row r="263" spans="1:103">
      <c r="A263" s="570"/>
      <c r="B263" s="570"/>
      <c r="C263" s="570"/>
      <c r="D263" s="570"/>
      <c r="E263" s="570"/>
      <c r="F263" s="570"/>
      <c r="G263" s="570"/>
      <c r="H263" s="570"/>
      <c r="I263" s="570"/>
      <c r="J263" s="570"/>
      <c r="K263" s="570"/>
      <c r="L263" s="570"/>
      <c r="M263" s="570"/>
      <c r="N263" s="570"/>
      <c r="O263" s="570"/>
      <c r="P263" s="570"/>
      <c r="Q263" s="570"/>
      <c r="R263" s="570"/>
      <c r="S263" s="570"/>
      <c r="T263" s="570"/>
      <c r="U263" s="570"/>
      <c r="V263" s="570"/>
      <c r="W263" s="570"/>
      <c r="X263" s="570"/>
      <c r="Y263" s="570"/>
      <c r="Z263" s="570"/>
      <c r="AA263" s="570"/>
      <c r="AB263" s="570"/>
      <c r="AL263" s="570"/>
      <c r="AM263" s="570"/>
      <c r="AN263" s="570"/>
      <c r="AO263" s="570"/>
      <c r="AP263" s="570"/>
      <c r="AQ263" s="570"/>
      <c r="AR263" s="570"/>
      <c r="AS263" s="570"/>
      <c r="AT263" s="570"/>
      <c r="AU263" s="570"/>
      <c r="AV263" s="570"/>
      <c r="AW263" s="570"/>
      <c r="AX263" s="570"/>
      <c r="AY263" s="570"/>
      <c r="AZ263" s="570"/>
      <c r="BA263" s="570"/>
      <c r="BB263" s="570"/>
      <c r="BC263" s="570"/>
      <c r="BD263" s="570"/>
      <c r="BE263" s="570"/>
      <c r="BF263" s="570"/>
      <c r="BG263" s="570"/>
      <c r="BH263" s="570"/>
      <c r="BI263" s="570"/>
      <c r="BJ263" s="570"/>
      <c r="BK263" s="570"/>
      <c r="BL263" s="570"/>
      <c r="BM263" s="570"/>
      <c r="BN263" s="570"/>
      <c r="BO263" s="570"/>
      <c r="BP263" s="570"/>
      <c r="BQ263" s="570"/>
      <c r="BR263" s="570"/>
      <c r="BS263" s="570"/>
      <c r="BT263" s="570"/>
      <c r="BU263" s="570"/>
      <c r="BV263" s="570"/>
      <c r="BW263" s="570"/>
      <c r="BX263" s="570"/>
      <c r="BY263" s="570"/>
      <c r="BZ263" s="570"/>
      <c r="CA263" s="570"/>
      <c r="CB263" s="570"/>
      <c r="CC263" s="570"/>
      <c r="CD263" s="570"/>
      <c r="CE263" s="570"/>
      <c r="CF263" s="570"/>
      <c r="CG263" s="570"/>
      <c r="CH263" s="570"/>
      <c r="CI263" s="570"/>
      <c r="CJ263" s="570"/>
      <c r="CK263" s="570"/>
      <c r="CL263" s="570"/>
      <c r="CM263" s="570"/>
      <c r="CN263" s="570"/>
      <c r="CO263" s="570"/>
      <c r="CP263" s="570"/>
      <c r="CQ263" s="570"/>
      <c r="CR263" s="570"/>
      <c r="CS263" s="570"/>
      <c r="CT263" s="570"/>
      <c r="CU263" s="570"/>
      <c r="CV263" s="570"/>
      <c r="CW263" s="570"/>
      <c r="CX263" s="570"/>
      <c r="CY263" s="570"/>
    </row>
    <row r="264" spans="1:103">
      <c r="A264" s="570"/>
      <c r="B264" s="570"/>
      <c r="C264" s="570"/>
      <c r="D264" s="570"/>
      <c r="E264" s="570"/>
      <c r="F264" s="570"/>
      <c r="G264" s="570"/>
      <c r="H264" s="570"/>
      <c r="I264" s="570"/>
      <c r="J264" s="570"/>
      <c r="K264" s="570"/>
      <c r="L264" s="570"/>
      <c r="M264" s="570"/>
      <c r="N264" s="570"/>
      <c r="O264" s="570"/>
      <c r="P264" s="570"/>
      <c r="Q264" s="570"/>
      <c r="R264" s="570"/>
      <c r="S264" s="570"/>
      <c r="T264" s="570"/>
      <c r="U264" s="570"/>
      <c r="V264" s="570"/>
      <c r="W264" s="570"/>
      <c r="X264" s="570"/>
      <c r="Y264" s="570"/>
      <c r="Z264" s="570"/>
      <c r="AA264" s="570"/>
      <c r="AB264" s="570"/>
      <c r="AL264" s="570"/>
      <c r="AM264" s="570"/>
      <c r="AN264" s="570"/>
      <c r="AO264" s="570"/>
      <c r="AP264" s="570"/>
      <c r="AQ264" s="570"/>
      <c r="AR264" s="570"/>
      <c r="AS264" s="570"/>
      <c r="AT264" s="570"/>
      <c r="AU264" s="570"/>
      <c r="AV264" s="570"/>
      <c r="AW264" s="570"/>
      <c r="AX264" s="570"/>
      <c r="AY264" s="570"/>
      <c r="AZ264" s="570"/>
      <c r="BA264" s="570"/>
      <c r="BB264" s="570"/>
      <c r="BC264" s="570"/>
      <c r="BD264" s="570"/>
      <c r="BE264" s="570"/>
      <c r="BF264" s="570"/>
      <c r="BG264" s="570"/>
      <c r="BH264" s="570"/>
      <c r="BI264" s="570"/>
      <c r="BJ264" s="570"/>
      <c r="BK264" s="570"/>
      <c r="BL264" s="570"/>
      <c r="BM264" s="570"/>
      <c r="BN264" s="570"/>
      <c r="BO264" s="570"/>
      <c r="BP264" s="570"/>
      <c r="BQ264" s="570"/>
      <c r="BR264" s="570"/>
      <c r="BS264" s="570"/>
      <c r="BT264" s="570"/>
      <c r="BU264" s="570"/>
      <c r="BV264" s="570"/>
      <c r="BW264" s="570"/>
      <c r="BX264" s="570"/>
      <c r="BY264" s="570"/>
      <c r="BZ264" s="570"/>
      <c r="CA264" s="570"/>
      <c r="CB264" s="570"/>
      <c r="CC264" s="570"/>
      <c r="CD264" s="570"/>
      <c r="CE264" s="570"/>
      <c r="CF264" s="570"/>
      <c r="CG264" s="570"/>
      <c r="CH264" s="570"/>
      <c r="CI264" s="570"/>
      <c r="CJ264" s="570"/>
      <c r="CK264" s="570"/>
      <c r="CL264" s="570"/>
      <c r="CM264" s="570"/>
      <c r="CN264" s="570"/>
      <c r="CO264" s="570"/>
      <c r="CP264" s="570"/>
      <c r="CQ264" s="570"/>
      <c r="CR264" s="570"/>
      <c r="CS264" s="570"/>
      <c r="CT264" s="570"/>
      <c r="CU264" s="570"/>
      <c r="CV264" s="570"/>
      <c r="CW264" s="570"/>
      <c r="CX264" s="570"/>
      <c r="CY264" s="570"/>
    </row>
    <row r="265" spans="1:103">
      <c r="A265" s="570"/>
      <c r="B265" s="570"/>
      <c r="C265" s="570"/>
      <c r="D265" s="570"/>
      <c r="E265" s="570"/>
      <c r="F265" s="570"/>
      <c r="G265" s="570"/>
      <c r="H265" s="570"/>
      <c r="I265" s="570"/>
      <c r="J265" s="570"/>
      <c r="K265" s="570"/>
      <c r="L265" s="570"/>
      <c r="M265" s="570"/>
      <c r="N265" s="570"/>
      <c r="O265" s="570"/>
      <c r="P265" s="570"/>
      <c r="Q265" s="570"/>
      <c r="R265" s="570"/>
      <c r="S265" s="570"/>
      <c r="T265" s="570"/>
      <c r="U265" s="570"/>
      <c r="V265" s="570"/>
      <c r="W265" s="570"/>
      <c r="X265" s="570"/>
      <c r="Y265" s="570"/>
      <c r="Z265" s="570"/>
      <c r="AA265" s="570"/>
      <c r="AB265" s="570"/>
      <c r="AL265" s="570"/>
      <c r="AM265" s="570"/>
      <c r="AN265" s="570"/>
      <c r="AO265" s="570"/>
      <c r="AP265" s="570"/>
      <c r="AQ265" s="570"/>
      <c r="AR265" s="570"/>
      <c r="AS265" s="570"/>
      <c r="AT265" s="570"/>
      <c r="AU265" s="570"/>
      <c r="AV265" s="570"/>
      <c r="AW265" s="570"/>
      <c r="AX265" s="570"/>
      <c r="AY265" s="570"/>
      <c r="AZ265" s="570"/>
      <c r="BA265" s="570"/>
      <c r="BB265" s="570"/>
      <c r="BC265" s="570"/>
      <c r="BD265" s="570"/>
      <c r="BE265" s="570"/>
      <c r="BF265" s="570"/>
      <c r="BG265" s="570"/>
      <c r="BH265" s="570"/>
      <c r="BI265" s="570"/>
      <c r="BJ265" s="570"/>
      <c r="BK265" s="570"/>
      <c r="BL265" s="570"/>
      <c r="BM265" s="570"/>
      <c r="BN265" s="570"/>
      <c r="BO265" s="570"/>
      <c r="BP265" s="570"/>
      <c r="BQ265" s="570"/>
      <c r="BR265" s="570"/>
      <c r="BS265" s="570"/>
      <c r="BT265" s="570"/>
      <c r="BU265" s="570"/>
      <c r="BV265" s="570"/>
      <c r="BW265" s="570"/>
      <c r="BX265" s="570"/>
      <c r="BY265" s="570"/>
      <c r="BZ265" s="570"/>
      <c r="CA265" s="570"/>
      <c r="CB265" s="570"/>
      <c r="CC265" s="570"/>
      <c r="CD265" s="570"/>
      <c r="CE265" s="570"/>
      <c r="CF265" s="570"/>
      <c r="CG265" s="570"/>
      <c r="CH265" s="570"/>
      <c r="CI265" s="570"/>
      <c r="CJ265" s="570"/>
      <c r="CK265" s="570"/>
      <c r="CL265" s="570"/>
      <c r="CM265" s="570"/>
      <c r="CN265" s="570"/>
      <c r="CO265" s="570"/>
      <c r="CP265" s="570"/>
      <c r="CQ265" s="570"/>
      <c r="CR265" s="570"/>
      <c r="CS265" s="570"/>
      <c r="CT265" s="570"/>
      <c r="CU265" s="570"/>
      <c r="CV265" s="570"/>
      <c r="CW265" s="570"/>
      <c r="CX265" s="570"/>
      <c r="CY265" s="570"/>
    </row>
    <row r="266" spans="1:103">
      <c r="A266" s="570"/>
      <c r="B266" s="570"/>
      <c r="C266" s="570"/>
      <c r="D266" s="570"/>
      <c r="E266" s="570"/>
      <c r="F266" s="570"/>
      <c r="G266" s="570"/>
      <c r="H266" s="570"/>
      <c r="I266" s="570"/>
      <c r="J266" s="570"/>
      <c r="K266" s="570"/>
      <c r="L266" s="570"/>
      <c r="M266" s="570"/>
      <c r="N266" s="570"/>
      <c r="O266" s="570"/>
      <c r="P266" s="570"/>
      <c r="Q266" s="570"/>
      <c r="R266" s="570"/>
      <c r="S266" s="570"/>
      <c r="T266" s="570"/>
      <c r="U266" s="570"/>
      <c r="V266" s="570"/>
      <c r="W266" s="570"/>
      <c r="X266" s="570"/>
      <c r="Y266" s="570"/>
      <c r="Z266" s="570"/>
      <c r="AA266" s="570"/>
      <c r="AB266" s="570"/>
      <c r="AL266" s="570"/>
      <c r="AM266" s="570"/>
      <c r="AN266" s="570"/>
      <c r="AO266" s="570"/>
      <c r="AP266" s="570"/>
      <c r="AQ266" s="570"/>
      <c r="AR266" s="570"/>
      <c r="AS266" s="570"/>
      <c r="AT266" s="570"/>
      <c r="AU266" s="570"/>
      <c r="AV266" s="570"/>
      <c r="AW266" s="570"/>
      <c r="AX266" s="570"/>
      <c r="AY266" s="570"/>
      <c r="AZ266" s="570"/>
      <c r="BA266" s="570"/>
      <c r="BB266" s="570"/>
      <c r="BC266" s="570"/>
      <c r="BD266" s="570"/>
      <c r="BE266" s="570"/>
      <c r="BF266" s="570"/>
      <c r="BG266" s="570"/>
      <c r="BH266" s="570"/>
      <c r="BI266" s="570"/>
      <c r="BJ266" s="570"/>
      <c r="BK266" s="570"/>
      <c r="BL266" s="570"/>
      <c r="BM266" s="570"/>
      <c r="BN266" s="570"/>
      <c r="BO266" s="570"/>
      <c r="BP266" s="570"/>
      <c r="BQ266" s="570"/>
      <c r="BR266" s="570"/>
      <c r="BS266" s="570"/>
      <c r="BT266" s="570"/>
      <c r="BU266" s="570"/>
      <c r="BV266" s="570"/>
      <c r="BW266" s="570"/>
      <c r="BX266" s="570"/>
      <c r="BY266" s="570"/>
      <c r="BZ266" s="570"/>
      <c r="CA266" s="570"/>
      <c r="CB266" s="570"/>
      <c r="CC266" s="570"/>
      <c r="CD266" s="570"/>
      <c r="CE266" s="570"/>
      <c r="CF266" s="570"/>
      <c r="CG266" s="570"/>
      <c r="CH266" s="570"/>
      <c r="CI266" s="570"/>
      <c r="CJ266" s="570"/>
      <c r="CK266" s="570"/>
      <c r="CL266" s="570"/>
      <c r="CM266" s="570"/>
      <c r="CN266" s="570"/>
      <c r="CO266" s="570"/>
      <c r="CP266" s="570"/>
      <c r="CQ266" s="570"/>
      <c r="CR266" s="570"/>
      <c r="CS266" s="570"/>
      <c r="CT266" s="570"/>
      <c r="CU266" s="570"/>
      <c r="CV266" s="570"/>
      <c r="CW266" s="570"/>
      <c r="CX266" s="570"/>
      <c r="CY266" s="570"/>
    </row>
    <row r="267" spans="1:103">
      <c r="A267" s="570"/>
      <c r="B267" s="570"/>
      <c r="C267" s="570"/>
      <c r="D267" s="570"/>
      <c r="E267" s="570"/>
      <c r="F267" s="570"/>
      <c r="G267" s="570"/>
      <c r="H267" s="570"/>
      <c r="I267" s="570"/>
      <c r="J267" s="570"/>
      <c r="K267" s="570"/>
      <c r="L267" s="570"/>
      <c r="M267" s="570"/>
      <c r="N267" s="570"/>
      <c r="O267" s="570"/>
      <c r="P267" s="570"/>
      <c r="Q267" s="570"/>
      <c r="R267" s="570"/>
      <c r="S267" s="570"/>
      <c r="T267" s="570"/>
      <c r="U267" s="570"/>
      <c r="V267" s="570"/>
      <c r="W267" s="570"/>
      <c r="X267" s="570"/>
      <c r="Y267" s="570"/>
      <c r="Z267" s="570"/>
      <c r="AA267" s="570"/>
      <c r="AB267" s="570"/>
      <c r="AL267" s="570"/>
      <c r="AM267" s="570"/>
      <c r="AN267" s="570"/>
      <c r="AO267" s="570"/>
      <c r="AP267" s="570"/>
      <c r="AQ267" s="570"/>
      <c r="AR267" s="570"/>
      <c r="AS267" s="570"/>
      <c r="AT267" s="570"/>
      <c r="AU267" s="570"/>
      <c r="AV267" s="570"/>
      <c r="AW267" s="570"/>
      <c r="AX267" s="570"/>
      <c r="AY267" s="570"/>
      <c r="AZ267" s="570"/>
      <c r="BA267" s="570"/>
      <c r="BB267" s="570"/>
      <c r="BC267" s="570"/>
      <c r="BD267" s="570"/>
      <c r="BE267" s="570"/>
      <c r="BF267" s="570"/>
      <c r="BG267" s="570"/>
      <c r="BH267" s="570"/>
      <c r="BI267" s="570"/>
      <c r="BJ267" s="570"/>
      <c r="BK267" s="570"/>
      <c r="BL267" s="570"/>
      <c r="BM267" s="570"/>
      <c r="BN267" s="570"/>
      <c r="BO267" s="570"/>
      <c r="BP267" s="570"/>
      <c r="BQ267" s="570"/>
      <c r="BR267" s="570"/>
      <c r="BS267" s="570"/>
      <c r="BT267" s="570"/>
      <c r="BU267" s="570"/>
      <c r="BV267" s="570"/>
      <c r="BW267" s="570"/>
      <c r="BX267" s="570"/>
      <c r="BY267" s="570"/>
      <c r="BZ267" s="570"/>
      <c r="CA267" s="570"/>
      <c r="CB267" s="570"/>
      <c r="CC267" s="570"/>
      <c r="CD267" s="570"/>
      <c r="CE267" s="570"/>
      <c r="CF267" s="570"/>
      <c r="CG267" s="570"/>
      <c r="CH267" s="570"/>
      <c r="CI267" s="570"/>
      <c r="CJ267" s="570"/>
      <c r="CK267" s="570"/>
      <c r="CL267" s="570"/>
      <c r="CM267" s="570"/>
      <c r="CN267" s="570"/>
      <c r="CO267" s="570"/>
      <c r="CP267" s="570"/>
      <c r="CQ267" s="570"/>
      <c r="CR267" s="570"/>
      <c r="CS267" s="570"/>
      <c r="CT267" s="570"/>
      <c r="CU267" s="570"/>
      <c r="CV267" s="570"/>
      <c r="CW267" s="570"/>
      <c r="CX267" s="570"/>
      <c r="CY267" s="570"/>
    </row>
    <row r="268" spans="1:103">
      <c r="A268" s="570"/>
      <c r="B268" s="570"/>
      <c r="C268" s="570"/>
      <c r="D268" s="570"/>
      <c r="E268" s="570"/>
      <c r="F268" s="570"/>
      <c r="G268" s="570"/>
      <c r="H268" s="570"/>
      <c r="I268" s="570"/>
      <c r="J268" s="570"/>
      <c r="K268" s="570"/>
      <c r="L268" s="570"/>
      <c r="M268" s="570"/>
      <c r="N268" s="570"/>
      <c r="O268" s="570"/>
      <c r="P268" s="570"/>
      <c r="Q268" s="570"/>
      <c r="R268" s="570"/>
      <c r="S268" s="570"/>
      <c r="T268" s="570"/>
      <c r="U268" s="570"/>
      <c r="V268" s="570"/>
      <c r="W268" s="570"/>
      <c r="X268" s="570"/>
      <c r="Y268" s="570"/>
      <c r="Z268" s="570"/>
      <c r="AA268" s="570"/>
      <c r="AB268" s="570"/>
      <c r="AL268" s="570"/>
      <c r="AM268" s="570"/>
      <c r="AN268" s="570"/>
      <c r="AO268" s="570"/>
      <c r="AP268" s="570"/>
      <c r="AQ268" s="570"/>
      <c r="AR268" s="570"/>
      <c r="AS268" s="570"/>
      <c r="AT268" s="570"/>
      <c r="AU268" s="570"/>
      <c r="AV268" s="570"/>
      <c r="AW268" s="570"/>
      <c r="AX268" s="570"/>
      <c r="AY268" s="570"/>
      <c r="AZ268" s="570"/>
      <c r="BA268" s="570"/>
      <c r="BB268" s="570"/>
      <c r="BC268" s="570"/>
      <c r="BD268" s="570"/>
      <c r="BE268" s="570"/>
      <c r="BF268" s="570"/>
      <c r="BG268" s="570"/>
      <c r="BH268" s="570"/>
      <c r="BI268" s="570"/>
      <c r="BJ268" s="570"/>
      <c r="BK268" s="570"/>
      <c r="BL268" s="570"/>
      <c r="BM268" s="570"/>
      <c r="BN268" s="570"/>
      <c r="BO268" s="570"/>
      <c r="BP268" s="570"/>
      <c r="BQ268" s="570"/>
      <c r="BR268" s="570"/>
      <c r="BS268" s="570"/>
      <c r="BT268" s="570"/>
      <c r="BU268" s="570"/>
      <c r="BV268" s="570"/>
      <c r="BW268" s="570"/>
      <c r="BX268" s="570"/>
      <c r="BY268" s="570"/>
      <c r="BZ268" s="570"/>
      <c r="CA268" s="570"/>
      <c r="CB268" s="570"/>
      <c r="CC268" s="570"/>
      <c r="CD268" s="570"/>
      <c r="CE268" s="570"/>
      <c r="CF268" s="570"/>
      <c r="CG268" s="570"/>
      <c r="CH268" s="570"/>
      <c r="CI268" s="570"/>
      <c r="CJ268" s="570"/>
      <c r="CK268" s="570"/>
      <c r="CL268" s="570"/>
      <c r="CM268" s="570"/>
      <c r="CN268" s="570"/>
      <c r="CO268" s="570"/>
      <c r="CP268" s="570"/>
      <c r="CQ268" s="570"/>
      <c r="CR268" s="570"/>
      <c r="CS268" s="570"/>
      <c r="CT268" s="570"/>
      <c r="CU268" s="570"/>
      <c r="CV268" s="570"/>
      <c r="CW268" s="570"/>
      <c r="CX268" s="570"/>
      <c r="CY268" s="570"/>
    </row>
    <row r="269" spans="1:103">
      <c r="A269" s="570"/>
      <c r="B269" s="570"/>
      <c r="C269" s="570"/>
      <c r="D269" s="570"/>
      <c r="E269" s="570"/>
      <c r="F269" s="570"/>
      <c r="G269" s="570"/>
      <c r="H269" s="570"/>
      <c r="I269" s="570"/>
      <c r="J269" s="570"/>
      <c r="K269" s="570"/>
      <c r="L269" s="570"/>
      <c r="M269" s="570"/>
      <c r="N269" s="570"/>
      <c r="O269" s="570"/>
      <c r="P269" s="570"/>
      <c r="Q269" s="570"/>
      <c r="R269" s="570"/>
      <c r="S269" s="570"/>
      <c r="T269" s="570"/>
      <c r="U269" s="570"/>
      <c r="V269" s="570"/>
      <c r="W269" s="570"/>
      <c r="X269" s="570"/>
      <c r="Y269" s="570"/>
      <c r="Z269" s="570"/>
      <c r="AA269" s="570"/>
      <c r="AB269" s="570"/>
      <c r="AL269" s="570"/>
      <c r="AM269" s="570"/>
      <c r="AN269" s="570"/>
      <c r="AO269" s="570"/>
      <c r="AP269" s="570"/>
      <c r="AQ269" s="570"/>
      <c r="AR269" s="570"/>
      <c r="AS269" s="570"/>
      <c r="AT269" s="570"/>
      <c r="AU269" s="570"/>
      <c r="AV269" s="570"/>
      <c r="AW269" s="570"/>
      <c r="AX269" s="570"/>
      <c r="AY269" s="570"/>
      <c r="AZ269" s="570"/>
      <c r="BA269" s="570"/>
      <c r="BB269" s="570"/>
      <c r="BC269" s="570"/>
      <c r="BD269" s="570"/>
      <c r="BE269" s="570"/>
      <c r="BF269" s="570"/>
      <c r="BG269" s="570"/>
      <c r="BH269" s="570"/>
      <c r="BI269" s="570"/>
      <c r="BJ269" s="570"/>
      <c r="BK269" s="570"/>
      <c r="BL269" s="570"/>
      <c r="BM269" s="570"/>
      <c r="BN269" s="570"/>
      <c r="BO269" s="570"/>
      <c r="BP269" s="570"/>
      <c r="BQ269" s="570"/>
      <c r="BR269" s="570"/>
      <c r="BS269" s="570"/>
      <c r="BT269" s="570"/>
      <c r="BU269" s="570"/>
      <c r="BV269" s="570"/>
      <c r="BW269" s="570"/>
      <c r="BX269" s="570"/>
      <c r="BY269" s="570"/>
      <c r="BZ269" s="570"/>
      <c r="CA269" s="570"/>
      <c r="CB269" s="570"/>
      <c r="CC269" s="570"/>
      <c r="CD269" s="570"/>
      <c r="CE269" s="570"/>
      <c r="CF269" s="570"/>
      <c r="CG269" s="570"/>
      <c r="CH269" s="570"/>
      <c r="CI269" s="570"/>
      <c r="CJ269" s="570"/>
      <c r="CK269" s="570"/>
      <c r="CL269" s="570"/>
      <c r="CM269" s="570"/>
      <c r="CN269" s="570"/>
      <c r="CO269" s="570"/>
      <c r="CP269" s="570"/>
      <c r="CQ269" s="570"/>
      <c r="CR269" s="570"/>
      <c r="CS269" s="570"/>
      <c r="CT269" s="570"/>
      <c r="CU269" s="570"/>
      <c r="CV269" s="570"/>
      <c r="CW269" s="570"/>
      <c r="CX269" s="570"/>
      <c r="CY269" s="570"/>
    </row>
    <row r="270" spans="1:103">
      <c r="A270" s="570"/>
      <c r="B270" s="570"/>
      <c r="C270" s="570"/>
      <c r="D270" s="570"/>
      <c r="E270" s="570"/>
      <c r="F270" s="570"/>
      <c r="G270" s="570"/>
      <c r="H270" s="570"/>
      <c r="I270" s="570"/>
      <c r="J270" s="570"/>
      <c r="K270" s="570"/>
      <c r="L270" s="570"/>
      <c r="M270" s="570"/>
      <c r="N270" s="570"/>
      <c r="O270" s="570"/>
      <c r="P270" s="570"/>
      <c r="Q270" s="570"/>
      <c r="R270" s="570"/>
      <c r="S270" s="570"/>
      <c r="T270" s="570"/>
      <c r="U270" s="570"/>
      <c r="V270" s="570"/>
      <c r="W270" s="570"/>
      <c r="X270" s="570"/>
      <c r="Y270" s="570"/>
      <c r="Z270" s="570"/>
      <c r="AA270" s="570"/>
      <c r="AB270" s="570"/>
      <c r="AL270" s="570"/>
      <c r="AM270" s="570"/>
      <c r="AN270" s="570"/>
      <c r="AO270" s="570"/>
      <c r="AP270" s="570"/>
      <c r="AQ270" s="570"/>
      <c r="AR270" s="570"/>
      <c r="AS270" s="570"/>
      <c r="AT270" s="570"/>
      <c r="AU270" s="570"/>
      <c r="AV270" s="570"/>
      <c r="AW270" s="570"/>
      <c r="AX270" s="570"/>
      <c r="AY270" s="570"/>
      <c r="AZ270" s="570"/>
      <c r="BA270" s="570"/>
      <c r="BB270" s="570"/>
      <c r="BC270" s="570"/>
      <c r="BD270" s="570"/>
      <c r="BE270" s="570"/>
      <c r="BF270" s="570"/>
      <c r="BG270" s="570"/>
      <c r="BH270" s="570"/>
      <c r="BI270" s="570"/>
      <c r="BJ270" s="570"/>
      <c r="BK270" s="570"/>
      <c r="BL270" s="570"/>
      <c r="BM270" s="570"/>
      <c r="BN270" s="570"/>
      <c r="BO270" s="570"/>
      <c r="BP270" s="570"/>
      <c r="BQ270" s="570"/>
      <c r="BR270" s="570"/>
      <c r="BS270" s="570"/>
      <c r="BT270" s="570"/>
      <c r="BU270" s="570"/>
      <c r="BV270" s="570"/>
      <c r="BW270" s="570"/>
      <c r="BX270" s="570"/>
      <c r="BY270" s="570"/>
      <c r="BZ270" s="570"/>
      <c r="CA270" s="570"/>
      <c r="CB270" s="570"/>
      <c r="CC270" s="570"/>
      <c r="CD270" s="570"/>
      <c r="CE270" s="570"/>
      <c r="CF270" s="570"/>
      <c r="CG270" s="570"/>
      <c r="CH270" s="570"/>
      <c r="CI270" s="570"/>
      <c r="CJ270" s="570"/>
      <c r="CK270" s="570"/>
      <c r="CL270" s="570"/>
      <c r="CM270" s="570"/>
      <c r="CN270" s="570"/>
      <c r="CO270" s="570"/>
      <c r="CP270" s="570"/>
      <c r="CQ270" s="570"/>
      <c r="CR270" s="570"/>
      <c r="CS270" s="570"/>
      <c r="CT270" s="570"/>
      <c r="CU270" s="570"/>
      <c r="CV270" s="570"/>
      <c r="CW270" s="570"/>
      <c r="CX270" s="570"/>
      <c r="CY270" s="570"/>
    </row>
    <row r="271" spans="1:103">
      <c r="A271" s="570"/>
      <c r="B271" s="570"/>
      <c r="C271" s="570"/>
      <c r="D271" s="570"/>
      <c r="E271" s="570"/>
      <c r="F271" s="570"/>
      <c r="G271" s="570"/>
      <c r="H271" s="570"/>
      <c r="I271" s="570"/>
      <c r="J271" s="570"/>
      <c r="K271" s="570"/>
      <c r="L271" s="570"/>
      <c r="M271" s="570"/>
      <c r="N271" s="570"/>
      <c r="O271" s="570"/>
      <c r="P271" s="570"/>
      <c r="Q271" s="570"/>
      <c r="R271" s="570"/>
      <c r="S271" s="570"/>
      <c r="T271" s="570"/>
      <c r="U271" s="570"/>
      <c r="V271" s="570"/>
      <c r="W271" s="570"/>
      <c r="X271" s="570"/>
      <c r="Y271" s="570"/>
      <c r="Z271" s="570"/>
      <c r="AA271" s="570"/>
      <c r="AB271" s="570"/>
      <c r="AL271" s="570"/>
      <c r="AM271" s="570"/>
      <c r="AN271" s="570"/>
      <c r="AO271" s="570"/>
      <c r="AP271" s="570"/>
      <c r="AQ271" s="570"/>
      <c r="AR271" s="570"/>
      <c r="AS271" s="570"/>
      <c r="AT271" s="570"/>
      <c r="AU271" s="570"/>
      <c r="AV271" s="570"/>
      <c r="AW271" s="570"/>
      <c r="AX271" s="570"/>
      <c r="AY271" s="570"/>
      <c r="AZ271" s="570"/>
      <c r="BA271" s="570"/>
      <c r="BB271" s="570"/>
      <c r="BC271" s="570"/>
      <c r="BD271" s="570"/>
      <c r="BE271" s="570"/>
      <c r="BF271" s="570"/>
      <c r="BG271" s="570"/>
      <c r="BH271" s="570"/>
      <c r="BI271" s="570"/>
      <c r="BJ271" s="570"/>
      <c r="BK271" s="570"/>
      <c r="BL271" s="570"/>
      <c r="BM271" s="570"/>
      <c r="BN271" s="570"/>
      <c r="BO271" s="570"/>
      <c r="BP271" s="570"/>
      <c r="BQ271" s="570"/>
      <c r="BR271" s="570"/>
      <c r="BS271" s="570"/>
      <c r="BT271" s="570"/>
      <c r="BU271" s="570"/>
      <c r="BV271" s="570"/>
      <c r="BW271" s="570"/>
      <c r="BX271" s="570"/>
      <c r="BY271" s="570"/>
      <c r="BZ271" s="570"/>
      <c r="CA271" s="570"/>
      <c r="CB271" s="570"/>
      <c r="CC271" s="570"/>
      <c r="CD271" s="570"/>
      <c r="CE271" s="570"/>
      <c r="CF271" s="570"/>
      <c r="CG271" s="570"/>
      <c r="CH271" s="570"/>
      <c r="CI271" s="570"/>
      <c r="CJ271" s="570"/>
      <c r="CK271" s="570"/>
      <c r="CL271" s="570"/>
      <c r="CM271" s="570"/>
      <c r="CN271" s="570"/>
      <c r="CO271" s="570"/>
      <c r="CP271" s="570"/>
      <c r="CQ271" s="570"/>
      <c r="CR271" s="570"/>
      <c r="CS271" s="570"/>
      <c r="CT271" s="570"/>
      <c r="CU271" s="570"/>
      <c r="CV271" s="570"/>
      <c r="CW271" s="570"/>
      <c r="CX271" s="570"/>
      <c r="CY271" s="570"/>
    </row>
    <row r="272" spans="1:103">
      <c r="A272" s="570"/>
      <c r="B272" s="570"/>
      <c r="C272" s="570"/>
      <c r="D272" s="570"/>
      <c r="E272" s="570"/>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L272" s="570"/>
      <c r="AM272" s="570"/>
      <c r="AN272" s="570"/>
      <c r="AO272" s="570"/>
      <c r="AP272" s="570"/>
      <c r="AQ272" s="570"/>
      <c r="AR272" s="570"/>
      <c r="AS272" s="570"/>
      <c r="AT272" s="570"/>
      <c r="AU272" s="570"/>
      <c r="AV272" s="570"/>
      <c r="AW272" s="570"/>
      <c r="AX272" s="570"/>
      <c r="AY272" s="570"/>
      <c r="AZ272" s="570"/>
      <c r="BA272" s="570"/>
      <c r="BB272" s="570"/>
      <c r="BC272" s="570"/>
      <c r="BD272" s="570"/>
      <c r="BE272" s="570"/>
      <c r="BF272" s="570"/>
      <c r="BG272" s="570"/>
      <c r="BH272" s="570"/>
      <c r="BI272" s="570"/>
      <c r="BJ272" s="570"/>
      <c r="BK272" s="570"/>
      <c r="BL272" s="570"/>
      <c r="BM272" s="570"/>
      <c r="BN272" s="570"/>
      <c r="BO272" s="570"/>
      <c r="BP272" s="570"/>
      <c r="BQ272" s="570"/>
      <c r="BR272" s="570"/>
      <c r="BS272" s="570"/>
      <c r="BT272" s="570"/>
      <c r="BU272" s="570"/>
      <c r="BV272" s="570"/>
      <c r="BW272" s="570"/>
      <c r="BX272" s="570"/>
      <c r="BY272" s="570"/>
      <c r="BZ272" s="570"/>
      <c r="CA272" s="570"/>
      <c r="CB272" s="570"/>
      <c r="CC272" s="570"/>
      <c r="CD272" s="570"/>
      <c r="CE272" s="570"/>
      <c r="CF272" s="570"/>
      <c r="CG272" s="570"/>
      <c r="CH272" s="570"/>
      <c r="CI272" s="570"/>
      <c r="CJ272" s="570"/>
      <c r="CK272" s="570"/>
      <c r="CL272" s="570"/>
      <c r="CM272" s="570"/>
      <c r="CN272" s="570"/>
      <c r="CO272" s="570"/>
      <c r="CP272" s="570"/>
      <c r="CQ272" s="570"/>
      <c r="CR272" s="570"/>
      <c r="CS272" s="570"/>
      <c r="CT272" s="570"/>
      <c r="CU272" s="570"/>
      <c r="CV272" s="570"/>
      <c r="CW272" s="570"/>
      <c r="CX272" s="570"/>
      <c r="CY272" s="570"/>
    </row>
    <row r="273" spans="1:103">
      <c r="A273" s="570"/>
      <c r="B273" s="570"/>
      <c r="C273" s="570"/>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L273" s="570"/>
      <c r="AM273" s="570"/>
      <c r="AN273" s="570"/>
      <c r="AO273" s="570"/>
      <c r="AP273" s="570"/>
      <c r="AQ273" s="570"/>
      <c r="AR273" s="570"/>
      <c r="AS273" s="570"/>
      <c r="AT273" s="570"/>
      <c r="AU273" s="570"/>
      <c r="AV273" s="570"/>
      <c r="AW273" s="570"/>
      <c r="AX273" s="570"/>
      <c r="AY273" s="570"/>
      <c r="AZ273" s="570"/>
      <c r="BA273" s="570"/>
      <c r="BB273" s="570"/>
      <c r="BC273" s="570"/>
      <c r="BD273" s="570"/>
      <c r="BE273" s="570"/>
      <c r="BF273" s="570"/>
      <c r="BG273" s="570"/>
      <c r="BH273" s="570"/>
      <c r="BI273" s="570"/>
      <c r="BJ273" s="570"/>
      <c r="BK273" s="570"/>
      <c r="BL273" s="570"/>
      <c r="BM273" s="570"/>
      <c r="BN273" s="570"/>
      <c r="BO273" s="570"/>
      <c r="BP273" s="570"/>
      <c r="BQ273" s="570"/>
      <c r="BR273" s="570"/>
      <c r="BS273" s="570"/>
      <c r="BT273" s="570"/>
      <c r="BU273" s="570"/>
      <c r="BV273" s="570"/>
      <c r="BW273" s="570"/>
      <c r="BX273" s="570"/>
      <c r="BY273" s="570"/>
      <c r="BZ273" s="570"/>
      <c r="CA273" s="570"/>
      <c r="CB273" s="570"/>
      <c r="CC273" s="570"/>
      <c r="CD273" s="570"/>
      <c r="CE273" s="570"/>
      <c r="CF273" s="570"/>
      <c r="CG273" s="570"/>
      <c r="CH273" s="570"/>
      <c r="CI273" s="570"/>
      <c r="CJ273" s="570"/>
      <c r="CK273" s="570"/>
      <c r="CL273" s="570"/>
      <c r="CM273" s="570"/>
      <c r="CN273" s="570"/>
      <c r="CO273" s="570"/>
      <c r="CP273" s="570"/>
      <c r="CQ273" s="570"/>
      <c r="CR273" s="570"/>
      <c r="CS273" s="570"/>
      <c r="CT273" s="570"/>
      <c r="CU273" s="570"/>
      <c r="CV273" s="570"/>
      <c r="CW273" s="570"/>
      <c r="CX273" s="570"/>
      <c r="CY273" s="570"/>
    </row>
    <row r="274" spans="1:103">
      <c r="A274" s="570"/>
      <c r="B274" s="570"/>
      <c r="C274" s="570"/>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L274" s="570"/>
      <c r="AM274" s="570"/>
      <c r="AN274" s="570"/>
      <c r="AO274" s="570"/>
      <c r="AP274" s="570"/>
      <c r="AQ274" s="570"/>
      <c r="AR274" s="570"/>
      <c r="AS274" s="570"/>
      <c r="AT274" s="570"/>
      <c r="AU274" s="570"/>
      <c r="AV274" s="570"/>
      <c r="AW274" s="570"/>
      <c r="AX274" s="570"/>
      <c r="AY274" s="570"/>
      <c r="AZ274" s="570"/>
      <c r="BA274" s="570"/>
      <c r="BB274" s="570"/>
      <c r="BC274" s="570"/>
      <c r="BD274" s="570"/>
      <c r="BE274" s="570"/>
      <c r="BF274" s="570"/>
      <c r="BG274" s="570"/>
      <c r="BH274" s="570"/>
      <c r="BI274" s="570"/>
      <c r="BJ274" s="570"/>
      <c r="BK274" s="570"/>
      <c r="BL274" s="570"/>
      <c r="BM274" s="570"/>
      <c r="BN274" s="570"/>
      <c r="BO274" s="570"/>
      <c r="BP274" s="570"/>
      <c r="BQ274" s="570"/>
      <c r="BR274" s="570"/>
      <c r="BS274" s="570"/>
      <c r="BT274" s="570"/>
      <c r="BU274" s="570"/>
      <c r="BV274" s="570"/>
      <c r="BW274" s="570"/>
      <c r="BX274" s="570"/>
      <c r="BY274" s="570"/>
      <c r="BZ274" s="570"/>
      <c r="CA274" s="570"/>
      <c r="CB274" s="570"/>
      <c r="CC274" s="570"/>
      <c r="CD274" s="570"/>
      <c r="CE274" s="570"/>
      <c r="CF274" s="570"/>
      <c r="CG274" s="570"/>
      <c r="CH274" s="570"/>
      <c r="CI274" s="570"/>
      <c r="CJ274" s="570"/>
      <c r="CK274" s="570"/>
      <c r="CL274" s="570"/>
      <c r="CM274" s="570"/>
      <c r="CN274" s="570"/>
      <c r="CO274" s="570"/>
      <c r="CP274" s="570"/>
      <c r="CQ274" s="570"/>
      <c r="CR274" s="570"/>
      <c r="CS274" s="570"/>
      <c r="CT274" s="570"/>
      <c r="CU274" s="570"/>
      <c r="CV274" s="570"/>
      <c r="CW274" s="570"/>
      <c r="CX274" s="570"/>
      <c r="CY274" s="570"/>
    </row>
    <row r="275" spans="1:103">
      <c r="A275" s="570"/>
      <c r="B275" s="570"/>
      <c r="C275" s="570"/>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L275" s="570"/>
      <c r="AM275" s="570"/>
      <c r="AN275" s="570"/>
      <c r="AO275" s="570"/>
      <c r="AP275" s="570"/>
      <c r="AQ275" s="570"/>
      <c r="AR275" s="570"/>
      <c r="AS275" s="570"/>
      <c r="AT275" s="570"/>
      <c r="AU275" s="570"/>
      <c r="AV275" s="570"/>
      <c r="AW275" s="570"/>
      <c r="AX275" s="570"/>
      <c r="AY275" s="570"/>
      <c r="AZ275" s="570"/>
      <c r="BA275" s="570"/>
      <c r="BB275" s="570"/>
      <c r="BC275" s="570"/>
      <c r="BD275" s="570"/>
      <c r="BE275" s="570"/>
      <c r="BF275" s="570"/>
      <c r="BG275" s="570"/>
      <c r="BH275" s="570"/>
      <c r="BI275" s="570"/>
      <c r="BJ275" s="570"/>
      <c r="BK275" s="570"/>
      <c r="BL275" s="570"/>
      <c r="BM275" s="570"/>
      <c r="BN275" s="570"/>
      <c r="BO275" s="570"/>
      <c r="BP275" s="570"/>
      <c r="BQ275" s="570"/>
      <c r="BR275" s="570"/>
      <c r="BS275" s="570"/>
      <c r="BT275" s="570"/>
      <c r="BU275" s="570"/>
      <c r="BV275" s="570"/>
      <c r="BW275" s="570"/>
      <c r="BX275" s="570"/>
      <c r="BY275" s="570"/>
      <c r="BZ275" s="570"/>
      <c r="CA275" s="570"/>
      <c r="CB275" s="570"/>
      <c r="CC275" s="570"/>
      <c r="CD275" s="570"/>
      <c r="CE275" s="570"/>
      <c r="CF275" s="570"/>
      <c r="CG275" s="570"/>
      <c r="CH275" s="570"/>
      <c r="CI275" s="570"/>
      <c r="CJ275" s="570"/>
      <c r="CK275" s="570"/>
      <c r="CL275" s="570"/>
      <c r="CM275" s="570"/>
      <c r="CN275" s="570"/>
      <c r="CO275" s="570"/>
      <c r="CP275" s="570"/>
      <c r="CQ275" s="570"/>
      <c r="CR275" s="570"/>
      <c r="CS275" s="570"/>
      <c r="CT275" s="570"/>
      <c r="CU275" s="570"/>
      <c r="CV275" s="570"/>
      <c r="CW275" s="570"/>
      <c r="CX275" s="570"/>
      <c r="CY275" s="570"/>
    </row>
    <row r="276" spans="1:103">
      <c r="A276" s="570"/>
      <c r="B276" s="570"/>
      <c r="C276" s="570"/>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L276" s="570"/>
      <c r="AM276" s="570"/>
      <c r="AN276" s="570"/>
      <c r="AO276" s="570"/>
      <c r="AP276" s="570"/>
      <c r="AQ276" s="570"/>
      <c r="AR276" s="570"/>
      <c r="AS276" s="570"/>
      <c r="AT276" s="570"/>
      <c r="AU276" s="570"/>
      <c r="AV276" s="570"/>
      <c r="AW276" s="570"/>
      <c r="AX276" s="570"/>
      <c r="AY276" s="570"/>
      <c r="AZ276" s="570"/>
      <c r="BA276" s="570"/>
      <c r="BB276" s="570"/>
      <c r="BC276" s="570"/>
      <c r="BD276" s="570"/>
      <c r="BE276" s="570"/>
      <c r="BF276" s="570"/>
      <c r="BG276" s="570"/>
      <c r="BH276" s="570"/>
      <c r="BI276" s="570"/>
      <c r="BJ276" s="570"/>
      <c r="BK276" s="570"/>
      <c r="BL276" s="570"/>
      <c r="BM276" s="570"/>
      <c r="BN276" s="570"/>
      <c r="BO276" s="570"/>
      <c r="BP276" s="570"/>
      <c r="BQ276" s="570"/>
      <c r="BR276" s="570"/>
      <c r="BS276" s="570"/>
      <c r="BT276" s="570"/>
      <c r="BU276" s="570"/>
      <c r="BV276" s="570"/>
      <c r="BW276" s="570"/>
      <c r="BX276" s="570"/>
      <c r="BY276" s="570"/>
      <c r="BZ276" s="570"/>
      <c r="CA276" s="570"/>
      <c r="CB276" s="570"/>
      <c r="CC276" s="570"/>
      <c r="CD276" s="570"/>
      <c r="CE276" s="570"/>
      <c r="CF276" s="570"/>
      <c r="CG276" s="570"/>
      <c r="CH276" s="570"/>
      <c r="CI276" s="570"/>
      <c r="CJ276" s="570"/>
      <c r="CK276" s="570"/>
      <c r="CL276" s="570"/>
      <c r="CM276" s="570"/>
      <c r="CN276" s="570"/>
      <c r="CO276" s="570"/>
      <c r="CP276" s="570"/>
      <c r="CQ276" s="570"/>
      <c r="CR276" s="570"/>
      <c r="CS276" s="570"/>
      <c r="CT276" s="570"/>
      <c r="CU276" s="570"/>
      <c r="CV276" s="570"/>
      <c r="CW276" s="570"/>
      <c r="CX276" s="570"/>
      <c r="CY276" s="570"/>
    </row>
    <row r="277" spans="1:103">
      <c r="A277" s="570"/>
      <c r="B277" s="570"/>
      <c r="C277" s="570"/>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L277" s="570"/>
      <c r="AM277" s="570"/>
      <c r="AN277" s="570"/>
      <c r="AO277" s="570"/>
      <c r="AP277" s="570"/>
      <c r="AQ277" s="570"/>
      <c r="AR277" s="570"/>
      <c r="AS277" s="570"/>
      <c r="AT277" s="570"/>
      <c r="AU277" s="570"/>
      <c r="AV277" s="570"/>
      <c r="AW277" s="570"/>
      <c r="AX277" s="570"/>
      <c r="AY277" s="570"/>
      <c r="AZ277" s="570"/>
      <c r="BA277" s="570"/>
      <c r="BB277" s="570"/>
      <c r="BC277" s="570"/>
      <c r="BD277" s="570"/>
      <c r="BE277" s="570"/>
      <c r="BF277" s="570"/>
      <c r="BG277" s="570"/>
      <c r="BH277" s="570"/>
      <c r="BI277" s="570"/>
      <c r="BJ277" s="570"/>
      <c r="BK277" s="570"/>
      <c r="BL277" s="570"/>
      <c r="BM277" s="570"/>
      <c r="BN277" s="570"/>
      <c r="BO277" s="570"/>
      <c r="BP277" s="570"/>
      <c r="BQ277" s="570"/>
      <c r="BR277" s="570"/>
      <c r="BS277" s="570"/>
      <c r="BT277" s="570"/>
      <c r="BU277" s="570"/>
      <c r="BV277" s="570"/>
      <c r="BW277" s="570"/>
      <c r="BX277" s="570"/>
      <c r="BY277" s="570"/>
      <c r="BZ277" s="570"/>
      <c r="CA277" s="570"/>
      <c r="CB277" s="570"/>
      <c r="CC277" s="570"/>
      <c r="CD277" s="570"/>
      <c r="CE277" s="570"/>
      <c r="CF277" s="570"/>
      <c r="CG277" s="570"/>
      <c r="CH277" s="570"/>
      <c r="CI277" s="570"/>
      <c r="CJ277" s="570"/>
      <c r="CK277" s="570"/>
      <c r="CL277" s="570"/>
      <c r="CM277" s="570"/>
      <c r="CN277" s="570"/>
      <c r="CO277" s="570"/>
      <c r="CP277" s="570"/>
      <c r="CQ277" s="570"/>
      <c r="CR277" s="570"/>
      <c r="CS277" s="570"/>
      <c r="CT277" s="570"/>
      <c r="CU277" s="570"/>
      <c r="CV277" s="570"/>
      <c r="CW277" s="570"/>
      <c r="CX277" s="570"/>
      <c r="CY277" s="570"/>
    </row>
    <row r="278" spans="1:103">
      <c r="A278" s="570"/>
      <c r="B278" s="570"/>
      <c r="C278" s="570"/>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L278" s="570"/>
      <c r="AM278" s="570"/>
      <c r="AN278" s="570"/>
      <c r="AO278" s="570"/>
      <c r="AP278" s="570"/>
      <c r="AQ278" s="570"/>
      <c r="AR278" s="570"/>
      <c r="AS278" s="570"/>
      <c r="AT278" s="570"/>
      <c r="AU278" s="570"/>
      <c r="AV278" s="570"/>
      <c r="AW278" s="570"/>
      <c r="AX278" s="570"/>
      <c r="AY278" s="570"/>
      <c r="AZ278" s="570"/>
      <c r="BA278" s="570"/>
      <c r="BB278" s="570"/>
      <c r="BC278" s="570"/>
      <c r="BD278" s="570"/>
      <c r="BE278" s="570"/>
      <c r="BF278" s="570"/>
      <c r="BG278" s="570"/>
      <c r="BH278" s="570"/>
      <c r="BI278" s="570"/>
      <c r="BJ278" s="570"/>
      <c r="BK278" s="570"/>
      <c r="BL278" s="570"/>
      <c r="BM278" s="570"/>
      <c r="BN278" s="570"/>
      <c r="BO278" s="570"/>
      <c r="BP278" s="570"/>
      <c r="BQ278" s="570"/>
      <c r="BR278" s="570"/>
      <c r="BS278" s="570"/>
      <c r="BT278" s="570"/>
      <c r="BU278" s="570"/>
      <c r="BV278" s="570"/>
      <c r="BW278" s="570"/>
      <c r="BX278" s="570"/>
      <c r="BY278" s="570"/>
      <c r="BZ278" s="570"/>
      <c r="CA278" s="570"/>
      <c r="CB278" s="570"/>
      <c r="CC278" s="570"/>
      <c r="CD278" s="570"/>
      <c r="CE278" s="570"/>
      <c r="CF278" s="570"/>
      <c r="CG278" s="570"/>
      <c r="CH278" s="570"/>
      <c r="CI278" s="570"/>
      <c r="CJ278" s="570"/>
      <c r="CK278" s="570"/>
      <c r="CL278" s="570"/>
      <c r="CM278" s="570"/>
      <c r="CN278" s="570"/>
      <c r="CO278" s="570"/>
      <c r="CP278" s="570"/>
      <c r="CQ278" s="570"/>
      <c r="CR278" s="570"/>
      <c r="CS278" s="570"/>
      <c r="CT278" s="570"/>
      <c r="CU278" s="570"/>
      <c r="CV278" s="570"/>
      <c r="CW278" s="570"/>
      <c r="CX278" s="570"/>
      <c r="CY278" s="570"/>
    </row>
    <row r="279" spans="1:103">
      <c r="A279" s="570"/>
      <c r="B279" s="570"/>
      <c r="C279" s="570"/>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L279" s="570"/>
      <c r="AM279" s="570"/>
      <c r="AN279" s="570"/>
      <c r="AO279" s="570"/>
      <c r="AP279" s="570"/>
      <c r="AQ279" s="570"/>
      <c r="AR279" s="570"/>
      <c r="AS279" s="570"/>
      <c r="AT279" s="570"/>
      <c r="AU279" s="570"/>
      <c r="AV279" s="570"/>
      <c r="AW279" s="570"/>
      <c r="AX279" s="570"/>
      <c r="AY279" s="570"/>
      <c r="AZ279" s="570"/>
      <c r="BA279" s="570"/>
      <c r="BB279" s="570"/>
      <c r="BC279" s="570"/>
      <c r="BD279" s="570"/>
      <c r="BE279" s="570"/>
      <c r="BF279" s="570"/>
      <c r="BG279" s="570"/>
      <c r="BH279" s="570"/>
      <c r="BI279" s="570"/>
      <c r="BJ279" s="570"/>
      <c r="BK279" s="570"/>
      <c r="BL279" s="570"/>
      <c r="BM279" s="570"/>
      <c r="BN279" s="570"/>
      <c r="BO279" s="570"/>
      <c r="BP279" s="570"/>
      <c r="BQ279" s="570"/>
      <c r="BR279" s="570"/>
      <c r="BS279" s="570"/>
      <c r="BT279" s="570"/>
      <c r="BU279" s="570"/>
      <c r="BV279" s="570"/>
      <c r="BW279" s="570"/>
      <c r="BX279" s="570"/>
      <c r="BY279" s="570"/>
      <c r="BZ279" s="570"/>
      <c r="CA279" s="570"/>
      <c r="CB279" s="570"/>
      <c r="CC279" s="570"/>
      <c r="CD279" s="570"/>
      <c r="CE279" s="570"/>
      <c r="CF279" s="570"/>
      <c r="CG279" s="570"/>
      <c r="CH279" s="570"/>
      <c r="CI279" s="570"/>
      <c r="CJ279" s="570"/>
      <c r="CK279" s="570"/>
      <c r="CL279" s="570"/>
      <c r="CM279" s="570"/>
      <c r="CN279" s="570"/>
      <c r="CO279" s="570"/>
      <c r="CP279" s="570"/>
      <c r="CQ279" s="570"/>
      <c r="CR279" s="570"/>
      <c r="CS279" s="570"/>
      <c r="CT279" s="570"/>
      <c r="CU279" s="570"/>
      <c r="CV279" s="570"/>
      <c r="CW279" s="570"/>
      <c r="CX279" s="570"/>
      <c r="CY279" s="570"/>
    </row>
    <row r="280" spans="1:103">
      <c r="A280" s="570"/>
      <c r="B280" s="570"/>
      <c r="C280" s="570"/>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L280" s="570"/>
      <c r="AM280" s="570"/>
      <c r="AN280" s="570"/>
      <c r="AO280" s="570"/>
      <c r="AP280" s="570"/>
      <c r="AQ280" s="570"/>
      <c r="AR280" s="570"/>
      <c r="AS280" s="570"/>
      <c r="AT280" s="570"/>
      <c r="AU280" s="570"/>
      <c r="AV280" s="570"/>
      <c r="AW280" s="570"/>
      <c r="AX280" s="570"/>
      <c r="AY280" s="570"/>
      <c r="AZ280" s="570"/>
      <c r="BA280" s="570"/>
      <c r="BB280" s="570"/>
      <c r="BC280" s="570"/>
      <c r="BD280" s="570"/>
      <c r="BE280" s="570"/>
      <c r="BF280" s="570"/>
      <c r="BG280" s="570"/>
      <c r="BH280" s="570"/>
      <c r="BI280" s="570"/>
      <c r="BJ280" s="570"/>
      <c r="BK280" s="570"/>
      <c r="BL280" s="570"/>
      <c r="BM280" s="570"/>
      <c r="BN280" s="570"/>
      <c r="BO280" s="570"/>
      <c r="BP280" s="570"/>
      <c r="BQ280" s="570"/>
      <c r="BR280" s="570"/>
      <c r="BS280" s="570"/>
      <c r="BT280" s="570"/>
      <c r="BU280" s="570"/>
      <c r="BV280" s="570"/>
      <c r="BW280" s="570"/>
      <c r="BX280" s="570"/>
      <c r="BY280" s="570"/>
      <c r="BZ280" s="570"/>
      <c r="CA280" s="570"/>
      <c r="CB280" s="570"/>
      <c r="CC280" s="570"/>
      <c r="CD280" s="570"/>
      <c r="CE280" s="570"/>
      <c r="CF280" s="570"/>
      <c r="CG280" s="570"/>
      <c r="CH280" s="570"/>
      <c r="CI280" s="570"/>
      <c r="CJ280" s="570"/>
      <c r="CK280" s="570"/>
      <c r="CL280" s="570"/>
      <c r="CM280" s="570"/>
      <c r="CN280" s="570"/>
      <c r="CO280" s="570"/>
      <c r="CP280" s="570"/>
      <c r="CQ280" s="570"/>
      <c r="CR280" s="570"/>
      <c r="CS280" s="570"/>
      <c r="CT280" s="570"/>
      <c r="CU280" s="570"/>
      <c r="CV280" s="570"/>
      <c r="CW280" s="570"/>
      <c r="CX280" s="570"/>
      <c r="CY280" s="570"/>
    </row>
    <row r="281" spans="1:103">
      <c r="A281" s="570"/>
      <c r="B281" s="570"/>
      <c r="C281" s="570"/>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L281" s="570"/>
      <c r="AM281" s="570"/>
      <c r="AN281" s="570"/>
      <c r="AO281" s="570"/>
      <c r="AP281" s="570"/>
      <c r="AQ281" s="570"/>
      <c r="AR281" s="570"/>
      <c r="AS281" s="570"/>
      <c r="AT281" s="570"/>
      <c r="AU281" s="570"/>
      <c r="AV281" s="570"/>
      <c r="AW281" s="570"/>
      <c r="AX281" s="570"/>
      <c r="AY281" s="570"/>
      <c r="AZ281" s="570"/>
      <c r="BA281" s="570"/>
      <c r="BB281" s="570"/>
      <c r="BC281" s="570"/>
      <c r="BD281" s="570"/>
      <c r="BE281" s="570"/>
      <c r="BF281" s="570"/>
      <c r="BG281" s="570"/>
      <c r="BH281" s="570"/>
      <c r="BI281" s="570"/>
      <c r="BJ281" s="570"/>
      <c r="BK281" s="570"/>
      <c r="BL281" s="570"/>
      <c r="BM281" s="570"/>
      <c r="BN281" s="570"/>
      <c r="BO281" s="570"/>
      <c r="BP281" s="570"/>
      <c r="BQ281" s="570"/>
      <c r="BR281" s="570"/>
      <c r="BS281" s="570"/>
      <c r="BT281" s="570"/>
      <c r="BU281" s="570"/>
      <c r="BV281" s="570"/>
      <c r="BW281" s="570"/>
      <c r="BX281" s="570"/>
      <c r="BY281" s="570"/>
      <c r="BZ281" s="570"/>
      <c r="CA281" s="570"/>
      <c r="CB281" s="570"/>
      <c r="CC281" s="570"/>
      <c r="CD281" s="570"/>
      <c r="CE281" s="570"/>
      <c r="CF281" s="570"/>
      <c r="CG281" s="570"/>
      <c r="CH281" s="570"/>
      <c r="CI281" s="570"/>
      <c r="CJ281" s="570"/>
      <c r="CK281" s="570"/>
      <c r="CL281" s="570"/>
      <c r="CM281" s="570"/>
      <c r="CN281" s="570"/>
      <c r="CO281" s="570"/>
      <c r="CP281" s="570"/>
      <c r="CQ281" s="570"/>
      <c r="CR281" s="570"/>
      <c r="CS281" s="570"/>
      <c r="CT281" s="570"/>
      <c r="CU281" s="570"/>
      <c r="CV281" s="570"/>
      <c r="CW281" s="570"/>
      <c r="CX281" s="570"/>
      <c r="CY281" s="570"/>
    </row>
    <row r="282" spans="1:103">
      <c r="A282" s="570"/>
      <c r="B282" s="570"/>
      <c r="C282" s="570"/>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L282" s="570"/>
      <c r="AM282" s="570"/>
      <c r="AN282" s="570"/>
      <c r="AO282" s="570"/>
      <c r="AP282" s="570"/>
      <c r="AQ282" s="570"/>
      <c r="AR282" s="570"/>
      <c r="AS282" s="570"/>
      <c r="AT282" s="570"/>
      <c r="AU282" s="570"/>
      <c r="AV282" s="570"/>
      <c r="AW282" s="570"/>
      <c r="AX282" s="570"/>
      <c r="AY282" s="570"/>
      <c r="AZ282" s="570"/>
      <c r="BA282" s="570"/>
      <c r="BB282" s="570"/>
      <c r="BC282" s="570"/>
      <c r="BD282" s="570"/>
      <c r="BE282" s="570"/>
      <c r="BF282" s="570"/>
      <c r="BG282" s="570"/>
      <c r="BH282" s="570"/>
      <c r="BI282" s="570"/>
      <c r="BJ282" s="570"/>
      <c r="BK282" s="570"/>
      <c r="BL282" s="570"/>
      <c r="BM282" s="570"/>
      <c r="BN282" s="570"/>
      <c r="BO282" s="570"/>
      <c r="BP282" s="570"/>
      <c r="BQ282" s="570"/>
      <c r="BR282" s="570"/>
      <c r="BS282" s="570"/>
      <c r="BT282" s="570"/>
      <c r="BU282" s="570"/>
      <c r="BV282" s="570"/>
      <c r="BW282" s="570"/>
      <c r="BX282" s="570"/>
      <c r="BY282" s="570"/>
      <c r="BZ282" s="570"/>
      <c r="CA282" s="570"/>
      <c r="CB282" s="570"/>
      <c r="CC282" s="570"/>
      <c r="CD282" s="570"/>
      <c r="CE282" s="570"/>
      <c r="CF282" s="570"/>
      <c r="CG282" s="570"/>
      <c r="CH282" s="570"/>
      <c r="CI282" s="570"/>
      <c r="CJ282" s="570"/>
      <c r="CK282" s="570"/>
      <c r="CL282" s="570"/>
      <c r="CM282" s="570"/>
      <c r="CN282" s="570"/>
      <c r="CO282" s="570"/>
      <c r="CP282" s="570"/>
      <c r="CQ282" s="570"/>
      <c r="CR282" s="570"/>
      <c r="CS282" s="570"/>
      <c r="CT282" s="570"/>
      <c r="CU282" s="570"/>
      <c r="CV282" s="570"/>
      <c r="CW282" s="570"/>
      <c r="CX282" s="570"/>
      <c r="CY282" s="570"/>
    </row>
    <row r="283" spans="1:103">
      <c r="A283" s="570"/>
      <c r="B283" s="570"/>
      <c r="C283" s="570"/>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L283" s="570"/>
      <c r="AM283" s="570"/>
      <c r="AN283" s="570"/>
      <c r="AO283" s="570"/>
      <c r="AP283" s="570"/>
      <c r="AQ283" s="570"/>
      <c r="AR283" s="570"/>
      <c r="AS283" s="570"/>
      <c r="AT283" s="570"/>
      <c r="AU283" s="570"/>
      <c r="AV283" s="570"/>
      <c r="AW283" s="570"/>
      <c r="AX283" s="570"/>
      <c r="AY283" s="570"/>
      <c r="AZ283" s="570"/>
      <c r="BA283" s="570"/>
      <c r="BB283" s="570"/>
      <c r="BC283" s="570"/>
      <c r="BD283" s="570"/>
      <c r="BE283" s="570"/>
      <c r="BF283" s="570"/>
      <c r="BG283" s="570"/>
      <c r="BH283" s="570"/>
      <c r="BI283" s="570"/>
      <c r="BJ283" s="570"/>
      <c r="BK283" s="570"/>
      <c r="BL283" s="570"/>
      <c r="BM283" s="570"/>
      <c r="BN283" s="570"/>
      <c r="BO283" s="570"/>
      <c r="BP283" s="570"/>
      <c r="BQ283" s="570"/>
      <c r="BR283" s="570"/>
      <c r="BS283" s="570"/>
      <c r="BT283" s="570"/>
      <c r="BU283" s="570"/>
      <c r="BV283" s="570"/>
      <c r="BW283" s="570"/>
      <c r="BX283" s="570"/>
      <c r="BY283" s="570"/>
      <c r="BZ283" s="570"/>
      <c r="CA283" s="570"/>
      <c r="CB283" s="570"/>
      <c r="CC283" s="570"/>
      <c r="CD283" s="570"/>
      <c r="CE283" s="570"/>
      <c r="CF283" s="570"/>
      <c r="CG283" s="570"/>
      <c r="CH283" s="570"/>
      <c r="CI283" s="570"/>
      <c r="CJ283" s="570"/>
      <c r="CK283" s="570"/>
      <c r="CL283" s="570"/>
      <c r="CM283" s="570"/>
      <c r="CN283" s="570"/>
      <c r="CO283" s="570"/>
      <c r="CP283" s="570"/>
      <c r="CQ283" s="570"/>
      <c r="CR283" s="570"/>
      <c r="CS283" s="570"/>
      <c r="CT283" s="570"/>
      <c r="CU283" s="570"/>
      <c r="CV283" s="570"/>
      <c r="CW283" s="570"/>
      <c r="CX283" s="570"/>
      <c r="CY283" s="570"/>
    </row>
    <row r="284" spans="1:103">
      <c r="A284" s="570"/>
      <c r="B284" s="570"/>
      <c r="C284" s="570"/>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L284" s="570"/>
      <c r="AM284" s="570"/>
      <c r="AN284" s="570"/>
      <c r="AO284" s="570"/>
      <c r="AP284" s="570"/>
      <c r="AQ284" s="570"/>
      <c r="AR284" s="570"/>
      <c r="AS284" s="570"/>
      <c r="AT284" s="570"/>
      <c r="AU284" s="570"/>
      <c r="AV284" s="570"/>
      <c r="AW284" s="570"/>
      <c r="AX284" s="570"/>
      <c r="AY284" s="570"/>
      <c r="AZ284" s="570"/>
      <c r="BA284" s="570"/>
      <c r="BB284" s="570"/>
      <c r="BC284" s="570"/>
      <c r="BD284" s="570"/>
      <c r="BE284" s="570"/>
      <c r="BF284" s="570"/>
      <c r="BG284" s="570"/>
      <c r="BH284" s="570"/>
      <c r="BI284" s="570"/>
      <c r="BJ284" s="570"/>
      <c r="BK284" s="570"/>
      <c r="BL284" s="570"/>
      <c r="BM284" s="570"/>
      <c r="BN284" s="570"/>
      <c r="BO284" s="570"/>
      <c r="BP284" s="570"/>
      <c r="BQ284" s="570"/>
      <c r="BR284" s="570"/>
      <c r="BS284" s="570"/>
      <c r="BT284" s="570"/>
      <c r="BU284" s="570"/>
      <c r="BV284" s="570"/>
      <c r="BW284" s="570"/>
      <c r="BX284" s="570"/>
      <c r="BY284" s="570"/>
      <c r="BZ284" s="570"/>
      <c r="CA284" s="570"/>
      <c r="CB284" s="570"/>
      <c r="CC284" s="570"/>
      <c r="CD284" s="570"/>
      <c r="CE284" s="570"/>
      <c r="CF284" s="570"/>
      <c r="CG284" s="570"/>
      <c r="CH284" s="570"/>
      <c r="CI284" s="570"/>
      <c r="CJ284" s="570"/>
      <c r="CK284" s="570"/>
      <c r="CL284" s="570"/>
      <c r="CM284" s="570"/>
      <c r="CN284" s="570"/>
      <c r="CO284" s="570"/>
      <c r="CP284" s="570"/>
      <c r="CQ284" s="570"/>
      <c r="CR284" s="570"/>
      <c r="CS284" s="570"/>
      <c r="CT284" s="570"/>
      <c r="CU284" s="570"/>
      <c r="CV284" s="570"/>
      <c r="CW284" s="570"/>
      <c r="CX284" s="570"/>
      <c r="CY284" s="570"/>
    </row>
    <row r="285" spans="1:103">
      <c r="A285" s="570"/>
      <c r="B285" s="570"/>
      <c r="C285" s="570"/>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L285" s="570"/>
      <c r="AM285" s="570"/>
      <c r="AN285" s="570"/>
      <c r="AO285" s="570"/>
      <c r="AP285" s="570"/>
      <c r="AQ285" s="570"/>
      <c r="AR285" s="570"/>
      <c r="AS285" s="570"/>
      <c r="AT285" s="570"/>
      <c r="AU285" s="570"/>
      <c r="AV285" s="570"/>
      <c r="AW285" s="570"/>
      <c r="AX285" s="570"/>
      <c r="AY285" s="570"/>
      <c r="AZ285" s="570"/>
      <c r="BA285" s="570"/>
      <c r="BB285" s="570"/>
      <c r="BC285" s="570"/>
      <c r="BD285" s="570"/>
      <c r="BE285" s="570"/>
      <c r="BF285" s="570"/>
      <c r="BG285" s="570"/>
      <c r="BH285" s="570"/>
      <c r="BI285" s="570"/>
      <c r="BJ285" s="570"/>
      <c r="BK285" s="570"/>
      <c r="BL285" s="570"/>
      <c r="BM285" s="570"/>
      <c r="BN285" s="570"/>
      <c r="BO285" s="570"/>
      <c r="BP285" s="570"/>
      <c r="BQ285" s="570"/>
      <c r="BR285" s="570"/>
      <c r="BS285" s="570"/>
      <c r="BT285" s="570"/>
      <c r="BU285" s="570"/>
      <c r="BV285" s="570"/>
      <c r="BW285" s="570"/>
      <c r="BX285" s="570"/>
      <c r="BY285" s="570"/>
      <c r="BZ285" s="570"/>
      <c r="CA285" s="570"/>
      <c r="CB285" s="570"/>
      <c r="CC285" s="570"/>
      <c r="CD285" s="570"/>
      <c r="CE285" s="570"/>
      <c r="CF285" s="570"/>
      <c r="CG285" s="570"/>
      <c r="CH285" s="570"/>
      <c r="CI285" s="570"/>
      <c r="CJ285" s="570"/>
      <c r="CK285" s="570"/>
      <c r="CL285" s="570"/>
      <c r="CM285" s="570"/>
      <c r="CN285" s="570"/>
      <c r="CO285" s="570"/>
      <c r="CP285" s="570"/>
      <c r="CQ285" s="570"/>
      <c r="CR285" s="570"/>
      <c r="CS285" s="570"/>
      <c r="CT285" s="570"/>
      <c r="CU285" s="570"/>
      <c r="CV285" s="570"/>
      <c r="CW285" s="570"/>
      <c r="CX285" s="570"/>
      <c r="CY285" s="570"/>
    </row>
    <row r="286" spans="1:103">
      <c r="A286" s="570"/>
      <c r="B286" s="570"/>
      <c r="C286" s="570"/>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L286" s="570"/>
      <c r="AM286" s="570"/>
      <c r="AN286" s="570"/>
      <c r="AO286" s="570"/>
      <c r="AP286" s="570"/>
      <c r="AQ286" s="570"/>
      <c r="AR286" s="570"/>
      <c r="AS286" s="570"/>
      <c r="AT286" s="570"/>
      <c r="AU286" s="570"/>
      <c r="AV286" s="570"/>
      <c r="AW286" s="570"/>
      <c r="AX286" s="570"/>
      <c r="AY286" s="570"/>
      <c r="AZ286" s="570"/>
      <c r="BA286" s="570"/>
      <c r="BB286" s="570"/>
      <c r="BC286" s="570"/>
      <c r="BD286" s="570"/>
      <c r="BE286" s="570"/>
      <c r="BF286" s="570"/>
      <c r="BG286" s="570"/>
      <c r="BH286" s="570"/>
      <c r="BI286" s="570"/>
      <c r="BJ286" s="570"/>
      <c r="BK286" s="570"/>
      <c r="BL286" s="570"/>
      <c r="BM286" s="570"/>
      <c r="BN286" s="570"/>
      <c r="BO286" s="570"/>
      <c r="BP286" s="570"/>
      <c r="BQ286" s="570"/>
      <c r="BR286" s="570"/>
      <c r="BS286" s="570"/>
      <c r="BT286" s="570"/>
      <c r="BU286" s="570"/>
      <c r="BV286" s="570"/>
      <c r="BW286" s="570"/>
      <c r="BX286" s="570"/>
      <c r="BY286" s="570"/>
      <c r="BZ286" s="570"/>
      <c r="CA286" s="570"/>
      <c r="CB286" s="570"/>
      <c r="CC286" s="570"/>
      <c r="CD286" s="570"/>
      <c r="CE286" s="570"/>
      <c r="CF286" s="570"/>
      <c r="CG286" s="570"/>
      <c r="CH286" s="570"/>
      <c r="CI286" s="570"/>
      <c r="CJ286" s="570"/>
      <c r="CK286" s="570"/>
      <c r="CL286" s="570"/>
      <c r="CM286" s="570"/>
      <c r="CN286" s="570"/>
      <c r="CO286" s="570"/>
      <c r="CP286" s="570"/>
      <c r="CQ286" s="570"/>
      <c r="CR286" s="570"/>
      <c r="CS286" s="570"/>
      <c r="CT286" s="570"/>
      <c r="CU286" s="570"/>
      <c r="CV286" s="570"/>
      <c r="CW286" s="570"/>
      <c r="CX286" s="570"/>
      <c r="CY286" s="570"/>
    </row>
    <row r="287" spans="1:103">
      <c r="A287" s="570"/>
      <c r="B287" s="570"/>
      <c r="C287" s="570"/>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L287" s="570"/>
      <c r="AM287" s="570"/>
      <c r="AN287" s="570"/>
      <c r="AO287" s="570"/>
      <c r="AP287" s="570"/>
      <c r="AQ287" s="570"/>
      <c r="AR287" s="570"/>
      <c r="AS287" s="570"/>
      <c r="AT287" s="570"/>
      <c r="AU287" s="570"/>
      <c r="AV287" s="570"/>
      <c r="AW287" s="570"/>
      <c r="AX287" s="570"/>
      <c r="AY287" s="570"/>
      <c r="AZ287" s="570"/>
      <c r="BA287" s="570"/>
      <c r="BB287" s="570"/>
      <c r="BC287" s="570"/>
      <c r="BD287" s="570"/>
      <c r="BE287" s="570"/>
      <c r="BF287" s="570"/>
      <c r="BG287" s="570"/>
      <c r="BH287" s="570"/>
      <c r="BI287" s="570"/>
      <c r="BJ287" s="570"/>
      <c r="BK287" s="570"/>
      <c r="BL287" s="570"/>
      <c r="BM287" s="570"/>
      <c r="BN287" s="570"/>
      <c r="BO287" s="570"/>
      <c r="BP287" s="570"/>
      <c r="BQ287" s="570"/>
      <c r="BR287" s="570"/>
      <c r="BS287" s="570"/>
      <c r="BT287" s="570"/>
      <c r="BU287" s="570"/>
      <c r="BV287" s="570"/>
      <c r="BW287" s="570"/>
      <c r="BX287" s="570"/>
      <c r="BY287" s="570"/>
      <c r="BZ287" s="570"/>
      <c r="CA287" s="570"/>
      <c r="CB287" s="570"/>
      <c r="CC287" s="570"/>
      <c r="CD287" s="570"/>
      <c r="CE287" s="570"/>
      <c r="CF287" s="570"/>
      <c r="CG287" s="570"/>
      <c r="CH287" s="570"/>
      <c r="CI287" s="570"/>
      <c r="CJ287" s="570"/>
      <c r="CK287" s="570"/>
      <c r="CL287" s="570"/>
      <c r="CM287" s="570"/>
      <c r="CN287" s="570"/>
      <c r="CO287" s="570"/>
      <c r="CP287" s="570"/>
      <c r="CQ287" s="570"/>
      <c r="CR287" s="570"/>
      <c r="CS287" s="570"/>
      <c r="CT287" s="570"/>
      <c r="CU287" s="570"/>
      <c r="CV287" s="570"/>
      <c r="CW287" s="570"/>
      <c r="CX287" s="570"/>
      <c r="CY287" s="570"/>
    </row>
    <row r="288" spans="1:103">
      <c r="A288" s="570"/>
      <c r="B288" s="570"/>
      <c r="C288" s="570"/>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L288" s="570"/>
      <c r="AM288" s="570"/>
      <c r="AN288" s="570"/>
      <c r="AO288" s="570"/>
      <c r="AP288" s="570"/>
      <c r="AQ288" s="570"/>
      <c r="AR288" s="570"/>
      <c r="AS288" s="570"/>
      <c r="AT288" s="570"/>
      <c r="AU288" s="570"/>
      <c r="AV288" s="570"/>
      <c r="AW288" s="570"/>
      <c r="AX288" s="570"/>
      <c r="AY288" s="570"/>
      <c r="AZ288" s="570"/>
      <c r="BA288" s="570"/>
      <c r="BB288" s="570"/>
      <c r="BC288" s="570"/>
      <c r="BD288" s="570"/>
      <c r="BE288" s="570"/>
      <c r="BF288" s="570"/>
      <c r="BG288" s="570"/>
      <c r="BH288" s="570"/>
      <c r="BI288" s="570"/>
      <c r="BJ288" s="570"/>
      <c r="BK288" s="570"/>
      <c r="BL288" s="570"/>
      <c r="BM288" s="570"/>
      <c r="BN288" s="570"/>
      <c r="BO288" s="570"/>
      <c r="BP288" s="570"/>
      <c r="BQ288" s="570"/>
      <c r="BR288" s="570"/>
      <c r="BS288" s="570"/>
      <c r="BT288" s="570"/>
      <c r="BU288" s="570"/>
      <c r="BV288" s="570"/>
      <c r="BW288" s="570"/>
      <c r="BX288" s="570"/>
      <c r="BY288" s="570"/>
      <c r="BZ288" s="570"/>
      <c r="CA288" s="570"/>
      <c r="CB288" s="570"/>
      <c r="CC288" s="570"/>
      <c r="CD288" s="570"/>
      <c r="CE288" s="570"/>
      <c r="CF288" s="570"/>
      <c r="CG288" s="570"/>
      <c r="CH288" s="570"/>
      <c r="CI288" s="570"/>
      <c r="CJ288" s="570"/>
      <c r="CK288" s="570"/>
      <c r="CL288" s="570"/>
      <c r="CM288" s="570"/>
      <c r="CN288" s="570"/>
      <c r="CO288" s="570"/>
      <c r="CP288" s="570"/>
      <c r="CQ288" s="570"/>
      <c r="CR288" s="570"/>
      <c r="CS288" s="570"/>
      <c r="CT288" s="570"/>
      <c r="CU288" s="570"/>
      <c r="CV288" s="570"/>
      <c r="CW288" s="570"/>
      <c r="CX288" s="570"/>
      <c r="CY288" s="570"/>
    </row>
    <row r="289" spans="1:103">
      <c r="A289" s="570"/>
      <c r="B289" s="570"/>
      <c r="C289" s="570"/>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L289" s="570"/>
      <c r="AM289" s="570"/>
      <c r="AN289" s="570"/>
      <c r="AO289" s="570"/>
      <c r="AP289" s="570"/>
      <c r="AQ289" s="570"/>
      <c r="AR289" s="570"/>
      <c r="AS289" s="570"/>
      <c r="AT289" s="570"/>
      <c r="AU289" s="570"/>
      <c r="AV289" s="570"/>
      <c r="AW289" s="570"/>
      <c r="AX289" s="570"/>
      <c r="AY289" s="570"/>
      <c r="AZ289" s="570"/>
      <c r="BA289" s="570"/>
      <c r="BB289" s="570"/>
      <c r="BC289" s="570"/>
      <c r="BD289" s="570"/>
      <c r="BE289" s="570"/>
      <c r="BF289" s="570"/>
      <c r="BG289" s="570"/>
      <c r="BH289" s="570"/>
      <c r="BI289" s="570"/>
      <c r="BJ289" s="570"/>
      <c r="BK289" s="570"/>
      <c r="BL289" s="570"/>
      <c r="BM289" s="570"/>
      <c r="BN289" s="570"/>
      <c r="BO289" s="570"/>
      <c r="BP289" s="570"/>
      <c r="BQ289" s="570"/>
      <c r="BR289" s="570"/>
      <c r="BS289" s="570"/>
      <c r="BT289" s="570"/>
      <c r="BU289" s="570"/>
      <c r="BV289" s="570"/>
      <c r="BW289" s="570"/>
      <c r="BX289" s="570"/>
      <c r="BY289" s="570"/>
      <c r="BZ289" s="570"/>
      <c r="CA289" s="570"/>
      <c r="CB289" s="570"/>
      <c r="CC289" s="570"/>
      <c r="CD289" s="570"/>
      <c r="CE289" s="570"/>
      <c r="CF289" s="570"/>
      <c r="CG289" s="570"/>
      <c r="CH289" s="570"/>
      <c r="CI289" s="570"/>
      <c r="CJ289" s="570"/>
      <c r="CK289" s="570"/>
      <c r="CL289" s="570"/>
      <c r="CM289" s="570"/>
      <c r="CN289" s="570"/>
      <c r="CO289" s="570"/>
      <c r="CP289" s="570"/>
      <c r="CQ289" s="570"/>
      <c r="CR289" s="570"/>
      <c r="CS289" s="570"/>
      <c r="CT289" s="570"/>
      <c r="CU289" s="570"/>
      <c r="CV289" s="570"/>
      <c r="CW289" s="570"/>
      <c r="CX289" s="570"/>
      <c r="CY289" s="570"/>
    </row>
    <row r="290" spans="1:103">
      <c r="A290" s="570"/>
      <c r="B290" s="570"/>
      <c r="C290" s="570"/>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L290" s="570"/>
      <c r="AM290" s="570"/>
      <c r="AN290" s="570"/>
      <c r="AO290" s="570"/>
      <c r="AP290" s="570"/>
      <c r="AQ290" s="570"/>
      <c r="AR290" s="570"/>
      <c r="AS290" s="570"/>
      <c r="AT290" s="570"/>
      <c r="AU290" s="570"/>
      <c r="AV290" s="570"/>
      <c r="AW290" s="570"/>
      <c r="AX290" s="570"/>
      <c r="AY290" s="570"/>
      <c r="AZ290" s="570"/>
      <c r="BA290" s="570"/>
      <c r="BB290" s="570"/>
      <c r="BC290" s="570"/>
      <c r="BD290" s="570"/>
      <c r="BE290" s="570"/>
      <c r="BF290" s="570"/>
      <c r="BG290" s="570"/>
      <c r="BH290" s="570"/>
      <c r="BI290" s="570"/>
      <c r="BJ290" s="570"/>
      <c r="BK290" s="570"/>
      <c r="BL290" s="570"/>
      <c r="BM290" s="570"/>
      <c r="BN290" s="570"/>
      <c r="BO290" s="570"/>
      <c r="BP290" s="570"/>
      <c r="BQ290" s="570"/>
      <c r="BR290" s="570"/>
      <c r="BS290" s="570"/>
      <c r="BT290" s="570"/>
      <c r="BU290" s="570"/>
      <c r="BV290" s="570"/>
      <c r="BW290" s="570"/>
      <c r="BX290" s="570"/>
      <c r="BY290" s="570"/>
      <c r="BZ290" s="570"/>
      <c r="CA290" s="570"/>
      <c r="CB290" s="570"/>
      <c r="CC290" s="570"/>
      <c r="CD290" s="570"/>
      <c r="CE290" s="570"/>
      <c r="CF290" s="570"/>
      <c r="CG290" s="570"/>
      <c r="CH290" s="570"/>
      <c r="CI290" s="570"/>
      <c r="CJ290" s="570"/>
      <c r="CK290" s="570"/>
      <c r="CL290" s="570"/>
      <c r="CM290" s="570"/>
      <c r="CN290" s="570"/>
      <c r="CO290" s="570"/>
      <c r="CP290" s="570"/>
      <c r="CQ290" s="570"/>
      <c r="CR290" s="570"/>
      <c r="CS290" s="570"/>
      <c r="CT290" s="570"/>
      <c r="CU290" s="570"/>
      <c r="CV290" s="570"/>
      <c r="CW290" s="570"/>
      <c r="CX290" s="570"/>
      <c r="CY290" s="570"/>
    </row>
    <row r="291" spans="1:103">
      <c r="A291" s="570"/>
      <c r="B291" s="570"/>
      <c r="C291" s="570"/>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L291" s="570"/>
      <c r="AM291" s="570"/>
      <c r="AN291" s="570"/>
      <c r="AO291" s="570"/>
      <c r="AP291" s="570"/>
      <c r="AQ291" s="570"/>
      <c r="AR291" s="570"/>
      <c r="AS291" s="570"/>
      <c r="AT291" s="570"/>
      <c r="AU291" s="570"/>
      <c r="AV291" s="570"/>
      <c r="AW291" s="570"/>
      <c r="AX291" s="570"/>
      <c r="AY291" s="570"/>
      <c r="AZ291" s="570"/>
      <c r="BA291" s="570"/>
      <c r="BB291" s="570"/>
      <c r="BC291" s="570"/>
      <c r="BD291" s="570"/>
      <c r="BE291" s="570"/>
      <c r="BF291" s="570"/>
      <c r="BG291" s="570"/>
      <c r="BH291" s="570"/>
      <c r="BI291" s="570"/>
      <c r="BJ291" s="570"/>
      <c r="BK291" s="570"/>
      <c r="BL291" s="570"/>
      <c r="BM291" s="570"/>
      <c r="BN291" s="570"/>
      <c r="BO291" s="570"/>
      <c r="BP291" s="570"/>
      <c r="BQ291" s="570"/>
      <c r="BR291" s="570"/>
      <c r="BS291" s="570"/>
      <c r="BT291" s="570"/>
      <c r="BU291" s="570"/>
      <c r="BV291" s="570"/>
      <c r="BW291" s="570"/>
      <c r="BX291" s="570"/>
      <c r="BY291" s="570"/>
      <c r="BZ291" s="570"/>
      <c r="CA291" s="570"/>
      <c r="CB291" s="570"/>
      <c r="CC291" s="570"/>
      <c r="CD291" s="570"/>
      <c r="CE291" s="570"/>
      <c r="CF291" s="570"/>
      <c r="CG291" s="570"/>
      <c r="CH291" s="570"/>
      <c r="CI291" s="570"/>
      <c r="CJ291" s="570"/>
      <c r="CK291" s="570"/>
      <c r="CL291" s="570"/>
      <c r="CM291" s="570"/>
      <c r="CN291" s="570"/>
      <c r="CO291" s="570"/>
      <c r="CP291" s="570"/>
      <c r="CQ291" s="570"/>
      <c r="CR291" s="570"/>
      <c r="CS291" s="570"/>
      <c r="CT291" s="570"/>
      <c r="CU291" s="570"/>
      <c r="CV291" s="570"/>
      <c r="CW291" s="570"/>
      <c r="CX291" s="570"/>
      <c r="CY291" s="570"/>
    </row>
    <row r="292" spans="1:103">
      <c r="A292" s="570"/>
      <c r="B292" s="570"/>
      <c r="C292" s="570"/>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L292" s="570"/>
      <c r="AM292" s="570"/>
      <c r="AN292" s="570"/>
      <c r="AO292" s="570"/>
      <c r="AP292" s="570"/>
      <c r="AQ292" s="570"/>
      <c r="AR292" s="570"/>
      <c r="AS292" s="570"/>
      <c r="AT292" s="570"/>
      <c r="AU292" s="570"/>
      <c r="AV292" s="570"/>
      <c r="AW292" s="570"/>
      <c r="AX292" s="570"/>
      <c r="AY292" s="570"/>
      <c r="AZ292" s="570"/>
      <c r="BA292" s="570"/>
      <c r="BB292" s="570"/>
      <c r="BC292" s="570"/>
      <c r="BD292" s="570"/>
      <c r="BE292" s="570"/>
      <c r="BF292" s="570"/>
      <c r="BG292" s="570"/>
      <c r="BH292" s="570"/>
      <c r="BI292" s="570"/>
      <c r="BJ292" s="570"/>
      <c r="BK292" s="570"/>
      <c r="BL292" s="570"/>
      <c r="BM292" s="570"/>
      <c r="BN292" s="570"/>
      <c r="BO292" s="570"/>
      <c r="BP292" s="570"/>
      <c r="BQ292" s="570"/>
      <c r="BR292" s="570"/>
      <c r="BS292" s="570"/>
      <c r="BT292" s="570"/>
      <c r="BU292" s="570"/>
      <c r="BV292" s="570"/>
      <c r="BW292" s="570"/>
      <c r="BX292" s="570"/>
      <c r="BY292" s="570"/>
      <c r="BZ292" s="570"/>
      <c r="CA292" s="570"/>
      <c r="CB292" s="570"/>
      <c r="CC292" s="570"/>
      <c r="CD292" s="570"/>
      <c r="CE292" s="570"/>
      <c r="CF292" s="570"/>
      <c r="CG292" s="570"/>
      <c r="CH292" s="570"/>
      <c r="CI292" s="570"/>
      <c r="CJ292" s="570"/>
      <c r="CK292" s="570"/>
      <c r="CL292" s="570"/>
      <c r="CM292" s="570"/>
      <c r="CN292" s="570"/>
      <c r="CO292" s="570"/>
      <c r="CP292" s="570"/>
      <c r="CQ292" s="570"/>
      <c r="CR292" s="570"/>
      <c r="CS292" s="570"/>
      <c r="CT292" s="570"/>
      <c r="CU292" s="570"/>
      <c r="CV292" s="570"/>
      <c r="CW292" s="570"/>
      <c r="CX292" s="570"/>
      <c r="CY292" s="570"/>
    </row>
    <row r="293" spans="1:103">
      <c r="A293" s="570"/>
      <c r="B293" s="570"/>
      <c r="C293" s="570"/>
      <c r="D293" s="570"/>
      <c r="E293" s="570"/>
      <c r="F293" s="570"/>
      <c r="G293" s="570"/>
      <c r="H293" s="570"/>
      <c r="I293" s="570"/>
      <c r="J293" s="570"/>
      <c r="K293" s="570"/>
      <c r="L293" s="570"/>
      <c r="M293" s="570"/>
      <c r="N293" s="570"/>
      <c r="O293" s="570"/>
      <c r="P293" s="570"/>
      <c r="Q293" s="570"/>
      <c r="R293" s="570"/>
      <c r="S293" s="570"/>
      <c r="T293" s="570"/>
      <c r="U293" s="570"/>
      <c r="V293" s="570"/>
      <c r="W293" s="570"/>
      <c r="X293" s="570"/>
      <c r="Y293" s="570"/>
      <c r="Z293" s="570"/>
      <c r="AA293" s="570"/>
      <c r="AB293" s="570"/>
      <c r="AL293" s="570"/>
      <c r="AM293" s="570"/>
      <c r="AN293" s="570"/>
      <c r="AO293" s="570"/>
      <c r="AP293" s="570"/>
      <c r="AQ293" s="570"/>
      <c r="AR293" s="570"/>
      <c r="AS293" s="570"/>
      <c r="AT293" s="570"/>
      <c r="AU293" s="570"/>
      <c r="AV293" s="570"/>
      <c r="AW293" s="570"/>
      <c r="AX293" s="570"/>
      <c r="AY293" s="570"/>
      <c r="AZ293" s="570"/>
      <c r="BA293" s="570"/>
      <c r="BB293" s="570"/>
      <c r="BC293" s="570"/>
      <c r="BD293" s="570"/>
      <c r="BE293" s="570"/>
      <c r="BF293" s="570"/>
      <c r="BG293" s="570"/>
      <c r="BH293" s="570"/>
      <c r="BI293" s="570"/>
      <c r="BJ293" s="570"/>
      <c r="BK293" s="570"/>
      <c r="BL293" s="570"/>
      <c r="BM293" s="570"/>
      <c r="BN293" s="570"/>
      <c r="BO293" s="570"/>
      <c r="BP293" s="570"/>
      <c r="BQ293" s="570"/>
      <c r="BR293" s="570"/>
      <c r="BS293" s="570"/>
      <c r="BT293" s="570"/>
      <c r="BU293" s="570"/>
      <c r="BV293" s="570"/>
      <c r="BW293" s="570"/>
      <c r="BX293" s="570"/>
      <c r="BY293" s="570"/>
      <c r="BZ293" s="570"/>
      <c r="CA293" s="570"/>
      <c r="CB293" s="570"/>
      <c r="CC293" s="570"/>
      <c r="CD293" s="570"/>
      <c r="CE293" s="570"/>
      <c r="CF293" s="570"/>
      <c r="CG293" s="570"/>
      <c r="CH293" s="570"/>
      <c r="CI293" s="570"/>
      <c r="CJ293" s="570"/>
      <c r="CK293" s="570"/>
      <c r="CL293" s="570"/>
      <c r="CM293" s="570"/>
      <c r="CN293" s="570"/>
      <c r="CO293" s="570"/>
      <c r="CP293" s="570"/>
      <c r="CQ293" s="570"/>
      <c r="CR293" s="570"/>
      <c r="CS293" s="570"/>
      <c r="CT293" s="570"/>
      <c r="CU293" s="570"/>
      <c r="CV293" s="570"/>
      <c r="CW293" s="570"/>
      <c r="CX293" s="570"/>
      <c r="CY293" s="570"/>
    </row>
    <row r="294" spans="1:103">
      <c r="A294" s="570"/>
      <c r="B294" s="570"/>
      <c r="C294" s="570"/>
      <c r="D294" s="570"/>
      <c r="E294" s="570"/>
      <c r="F294" s="570"/>
      <c r="G294" s="570"/>
      <c r="H294" s="570"/>
      <c r="I294" s="570"/>
      <c r="J294" s="570"/>
      <c r="K294" s="570"/>
      <c r="L294" s="570"/>
      <c r="M294" s="570"/>
      <c r="N294" s="570"/>
      <c r="O294" s="570"/>
      <c r="P294" s="570"/>
      <c r="Q294" s="570"/>
      <c r="R294" s="570"/>
      <c r="S294" s="570"/>
      <c r="T294" s="570"/>
      <c r="U294" s="570"/>
      <c r="V294" s="570"/>
      <c r="W294" s="570"/>
      <c r="X294" s="570"/>
      <c r="Y294" s="570"/>
      <c r="Z294" s="570"/>
      <c r="AA294" s="570"/>
      <c r="AB294" s="570"/>
      <c r="AL294" s="570"/>
      <c r="AM294" s="570"/>
      <c r="AN294" s="570"/>
      <c r="AO294" s="570"/>
      <c r="AP294" s="570"/>
      <c r="AQ294" s="570"/>
      <c r="AR294" s="570"/>
      <c r="AS294" s="570"/>
      <c r="AT294" s="570"/>
      <c r="AU294" s="570"/>
      <c r="AV294" s="570"/>
      <c r="AW294" s="570"/>
      <c r="AX294" s="570"/>
      <c r="AY294" s="570"/>
      <c r="AZ294" s="570"/>
      <c r="BA294" s="570"/>
      <c r="BB294" s="570"/>
      <c r="BC294" s="570"/>
      <c r="BD294" s="570"/>
      <c r="BE294" s="570"/>
      <c r="BF294" s="570"/>
      <c r="BG294" s="570"/>
      <c r="BH294" s="570"/>
      <c r="BI294" s="570"/>
      <c r="BJ294" s="570"/>
      <c r="BK294" s="570"/>
      <c r="BL294" s="570"/>
      <c r="BM294" s="570"/>
      <c r="BN294" s="570"/>
      <c r="BO294" s="570"/>
      <c r="BP294" s="570"/>
      <c r="BQ294" s="570"/>
      <c r="BR294" s="570"/>
      <c r="BS294" s="570"/>
      <c r="BT294" s="570"/>
      <c r="BU294" s="570"/>
      <c r="BV294" s="570"/>
      <c r="BW294" s="570"/>
      <c r="BX294" s="570"/>
      <c r="BY294" s="570"/>
      <c r="BZ294" s="570"/>
      <c r="CA294" s="570"/>
      <c r="CB294" s="570"/>
      <c r="CC294" s="570"/>
      <c r="CD294" s="570"/>
      <c r="CE294" s="570"/>
      <c r="CF294" s="570"/>
      <c r="CG294" s="570"/>
      <c r="CH294" s="570"/>
      <c r="CI294" s="570"/>
      <c r="CJ294" s="570"/>
      <c r="CK294" s="570"/>
      <c r="CL294" s="570"/>
      <c r="CM294" s="570"/>
      <c r="CN294" s="570"/>
      <c r="CO294" s="570"/>
      <c r="CP294" s="570"/>
      <c r="CQ294" s="570"/>
      <c r="CR294" s="570"/>
      <c r="CS294" s="570"/>
      <c r="CT294" s="570"/>
      <c r="CU294" s="570"/>
      <c r="CV294" s="570"/>
      <c r="CW294" s="570"/>
      <c r="CX294" s="570"/>
      <c r="CY294" s="570"/>
    </row>
    <row r="295" spans="1:103">
      <c r="A295" s="570"/>
      <c r="B295" s="570"/>
      <c r="C295" s="570"/>
      <c r="D295" s="570"/>
      <c r="E295" s="570"/>
      <c r="F295" s="570"/>
      <c r="G295" s="570"/>
      <c r="H295" s="570"/>
      <c r="I295" s="570"/>
      <c r="J295" s="570"/>
      <c r="K295" s="570"/>
      <c r="L295" s="570"/>
      <c r="M295" s="570"/>
      <c r="N295" s="570"/>
      <c r="O295" s="570"/>
      <c r="P295" s="570"/>
      <c r="Q295" s="570"/>
      <c r="R295" s="570"/>
      <c r="S295" s="570"/>
      <c r="T295" s="570"/>
      <c r="U295" s="570"/>
      <c r="V295" s="570"/>
      <c r="W295" s="570"/>
      <c r="X295" s="570"/>
      <c r="Y295" s="570"/>
      <c r="Z295" s="570"/>
      <c r="AA295" s="570"/>
      <c r="AB295" s="570"/>
      <c r="AL295" s="570"/>
      <c r="AM295" s="570"/>
      <c r="AN295" s="570"/>
      <c r="AO295" s="570"/>
      <c r="AP295" s="570"/>
      <c r="AQ295" s="570"/>
      <c r="AR295" s="570"/>
      <c r="AS295" s="570"/>
      <c r="AT295" s="570"/>
      <c r="AU295" s="570"/>
      <c r="AV295" s="570"/>
      <c r="AW295" s="570"/>
      <c r="AX295" s="570"/>
      <c r="AY295" s="570"/>
      <c r="AZ295" s="570"/>
      <c r="BA295" s="570"/>
      <c r="BB295" s="570"/>
      <c r="BC295" s="570"/>
      <c r="BD295" s="570"/>
      <c r="BE295" s="570"/>
      <c r="BF295" s="570"/>
      <c r="BG295" s="570"/>
      <c r="BH295" s="570"/>
      <c r="BI295" s="570"/>
      <c r="BJ295" s="570"/>
      <c r="BK295" s="570"/>
      <c r="BL295" s="570"/>
      <c r="BM295" s="570"/>
      <c r="BN295" s="570"/>
      <c r="BO295" s="570"/>
      <c r="BP295" s="570"/>
      <c r="BQ295" s="570"/>
      <c r="BR295" s="570"/>
      <c r="BS295" s="570"/>
      <c r="BT295" s="570"/>
      <c r="BU295" s="570"/>
      <c r="BV295" s="570"/>
      <c r="BW295" s="570"/>
      <c r="BX295" s="570"/>
      <c r="BY295" s="570"/>
      <c r="BZ295" s="570"/>
      <c r="CA295" s="570"/>
      <c r="CB295" s="570"/>
      <c r="CC295" s="570"/>
      <c r="CD295" s="570"/>
      <c r="CE295" s="570"/>
      <c r="CF295" s="570"/>
      <c r="CG295" s="570"/>
      <c r="CH295" s="570"/>
      <c r="CI295" s="570"/>
      <c r="CJ295" s="570"/>
      <c r="CK295" s="570"/>
      <c r="CL295" s="570"/>
      <c r="CM295" s="570"/>
      <c r="CN295" s="570"/>
      <c r="CO295" s="570"/>
      <c r="CP295" s="570"/>
      <c r="CQ295" s="570"/>
      <c r="CR295" s="570"/>
      <c r="CS295" s="570"/>
      <c r="CT295" s="570"/>
      <c r="CU295" s="570"/>
      <c r="CV295" s="570"/>
      <c r="CW295" s="570"/>
      <c r="CX295" s="570"/>
      <c r="CY295" s="570"/>
    </row>
    <row r="296" spans="1:103">
      <c r="A296" s="570"/>
      <c r="B296" s="570"/>
      <c r="C296" s="570"/>
      <c r="D296" s="570"/>
      <c r="E296" s="570"/>
      <c r="F296" s="570"/>
      <c r="G296" s="570"/>
      <c r="H296" s="570"/>
      <c r="I296" s="570"/>
      <c r="J296" s="570"/>
      <c r="K296" s="570"/>
      <c r="L296" s="570"/>
      <c r="M296" s="570"/>
      <c r="N296" s="570"/>
      <c r="O296" s="570"/>
      <c r="P296" s="570"/>
      <c r="Q296" s="570"/>
      <c r="R296" s="570"/>
      <c r="S296" s="570"/>
      <c r="T296" s="570"/>
      <c r="U296" s="570"/>
      <c r="V296" s="570"/>
      <c r="W296" s="570"/>
      <c r="X296" s="570"/>
      <c r="Y296" s="570"/>
      <c r="Z296" s="570"/>
      <c r="AA296" s="570"/>
      <c r="AB296" s="570"/>
      <c r="AL296" s="570"/>
      <c r="AM296" s="570"/>
      <c r="AN296" s="570"/>
      <c r="AO296" s="570"/>
      <c r="AP296" s="570"/>
      <c r="AQ296" s="570"/>
      <c r="AR296" s="570"/>
      <c r="AS296" s="570"/>
      <c r="AT296" s="570"/>
      <c r="AU296" s="570"/>
      <c r="AV296" s="570"/>
      <c r="AW296" s="570"/>
      <c r="AX296" s="570"/>
      <c r="AY296" s="570"/>
      <c r="AZ296" s="570"/>
      <c r="BA296" s="570"/>
      <c r="BB296" s="570"/>
      <c r="BC296" s="570"/>
      <c r="BD296" s="570"/>
      <c r="BE296" s="570"/>
      <c r="BF296" s="570"/>
      <c r="BG296" s="570"/>
      <c r="BH296" s="570"/>
      <c r="BI296" s="570"/>
      <c r="BJ296" s="570"/>
      <c r="BK296" s="570"/>
      <c r="BL296" s="570"/>
      <c r="BM296" s="570"/>
      <c r="BN296" s="570"/>
      <c r="BO296" s="570"/>
      <c r="BP296" s="570"/>
      <c r="BQ296" s="570"/>
      <c r="BR296" s="570"/>
      <c r="BS296" s="570"/>
      <c r="BT296" s="570"/>
      <c r="BU296" s="570"/>
      <c r="BV296" s="570"/>
      <c r="BW296" s="570"/>
      <c r="BX296" s="570"/>
      <c r="BY296" s="570"/>
      <c r="BZ296" s="570"/>
      <c r="CA296" s="570"/>
      <c r="CB296" s="570"/>
      <c r="CC296" s="570"/>
      <c r="CD296" s="570"/>
      <c r="CE296" s="570"/>
      <c r="CF296" s="570"/>
      <c r="CG296" s="570"/>
      <c r="CH296" s="570"/>
      <c r="CI296" s="570"/>
      <c r="CJ296" s="570"/>
      <c r="CK296" s="570"/>
      <c r="CL296" s="570"/>
      <c r="CM296" s="570"/>
      <c r="CN296" s="570"/>
      <c r="CO296" s="570"/>
      <c r="CP296" s="570"/>
      <c r="CQ296" s="570"/>
      <c r="CR296" s="570"/>
      <c r="CS296" s="570"/>
      <c r="CT296" s="570"/>
      <c r="CU296" s="570"/>
      <c r="CV296" s="570"/>
      <c r="CW296" s="570"/>
      <c r="CX296" s="570"/>
      <c r="CY296" s="570"/>
    </row>
    <row r="297" spans="1:103">
      <c r="A297" s="570"/>
      <c r="B297" s="570"/>
      <c r="C297" s="570"/>
      <c r="D297" s="570"/>
      <c r="E297" s="570"/>
      <c r="F297" s="570"/>
      <c r="G297" s="570"/>
      <c r="H297" s="570"/>
      <c r="I297" s="570"/>
      <c r="J297" s="570"/>
      <c r="K297" s="570"/>
      <c r="L297" s="570"/>
      <c r="M297" s="570"/>
      <c r="N297" s="570"/>
      <c r="O297" s="570"/>
      <c r="P297" s="570"/>
      <c r="Q297" s="570"/>
      <c r="R297" s="570"/>
      <c r="S297" s="570"/>
      <c r="T297" s="570"/>
      <c r="U297" s="570"/>
      <c r="V297" s="570"/>
      <c r="W297" s="570"/>
      <c r="X297" s="570"/>
      <c r="Y297" s="570"/>
      <c r="Z297" s="570"/>
      <c r="AA297" s="570"/>
      <c r="AB297" s="570"/>
      <c r="AL297" s="570"/>
      <c r="AM297" s="570"/>
      <c r="AN297" s="570"/>
      <c r="AO297" s="570"/>
      <c r="AP297" s="570"/>
      <c r="AQ297" s="570"/>
      <c r="AR297" s="570"/>
      <c r="AS297" s="570"/>
      <c r="AT297" s="570"/>
      <c r="AU297" s="570"/>
      <c r="AV297" s="570"/>
      <c r="AW297" s="570"/>
      <c r="AX297" s="570"/>
      <c r="AY297" s="570"/>
      <c r="AZ297" s="570"/>
      <c r="BA297" s="570"/>
      <c r="BB297" s="570"/>
      <c r="BC297" s="570"/>
      <c r="BD297" s="570"/>
      <c r="BE297" s="570"/>
      <c r="BF297" s="570"/>
      <c r="BG297" s="570"/>
      <c r="BH297" s="570"/>
      <c r="BI297" s="570"/>
      <c r="BJ297" s="570"/>
      <c r="BK297" s="570"/>
      <c r="BL297" s="570"/>
      <c r="BM297" s="570"/>
      <c r="BN297" s="570"/>
      <c r="BO297" s="570"/>
      <c r="BP297" s="570"/>
      <c r="BQ297" s="570"/>
      <c r="BR297" s="570"/>
      <c r="BS297" s="570"/>
      <c r="BT297" s="570"/>
      <c r="BU297" s="570"/>
      <c r="BV297" s="570"/>
      <c r="BW297" s="570"/>
      <c r="BX297" s="570"/>
      <c r="BY297" s="570"/>
      <c r="BZ297" s="570"/>
      <c r="CA297" s="570"/>
      <c r="CB297" s="570"/>
      <c r="CC297" s="570"/>
      <c r="CD297" s="570"/>
      <c r="CE297" s="570"/>
      <c r="CF297" s="570"/>
      <c r="CG297" s="570"/>
      <c r="CH297" s="570"/>
      <c r="CI297" s="570"/>
      <c r="CJ297" s="570"/>
      <c r="CK297" s="570"/>
      <c r="CL297" s="570"/>
      <c r="CM297" s="570"/>
      <c r="CN297" s="570"/>
      <c r="CO297" s="570"/>
      <c r="CP297" s="570"/>
      <c r="CQ297" s="570"/>
      <c r="CR297" s="570"/>
      <c r="CS297" s="570"/>
      <c r="CT297" s="570"/>
      <c r="CU297" s="570"/>
      <c r="CV297" s="570"/>
      <c r="CW297" s="570"/>
      <c r="CX297" s="570"/>
      <c r="CY297" s="570"/>
    </row>
    <row r="298" spans="1:103">
      <c r="A298" s="570"/>
      <c r="B298" s="570"/>
      <c r="C298" s="570"/>
      <c r="D298" s="570"/>
      <c r="E298" s="570"/>
      <c r="F298" s="570"/>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L298" s="570"/>
      <c r="AM298" s="570"/>
      <c r="AN298" s="570"/>
      <c r="AO298" s="570"/>
      <c r="AP298" s="570"/>
      <c r="AQ298" s="570"/>
      <c r="AR298" s="570"/>
      <c r="AS298" s="570"/>
      <c r="AT298" s="570"/>
      <c r="AU298" s="570"/>
      <c r="AV298" s="570"/>
      <c r="AW298" s="570"/>
      <c r="AX298" s="570"/>
      <c r="AY298" s="570"/>
      <c r="AZ298" s="570"/>
      <c r="BA298" s="570"/>
      <c r="BB298" s="570"/>
      <c r="BC298" s="570"/>
      <c r="BD298" s="570"/>
      <c r="BE298" s="570"/>
      <c r="BF298" s="570"/>
      <c r="BG298" s="570"/>
      <c r="BH298" s="570"/>
      <c r="BI298" s="570"/>
      <c r="BJ298" s="570"/>
      <c r="BK298" s="570"/>
      <c r="BL298" s="570"/>
      <c r="BM298" s="570"/>
      <c r="BN298" s="570"/>
      <c r="BO298" s="570"/>
      <c r="BP298" s="570"/>
      <c r="BQ298" s="570"/>
      <c r="BR298" s="570"/>
      <c r="BS298" s="570"/>
      <c r="BT298" s="570"/>
      <c r="BU298" s="570"/>
      <c r="BV298" s="570"/>
      <c r="BW298" s="570"/>
      <c r="BX298" s="570"/>
      <c r="BY298" s="570"/>
      <c r="BZ298" s="570"/>
      <c r="CA298" s="570"/>
      <c r="CB298" s="570"/>
      <c r="CC298" s="570"/>
      <c r="CD298" s="570"/>
      <c r="CE298" s="570"/>
      <c r="CF298" s="570"/>
      <c r="CG298" s="570"/>
      <c r="CH298" s="570"/>
      <c r="CI298" s="570"/>
      <c r="CJ298" s="570"/>
      <c r="CK298" s="570"/>
      <c r="CL298" s="570"/>
      <c r="CM298" s="570"/>
      <c r="CN298" s="570"/>
      <c r="CO298" s="570"/>
      <c r="CP298" s="570"/>
      <c r="CQ298" s="570"/>
      <c r="CR298" s="570"/>
      <c r="CS298" s="570"/>
      <c r="CT298" s="570"/>
      <c r="CU298" s="570"/>
      <c r="CV298" s="570"/>
      <c r="CW298" s="570"/>
      <c r="CX298" s="570"/>
      <c r="CY298" s="570"/>
    </row>
    <row r="299" spans="1:103">
      <c r="A299" s="570"/>
      <c r="B299" s="570"/>
      <c r="C299" s="570"/>
      <c r="D299" s="570"/>
      <c r="E299" s="570"/>
      <c r="F299" s="570"/>
      <c r="G299" s="570"/>
      <c r="H299" s="570"/>
      <c r="I299" s="570"/>
      <c r="J299" s="570"/>
      <c r="K299" s="570"/>
      <c r="L299" s="570"/>
      <c r="M299" s="570"/>
      <c r="N299" s="570"/>
      <c r="O299" s="570"/>
      <c r="P299" s="570"/>
      <c r="Q299" s="570"/>
      <c r="R299" s="570"/>
      <c r="S299" s="570"/>
      <c r="T299" s="570"/>
      <c r="U299" s="570"/>
      <c r="V299" s="570"/>
      <c r="W299" s="570"/>
      <c r="X299" s="570"/>
      <c r="Y299" s="570"/>
      <c r="Z299" s="570"/>
      <c r="AA299" s="570"/>
      <c r="AB299" s="570"/>
      <c r="AL299" s="570"/>
      <c r="AM299" s="570"/>
      <c r="AN299" s="570"/>
      <c r="AO299" s="570"/>
      <c r="AP299" s="570"/>
      <c r="AQ299" s="570"/>
      <c r="AR299" s="570"/>
      <c r="AS299" s="570"/>
      <c r="AT299" s="570"/>
      <c r="AU299" s="570"/>
      <c r="AV299" s="570"/>
      <c r="AW299" s="570"/>
      <c r="AX299" s="570"/>
      <c r="AY299" s="570"/>
      <c r="AZ299" s="570"/>
      <c r="BA299" s="570"/>
      <c r="BB299" s="570"/>
      <c r="BC299" s="570"/>
      <c r="BD299" s="570"/>
      <c r="BE299" s="570"/>
      <c r="BF299" s="570"/>
      <c r="BG299" s="570"/>
      <c r="BH299" s="570"/>
      <c r="BI299" s="570"/>
      <c r="BJ299" s="570"/>
      <c r="BK299" s="570"/>
      <c r="BL299" s="570"/>
      <c r="BM299" s="570"/>
      <c r="BN299" s="570"/>
      <c r="BO299" s="570"/>
      <c r="BP299" s="570"/>
      <c r="BQ299" s="570"/>
      <c r="BR299" s="570"/>
      <c r="BS299" s="570"/>
      <c r="BT299" s="570"/>
      <c r="BU299" s="570"/>
      <c r="BV299" s="570"/>
      <c r="BW299" s="570"/>
      <c r="BX299" s="570"/>
      <c r="BY299" s="570"/>
      <c r="BZ299" s="570"/>
      <c r="CA299" s="570"/>
      <c r="CB299" s="570"/>
      <c r="CC299" s="570"/>
      <c r="CD299" s="570"/>
      <c r="CE299" s="570"/>
      <c r="CF299" s="570"/>
      <c r="CG299" s="570"/>
      <c r="CH299" s="570"/>
      <c r="CI299" s="570"/>
      <c r="CJ299" s="570"/>
      <c r="CK299" s="570"/>
      <c r="CL299" s="570"/>
      <c r="CM299" s="570"/>
      <c r="CN299" s="570"/>
      <c r="CO299" s="570"/>
      <c r="CP299" s="570"/>
      <c r="CQ299" s="570"/>
      <c r="CR299" s="570"/>
      <c r="CS299" s="570"/>
      <c r="CT299" s="570"/>
      <c r="CU299" s="570"/>
      <c r="CV299" s="570"/>
      <c r="CW299" s="570"/>
      <c r="CX299" s="570"/>
      <c r="CY299" s="570"/>
    </row>
    <row r="300" spans="1:103">
      <c r="A300" s="570"/>
      <c r="B300" s="570"/>
      <c r="C300" s="570"/>
      <c r="D300" s="570"/>
      <c r="E300" s="570"/>
      <c r="F300" s="570"/>
      <c r="G300" s="570"/>
      <c r="H300" s="570"/>
      <c r="I300" s="570"/>
      <c r="J300" s="570"/>
      <c r="K300" s="570"/>
      <c r="L300" s="570"/>
      <c r="M300" s="570"/>
      <c r="N300" s="570"/>
      <c r="O300" s="570"/>
      <c r="P300" s="570"/>
      <c r="Q300" s="570"/>
      <c r="R300" s="570"/>
      <c r="S300" s="570"/>
      <c r="T300" s="570"/>
      <c r="U300" s="570"/>
      <c r="V300" s="570"/>
      <c r="W300" s="570"/>
      <c r="X300" s="570"/>
      <c r="Y300" s="570"/>
      <c r="Z300" s="570"/>
      <c r="AA300" s="570"/>
      <c r="AB300" s="570"/>
      <c r="AL300" s="570"/>
      <c r="AM300" s="570"/>
      <c r="AN300" s="570"/>
      <c r="AO300" s="570"/>
      <c r="AP300" s="570"/>
      <c r="AQ300" s="570"/>
      <c r="AR300" s="570"/>
      <c r="AS300" s="570"/>
      <c r="AT300" s="570"/>
      <c r="AU300" s="570"/>
      <c r="AV300" s="570"/>
      <c r="AW300" s="570"/>
      <c r="AX300" s="570"/>
      <c r="AY300" s="570"/>
      <c r="AZ300" s="570"/>
      <c r="BA300" s="570"/>
      <c r="BB300" s="570"/>
      <c r="BC300" s="570"/>
      <c r="BD300" s="570"/>
      <c r="BE300" s="570"/>
      <c r="BF300" s="570"/>
      <c r="BG300" s="570"/>
      <c r="BH300" s="570"/>
      <c r="BI300" s="570"/>
      <c r="BJ300" s="570"/>
      <c r="BK300" s="570"/>
      <c r="BL300" s="570"/>
      <c r="BM300" s="570"/>
      <c r="BN300" s="570"/>
      <c r="BO300" s="570"/>
      <c r="BP300" s="570"/>
      <c r="BQ300" s="570"/>
      <c r="BR300" s="570"/>
      <c r="BS300" s="570"/>
      <c r="BT300" s="570"/>
      <c r="BU300" s="570"/>
      <c r="BV300" s="570"/>
      <c r="BW300" s="570"/>
      <c r="BX300" s="570"/>
      <c r="BY300" s="570"/>
      <c r="BZ300" s="570"/>
      <c r="CA300" s="570"/>
      <c r="CB300" s="570"/>
      <c r="CC300" s="570"/>
      <c r="CD300" s="570"/>
      <c r="CE300" s="570"/>
      <c r="CF300" s="570"/>
      <c r="CG300" s="570"/>
      <c r="CH300" s="570"/>
      <c r="CI300" s="570"/>
      <c r="CJ300" s="570"/>
      <c r="CK300" s="570"/>
      <c r="CL300" s="570"/>
      <c r="CM300" s="570"/>
      <c r="CN300" s="570"/>
      <c r="CO300" s="570"/>
      <c r="CP300" s="570"/>
      <c r="CQ300" s="570"/>
      <c r="CR300" s="570"/>
      <c r="CS300" s="570"/>
      <c r="CT300" s="570"/>
      <c r="CU300" s="570"/>
      <c r="CV300" s="570"/>
      <c r="CW300" s="570"/>
      <c r="CX300" s="570"/>
      <c r="CY300" s="570"/>
    </row>
    <row r="301" spans="1:103">
      <c r="A301" s="570"/>
      <c r="B301" s="570"/>
      <c r="C301" s="570"/>
      <c r="D301" s="570"/>
      <c r="E301" s="570"/>
      <c r="F301" s="570"/>
      <c r="G301" s="570"/>
      <c r="H301" s="570"/>
      <c r="I301" s="570"/>
      <c r="J301" s="570"/>
      <c r="K301" s="570"/>
      <c r="L301" s="570"/>
      <c r="M301" s="570"/>
      <c r="N301" s="570"/>
      <c r="O301" s="570"/>
      <c r="P301" s="570"/>
      <c r="Q301" s="570"/>
      <c r="R301" s="570"/>
      <c r="S301" s="570"/>
      <c r="T301" s="570"/>
      <c r="U301" s="570"/>
      <c r="V301" s="570"/>
      <c r="W301" s="570"/>
      <c r="X301" s="570"/>
      <c r="Y301" s="570"/>
      <c r="Z301" s="570"/>
      <c r="AA301" s="570"/>
      <c r="AB301" s="570"/>
      <c r="AL301" s="570"/>
      <c r="AM301" s="570"/>
      <c r="AN301" s="570"/>
      <c r="AO301" s="570"/>
      <c r="AP301" s="570"/>
      <c r="AQ301" s="570"/>
      <c r="AR301" s="570"/>
      <c r="AS301" s="570"/>
      <c r="AT301" s="570"/>
      <c r="AU301" s="570"/>
      <c r="AV301" s="570"/>
      <c r="AW301" s="570"/>
      <c r="AX301" s="570"/>
      <c r="AY301" s="570"/>
      <c r="AZ301" s="570"/>
      <c r="BA301" s="570"/>
      <c r="BB301" s="570"/>
      <c r="BC301" s="570"/>
      <c r="BD301" s="570"/>
      <c r="BE301" s="570"/>
      <c r="BF301" s="570"/>
      <c r="BG301" s="570"/>
      <c r="BH301" s="570"/>
      <c r="BI301" s="570"/>
      <c r="BJ301" s="570"/>
      <c r="BK301" s="570"/>
      <c r="BL301" s="570"/>
      <c r="BM301" s="570"/>
      <c r="BN301" s="570"/>
      <c r="BO301" s="570"/>
      <c r="BP301" s="570"/>
      <c r="BQ301" s="570"/>
      <c r="BR301" s="570"/>
      <c r="BS301" s="570"/>
      <c r="BT301" s="570"/>
      <c r="BU301" s="570"/>
      <c r="BV301" s="570"/>
      <c r="BW301" s="570"/>
      <c r="BX301" s="570"/>
      <c r="BY301" s="570"/>
      <c r="BZ301" s="570"/>
      <c r="CA301" s="570"/>
      <c r="CB301" s="570"/>
      <c r="CC301" s="570"/>
      <c r="CD301" s="570"/>
      <c r="CE301" s="570"/>
      <c r="CF301" s="570"/>
      <c r="CG301" s="570"/>
      <c r="CH301" s="570"/>
      <c r="CI301" s="570"/>
      <c r="CJ301" s="570"/>
      <c r="CK301" s="570"/>
      <c r="CL301" s="570"/>
      <c r="CM301" s="570"/>
      <c r="CN301" s="570"/>
      <c r="CO301" s="570"/>
      <c r="CP301" s="570"/>
      <c r="CQ301" s="570"/>
      <c r="CR301" s="570"/>
      <c r="CS301" s="570"/>
      <c r="CT301" s="570"/>
      <c r="CU301" s="570"/>
      <c r="CV301" s="570"/>
      <c r="CW301" s="570"/>
      <c r="CX301" s="570"/>
      <c r="CY301" s="570"/>
    </row>
    <row r="302" spans="1:103">
      <c r="A302" s="570"/>
      <c r="B302" s="570"/>
      <c r="C302" s="570"/>
      <c r="D302" s="570"/>
      <c r="E302" s="570"/>
      <c r="F302" s="570"/>
      <c r="G302" s="570"/>
      <c r="H302" s="570"/>
      <c r="I302" s="570"/>
      <c r="J302" s="570"/>
      <c r="K302" s="570"/>
      <c r="L302" s="570"/>
      <c r="M302" s="570"/>
      <c r="N302" s="570"/>
      <c r="O302" s="570"/>
      <c r="P302" s="570"/>
      <c r="Q302" s="570"/>
      <c r="R302" s="570"/>
      <c r="S302" s="570"/>
      <c r="T302" s="570"/>
      <c r="U302" s="570"/>
      <c r="V302" s="570"/>
      <c r="W302" s="570"/>
      <c r="X302" s="570"/>
      <c r="Y302" s="570"/>
      <c r="Z302" s="570"/>
      <c r="AA302" s="570"/>
      <c r="AB302" s="570"/>
      <c r="AL302" s="570"/>
      <c r="AM302" s="570"/>
      <c r="AN302" s="570"/>
      <c r="AO302" s="570"/>
      <c r="AP302" s="570"/>
      <c r="AQ302" s="570"/>
      <c r="AR302" s="570"/>
      <c r="AS302" s="570"/>
      <c r="AT302" s="570"/>
      <c r="AU302" s="570"/>
      <c r="AV302" s="570"/>
      <c r="AW302" s="570"/>
      <c r="AX302" s="570"/>
      <c r="AY302" s="570"/>
      <c r="AZ302" s="570"/>
      <c r="BA302" s="570"/>
      <c r="BB302" s="570"/>
      <c r="BC302" s="570"/>
      <c r="BD302" s="570"/>
      <c r="BE302" s="570"/>
      <c r="BF302" s="570"/>
      <c r="BG302" s="570"/>
      <c r="BH302" s="570"/>
      <c r="BI302" s="570"/>
      <c r="BJ302" s="570"/>
      <c r="BK302" s="570"/>
      <c r="BL302" s="570"/>
      <c r="BM302" s="570"/>
      <c r="BN302" s="570"/>
      <c r="BO302" s="570"/>
      <c r="BP302" s="570"/>
      <c r="BQ302" s="570"/>
      <c r="BR302" s="570"/>
      <c r="BS302" s="570"/>
      <c r="BT302" s="570"/>
      <c r="BU302" s="570"/>
      <c r="BV302" s="570"/>
      <c r="BW302" s="570"/>
      <c r="BX302" s="570"/>
      <c r="BY302" s="570"/>
      <c r="BZ302" s="570"/>
      <c r="CA302" s="570"/>
      <c r="CB302" s="570"/>
      <c r="CC302" s="570"/>
      <c r="CD302" s="570"/>
      <c r="CE302" s="570"/>
      <c r="CF302" s="570"/>
      <c r="CG302" s="570"/>
      <c r="CH302" s="570"/>
      <c r="CI302" s="570"/>
      <c r="CJ302" s="570"/>
      <c r="CK302" s="570"/>
      <c r="CL302" s="570"/>
      <c r="CM302" s="570"/>
      <c r="CN302" s="570"/>
      <c r="CO302" s="570"/>
      <c r="CP302" s="570"/>
      <c r="CQ302" s="570"/>
      <c r="CR302" s="570"/>
      <c r="CS302" s="570"/>
      <c r="CT302" s="570"/>
      <c r="CU302" s="570"/>
      <c r="CV302" s="570"/>
      <c r="CW302" s="570"/>
      <c r="CX302" s="570"/>
      <c r="CY302" s="570"/>
    </row>
    <row r="303" spans="1:103">
      <c r="A303" s="570"/>
      <c r="B303" s="570"/>
      <c r="C303" s="570"/>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0"/>
      <c r="Z303" s="570"/>
      <c r="AA303" s="570"/>
      <c r="AB303" s="570"/>
      <c r="AL303" s="570"/>
      <c r="AM303" s="570"/>
      <c r="AN303" s="570"/>
      <c r="AO303" s="570"/>
      <c r="AP303" s="570"/>
      <c r="AQ303" s="570"/>
      <c r="AR303" s="570"/>
      <c r="AS303" s="570"/>
      <c r="AT303" s="570"/>
      <c r="AU303" s="570"/>
      <c r="AV303" s="570"/>
      <c r="AW303" s="570"/>
      <c r="AX303" s="570"/>
      <c r="AY303" s="570"/>
      <c r="AZ303" s="570"/>
      <c r="BA303" s="570"/>
      <c r="BB303" s="570"/>
      <c r="BC303" s="570"/>
      <c r="BD303" s="570"/>
      <c r="BE303" s="570"/>
      <c r="BF303" s="570"/>
      <c r="BG303" s="570"/>
      <c r="BH303" s="570"/>
      <c r="BI303" s="570"/>
      <c r="BJ303" s="570"/>
      <c r="BK303" s="570"/>
      <c r="BL303" s="570"/>
      <c r="BM303" s="570"/>
      <c r="BN303" s="570"/>
      <c r="BO303" s="570"/>
      <c r="BP303" s="570"/>
      <c r="BQ303" s="570"/>
      <c r="BR303" s="570"/>
      <c r="BS303" s="570"/>
      <c r="BT303" s="570"/>
      <c r="BU303" s="570"/>
      <c r="BV303" s="570"/>
      <c r="BW303" s="570"/>
      <c r="BX303" s="570"/>
      <c r="BY303" s="570"/>
      <c r="BZ303" s="570"/>
      <c r="CA303" s="570"/>
      <c r="CB303" s="570"/>
      <c r="CC303" s="570"/>
      <c r="CD303" s="570"/>
      <c r="CE303" s="570"/>
      <c r="CF303" s="570"/>
      <c r="CG303" s="570"/>
      <c r="CH303" s="570"/>
      <c r="CI303" s="570"/>
      <c r="CJ303" s="570"/>
      <c r="CK303" s="570"/>
      <c r="CL303" s="570"/>
      <c r="CM303" s="570"/>
      <c r="CN303" s="570"/>
      <c r="CO303" s="570"/>
      <c r="CP303" s="570"/>
      <c r="CQ303" s="570"/>
      <c r="CR303" s="570"/>
      <c r="CS303" s="570"/>
      <c r="CT303" s="570"/>
      <c r="CU303" s="570"/>
      <c r="CV303" s="570"/>
      <c r="CW303" s="570"/>
      <c r="CX303" s="570"/>
      <c r="CY303" s="570"/>
    </row>
    <row r="304" spans="1:103">
      <c r="A304" s="570"/>
      <c r="B304" s="570"/>
      <c r="C304" s="570"/>
      <c r="D304" s="570"/>
      <c r="E304" s="570"/>
      <c r="F304" s="570"/>
      <c r="G304" s="570"/>
      <c r="H304" s="570"/>
      <c r="I304" s="570"/>
      <c r="J304" s="570"/>
      <c r="K304" s="570"/>
      <c r="L304" s="570"/>
      <c r="M304" s="570"/>
      <c r="N304" s="570"/>
      <c r="O304" s="570"/>
      <c r="P304" s="570"/>
      <c r="Q304" s="570"/>
      <c r="R304" s="570"/>
      <c r="S304" s="570"/>
      <c r="T304" s="570"/>
      <c r="U304" s="570"/>
      <c r="V304" s="570"/>
      <c r="W304" s="570"/>
      <c r="X304" s="570"/>
      <c r="Y304" s="570"/>
      <c r="Z304" s="570"/>
      <c r="AA304" s="570"/>
      <c r="AB304" s="570"/>
      <c r="AL304" s="570"/>
      <c r="AM304" s="570"/>
      <c r="AN304" s="570"/>
      <c r="AO304" s="570"/>
      <c r="AP304" s="570"/>
      <c r="AQ304" s="570"/>
      <c r="AR304" s="570"/>
      <c r="AS304" s="570"/>
      <c r="AT304" s="570"/>
      <c r="AU304" s="570"/>
      <c r="AV304" s="570"/>
      <c r="AW304" s="570"/>
      <c r="AX304" s="570"/>
      <c r="AY304" s="570"/>
      <c r="AZ304" s="570"/>
      <c r="BA304" s="570"/>
      <c r="BB304" s="570"/>
      <c r="BC304" s="570"/>
      <c r="BD304" s="570"/>
      <c r="BE304" s="570"/>
      <c r="BF304" s="570"/>
      <c r="BG304" s="570"/>
      <c r="BH304" s="570"/>
      <c r="BI304" s="570"/>
      <c r="BJ304" s="570"/>
      <c r="BK304" s="570"/>
      <c r="BL304" s="570"/>
      <c r="BM304" s="570"/>
      <c r="BN304" s="570"/>
      <c r="BO304" s="570"/>
      <c r="BP304" s="570"/>
      <c r="BQ304" s="570"/>
      <c r="BR304" s="570"/>
      <c r="BS304" s="570"/>
      <c r="BT304" s="570"/>
      <c r="BU304" s="570"/>
      <c r="BV304" s="570"/>
      <c r="BW304" s="570"/>
      <c r="BX304" s="570"/>
      <c r="BY304" s="570"/>
      <c r="BZ304" s="570"/>
      <c r="CA304" s="570"/>
      <c r="CB304" s="570"/>
      <c r="CC304" s="570"/>
      <c r="CD304" s="570"/>
      <c r="CE304" s="570"/>
      <c r="CF304" s="570"/>
      <c r="CG304" s="570"/>
      <c r="CH304" s="570"/>
      <c r="CI304" s="570"/>
      <c r="CJ304" s="570"/>
      <c r="CK304" s="570"/>
      <c r="CL304" s="570"/>
      <c r="CM304" s="570"/>
      <c r="CN304" s="570"/>
      <c r="CO304" s="570"/>
      <c r="CP304" s="570"/>
      <c r="CQ304" s="570"/>
      <c r="CR304" s="570"/>
      <c r="CS304" s="570"/>
      <c r="CT304" s="570"/>
      <c r="CU304" s="570"/>
      <c r="CV304" s="570"/>
      <c r="CW304" s="570"/>
      <c r="CX304" s="570"/>
      <c r="CY304" s="570"/>
    </row>
    <row r="305" spans="1:103">
      <c r="A305" s="570"/>
      <c r="B305" s="570"/>
      <c r="C305" s="570"/>
      <c r="D305" s="570"/>
      <c r="E305" s="570"/>
      <c r="F305" s="570"/>
      <c r="G305" s="570"/>
      <c r="H305" s="570"/>
      <c r="I305" s="570"/>
      <c r="J305" s="570"/>
      <c r="K305" s="570"/>
      <c r="L305" s="570"/>
      <c r="M305" s="570"/>
      <c r="N305" s="570"/>
      <c r="O305" s="570"/>
      <c r="P305" s="570"/>
      <c r="Q305" s="570"/>
      <c r="R305" s="570"/>
      <c r="S305" s="570"/>
      <c r="T305" s="570"/>
      <c r="U305" s="570"/>
      <c r="V305" s="570"/>
      <c r="W305" s="570"/>
      <c r="X305" s="570"/>
      <c r="Y305" s="570"/>
      <c r="Z305" s="570"/>
      <c r="AA305" s="570"/>
      <c r="AB305" s="570"/>
      <c r="AL305" s="570"/>
      <c r="AM305" s="570"/>
      <c r="AN305" s="570"/>
      <c r="AO305" s="570"/>
      <c r="AP305" s="570"/>
      <c r="AQ305" s="570"/>
      <c r="AR305" s="570"/>
      <c r="AS305" s="570"/>
      <c r="AT305" s="570"/>
      <c r="AU305" s="570"/>
      <c r="AV305" s="570"/>
      <c r="AW305" s="570"/>
      <c r="AX305" s="570"/>
      <c r="AY305" s="570"/>
      <c r="AZ305" s="570"/>
      <c r="BA305" s="570"/>
      <c r="BB305" s="570"/>
      <c r="BC305" s="570"/>
      <c r="BD305" s="570"/>
      <c r="BE305" s="570"/>
      <c r="BF305" s="570"/>
      <c r="BG305" s="570"/>
      <c r="BH305" s="570"/>
      <c r="BI305" s="570"/>
      <c r="BJ305" s="570"/>
      <c r="BK305" s="570"/>
      <c r="BL305" s="570"/>
      <c r="BM305" s="570"/>
      <c r="BN305" s="570"/>
      <c r="BO305" s="570"/>
      <c r="BP305" s="570"/>
      <c r="BQ305" s="570"/>
      <c r="BR305" s="570"/>
      <c r="BS305" s="570"/>
      <c r="BT305" s="570"/>
      <c r="BU305" s="570"/>
      <c r="BV305" s="570"/>
      <c r="BW305" s="570"/>
      <c r="BX305" s="570"/>
      <c r="BY305" s="570"/>
      <c r="BZ305" s="570"/>
      <c r="CA305" s="570"/>
      <c r="CB305" s="570"/>
      <c r="CC305" s="570"/>
      <c r="CD305" s="570"/>
      <c r="CE305" s="570"/>
      <c r="CF305" s="570"/>
      <c r="CG305" s="570"/>
      <c r="CH305" s="570"/>
      <c r="CI305" s="570"/>
      <c r="CJ305" s="570"/>
      <c r="CK305" s="570"/>
      <c r="CL305" s="570"/>
      <c r="CM305" s="570"/>
      <c r="CN305" s="570"/>
      <c r="CO305" s="570"/>
      <c r="CP305" s="570"/>
      <c r="CQ305" s="570"/>
      <c r="CR305" s="570"/>
      <c r="CS305" s="570"/>
      <c r="CT305" s="570"/>
      <c r="CU305" s="570"/>
      <c r="CV305" s="570"/>
      <c r="CW305" s="570"/>
      <c r="CX305" s="570"/>
      <c r="CY305" s="570"/>
    </row>
    <row r="306" spans="1:103">
      <c r="A306" s="570"/>
      <c r="B306" s="570"/>
      <c r="C306" s="570"/>
      <c r="D306" s="570"/>
      <c r="E306" s="570"/>
      <c r="F306" s="570"/>
      <c r="G306" s="570"/>
      <c r="H306" s="570"/>
      <c r="I306" s="570"/>
      <c r="J306" s="570"/>
      <c r="K306" s="570"/>
      <c r="L306" s="570"/>
      <c r="M306" s="570"/>
      <c r="N306" s="570"/>
      <c r="O306" s="570"/>
      <c r="P306" s="570"/>
      <c r="Q306" s="570"/>
      <c r="R306" s="570"/>
      <c r="S306" s="570"/>
      <c r="T306" s="570"/>
      <c r="U306" s="570"/>
      <c r="V306" s="570"/>
      <c r="W306" s="570"/>
      <c r="X306" s="570"/>
      <c r="Y306" s="570"/>
      <c r="Z306" s="570"/>
      <c r="AA306" s="570"/>
      <c r="AB306" s="570"/>
      <c r="AL306" s="570"/>
      <c r="AM306" s="570"/>
      <c r="AN306" s="570"/>
      <c r="AO306" s="570"/>
      <c r="AP306" s="570"/>
      <c r="AQ306" s="570"/>
      <c r="AR306" s="570"/>
      <c r="AS306" s="570"/>
      <c r="AT306" s="570"/>
      <c r="AU306" s="570"/>
      <c r="AV306" s="570"/>
      <c r="AW306" s="570"/>
      <c r="AX306" s="570"/>
      <c r="AY306" s="570"/>
      <c r="AZ306" s="570"/>
      <c r="BA306" s="570"/>
      <c r="BB306" s="570"/>
      <c r="BC306" s="570"/>
      <c r="BD306" s="570"/>
      <c r="BE306" s="570"/>
      <c r="BF306" s="570"/>
      <c r="BG306" s="570"/>
      <c r="BH306" s="570"/>
      <c r="BI306" s="570"/>
      <c r="BJ306" s="570"/>
      <c r="BK306" s="570"/>
      <c r="BL306" s="570"/>
      <c r="BM306" s="570"/>
      <c r="BN306" s="570"/>
      <c r="BO306" s="570"/>
      <c r="BP306" s="570"/>
      <c r="BQ306" s="570"/>
      <c r="BR306" s="570"/>
      <c r="BS306" s="570"/>
      <c r="BT306" s="570"/>
      <c r="BU306" s="570"/>
      <c r="BV306" s="570"/>
      <c r="BW306" s="570"/>
      <c r="BX306" s="570"/>
      <c r="BY306" s="570"/>
      <c r="BZ306" s="570"/>
      <c r="CA306" s="570"/>
      <c r="CB306" s="570"/>
      <c r="CC306" s="570"/>
      <c r="CD306" s="570"/>
      <c r="CE306" s="570"/>
      <c r="CF306" s="570"/>
      <c r="CG306" s="570"/>
      <c r="CH306" s="570"/>
      <c r="CI306" s="570"/>
      <c r="CJ306" s="570"/>
      <c r="CK306" s="570"/>
      <c r="CL306" s="570"/>
      <c r="CM306" s="570"/>
      <c r="CN306" s="570"/>
      <c r="CO306" s="570"/>
      <c r="CP306" s="570"/>
      <c r="CQ306" s="570"/>
      <c r="CR306" s="570"/>
      <c r="CS306" s="570"/>
      <c r="CT306" s="570"/>
      <c r="CU306" s="570"/>
      <c r="CV306" s="570"/>
      <c r="CW306" s="570"/>
      <c r="CX306" s="570"/>
      <c r="CY306" s="570"/>
    </row>
    <row r="307" spans="1:103">
      <c r="A307" s="570"/>
      <c r="B307" s="570"/>
      <c r="C307" s="570"/>
      <c r="D307" s="570"/>
      <c r="E307" s="570"/>
      <c r="F307" s="570"/>
      <c r="G307" s="570"/>
      <c r="H307" s="570"/>
      <c r="I307" s="570"/>
      <c r="J307" s="570"/>
      <c r="K307" s="570"/>
      <c r="L307" s="570"/>
      <c r="M307" s="570"/>
      <c r="N307" s="570"/>
      <c r="O307" s="570"/>
      <c r="P307" s="570"/>
      <c r="Q307" s="570"/>
      <c r="R307" s="570"/>
      <c r="S307" s="570"/>
      <c r="T307" s="570"/>
      <c r="U307" s="570"/>
      <c r="V307" s="570"/>
      <c r="W307" s="570"/>
      <c r="X307" s="570"/>
      <c r="Y307" s="570"/>
      <c r="Z307" s="570"/>
      <c r="AA307" s="570"/>
      <c r="AB307" s="570"/>
      <c r="AL307" s="570"/>
      <c r="AM307" s="570"/>
      <c r="AN307" s="570"/>
      <c r="AO307" s="570"/>
      <c r="AP307" s="570"/>
      <c r="AQ307" s="570"/>
      <c r="AR307" s="570"/>
      <c r="AS307" s="570"/>
      <c r="AT307" s="570"/>
      <c r="AU307" s="570"/>
      <c r="AV307" s="570"/>
      <c r="AW307" s="570"/>
      <c r="AX307" s="570"/>
      <c r="AY307" s="570"/>
      <c r="AZ307" s="570"/>
      <c r="BA307" s="570"/>
      <c r="BB307" s="570"/>
      <c r="BC307" s="570"/>
      <c r="BD307" s="570"/>
      <c r="BE307" s="570"/>
      <c r="BF307" s="570"/>
      <c r="BG307" s="570"/>
      <c r="BH307" s="570"/>
      <c r="BI307" s="570"/>
      <c r="BJ307" s="570"/>
      <c r="BK307" s="570"/>
      <c r="BL307" s="570"/>
      <c r="BM307" s="570"/>
      <c r="BN307" s="570"/>
      <c r="BO307" s="570"/>
      <c r="BP307" s="570"/>
      <c r="BQ307" s="570"/>
      <c r="BR307" s="570"/>
      <c r="BS307" s="570"/>
      <c r="BT307" s="570"/>
      <c r="BU307" s="570"/>
      <c r="BV307" s="570"/>
      <c r="BW307" s="570"/>
      <c r="BX307" s="570"/>
      <c r="BY307" s="570"/>
      <c r="BZ307" s="570"/>
      <c r="CA307" s="570"/>
      <c r="CB307" s="570"/>
      <c r="CC307" s="570"/>
      <c r="CD307" s="570"/>
      <c r="CE307" s="570"/>
      <c r="CF307" s="570"/>
      <c r="CG307" s="570"/>
      <c r="CH307" s="570"/>
      <c r="CI307" s="570"/>
      <c r="CJ307" s="570"/>
      <c r="CK307" s="570"/>
      <c r="CL307" s="570"/>
      <c r="CM307" s="570"/>
      <c r="CN307" s="570"/>
      <c r="CO307" s="570"/>
      <c r="CP307" s="570"/>
      <c r="CQ307" s="570"/>
      <c r="CR307" s="570"/>
      <c r="CS307" s="570"/>
      <c r="CT307" s="570"/>
      <c r="CU307" s="570"/>
      <c r="CV307" s="570"/>
      <c r="CW307" s="570"/>
      <c r="CX307" s="570"/>
      <c r="CY307" s="570"/>
    </row>
    <row r="308" spans="1:103">
      <c r="A308" s="570"/>
      <c r="B308" s="570"/>
      <c r="C308" s="570"/>
      <c r="D308" s="570"/>
      <c r="E308" s="570"/>
      <c r="F308" s="570"/>
      <c r="G308" s="570"/>
      <c r="H308" s="570"/>
      <c r="I308" s="570"/>
      <c r="J308" s="570"/>
      <c r="K308" s="570"/>
      <c r="L308" s="570"/>
      <c r="M308" s="570"/>
      <c r="N308" s="570"/>
      <c r="O308" s="570"/>
      <c r="P308" s="570"/>
      <c r="Q308" s="570"/>
      <c r="R308" s="570"/>
      <c r="S308" s="570"/>
      <c r="T308" s="570"/>
      <c r="U308" s="570"/>
      <c r="V308" s="570"/>
      <c r="W308" s="570"/>
      <c r="X308" s="570"/>
      <c r="Y308" s="570"/>
      <c r="Z308" s="570"/>
      <c r="AA308" s="570"/>
      <c r="AB308" s="570"/>
      <c r="AL308" s="570"/>
      <c r="AM308" s="570"/>
      <c r="AN308" s="570"/>
      <c r="AO308" s="570"/>
      <c r="AP308" s="570"/>
      <c r="AQ308" s="570"/>
      <c r="AR308" s="570"/>
      <c r="AS308" s="570"/>
      <c r="AT308" s="570"/>
      <c r="AU308" s="570"/>
      <c r="AV308" s="570"/>
      <c r="AW308" s="570"/>
      <c r="AX308" s="570"/>
      <c r="AY308" s="570"/>
      <c r="AZ308" s="570"/>
      <c r="BA308" s="570"/>
      <c r="BB308" s="570"/>
      <c r="BC308" s="570"/>
      <c r="BD308" s="570"/>
      <c r="BE308" s="570"/>
      <c r="BF308" s="570"/>
      <c r="BG308" s="570"/>
      <c r="BH308" s="570"/>
      <c r="BI308" s="570"/>
      <c r="BJ308" s="570"/>
      <c r="BK308" s="570"/>
      <c r="BL308" s="570"/>
      <c r="BM308" s="570"/>
      <c r="BN308" s="570"/>
      <c r="BO308" s="570"/>
      <c r="BP308" s="570"/>
      <c r="BQ308" s="570"/>
      <c r="BR308" s="570"/>
      <c r="BS308" s="570"/>
      <c r="BT308" s="570"/>
      <c r="BU308" s="570"/>
      <c r="BV308" s="570"/>
      <c r="BW308" s="570"/>
      <c r="BX308" s="570"/>
      <c r="BY308" s="570"/>
      <c r="BZ308" s="570"/>
      <c r="CA308" s="570"/>
      <c r="CB308" s="570"/>
      <c r="CC308" s="570"/>
      <c r="CD308" s="570"/>
      <c r="CE308" s="570"/>
      <c r="CF308" s="570"/>
      <c r="CG308" s="570"/>
      <c r="CH308" s="570"/>
      <c r="CI308" s="570"/>
      <c r="CJ308" s="570"/>
      <c r="CK308" s="570"/>
      <c r="CL308" s="570"/>
      <c r="CM308" s="570"/>
      <c r="CN308" s="570"/>
      <c r="CO308" s="570"/>
      <c r="CP308" s="570"/>
      <c r="CQ308" s="570"/>
      <c r="CR308" s="570"/>
      <c r="CS308" s="570"/>
      <c r="CT308" s="570"/>
      <c r="CU308" s="570"/>
      <c r="CV308" s="570"/>
      <c r="CW308" s="570"/>
      <c r="CX308" s="570"/>
      <c r="CY308" s="570"/>
    </row>
    <row r="309" spans="1:103">
      <c r="A309" s="570"/>
      <c r="B309" s="570"/>
      <c r="C309" s="570"/>
      <c r="D309" s="570"/>
      <c r="E309" s="570"/>
      <c r="F309" s="570"/>
      <c r="G309" s="570"/>
      <c r="H309" s="570"/>
      <c r="I309" s="570"/>
      <c r="J309" s="570"/>
      <c r="K309" s="570"/>
      <c r="L309" s="570"/>
      <c r="M309" s="570"/>
      <c r="N309" s="570"/>
      <c r="O309" s="570"/>
      <c r="P309" s="570"/>
      <c r="Q309" s="570"/>
      <c r="R309" s="570"/>
      <c r="S309" s="570"/>
      <c r="T309" s="570"/>
      <c r="U309" s="570"/>
      <c r="V309" s="570"/>
      <c r="W309" s="570"/>
      <c r="X309" s="570"/>
      <c r="Y309" s="570"/>
      <c r="Z309" s="570"/>
      <c r="AA309" s="570"/>
      <c r="AB309" s="570"/>
      <c r="AL309" s="570"/>
      <c r="AM309" s="570"/>
      <c r="AN309" s="570"/>
      <c r="AO309" s="570"/>
      <c r="AP309" s="570"/>
      <c r="AQ309" s="570"/>
      <c r="AR309" s="570"/>
      <c r="AS309" s="570"/>
      <c r="AT309" s="570"/>
      <c r="AU309" s="570"/>
      <c r="AV309" s="570"/>
      <c r="AW309" s="570"/>
      <c r="AX309" s="570"/>
      <c r="AY309" s="570"/>
      <c r="AZ309" s="570"/>
      <c r="BA309" s="570"/>
      <c r="BB309" s="570"/>
      <c r="BC309" s="570"/>
      <c r="BD309" s="570"/>
      <c r="BE309" s="570"/>
      <c r="BF309" s="570"/>
      <c r="BG309" s="570"/>
      <c r="BH309" s="570"/>
      <c r="BI309" s="570"/>
      <c r="BJ309" s="570"/>
      <c r="BK309" s="570"/>
      <c r="BL309" s="570"/>
      <c r="BM309" s="570"/>
      <c r="BN309" s="570"/>
      <c r="BO309" s="570"/>
      <c r="BP309" s="570"/>
      <c r="BQ309" s="570"/>
      <c r="BR309" s="570"/>
      <c r="BS309" s="570"/>
      <c r="BT309" s="570"/>
      <c r="BU309" s="570"/>
      <c r="BV309" s="570"/>
      <c r="BW309" s="570"/>
      <c r="BX309" s="570"/>
      <c r="BY309" s="570"/>
      <c r="BZ309" s="570"/>
      <c r="CA309" s="570"/>
      <c r="CB309" s="570"/>
      <c r="CC309" s="570"/>
      <c r="CD309" s="570"/>
      <c r="CE309" s="570"/>
      <c r="CF309" s="570"/>
      <c r="CG309" s="570"/>
      <c r="CH309" s="570"/>
      <c r="CI309" s="570"/>
      <c r="CJ309" s="570"/>
      <c r="CK309" s="570"/>
      <c r="CL309" s="570"/>
      <c r="CM309" s="570"/>
      <c r="CN309" s="570"/>
      <c r="CO309" s="570"/>
      <c r="CP309" s="570"/>
      <c r="CQ309" s="570"/>
      <c r="CR309" s="570"/>
      <c r="CS309" s="570"/>
      <c r="CT309" s="570"/>
      <c r="CU309" s="570"/>
      <c r="CV309" s="570"/>
      <c r="CW309" s="570"/>
      <c r="CX309" s="570"/>
      <c r="CY309" s="570"/>
    </row>
    <row r="310" spans="1:103">
      <c r="A310" s="570"/>
      <c r="B310" s="570"/>
      <c r="C310" s="570"/>
      <c r="D310" s="570"/>
      <c r="E310" s="570"/>
      <c r="F310" s="570"/>
      <c r="G310" s="570"/>
      <c r="H310" s="570"/>
      <c r="I310" s="570"/>
      <c r="J310" s="570"/>
      <c r="K310" s="570"/>
      <c r="L310" s="570"/>
      <c r="M310" s="570"/>
      <c r="N310" s="570"/>
      <c r="O310" s="570"/>
      <c r="P310" s="570"/>
      <c r="Q310" s="570"/>
      <c r="R310" s="570"/>
      <c r="S310" s="570"/>
      <c r="T310" s="570"/>
      <c r="U310" s="570"/>
      <c r="V310" s="570"/>
      <c r="W310" s="570"/>
      <c r="X310" s="570"/>
      <c r="Y310" s="570"/>
      <c r="Z310" s="570"/>
      <c r="AA310" s="570"/>
      <c r="AB310" s="570"/>
      <c r="AL310" s="570"/>
      <c r="AM310" s="570"/>
      <c r="AN310" s="570"/>
      <c r="AO310" s="570"/>
      <c r="AP310" s="570"/>
      <c r="AQ310" s="570"/>
      <c r="AR310" s="570"/>
      <c r="AS310" s="570"/>
      <c r="AT310" s="570"/>
      <c r="AU310" s="570"/>
      <c r="AV310" s="570"/>
      <c r="AW310" s="570"/>
      <c r="AX310" s="570"/>
      <c r="AY310" s="570"/>
      <c r="AZ310" s="570"/>
      <c r="BA310" s="570"/>
      <c r="BB310" s="570"/>
      <c r="BC310" s="570"/>
      <c r="BD310" s="570"/>
      <c r="BE310" s="570"/>
      <c r="BF310" s="570"/>
      <c r="BG310" s="570"/>
      <c r="BH310" s="570"/>
      <c r="BI310" s="570"/>
      <c r="BJ310" s="570"/>
      <c r="BK310" s="570"/>
      <c r="BL310" s="570"/>
      <c r="BM310" s="570"/>
      <c r="BN310" s="570"/>
      <c r="BO310" s="570"/>
      <c r="BP310" s="570"/>
      <c r="BQ310" s="570"/>
      <c r="BR310" s="570"/>
      <c r="BS310" s="570"/>
      <c r="BT310" s="570"/>
      <c r="BU310" s="570"/>
      <c r="BV310" s="570"/>
      <c r="BW310" s="570"/>
      <c r="BX310" s="570"/>
      <c r="BY310" s="570"/>
      <c r="BZ310" s="570"/>
      <c r="CA310" s="570"/>
      <c r="CB310" s="570"/>
      <c r="CC310" s="570"/>
      <c r="CD310" s="570"/>
      <c r="CE310" s="570"/>
      <c r="CF310" s="570"/>
      <c r="CG310" s="570"/>
      <c r="CH310" s="570"/>
      <c r="CI310" s="570"/>
      <c r="CJ310" s="570"/>
      <c r="CK310" s="570"/>
      <c r="CL310" s="570"/>
      <c r="CM310" s="570"/>
      <c r="CN310" s="570"/>
      <c r="CO310" s="570"/>
      <c r="CP310" s="570"/>
      <c r="CQ310" s="570"/>
      <c r="CR310" s="570"/>
      <c r="CS310" s="570"/>
      <c r="CT310" s="570"/>
      <c r="CU310" s="570"/>
      <c r="CV310" s="570"/>
      <c r="CW310" s="570"/>
      <c r="CX310" s="570"/>
      <c r="CY310" s="570"/>
    </row>
    <row r="311" spans="1:103">
      <c r="A311" s="570"/>
      <c r="B311" s="570"/>
      <c r="C311" s="570"/>
      <c r="D311" s="570"/>
      <c r="E311" s="570"/>
      <c r="F311" s="570"/>
      <c r="G311" s="570"/>
      <c r="H311" s="570"/>
      <c r="I311" s="570"/>
      <c r="J311" s="570"/>
      <c r="K311" s="570"/>
      <c r="L311" s="570"/>
      <c r="M311" s="570"/>
      <c r="N311" s="570"/>
      <c r="O311" s="570"/>
      <c r="P311" s="570"/>
      <c r="Q311" s="570"/>
      <c r="R311" s="570"/>
      <c r="S311" s="570"/>
      <c r="T311" s="570"/>
      <c r="U311" s="570"/>
      <c r="V311" s="570"/>
      <c r="W311" s="570"/>
      <c r="X311" s="570"/>
      <c r="Y311" s="570"/>
      <c r="Z311" s="570"/>
      <c r="AA311" s="570"/>
      <c r="AB311" s="570"/>
      <c r="AL311" s="570"/>
      <c r="AM311" s="570"/>
      <c r="AN311" s="570"/>
      <c r="AO311" s="570"/>
      <c r="AP311" s="570"/>
      <c r="AQ311" s="570"/>
      <c r="AR311" s="570"/>
      <c r="AS311" s="570"/>
      <c r="AT311" s="570"/>
      <c r="AU311" s="570"/>
      <c r="AV311" s="570"/>
      <c r="AW311" s="570"/>
      <c r="AX311" s="570"/>
      <c r="AY311" s="570"/>
      <c r="AZ311" s="570"/>
      <c r="BA311" s="570"/>
      <c r="BB311" s="570"/>
      <c r="BC311" s="570"/>
      <c r="BD311" s="570"/>
      <c r="BE311" s="570"/>
      <c r="BF311" s="570"/>
      <c r="BG311" s="570"/>
      <c r="BH311" s="570"/>
      <c r="BI311" s="570"/>
      <c r="BJ311" s="570"/>
      <c r="BK311" s="570"/>
      <c r="BL311" s="570"/>
      <c r="BM311" s="570"/>
      <c r="BN311" s="570"/>
      <c r="BO311" s="570"/>
      <c r="BP311" s="570"/>
      <c r="BQ311" s="570"/>
      <c r="BR311" s="570"/>
      <c r="BS311" s="570"/>
      <c r="BT311" s="570"/>
      <c r="BU311" s="570"/>
      <c r="BV311" s="570"/>
      <c r="BW311" s="570"/>
      <c r="BX311" s="570"/>
      <c r="BY311" s="570"/>
      <c r="BZ311" s="570"/>
      <c r="CA311" s="570"/>
      <c r="CB311" s="570"/>
      <c r="CC311" s="570"/>
      <c r="CD311" s="570"/>
      <c r="CE311" s="570"/>
      <c r="CF311" s="570"/>
      <c r="CG311" s="570"/>
      <c r="CH311" s="570"/>
      <c r="CI311" s="570"/>
      <c r="CJ311" s="570"/>
      <c r="CK311" s="570"/>
      <c r="CL311" s="570"/>
      <c r="CM311" s="570"/>
      <c r="CN311" s="570"/>
      <c r="CO311" s="570"/>
      <c r="CP311" s="570"/>
      <c r="CQ311" s="570"/>
      <c r="CR311" s="570"/>
      <c r="CS311" s="570"/>
      <c r="CT311" s="570"/>
      <c r="CU311" s="570"/>
      <c r="CV311" s="570"/>
      <c r="CW311" s="570"/>
      <c r="CX311" s="570"/>
      <c r="CY311" s="570"/>
    </row>
    <row r="312" spans="1:103">
      <c r="A312" s="570"/>
      <c r="B312" s="570"/>
      <c r="C312" s="570"/>
      <c r="D312" s="570"/>
      <c r="E312" s="570"/>
      <c r="F312" s="570"/>
      <c r="G312" s="570"/>
      <c r="H312" s="570"/>
      <c r="I312" s="570"/>
      <c r="J312" s="570"/>
      <c r="K312" s="570"/>
      <c r="L312" s="570"/>
      <c r="M312" s="570"/>
      <c r="N312" s="570"/>
      <c r="O312" s="570"/>
      <c r="P312" s="570"/>
      <c r="Q312" s="570"/>
      <c r="R312" s="570"/>
      <c r="S312" s="570"/>
      <c r="T312" s="570"/>
      <c r="U312" s="570"/>
      <c r="V312" s="570"/>
      <c r="W312" s="570"/>
      <c r="X312" s="570"/>
      <c r="Y312" s="570"/>
      <c r="Z312" s="570"/>
      <c r="AA312" s="570"/>
      <c r="AB312" s="570"/>
      <c r="AL312" s="570"/>
      <c r="AM312" s="570"/>
      <c r="AN312" s="570"/>
      <c r="AO312" s="570"/>
      <c r="AP312" s="570"/>
      <c r="AQ312" s="570"/>
      <c r="AR312" s="570"/>
      <c r="AS312" s="570"/>
      <c r="AT312" s="570"/>
      <c r="AU312" s="570"/>
      <c r="AV312" s="570"/>
      <c r="AW312" s="570"/>
      <c r="AX312" s="570"/>
      <c r="AY312" s="570"/>
      <c r="AZ312" s="570"/>
      <c r="BA312" s="570"/>
      <c r="BB312" s="570"/>
      <c r="BC312" s="570"/>
      <c r="BD312" s="570"/>
      <c r="BE312" s="570"/>
      <c r="BF312" s="570"/>
      <c r="BG312" s="570"/>
      <c r="BH312" s="570"/>
      <c r="BI312" s="570"/>
      <c r="BJ312" s="570"/>
      <c r="BK312" s="570"/>
      <c r="BL312" s="570"/>
      <c r="BM312" s="570"/>
      <c r="BN312" s="570"/>
      <c r="BO312" s="570"/>
      <c r="BP312" s="570"/>
      <c r="BQ312" s="570"/>
      <c r="BR312" s="570"/>
      <c r="BS312" s="570"/>
      <c r="BT312" s="570"/>
      <c r="BU312" s="570"/>
      <c r="BV312" s="570"/>
      <c r="BW312" s="570"/>
      <c r="BX312" s="570"/>
      <c r="BY312" s="570"/>
      <c r="BZ312" s="570"/>
      <c r="CA312" s="570"/>
      <c r="CB312" s="570"/>
      <c r="CC312" s="570"/>
      <c r="CD312" s="570"/>
      <c r="CE312" s="570"/>
      <c r="CF312" s="570"/>
      <c r="CG312" s="570"/>
      <c r="CH312" s="570"/>
      <c r="CI312" s="570"/>
      <c r="CJ312" s="570"/>
      <c r="CK312" s="570"/>
      <c r="CL312" s="570"/>
      <c r="CM312" s="570"/>
      <c r="CN312" s="570"/>
      <c r="CO312" s="570"/>
      <c r="CP312" s="570"/>
      <c r="CQ312" s="570"/>
      <c r="CR312" s="570"/>
      <c r="CS312" s="570"/>
      <c r="CT312" s="570"/>
      <c r="CU312" s="570"/>
      <c r="CV312" s="570"/>
      <c r="CW312" s="570"/>
      <c r="CX312" s="570"/>
      <c r="CY312" s="570"/>
    </row>
    <row r="313" spans="1:103">
      <c r="A313" s="570"/>
      <c r="B313" s="570"/>
      <c r="C313" s="570"/>
      <c r="D313" s="570"/>
      <c r="E313" s="570"/>
      <c r="F313" s="570"/>
      <c r="G313" s="570"/>
      <c r="H313" s="570"/>
      <c r="I313" s="570"/>
      <c r="J313" s="570"/>
      <c r="K313" s="570"/>
      <c r="L313" s="570"/>
      <c r="M313" s="570"/>
      <c r="N313" s="570"/>
      <c r="O313" s="570"/>
      <c r="P313" s="570"/>
      <c r="Q313" s="570"/>
      <c r="R313" s="570"/>
      <c r="S313" s="570"/>
      <c r="T313" s="570"/>
      <c r="U313" s="570"/>
      <c r="V313" s="570"/>
      <c r="W313" s="570"/>
      <c r="X313" s="570"/>
      <c r="Y313" s="570"/>
      <c r="Z313" s="570"/>
      <c r="AA313" s="570"/>
      <c r="AB313" s="570"/>
      <c r="AL313" s="570"/>
      <c r="AM313" s="570"/>
      <c r="AN313" s="570"/>
      <c r="AO313" s="570"/>
      <c r="AP313" s="570"/>
      <c r="AQ313" s="570"/>
      <c r="AR313" s="570"/>
      <c r="AS313" s="570"/>
      <c r="AT313" s="570"/>
      <c r="AU313" s="570"/>
      <c r="AV313" s="570"/>
      <c r="AW313" s="570"/>
      <c r="AX313" s="570"/>
      <c r="AY313" s="570"/>
      <c r="AZ313" s="570"/>
      <c r="BA313" s="570"/>
      <c r="BB313" s="570"/>
      <c r="BC313" s="570"/>
      <c r="BD313" s="570"/>
      <c r="BE313" s="570"/>
      <c r="BF313" s="570"/>
      <c r="BG313" s="570"/>
      <c r="BH313" s="570"/>
      <c r="BI313" s="570"/>
      <c r="BJ313" s="570"/>
      <c r="BK313" s="570"/>
      <c r="BL313" s="570"/>
      <c r="BM313" s="570"/>
      <c r="BN313" s="570"/>
      <c r="BO313" s="570"/>
      <c r="BP313" s="570"/>
      <c r="BQ313" s="570"/>
      <c r="BR313" s="570"/>
      <c r="BS313" s="570"/>
      <c r="BT313" s="570"/>
      <c r="BU313" s="570"/>
      <c r="BV313" s="570"/>
      <c r="BW313" s="570"/>
      <c r="BX313" s="570"/>
      <c r="BY313" s="570"/>
      <c r="BZ313" s="570"/>
      <c r="CA313" s="570"/>
      <c r="CB313" s="570"/>
      <c r="CC313" s="570"/>
      <c r="CD313" s="570"/>
      <c r="CE313" s="570"/>
      <c r="CF313" s="570"/>
      <c r="CG313" s="570"/>
      <c r="CH313" s="570"/>
      <c r="CI313" s="570"/>
      <c r="CJ313" s="570"/>
      <c r="CK313" s="570"/>
      <c r="CL313" s="570"/>
      <c r="CM313" s="570"/>
      <c r="CN313" s="570"/>
      <c r="CO313" s="570"/>
      <c r="CP313" s="570"/>
      <c r="CQ313" s="570"/>
      <c r="CR313" s="570"/>
      <c r="CS313" s="570"/>
      <c r="CT313" s="570"/>
      <c r="CU313" s="570"/>
      <c r="CV313" s="570"/>
      <c r="CW313" s="570"/>
      <c r="CX313" s="570"/>
      <c r="CY313" s="570"/>
    </row>
    <row r="314" spans="1:103">
      <c r="A314" s="570"/>
      <c r="B314" s="570"/>
      <c r="C314" s="570"/>
      <c r="D314" s="570"/>
      <c r="E314" s="570"/>
      <c r="F314" s="570"/>
      <c r="G314" s="570"/>
      <c r="H314" s="570"/>
      <c r="I314" s="570"/>
      <c r="J314" s="570"/>
      <c r="K314" s="570"/>
      <c r="L314" s="570"/>
      <c r="M314" s="570"/>
      <c r="N314" s="570"/>
      <c r="O314" s="570"/>
      <c r="P314" s="570"/>
      <c r="Q314" s="570"/>
      <c r="R314" s="570"/>
      <c r="S314" s="570"/>
      <c r="T314" s="570"/>
      <c r="U314" s="570"/>
      <c r="V314" s="570"/>
      <c r="W314" s="570"/>
      <c r="X314" s="570"/>
      <c r="Y314" s="570"/>
      <c r="Z314" s="570"/>
      <c r="AA314" s="570"/>
      <c r="AB314" s="570"/>
      <c r="AL314" s="570"/>
      <c r="AM314" s="570"/>
      <c r="AN314" s="570"/>
      <c r="AO314" s="570"/>
      <c r="AP314" s="570"/>
      <c r="AQ314" s="570"/>
      <c r="AR314" s="570"/>
      <c r="AS314" s="570"/>
      <c r="AT314" s="570"/>
      <c r="AU314" s="570"/>
      <c r="AV314" s="570"/>
      <c r="AW314" s="570"/>
      <c r="AX314" s="570"/>
      <c r="AY314" s="570"/>
      <c r="AZ314" s="570"/>
      <c r="BA314" s="570"/>
      <c r="BB314" s="570"/>
      <c r="BC314" s="570"/>
      <c r="BD314" s="570"/>
      <c r="BE314" s="570"/>
      <c r="BF314" s="570"/>
      <c r="BG314" s="570"/>
      <c r="BH314" s="570"/>
      <c r="BI314" s="570"/>
      <c r="BJ314" s="570"/>
      <c r="BK314" s="570"/>
      <c r="BL314" s="570"/>
      <c r="BM314" s="570"/>
      <c r="BN314" s="570"/>
      <c r="BO314" s="570"/>
      <c r="BP314" s="570"/>
      <c r="BQ314" s="570"/>
      <c r="BR314" s="570"/>
      <c r="BS314" s="570"/>
      <c r="BT314" s="570"/>
      <c r="BU314" s="570"/>
      <c r="BV314" s="570"/>
      <c r="BW314" s="570"/>
      <c r="BX314" s="570"/>
      <c r="BY314" s="570"/>
      <c r="BZ314" s="570"/>
      <c r="CA314" s="570"/>
      <c r="CB314" s="570"/>
      <c r="CC314" s="570"/>
      <c r="CD314" s="570"/>
      <c r="CE314" s="570"/>
      <c r="CF314" s="570"/>
      <c r="CG314" s="570"/>
      <c r="CH314" s="570"/>
      <c r="CI314" s="570"/>
      <c r="CJ314" s="570"/>
      <c r="CK314" s="570"/>
      <c r="CL314" s="570"/>
      <c r="CM314" s="570"/>
      <c r="CN314" s="570"/>
      <c r="CO314" s="570"/>
      <c r="CP314" s="570"/>
      <c r="CQ314" s="570"/>
      <c r="CR314" s="570"/>
      <c r="CS314" s="570"/>
      <c r="CT314" s="570"/>
      <c r="CU314" s="570"/>
      <c r="CV314" s="570"/>
      <c r="CW314" s="570"/>
      <c r="CX314" s="570"/>
      <c r="CY314" s="570"/>
    </row>
    <row r="315" spans="1:103">
      <c r="A315" s="570"/>
      <c r="B315" s="570"/>
      <c r="C315" s="570"/>
      <c r="D315" s="570"/>
      <c r="E315" s="570"/>
      <c r="F315" s="570"/>
      <c r="G315" s="570"/>
      <c r="H315" s="570"/>
      <c r="I315" s="570"/>
      <c r="J315" s="570"/>
      <c r="K315" s="570"/>
      <c r="L315" s="570"/>
      <c r="M315" s="570"/>
      <c r="N315" s="570"/>
      <c r="O315" s="570"/>
      <c r="P315" s="570"/>
      <c r="Q315" s="570"/>
      <c r="R315" s="570"/>
      <c r="S315" s="570"/>
      <c r="T315" s="570"/>
      <c r="U315" s="570"/>
      <c r="V315" s="570"/>
      <c r="W315" s="570"/>
      <c r="X315" s="570"/>
      <c r="Y315" s="570"/>
      <c r="Z315" s="570"/>
      <c r="AA315" s="570"/>
      <c r="AB315" s="570"/>
      <c r="AL315" s="570"/>
      <c r="AM315" s="570"/>
      <c r="AN315" s="570"/>
      <c r="AO315" s="570"/>
      <c r="AP315" s="570"/>
      <c r="AQ315" s="570"/>
      <c r="AR315" s="570"/>
      <c r="AS315" s="570"/>
      <c r="AT315" s="570"/>
      <c r="AU315" s="570"/>
      <c r="AV315" s="570"/>
      <c r="AW315" s="570"/>
      <c r="AX315" s="570"/>
      <c r="AY315" s="570"/>
      <c r="AZ315" s="570"/>
      <c r="BA315" s="570"/>
      <c r="BB315" s="570"/>
      <c r="BC315" s="570"/>
      <c r="BD315" s="570"/>
      <c r="BE315" s="570"/>
      <c r="BF315" s="570"/>
      <c r="BG315" s="570"/>
      <c r="BH315" s="570"/>
      <c r="BI315" s="570"/>
      <c r="BJ315" s="570"/>
      <c r="BK315" s="570"/>
      <c r="BL315" s="570"/>
      <c r="BM315" s="570"/>
      <c r="BN315" s="570"/>
      <c r="BO315" s="570"/>
      <c r="BP315" s="570"/>
      <c r="BQ315" s="570"/>
      <c r="BR315" s="570"/>
      <c r="BS315" s="570"/>
      <c r="BT315" s="570"/>
      <c r="BU315" s="570"/>
      <c r="BV315" s="570"/>
      <c r="BW315" s="570"/>
      <c r="BX315" s="570"/>
      <c r="BY315" s="570"/>
      <c r="BZ315" s="570"/>
      <c r="CA315" s="570"/>
      <c r="CB315" s="570"/>
      <c r="CC315" s="570"/>
      <c r="CD315" s="570"/>
      <c r="CE315" s="570"/>
      <c r="CF315" s="570"/>
      <c r="CG315" s="570"/>
      <c r="CH315" s="570"/>
      <c r="CI315" s="570"/>
      <c r="CJ315" s="570"/>
      <c r="CK315" s="570"/>
      <c r="CL315" s="570"/>
      <c r="CM315" s="570"/>
      <c r="CN315" s="570"/>
      <c r="CO315" s="570"/>
      <c r="CP315" s="570"/>
      <c r="CQ315" s="570"/>
      <c r="CR315" s="570"/>
      <c r="CS315" s="570"/>
      <c r="CT315" s="570"/>
      <c r="CU315" s="570"/>
      <c r="CV315" s="570"/>
      <c r="CW315" s="570"/>
      <c r="CX315" s="570"/>
      <c r="CY315" s="570"/>
    </row>
    <row r="316" spans="1:103">
      <c r="A316" s="570"/>
      <c r="B316" s="570"/>
      <c r="C316" s="570"/>
      <c r="D316" s="570"/>
      <c r="E316" s="570"/>
      <c r="F316" s="570"/>
      <c r="G316" s="570"/>
      <c r="H316" s="570"/>
      <c r="I316" s="570"/>
      <c r="J316" s="570"/>
      <c r="K316" s="570"/>
      <c r="L316" s="570"/>
      <c r="M316" s="570"/>
      <c r="N316" s="570"/>
      <c r="O316" s="570"/>
      <c r="P316" s="570"/>
      <c r="Q316" s="570"/>
      <c r="R316" s="570"/>
      <c r="S316" s="570"/>
      <c r="T316" s="570"/>
      <c r="U316" s="570"/>
      <c r="V316" s="570"/>
      <c r="W316" s="570"/>
      <c r="X316" s="570"/>
      <c r="Y316" s="570"/>
      <c r="Z316" s="570"/>
      <c r="AA316" s="570"/>
      <c r="AB316" s="570"/>
      <c r="AL316" s="570"/>
      <c r="AM316" s="570"/>
      <c r="AN316" s="570"/>
      <c r="AO316" s="570"/>
      <c r="AP316" s="570"/>
      <c r="AQ316" s="570"/>
      <c r="AR316" s="570"/>
      <c r="AS316" s="570"/>
      <c r="AT316" s="570"/>
      <c r="AU316" s="570"/>
      <c r="AV316" s="570"/>
      <c r="AW316" s="570"/>
      <c r="AX316" s="570"/>
      <c r="AY316" s="570"/>
      <c r="AZ316" s="570"/>
      <c r="BA316" s="570"/>
      <c r="BB316" s="570"/>
      <c r="BC316" s="570"/>
      <c r="BD316" s="570"/>
      <c r="BE316" s="570"/>
      <c r="BF316" s="570"/>
      <c r="BG316" s="570"/>
      <c r="BH316" s="570"/>
      <c r="BI316" s="570"/>
      <c r="BJ316" s="570"/>
      <c r="BK316" s="570"/>
      <c r="BL316" s="570"/>
      <c r="BM316" s="570"/>
      <c r="BN316" s="570"/>
      <c r="BO316" s="570"/>
      <c r="BP316" s="570"/>
      <c r="BQ316" s="570"/>
      <c r="BR316" s="570"/>
      <c r="BS316" s="570"/>
      <c r="BT316" s="570"/>
      <c r="BU316" s="570"/>
      <c r="BV316" s="570"/>
      <c r="BW316" s="570"/>
      <c r="BX316" s="570"/>
      <c r="BY316" s="570"/>
      <c r="BZ316" s="570"/>
      <c r="CA316" s="570"/>
      <c r="CB316" s="570"/>
      <c r="CC316" s="570"/>
      <c r="CD316" s="570"/>
      <c r="CE316" s="570"/>
      <c r="CF316" s="570"/>
      <c r="CG316" s="570"/>
      <c r="CH316" s="570"/>
      <c r="CI316" s="570"/>
      <c r="CJ316" s="570"/>
      <c r="CK316" s="570"/>
      <c r="CL316" s="570"/>
      <c r="CM316" s="570"/>
      <c r="CN316" s="570"/>
      <c r="CO316" s="570"/>
      <c r="CP316" s="570"/>
      <c r="CQ316" s="570"/>
      <c r="CR316" s="570"/>
      <c r="CS316" s="570"/>
      <c r="CT316" s="570"/>
      <c r="CU316" s="570"/>
      <c r="CV316" s="570"/>
      <c r="CW316" s="570"/>
      <c r="CX316" s="570"/>
      <c r="CY316" s="570"/>
    </row>
    <row r="317" spans="1:103">
      <c r="A317" s="570"/>
      <c r="B317" s="570"/>
      <c r="C317" s="570"/>
      <c r="D317" s="570"/>
      <c r="E317" s="570"/>
      <c r="F317" s="570"/>
      <c r="G317" s="570"/>
      <c r="H317" s="570"/>
      <c r="I317" s="570"/>
      <c r="J317" s="570"/>
      <c r="K317" s="570"/>
      <c r="L317" s="570"/>
      <c r="M317" s="570"/>
      <c r="N317" s="570"/>
      <c r="O317" s="570"/>
      <c r="P317" s="570"/>
      <c r="Q317" s="570"/>
      <c r="R317" s="570"/>
      <c r="S317" s="570"/>
      <c r="T317" s="570"/>
      <c r="U317" s="570"/>
      <c r="V317" s="570"/>
      <c r="W317" s="570"/>
      <c r="X317" s="570"/>
      <c r="Y317" s="570"/>
      <c r="Z317" s="570"/>
      <c r="AA317" s="570"/>
      <c r="AB317" s="570"/>
      <c r="AL317" s="570"/>
      <c r="AM317" s="570"/>
      <c r="AN317" s="570"/>
      <c r="AO317" s="570"/>
      <c r="AP317" s="570"/>
      <c r="AQ317" s="570"/>
      <c r="AR317" s="570"/>
      <c r="AS317" s="570"/>
      <c r="AT317" s="570"/>
      <c r="AU317" s="570"/>
      <c r="AV317" s="570"/>
      <c r="AW317" s="570"/>
      <c r="AX317" s="570"/>
      <c r="AY317" s="570"/>
      <c r="AZ317" s="570"/>
      <c r="BA317" s="570"/>
      <c r="BB317" s="570"/>
      <c r="BC317" s="570"/>
      <c r="BD317" s="570"/>
      <c r="BE317" s="570"/>
      <c r="BF317" s="570"/>
      <c r="BG317" s="570"/>
      <c r="BH317" s="570"/>
      <c r="BI317" s="570"/>
      <c r="BJ317" s="570"/>
      <c r="BK317" s="570"/>
      <c r="BL317" s="570"/>
      <c r="BM317" s="570"/>
      <c r="BN317" s="570"/>
      <c r="BO317" s="570"/>
      <c r="BP317" s="570"/>
      <c r="BQ317" s="570"/>
      <c r="BR317" s="570"/>
      <c r="BS317" s="570"/>
      <c r="BT317" s="570"/>
      <c r="BU317" s="570"/>
      <c r="BV317" s="570"/>
      <c r="BW317" s="570"/>
      <c r="BX317" s="570"/>
      <c r="BY317" s="570"/>
      <c r="BZ317" s="570"/>
      <c r="CA317" s="570"/>
      <c r="CB317" s="570"/>
      <c r="CC317" s="570"/>
      <c r="CD317" s="570"/>
      <c r="CE317" s="570"/>
      <c r="CF317" s="570"/>
      <c r="CG317" s="570"/>
      <c r="CH317" s="570"/>
      <c r="CI317" s="570"/>
      <c r="CJ317" s="570"/>
      <c r="CK317" s="570"/>
      <c r="CL317" s="570"/>
      <c r="CM317" s="570"/>
      <c r="CN317" s="570"/>
      <c r="CO317" s="570"/>
      <c r="CP317" s="570"/>
      <c r="CQ317" s="570"/>
      <c r="CR317" s="570"/>
      <c r="CS317" s="570"/>
      <c r="CT317" s="570"/>
      <c r="CU317" s="570"/>
      <c r="CV317" s="570"/>
      <c r="CW317" s="570"/>
      <c r="CX317" s="570"/>
      <c r="CY317" s="570"/>
    </row>
    <row r="318" spans="1:103">
      <c r="A318" s="570"/>
      <c r="B318" s="570"/>
      <c r="C318" s="570"/>
      <c r="D318" s="570"/>
      <c r="E318" s="570"/>
      <c r="F318" s="570"/>
      <c r="G318" s="570"/>
      <c r="H318" s="570"/>
      <c r="I318" s="570"/>
      <c r="J318" s="570"/>
      <c r="K318" s="570"/>
      <c r="L318" s="570"/>
      <c r="M318" s="570"/>
      <c r="N318" s="570"/>
      <c r="O318" s="570"/>
      <c r="P318" s="570"/>
      <c r="Q318" s="570"/>
      <c r="R318" s="570"/>
      <c r="S318" s="570"/>
      <c r="T318" s="570"/>
      <c r="U318" s="570"/>
      <c r="V318" s="570"/>
      <c r="W318" s="570"/>
      <c r="X318" s="570"/>
      <c r="Y318" s="570"/>
      <c r="Z318" s="570"/>
      <c r="AA318" s="570"/>
      <c r="AB318" s="570"/>
      <c r="AL318" s="570"/>
      <c r="AM318" s="570"/>
      <c r="AN318" s="570"/>
      <c r="AO318" s="570"/>
      <c r="AP318" s="570"/>
      <c r="AQ318" s="570"/>
      <c r="AR318" s="570"/>
      <c r="AS318" s="570"/>
      <c r="AT318" s="570"/>
      <c r="AU318" s="570"/>
      <c r="AV318" s="570"/>
      <c r="AW318" s="570"/>
      <c r="AX318" s="570"/>
      <c r="AY318" s="570"/>
      <c r="AZ318" s="570"/>
      <c r="BA318" s="570"/>
      <c r="BB318" s="570"/>
      <c r="BC318" s="570"/>
      <c r="BD318" s="570"/>
      <c r="BE318" s="570"/>
      <c r="BF318" s="570"/>
      <c r="BG318" s="570"/>
      <c r="BH318" s="570"/>
      <c r="BI318" s="570"/>
      <c r="BJ318" s="570"/>
      <c r="BK318" s="570"/>
      <c r="BL318" s="570"/>
      <c r="BM318" s="570"/>
      <c r="BN318" s="570"/>
      <c r="BO318" s="570"/>
      <c r="BP318" s="570"/>
      <c r="BQ318" s="570"/>
      <c r="BR318" s="570"/>
      <c r="BS318" s="570"/>
      <c r="BT318" s="570"/>
      <c r="BU318" s="570"/>
      <c r="BV318" s="570"/>
      <c r="BW318" s="570"/>
      <c r="BX318" s="570"/>
      <c r="BY318" s="570"/>
      <c r="BZ318" s="570"/>
      <c r="CA318" s="570"/>
      <c r="CB318" s="570"/>
      <c r="CC318" s="570"/>
      <c r="CD318" s="570"/>
      <c r="CE318" s="570"/>
      <c r="CF318" s="570"/>
      <c r="CG318" s="570"/>
      <c r="CH318" s="570"/>
      <c r="CI318" s="570"/>
      <c r="CJ318" s="570"/>
      <c r="CK318" s="570"/>
      <c r="CL318" s="570"/>
      <c r="CM318" s="570"/>
      <c r="CN318" s="570"/>
      <c r="CO318" s="570"/>
      <c r="CP318" s="570"/>
      <c r="CQ318" s="570"/>
      <c r="CR318" s="570"/>
      <c r="CS318" s="570"/>
      <c r="CT318" s="570"/>
      <c r="CU318" s="570"/>
      <c r="CV318" s="570"/>
      <c r="CW318" s="570"/>
      <c r="CX318" s="570"/>
      <c r="CY318" s="570"/>
    </row>
    <row r="319" spans="1:103">
      <c r="A319" s="570"/>
      <c r="B319" s="570"/>
      <c r="C319" s="570"/>
      <c r="D319" s="570"/>
      <c r="E319" s="570"/>
      <c r="F319" s="570"/>
      <c r="G319" s="570"/>
      <c r="H319" s="570"/>
      <c r="I319" s="570"/>
      <c r="J319" s="570"/>
      <c r="K319" s="570"/>
      <c r="L319" s="570"/>
      <c r="M319" s="570"/>
      <c r="N319" s="570"/>
      <c r="O319" s="570"/>
      <c r="P319" s="570"/>
      <c r="Q319" s="570"/>
      <c r="R319" s="570"/>
      <c r="S319" s="570"/>
      <c r="T319" s="570"/>
      <c r="U319" s="570"/>
      <c r="V319" s="570"/>
      <c r="W319" s="570"/>
      <c r="X319" s="570"/>
      <c r="Y319" s="570"/>
      <c r="Z319" s="570"/>
      <c r="AA319" s="570"/>
      <c r="AB319" s="570"/>
      <c r="AL319" s="570"/>
      <c r="AM319" s="570"/>
      <c r="AN319" s="570"/>
      <c r="AO319" s="570"/>
      <c r="AP319" s="570"/>
      <c r="AQ319" s="570"/>
      <c r="AR319" s="570"/>
      <c r="AS319" s="570"/>
      <c r="AT319" s="570"/>
      <c r="AU319" s="570"/>
      <c r="AV319" s="570"/>
      <c r="AW319" s="570"/>
      <c r="AX319" s="570"/>
      <c r="AY319" s="570"/>
      <c r="AZ319" s="570"/>
      <c r="BA319" s="570"/>
      <c r="BB319" s="570"/>
      <c r="BC319" s="570"/>
      <c r="BD319" s="570"/>
      <c r="BE319" s="570"/>
      <c r="BF319" s="570"/>
      <c r="BG319" s="570"/>
      <c r="BH319" s="570"/>
      <c r="BI319" s="570"/>
      <c r="BJ319" s="570"/>
      <c r="BK319" s="570"/>
      <c r="BL319" s="570"/>
      <c r="BM319" s="570"/>
      <c r="BN319" s="570"/>
      <c r="BO319" s="570"/>
      <c r="BP319" s="570"/>
      <c r="BQ319" s="570"/>
      <c r="BR319" s="570"/>
      <c r="BS319" s="570"/>
      <c r="BT319" s="570"/>
      <c r="BU319" s="570"/>
      <c r="BV319" s="570"/>
      <c r="BW319" s="570"/>
      <c r="BX319" s="570"/>
      <c r="BY319" s="570"/>
      <c r="BZ319" s="570"/>
      <c r="CA319" s="570"/>
      <c r="CB319" s="570"/>
      <c r="CC319" s="570"/>
      <c r="CD319" s="570"/>
      <c r="CE319" s="570"/>
      <c r="CF319" s="570"/>
      <c r="CG319" s="570"/>
      <c r="CH319" s="570"/>
      <c r="CI319" s="570"/>
      <c r="CJ319" s="570"/>
      <c r="CK319" s="570"/>
      <c r="CL319" s="570"/>
      <c r="CM319" s="570"/>
      <c r="CN319" s="570"/>
      <c r="CO319" s="570"/>
      <c r="CP319" s="570"/>
      <c r="CQ319" s="570"/>
      <c r="CR319" s="570"/>
      <c r="CS319" s="570"/>
      <c r="CT319" s="570"/>
      <c r="CU319" s="570"/>
      <c r="CV319" s="570"/>
      <c r="CW319" s="570"/>
      <c r="CX319" s="570"/>
      <c r="CY319" s="570"/>
    </row>
    <row r="320" spans="1:103">
      <c r="A320" s="570"/>
      <c r="B320" s="570"/>
      <c r="C320" s="570"/>
      <c r="D320" s="570"/>
      <c r="E320" s="570"/>
      <c r="F320" s="570"/>
      <c r="G320" s="570"/>
      <c r="H320" s="570"/>
      <c r="I320" s="570"/>
      <c r="J320" s="570"/>
      <c r="K320" s="570"/>
      <c r="L320" s="570"/>
      <c r="M320" s="570"/>
      <c r="N320" s="570"/>
      <c r="O320" s="570"/>
      <c r="P320" s="570"/>
      <c r="Q320" s="570"/>
      <c r="R320" s="570"/>
      <c r="S320" s="570"/>
      <c r="T320" s="570"/>
      <c r="U320" s="570"/>
      <c r="V320" s="570"/>
      <c r="W320" s="570"/>
      <c r="X320" s="570"/>
      <c r="Y320" s="570"/>
      <c r="Z320" s="570"/>
      <c r="AA320" s="570"/>
      <c r="AB320" s="570"/>
      <c r="AL320" s="570"/>
      <c r="AM320" s="570"/>
      <c r="AN320" s="570"/>
      <c r="AO320" s="570"/>
      <c r="AP320" s="570"/>
      <c r="AQ320" s="570"/>
      <c r="AR320" s="570"/>
      <c r="AS320" s="570"/>
      <c r="AT320" s="570"/>
      <c r="AU320" s="570"/>
      <c r="AV320" s="570"/>
      <c r="AW320" s="570"/>
      <c r="AX320" s="570"/>
      <c r="AY320" s="570"/>
      <c r="AZ320" s="570"/>
      <c r="BA320" s="570"/>
      <c r="BB320" s="570"/>
      <c r="BC320" s="570"/>
      <c r="BD320" s="570"/>
      <c r="BE320" s="570"/>
      <c r="BF320" s="570"/>
      <c r="BG320" s="570"/>
      <c r="BH320" s="570"/>
      <c r="BI320" s="570"/>
      <c r="BJ320" s="570"/>
      <c r="BK320" s="570"/>
      <c r="BL320" s="570"/>
      <c r="BM320" s="570"/>
      <c r="BN320" s="570"/>
      <c r="BO320" s="570"/>
      <c r="BP320" s="570"/>
      <c r="BQ320" s="570"/>
      <c r="BR320" s="570"/>
      <c r="BS320" s="570"/>
      <c r="BT320" s="570"/>
      <c r="BU320" s="570"/>
      <c r="BV320" s="570"/>
      <c r="BW320" s="570"/>
      <c r="BX320" s="570"/>
      <c r="BY320" s="570"/>
      <c r="BZ320" s="570"/>
      <c r="CA320" s="570"/>
      <c r="CB320" s="570"/>
      <c r="CC320" s="570"/>
      <c r="CD320" s="570"/>
      <c r="CE320" s="570"/>
      <c r="CF320" s="570"/>
      <c r="CG320" s="570"/>
      <c r="CH320" s="570"/>
      <c r="CI320" s="570"/>
      <c r="CJ320" s="570"/>
      <c r="CK320" s="570"/>
      <c r="CL320" s="570"/>
      <c r="CM320" s="570"/>
      <c r="CN320" s="570"/>
      <c r="CO320" s="570"/>
      <c r="CP320" s="570"/>
      <c r="CQ320" s="570"/>
      <c r="CR320" s="570"/>
      <c r="CS320" s="570"/>
      <c r="CT320" s="570"/>
      <c r="CU320" s="570"/>
      <c r="CV320" s="570"/>
      <c r="CW320" s="570"/>
      <c r="CX320" s="570"/>
      <c r="CY320" s="570"/>
    </row>
    <row r="321" spans="1:103">
      <c r="A321" s="570"/>
      <c r="B321" s="570"/>
      <c r="C321" s="570"/>
      <c r="D321" s="570"/>
      <c r="E321" s="570"/>
      <c r="F321" s="570"/>
      <c r="G321" s="570"/>
      <c r="H321" s="570"/>
      <c r="I321" s="570"/>
      <c r="J321" s="570"/>
      <c r="K321" s="570"/>
      <c r="L321" s="570"/>
      <c r="M321" s="570"/>
      <c r="N321" s="570"/>
      <c r="O321" s="570"/>
      <c r="P321" s="570"/>
      <c r="Q321" s="570"/>
      <c r="R321" s="570"/>
      <c r="S321" s="570"/>
      <c r="T321" s="570"/>
      <c r="U321" s="570"/>
      <c r="V321" s="570"/>
      <c r="W321" s="570"/>
      <c r="X321" s="570"/>
      <c r="Y321" s="570"/>
      <c r="Z321" s="570"/>
      <c r="AA321" s="570"/>
      <c r="AB321" s="570"/>
      <c r="AL321" s="570"/>
      <c r="AM321" s="570"/>
      <c r="AN321" s="570"/>
      <c r="AO321" s="570"/>
      <c r="AP321" s="570"/>
      <c r="AQ321" s="570"/>
      <c r="AR321" s="570"/>
      <c r="AS321" s="570"/>
      <c r="AT321" s="570"/>
      <c r="AU321" s="570"/>
      <c r="AV321" s="570"/>
      <c r="AW321" s="570"/>
      <c r="AX321" s="570"/>
      <c r="AY321" s="570"/>
      <c r="AZ321" s="570"/>
      <c r="BA321" s="570"/>
      <c r="BB321" s="570"/>
      <c r="BC321" s="570"/>
      <c r="BD321" s="570"/>
      <c r="BE321" s="570"/>
      <c r="BF321" s="570"/>
      <c r="BG321" s="570"/>
      <c r="BH321" s="570"/>
      <c r="BI321" s="570"/>
      <c r="BJ321" s="570"/>
      <c r="BK321" s="570"/>
      <c r="BL321" s="570"/>
      <c r="BM321" s="570"/>
      <c r="BN321" s="570"/>
      <c r="BO321" s="570"/>
      <c r="BP321" s="570"/>
      <c r="BQ321" s="570"/>
      <c r="BR321" s="570"/>
      <c r="BS321" s="570"/>
      <c r="BT321" s="570"/>
      <c r="BU321" s="570"/>
      <c r="BV321" s="570"/>
      <c r="BW321" s="570"/>
      <c r="BX321" s="570"/>
      <c r="BY321" s="570"/>
      <c r="BZ321" s="570"/>
      <c r="CA321" s="570"/>
      <c r="CB321" s="570"/>
      <c r="CC321" s="570"/>
      <c r="CD321" s="570"/>
      <c r="CE321" s="570"/>
      <c r="CF321" s="570"/>
      <c r="CG321" s="570"/>
      <c r="CH321" s="570"/>
      <c r="CI321" s="570"/>
      <c r="CJ321" s="570"/>
      <c r="CK321" s="570"/>
      <c r="CL321" s="570"/>
      <c r="CM321" s="570"/>
      <c r="CN321" s="570"/>
      <c r="CO321" s="570"/>
      <c r="CP321" s="570"/>
      <c r="CQ321" s="570"/>
      <c r="CR321" s="570"/>
      <c r="CS321" s="570"/>
      <c r="CT321" s="570"/>
      <c r="CU321" s="570"/>
      <c r="CV321" s="570"/>
      <c r="CW321" s="570"/>
      <c r="CX321" s="570"/>
      <c r="CY321" s="570"/>
    </row>
    <row r="322" spans="1:103">
      <c r="A322" s="570"/>
      <c r="B322" s="570"/>
      <c r="C322" s="570"/>
      <c r="D322" s="570"/>
      <c r="E322" s="570"/>
      <c r="F322" s="570"/>
      <c r="G322" s="570"/>
      <c r="H322" s="570"/>
      <c r="I322" s="570"/>
      <c r="J322" s="570"/>
      <c r="K322" s="570"/>
      <c r="L322" s="570"/>
      <c r="M322" s="570"/>
      <c r="N322" s="570"/>
      <c r="O322" s="570"/>
      <c r="P322" s="570"/>
      <c r="Q322" s="570"/>
      <c r="R322" s="570"/>
      <c r="S322" s="570"/>
      <c r="T322" s="570"/>
      <c r="U322" s="570"/>
      <c r="V322" s="570"/>
      <c r="W322" s="570"/>
      <c r="X322" s="570"/>
      <c r="Y322" s="570"/>
      <c r="Z322" s="570"/>
      <c r="AA322" s="570"/>
      <c r="AB322" s="570"/>
      <c r="AL322" s="570"/>
      <c r="AM322" s="570"/>
      <c r="AN322" s="570"/>
      <c r="AO322" s="570"/>
      <c r="AP322" s="570"/>
      <c r="AQ322" s="570"/>
      <c r="AR322" s="570"/>
      <c r="AS322" s="570"/>
      <c r="AT322" s="570"/>
      <c r="AU322" s="570"/>
      <c r="AV322" s="570"/>
      <c r="AW322" s="570"/>
      <c r="AX322" s="570"/>
      <c r="AY322" s="570"/>
      <c r="AZ322" s="570"/>
      <c r="BA322" s="570"/>
      <c r="BB322" s="570"/>
      <c r="BC322" s="570"/>
      <c r="BD322" s="570"/>
      <c r="BE322" s="570"/>
      <c r="BF322" s="570"/>
      <c r="BG322" s="570"/>
      <c r="BH322" s="570"/>
      <c r="BI322" s="570"/>
      <c r="BJ322" s="570"/>
      <c r="BK322" s="570"/>
      <c r="BL322" s="570"/>
      <c r="BM322" s="570"/>
      <c r="BN322" s="570"/>
      <c r="BO322" s="570"/>
      <c r="BP322" s="570"/>
      <c r="BQ322" s="570"/>
      <c r="BR322" s="570"/>
      <c r="BS322" s="570"/>
      <c r="BT322" s="570"/>
      <c r="BU322" s="570"/>
      <c r="BV322" s="570"/>
      <c r="BW322" s="570"/>
      <c r="BX322" s="570"/>
      <c r="BY322" s="570"/>
      <c r="BZ322" s="570"/>
      <c r="CA322" s="570"/>
      <c r="CB322" s="570"/>
      <c r="CC322" s="570"/>
      <c r="CD322" s="570"/>
      <c r="CE322" s="570"/>
      <c r="CF322" s="570"/>
      <c r="CG322" s="570"/>
      <c r="CH322" s="570"/>
      <c r="CI322" s="570"/>
      <c r="CJ322" s="570"/>
      <c r="CK322" s="570"/>
      <c r="CL322" s="570"/>
      <c r="CM322" s="570"/>
      <c r="CN322" s="570"/>
      <c r="CO322" s="570"/>
      <c r="CP322" s="570"/>
      <c r="CQ322" s="570"/>
      <c r="CR322" s="570"/>
      <c r="CS322" s="570"/>
      <c r="CT322" s="570"/>
      <c r="CU322" s="570"/>
      <c r="CV322" s="570"/>
      <c r="CW322" s="570"/>
      <c r="CX322" s="570"/>
      <c r="CY322" s="570"/>
    </row>
    <row r="323" spans="1:103">
      <c r="A323" s="570"/>
      <c r="B323" s="570"/>
      <c r="C323" s="570"/>
      <c r="D323" s="570"/>
      <c r="E323" s="570"/>
      <c r="F323" s="570"/>
      <c r="G323" s="570"/>
      <c r="H323" s="570"/>
      <c r="I323" s="570"/>
      <c r="J323" s="570"/>
      <c r="K323" s="570"/>
      <c r="L323" s="570"/>
      <c r="M323" s="570"/>
      <c r="N323" s="570"/>
      <c r="O323" s="570"/>
      <c r="P323" s="570"/>
      <c r="Q323" s="570"/>
      <c r="R323" s="570"/>
      <c r="S323" s="570"/>
      <c r="T323" s="570"/>
      <c r="U323" s="570"/>
      <c r="V323" s="570"/>
      <c r="W323" s="570"/>
      <c r="X323" s="570"/>
      <c r="Y323" s="570"/>
      <c r="Z323" s="570"/>
      <c r="AA323" s="570"/>
      <c r="AB323" s="570"/>
      <c r="AL323" s="570"/>
      <c r="AM323" s="570"/>
      <c r="AN323" s="570"/>
      <c r="AO323" s="570"/>
      <c r="AP323" s="570"/>
      <c r="AQ323" s="570"/>
      <c r="AR323" s="570"/>
      <c r="AS323" s="570"/>
      <c r="AT323" s="570"/>
      <c r="AU323" s="570"/>
      <c r="AV323" s="570"/>
      <c r="AW323" s="570"/>
      <c r="AX323" s="570"/>
      <c r="AY323" s="570"/>
      <c r="AZ323" s="570"/>
      <c r="BA323" s="570"/>
      <c r="BB323" s="570"/>
      <c r="BC323" s="570"/>
      <c r="BD323" s="570"/>
      <c r="BE323" s="570"/>
      <c r="BF323" s="570"/>
      <c r="BG323" s="570"/>
      <c r="BH323" s="570"/>
      <c r="BI323" s="570"/>
      <c r="BJ323" s="570"/>
      <c r="BK323" s="570"/>
      <c r="BL323" s="570"/>
      <c r="BM323" s="570"/>
      <c r="BN323" s="570"/>
      <c r="BO323" s="570"/>
      <c r="BP323" s="570"/>
      <c r="BQ323" s="570"/>
      <c r="BR323" s="570"/>
      <c r="BS323" s="570"/>
      <c r="BT323" s="570"/>
      <c r="BU323" s="570"/>
      <c r="BV323" s="570"/>
      <c r="BW323" s="570"/>
      <c r="BX323" s="570"/>
      <c r="BY323" s="570"/>
      <c r="BZ323" s="570"/>
      <c r="CA323" s="570"/>
      <c r="CB323" s="570"/>
      <c r="CC323" s="570"/>
      <c r="CD323" s="570"/>
      <c r="CE323" s="570"/>
      <c r="CF323" s="570"/>
      <c r="CG323" s="570"/>
      <c r="CH323" s="570"/>
      <c r="CI323" s="570"/>
      <c r="CJ323" s="570"/>
      <c r="CK323" s="570"/>
      <c r="CL323" s="570"/>
      <c r="CM323" s="570"/>
      <c r="CN323" s="570"/>
      <c r="CO323" s="570"/>
      <c r="CP323" s="570"/>
      <c r="CQ323" s="570"/>
      <c r="CR323" s="570"/>
      <c r="CS323" s="570"/>
      <c r="CT323" s="570"/>
      <c r="CU323" s="570"/>
      <c r="CV323" s="570"/>
      <c r="CW323" s="570"/>
      <c r="CX323" s="570"/>
      <c r="CY323" s="570"/>
    </row>
    <row r="324" spans="1:103">
      <c r="A324" s="570"/>
      <c r="B324" s="570"/>
      <c r="C324" s="570"/>
      <c r="D324" s="570"/>
      <c r="E324" s="570"/>
      <c r="F324" s="570"/>
      <c r="G324" s="570"/>
      <c r="H324" s="570"/>
      <c r="I324" s="570"/>
      <c r="J324" s="570"/>
      <c r="K324" s="570"/>
      <c r="L324" s="570"/>
      <c r="M324" s="570"/>
      <c r="N324" s="570"/>
      <c r="O324" s="570"/>
      <c r="P324" s="570"/>
      <c r="Q324" s="570"/>
      <c r="R324" s="570"/>
      <c r="S324" s="570"/>
      <c r="T324" s="570"/>
      <c r="U324" s="570"/>
      <c r="V324" s="570"/>
      <c r="W324" s="570"/>
      <c r="X324" s="570"/>
      <c r="Y324" s="570"/>
      <c r="Z324" s="570"/>
      <c r="AA324" s="570"/>
      <c r="AB324" s="570"/>
      <c r="AL324" s="570"/>
      <c r="AM324" s="570"/>
      <c r="AN324" s="570"/>
      <c r="AO324" s="570"/>
      <c r="AP324" s="570"/>
      <c r="AQ324" s="570"/>
      <c r="AR324" s="570"/>
      <c r="AS324" s="570"/>
      <c r="AT324" s="570"/>
      <c r="AU324" s="570"/>
      <c r="AV324" s="570"/>
      <c r="AW324" s="570"/>
      <c r="AX324" s="570"/>
      <c r="AY324" s="570"/>
      <c r="AZ324" s="570"/>
      <c r="BA324" s="570"/>
      <c r="BB324" s="570"/>
      <c r="BC324" s="570"/>
      <c r="BD324" s="570"/>
      <c r="BE324" s="570"/>
      <c r="BF324" s="570"/>
      <c r="BG324" s="570"/>
      <c r="BH324" s="570"/>
      <c r="BI324" s="570"/>
      <c r="BJ324" s="570"/>
      <c r="BK324" s="570"/>
      <c r="BL324" s="570"/>
      <c r="BM324" s="570"/>
      <c r="BN324" s="570"/>
      <c r="BO324" s="570"/>
      <c r="BP324" s="570"/>
      <c r="BQ324" s="570"/>
      <c r="BR324" s="570"/>
      <c r="BS324" s="570"/>
      <c r="BT324" s="570"/>
      <c r="BU324" s="570"/>
      <c r="BV324" s="570"/>
      <c r="BW324" s="570"/>
      <c r="BX324" s="570"/>
      <c r="BY324" s="570"/>
      <c r="BZ324" s="570"/>
      <c r="CA324" s="570"/>
      <c r="CB324" s="570"/>
      <c r="CC324" s="570"/>
      <c r="CD324" s="570"/>
      <c r="CE324" s="570"/>
      <c r="CF324" s="570"/>
      <c r="CG324" s="570"/>
      <c r="CH324" s="570"/>
      <c r="CI324" s="570"/>
      <c r="CJ324" s="570"/>
      <c r="CK324" s="570"/>
      <c r="CL324" s="570"/>
      <c r="CM324" s="570"/>
      <c r="CN324" s="570"/>
      <c r="CO324" s="570"/>
      <c r="CP324" s="570"/>
      <c r="CQ324" s="570"/>
      <c r="CR324" s="570"/>
      <c r="CS324" s="570"/>
      <c r="CT324" s="570"/>
      <c r="CU324" s="570"/>
      <c r="CV324" s="570"/>
      <c r="CW324" s="570"/>
      <c r="CX324" s="570"/>
      <c r="CY324" s="570"/>
    </row>
    <row r="325" spans="1:103">
      <c r="A325" s="570"/>
      <c r="B325" s="570"/>
      <c r="C325" s="570"/>
      <c r="D325" s="570"/>
      <c r="E325" s="570"/>
      <c r="F325" s="570"/>
      <c r="G325" s="570"/>
      <c r="H325" s="570"/>
      <c r="I325" s="570"/>
      <c r="J325" s="570"/>
      <c r="K325" s="570"/>
      <c r="L325" s="570"/>
      <c r="M325" s="570"/>
      <c r="N325" s="570"/>
      <c r="O325" s="570"/>
      <c r="P325" s="570"/>
      <c r="Q325" s="570"/>
      <c r="R325" s="570"/>
      <c r="S325" s="570"/>
      <c r="T325" s="570"/>
      <c r="U325" s="570"/>
      <c r="V325" s="570"/>
      <c r="W325" s="570"/>
      <c r="X325" s="570"/>
      <c r="Y325" s="570"/>
      <c r="Z325" s="570"/>
      <c r="AA325" s="570"/>
      <c r="AB325" s="570"/>
      <c r="AL325" s="570"/>
      <c r="AM325" s="570"/>
      <c r="AN325" s="570"/>
      <c r="AO325" s="570"/>
      <c r="AP325" s="570"/>
      <c r="AQ325" s="570"/>
      <c r="AR325" s="570"/>
      <c r="AS325" s="570"/>
      <c r="AT325" s="570"/>
      <c r="AU325" s="570"/>
      <c r="AV325" s="570"/>
      <c r="AW325" s="570"/>
      <c r="AX325" s="570"/>
      <c r="AY325" s="570"/>
      <c r="AZ325" s="570"/>
      <c r="BA325" s="570"/>
      <c r="BB325" s="570"/>
      <c r="BC325" s="570"/>
      <c r="BD325" s="570"/>
      <c r="BE325" s="570"/>
      <c r="BF325" s="570"/>
      <c r="BG325" s="570"/>
      <c r="BH325" s="570"/>
      <c r="BI325" s="570"/>
      <c r="BJ325" s="570"/>
      <c r="BK325" s="570"/>
      <c r="BL325" s="570"/>
      <c r="BM325" s="570"/>
      <c r="BN325" s="570"/>
      <c r="BO325" s="570"/>
      <c r="BP325" s="570"/>
      <c r="BQ325" s="570"/>
      <c r="BR325" s="570"/>
      <c r="BS325" s="570"/>
      <c r="BT325" s="570"/>
      <c r="BU325" s="570"/>
      <c r="BV325" s="570"/>
      <c r="BW325" s="570"/>
      <c r="BX325" s="570"/>
      <c r="BY325" s="570"/>
      <c r="BZ325" s="570"/>
      <c r="CA325" s="570"/>
      <c r="CB325" s="570"/>
      <c r="CC325" s="570"/>
      <c r="CD325" s="570"/>
      <c r="CE325" s="570"/>
      <c r="CF325" s="570"/>
      <c r="CG325" s="570"/>
      <c r="CH325" s="570"/>
      <c r="CI325" s="570"/>
      <c r="CJ325" s="570"/>
      <c r="CK325" s="570"/>
      <c r="CL325" s="570"/>
      <c r="CM325" s="570"/>
      <c r="CN325" s="570"/>
      <c r="CO325" s="570"/>
      <c r="CP325" s="570"/>
      <c r="CQ325" s="570"/>
      <c r="CR325" s="570"/>
      <c r="CS325" s="570"/>
      <c r="CT325" s="570"/>
      <c r="CU325" s="570"/>
      <c r="CV325" s="570"/>
      <c r="CW325" s="570"/>
      <c r="CX325" s="570"/>
      <c r="CY325" s="570"/>
    </row>
    <row r="326" spans="1:103">
      <c r="A326" s="570"/>
      <c r="B326" s="570"/>
      <c r="C326" s="570"/>
      <c r="D326" s="570"/>
      <c r="E326" s="570"/>
      <c r="F326" s="570"/>
      <c r="G326" s="570"/>
      <c r="H326" s="570"/>
      <c r="I326" s="570"/>
      <c r="J326" s="570"/>
      <c r="K326" s="570"/>
      <c r="L326" s="570"/>
      <c r="M326" s="570"/>
      <c r="N326" s="570"/>
      <c r="O326" s="570"/>
      <c r="P326" s="570"/>
      <c r="Q326" s="570"/>
      <c r="R326" s="570"/>
      <c r="S326" s="570"/>
      <c r="T326" s="570"/>
      <c r="U326" s="570"/>
      <c r="V326" s="570"/>
      <c r="W326" s="570"/>
      <c r="X326" s="570"/>
      <c r="Y326" s="570"/>
      <c r="Z326" s="570"/>
      <c r="AA326" s="570"/>
      <c r="AB326" s="570"/>
      <c r="AL326" s="570"/>
      <c r="AM326" s="570"/>
      <c r="AN326" s="570"/>
      <c r="AO326" s="570"/>
      <c r="AP326" s="570"/>
      <c r="AQ326" s="570"/>
      <c r="AR326" s="570"/>
      <c r="AS326" s="570"/>
      <c r="AT326" s="570"/>
      <c r="AU326" s="570"/>
      <c r="AV326" s="570"/>
      <c r="AW326" s="570"/>
      <c r="AX326" s="570"/>
      <c r="AY326" s="570"/>
      <c r="AZ326" s="570"/>
      <c r="BA326" s="570"/>
      <c r="BB326" s="570"/>
      <c r="BC326" s="570"/>
      <c r="BD326" s="570"/>
      <c r="BE326" s="570"/>
      <c r="BF326" s="570"/>
      <c r="BG326" s="570"/>
      <c r="BH326" s="570"/>
      <c r="BI326" s="570"/>
      <c r="BJ326" s="570"/>
      <c r="BK326" s="570"/>
      <c r="BL326" s="570"/>
      <c r="BM326" s="570"/>
      <c r="BN326" s="570"/>
      <c r="BO326" s="570"/>
      <c r="BP326" s="570"/>
      <c r="BQ326" s="570"/>
      <c r="BR326" s="570"/>
      <c r="BS326" s="570"/>
      <c r="BT326" s="570"/>
      <c r="BU326" s="570"/>
      <c r="BV326" s="570"/>
      <c r="BW326" s="570"/>
      <c r="BX326" s="570"/>
      <c r="BY326" s="570"/>
      <c r="BZ326" s="570"/>
      <c r="CA326" s="570"/>
      <c r="CB326" s="570"/>
      <c r="CC326" s="570"/>
      <c r="CD326" s="570"/>
      <c r="CE326" s="570"/>
      <c r="CF326" s="570"/>
      <c r="CG326" s="570"/>
      <c r="CH326" s="570"/>
      <c r="CI326" s="570"/>
      <c r="CJ326" s="570"/>
      <c r="CK326" s="570"/>
      <c r="CL326" s="570"/>
      <c r="CM326" s="570"/>
      <c r="CN326" s="570"/>
      <c r="CO326" s="570"/>
      <c r="CP326" s="570"/>
      <c r="CQ326" s="570"/>
      <c r="CR326" s="570"/>
      <c r="CS326" s="570"/>
      <c r="CT326" s="570"/>
      <c r="CU326" s="570"/>
      <c r="CV326" s="570"/>
      <c r="CW326" s="570"/>
      <c r="CX326" s="570"/>
      <c r="CY326" s="570"/>
    </row>
    <row r="327" spans="1:103">
      <c r="A327" s="570"/>
      <c r="B327" s="570"/>
      <c r="C327" s="570"/>
      <c r="D327" s="570"/>
      <c r="E327" s="570"/>
      <c r="F327" s="570"/>
      <c r="G327" s="570"/>
      <c r="H327" s="570"/>
      <c r="I327" s="570"/>
      <c r="J327" s="570"/>
      <c r="K327" s="570"/>
      <c r="L327" s="570"/>
      <c r="M327" s="570"/>
      <c r="N327" s="570"/>
      <c r="O327" s="570"/>
      <c r="P327" s="570"/>
      <c r="Q327" s="570"/>
      <c r="R327" s="570"/>
      <c r="S327" s="570"/>
      <c r="T327" s="570"/>
      <c r="U327" s="570"/>
      <c r="V327" s="570"/>
      <c r="W327" s="570"/>
      <c r="X327" s="570"/>
      <c r="Y327" s="570"/>
      <c r="Z327" s="570"/>
      <c r="AA327" s="570"/>
      <c r="AB327" s="570"/>
      <c r="AL327" s="570"/>
      <c r="AM327" s="570"/>
      <c r="AN327" s="570"/>
      <c r="AO327" s="570"/>
      <c r="AP327" s="570"/>
      <c r="AQ327" s="570"/>
      <c r="AR327" s="570"/>
      <c r="AS327" s="570"/>
      <c r="AT327" s="570"/>
      <c r="AU327" s="570"/>
      <c r="AV327" s="570"/>
      <c r="AW327" s="570"/>
      <c r="AX327" s="570"/>
      <c r="AY327" s="570"/>
      <c r="AZ327" s="570"/>
      <c r="BA327" s="570"/>
      <c r="BB327" s="570"/>
      <c r="BC327" s="570"/>
      <c r="BD327" s="570"/>
      <c r="BE327" s="570"/>
      <c r="BF327" s="570"/>
      <c r="BG327" s="570"/>
      <c r="BH327" s="570"/>
      <c r="BI327" s="570"/>
      <c r="BJ327" s="570"/>
      <c r="BK327" s="570"/>
      <c r="BL327" s="570"/>
      <c r="BM327" s="570"/>
      <c r="BN327" s="570"/>
      <c r="BO327" s="570"/>
      <c r="BP327" s="570"/>
      <c r="BQ327" s="570"/>
      <c r="BR327" s="570"/>
      <c r="BS327" s="570"/>
      <c r="BT327" s="570"/>
      <c r="BU327" s="570"/>
      <c r="BV327" s="570"/>
      <c r="BW327" s="570"/>
      <c r="BX327" s="570"/>
      <c r="BY327" s="570"/>
      <c r="BZ327" s="570"/>
      <c r="CA327" s="570"/>
      <c r="CB327" s="570"/>
      <c r="CC327" s="570"/>
      <c r="CD327" s="570"/>
      <c r="CE327" s="570"/>
      <c r="CF327" s="570"/>
      <c r="CG327" s="570"/>
      <c r="CH327" s="570"/>
      <c r="CI327" s="570"/>
      <c r="CJ327" s="570"/>
      <c r="CK327" s="570"/>
      <c r="CL327" s="570"/>
      <c r="CM327" s="570"/>
      <c r="CN327" s="570"/>
      <c r="CO327" s="570"/>
      <c r="CP327" s="570"/>
      <c r="CQ327" s="570"/>
      <c r="CR327" s="570"/>
      <c r="CS327" s="570"/>
      <c r="CT327" s="570"/>
      <c r="CU327" s="570"/>
      <c r="CV327" s="570"/>
      <c r="CW327" s="570"/>
      <c r="CX327" s="570"/>
      <c r="CY327" s="570"/>
    </row>
    <row r="328" spans="1:103">
      <c r="A328" s="570"/>
      <c r="B328" s="570"/>
      <c r="C328" s="570"/>
      <c r="D328" s="570"/>
      <c r="E328" s="570"/>
      <c r="F328" s="570"/>
      <c r="G328" s="570"/>
      <c r="H328" s="570"/>
      <c r="I328" s="570"/>
      <c r="J328" s="570"/>
      <c r="K328" s="570"/>
      <c r="L328" s="570"/>
      <c r="M328" s="570"/>
      <c r="N328" s="570"/>
      <c r="O328" s="570"/>
      <c r="P328" s="570"/>
      <c r="Q328" s="570"/>
      <c r="R328" s="570"/>
      <c r="S328" s="570"/>
      <c r="T328" s="570"/>
      <c r="U328" s="570"/>
      <c r="V328" s="570"/>
      <c r="W328" s="570"/>
      <c r="X328" s="570"/>
      <c r="Y328" s="570"/>
      <c r="Z328" s="570"/>
      <c r="AA328" s="570"/>
      <c r="AB328" s="570"/>
      <c r="AL328" s="570"/>
      <c r="AM328" s="570"/>
      <c r="AN328" s="570"/>
      <c r="AO328" s="570"/>
      <c r="AP328" s="570"/>
      <c r="AQ328" s="570"/>
      <c r="AR328" s="570"/>
      <c r="AS328" s="570"/>
      <c r="AT328" s="570"/>
      <c r="AU328" s="570"/>
      <c r="AV328" s="570"/>
      <c r="AW328" s="570"/>
      <c r="AX328" s="570"/>
      <c r="AY328" s="570"/>
      <c r="AZ328" s="570"/>
      <c r="BA328" s="570"/>
      <c r="BB328" s="570"/>
      <c r="BC328" s="570"/>
      <c r="BD328" s="570"/>
      <c r="BE328" s="570"/>
      <c r="BF328" s="570"/>
      <c r="BG328" s="570"/>
      <c r="BH328" s="570"/>
      <c r="BI328" s="570"/>
      <c r="BJ328" s="570"/>
      <c r="BK328" s="570"/>
      <c r="BL328" s="570"/>
      <c r="BM328" s="570"/>
      <c r="BN328" s="570"/>
      <c r="BO328" s="570"/>
      <c r="BP328" s="570"/>
      <c r="BQ328" s="570"/>
      <c r="BR328" s="570"/>
      <c r="BS328" s="570"/>
      <c r="BT328" s="570"/>
      <c r="BU328" s="570"/>
      <c r="BV328" s="570"/>
      <c r="BW328" s="570"/>
      <c r="BX328" s="570"/>
      <c r="BY328" s="570"/>
      <c r="BZ328" s="570"/>
      <c r="CA328" s="570"/>
      <c r="CB328" s="570"/>
      <c r="CC328" s="570"/>
      <c r="CD328" s="570"/>
      <c r="CE328" s="570"/>
      <c r="CF328" s="570"/>
      <c r="CG328" s="570"/>
      <c r="CH328" s="570"/>
      <c r="CI328" s="570"/>
      <c r="CJ328" s="570"/>
      <c r="CK328" s="570"/>
      <c r="CL328" s="570"/>
      <c r="CM328" s="570"/>
      <c r="CN328" s="570"/>
      <c r="CO328" s="570"/>
      <c r="CP328" s="570"/>
      <c r="CQ328" s="570"/>
      <c r="CR328" s="570"/>
      <c r="CS328" s="570"/>
      <c r="CT328" s="570"/>
      <c r="CU328" s="570"/>
      <c r="CV328" s="570"/>
      <c r="CW328" s="570"/>
      <c r="CX328" s="570"/>
      <c r="CY328" s="570"/>
    </row>
    <row r="329" spans="1:103">
      <c r="A329" s="570"/>
      <c r="B329" s="570"/>
      <c r="C329" s="570"/>
      <c r="D329" s="570"/>
      <c r="E329" s="570"/>
      <c r="F329" s="570"/>
      <c r="G329" s="570"/>
      <c r="H329" s="570"/>
      <c r="I329" s="570"/>
      <c r="J329" s="570"/>
      <c r="K329" s="570"/>
      <c r="L329" s="570"/>
      <c r="M329" s="570"/>
      <c r="N329" s="570"/>
      <c r="O329" s="570"/>
      <c r="P329" s="570"/>
      <c r="Q329" s="570"/>
      <c r="R329" s="570"/>
      <c r="S329" s="570"/>
      <c r="T329" s="570"/>
      <c r="U329" s="570"/>
      <c r="V329" s="570"/>
      <c r="W329" s="570"/>
      <c r="X329" s="570"/>
      <c r="Y329" s="570"/>
      <c r="Z329" s="570"/>
      <c r="AA329" s="570"/>
      <c r="AB329" s="570"/>
      <c r="AL329" s="570"/>
      <c r="AM329" s="570"/>
      <c r="AN329" s="570"/>
      <c r="AO329" s="570"/>
      <c r="AP329" s="570"/>
      <c r="AQ329" s="570"/>
      <c r="AR329" s="570"/>
      <c r="AS329" s="570"/>
      <c r="AT329" s="570"/>
      <c r="AU329" s="570"/>
      <c r="AV329" s="570"/>
      <c r="AW329" s="570"/>
      <c r="AX329" s="570"/>
      <c r="AY329" s="570"/>
      <c r="AZ329" s="570"/>
      <c r="BA329" s="570"/>
      <c r="BB329" s="570"/>
      <c r="BC329" s="570"/>
      <c r="BD329" s="570"/>
      <c r="BE329" s="570"/>
      <c r="BF329" s="570"/>
      <c r="BG329" s="570"/>
      <c r="BH329" s="570"/>
      <c r="BI329" s="570"/>
      <c r="BJ329" s="570"/>
      <c r="BK329" s="570"/>
      <c r="BL329" s="570"/>
      <c r="BM329" s="570"/>
      <c r="BN329" s="570"/>
      <c r="BO329" s="570"/>
      <c r="BP329" s="570"/>
      <c r="BQ329" s="570"/>
      <c r="BR329" s="570"/>
      <c r="BS329" s="570"/>
      <c r="BT329" s="570"/>
      <c r="BU329" s="570"/>
      <c r="BV329" s="570"/>
      <c r="BW329" s="570"/>
      <c r="BX329" s="570"/>
      <c r="BY329" s="570"/>
      <c r="BZ329" s="570"/>
      <c r="CA329" s="570"/>
      <c r="CB329" s="570"/>
      <c r="CC329" s="570"/>
      <c r="CD329" s="570"/>
      <c r="CE329" s="570"/>
      <c r="CF329" s="570"/>
      <c r="CG329" s="570"/>
      <c r="CH329" s="570"/>
      <c r="CI329" s="570"/>
      <c r="CJ329" s="570"/>
      <c r="CK329" s="570"/>
      <c r="CL329" s="570"/>
      <c r="CM329" s="570"/>
      <c r="CN329" s="570"/>
      <c r="CO329" s="570"/>
      <c r="CP329" s="570"/>
      <c r="CQ329" s="570"/>
      <c r="CR329" s="570"/>
      <c r="CS329" s="570"/>
      <c r="CT329" s="570"/>
      <c r="CU329" s="570"/>
      <c r="CV329" s="570"/>
      <c r="CW329" s="570"/>
      <c r="CX329" s="570"/>
      <c r="CY329" s="570"/>
    </row>
    <row r="330" spans="1:103">
      <c r="A330" s="570"/>
      <c r="B330" s="570"/>
      <c r="C330" s="570"/>
      <c r="D330" s="570"/>
      <c r="E330" s="570"/>
      <c r="F330" s="570"/>
      <c r="G330" s="570"/>
      <c r="H330" s="570"/>
      <c r="I330" s="570"/>
      <c r="J330" s="570"/>
      <c r="K330" s="570"/>
      <c r="L330" s="570"/>
      <c r="M330" s="570"/>
      <c r="N330" s="570"/>
      <c r="O330" s="570"/>
      <c r="P330" s="570"/>
      <c r="Q330" s="570"/>
      <c r="R330" s="570"/>
      <c r="S330" s="570"/>
      <c r="T330" s="570"/>
      <c r="U330" s="570"/>
      <c r="V330" s="570"/>
      <c r="W330" s="570"/>
      <c r="X330" s="570"/>
      <c r="Y330" s="570"/>
      <c r="Z330" s="570"/>
      <c r="AA330" s="570"/>
      <c r="AB330" s="570"/>
      <c r="AL330" s="570"/>
      <c r="AM330" s="570"/>
      <c r="AN330" s="570"/>
      <c r="AO330" s="570"/>
      <c r="AP330" s="570"/>
      <c r="AQ330" s="570"/>
      <c r="AR330" s="570"/>
      <c r="AS330" s="570"/>
      <c r="AT330" s="570"/>
      <c r="AU330" s="570"/>
      <c r="AV330" s="570"/>
      <c r="AW330" s="570"/>
      <c r="AX330" s="570"/>
      <c r="AY330" s="570"/>
      <c r="AZ330" s="570"/>
      <c r="BA330" s="570"/>
      <c r="BB330" s="570"/>
      <c r="BC330" s="570"/>
      <c r="BD330" s="570"/>
      <c r="BE330" s="570"/>
      <c r="BF330" s="570"/>
      <c r="BG330" s="570"/>
      <c r="BH330" s="570"/>
      <c r="BI330" s="570"/>
      <c r="BJ330" s="570"/>
      <c r="BK330" s="570"/>
      <c r="BL330" s="570"/>
      <c r="BM330" s="570"/>
      <c r="BN330" s="570"/>
      <c r="BO330" s="570"/>
      <c r="BP330" s="570"/>
      <c r="BQ330" s="570"/>
      <c r="BR330" s="570"/>
      <c r="BS330" s="570"/>
      <c r="BT330" s="570"/>
      <c r="BU330" s="570"/>
      <c r="BV330" s="570"/>
      <c r="BW330" s="570"/>
      <c r="BX330" s="570"/>
      <c r="BY330" s="570"/>
      <c r="BZ330" s="570"/>
      <c r="CA330" s="570"/>
      <c r="CB330" s="570"/>
      <c r="CC330" s="570"/>
      <c r="CD330" s="570"/>
      <c r="CE330" s="570"/>
      <c r="CF330" s="570"/>
      <c r="CG330" s="570"/>
      <c r="CH330" s="570"/>
      <c r="CI330" s="570"/>
      <c r="CJ330" s="570"/>
      <c r="CK330" s="570"/>
      <c r="CL330" s="570"/>
      <c r="CM330" s="570"/>
      <c r="CN330" s="570"/>
      <c r="CO330" s="570"/>
      <c r="CP330" s="570"/>
      <c r="CQ330" s="570"/>
      <c r="CR330" s="570"/>
      <c r="CS330" s="570"/>
      <c r="CT330" s="570"/>
      <c r="CU330" s="570"/>
      <c r="CV330" s="570"/>
      <c r="CW330" s="570"/>
      <c r="CX330" s="570"/>
      <c r="CY330" s="570"/>
    </row>
    <row r="331" spans="1:103">
      <c r="A331" s="570"/>
      <c r="B331" s="570"/>
      <c r="C331" s="570"/>
      <c r="D331" s="570"/>
      <c r="E331" s="570"/>
      <c r="F331" s="570"/>
      <c r="G331" s="570"/>
      <c r="H331" s="570"/>
      <c r="I331" s="570"/>
      <c r="J331" s="570"/>
      <c r="K331" s="570"/>
      <c r="L331" s="570"/>
      <c r="M331" s="570"/>
      <c r="N331" s="570"/>
      <c r="O331" s="570"/>
      <c r="P331" s="570"/>
      <c r="Q331" s="570"/>
      <c r="R331" s="570"/>
      <c r="S331" s="570"/>
      <c r="T331" s="570"/>
      <c r="U331" s="570"/>
      <c r="V331" s="570"/>
      <c r="W331" s="570"/>
      <c r="X331" s="570"/>
      <c r="Y331" s="570"/>
      <c r="Z331" s="570"/>
      <c r="AA331" s="570"/>
      <c r="AB331" s="570"/>
      <c r="AL331" s="570"/>
      <c r="AM331" s="570"/>
      <c r="AN331" s="570"/>
      <c r="AO331" s="570"/>
      <c r="AP331" s="570"/>
      <c r="AQ331" s="570"/>
      <c r="AR331" s="570"/>
      <c r="AS331" s="570"/>
      <c r="AT331" s="570"/>
      <c r="AU331" s="570"/>
      <c r="AV331" s="570"/>
      <c r="AW331" s="570"/>
      <c r="AX331" s="570"/>
      <c r="AY331" s="570"/>
      <c r="AZ331" s="570"/>
      <c r="BA331" s="570"/>
      <c r="BB331" s="570"/>
      <c r="BC331" s="570"/>
      <c r="BD331" s="570"/>
      <c r="BE331" s="570"/>
      <c r="BF331" s="570"/>
      <c r="BG331" s="570"/>
      <c r="BH331" s="570"/>
      <c r="BI331" s="570"/>
      <c r="BJ331" s="570"/>
      <c r="BK331" s="570"/>
      <c r="BL331" s="570"/>
      <c r="BM331" s="570"/>
      <c r="BN331" s="570"/>
      <c r="BO331" s="570"/>
      <c r="BP331" s="570"/>
      <c r="BQ331" s="570"/>
      <c r="BR331" s="570"/>
      <c r="BS331" s="570"/>
      <c r="BT331" s="570"/>
      <c r="BU331" s="570"/>
      <c r="BV331" s="570"/>
      <c r="BW331" s="570"/>
      <c r="BX331" s="570"/>
      <c r="BY331" s="570"/>
      <c r="BZ331" s="570"/>
      <c r="CA331" s="570"/>
      <c r="CB331" s="570"/>
      <c r="CC331" s="570"/>
      <c r="CD331" s="570"/>
      <c r="CE331" s="570"/>
      <c r="CF331" s="570"/>
      <c r="CG331" s="570"/>
      <c r="CH331" s="570"/>
      <c r="CI331" s="570"/>
      <c r="CJ331" s="570"/>
      <c r="CK331" s="570"/>
      <c r="CL331" s="570"/>
      <c r="CM331" s="570"/>
      <c r="CN331" s="570"/>
      <c r="CO331" s="570"/>
      <c r="CP331" s="570"/>
      <c r="CQ331" s="570"/>
      <c r="CR331" s="570"/>
      <c r="CS331" s="570"/>
      <c r="CT331" s="570"/>
      <c r="CU331" s="570"/>
      <c r="CV331" s="570"/>
      <c r="CW331" s="570"/>
      <c r="CX331" s="570"/>
      <c r="CY331" s="570"/>
    </row>
    <row r="332" spans="1:103">
      <c r="A332" s="570"/>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L332" s="570"/>
      <c r="AM332" s="570"/>
      <c r="AN332" s="570"/>
      <c r="AO332" s="570"/>
      <c r="AP332" s="570"/>
      <c r="AQ332" s="570"/>
      <c r="AR332" s="570"/>
      <c r="AS332" s="570"/>
      <c r="AT332" s="570"/>
      <c r="AU332" s="570"/>
      <c r="AV332" s="570"/>
      <c r="AW332" s="570"/>
      <c r="AX332" s="570"/>
      <c r="AY332" s="570"/>
      <c r="AZ332" s="570"/>
      <c r="BA332" s="570"/>
      <c r="BB332" s="570"/>
      <c r="BC332" s="570"/>
      <c r="BD332" s="570"/>
      <c r="BE332" s="570"/>
      <c r="BF332" s="570"/>
      <c r="BG332" s="570"/>
      <c r="BH332" s="570"/>
      <c r="BI332" s="570"/>
      <c r="BJ332" s="570"/>
      <c r="BK332" s="570"/>
      <c r="BL332" s="570"/>
      <c r="BM332" s="570"/>
      <c r="BN332" s="570"/>
      <c r="BO332" s="570"/>
      <c r="BP332" s="570"/>
      <c r="BQ332" s="570"/>
      <c r="BR332" s="570"/>
      <c r="BS332" s="570"/>
      <c r="BT332" s="570"/>
      <c r="BU332" s="570"/>
      <c r="BV332" s="570"/>
      <c r="BW332" s="570"/>
      <c r="BX332" s="570"/>
      <c r="BY332" s="570"/>
      <c r="BZ332" s="570"/>
      <c r="CA332" s="570"/>
      <c r="CB332" s="570"/>
      <c r="CC332" s="570"/>
      <c r="CD332" s="570"/>
      <c r="CE332" s="570"/>
      <c r="CF332" s="570"/>
      <c r="CG332" s="570"/>
      <c r="CH332" s="570"/>
      <c r="CI332" s="570"/>
      <c r="CJ332" s="570"/>
      <c r="CK332" s="570"/>
      <c r="CL332" s="570"/>
      <c r="CM332" s="570"/>
      <c r="CN332" s="570"/>
      <c r="CO332" s="570"/>
      <c r="CP332" s="570"/>
      <c r="CQ332" s="570"/>
      <c r="CR332" s="570"/>
      <c r="CS332" s="570"/>
      <c r="CT332" s="570"/>
      <c r="CU332" s="570"/>
      <c r="CV332" s="570"/>
      <c r="CW332" s="570"/>
      <c r="CX332" s="570"/>
      <c r="CY332" s="570"/>
    </row>
    <row r="333" spans="1:103">
      <c r="A333" s="570"/>
      <c r="B333" s="570"/>
      <c r="C333" s="570"/>
      <c r="D333" s="570"/>
      <c r="E333" s="570"/>
      <c r="F333" s="570"/>
      <c r="G333" s="570"/>
      <c r="H333" s="570"/>
      <c r="I333" s="570"/>
      <c r="J333" s="570"/>
      <c r="K333" s="570"/>
      <c r="L333" s="570"/>
      <c r="M333" s="570"/>
      <c r="N333" s="570"/>
      <c r="O333" s="570"/>
      <c r="P333" s="570"/>
      <c r="Q333" s="570"/>
      <c r="R333" s="570"/>
      <c r="S333" s="570"/>
      <c r="T333" s="570"/>
      <c r="U333" s="570"/>
      <c r="V333" s="570"/>
      <c r="W333" s="570"/>
      <c r="X333" s="570"/>
      <c r="Y333" s="570"/>
      <c r="Z333" s="570"/>
      <c r="AA333" s="570"/>
      <c r="AB333" s="570"/>
      <c r="AL333" s="570"/>
      <c r="AM333" s="570"/>
      <c r="AN333" s="570"/>
      <c r="AO333" s="570"/>
      <c r="AP333" s="570"/>
      <c r="AQ333" s="570"/>
      <c r="AR333" s="570"/>
      <c r="AS333" s="570"/>
      <c r="AT333" s="570"/>
      <c r="AU333" s="570"/>
      <c r="AV333" s="570"/>
      <c r="AW333" s="570"/>
      <c r="AX333" s="570"/>
      <c r="AY333" s="570"/>
      <c r="AZ333" s="570"/>
      <c r="BA333" s="570"/>
      <c r="BB333" s="570"/>
      <c r="BC333" s="570"/>
      <c r="BD333" s="570"/>
      <c r="BE333" s="570"/>
      <c r="BF333" s="570"/>
      <c r="BG333" s="570"/>
      <c r="BH333" s="570"/>
      <c r="BI333" s="570"/>
      <c r="BJ333" s="570"/>
      <c r="BK333" s="570"/>
      <c r="BL333" s="570"/>
      <c r="BM333" s="570"/>
      <c r="BN333" s="570"/>
      <c r="BO333" s="570"/>
      <c r="BP333" s="570"/>
      <c r="BQ333" s="570"/>
      <c r="BR333" s="570"/>
      <c r="BS333" s="570"/>
      <c r="BT333" s="570"/>
      <c r="BU333" s="570"/>
      <c r="BV333" s="570"/>
      <c r="BW333" s="570"/>
      <c r="BX333" s="570"/>
      <c r="BY333" s="570"/>
      <c r="BZ333" s="570"/>
      <c r="CA333" s="570"/>
      <c r="CB333" s="570"/>
      <c r="CC333" s="570"/>
      <c r="CD333" s="570"/>
      <c r="CE333" s="570"/>
      <c r="CF333" s="570"/>
      <c r="CG333" s="570"/>
      <c r="CH333" s="570"/>
      <c r="CI333" s="570"/>
      <c r="CJ333" s="570"/>
      <c r="CK333" s="570"/>
      <c r="CL333" s="570"/>
      <c r="CM333" s="570"/>
      <c r="CN333" s="570"/>
      <c r="CO333" s="570"/>
      <c r="CP333" s="570"/>
      <c r="CQ333" s="570"/>
      <c r="CR333" s="570"/>
      <c r="CS333" s="570"/>
      <c r="CT333" s="570"/>
      <c r="CU333" s="570"/>
      <c r="CV333" s="570"/>
      <c r="CW333" s="570"/>
      <c r="CX333" s="570"/>
      <c r="CY333" s="570"/>
    </row>
    <row r="334" spans="1:103">
      <c r="A334" s="570"/>
      <c r="B334" s="570"/>
      <c r="C334" s="570"/>
      <c r="D334" s="570"/>
      <c r="E334" s="570"/>
      <c r="F334" s="570"/>
      <c r="G334" s="570"/>
      <c r="H334" s="570"/>
      <c r="I334" s="570"/>
      <c r="J334" s="570"/>
      <c r="K334" s="570"/>
      <c r="L334" s="570"/>
      <c r="M334" s="570"/>
      <c r="N334" s="570"/>
      <c r="O334" s="570"/>
      <c r="P334" s="570"/>
      <c r="Q334" s="570"/>
      <c r="R334" s="570"/>
      <c r="S334" s="570"/>
      <c r="T334" s="570"/>
      <c r="U334" s="570"/>
      <c r="V334" s="570"/>
      <c r="W334" s="570"/>
      <c r="X334" s="570"/>
      <c r="Y334" s="570"/>
      <c r="Z334" s="570"/>
      <c r="AA334" s="570"/>
      <c r="AB334" s="570"/>
      <c r="AL334" s="570"/>
      <c r="AM334" s="570"/>
      <c r="AN334" s="570"/>
      <c r="AO334" s="570"/>
      <c r="AP334" s="570"/>
      <c r="AQ334" s="570"/>
      <c r="AR334" s="570"/>
      <c r="AS334" s="570"/>
      <c r="AT334" s="570"/>
      <c r="AU334" s="570"/>
      <c r="AV334" s="570"/>
      <c r="AW334" s="570"/>
      <c r="AX334" s="570"/>
      <c r="AY334" s="570"/>
      <c r="AZ334" s="570"/>
      <c r="BA334" s="570"/>
      <c r="BB334" s="570"/>
      <c r="BC334" s="570"/>
      <c r="BD334" s="570"/>
      <c r="BE334" s="570"/>
      <c r="BF334" s="570"/>
      <c r="BG334" s="570"/>
      <c r="BH334" s="570"/>
      <c r="BI334" s="570"/>
      <c r="BJ334" s="570"/>
      <c r="BK334" s="570"/>
      <c r="BL334" s="570"/>
      <c r="BM334" s="570"/>
      <c r="BN334" s="570"/>
      <c r="BO334" s="570"/>
      <c r="BP334" s="570"/>
      <c r="BQ334" s="570"/>
      <c r="BR334" s="570"/>
      <c r="BS334" s="570"/>
      <c r="BT334" s="570"/>
      <c r="BU334" s="570"/>
      <c r="BV334" s="570"/>
      <c r="BW334" s="570"/>
      <c r="BX334" s="570"/>
      <c r="BY334" s="570"/>
      <c r="BZ334" s="570"/>
      <c r="CA334" s="570"/>
      <c r="CB334" s="570"/>
      <c r="CC334" s="570"/>
      <c r="CD334" s="570"/>
      <c r="CE334" s="570"/>
      <c r="CF334" s="570"/>
      <c r="CG334" s="570"/>
      <c r="CH334" s="570"/>
      <c r="CI334" s="570"/>
      <c r="CJ334" s="570"/>
      <c r="CK334" s="570"/>
      <c r="CL334" s="570"/>
      <c r="CM334" s="570"/>
      <c r="CN334" s="570"/>
      <c r="CO334" s="570"/>
      <c r="CP334" s="570"/>
      <c r="CQ334" s="570"/>
      <c r="CR334" s="570"/>
      <c r="CS334" s="570"/>
      <c r="CT334" s="570"/>
      <c r="CU334" s="570"/>
      <c r="CV334" s="570"/>
      <c r="CW334" s="570"/>
      <c r="CX334" s="570"/>
      <c r="CY334" s="570"/>
    </row>
    <row r="335" spans="1:103">
      <c r="A335" s="570"/>
      <c r="B335" s="570"/>
      <c r="C335" s="570"/>
      <c r="D335" s="570"/>
      <c r="E335" s="570"/>
      <c r="F335" s="570"/>
      <c r="G335" s="570"/>
      <c r="H335" s="570"/>
      <c r="I335" s="570"/>
      <c r="J335" s="570"/>
      <c r="K335" s="570"/>
      <c r="L335" s="570"/>
      <c r="M335" s="570"/>
      <c r="N335" s="570"/>
      <c r="O335" s="570"/>
      <c r="P335" s="570"/>
      <c r="Q335" s="570"/>
      <c r="R335" s="570"/>
      <c r="S335" s="570"/>
      <c r="T335" s="570"/>
      <c r="U335" s="570"/>
      <c r="V335" s="570"/>
      <c r="W335" s="570"/>
      <c r="X335" s="570"/>
      <c r="Y335" s="570"/>
      <c r="Z335" s="570"/>
      <c r="AA335" s="570"/>
      <c r="AB335" s="570"/>
      <c r="AL335" s="570"/>
      <c r="AM335" s="570"/>
      <c r="AN335" s="570"/>
      <c r="AO335" s="570"/>
      <c r="AP335" s="570"/>
      <c r="AQ335" s="570"/>
      <c r="AR335" s="570"/>
      <c r="AS335" s="570"/>
      <c r="AT335" s="570"/>
      <c r="AU335" s="570"/>
      <c r="AV335" s="570"/>
      <c r="AW335" s="570"/>
      <c r="AX335" s="570"/>
      <c r="AY335" s="570"/>
      <c r="AZ335" s="570"/>
      <c r="BA335" s="570"/>
      <c r="BB335" s="570"/>
      <c r="BC335" s="570"/>
      <c r="BD335" s="570"/>
      <c r="BE335" s="570"/>
      <c r="BF335" s="570"/>
      <c r="BG335" s="570"/>
      <c r="BH335" s="570"/>
      <c r="BI335" s="570"/>
      <c r="BJ335" s="570"/>
      <c r="BK335" s="570"/>
      <c r="BL335" s="570"/>
      <c r="BM335" s="570"/>
      <c r="BN335" s="570"/>
      <c r="BO335" s="570"/>
      <c r="BP335" s="570"/>
      <c r="BQ335" s="570"/>
      <c r="BR335" s="570"/>
      <c r="BS335" s="570"/>
      <c r="BT335" s="570"/>
      <c r="BU335" s="570"/>
      <c r="BV335" s="570"/>
      <c r="BW335" s="570"/>
      <c r="BX335" s="570"/>
      <c r="BY335" s="570"/>
      <c r="BZ335" s="570"/>
      <c r="CA335" s="570"/>
      <c r="CB335" s="570"/>
      <c r="CC335" s="570"/>
      <c r="CD335" s="570"/>
      <c r="CE335" s="570"/>
      <c r="CF335" s="570"/>
      <c r="CG335" s="570"/>
      <c r="CH335" s="570"/>
      <c r="CI335" s="570"/>
      <c r="CJ335" s="570"/>
      <c r="CK335" s="570"/>
      <c r="CL335" s="570"/>
      <c r="CM335" s="570"/>
      <c r="CN335" s="570"/>
      <c r="CO335" s="570"/>
      <c r="CP335" s="570"/>
      <c r="CQ335" s="570"/>
      <c r="CR335" s="570"/>
      <c r="CS335" s="570"/>
      <c r="CT335" s="570"/>
      <c r="CU335" s="570"/>
      <c r="CV335" s="570"/>
      <c r="CW335" s="570"/>
      <c r="CX335" s="570"/>
      <c r="CY335" s="570"/>
    </row>
    <row r="336" spans="1:103">
      <c r="A336" s="570"/>
      <c r="B336" s="570"/>
      <c r="C336" s="570"/>
      <c r="D336" s="570"/>
      <c r="E336" s="570"/>
      <c r="F336" s="570"/>
      <c r="G336" s="570"/>
      <c r="H336" s="570"/>
      <c r="I336" s="570"/>
      <c r="J336" s="570"/>
      <c r="K336" s="570"/>
      <c r="L336" s="570"/>
      <c r="M336" s="570"/>
      <c r="N336" s="570"/>
      <c r="O336" s="570"/>
      <c r="P336" s="570"/>
      <c r="Q336" s="570"/>
      <c r="R336" s="570"/>
      <c r="S336" s="570"/>
      <c r="T336" s="570"/>
      <c r="U336" s="570"/>
      <c r="V336" s="570"/>
      <c r="W336" s="570"/>
      <c r="X336" s="570"/>
      <c r="Y336" s="570"/>
      <c r="Z336" s="570"/>
      <c r="AA336" s="570"/>
      <c r="AB336" s="570"/>
      <c r="AL336" s="570"/>
      <c r="AM336" s="570"/>
      <c r="AN336" s="570"/>
      <c r="AO336" s="570"/>
      <c r="AP336" s="570"/>
      <c r="AQ336" s="570"/>
      <c r="AR336" s="570"/>
      <c r="AS336" s="570"/>
      <c r="AT336" s="570"/>
      <c r="AU336" s="570"/>
      <c r="AV336" s="570"/>
      <c r="AW336" s="570"/>
      <c r="AX336" s="570"/>
      <c r="AY336" s="570"/>
      <c r="AZ336" s="570"/>
      <c r="BA336" s="570"/>
      <c r="BB336" s="570"/>
      <c r="BC336" s="570"/>
      <c r="BD336" s="570"/>
      <c r="BE336" s="570"/>
      <c r="BF336" s="570"/>
      <c r="BG336" s="570"/>
      <c r="BH336" s="570"/>
      <c r="BI336" s="570"/>
      <c r="BJ336" s="570"/>
      <c r="BK336" s="570"/>
      <c r="BL336" s="570"/>
      <c r="BM336" s="570"/>
      <c r="BN336" s="570"/>
      <c r="BO336" s="570"/>
      <c r="BP336" s="570"/>
      <c r="BQ336" s="570"/>
      <c r="BR336" s="570"/>
      <c r="BS336" s="570"/>
      <c r="BT336" s="570"/>
      <c r="BU336" s="570"/>
      <c r="BV336" s="570"/>
      <c r="BW336" s="570"/>
      <c r="BX336" s="570"/>
      <c r="BY336" s="570"/>
      <c r="BZ336" s="570"/>
      <c r="CA336" s="570"/>
      <c r="CB336" s="570"/>
      <c r="CC336" s="570"/>
      <c r="CD336" s="570"/>
      <c r="CE336" s="570"/>
      <c r="CF336" s="570"/>
      <c r="CG336" s="570"/>
      <c r="CH336" s="570"/>
      <c r="CI336" s="570"/>
      <c r="CJ336" s="570"/>
      <c r="CK336" s="570"/>
      <c r="CL336" s="570"/>
      <c r="CM336" s="570"/>
      <c r="CN336" s="570"/>
      <c r="CO336" s="570"/>
      <c r="CP336" s="570"/>
      <c r="CQ336" s="570"/>
      <c r="CR336" s="570"/>
      <c r="CS336" s="570"/>
      <c r="CT336" s="570"/>
      <c r="CU336" s="570"/>
      <c r="CV336" s="570"/>
      <c r="CW336" s="570"/>
      <c r="CX336" s="570"/>
      <c r="CY336" s="570"/>
    </row>
    <row r="337" spans="1:103">
      <c r="A337" s="570"/>
      <c r="B337" s="570"/>
      <c r="C337" s="570"/>
      <c r="D337" s="570"/>
      <c r="E337" s="570"/>
      <c r="F337" s="570"/>
      <c r="G337" s="570"/>
      <c r="H337" s="570"/>
      <c r="I337" s="570"/>
      <c r="J337" s="570"/>
      <c r="K337" s="570"/>
      <c r="L337" s="570"/>
      <c r="M337" s="570"/>
      <c r="N337" s="570"/>
      <c r="O337" s="570"/>
      <c r="P337" s="570"/>
      <c r="Q337" s="570"/>
      <c r="R337" s="570"/>
      <c r="S337" s="570"/>
      <c r="T337" s="570"/>
      <c r="U337" s="570"/>
      <c r="V337" s="570"/>
      <c r="W337" s="570"/>
      <c r="X337" s="570"/>
      <c r="Y337" s="570"/>
      <c r="Z337" s="570"/>
      <c r="AA337" s="570"/>
      <c r="AB337" s="570"/>
      <c r="AL337" s="570"/>
      <c r="AM337" s="570"/>
      <c r="AN337" s="570"/>
      <c r="AO337" s="570"/>
      <c r="AP337" s="570"/>
      <c r="AQ337" s="570"/>
      <c r="AR337" s="570"/>
      <c r="AS337" s="570"/>
      <c r="AT337" s="570"/>
      <c r="AU337" s="570"/>
      <c r="AV337" s="570"/>
      <c r="AW337" s="570"/>
      <c r="AX337" s="570"/>
      <c r="AY337" s="570"/>
      <c r="AZ337" s="570"/>
      <c r="BA337" s="570"/>
      <c r="BB337" s="570"/>
      <c r="BC337" s="570"/>
      <c r="BD337" s="570"/>
      <c r="BE337" s="570"/>
      <c r="BF337" s="570"/>
      <c r="BG337" s="570"/>
      <c r="BH337" s="570"/>
      <c r="BI337" s="570"/>
      <c r="BJ337" s="570"/>
      <c r="BK337" s="570"/>
      <c r="BL337" s="570"/>
      <c r="BM337" s="570"/>
      <c r="BN337" s="570"/>
      <c r="BO337" s="570"/>
      <c r="BP337" s="570"/>
      <c r="BQ337" s="570"/>
      <c r="BR337" s="570"/>
      <c r="BS337" s="570"/>
      <c r="BT337" s="570"/>
      <c r="BU337" s="570"/>
      <c r="BV337" s="570"/>
      <c r="BW337" s="570"/>
      <c r="BX337" s="570"/>
      <c r="BY337" s="570"/>
      <c r="BZ337" s="570"/>
      <c r="CA337" s="570"/>
      <c r="CB337" s="570"/>
      <c r="CC337" s="570"/>
      <c r="CD337" s="570"/>
      <c r="CE337" s="570"/>
      <c r="CF337" s="570"/>
      <c r="CG337" s="570"/>
      <c r="CH337" s="570"/>
      <c r="CI337" s="570"/>
      <c r="CJ337" s="570"/>
      <c r="CK337" s="570"/>
      <c r="CL337" s="570"/>
      <c r="CM337" s="570"/>
      <c r="CN337" s="570"/>
      <c r="CO337" s="570"/>
      <c r="CP337" s="570"/>
      <c r="CQ337" s="570"/>
      <c r="CR337" s="570"/>
      <c r="CS337" s="570"/>
      <c r="CT337" s="570"/>
      <c r="CU337" s="570"/>
      <c r="CV337" s="570"/>
      <c r="CW337" s="570"/>
      <c r="CX337" s="570"/>
      <c r="CY337" s="570"/>
    </row>
    <row r="338" spans="1:103">
      <c r="A338" s="570"/>
      <c r="B338" s="570"/>
      <c r="C338" s="570"/>
      <c r="D338" s="570"/>
      <c r="E338" s="570"/>
      <c r="F338" s="570"/>
      <c r="G338" s="570"/>
      <c r="H338" s="570"/>
      <c r="I338" s="570"/>
      <c r="J338" s="570"/>
      <c r="K338" s="570"/>
      <c r="L338" s="570"/>
      <c r="M338" s="570"/>
      <c r="N338" s="570"/>
      <c r="O338" s="570"/>
      <c r="P338" s="570"/>
      <c r="Q338" s="570"/>
      <c r="R338" s="570"/>
      <c r="S338" s="570"/>
      <c r="T338" s="570"/>
      <c r="U338" s="570"/>
      <c r="V338" s="570"/>
      <c r="W338" s="570"/>
      <c r="X338" s="570"/>
      <c r="Y338" s="570"/>
      <c r="Z338" s="570"/>
      <c r="AA338" s="570"/>
      <c r="AB338" s="570"/>
      <c r="AL338" s="570"/>
      <c r="AM338" s="570"/>
      <c r="AN338" s="570"/>
      <c r="AO338" s="570"/>
      <c r="AP338" s="570"/>
      <c r="AQ338" s="570"/>
      <c r="AR338" s="570"/>
      <c r="AS338" s="570"/>
      <c r="AT338" s="570"/>
      <c r="AU338" s="570"/>
      <c r="AV338" s="570"/>
      <c r="AW338" s="570"/>
      <c r="AX338" s="570"/>
      <c r="AY338" s="570"/>
      <c r="AZ338" s="570"/>
      <c r="BA338" s="570"/>
      <c r="BB338" s="570"/>
      <c r="BC338" s="570"/>
      <c r="BD338" s="570"/>
      <c r="BE338" s="570"/>
      <c r="BF338" s="570"/>
      <c r="BG338" s="570"/>
      <c r="BH338" s="570"/>
      <c r="BI338" s="570"/>
      <c r="BJ338" s="570"/>
      <c r="BK338" s="570"/>
      <c r="BL338" s="570"/>
      <c r="BM338" s="570"/>
      <c r="BN338" s="570"/>
      <c r="BO338" s="570"/>
      <c r="BP338" s="570"/>
      <c r="BQ338" s="570"/>
      <c r="BR338" s="570"/>
      <c r="BS338" s="570"/>
      <c r="BT338" s="570"/>
      <c r="BU338" s="570"/>
      <c r="BV338" s="570"/>
      <c r="BW338" s="570"/>
      <c r="BX338" s="570"/>
      <c r="BY338" s="570"/>
      <c r="BZ338" s="570"/>
      <c r="CA338" s="570"/>
      <c r="CB338" s="570"/>
      <c r="CC338" s="570"/>
      <c r="CD338" s="570"/>
      <c r="CE338" s="570"/>
      <c r="CF338" s="570"/>
      <c r="CG338" s="570"/>
      <c r="CH338" s="570"/>
      <c r="CI338" s="570"/>
      <c r="CJ338" s="570"/>
      <c r="CK338" s="570"/>
      <c r="CL338" s="570"/>
      <c r="CM338" s="570"/>
      <c r="CN338" s="570"/>
      <c r="CO338" s="570"/>
      <c r="CP338" s="570"/>
      <c r="CQ338" s="570"/>
      <c r="CR338" s="570"/>
      <c r="CS338" s="570"/>
      <c r="CT338" s="570"/>
      <c r="CU338" s="570"/>
      <c r="CV338" s="570"/>
      <c r="CW338" s="570"/>
      <c r="CX338" s="570"/>
      <c r="CY338" s="570"/>
    </row>
    <row r="339" spans="1:103">
      <c r="A339" s="570"/>
      <c r="B339" s="570"/>
      <c r="C339" s="570"/>
      <c r="D339" s="570"/>
      <c r="E339" s="570"/>
      <c r="F339" s="570"/>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L339" s="570"/>
      <c r="AM339" s="570"/>
      <c r="AN339" s="570"/>
      <c r="AO339" s="570"/>
      <c r="AP339" s="570"/>
      <c r="AQ339" s="570"/>
      <c r="AR339" s="570"/>
      <c r="AS339" s="570"/>
      <c r="AT339" s="570"/>
      <c r="AU339" s="570"/>
      <c r="AV339" s="570"/>
      <c r="AW339" s="570"/>
      <c r="AX339" s="570"/>
      <c r="AY339" s="570"/>
      <c r="AZ339" s="570"/>
      <c r="BA339" s="570"/>
      <c r="BB339" s="570"/>
      <c r="BC339" s="570"/>
      <c r="BD339" s="570"/>
      <c r="BE339" s="570"/>
      <c r="BF339" s="570"/>
      <c r="BG339" s="570"/>
      <c r="BH339" s="570"/>
      <c r="BI339" s="570"/>
      <c r="BJ339" s="570"/>
      <c r="BK339" s="570"/>
      <c r="BL339" s="570"/>
      <c r="BM339" s="570"/>
      <c r="BN339" s="570"/>
      <c r="BO339" s="570"/>
      <c r="BP339" s="570"/>
      <c r="BQ339" s="570"/>
      <c r="BR339" s="570"/>
      <c r="BS339" s="570"/>
      <c r="BT339" s="570"/>
      <c r="BU339" s="570"/>
      <c r="BV339" s="570"/>
      <c r="BW339" s="570"/>
      <c r="BX339" s="570"/>
      <c r="BY339" s="570"/>
      <c r="BZ339" s="570"/>
      <c r="CA339" s="570"/>
      <c r="CB339" s="570"/>
      <c r="CC339" s="570"/>
      <c r="CD339" s="570"/>
      <c r="CE339" s="570"/>
      <c r="CF339" s="570"/>
      <c r="CG339" s="570"/>
      <c r="CH339" s="570"/>
      <c r="CI339" s="570"/>
      <c r="CJ339" s="570"/>
      <c r="CK339" s="570"/>
      <c r="CL339" s="570"/>
      <c r="CM339" s="570"/>
      <c r="CN339" s="570"/>
      <c r="CO339" s="570"/>
      <c r="CP339" s="570"/>
      <c r="CQ339" s="570"/>
      <c r="CR339" s="570"/>
      <c r="CS339" s="570"/>
      <c r="CT339" s="570"/>
      <c r="CU339" s="570"/>
      <c r="CV339" s="570"/>
      <c r="CW339" s="570"/>
      <c r="CX339" s="570"/>
      <c r="CY339" s="570"/>
    </row>
    <row r="340" spans="1:103">
      <c r="A340" s="570"/>
      <c r="B340" s="570"/>
      <c r="C340" s="570"/>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L340" s="570"/>
      <c r="AM340" s="570"/>
      <c r="AN340" s="570"/>
      <c r="AO340" s="570"/>
      <c r="AP340" s="570"/>
      <c r="AQ340" s="570"/>
      <c r="AR340" s="570"/>
      <c r="AS340" s="570"/>
      <c r="AT340" s="570"/>
      <c r="AU340" s="570"/>
      <c r="AV340" s="570"/>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c r="BR340" s="570"/>
      <c r="BS340" s="570"/>
      <c r="BT340" s="570"/>
      <c r="BU340" s="570"/>
      <c r="BV340" s="570"/>
      <c r="BW340" s="570"/>
      <c r="BX340" s="570"/>
      <c r="BY340" s="570"/>
      <c r="BZ340" s="570"/>
      <c r="CA340" s="570"/>
      <c r="CB340" s="570"/>
      <c r="CC340" s="570"/>
      <c r="CD340" s="570"/>
      <c r="CE340" s="570"/>
      <c r="CF340" s="570"/>
      <c r="CG340" s="570"/>
      <c r="CH340" s="570"/>
      <c r="CI340" s="570"/>
      <c r="CJ340" s="570"/>
      <c r="CK340" s="570"/>
      <c r="CL340" s="570"/>
      <c r="CM340" s="570"/>
      <c r="CN340" s="570"/>
      <c r="CO340" s="570"/>
      <c r="CP340" s="570"/>
      <c r="CQ340" s="570"/>
      <c r="CR340" s="570"/>
      <c r="CS340" s="570"/>
      <c r="CT340" s="570"/>
      <c r="CU340" s="570"/>
      <c r="CV340" s="570"/>
      <c r="CW340" s="570"/>
      <c r="CX340" s="570"/>
      <c r="CY340" s="570"/>
    </row>
    <row r="341" spans="1:103">
      <c r="A341" s="570"/>
      <c r="B341" s="570"/>
      <c r="C341" s="570"/>
      <c r="D341" s="570"/>
      <c r="E341" s="570"/>
      <c r="F341" s="570"/>
      <c r="G341" s="570"/>
      <c r="H341" s="570"/>
      <c r="I341" s="570"/>
      <c r="J341" s="570"/>
      <c r="K341" s="570"/>
      <c r="L341" s="570"/>
      <c r="M341" s="570"/>
      <c r="N341" s="570"/>
      <c r="O341" s="570"/>
      <c r="P341" s="570"/>
      <c r="Q341" s="570"/>
      <c r="R341" s="570"/>
      <c r="S341" s="570"/>
      <c r="T341" s="570"/>
      <c r="U341" s="570"/>
      <c r="V341" s="570"/>
      <c r="W341" s="570"/>
      <c r="X341" s="570"/>
      <c r="Y341" s="570"/>
      <c r="Z341" s="570"/>
      <c r="AA341" s="570"/>
      <c r="AB341" s="570"/>
      <c r="AL341" s="570"/>
      <c r="AM341" s="570"/>
      <c r="AN341" s="570"/>
      <c r="AO341" s="570"/>
      <c r="AP341" s="570"/>
      <c r="AQ341" s="570"/>
      <c r="AR341" s="570"/>
      <c r="AS341" s="570"/>
      <c r="AT341" s="570"/>
      <c r="AU341" s="570"/>
      <c r="AV341" s="570"/>
      <c r="AW341" s="570"/>
      <c r="AX341" s="570"/>
      <c r="AY341" s="570"/>
      <c r="AZ341" s="570"/>
      <c r="BA341" s="570"/>
      <c r="BB341" s="570"/>
      <c r="BC341" s="570"/>
      <c r="BD341" s="570"/>
      <c r="BE341" s="570"/>
      <c r="BF341" s="570"/>
      <c r="BG341" s="570"/>
      <c r="BH341" s="570"/>
      <c r="BI341" s="570"/>
      <c r="BJ341" s="570"/>
      <c r="BK341" s="570"/>
      <c r="BL341" s="570"/>
      <c r="BM341" s="570"/>
      <c r="BN341" s="570"/>
      <c r="BO341" s="570"/>
      <c r="BP341" s="570"/>
      <c r="BQ341" s="570"/>
      <c r="BR341" s="570"/>
      <c r="BS341" s="570"/>
      <c r="BT341" s="570"/>
      <c r="BU341" s="570"/>
      <c r="BV341" s="570"/>
      <c r="BW341" s="570"/>
      <c r="BX341" s="570"/>
      <c r="BY341" s="570"/>
      <c r="BZ341" s="570"/>
      <c r="CA341" s="570"/>
      <c r="CB341" s="570"/>
      <c r="CC341" s="570"/>
      <c r="CD341" s="570"/>
      <c r="CE341" s="570"/>
      <c r="CF341" s="570"/>
      <c r="CG341" s="570"/>
      <c r="CH341" s="570"/>
      <c r="CI341" s="570"/>
      <c r="CJ341" s="570"/>
      <c r="CK341" s="570"/>
      <c r="CL341" s="570"/>
      <c r="CM341" s="570"/>
      <c r="CN341" s="570"/>
      <c r="CO341" s="570"/>
      <c r="CP341" s="570"/>
      <c r="CQ341" s="570"/>
      <c r="CR341" s="570"/>
      <c r="CS341" s="570"/>
      <c r="CT341" s="570"/>
      <c r="CU341" s="570"/>
      <c r="CV341" s="570"/>
      <c r="CW341" s="570"/>
      <c r="CX341" s="570"/>
      <c r="CY341" s="570"/>
    </row>
    <row r="342" spans="1:103">
      <c r="A342" s="570"/>
      <c r="B342" s="570"/>
      <c r="C342" s="570"/>
      <c r="D342" s="570"/>
      <c r="E342" s="570"/>
      <c r="F342" s="570"/>
      <c r="G342" s="570"/>
      <c r="H342" s="570"/>
      <c r="I342" s="570"/>
      <c r="J342" s="570"/>
      <c r="K342" s="570"/>
      <c r="L342" s="570"/>
      <c r="M342" s="570"/>
      <c r="N342" s="570"/>
      <c r="O342" s="570"/>
      <c r="P342" s="570"/>
      <c r="Q342" s="570"/>
      <c r="R342" s="570"/>
      <c r="S342" s="570"/>
      <c r="T342" s="570"/>
      <c r="U342" s="570"/>
      <c r="V342" s="570"/>
      <c r="W342" s="570"/>
      <c r="X342" s="570"/>
      <c r="Y342" s="570"/>
      <c r="Z342" s="570"/>
      <c r="AA342" s="570"/>
      <c r="AB342" s="570"/>
      <c r="AL342" s="570"/>
      <c r="AM342" s="570"/>
      <c r="AN342" s="570"/>
      <c r="AO342" s="570"/>
      <c r="AP342" s="570"/>
      <c r="AQ342" s="570"/>
      <c r="AR342" s="570"/>
      <c r="AS342" s="570"/>
      <c r="AT342" s="570"/>
      <c r="AU342" s="570"/>
      <c r="AV342" s="570"/>
      <c r="AW342" s="570"/>
      <c r="AX342" s="570"/>
      <c r="AY342" s="570"/>
      <c r="AZ342" s="570"/>
      <c r="BA342" s="570"/>
      <c r="BB342" s="570"/>
      <c r="BC342" s="570"/>
      <c r="BD342" s="570"/>
      <c r="BE342" s="570"/>
      <c r="BF342" s="570"/>
      <c r="BG342" s="570"/>
      <c r="BH342" s="570"/>
      <c r="BI342" s="570"/>
      <c r="BJ342" s="570"/>
      <c r="BK342" s="570"/>
      <c r="BL342" s="570"/>
      <c r="BM342" s="570"/>
      <c r="BN342" s="570"/>
      <c r="BO342" s="570"/>
      <c r="BP342" s="570"/>
      <c r="BQ342" s="570"/>
      <c r="BR342" s="570"/>
      <c r="BS342" s="570"/>
      <c r="BT342" s="570"/>
      <c r="BU342" s="570"/>
      <c r="BV342" s="570"/>
      <c r="BW342" s="570"/>
      <c r="BX342" s="570"/>
      <c r="BY342" s="570"/>
      <c r="BZ342" s="570"/>
      <c r="CA342" s="570"/>
      <c r="CB342" s="570"/>
      <c r="CC342" s="570"/>
      <c r="CD342" s="570"/>
      <c r="CE342" s="570"/>
      <c r="CF342" s="570"/>
      <c r="CG342" s="570"/>
      <c r="CH342" s="570"/>
      <c r="CI342" s="570"/>
      <c r="CJ342" s="570"/>
      <c r="CK342" s="570"/>
      <c r="CL342" s="570"/>
      <c r="CM342" s="570"/>
      <c r="CN342" s="570"/>
      <c r="CO342" s="570"/>
      <c r="CP342" s="570"/>
      <c r="CQ342" s="570"/>
      <c r="CR342" s="570"/>
      <c r="CS342" s="570"/>
      <c r="CT342" s="570"/>
      <c r="CU342" s="570"/>
      <c r="CV342" s="570"/>
      <c r="CW342" s="570"/>
      <c r="CX342" s="570"/>
      <c r="CY342" s="570"/>
    </row>
    <row r="343" spans="1:103">
      <c r="A343" s="570"/>
      <c r="B343" s="570"/>
      <c r="C343" s="570"/>
      <c r="D343" s="570"/>
      <c r="E343" s="570"/>
      <c r="F343" s="570"/>
      <c r="G343" s="570"/>
      <c r="H343" s="570"/>
      <c r="I343" s="570"/>
      <c r="J343" s="570"/>
      <c r="K343" s="570"/>
      <c r="L343" s="570"/>
      <c r="M343" s="570"/>
      <c r="N343" s="570"/>
      <c r="O343" s="570"/>
      <c r="P343" s="570"/>
      <c r="Q343" s="570"/>
      <c r="R343" s="570"/>
      <c r="S343" s="570"/>
      <c r="T343" s="570"/>
      <c r="U343" s="570"/>
      <c r="V343" s="570"/>
      <c r="W343" s="570"/>
      <c r="X343" s="570"/>
      <c r="Y343" s="570"/>
      <c r="Z343" s="570"/>
      <c r="AA343" s="570"/>
      <c r="AB343" s="570"/>
      <c r="AL343" s="570"/>
      <c r="AM343" s="570"/>
      <c r="AN343" s="570"/>
      <c r="AO343" s="570"/>
      <c r="AP343" s="570"/>
      <c r="AQ343" s="570"/>
      <c r="AR343" s="570"/>
      <c r="AS343" s="570"/>
      <c r="AT343" s="570"/>
      <c r="AU343" s="570"/>
      <c r="AV343" s="570"/>
      <c r="AW343" s="570"/>
      <c r="AX343" s="570"/>
      <c r="AY343" s="570"/>
      <c r="AZ343" s="570"/>
      <c r="BA343" s="570"/>
      <c r="BB343" s="570"/>
      <c r="BC343" s="570"/>
      <c r="BD343" s="570"/>
      <c r="BE343" s="570"/>
      <c r="BF343" s="570"/>
      <c r="BG343" s="570"/>
      <c r="BH343" s="570"/>
      <c r="BI343" s="570"/>
      <c r="BJ343" s="570"/>
      <c r="BK343" s="570"/>
      <c r="BL343" s="570"/>
      <c r="BM343" s="570"/>
      <c r="BN343" s="570"/>
      <c r="BO343" s="570"/>
      <c r="BP343" s="570"/>
      <c r="BQ343" s="570"/>
      <c r="BR343" s="570"/>
      <c r="BS343" s="570"/>
      <c r="BT343" s="570"/>
      <c r="BU343" s="570"/>
      <c r="BV343" s="570"/>
      <c r="BW343" s="570"/>
      <c r="BX343" s="570"/>
      <c r="BY343" s="570"/>
      <c r="BZ343" s="570"/>
      <c r="CA343" s="570"/>
      <c r="CB343" s="570"/>
      <c r="CC343" s="570"/>
      <c r="CD343" s="570"/>
      <c r="CE343" s="570"/>
      <c r="CF343" s="570"/>
      <c r="CG343" s="570"/>
      <c r="CH343" s="570"/>
      <c r="CI343" s="570"/>
      <c r="CJ343" s="570"/>
      <c r="CK343" s="570"/>
      <c r="CL343" s="570"/>
      <c r="CM343" s="570"/>
      <c r="CN343" s="570"/>
      <c r="CO343" s="570"/>
      <c r="CP343" s="570"/>
      <c r="CQ343" s="570"/>
      <c r="CR343" s="570"/>
      <c r="CS343" s="570"/>
      <c r="CT343" s="570"/>
      <c r="CU343" s="570"/>
      <c r="CV343" s="570"/>
      <c r="CW343" s="570"/>
      <c r="CX343" s="570"/>
      <c r="CY343" s="570"/>
    </row>
    <row r="344" spans="1:103">
      <c r="A344" s="570"/>
      <c r="B344" s="570"/>
      <c r="C344" s="570"/>
      <c r="D344" s="570"/>
      <c r="E344" s="570"/>
      <c r="F344" s="570"/>
      <c r="G344" s="570"/>
      <c r="H344" s="570"/>
      <c r="I344" s="570"/>
      <c r="J344" s="570"/>
      <c r="K344" s="570"/>
      <c r="L344" s="570"/>
      <c r="M344" s="570"/>
      <c r="N344" s="570"/>
      <c r="O344" s="570"/>
      <c r="P344" s="570"/>
      <c r="Q344" s="570"/>
      <c r="R344" s="570"/>
      <c r="S344" s="570"/>
      <c r="T344" s="570"/>
      <c r="U344" s="570"/>
      <c r="V344" s="570"/>
      <c r="W344" s="570"/>
      <c r="X344" s="570"/>
      <c r="Y344" s="570"/>
      <c r="Z344" s="570"/>
      <c r="AA344" s="570"/>
      <c r="AB344" s="570"/>
      <c r="AL344" s="570"/>
      <c r="AM344" s="570"/>
      <c r="AN344" s="570"/>
      <c r="AO344" s="570"/>
      <c r="AP344" s="570"/>
      <c r="AQ344" s="570"/>
      <c r="AR344" s="570"/>
      <c r="AS344" s="570"/>
      <c r="AT344" s="570"/>
      <c r="AU344" s="570"/>
      <c r="AV344" s="570"/>
      <c r="AW344" s="570"/>
      <c r="AX344" s="570"/>
      <c r="AY344" s="570"/>
      <c r="AZ344" s="570"/>
      <c r="BA344" s="570"/>
      <c r="BB344" s="570"/>
      <c r="BC344" s="570"/>
      <c r="BD344" s="570"/>
      <c r="BE344" s="570"/>
      <c r="BF344" s="570"/>
      <c r="BG344" s="570"/>
      <c r="BH344" s="570"/>
      <c r="BI344" s="570"/>
      <c r="BJ344" s="570"/>
      <c r="BK344" s="570"/>
      <c r="BL344" s="570"/>
      <c r="BM344" s="570"/>
      <c r="BN344" s="570"/>
      <c r="BO344" s="570"/>
      <c r="BP344" s="570"/>
      <c r="BQ344" s="570"/>
      <c r="BR344" s="570"/>
      <c r="BS344" s="570"/>
      <c r="BT344" s="570"/>
      <c r="BU344" s="570"/>
      <c r="BV344" s="570"/>
      <c r="BW344" s="570"/>
      <c r="BX344" s="570"/>
      <c r="BY344" s="570"/>
      <c r="BZ344" s="570"/>
      <c r="CA344" s="570"/>
      <c r="CB344" s="570"/>
      <c r="CC344" s="570"/>
      <c r="CD344" s="570"/>
      <c r="CE344" s="570"/>
      <c r="CF344" s="570"/>
      <c r="CG344" s="570"/>
      <c r="CH344" s="570"/>
      <c r="CI344" s="570"/>
      <c r="CJ344" s="570"/>
      <c r="CK344" s="570"/>
      <c r="CL344" s="570"/>
      <c r="CM344" s="570"/>
      <c r="CN344" s="570"/>
      <c r="CO344" s="570"/>
      <c r="CP344" s="570"/>
      <c r="CQ344" s="570"/>
      <c r="CR344" s="570"/>
      <c r="CS344" s="570"/>
      <c r="CT344" s="570"/>
      <c r="CU344" s="570"/>
      <c r="CV344" s="570"/>
      <c r="CW344" s="570"/>
      <c r="CX344" s="570"/>
      <c r="CY344" s="570"/>
    </row>
    <row r="345" spans="1:103">
      <c r="A345" s="570"/>
      <c r="B345" s="570"/>
      <c r="C345" s="570"/>
      <c r="D345" s="570"/>
      <c r="E345" s="570"/>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570"/>
      <c r="BI345" s="570"/>
      <c r="BJ345" s="570"/>
      <c r="BK345" s="570"/>
      <c r="BL345" s="570"/>
      <c r="BM345" s="570"/>
      <c r="BN345" s="570"/>
      <c r="BO345" s="570"/>
      <c r="BP345" s="570"/>
      <c r="BQ345" s="570"/>
      <c r="BR345" s="570"/>
      <c r="BS345" s="570"/>
      <c r="BT345" s="570"/>
      <c r="BU345" s="570"/>
      <c r="BV345" s="570"/>
      <c r="BW345" s="570"/>
      <c r="BX345" s="570"/>
      <c r="BY345" s="570"/>
      <c r="BZ345" s="570"/>
      <c r="CA345" s="570"/>
      <c r="CB345" s="570"/>
      <c r="CC345" s="570"/>
      <c r="CD345" s="570"/>
      <c r="CE345" s="570"/>
      <c r="CF345" s="570"/>
      <c r="CG345" s="570"/>
      <c r="CH345" s="570"/>
      <c r="CI345" s="570"/>
      <c r="CJ345" s="570"/>
      <c r="CK345" s="570"/>
      <c r="CL345" s="570"/>
      <c r="CM345" s="570"/>
      <c r="CN345" s="570"/>
      <c r="CO345" s="570"/>
      <c r="CP345" s="570"/>
      <c r="CQ345" s="570"/>
      <c r="CR345" s="570"/>
      <c r="CS345" s="570"/>
      <c r="CT345" s="570"/>
      <c r="CU345" s="570"/>
      <c r="CV345" s="570"/>
      <c r="CW345" s="570"/>
      <c r="CX345" s="570"/>
      <c r="CY345" s="570"/>
    </row>
    <row r="346" spans="1:103">
      <c r="A346" s="570"/>
      <c r="B346" s="570"/>
      <c r="C346" s="570"/>
      <c r="D346" s="570"/>
      <c r="E346" s="570"/>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570"/>
      <c r="BI346" s="570"/>
      <c r="BJ346" s="570"/>
      <c r="BK346" s="570"/>
      <c r="BL346" s="570"/>
      <c r="BM346" s="570"/>
      <c r="BN346" s="570"/>
      <c r="BO346" s="570"/>
      <c r="BP346" s="570"/>
      <c r="BQ346" s="570"/>
      <c r="BR346" s="570"/>
      <c r="BS346" s="570"/>
      <c r="BT346" s="570"/>
      <c r="BU346" s="570"/>
      <c r="BV346" s="570"/>
      <c r="BW346" s="570"/>
      <c r="BX346" s="570"/>
      <c r="BY346" s="570"/>
      <c r="BZ346" s="570"/>
      <c r="CA346" s="570"/>
      <c r="CB346" s="570"/>
      <c r="CC346" s="570"/>
      <c r="CD346" s="570"/>
      <c r="CE346" s="570"/>
      <c r="CF346" s="570"/>
      <c r="CG346" s="570"/>
      <c r="CH346" s="570"/>
      <c r="CI346" s="570"/>
      <c r="CJ346" s="570"/>
      <c r="CK346" s="570"/>
      <c r="CL346" s="570"/>
      <c r="CM346" s="570"/>
      <c r="CN346" s="570"/>
      <c r="CO346" s="570"/>
      <c r="CP346" s="570"/>
      <c r="CQ346" s="570"/>
      <c r="CR346" s="570"/>
      <c r="CS346" s="570"/>
      <c r="CT346" s="570"/>
      <c r="CU346" s="570"/>
      <c r="CV346" s="570"/>
      <c r="CW346" s="570"/>
      <c r="CX346" s="570"/>
      <c r="CY346" s="570"/>
    </row>
    <row r="347" spans="1:103">
      <c r="A347" s="570"/>
      <c r="B347" s="570"/>
      <c r="C347" s="570"/>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L347" s="570"/>
      <c r="AM347" s="570"/>
      <c r="AN347" s="570"/>
      <c r="AO347" s="570"/>
      <c r="AP347" s="570"/>
      <c r="AQ347" s="570"/>
      <c r="AR347" s="570"/>
      <c r="AS347" s="570"/>
      <c r="AT347" s="570"/>
      <c r="AU347" s="570"/>
      <c r="AV347" s="570"/>
      <c r="AW347" s="570"/>
      <c r="AX347" s="570"/>
      <c r="AY347" s="570"/>
      <c r="AZ347" s="570"/>
      <c r="BA347" s="570"/>
      <c r="BB347" s="570"/>
      <c r="BC347" s="570"/>
      <c r="BD347" s="570"/>
      <c r="BE347" s="570"/>
      <c r="BF347" s="570"/>
      <c r="BG347" s="570"/>
      <c r="BH347" s="570"/>
      <c r="BI347" s="570"/>
      <c r="BJ347" s="570"/>
      <c r="BK347" s="570"/>
      <c r="BL347" s="570"/>
      <c r="BM347" s="570"/>
      <c r="BN347" s="570"/>
      <c r="BO347" s="570"/>
      <c r="BP347" s="570"/>
      <c r="BQ347" s="570"/>
      <c r="BR347" s="570"/>
      <c r="BS347" s="570"/>
      <c r="BT347" s="570"/>
      <c r="BU347" s="570"/>
      <c r="BV347" s="570"/>
      <c r="BW347" s="570"/>
      <c r="BX347" s="570"/>
      <c r="BY347" s="570"/>
      <c r="BZ347" s="570"/>
      <c r="CA347" s="570"/>
      <c r="CB347" s="570"/>
      <c r="CC347" s="570"/>
      <c r="CD347" s="570"/>
      <c r="CE347" s="570"/>
      <c r="CF347" s="570"/>
      <c r="CG347" s="570"/>
      <c r="CH347" s="570"/>
      <c r="CI347" s="570"/>
      <c r="CJ347" s="570"/>
      <c r="CK347" s="570"/>
      <c r="CL347" s="570"/>
      <c r="CM347" s="570"/>
      <c r="CN347" s="570"/>
      <c r="CO347" s="570"/>
      <c r="CP347" s="570"/>
      <c r="CQ347" s="570"/>
      <c r="CR347" s="570"/>
      <c r="CS347" s="570"/>
      <c r="CT347" s="570"/>
      <c r="CU347" s="570"/>
      <c r="CV347" s="570"/>
      <c r="CW347" s="570"/>
      <c r="CX347" s="570"/>
      <c r="CY347" s="570"/>
    </row>
    <row r="348" spans="1:103">
      <c r="A348" s="570"/>
      <c r="B348" s="570"/>
      <c r="C348" s="570"/>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L348" s="570"/>
      <c r="AM348" s="570"/>
      <c r="AN348" s="570"/>
      <c r="AO348" s="570"/>
      <c r="AP348" s="570"/>
      <c r="AQ348" s="570"/>
      <c r="AR348" s="570"/>
      <c r="AS348" s="570"/>
      <c r="AT348" s="570"/>
      <c r="AU348" s="570"/>
      <c r="AV348" s="570"/>
      <c r="AW348" s="570"/>
      <c r="AX348" s="570"/>
      <c r="AY348" s="570"/>
      <c r="AZ348" s="570"/>
      <c r="BA348" s="570"/>
      <c r="BB348" s="570"/>
      <c r="BC348" s="570"/>
      <c r="BD348" s="570"/>
      <c r="BE348" s="570"/>
      <c r="BF348" s="570"/>
      <c r="BG348" s="570"/>
      <c r="BH348" s="570"/>
      <c r="BI348" s="570"/>
      <c r="BJ348" s="570"/>
      <c r="BK348" s="570"/>
      <c r="BL348" s="570"/>
      <c r="BM348" s="570"/>
      <c r="BN348" s="570"/>
      <c r="BO348" s="570"/>
      <c r="BP348" s="570"/>
      <c r="BQ348" s="570"/>
      <c r="BR348" s="570"/>
      <c r="BS348" s="570"/>
      <c r="BT348" s="570"/>
      <c r="BU348" s="570"/>
      <c r="BV348" s="570"/>
      <c r="BW348" s="570"/>
      <c r="BX348" s="570"/>
      <c r="BY348" s="570"/>
      <c r="BZ348" s="570"/>
      <c r="CA348" s="570"/>
      <c r="CB348" s="570"/>
      <c r="CC348" s="570"/>
      <c r="CD348" s="570"/>
      <c r="CE348" s="570"/>
      <c r="CF348" s="570"/>
      <c r="CG348" s="570"/>
      <c r="CH348" s="570"/>
      <c r="CI348" s="570"/>
      <c r="CJ348" s="570"/>
      <c r="CK348" s="570"/>
      <c r="CL348" s="570"/>
      <c r="CM348" s="570"/>
      <c r="CN348" s="570"/>
      <c r="CO348" s="570"/>
      <c r="CP348" s="570"/>
      <c r="CQ348" s="570"/>
      <c r="CR348" s="570"/>
      <c r="CS348" s="570"/>
      <c r="CT348" s="570"/>
      <c r="CU348" s="570"/>
      <c r="CV348" s="570"/>
      <c r="CW348" s="570"/>
      <c r="CX348" s="570"/>
      <c r="CY348" s="570"/>
    </row>
    <row r="349" spans="1:103">
      <c r="A349" s="570"/>
      <c r="B349" s="570"/>
      <c r="C349" s="570"/>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L349" s="570"/>
      <c r="AM349" s="570"/>
      <c r="AN349" s="570"/>
      <c r="AO349" s="570"/>
      <c r="AP349" s="570"/>
      <c r="AQ349" s="570"/>
      <c r="AR349" s="570"/>
      <c r="AS349" s="570"/>
      <c r="AT349" s="570"/>
      <c r="AU349" s="570"/>
      <c r="AV349" s="570"/>
      <c r="AW349" s="570"/>
      <c r="AX349" s="570"/>
      <c r="AY349" s="570"/>
      <c r="AZ349" s="570"/>
      <c r="BA349" s="570"/>
      <c r="BB349" s="570"/>
      <c r="BC349" s="570"/>
      <c r="BD349" s="570"/>
      <c r="BE349" s="570"/>
      <c r="BF349" s="570"/>
      <c r="BG349" s="570"/>
      <c r="BH349" s="570"/>
      <c r="BI349" s="570"/>
      <c r="BJ349" s="570"/>
      <c r="BK349" s="570"/>
      <c r="BL349" s="570"/>
      <c r="BM349" s="570"/>
      <c r="BN349" s="570"/>
      <c r="BO349" s="570"/>
      <c r="BP349" s="570"/>
      <c r="BQ349" s="570"/>
      <c r="BR349" s="570"/>
      <c r="BS349" s="570"/>
      <c r="BT349" s="570"/>
      <c r="BU349" s="570"/>
      <c r="BV349" s="570"/>
      <c r="BW349" s="570"/>
      <c r="BX349" s="570"/>
      <c r="BY349" s="570"/>
      <c r="BZ349" s="570"/>
      <c r="CA349" s="570"/>
      <c r="CB349" s="570"/>
      <c r="CC349" s="570"/>
      <c r="CD349" s="570"/>
      <c r="CE349" s="570"/>
      <c r="CF349" s="570"/>
      <c r="CG349" s="570"/>
      <c r="CH349" s="570"/>
      <c r="CI349" s="570"/>
      <c r="CJ349" s="570"/>
      <c r="CK349" s="570"/>
      <c r="CL349" s="570"/>
      <c r="CM349" s="570"/>
      <c r="CN349" s="570"/>
      <c r="CO349" s="570"/>
      <c r="CP349" s="570"/>
      <c r="CQ349" s="570"/>
      <c r="CR349" s="570"/>
      <c r="CS349" s="570"/>
      <c r="CT349" s="570"/>
      <c r="CU349" s="570"/>
      <c r="CV349" s="570"/>
      <c r="CW349" s="570"/>
      <c r="CX349" s="570"/>
      <c r="CY349" s="570"/>
    </row>
    <row r="350" spans="1:103">
      <c r="A350" s="570"/>
      <c r="B350" s="570"/>
      <c r="C350" s="570"/>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L350" s="570"/>
      <c r="AM350" s="570"/>
      <c r="AN350" s="570"/>
      <c r="AO350" s="570"/>
      <c r="AP350" s="570"/>
      <c r="AQ350" s="570"/>
      <c r="AR350" s="570"/>
      <c r="AS350" s="570"/>
      <c r="AT350" s="570"/>
      <c r="AU350" s="570"/>
      <c r="AV350" s="570"/>
      <c r="AW350" s="570"/>
      <c r="AX350" s="570"/>
      <c r="AY350" s="570"/>
      <c r="AZ350" s="570"/>
      <c r="BA350" s="570"/>
      <c r="BB350" s="570"/>
      <c r="BC350" s="570"/>
      <c r="BD350" s="570"/>
      <c r="BE350" s="570"/>
      <c r="BF350" s="570"/>
      <c r="BG350" s="570"/>
      <c r="BH350" s="570"/>
      <c r="BI350" s="570"/>
      <c r="BJ350" s="570"/>
      <c r="BK350" s="570"/>
      <c r="BL350" s="570"/>
      <c r="BM350" s="570"/>
      <c r="BN350" s="570"/>
      <c r="BO350" s="570"/>
      <c r="BP350" s="570"/>
      <c r="BQ350" s="570"/>
      <c r="BR350" s="570"/>
      <c r="BS350" s="570"/>
      <c r="BT350" s="570"/>
      <c r="BU350" s="570"/>
      <c r="BV350" s="570"/>
      <c r="BW350" s="570"/>
      <c r="BX350" s="570"/>
      <c r="BY350" s="570"/>
      <c r="BZ350" s="570"/>
      <c r="CA350" s="570"/>
      <c r="CB350" s="570"/>
      <c r="CC350" s="570"/>
      <c r="CD350" s="570"/>
      <c r="CE350" s="570"/>
      <c r="CF350" s="570"/>
      <c r="CG350" s="570"/>
      <c r="CH350" s="570"/>
      <c r="CI350" s="570"/>
      <c r="CJ350" s="570"/>
      <c r="CK350" s="570"/>
      <c r="CL350" s="570"/>
      <c r="CM350" s="570"/>
      <c r="CN350" s="570"/>
      <c r="CO350" s="570"/>
      <c r="CP350" s="570"/>
      <c r="CQ350" s="570"/>
      <c r="CR350" s="570"/>
      <c r="CS350" s="570"/>
      <c r="CT350" s="570"/>
      <c r="CU350" s="570"/>
      <c r="CV350" s="570"/>
      <c r="CW350" s="570"/>
      <c r="CX350" s="570"/>
      <c r="CY350" s="570"/>
    </row>
    <row r="351" spans="1:103">
      <c r="A351" s="570"/>
      <c r="B351" s="570"/>
      <c r="C351" s="570"/>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L351" s="570"/>
      <c r="AM351" s="570"/>
      <c r="AN351" s="570"/>
      <c r="AO351" s="570"/>
      <c r="AP351" s="570"/>
      <c r="AQ351" s="570"/>
      <c r="AR351" s="570"/>
      <c r="AS351" s="570"/>
      <c r="AT351" s="570"/>
      <c r="AU351" s="570"/>
      <c r="AV351" s="570"/>
      <c r="AW351" s="570"/>
      <c r="AX351" s="570"/>
      <c r="AY351" s="570"/>
      <c r="AZ351" s="570"/>
      <c r="BA351" s="570"/>
      <c r="BB351" s="570"/>
      <c r="BC351" s="570"/>
      <c r="BD351" s="570"/>
      <c r="BE351" s="570"/>
      <c r="BF351" s="570"/>
      <c r="BG351" s="570"/>
      <c r="BH351" s="570"/>
      <c r="BI351" s="570"/>
      <c r="BJ351" s="570"/>
      <c r="BK351" s="570"/>
      <c r="BL351" s="570"/>
      <c r="BM351" s="570"/>
      <c r="BN351" s="570"/>
      <c r="BO351" s="570"/>
      <c r="BP351" s="570"/>
      <c r="BQ351" s="570"/>
      <c r="BR351" s="570"/>
      <c r="BS351" s="570"/>
      <c r="BT351" s="570"/>
      <c r="BU351" s="570"/>
      <c r="BV351" s="570"/>
      <c r="BW351" s="570"/>
      <c r="BX351" s="570"/>
      <c r="BY351" s="570"/>
      <c r="BZ351" s="570"/>
      <c r="CA351" s="570"/>
      <c r="CB351" s="570"/>
      <c r="CC351" s="570"/>
      <c r="CD351" s="570"/>
      <c r="CE351" s="570"/>
      <c r="CF351" s="570"/>
      <c r="CG351" s="570"/>
      <c r="CH351" s="570"/>
      <c r="CI351" s="570"/>
      <c r="CJ351" s="570"/>
      <c r="CK351" s="570"/>
      <c r="CL351" s="570"/>
      <c r="CM351" s="570"/>
      <c r="CN351" s="570"/>
      <c r="CO351" s="570"/>
      <c r="CP351" s="570"/>
      <c r="CQ351" s="570"/>
      <c r="CR351" s="570"/>
      <c r="CS351" s="570"/>
      <c r="CT351" s="570"/>
      <c r="CU351" s="570"/>
      <c r="CV351" s="570"/>
      <c r="CW351" s="570"/>
      <c r="CX351" s="570"/>
      <c r="CY351" s="570"/>
    </row>
    <row r="352" spans="1:103">
      <c r="A352" s="570"/>
      <c r="B352" s="570"/>
      <c r="C352" s="570"/>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L352" s="570"/>
      <c r="AM352" s="570"/>
      <c r="AN352" s="570"/>
      <c r="AO352" s="570"/>
      <c r="AP352" s="570"/>
      <c r="AQ352" s="570"/>
      <c r="AR352" s="570"/>
      <c r="AS352" s="570"/>
      <c r="AT352" s="570"/>
      <c r="AU352" s="570"/>
      <c r="AV352" s="570"/>
      <c r="AW352" s="570"/>
      <c r="AX352" s="570"/>
      <c r="AY352" s="570"/>
      <c r="AZ352" s="570"/>
      <c r="BA352" s="570"/>
      <c r="BB352" s="570"/>
      <c r="BC352" s="570"/>
      <c r="BD352" s="570"/>
      <c r="BE352" s="570"/>
      <c r="BF352" s="570"/>
      <c r="BG352" s="570"/>
      <c r="BH352" s="570"/>
      <c r="BI352" s="570"/>
      <c r="BJ352" s="570"/>
      <c r="BK352" s="570"/>
      <c r="BL352" s="570"/>
      <c r="BM352" s="570"/>
      <c r="BN352" s="570"/>
      <c r="BO352" s="570"/>
      <c r="BP352" s="570"/>
      <c r="BQ352" s="570"/>
      <c r="BR352" s="570"/>
      <c r="BS352" s="570"/>
      <c r="BT352" s="570"/>
      <c r="BU352" s="570"/>
      <c r="BV352" s="570"/>
      <c r="BW352" s="570"/>
      <c r="BX352" s="570"/>
      <c r="BY352" s="570"/>
      <c r="BZ352" s="570"/>
      <c r="CA352" s="570"/>
      <c r="CB352" s="570"/>
      <c r="CC352" s="570"/>
      <c r="CD352" s="570"/>
      <c r="CE352" s="570"/>
      <c r="CF352" s="570"/>
      <c r="CG352" s="570"/>
      <c r="CH352" s="570"/>
      <c r="CI352" s="570"/>
      <c r="CJ352" s="570"/>
      <c r="CK352" s="570"/>
      <c r="CL352" s="570"/>
      <c r="CM352" s="570"/>
      <c r="CN352" s="570"/>
      <c r="CO352" s="570"/>
      <c r="CP352" s="570"/>
      <c r="CQ352" s="570"/>
      <c r="CR352" s="570"/>
      <c r="CS352" s="570"/>
      <c r="CT352" s="570"/>
      <c r="CU352" s="570"/>
      <c r="CV352" s="570"/>
      <c r="CW352" s="570"/>
      <c r="CX352" s="570"/>
      <c r="CY352" s="570"/>
    </row>
    <row r="353" spans="1:103">
      <c r="A353" s="570"/>
      <c r="B353" s="570"/>
      <c r="C353" s="570"/>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L353" s="570"/>
      <c r="AM353" s="570"/>
      <c r="AN353" s="570"/>
      <c r="AO353" s="570"/>
      <c r="AP353" s="570"/>
      <c r="AQ353" s="570"/>
      <c r="AR353" s="570"/>
      <c r="AS353" s="570"/>
      <c r="AT353" s="570"/>
      <c r="AU353" s="570"/>
      <c r="AV353" s="570"/>
      <c r="AW353" s="570"/>
      <c r="AX353" s="570"/>
      <c r="AY353" s="570"/>
      <c r="AZ353" s="570"/>
      <c r="BA353" s="570"/>
      <c r="BB353" s="570"/>
      <c r="BC353" s="570"/>
      <c r="BD353" s="570"/>
      <c r="BE353" s="570"/>
      <c r="BF353" s="570"/>
      <c r="BG353" s="570"/>
      <c r="BH353" s="570"/>
      <c r="BI353" s="570"/>
      <c r="BJ353" s="570"/>
      <c r="BK353" s="570"/>
      <c r="BL353" s="570"/>
      <c r="BM353" s="570"/>
      <c r="BN353" s="570"/>
      <c r="BO353" s="570"/>
      <c r="BP353" s="570"/>
      <c r="BQ353" s="570"/>
      <c r="BR353" s="570"/>
      <c r="BS353" s="570"/>
      <c r="BT353" s="570"/>
      <c r="BU353" s="570"/>
      <c r="BV353" s="570"/>
      <c r="BW353" s="570"/>
      <c r="BX353" s="570"/>
      <c r="BY353" s="570"/>
      <c r="BZ353" s="570"/>
      <c r="CA353" s="570"/>
      <c r="CB353" s="570"/>
      <c r="CC353" s="570"/>
      <c r="CD353" s="570"/>
      <c r="CE353" s="570"/>
      <c r="CF353" s="570"/>
      <c r="CG353" s="570"/>
      <c r="CH353" s="570"/>
      <c r="CI353" s="570"/>
      <c r="CJ353" s="570"/>
      <c r="CK353" s="570"/>
      <c r="CL353" s="570"/>
      <c r="CM353" s="570"/>
      <c r="CN353" s="570"/>
      <c r="CO353" s="570"/>
      <c r="CP353" s="570"/>
      <c r="CQ353" s="570"/>
      <c r="CR353" s="570"/>
      <c r="CS353" s="570"/>
      <c r="CT353" s="570"/>
      <c r="CU353" s="570"/>
      <c r="CV353" s="570"/>
      <c r="CW353" s="570"/>
      <c r="CX353" s="570"/>
      <c r="CY353" s="570"/>
    </row>
    <row r="354" spans="1:103">
      <c r="A354" s="570"/>
      <c r="B354" s="570"/>
      <c r="C354" s="570"/>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L354" s="570"/>
      <c r="AM354" s="570"/>
      <c r="AN354" s="570"/>
      <c r="AO354" s="570"/>
      <c r="AP354" s="570"/>
      <c r="AQ354" s="570"/>
      <c r="AR354" s="570"/>
      <c r="AS354" s="570"/>
      <c r="AT354" s="570"/>
      <c r="AU354" s="570"/>
      <c r="AV354" s="570"/>
      <c r="AW354" s="570"/>
      <c r="AX354" s="570"/>
      <c r="AY354" s="570"/>
      <c r="AZ354" s="570"/>
      <c r="BA354" s="570"/>
      <c r="BB354" s="570"/>
      <c r="BC354" s="570"/>
      <c r="BD354" s="570"/>
      <c r="BE354" s="570"/>
      <c r="BF354" s="570"/>
      <c r="BG354" s="570"/>
      <c r="BH354" s="570"/>
      <c r="BI354" s="570"/>
      <c r="BJ354" s="570"/>
      <c r="BK354" s="570"/>
      <c r="BL354" s="570"/>
      <c r="BM354" s="570"/>
      <c r="BN354" s="570"/>
      <c r="BO354" s="570"/>
      <c r="BP354" s="570"/>
      <c r="BQ354" s="570"/>
      <c r="BR354" s="570"/>
      <c r="BS354" s="570"/>
      <c r="BT354" s="570"/>
      <c r="BU354" s="570"/>
      <c r="BV354" s="570"/>
      <c r="BW354" s="570"/>
      <c r="BX354" s="570"/>
      <c r="BY354" s="570"/>
      <c r="BZ354" s="570"/>
      <c r="CA354" s="570"/>
      <c r="CB354" s="570"/>
      <c r="CC354" s="570"/>
      <c r="CD354" s="570"/>
      <c r="CE354" s="570"/>
      <c r="CF354" s="570"/>
      <c r="CG354" s="570"/>
      <c r="CH354" s="570"/>
      <c r="CI354" s="570"/>
      <c r="CJ354" s="570"/>
      <c r="CK354" s="570"/>
      <c r="CL354" s="570"/>
      <c r="CM354" s="570"/>
      <c r="CN354" s="570"/>
      <c r="CO354" s="570"/>
      <c r="CP354" s="570"/>
      <c r="CQ354" s="570"/>
      <c r="CR354" s="570"/>
      <c r="CS354" s="570"/>
      <c r="CT354" s="570"/>
      <c r="CU354" s="570"/>
      <c r="CV354" s="570"/>
      <c r="CW354" s="570"/>
      <c r="CX354" s="570"/>
      <c r="CY354" s="570"/>
    </row>
    <row r="355" spans="1:103">
      <c r="A355" s="570"/>
      <c r="B355" s="570"/>
      <c r="C355" s="570"/>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L355" s="570"/>
      <c r="AM355" s="570"/>
      <c r="AN355" s="570"/>
      <c r="AO355" s="570"/>
      <c r="AP355" s="570"/>
      <c r="AQ355" s="570"/>
      <c r="AR355" s="570"/>
      <c r="AS355" s="570"/>
      <c r="AT355" s="570"/>
      <c r="AU355" s="570"/>
      <c r="AV355" s="570"/>
      <c r="AW355" s="570"/>
      <c r="AX355" s="570"/>
      <c r="AY355" s="570"/>
      <c r="AZ355" s="570"/>
      <c r="BA355" s="570"/>
      <c r="BB355" s="570"/>
      <c r="BC355" s="570"/>
      <c r="BD355" s="570"/>
      <c r="BE355" s="570"/>
      <c r="BF355" s="570"/>
      <c r="BG355" s="570"/>
      <c r="BH355" s="570"/>
      <c r="BI355" s="570"/>
      <c r="BJ355" s="570"/>
      <c r="BK355" s="570"/>
      <c r="BL355" s="570"/>
      <c r="BM355" s="570"/>
      <c r="BN355" s="570"/>
      <c r="BO355" s="570"/>
      <c r="BP355" s="570"/>
      <c r="BQ355" s="570"/>
      <c r="BR355" s="570"/>
      <c r="BS355" s="570"/>
      <c r="BT355" s="570"/>
      <c r="BU355" s="570"/>
      <c r="BV355" s="570"/>
      <c r="BW355" s="570"/>
      <c r="BX355" s="570"/>
      <c r="BY355" s="570"/>
      <c r="BZ355" s="570"/>
      <c r="CA355" s="570"/>
      <c r="CB355" s="570"/>
      <c r="CC355" s="570"/>
      <c r="CD355" s="570"/>
      <c r="CE355" s="570"/>
      <c r="CF355" s="570"/>
      <c r="CG355" s="570"/>
      <c r="CH355" s="570"/>
      <c r="CI355" s="570"/>
      <c r="CJ355" s="570"/>
      <c r="CK355" s="570"/>
      <c r="CL355" s="570"/>
      <c r="CM355" s="570"/>
      <c r="CN355" s="570"/>
      <c r="CO355" s="570"/>
      <c r="CP355" s="570"/>
      <c r="CQ355" s="570"/>
      <c r="CR355" s="570"/>
      <c r="CS355" s="570"/>
      <c r="CT355" s="570"/>
      <c r="CU355" s="570"/>
      <c r="CV355" s="570"/>
      <c r="CW355" s="570"/>
      <c r="CX355" s="570"/>
      <c r="CY355" s="570"/>
    </row>
    <row r="356" spans="1:103">
      <c r="A356" s="570"/>
      <c r="B356" s="570"/>
      <c r="C356" s="570"/>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L356" s="570"/>
      <c r="AM356" s="570"/>
      <c r="AN356" s="570"/>
      <c r="AO356" s="570"/>
      <c r="AP356" s="570"/>
      <c r="AQ356" s="570"/>
      <c r="AR356" s="570"/>
      <c r="AS356" s="570"/>
      <c r="AT356" s="570"/>
      <c r="AU356" s="570"/>
      <c r="AV356" s="570"/>
      <c r="AW356" s="570"/>
      <c r="AX356" s="570"/>
      <c r="AY356" s="570"/>
      <c r="AZ356" s="570"/>
      <c r="BA356" s="570"/>
      <c r="BB356" s="570"/>
      <c r="BC356" s="570"/>
      <c r="BD356" s="570"/>
      <c r="BE356" s="570"/>
      <c r="BF356" s="570"/>
      <c r="BG356" s="570"/>
      <c r="BH356" s="570"/>
      <c r="BI356" s="570"/>
      <c r="BJ356" s="570"/>
      <c r="BK356" s="570"/>
      <c r="BL356" s="570"/>
      <c r="BM356" s="570"/>
      <c r="BN356" s="570"/>
      <c r="BO356" s="570"/>
      <c r="BP356" s="570"/>
      <c r="BQ356" s="570"/>
      <c r="BR356" s="570"/>
      <c r="BS356" s="570"/>
      <c r="BT356" s="570"/>
      <c r="BU356" s="570"/>
      <c r="BV356" s="570"/>
      <c r="BW356" s="570"/>
      <c r="BX356" s="570"/>
      <c r="BY356" s="570"/>
      <c r="BZ356" s="570"/>
      <c r="CA356" s="570"/>
      <c r="CB356" s="570"/>
      <c r="CC356" s="570"/>
      <c r="CD356" s="570"/>
      <c r="CE356" s="570"/>
      <c r="CF356" s="570"/>
      <c r="CG356" s="570"/>
      <c r="CH356" s="570"/>
      <c r="CI356" s="570"/>
      <c r="CJ356" s="570"/>
      <c r="CK356" s="570"/>
      <c r="CL356" s="570"/>
      <c r="CM356" s="570"/>
      <c r="CN356" s="570"/>
      <c r="CO356" s="570"/>
      <c r="CP356" s="570"/>
      <c r="CQ356" s="570"/>
      <c r="CR356" s="570"/>
      <c r="CS356" s="570"/>
      <c r="CT356" s="570"/>
      <c r="CU356" s="570"/>
      <c r="CV356" s="570"/>
      <c r="CW356" s="570"/>
      <c r="CX356" s="570"/>
      <c r="CY356" s="570"/>
    </row>
    <row r="357" spans="1:103">
      <c r="A357" s="570"/>
      <c r="B357" s="570"/>
      <c r="C357" s="570"/>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L357" s="570"/>
      <c r="AM357" s="570"/>
      <c r="AN357" s="570"/>
      <c r="AO357" s="570"/>
      <c r="AP357" s="570"/>
      <c r="AQ357" s="570"/>
      <c r="AR357" s="570"/>
      <c r="AS357" s="570"/>
      <c r="AT357" s="570"/>
      <c r="AU357" s="570"/>
      <c r="AV357" s="570"/>
      <c r="AW357" s="570"/>
      <c r="AX357" s="570"/>
      <c r="AY357" s="570"/>
      <c r="AZ357" s="570"/>
      <c r="BA357" s="570"/>
      <c r="BB357" s="570"/>
      <c r="BC357" s="570"/>
      <c r="BD357" s="570"/>
      <c r="BE357" s="570"/>
      <c r="BF357" s="570"/>
      <c r="BG357" s="570"/>
      <c r="BH357" s="570"/>
      <c r="BI357" s="570"/>
      <c r="BJ357" s="570"/>
      <c r="BK357" s="570"/>
      <c r="BL357" s="570"/>
      <c r="BM357" s="570"/>
      <c r="BN357" s="570"/>
      <c r="BO357" s="570"/>
      <c r="BP357" s="570"/>
      <c r="BQ357" s="570"/>
      <c r="BR357" s="570"/>
      <c r="BS357" s="570"/>
      <c r="BT357" s="570"/>
      <c r="BU357" s="570"/>
      <c r="BV357" s="570"/>
      <c r="BW357" s="570"/>
      <c r="BX357" s="570"/>
      <c r="BY357" s="570"/>
      <c r="BZ357" s="570"/>
      <c r="CA357" s="570"/>
      <c r="CB357" s="570"/>
      <c r="CC357" s="570"/>
      <c r="CD357" s="570"/>
      <c r="CE357" s="570"/>
      <c r="CF357" s="570"/>
      <c r="CG357" s="570"/>
      <c r="CH357" s="570"/>
      <c r="CI357" s="570"/>
      <c r="CJ357" s="570"/>
      <c r="CK357" s="570"/>
      <c r="CL357" s="570"/>
      <c r="CM357" s="570"/>
      <c r="CN357" s="570"/>
      <c r="CO357" s="570"/>
      <c r="CP357" s="570"/>
      <c r="CQ357" s="570"/>
      <c r="CR357" s="570"/>
      <c r="CS357" s="570"/>
      <c r="CT357" s="570"/>
      <c r="CU357" s="570"/>
      <c r="CV357" s="570"/>
      <c r="CW357" s="570"/>
      <c r="CX357" s="570"/>
      <c r="CY357" s="570"/>
    </row>
    <row r="358" spans="1:103">
      <c r="A358" s="570"/>
      <c r="B358" s="570"/>
      <c r="C358" s="570"/>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L358" s="570"/>
      <c r="AM358" s="570"/>
      <c r="AN358" s="570"/>
      <c r="AO358" s="570"/>
      <c r="AP358" s="570"/>
      <c r="AQ358" s="570"/>
      <c r="AR358" s="570"/>
      <c r="AS358" s="570"/>
      <c r="AT358" s="570"/>
      <c r="AU358" s="570"/>
      <c r="AV358" s="570"/>
      <c r="AW358" s="570"/>
      <c r="AX358" s="570"/>
      <c r="AY358" s="570"/>
      <c r="AZ358" s="570"/>
      <c r="BA358" s="570"/>
      <c r="BB358" s="570"/>
      <c r="BC358" s="570"/>
      <c r="BD358" s="570"/>
      <c r="BE358" s="570"/>
      <c r="BF358" s="570"/>
      <c r="BG358" s="570"/>
      <c r="BH358" s="570"/>
      <c r="BI358" s="570"/>
      <c r="BJ358" s="570"/>
      <c r="BK358" s="570"/>
      <c r="BL358" s="570"/>
      <c r="BM358" s="570"/>
      <c r="BN358" s="570"/>
      <c r="BO358" s="570"/>
      <c r="BP358" s="570"/>
      <c r="BQ358" s="570"/>
      <c r="BR358" s="570"/>
      <c r="BS358" s="570"/>
      <c r="BT358" s="570"/>
      <c r="BU358" s="570"/>
      <c r="BV358" s="570"/>
      <c r="BW358" s="570"/>
      <c r="BX358" s="570"/>
      <c r="BY358" s="570"/>
      <c r="BZ358" s="570"/>
      <c r="CA358" s="570"/>
      <c r="CB358" s="570"/>
      <c r="CC358" s="570"/>
      <c r="CD358" s="570"/>
      <c r="CE358" s="570"/>
      <c r="CF358" s="570"/>
      <c r="CG358" s="570"/>
      <c r="CH358" s="570"/>
      <c r="CI358" s="570"/>
      <c r="CJ358" s="570"/>
      <c r="CK358" s="570"/>
      <c r="CL358" s="570"/>
      <c r="CM358" s="570"/>
      <c r="CN358" s="570"/>
      <c r="CO358" s="570"/>
      <c r="CP358" s="570"/>
      <c r="CQ358" s="570"/>
      <c r="CR358" s="570"/>
      <c r="CS358" s="570"/>
      <c r="CT358" s="570"/>
      <c r="CU358" s="570"/>
      <c r="CV358" s="570"/>
      <c r="CW358" s="570"/>
      <c r="CX358" s="570"/>
      <c r="CY358" s="570"/>
    </row>
    <row r="359" spans="1:103">
      <c r="A359" s="570"/>
      <c r="B359" s="570"/>
      <c r="C359" s="570"/>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L359" s="570"/>
      <c r="AM359" s="570"/>
      <c r="AN359" s="570"/>
      <c r="AO359" s="570"/>
      <c r="AP359" s="570"/>
      <c r="AQ359" s="570"/>
      <c r="AR359" s="570"/>
      <c r="AS359" s="570"/>
      <c r="AT359" s="570"/>
      <c r="AU359" s="570"/>
      <c r="AV359" s="570"/>
      <c r="AW359" s="570"/>
      <c r="AX359" s="570"/>
      <c r="AY359" s="570"/>
      <c r="AZ359" s="570"/>
      <c r="BA359" s="570"/>
      <c r="BB359" s="570"/>
      <c r="BC359" s="570"/>
      <c r="BD359" s="570"/>
      <c r="BE359" s="570"/>
      <c r="BF359" s="570"/>
      <c r="BG359" s="570"/>
      <c r="BH359" s="570"/>
      <c r="BI359" s="570"/>
      <c r="BJ359" s="570"/>
      <c r="BK359" s="570"/>
      <c r="BL359" s="570"/>
      <c r="BM359" s="570"/>
      <c r="BN359" s="570"/>
      <c r="BO359" s="570"/>
      <c r="BP359" s="570"/>
      <c r="BQ359" s="570"/>
      <c r="BR359" s="570"/>
      <c r="BS359" s="570"/>
      <c r="BT359" s="570"/>
      <c r="BU359" s="570"/>
      <c r="BV359" s="570"/>
      <c r="BW359" s="570"/>
      <c r="BX359" s="570"/>
      <c r="BY359" s="570"/>
      <c r="BZ359" s="570"/>
      <c r="CA359" s="570"/>
      <c r="CB359" s="570"/>
      <c r="CC359" s="570"/>
      <c r="CD359" s="570"/>
      <c r="CE359" s="570"/>
      <c r="CF359" s="570"/>
      <c r="CG359" s="570"/>
      <c r="CH359" s="570"/>
      <c r="CI359" s="570"/>
      <c r="CJ359" s="570"/>
      <c r="CK359" s="570"/>
      <c r="CL359" s="570"/>
      <c r="CM359" s="570"/>
      <c r="CN359" s="570"/>
      <c r="CO359" s="570"/>
      <c r="CP359" s="570"/>
      <c r="CQ359" s="570"/>
      <c r="CR359" s="570"/>
      <c r="CS359" s="570"/>
      <c r="CT359" s="570"/>
      <c r="CU359" s="570"/>
      <c r="CV359" s="570"/>
      <c r="CW359" s="570"/>
      <c r="CX359" s="570"/>
      <c r="CY359" s="570"/>
    </row>
    <row r="360" spans="1:103">
      <c r="A360" s="570"/>
      <c r="B360" s="570"/>
      <c r="C360" s="570"/>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L360" s="570"/>
      <c r="AM360" s="570"/>
      <c r="AN360" s="570"/>
      <c r="AO360" s="570"/>
      <c r="AP360" s="570"/>
      <c r="AQ360" s="570"/>
      <c r="AR360" s="570"/>
      <c r="AS360" s="570"/>
      <c r="AT360" s="570"/>
      <c r="AU360" s="570"/>
      <c r="AV360" s="570"/>
      <c r="AW360" s="570"/>
      <c r="AX360" s="570"/>
      <c r="AY360" s="570"/>
      <c r="AZ360" s="570"/>
      <c r="BA360" s="570"/>
      <c r="BB360" s="570"/>
      <c r="BC360" s="570"/>
      <c r="BD360" s="570"/>
      <c r="BE360" s="570"/>
      <c r="BF360" s="570"/>
      <c r="BG360" s="570"/>
      <c r="BH360" s="570"/>
      <c r="BI360" s="570"/>
      <c r="BJ360" s="570"/>
      <c r="BK360" s="570"/>
      <c r="BL360" s="570"/>
      <c r="BM360" s="570"/>
      <c r="BN360" s="570"/>
      <c r="BO360" s="570"/>
      <c r="BP360" s="570"/>
      <c r="BQ360" s="570"/>
      <c r="BR360" s="570"/>
      <c r="BS360" s="570"/>
      <c r="BT360" s="570"/>
      <c r="BU360" s="570"/>
      <c r="BV360" s="570"/>
      <c r="BW360" s="570"/>
      <c r="BX360" s="570"/>
      <c r="BY360" s="570"/>
      <c r="BZ360" s="570"/>
      <c r="CA360" s="570"/>
      <c r="CB360" s="570"/>
      <c r="CC360" s="570"/>
      <c r="CD360" s="570"/>
      <c r="CE360" s="570"/>
      <c r="CF360" s="570"/>
      <c r="CG360" s="570"/>
      <c r="CH360" s="570"/>
      <c r="CI360" s="570"/>
      <c r="CJ360" s="570"/>
      <c r="CK360" s="570"/>
      <c r="CL360" s="570"/>
      <c r="CM360" s="570"/>
      <c r="CN360" s="570"/>
      <c r="CO360" s="570"/>
      <c r="CP360" s="570"/>
      <c r="CQ360" s="570"/>
      <c r="CR360" s="570"/>
      <c r="CS360" s="570"/>
      <c r="CT360" s="570"/>
      <c r="CU360" s="570"/>
      <c r="CV360" s="570"/>
      <c r="CW360" s="570"/>
      <c r="CX360" s="570"/>
      <c r="CY360" s="570"/>
    </row>
    <row r="361" spans="1:103">
      <c r="A361" s="570"/>
      <c r="B361" s="570"/>
      <c r="C361" s="570"/>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L361" s="570"/>
      <c r="AM361" s="570"/>
      <c r="AN361" s="570"/>
      <c r="AO361" s="570"/>
      <c r="AP361" s="570"/>
      <c r="AQ361" s="570"/>
      <c r="AR361" s="570"/>
      <c r="AS361" s="570"/>
      <c r="AT361" s="570"/>
      <c r="AU361" s="570"/>
      <c r="AV361" s="570"/>
      <c r="AW361" s="570"/>
      <c r="AX361" s="570"/>
      <c r="AY361" s="570"/>
      <c r="AZ361" s="570"/>
      <c r="BA361" s="570"/>
      <c r="BB361" s="570"/>
      <c r="BC361" s="570"/>
      <c r="BD361" s="570"/>
      <c r="BE361" s="570"/>
      <c r="BF361" s="570"/>
      <c r="BG361" s="570"/>
      <c r="BH361" s="570"/>
      <c r="BI361" s="570"/>
      <c r="BJ361" s="570"/>
      <c r="BK361" s="570"/>
      <c r="BL361" s="570"/>
      <c r="BM361" s="570"/>
      <c r="BN361" s="570"/>
      <c r="BO361" s="570"/>
      <c r="BP361" s="570"/>
      <c r="BQ361" s="570"/>
      <c r="BR361" s="570"/>
      <c r="BS361" s="570"/>
      <c r="BT361" s="570"/>
      <c r="BU361" s="570"/>
      <c r="BV361" s="570"/>
      <c r="BW361" s="570"/>
      <c r="BX361" s="570"/>
      <c r="BY361" s="570"/>
      <c r="BZ361" s="570"/>
      <c r="CA361" s="570"/>
      <c r="CB361" s="570"/>
      <c r="CC361" s="570"/>
      <c r="CD361" s="570"/>
      <c r="CE361" s="570"/>
      <c r="CF361" s="570"/>
      <c r="CG361" s="570"/>
      <c r="CH361" s="570"/>
      <c r="CI361" s="570"/>
      <c r="CJ361" s="570"/>
      <c r="CK361" s="570"/>
      <c r="CL361" s="570"/>
      <c r="CM361" s="570"/>
      <c r="CN361" s="570"/>
      <c r="CO361" s="570"/>
      <c r="CP361" s="570"/>
      <c r="CQ361" s="570"/>
      <c r="CR361" s="570"/>
      <c r="CS361" s="570"/>
      <c r="CT361" s="570"/>
      <c r="CU361" s="570"/>
      <c r="CV361" s="570"/>
      <c r="CW361" s="570"/>
      <c r="CX361" s="570"/>
      <c r="CY361" s="570"/>
    </row>
    <row r="362" spans="1:103">
      <c r="A362" s="570"/>
      <c r="B362" s="570"/>
      <c r="C362" s="570"/>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L362" s="570"/>
      <c r="AM362" s="570"/>
      <c r="AN362" s="570"/>
      <c r="AO362" s="570"/>
      <c r="AP362" s="570"/>
      <c r="AQ362" s="570"/>
      <c r="AR362" s="570"/>
      <c r="AS362" s="570"/>
      <c r="AT362" s="570"/>
      <c r="AU362" s="570"/>
      <c r="AV362" s="570"/>
      <c r="AW362" s="570"/>
      <c r="AX362" s="570"/>
      <c r="AY362" s="570"/>
      <c r="AZ362" s="570"/>
      <c r="BA362" s="570"/>
      <c r="BB362" s="570"/>
      <c r="BC362" s="570"/>
      <c r="BD362" s="570"/>
      <c r="BE362" s="570"/>
      <c r="BF362" s="570"/>
      <c r="BG362" s="570"/>
      <c r="BH362" s="570"/>
      <c r="BI362" s="570"/>
      <c r="BJ362" s="570"/>
      <c r="BK362" s="570"/>
      <c r="BL362" s="570"/>
      <c r="BM362" s="570"/>
      <c r="BN362" s="570"/>
      <c r="BO362" s="570"/>
      <c r="BP362" s="570"/>
      <c r="BQ362" s="570"/>
      <c r="BR362" s="570"/>
      <c r="BS362" s="570"/>
      <c r="BT362" s="570"/>
      <c r="BU362" s="570"/>
      <c r="BV362" s="570"/>
      <c r="BW362" s="570"/>
      <c r="BX362" s="570"/>
      <c r="BY362" s="570"/>
      <c r="BZ362" s="570"/>
      <c r="CA362" s="570"/>
      <c r="CB362" s="570"/>
      <c r="CC362" s="570"/>
      <c r="CD362" s="570"/>
      <c r="CE362" s="570"/>
      <c r="CF362" s="570"/>
      <c r="CG362" s="570"/>
      <c r="CH362" s="570"/>
      <c r="CI362" s="570"/>
      <c r="CJ362" s="570"/>
      <c r="CK362" s="570"/>
      <c r="CL362" s="570"/>
      <c r="CM362" s="570"/>
      <c r="CN362" s="570"/>
      <c r="CO362" s="570"/>
      <c r="CP362" s="570"/>
      <c r="CQ362" s="570"/>
      <c r="CR362" s="570"/>
      <c r="CS362" s="570"/>
      <c r="CT362" s="570"/>
      <c r="CU362" s="570"/>
      <c r="CV362" s="570"/>
      <c r="CW362" s="570"/>
      <c r="CX362" s="570"/>
      <c r="CY362" s="570"/>
    </row>
    <row r="363" spans="1:103">
      <c r="A363" s="570"/>
      <c r="B363" s="570"/>
      <c r="C363" s="570"/>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L363" s="570"/>
      <c r="AM363" s="570"/>
      <c r="AN363" s="570"/>
      <c r="AO363" s="570"/>
      <c r="AP363" s="570"/>
      <c r="AQ363" s="570"/>
      <c r="AR363" s="570"/>
      <c r="AS363" s="570"/>
      <c r="AT363" s="570"/>
      <c r="AU363" s="570"/>
      <c r="AV363" s="570"/>
      <c r="AW363" s="570"/>
      <c r="AX363" s="570"/>
      <c r="AY363" s="570"/>
      <c r="AZ363" s="570"/>
      <c r="BA363" s="570"/>
      <c r="BB363" s="570"/>
      <c r="BC363" s="570"/>
      <c r="BD363" s="570"/>
      <c r="BE363" s="570"/>
      <c r="BF363" s="570"/>
      <c r="BG363" s="570"/>
      <c r="BH363" s="570"/>
      <c r="BI363" s="570"/>
      <c r="BJ363" s="570"/>
      <c r="BK363" s="570"/>
      <c r="BL363" s="570"/>
      <c r="BM363" s="570"/>
      <c r="BN363" s="570"/>
      <c r="BO363" s="570"/>
      <c r="BP363" s="570"/>
      <c r="BQ363" s="570"/>
      <c r="BR363" s="570"/>
      <c r="BS363" s="570"/>
      <c r="BT363" s="570"/>
      <c r="BU363" s="570"/>
      <c r="BV363" s="570"/>
      <c r="BW363" s="570"/>
      <c r="BX363" s="570"/>
      <c r="BY363" s="570"/>
      <c r="BZ363" s="570"/>
      <c r="CA363" s="570"/>
      <c r="CB363" s="570"/>
      <c r="CC363" s="570"/>
      <c r="CD363" s="570"/>
      <c r="CE363" s="570"/>
      <c r="CF363" s="570"/>
      <c r="CG363" s="570"/>
      <c r="CH363" s="570"/>
      <c r="CI363" s="570"/>
      <c r="CJ363" s="570"/>
      <c r="CK363" s="570"/>
      <c r="CL363" s="570"/>
      <c r="CM363" s="570"/>
      <c r="CN363" s="570"/>
      <c r="CO363" s="570"/>
      <c r="CP363" s="570"/>
      <c r="CQ363" s="570"/>
      <c r="CR363" s="570"/>
      <c r="CS363" s="570"/>
      <c r="CT363" s="570"/>
      <c r="CU363" s="570"/>
      <c r="CV363" s="570"/>
      <c r="CW363" s="570"/>
      <c r="CX363" s="570"/>
      <c r="CY363" s="570"/>
    </row>
    <row r="364" spans="1:103">
      <c r="A364" s="570"/>
      <c r="B364" s="570"/>
      <c r="C364" s="570"/>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L364" s="570"/>
      <c r="AM364" s="570"/>
      <c r="AN364" s="570"/>
      <c r="AO364" s="570"/>
      <c r="AP364" s="570"/>
      <c r="AQ364" s="570"/>
      <c r="AR364" s="570"/>
      <c r="AS364" s="570"/>
      <c r="AT364" s="570"/>
      <c r="AU364" s="570"/>
      <c r="AV364" s="570"/>
      <c r="AW364" s="570"/>
      <c r="AX364" s="570"/>
      <c r="AY364" s="570"/>
      <c r="AZ364" s="570"/>
      <c r="BA364" s="570"/>
      <c r="BB364" s="570"/>
      <c r="BC364" s="570"/>
      <c r="BD364" s="570"/>
      <c r="BE364" s="570"/>
      <c r="BF364" s="570"/>
      <c r="BG364" s="570"/>
      <c r="BH364" s="570"/>
      <c r="BI364" s="570"/>
      <c r="BJ364" s="570"/>
      <c r="BK364" s="570"/>
      <c r="BL364" s="570"/>
      <c r="BM364" s="570"/>
      <c r="BN364" s="570"/>
      <c r="BO364" s="570"/>
      <c r="BP364" s="570"/>
      <c r="BQ364" s="570"/>
      <c r="BR364" s="570"/>
      <c r="BS364" s="570"/>
      <c r="BT364" s="570"/>
      <c r="BU364" s="570"/>
      <c r="BV364" s="570"/>
      <c r="BW364" s="570"/>
      <c r="BX364" s="570"/>
      <c r="BY364" s="570"/>
      <c r="BZ364" s="570"/>
      <c r="CA364" s="570"/>
      <c r="CB364" s="570"/>
      <c r="CC364" s="570"/>
      <c r="CD364" s="570"/>
      <c r="CE364" s="570"/>
      <c r="CF364" s="570"/>
      <c r="CG364" s="570"/>
      <c r="CH364" s="570"/>
      <c r="CI364" s="570"/>
      <c r="CJ364" s="570"/>
      <c r="CK364" s="570"/>
      <c r="CL364" s="570"/>
      <c r="CM364" s="570"/>
      <c r="CN364" s="570"/>
      <c r="CO364" s="570"/>
      <c r="CP364" s="570"/>
      <c r="CQ364" s="570"/>
      <c r="CR364" s="570"/>
      <c r="CS364" s="570"/>
      <c r="CT364" s="570"/>
      <c r="CU364" s="570"/>
      <c r="CV364" s="570"/>
      <c r="CW364" s="570"/>
      <c r="CX364" s="570"/>
      <c r="CY364" s="570"/>
    </row>
    <row r="365" spans="1:103">
      <c r="A365" s="570"/>
      <c r="B365" s="570"/>
      <c r="C365" s="570"/>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L365" s="570"/>
      <c r="AM365" s="570"/>
      <c r="AN365" s="570"/>
      <c r="AO365" s="570"/>
      <c r="AP365" s="570"/>
      <c r="AQ365" s="570"/>
      <c r="AR365" s="570"/>
      <c r="AS365" s="570"/>
      <c r="AT365" s="570"/>
      <c r="AU365" s="570"/>
      <c r="AV365" s="570"/>
      <c r="AW365" s="570"/>
      <c r="AX365" s="570"/>
      <c r="AY365" s="570"/>
      <c r="AZ365" s="570"/>
      <c r="BA365" s="570"/>
      <c r="BB365" s="570"/>
      <c r="BC365" s="570"/>
      <c r="BD365" s="570"/>
      <c r="BE365" s="570"/>
      <c r="BF365" s="570"/>
      <c r="BG365" s="570"/>
      <c r="BH365" s="570"/>
      <c r="BI365" s="570"/>
      <c r="BJ365" s="570"/>
      <c r="BK365" s="570"/>
      <c r="BL365" s="570"/>
      <c r="BM365" s="570"/>
      <c r="BN365" s="570"/>
      <c r="BO365" s="570"/>
      <c r="BP365" s="570"/>
      <c r="BQ365" s="570"/>
      <c r="BR365" s="570"/>
      <c r="BS365" s="570"/>
      <c r="BT365" s="570"/>
      <c r="BU365" s="570"/>
      <c r="BV365" s="570"/>
      <c r="BW365" s="570"/>
      <c r="BX365" s="570"/>
      <c r="BY365" s="570"/>
      <c r="BZ365" s="570"/>
      <c r="CA365" s="570"/>
      <c r="CB365" s="570"/>
      <c r="CC365" s="570"/>
      <c r="CD365" s="570"/>
      <c r="CE365" s="570"/>
      <c r="CF365" s="570"/>
      <c r="CG365" s="570"/>
      <c r="CH365" s="570"/>
      <c r="CI365" s="570"/>
      <c r="CJ365" s="570"/>
      <c r="CK365" s="570"/>
      <c r="CL365" s="570"/>
      <c r="CM365" s="570"/>
      <c r="CN365" s="570"/>
      <c r="CO365" s="570"/>
      <c r="CP365" s="570"/>
      <c r="CQ365" s="570"/>
      <c r="CR365" s="570"/>
      <c r="CS365" s="570"/>
      <c r="CT365" s="570"/>
      <c r="CU365" s="570"/>
      <c r="CV365" s="570"/>
      <c r="CW365" s="570"/>
      <c r="CX365" s="570"/>
      <c r="CY365" s="570"/>
    </row>
    <row r="366" spans="1:103">
      <c r="A366" s="570"/>
      <c r="B366" s="570"/>
      <c r="C366" s="570"/>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L366" s="570"/>
      <c r="AM366" s="570"/>
      <c r="AN366" s="570"/>
      <c r="AO366" s="570"/>
      <c r="AP366" s="570"/>
      <c r="AQ366" s="570"/>
      <c r="AR366" s="570"/>
      <c r="AS366" s="570"/>
      <c r="AT366" s="570"/>
      <c r="AU366" s="570"/>
      <c r="AV366" s="570"/>
      <c r="AW366" s="570"/>
      <c r="AX366" s="570"/>
      <c r="AY366" s="570"/>
      <c r="AZ366" s="570"/>
      <c r="BA366" s="570"/>
      <c r="BB366" s="570"/>
      <c r="BC366" s="570"/>
      <c r="BD366" s="570"/>
      <c r="BE366" s="570"/>
      <c r="BF366" s="570"/>
      <c r="BG366" s="570"/>
      <c r="BH366" s="570"/>
      <c r="BI366" s="570"/>
      <c r="BJ366" s="570"/>
      <c r="BK366" s="570"/>
      <c r="BL366" s="570"/>
      <c r="BM366" s="570"/>
      <c r="BN366" s="570"/>
      <c r="BO366" s="570"/>
      <c r="BP366" s="570"/>
      <c r="BQ366" s="570"/>
      <c r="BR366" s="570"/>
      <c r="BS366" s="570"/>
      <c r="BT366" s="570"/>
      <c r="BU366" s="570"/>
      <c r="BV366" s="570"/>
      <c r="BW366" s="570"/>
      <c r="BX366" s="570"/>
      <c r="BY366" s="570"/>
      <c r="BZ366" s="570"/>
      <c r="CA366" s="570"/>
      <c r="CB366" s="570"/>
      <c r="CC366" s="570"/>
      <c r="CD366" s="570"/>
      <c r="CE366" s="570"/>
      <c r="CF366" s="570"/>
      <c r="CG366" s="570"/>
      <c r="CH366" s="570"/>
      <c r="CI366" s="570"/>
      <c r="CJ366" s="570"/>
      <c r="CK366" s="570"/>
      <c r="CL366" s="570"/>
      <c r="CM366" s="570"/>
      <c r="CN366" s="570"/>
      <c r="CO366" s="570"/>
      <c r="CP366" s="570"/>
      <c r="CQ366" s="570"/>
      <c r="CR366" s="570"/>
      <c r="CS366" s="570"/>
      <c r="CT366" s="570"/>
      <c r="CU366" s="570"/>
      <c r="CV366" s="570"/>
      <c r="CW366" s="570"/>
      <c r="CX366" s="570"/>
      <c r="CY366" s="570"/>
    </row>
    <row r="367" spans="1:103">
      <c r="A367" s="570"/>
      <c r="B367" s="570"/>
      <c r="C367" s="570"/>
      <c r="D367" s="570"/>
      <c r="E367" s="570"/>
      <c r="F367" s="570"/>
      <c r="G367" s="570"/>
      <c r="H367" s="570"/>
      <c r="I367" s="570"/>
      <c r="J367" s="570"/>
      <c r="K367" s="570"/>
      <c r="L367" s="570"/>
      <c r="M367" s="570"/>
      <c r="N367" s="570"/>
      <c r="O367" s="570"/>
      <c r="P367" s="570"/>
      <c r="Q367" s="570"/>
      <c r="R367" s="570"/>
      <c r="S367" s="570"/>
      <c r="T367" s="570"/>
      <c r="U367" s="570"/>
      <c r="V367" s="570"/>
      <c r="W367" s="570"/>
      <c r="X367" s="570"/>
      <c r="Y367" s="570"/>
      <c r="Z367" s="570"/>
      <c r="AA367" s="570"/>
      <c r="AB367" s="570"/>
      <c r="AL367" s="570"/>
      <c r="AM367" s="570"/>
      <c r="AN367" s="570"/>
      <c r="AO367" s="570"/>
      <c r="AP367" s="570"/>
      <c r="AQ367" s="570"/>
      <c r="AR367" s="570"/>
      <c r="AS367" s="570"/>
      <c r="AT367" s="570"/>
      <c r="AU367" s="570"/>
      <c r="AV367" s="570"/>
      <c r="AW367" s="570"/>
      <c r="AX367" s="570"/>
      <c r="AY367" s="570"/>
      <c r="AZ367" s="570"/>
      <c r="BA367" s="570"/>
      <c r="BB367" s="570"/>
      <c r="BC367" s="570"/>
      <c r="BD367" s="570"/>
      <c r="BE367" s="570"/>
      <c r="BF367" s="570"/>
      <c r="BG367" s="570"/>
      <c r="BH367" s="570"/>
      <c r="BI367" s="570"/>
      <c r="BJ367" s="570"/>
      <c r="BK367" s="570"/>
      <c r="BL367" s="570"/>
      <c r="BM367" s="570"/>
      <c r="BN367" s="570"/>
      <c r="BO367" s="570"/>
      <c r="BP367" s="570"/>
      <c r="BQ367" s="570"/>
      <c r="BR367" s="570"/>
      <c r="BS367" s="570"/>
      <c r="BT367" s="570"/>
      <c r="BU367" s="570"/>
      <c r="BV367" s="570"/>
      <c r="BW367" s="570"/>
      <c r="BX367" s="570"/>
      <c r="BY367" s="570"/>
      <c r="BZ367" s="570"/>
      <c r="CA367" s="570"/>
      <c r="CB367" s="570"/>
      <c r="CC367" s="570"/>
      <c r="CD367" s="570"/>
      <c r="CE367" s="570"/>
      <c r="CF367" s="570"/>
      <c r="CG367" s="570"/>
      <c r="CH367" s="570"/>
      <c r="CI367" s="570"/>
      <c r="CJ367" s="570"/>
      <c r="CK367" s="570"/>
      <c r="CL367" s="570"/>
      <c r="CM367" s="570"/>
      <c r="CN367" s="570"/>
      <c r="CO367" s="570"/>
      <c r="CP367" s="570"/>
      <c r="CQ367" s="570"/>
      <c r="CR367" s="570"/>
      <c r="CS367" s="570"/>
      <c r="CT367" s="570"/>
      <c r="CU367" s="570"/>
      <c r="CV367" s="570"/>
      <c r="CW367" s="570"/>
      <c r="CX367" s="570"/>
      <c r="CY367" s="570"/>
    </row>
    <row r="368" spans="1:103">
      <c r="A368" s="570"/>
      <c r="B368" s="570"/>
      <c r="C368" s="570"/>
      <c r="D368" s="570"/>
      <c r="E368" s="570"/>
      <c r="F368" s="570"/>
      <c r="G368" s="570"/>
      <c r="H368" s="570"/>
      <c r="I368" s="570"/>
      <c r="J368" s="570"/>
      <c r="K368" s="570"/>
      <c r="L368" s="570"/>
      <c r="M368" s="570"/>
      <c r="N368" s="570"/>
      <c r="O368" s="570"/>
      <c r="P368" s="570"/>
      <c r="Q368" s="570"/>
      <c r="R368" s="570"/>
      <c r="S368" s="570"/>
      <c r="T368" s="570"/>
      <c r="U368" s="570"/>
      <c r="V368" s="570"/>
      <c r="W368" s="570"/>
      <c r="X368" s="570"/>
      <c r="Y368" s="570"/>
      <c r="Z368" s="570"/>
      <c r="AA368" s="570"/>
      <c r="AB368" s="570"/>
      <c r="AL368" s="570"/>
      <c r="AM368" s="570"/>
      <c r="AN368" s="570"/>
      <c r="AO368" s="570"/>
      <c r="AP368" s="570"/>
      <c r="AQ368" s="570"/>
      <c r="AR368" s="570"/>
      <c r="AS368" s="570"/>
      <c r="AT368" s="570"/>
      <c r="AU368" s="570"/>
      <c r="AV368" s="570"/>
      <c r="AW368" s="570"/>
      <c r="AX368" s="570"/>
      <c r="AY368" s="570"/>
      <c r="AZ368" s="570"/>
      <c r="BA368" s="570"/>
      <c r="BB368" s="570"/>
      <c r="BC368" s="570"/>
      <c r="BD368" s="570"/>
      <c r="BE368" s="570"/>
      <c r="BF368" s="570"/>
      <c r="BG368" s="570"/>
      <c r="BH368" s="570"/>
      <c r="BI368" s="570"/>
      <c r="BJ368" s="570"/>
      <c r="BK368" s="570"/>
      <c r="BL368" s="570"/>
      <c r="BM368" s="570"/>
      <c r="BN368" s="570"/>
      <c r="BO368" s="570"/>
      <c r="BP368" s="570"/>
      <c r="BQ368" s="570"/>
      <c r="BR368" s="570"/>
      <c r="BS368" s="570"/>
      <c r="BT368" s="570"/>
      <c r="BU368" s="570"/>
      <c r="BV368" s="570"/>
      <c r="BW368" s="570"/>
      <c r="BX368" s="570"/>
      <c r="BY368" s="570"/>
      <c r="BZ368" s="570"/>
      <c r="CA368" s="570"/>
      <c r="CB368" s="570"/>
      <c r="CC368" s="570"/>
      <c r="CD368" s="570"/>
      <c r="CE368" s="570"/>
      <c r="CF368" s="570"/>
      <c r="CG368" s="570"/>
      <c r="CH368" s="570"/>
      <c r="CI368" s="570"/>
      <c r="CJ368" s="570"/>
      <c r="CK368" s="570"/>
      <c r="CL368" s="570"/>
      <c r="CM368" s="570"/>
      <c r="CN368" s="570"/>
      <c r="CO368" s="570"/>
      <c r="CP368" s="570"/>
      <c r="CQ368" s="570"/>
      <c r="CR368" s="570"/>
      <c r="CS368" s="570"/>
      <c r="CT368" s="570"/>
      <c r="CU368" s="570"/>
      <c r="CV368" s="570"/>
      <c r="CW368" s="570"/>
      <c r="CX368" s="570"/>
      <c r="CY368" s="570"/>
    </row>
    <row r="369" spans="1:103">
      <c r="A369" s="570"/>
      <c r="B369" s="570"/>
      <c r="C369" s="570"/>
      <c r="D369" s="570"/>
      <c r="E369" s="570"/>
      <c r="F369" s="570"/>
      <c r="G369" s="570"/>
      <c r="H369" s="570"/>
      <c r="I369" s="570"/>
      <c r="J369" s="570"/>
      <c r="K369" s="570"/>
      <c r="L369" s="570"/>
      <c r="M369" s="570"/>
      <c r="N369" s="570"/>
      <c r="O369" s="570"/>
      <c r="P369" s="570"/>
      <c r="Q369" s="570"/>
      <c r="R369" s="570"/>
      <c r="S369" s="570"/>
      <c r="T369" s="570"/>
      <c r="U369" s="570"/>
      <c r="V369" s="570"/>
      <c r="W369" s="570"/>
      <c r="X369" s="570"/>
      <c r="Y369" s="570"/>
      <c r="Z369" s="570"/>
      <c r="AA369" s="570"/>
      <c r="AB369" s="570"/>
      <c r="AL369" s="570"/>
      <c r="AM369" s="570"/>
      <c r="AN369" s="570"/>
      <c r="AO369" s="570"/>
      <c r="AP369" s="570"/>
      <c r="AQ369" s="570"/>
      <c r="AR369" s="570"/>
      <c r="AS369" s="570"/>
      <c r="AT369" s="570"/>
      <c r="AU369" s="570"/>
      <c r="AV369" s="570"/>
      <c r="AW369" s="570"/>
      <c r="AX369" s="570"/>
      <c r="AY369" s="570"/>
      <c r="AZ369" s="570"/>
      <c r="BA369" s="570"/>
      <c r="BB369" s="570"/>
      <c r="BC369" s="570"/>
      <c r="BD369" s="570"/>
      <c r="BE369" s="570"/>
      <c r="BF369" s="570"/>
      <c r="BG369" s="570"/>
      <c r="BH369" s="570"/>
      <c r="BI369" s="570"/>
      <c r="BJ369" s="570"/>
      <c r="BK369" s="570"/>
      <c r="BL369" s="570"/>
      <c r="BM369" s="570"/>
      <c r="BN369" s="570"/>
      <c r="BO369" s="570"/>
      <c r="BP369" s="570"/>
      <c r="BQ369" s="570"/>
      <c r="BR369" s="570"/>
      <c r="BS369" s="570"/>
      <c r="BT369" s="570"/>
      <c r="BU369" s="570"/>
      <c r="BV369" s="570"/>
      <c r="BW369" s="570"/>
      <c r="BX369" s="570"/>
      <c r="BY369" s="570"/>
      <c r="BZ369" s="570"/>
      <c r="CA369" s="570"/>
      <c r="CB369" s="570"/>
      <c r="CC369" s="570"/>
      <c r="CD369" s="570"/>
      <c r="CE369" s="570"/>
      <c r="CF369" s="570"/>
      <c r="CG369" s="570"/>
      <c r="CH369" s="570"/>
      <c r="CI369" s="570"/>
      <c r="CJ369" s="570"/>
      <c r="CK369" s="570"/>
      <c r="CL369" s="570"/>
      <c r="CM369" s="570"/>
      <c r="CN369" s="570"/>
      <c r="CO369" s="570"/>
      <c r="CP369" s="570"/>
      <c r="CQ369" s="570"/>
      <c r="CR369" s="570"/>
      <c r="CS369" s="570"/>
      <c r="CT369" s="570"/>
      <c r="CU369" s="570"/>
      <c r="CV369" s="570"/>
      <c r="CW369" s="570"/>
      <c r="CX369" s="570"/>
      <c r="CY369" s="570"/>
    </row>
    <row r="370" spans="1:103">
      <c r="A370" s="570"/>
      <c r="B370" s="570"/>
      <c r="C370" s="570"/>
      <c r="D370" s="570"/>
      <c r="E370" s="570"/>
      <c r="F370" s="570"/>
      <c r="G370" s="570"/>
      <c r="H370" s="570"/>
      <c r="I370" s="570"/>
      <c r="J370" s="570"/>
      <c r="K370" s="570"/>
      <c r="L370" s="570"/>
      <c r="M370" s="570"/>
      <c r="N370" s="570"/>
      <c r="O370" s="570"/>
      <c r="P370" s="570"/>
      <c r="Q370" s="570"/>
      <c r="R370" s="570"/>
      <c r="S370" s="570"/>
      <c r="T370" s="570"/>
      <c r="U370" s="570"/>
      <c r="V370" s="570"/>
      <c r="W370" s="570"/>
      <c r="X370" s="570"/>
      <c r="Y370" s="570"/>
      <c r="Z370" s="570"/>
      <c r="AA370" s="570"/>
      <c r="AB370" s="570"/>
      <c r="AL370" s="570"/>
      <c r="AM370" s="570"/>
      <c r="AN370" s="570"/>
      <c r="AO370" s="570"/>
      <c r="AP370" s="570"/>
      <c r="AQ370" s="570"/>
      <c r="AR370" s="570"/>
      <c r="AS370" s="570"/>
      <c r="AT370" s="570"/>
      <c r="AU370" s="570"/>
      <c r="AV370" s="570"/>
      <c r="AW370" s="570"/>
      <c r="AX370" s="570"/>
      <c r="AY370" s="570"/>
      <c r="AZ370" s="570"/>
      <c r="BA370" s="570"/>
      <c r="BB370" s="570"/>
      <c r="BC370" s="570"/>
      <c r="BD370" s="570"/>
      <c r="BE370" s="570"/>
      <c r="BF370" s="570"/>
      <c r="BG370" s="570"/>
      <c r="BH370" s="570"/>
      <c r="BI370" s="570"/>
      <c r="BJ370" s="570"/>
      <c r="BK370" s="570"/>
      <c r="BL370" s="570"/>
      <c r="BM370" s="570"/>
      <c r="BN370" s="570"/>
      <c r="BO370" s="570"/>
      <c r="BP370" s="570"/>
      <c r="BQ370" s="570"/>
      <c r="BR370" s="570"/>
      <c r="BS370" s="570"/>
      <c r="BT370" s="570"/>
      <c r="BU370" s="570"/>
      <c r="BV370" s="570"/>
      <c r="BW370" s="570"/>
      <c r="BX370" s="570"/>
      <c r="BY370" s="570"/>
      <c r="BZ370" s="570"/>
      <c r="CA370" s="570"/>
      <c r="CB370" s="570"/>
      <c r="CC370" s="570"/>
      <c r="CD370" s="570"/>
      <c r="CE370" s="570"/>
      <c r="CF370" s="570"/>
      <c r="CG370" s="570"/>
      <c r="CH370" s="570"/>
      <c r="CI370" s="570"/>
      <c r="CJ370" s="570"/>
      <c r="CK370" s="570"/>
      <c r="CL370" s="570"/>
      <c r="CM370" s="570"/>
      <c r="CN370" s="570"/>
      <c r="CO370" s="570"/>
      <c r="CP370" s="570"/>
      <c r="CQ370" s="570"/>
      <c r="CR370" s="570"/>
      <c r="CS370" s="570"/>
      <c r="CT370" s="570"/>
      <c r="CU370" s="570"/>
      <c r="CV370" s="570"/>
      <c r="CW370" s="570"/>
      <c r="CX370" s="570"/>
      <c r="CY370" s="570"/>
    </row>
    <row r="371" spans="1:103">
      <c r="A371" s="570"/>
      <c r="B371" s="570"/>
      <c r="C371" s="570"/>
      <c r="D371" s="570"/>
      <c r="E371" s="570"/>
      <c r="F371" s="570"/>
      <c r="G371" s="570"/>
      <c r="H371" s="570"/>
      <c r="I371" s="570"/>
      <c r="J371" s="570"/>
      <c r="K371" s="570"/>
      <c r="L371" s="570"/>
      <c r="M371" s="570"/>
      <c r="N371" s="570"/>
      <c r="O371" s="570"/>
      <c r="P371" s="570"/>
      <c r="Q371" s="570"/>
      <c r="R371" s="570"/>
      <c r="S371" s="570"/>
      <c r="T371" s="570"/>
      <c r="U371" s="570"/>
      <c r="V371" s="570"/>
      <c r="W371" s="570"/>
      <c r="X371" s="570"/>
      <c r="Y371" s="570"/>
      <c r="Z371" s="570"/>
      <c r="AA371" s="570"/>
      <c r="AB371" s="570"/>
      <c r="AL371" s="570"/>
      <c r="AM371" s="570"/>
      <c r="AN371" s="570"/>
      <c r="AO371" s="570"/>
      <c r="AP371" s="570"/>
      <c r="AQ371" s="570"/>
      <c r="AR371" s="570"/>
      <c r="AS371" s="570"/>
      <c r="AT371" s="570"/>
      <c r="AU371" s="570"/>
      <c r="AV371" s="570"/>
      <c r="AW371" s="570"/>
      <c r="AX371" s="570"/>
      <c r="AY371" s="570"/>
      <c r="AZ371" s="570"/>
      <c r="BA371" s="570"/>
      <c r="BB371" s="570"/>
      <c r="BC371" s="570"/>
      <c r="BD371" s="570"/>
      <c r="BE371" s="570"/>
      <c r="BF371" s="570"/>
      <c r="BG371" s="570"/>
      <c r="BH371" s="570"/>
      <c r="BI371" s="570"/>
      <c r="BJ371" s="570"/>
      <c r="BK371" s="570"/>
      <c r="BL371" s="570"/>
      <c r="BM371" s="570"/>
      <c r="BN371" s="570"/>
      <c r="BO371" s="570"/>
      <c r="BP371" s="570"/>
      <c r="BQ371" s="570"/>
      <c r="BR371" s="570"/>
      <c r="BS371" s="570"/>
      <c r="BT371" s="570"/>
      <c r="BU371" s="570"/>
      <c r="BV371" s="570"/>
      <c r="BW371" s="570"/>
      <c r="BX371" s="570"/>
      <c r="BY371" s="570"/>
      <c r="BZ371" s="570"/>
      <c r="CA371" s="570"/>
      <c r="CB371" s="570"/>
      <c r="CC371" s="570"/>
      <c r="CD371" s="570"/>
      <c r="CE371" s="570"/>
      <c r="CF371" s="570"/>
      <c r="CG371" s="570"/>
      <c r="CH371" s="570"/>
      <c r="CI371" s="570"/>
      <c r="CJ371" s="570"/>
      <c r="CK371" s="570"/>
      <c r="CL371" s="570"/>
      <c r="CM371" s="570"/>
      <c r="CN371" s="570"/>
      <c r="CO371" s="570"/>
      <c r="CP371" s="570"/>
      <c r="CQ371" s="570"/>
      <c r="CR371" s="570"/>
      <c r="CS371" s="570"/>
      <c r="CT371" s="570"/>
      <c r="CU371" s="570"/>
      <c r="CV371" s="570"/>
      <c r="CW371" s="570"/>
      <c r="CX371" s="570"/>
      <c r="CY371" s="570"/>
    </row>
    <row r="372" spans="1:103">
      <c r="A372" s="570"/>
      <c r="B372" s="570"/>
      <c r="C372" s="570"/>
      <c r="D372" s="570"/>
      <c r="E372" s="570"/>
      <c r="F372" s="570"/>
      <c r="G372" s="570"/>
      <c r="H372" s="570"/>
      <c r="I372" s="570"/>
      <c r="J372" s="570"/>
      <c r="K372" s="570"/>
      <c r="L372" s="570"/>
      <c r="M372" s="570"/>
      <c r="N372" s="570"/>
      <c r="O372" s="570"/>
      <c r="P372" s="570"/>
      <c r="Q372" s="570"/>
      <c r="R372" s="570"/>
      <c r="S372" s="570"/>
      <c r="T372" s="570"/>
      <c r="U372" s="570"/>
      <c r="V372" s="570"/>
      <c r="W372" s="570"/>
      <c r="X372" s="570"/>
      <c r="Y372" s="570"/>
      <c r="Z372" s="570"/>
      <c r="AA372" s="570"/>
      <c r="AB372" s="570"/>
      <c r="AL372" s="570"/>
      <c r="AM372" s="570"/>
      <c r="AN372" s="570"/>
      <c r="AO372" s="570"/>
      <c r="AP372" s="570"/>
      <c r="AQ372" s="570"/>
      <c r="AR372" s="570"/>
      <c r="AS372" s="570"/>
      <c r="AT372" s="570"/>
      <c r="AU372" s="570"/>
      <c r="AV372" s="570"/>
      <c r="AW372" s="570"/>
      <c r="AX372" s="570"/>
      <c r="AY372" s="570"/>
      <c r="AZ372" s="570"/>
      <c r="BA372" s="570"/>
      <c r="BB372" s="570"/>
      <c r="BC372" s="570"/>
      <c r="BD372" s="570"/>
      <c r="BE372" s="570"/>
      <c r="BF372" s="570"/>
      <c r="BG372" s="570"/>
      <c r="BH372" s="570"/>
      <c r="BI372" s="570"/>
      <c r="BJ372" s="570"/>
      <c r="BK372" s="570"/>
      <c r="BL372" s="570"/>
      <c r="BM372" s="570"/>
      <c r="BN372" s="570"/>
      <c r="BO372" s="570"/>
      <c r="BP372" s="570"/>
      <c r="BQ372" s="570"/>
      <c r="BR372" s="570"/>
      <c r="BS372" s="570"/>
      <c r="BT372" s="570"/>
      <c r="BU372" s="570"/>
      <c r="BV372" s="570"/>
      <c r="BW372" s="570"/>
      <c r="BX372" s="570"/>
      <c r="BY372" s="570"/>
      <c r="BZ372" s="570"/>
      <c r="CA372" s="570"/>
      <c r="CB372" s="570"/>
      <c r="CC372" s="570"/>
      <c r="CD372" s="570"/>
      <c r="CE372" s="570"/>
      <c r="CF372" s="570"/>
      <c r="CG372" s="570"/>
      <c r="CH372" s="570"/>
      <c r="CI372" s="570"/>
      <c r="CJ372" s="570"/>
      <c r="CK372" s="570"/>
      <c r="CL372" s="570"/>
      <c r="CM372" s="570"/>
      <c r="CN372" s="570"/>
      <c r="CO372" s="570"/>
      <c r="CP372" s="570"/>
      <c r="CQ372" s="570"/>
      <c r="CR372" s="570"/>
      <c r="CS372" s="570"/>
      <c r="CT372" s="570"/>
      <c r="CU372" s="570"/>
      <c r="CV372" s="570"/>
      <c r="CW372" s="570"/>
      <c r="CX372" s="570"/>
      <c r="CY372" s="570"/>
    </row>
    <row r="373" spans="1:103">
      <c r="A373" s="570"/>
      <c r="B373" s="570"/>
      <c r="C373" s="570"/>
      <c r="D373" s="570"/>
      <c r="E373" s="570"/>
      <c r="F373" s="570"/>
      <c r="G373" s="570"/>
      <c r="H373" s="570"/>
      <c r="I373" s="570"/>
      <c r="J373" s="570"/>
      <c r="K373" s="570"/>
      <c r="L373" s="570"/>
      <c r="M373" s="570"/>
      <c r="N373" s="570"/>
      <c r="O373" s="570"/>
      <c r="P373" s="570"/>
      <c r="Q373" s="570"/>
      <c r="R373" s="570"/>
      <c r="S373" s="570"/>
      <c r="T373" s="570"/>
      <c r="U373" s="570"/>
      <c r="V373" s="570"/>
      <c r="W373" s="570"/>
      <c r="X373" s="570"/>
      <c r="Y373" s="570"/>
      <c r="Z373" s="570"/>
      <c r="AA373" s="570"/>
      <c r="AB373" s="570"/>
      <c r="AL373" s="570"/>
      <c r="AM373" s="570"/>
      <c r="AN373" s="570"/>
      <c r="AO373" s="570"/>
      <c r="AP373" s="570"/>
      <c r="AQ373" s="570"/>
      <c r="AR373" s="570"/>
      <c r="AS373" s="570"/>
      <c r="AT373" s="570"/>
      <c r="AU373" s="570"/>
      <c r="AV373" s="570"/>
      <c r="AW373" s="570"/>
      <c r="AX373" s="570"/>
      <c r="AY373" s="570"/>
      <c r="AZ373" s="570"/>
      <c r="BA373" s="570"/>
      <c r="BB373" s="570"/>
      <c r="BC373" s="570"/>
      <c r="BD373" s="570"/>
      <c r="BE373" s="570"/>
      <c r="BF373" s="570"/>
      <c r="BG373" s="570"/>
      <c r="BH373" s="570"/>
      <c r="BI373" s="570"/>
      <c r="BJ373" s="570"/>
      <c r="BK373" s="570"/>
      <c r="BL373" s="570"/>
      <c r="BM373" s="570"/>
      <c r="BN373" s="570"/>
      <c r="BO373" s="570"/>
      <c r="BP373" s="570"/>
      <c r="BQ373" s="570"/>
      <c r="BR373" s="570"/>
      <c r="BS373" s="570"/>
      <c r="BT373" s="570"/>
      <c r="BU373" s="570"/>
      <c r="BV373" s="570"/>
      <c r="BW373" s="570"/>
      <c r="BX373" s="570"/>
      <c r="BY373" s="570"/>
      <c r="BZ373" s="570"/>
      <c r="CA373" s="570"/>
      <c r="CB373" s="570"/>
      <c r="CC373" s="570"/>
      <c r="CD373" s="570"/>
      <c r="CE373" s="570"/>
      <c r="CF373" s="570"/>
      <c r="CG373" s="570"/>
      <c r="CH373" s="570"/>
      <c r="CI373" s="570"/>
      <c r="CJ373" s="570"/>
      <c r="CK373" s="570"/>
      <c r="CL373" s="570"/>
      <c r="CM373" s="570"/>
      <c r="CN373" s="570"/>
      <c r="CO373" s="570"/>
      <c r="CP373" s="570"/>
      <c r="CQ373" s="570"/>
      <c r="CR373" s="570"/>
      <c r="CS373" s="570"/>
      <c r="CT373" s="570"/>
      <c r="CU373" s="570"/>
      <c r="CV373" s="570"/>
      <c r="CW373" s="570"/>
      <c r="CX373" s="570"/>
      <c r="CY373" s="570"/>
    </row>
    <row r="374" spans="1:103">
      <c r="A374" s="570"/>
      <c r="B374" s="570"/>
      <c r="C374" s="570"/>
      <c r="D374" s="570"/>
      <c r="E374" s="570"/>
      <c r="F374" s="570"/>
      <c r="G374" s="570"/>
      <c r="H374" s="570"/>
      <c r="I374" s="570"/>
      <c r="J374" s="570"/>
      <c r="K374" s="570"/>
      <c r="L374" s="570"/>
      <c r="M374" s="570"/>
      <c r="N374" s="570"/>
      <c r="O374" s="570"/>
      <c r="P374" s="570"/>
      <c r="Q374" s="570"/>
      <c r="R374" s="570"/>
      <c r="S374" s="570"/>
      <c r="T374" s="570"/>
      <c r="U374" s="570"/>
      <c r="V374" s="570"/>
      <c r="W374" s="570"/>
      <c r="X374" s="570"/>
      <c r="Y374" s="570"/>
      <c r="Z374" s="570"/>
      <c r="AA374" s="570"/>
      <c r="AB374" s="570"/>
      <c r="AL374" s="570"/>
      <c r="AM374" s="570"/>
      <c r="AN374" s="570"/>
      <c r="AO374" s="570"/>
      <c r="AP374" s="570"/>
      <c r="AQ374" s="570"/>
      <c r="AR374" s="570"/>
      <c r="AS374" s="570"/>
      <c r="AT374" s="570"/>
      <c r="AU374" s="570"/>
      <c r="AV374" s="570"/>
      <c r="AW374" s="570"/>
      <c r="AX374" s="570"/>
      <c r="AY374" s="570"/>
      <c r="AZ374" s="570"/>
      <c r="BA374" s="570"/>
      <c r="BB374" s="570"/>
      <c r="BC374" s="570"/>
      <c r="BD374" s="570"/>
      <c r="BE374" s="570"/>
      <c r="BF374" s="570"/>
      <c r="BG374" s="570"/>
      <c r="BH374" s="570"/>
      <c r="BI374" s="570"/>
      <c r="BJ374" s="570"/>
      <c r="BK374" s="570"/>
      <c r="BL374" s="570"/>
      <c r="BM374" s="570"/>
      <c r="BN374" s="570"/>
      <c r="BO374" s="570"/>
      <c r="BP374" s="570"/>
      <c r="BQ374" s="570"/>
      <c r="BR374" s="570"/>
      <c r="BS374" s="570"/>
      <c r="BT374" s="570"/>
      <c r="BU374" s="570"/>
      <c r="BV374" s="570"/>
      <c r="BW374" s="570"/>
      <c r="BX374" s="570"/>
      <c r="BY374" s="570"/>
      <c r="BZ374" s="570"/>
      <c r="CA374" s="570"/>
      <c r="CB374" s="570"/>
      <c r="CC374" s="570"/>
      <c r="CD374" s="570"/>
      <c r="CE374" s="570"/>
      <c r="CF374" s="570"/>
      <c r="CG374" s="570"/>
      <c r="CH374" s="570"/>
      <c r="CI374" s="570"/>
      <c r="CJ374" s="570"/>
      <c r="CK374" s="570"/>
      <c r="CL374" s="570"/>
      <c r="CM374" s="570"/>
      <c r="CN374" s="570"/>
      <c r="CO374" s="570"/>
      <c r="CP374" s="570"/>
      <c r="CQ374" s="570"/>
      <c r="CR374" s="570"/>
      <c r="CS374" s="570"/>
      <c r="CT374" s="570"/>
      <c r="CU374" s="570"/>
      <c r="CV374" s="570"/>
      <c r="CW374" s="570"/>
      <c r="CX374" s="570"/>
      <c r="CY374" s="570"/>
    </row>
    <row r="375" spans="1:103">
      <c r="A375" s="570"/>
      <c r="B375" s="570"/>
      <c r="C375" s="570"/>
      <c r="D375" s="570"/>
      <c r="E375" s="570"/>
      <c r="F375" s="570"/>
      <c r="G375" s="570"/>
      <c r="H375" s="570"/>
      <c r="I375" s="570"/>
      <c r="J375" s="570"/>
      <c r="K375" s="570"/>
      <c r="L375" s="570"/>
      <c r="M375" s="570"/>
      <c r="N375" s="570"/>
      <c r="O375" s="570"/>
      <c r="P375" s="570"/>
      <c r="Q375" s="570"/>
      <c r="R375" s="570"/>
      <c r="S375" s="570"/>
      <c r="T375" s="570"/>
      <c r="U375" s="570"/>
      <c r="V375" s="570"/>
      <c r="W375" s="570"/>
      <c r="X375" s="570"/>
      <c r="Y375" s="570"/>
      <c r="Z375" s="570"/>
      <c r="AA375" s="570"/>
      <c r="AB375" s="570"/>
      <c r="AL375" s="570"/>
      <c r="AM375" s="570"/>
      <c r="AN375" s="570"/>
      <c r="AO375" s="570"/>
      <c r="AP375" s="570"/>
      <c r="AQ375" s="570"/>
      <c r="AR375" s="570"/>
      <c r="AS375" s="570"/>
      <c r="AT375" s="570"/>
      <c r="AU375" s="570"/>
      <c r="AV375" s="570"/>
      <c r="AW375" s="570"/>
      <c r="AX375" s="570"/>
      <c r="AY375" s="570"/>
      <c r="AZ375" s="570"/>
      <c r="BA375" s="570"/>
      <c r="BB375" s="570"/>
      <c r="BC375" s="570"/>
      <c r="BD375" s="570"/>
      <c r="BE375" s="570"/>
      <c r="BF375" s="570"/>
      <c r="BG375" s="570"/>
      <c r="BH375" s="570"/>
      <c r="BI375" s="570"/>
      <c r="BJ375" s="570"/>
      <c r="BK375" s="570"/>
      <c r="BL375" s="570"/>
      <c r="BM375" s="570"/>
      <c r="BN375" s="570"/>
      <c r="BO375" s="570"/>
      <c r="BP375" s="570"/>
      <c r="BQ375" s="570"/>
      <c r="BR375" s="570"/>
      <c r="BS375" s="570"/>
      <c r="BT375" s="570"/>
      <c r="BU375" s="570"/>
      <c r="BV375" s="570"/>
      <c r="BW375" s="570"/>
      <c r="BX375" s="570"/>
      <c r="BY375" s="570"/>
      <c r="BZ375" s="570"/>
      <c r="CA375" s="570"/>
      <c r="CB375" s="570"/>
      <c r="CC375" s="570"/>
      <c r="CD375" s="570"/>
      <c r="CE375" s="570"/>
      <c r="CF375" s="570"/>
      <c r="CG375" s="570"/>
      <c r="CH375" s="570"/>
      <c r="CI375" s="570"/>
      <c r="CJ375" s="570"/>
      <c r="CK375" s="570"/>
      <c r="CL375" s="570"/>
      <c r="CM375" s="570"/>
      <c r="CN375" s="570"/>
      <c r="CO375" s="570"/>
      <c r="CP375" s="570"/>
      <c r="CQ375" s="570"/>
      <c r="CR375" s="570"/>
      <c r="CS375" s="570"/>
      <c r="CT375" s="570"/>
      <c r="CU375" s="570"/>
      <c r="CV375" s="570"/>
      <c r="CW375" s="570"/>
      <c r="CX375" s="570"/>
      <c r="CY375" s="570"/>
    </row>
    <row r="376" spans="1:103">
      <c r="A376" s="570"/>
      <c r="B376" s="570"/>
      <c r="C376" s="570"/>
      <c r="D376" s="570"/>
      <c r="E376" s="570"/>
      <c r="F376" s="570"/>
      <c r="G376" s="570"/>
      <c r="H376" s="570"/>
      <c r="I376" s="570"/>
      <c r="J376" s="570"/>
      <c r="K376" s="570"/>
      <c r="L376" s="570"/>
      <c r="M376" s="570"/>
      <c r="N376" s="570"/>
      <c r="O376" s="570"/>
      <c r="P376" s="570"/>
      <c r="Q376" s="570"/>
      <c r="R376" s="570"/>
      <c r="S376" s="570"/>
      <c r="T376" s="570"/>
      <c r="U376" s="570"/>
      <c r="V376" s="570"/>
      <c r="W376" s="570"/>
      <c r="X376" s="570"/>
      <c r="Y376" s="570"/>
      <c r="Z376" s="570"/>
      <c r="AA376" s="570"/>
      <c r="AB376" s="570"/>
      <c r="AL376" s="570"/>
      <c r="AM376" s="570"/>
      <c r="AN376" s="570"/>
      <c r="AO376" s="570"/>
      <c r="AP376" s="570"/>
      <c r="AQ376" s="570"/>
      <c r="AR376" s="570"/>
      <c r="AS376" s="570"/>
      <c r="AT376" s="570"/>
      <c r="AU376" s="570"/>
      <c r="AV376" s="570"/>
      <c r="AW376" s="570"/>
      <c r="AX376" s="570"/>
      <c r="AY376" s="570"/>
      <c r="AZ376" s="570"/>
      <c r="BA376" s="570"/>
      <c r="BB376" s="570"/>
      <c r="BC376" s="570"/>
      <c r="BD376" s="570"/>
      <c r="BE376" s="570"/>
      <c r="BF376" s="570"/>
      <c r="BG376" s="570"/>
      <c r="BH376" s="570"/>
      <c r="BI376" s="570"/>
      <c r="BJ376" s="570"/>
      <c r="BK376" s="570"/>
      <c r="BL376" s="570"/>
      <c r="BM376" s="570"/>
      <c r="BN376" s="570"/>
      <c r="BO376" s="570"/>
      <c r="BP376" s="570"/>
      <c r="BQ376" s="570"/>
      <c r="BR376" s="570"/>
      <c r="BS376" s="570"/>
      <c r="BT376" s="570"/>
      <c r="BU376" s="570"/>
      <c r="BV376" s="570"/>
      <c r="BW376" s="570"/>
      <c r="BX376" s="570"/>
      <c r="BY376" s="570"/>
      <c r="BZ376" s="570"/>
      <c r="CA376" s="570"/>
      <c r="CB376" s="570"/>
      <c r="CC376" s="570"/>
      <c r="CD376" s="570"/>
      <c r="CE376" s="570"/>
      <c r="CF376" s="570"/>
      <c r="CG376" s="570"/>
      <c r="CH376" s="570"/>
      <c r="CI376" s="570"/>
      <c r="CJ376" s="570"/>
      <c r="CK376" s="570"/>
      <c r="CL376" s="570"/>
      <c r="CM376" s="570"/>
      <c r="CN376" s="570"/>
      <c r="CO376" s="570"/>
      <c r="CP376" s="570"/>
      <c r="CQ376" s="570"/>
      <c r="CR376" s="570"/>
      <c r="CS376" s="570"/>
      <c r="CT376" s="570"/>
      <c r="CU376" s="570"/>
      <c r="CV376" s="570"/>
      <c r="CW376" s="570"/>
      <c r="CX376" s="570"/>
      <c r="CY376" s="570"/>
    </row>
    <row r="377" spans="1:103">
      <c r="A377" s="570"/>
      <c r="B377" s="570"/>
      <c r="C377" s="570"/>
      <c r="D377" s="570"/>
      <c r="E377" s="570"/>
      <c r="F377" s="570"/>
      <c r="G377" s="570"/>
      <c r="H377" s="570"/>
      <c r="I377" s="570"/>
      <c r="J377" s="570"/>
      <c r="K377" s="570"/>
      <c r="L377" s="570"/>
      <c r="M377" s="570"/>
      <c r="N377" s="570"/>
      <c r="O377" s="570"/>
      <c r="P377" s="570"/>
      <c r="Q377" s="570"/>
      <c r="R377" s="570"/>
      <c r="S377" s="570"/>
      <c r="T377" s="570"/>
      <c r="U377" s="570"/>
      <c r="V377" s="570"/>
      <c r="W377" s="570"/>
      <c r="X377" s="570"/>
      <c r="Y377" s="570"/>
      <c r="Z377" s="570"/>
      <c r="AA377" s="570"/>
      <c r="AB377" s="570"/>
      <c r="AL377" s="570"/>
      <c r="AM377" s="570"/>
      <c r="AN377" s="570"/>
      <c r="AO377" s="570"/>
      <c r="AP377" s="570"/>
      <c r="AQ377" s="570"/>
      <c r="AR377" s="570"/>
      <c r="AS377" s="570"/>
      <c r="AT377" s="570"/>
      <c r="AU377" s="570"/>
      <c r="AV377" s="570"/>
      <c r="AW377" s="570"/>
      <c r="AX377" s="570"/>
      <c r="AY377" s="570"/>
      <c r="AZ377" s="570"/>
      <c r="BA377" s="570"/>
      <c r="BB377" s="570"/>
      <c r="BC377" s="570"/>
      <c r="BD377" s="570"/>
      <c r="BE377" s="570"/>
      <c r="BF377" s="570"/>
      <c r="BG377" s="570"/>
      <c r="BH377" s="570"/>
      <c r="BI377" s="570"/>
      <c r="BJ377" s="570"/>
      <c r="BK377" s="570"/>
      <c r="BL377" s="570"/>
      <c r="BM377" s="570"/>
      <c r="BN377" s="570"/>
      <c r="BO377" s="570"/>
      <c r="BP377" s="570"/>
      <c r="BQ377" s="570"/>
      <c r="BR377" s="570"/>
      <c r="BS377" s="570"/>
      <c r="BT377" s="570"/>
      <c r="BU377" s="570"/>
      <c r="BV377" s="570"/>
      <c r="BW377" s="570"/>
      <c r="BX377" s="570"/>
      <c r="BY377" s="570"/>
      <c r="BZ377" s="570"/>
      <c r="CA377" s="570"/>
      <c r="CB377" s="570"/>
      <c r="CC377" s="570"/>
      <c r="CD377" s="570"/>
      <c r="CE377" s="570"/>
      <c r="CF377" s="570"/>
      <c r="CG377" s="570"/>
      <c r="CH377" s="570"/>
      <c r="CI377" s="570"/>
      <c r="CJ377" s="570"/>
      <c r="CK377" s="570"/>
      <c r="CL377" s="570"/>
      <c r="CM377" s="570"/>
      <c r="CN377" s="570"/>
      <c r="CO377" s="570"/>
      <c r="CP377" s="570"/>
      <c r="CQ377" s="570"/>
      <c r="CR377" s="570"/>
      <c r="CS377" s="570"/>
      <c r="CT377" s="570"/>
      <c r="CU377" s="570"/>
      <c r="CV377" s="570"/>
      <c r="CW377" s="570"/>
      <c r="CX377" s="570"/>
      <c r="CY377" s="570"/>
    </row>
    <row r="378" spans="1:103">
      <c r="A378" s="570"/>
      <c r="B378" s="570"/>
      <c r="C378" s="570"/>
      <c r="D378" s="570"/>
      <c r="E378" s="570"/>
      <c r="F378" s="570"/>
      <c r="G378" s="570"/>
      <c r="H378" s="570"/>
      <c r="I378" s="570"/>
      <c r="J378" s="570"/>
      <c r="K378" s="570"/>
      <c r="L378" s="570"/>
      <c r="M378" s="570"/>
      <c r="N378" s="570"/>
      <c r="O378" s="570"/>
      <c r="P378" s="570"/>
      <c r="Q378" s="570"/>
      <c r="R378" s="570"/>
      <c r="S378" s="570"/>
      <c r="T378" s="570"/>
      <c r="U378" s="570"/>
      <c r="V378" s="570"/>
      <c r="W378" s="570"/>
      <c r="X378" s="570"/>
      <c r="Y378" s="570"/>
      <c r="Z378" s="570"/>
      <c r="AA378" s="570"/>
      <c r="AB378" s="570"/>
      <c r="AL378" s="570"/>
      <c r="AM378" s="570"/>
      <c r="AN378" s="570"/>
      <c r="AO378" s="570"/>
      <c r="AP378" s="570"/>
      <c r="AQ378" s="570"/>
      <c r="AR378" s="570"/>
      <c r="AS378" s="570"/>
      <c r="AT378" s="570"/>
      <c r="AU378" s="570"/>
      <c r="AV378" s="570"/>
      <c r="AW378" s="570"/>
      <c r="AX378" s="570"/>
      <c r="AY378" s="570"/>
      <c r="AZ378" s="570"/>
      <c r="BA378" s="570"/>
      <c r="BB378" s="570"/>
      <c r="BC378" s="570"/>
      <c r="BD378" s="570"/>
      <c r="BE378" s="570"/>
      <c r="BF378" s="570"/>
      <c r="BG378" s="570"/>
      <c r="BH378" s="570"/>
      <c r="BI378" s="570"/>
      <c r="BJ378" s="570"/>
      <c r="BK378" s="570"/>
      <c r="BL378" s="570"/>
      <c r="BM378" s="570"/>
      <c r="BN378" s="570"/>
      <c r="BO378" s="570"/>
      <c r="BP378" s="570"/>
      <c r="BQ378" s="570"/>
      <c r="BR378" s="570"/>
      <c r="BS378" s="570"/>
      <c r="BT378" s="570"/>
      <c r="BU378" s="570"/>
      <c r="BV378" s="570"/>
      <c r="BW378" s="570"/>
      <c r="BX378" s="570"/>
      <c r="BY378" s="570"/>
      <c r="BZ378" s="570"/>
      <c r="CA378" s="570"/>
      <c r="CB378" s="570"/>
      <c r="CC378" s="570"/>
      <c r="CD378" s="570"/>
      <c r="CE378" s="570"/>
      <c r="CF378" s="570"/>
      <c r="CG378" s="570"/>
      <c r="CH378" s="570"/>
      <c r="CI378" s="570"/>
      <c r="CJ378" s="570"/>
      <c r="CK378" s="570"/>
      <c r="CL378" s="570"/>
      <c r="CM378" s="570"/>
      <c r="CN378" s="570"/>
      <c r="CO378" s="570"/>
      <c r="CP378" s="570"/>
      <c r="CQ378" s="570"/>
      <c r="CR378" s="570"/>
      <c r="CS378" s="570"/>
      <c r="CT378" s="570"/>
      <c r="CU378" s="570"/>
      <c r="CV378" s="570"/>
      <c r="CW378" s="570"/>
      <c r="CX378" s="570"/>
      <c r="CY378" s="570"/>
    </row>
    <row r="379" spans="1:103">
      <c r="A379" s="570"/>
      <c r="B379" s="570"/>
      <c r="C379" s="570"/>
      <c r="D379" s="570"/>
      <c r="E379" s="570"/>
      <c r="F379" s="570"/>
      <c r="G379" s="570"/>
      <c r="H379" s="570"/>
      <c r="I379" s="570"/>
      <c r="J379" s="570"/>
      <c r="K379" s="570"/>
      <c r="L379" s="570"/>
      <c r="M379" s="570"/>
      <c r="N379" s="570"/>
      <c r="O379" s="570"/>
      <c r="P379" s="570"/>
      <c r="Q379" s="570"/>
      <c r="R379" s="570"/>
      <c r="S379" s="570"/>
      <c r="T379" s="570"/>
      <c r="U379" s="570"/>
      <c r="V379" s="570"/>
      <c r="W379" s="570"/>
      <c r="X379" s="570"/>
      <c r="Y379" s="570"/>
      <c r="Z379" s="570"/>
      <c r="AA379" s="570"/>
      <c r="AB379" s="570"/>
      <c r="AL379" s="570"/>
      <c r="AM379" s="570"/>
      <c r="AN379" s="570"/>
      <c r="AO379" s="570"/>
      <c r="AP379" s="570"/>
      <c r="AQ379" s="570"/>
      <c r="AR379" s="570"/>
      <c r="AS379" s="570"/>
      <c r="AT379" s="570"/>
      <c r="AU379" s="570"/>
      <c r="AV379" s="570"/>
      <c r="AW379" s="570"/>
      <c r="AX379" s="570"/>
      <c r="AY379" s="570"/>
      <c r="AZ379" s="570"/>
      <c r="BA379" s="570"/>
      <c r="BB379" s="570"/>
      <c r="BC379" s="570"/>
      <c r="BD379" s="570"/>
      <c r="BE379" s="570"/>
      <c r="BF379" s="570"/>
      <c r="BG379" s="570"/>
      <c r="BH379" s="570"/>
      <c r="BI379" s="570"/>
      <c r="BJ379" s="570"/>
      <c r="BK379" s="570"/>
      <c r="BL379" s="570"/>
      <c r="BM379" s="570"/>
      <c r="BN379" s="570"/>
      <c r="BO379" s="570"/>
      <c r="BP379" s="570"/>
      <c r="BQ379" s="570"/>
      <c r="BR379" s="570"/>
      <c r="BS379" s="570"/>
      <c r="BT379" s="570"/>
      <c r="BU379" s="570"/>
      <c r="BV379" s="570"/>
      <c r="BW379" s="570"/>
      <c r="BX379" s="570"/>
      <c r="BY379" s="570"/>
      <c r="BZ379" s="570"/>
      <c r="CA379" s="570"/>
      <c r="CB379" s="570"/>
      <c r="CC379" s="570"/>
      <c r="CD379" s="570"/>
      <c r="CE379" s="570"/>
      <c r="CF379" s="570"/>
      <c r="CG379" s="570"/>
      <c r="CH379" s="570"/>
      <c r="CI379" s="570"/>
      <c r="CJ379" s="570"/>
      <c r="CK379" s="570"/>
      <c r="CL379" s="570"/>
      <c r="CM379" s="570"/>
      <c r="CN379" s="570"/>
      <c r="CO379" s="570"/>
      <c r="CP379" s="570"/>
      <c r="CQ379" s="570"/>
      <c r="CR379" s="570"/>
      <c r="CS379" s="570"/>
      <c r="CT379" s="570"/>
      <c r="CU379" s="570"/>
      <c r="CV379" s="570"/>
      <c r="CW379" s="570"/>
      <c r="CX379" s="570"/>
      <c r="CY379" s="570"/>
    </row>
    <row r="380" spans="1:103">
      <c r="A380" s="570"/>
      <c r="B380" s="570"/>
      <c r="C380" s="570"/>
      <c r="D380" s="570"/>
      <c r="E380" s="570"/>
      <c r="F380" s="570"/>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L380" s="570"/>
      <c r="AM380" s="570"/>
      <c r="AN380" s="570"/>
      <c r="AO380" s="570"/>
      <c r="AP380" s="570"/>
      <c r="AQ380" s="570"/>
      <c r="AR380" s="570"/>
      <c r="AS380" s="570"/>
      <c r="AT380" s="570"/>
      <c r="AU380" s="570"/>
      <c r="AV380" s="570"/>
      <c r="AW380" s="570"/>
      <c r="AX380" s="570"/>
      <c r="AY380" s="570"/>
      <c r="AZ380" s="570"/>
      <c r="BA380" s="570"/>
      <c r="BB380" s="570"/>
      <c r="BC380" s="570"/>
      <c r="BD380" s="570"/>
      <c r="BE380" s="570"/>
      <c r="BF380" s="570"/>
      <c r="BG380" s="570"/>
      <c r="BH380" s="570"/>
      <c r="BI380" s="570"/>
      <c r="BJ380" s="570"/>
      <c r="BK380" s="570"/>
      <c r="BL380" s="570"/>
      <c r="BM380" s="570"/>
      <c r="BN380" s="570"/>
      <c r="BO380" s="570"/>
      <c r="BP380" s="570"/>
      <c r="BQ380" s="570"/>
      <c r="BR380" s="570"/>
      <c r="BS380" s="570"/>
      <c r="BT380" s="570"/>
      <c r="BU380" s="570"/>
      <c r="BV380" s="570"/>
      <c r="BW380" s="570"/>
      <c r="BX380" s="570"/>
      <c r="BY380" s="570"/>
      <c r="BZ380" s="570"/>
      <c r="CA380" s="570"/>
      <c r="CB380" s="570"/>
      <c r="CC380" s="570"/>
      <c r="CD380" s="570"/>
      <c r="CE380" s="570"/>
      <c r="CF380" s="570"/>
      <c r="CG380" s="570"/>
      <c r="CH380" s="570"/>
      <c r="CI380" s="570"/>
      <c r="CJ380" s="570"/>
      <c r="CK380" s="570"/>
      <c r="CL380" s="570"/>
      <c r="CM380" s="570"/>
      <c r="CN380" s="570"/>
      <c r="CO380" s="570"/>
      <c r="CP380" s="570"/>
      <c r="CQ380" s="570"/>
      <c r="CR380" s="570"/>
      <c r="CS380" s="570"/>
      <c r="CT380" s="570"/>
      <c r="CU380" s="570"/>
      <c r="CV380" s="570"/>
      <c r="CW380" s="570"/>
      <c r="CX380" s="570"/>
      <c r="CY380" s="570"/>
    </row>
    <row r="381" spans="1:103">
      <c r="A381" s="570"/>
      <c r="B381" s="570"/>
      <c r="C381" s="570"/>
      <c r="D381" s="570"/>
      <c r="E381" s="570"/>
      <c r="F381" s="570"/>
      <c r="G381" s="570"/>
      <c r="H381" s="570"/>
      <c r="I381" s="570"/>
      <c r="J381" s="570"/>
      <c r="K381" s="570"/>
      <c r="L381" s="570"/>
      <c r="M381" s="570"/>
      <c r="N381" s="570"/>
      <c r="O381" s="570"/>
      <c r="P381" s="570"/>
      <c r="Q381" s="570"/>
      <c r="R381" s="570"/>
      <c r="S381" s="570"/>
      <c r="T381" s="570"/>
      <c r="U381" s="570"/>
      <c r="V381" s="570"/>
      <c r="W381" s="570"/>
      <c r="X381" s="570"/>
      <c r="Y381" s="570"/>
      <c r="Z381" s="570"/>
      <c r="AA381" s="570"/>
      <c r="AB381" s="570"/>
      <c r="AL381" s="570"/>
      <c r="AM381" s="570"/>
      <c r="AN381" s="570"/>
      <c r="AO381" s="570"/>
      <c r="AP381" s="570"/>
      <c r="AQ381" s="570"/>
      <c r="AR381" s="570"/>
      <c r="AS381" s="570"/>
      <c r="AT381" s="570"/>
      <c r="AU381" s="570"/>
      <c r="AV381" s="570"/>
      <c r="AW381" s="570"/>
      <c r="AX381" s="570"/>
      <c r="AY381" s="570"/>
      <c r="AZ381" s="570"/>
      <c r="BA381" s="570"/>
      <c r="BB381" s="570"/>
      <c r="BC381" s="570"/>
      <c r="BD381" s="570"/>
      <c r="BE381" s="570"/>
      <c r="BF381" s="570"/>
      <c r="BG381" s="570"/>
      <c r="BH381" s="570"/>
      <c r="BI381" s="570"/>
      <c r="BJ381" s="570"/>
      <c r="BK381" s="570"/>
      <c r="BL381" s="570"/>
      <c r="BM381" s="570"/>
      <c r="BN381" s="570"/>
      <c r="BO381" s="570"/>
      <c r="BP381" s="570"/>
      <c r="BQ381" s="570"/>
      <c r="BR381" s="570"/>
      <c r="BS381" s="570"/>
      <c r="BT381" s="570"/>
      <c r="BU381" s="570"/>
      <c r="BV381" s="570"/>
      <c r="BW381" s="570"/>
      <c r="BX381" s="570"/>
      <c r="BY381" s="570"/>
      <c r="BZ381" s="570"/>
      <c r="CA381" s="570"/>
      <c r="CB381" s="570"/>
      <c r="CC381" s="570"/>
      <c r="CD381" s="570"/>
      <c r="CE381" s="570"/>
      <c r="CF381" s="570"/>
      <c r="CG381" s="570"/>
      <c r="CH381" s="570"/>
      <c r="CI381" s="570"/>
      <c r="CJ381" s="570"/>
      <c r="CK381" s="570"/>
      <c r="CL381" s="570"/>
      <c r="CM381" s="570"/>
      <c r="CN381" s="570"/>
      <c r="CO381" s="570"/>
      <c r="CP381" s="570"/>
      <c r="CQ381" s="570"/>
      <c r="CR381" s="570"/>
      <c r="CS381" s="570"/>
      <c r="CT381" s="570"/>
      <c r="CU381" s="570"/>
      <c r="CV381" s="570"/>
      <c r="CW381" s="570"/>
      <c r="CX381" s="570"/>
      <c r="CY381" s="570"/>
    </row>
    <row r="382" spans="1:103">
      <c r="A382" s="570"/>
      <c r="B382" s="570"/>
      <c r="C382" s="570"/>
      <c r="D382" s="570"/>
      <c r="E382" s="570"/>
      <c r="F382" s="570"/>
      <c r="G382" s="570"/>
      <c r="H382" s="570"/>
      <c r="I382" s="570"/>
      <c r="J382" s="570"/>
      <c r="K382" s="570"/>
      <c r="L382" s="570"/>
      <c r="M382" s="570"/>
      <c r="N382" s="570"/>
      <c r="O382" s="570"/>
      <c r="P382" s="570"/>
      <c r="Q382" s="570"/>
      <c r="R382" s="570"/>
      <c r="S382" s="570"/>
      <c r="T382" s="570"/>
      <c r="U382" s="570"/>
      <c r="V382" s="570"/>
      <c r="W382" s="570"/>
      <c r="X382" s="570"/>
      <c r="Y382" s="570"/>
      <c r="Z382" s="570"/>
      <c r="AA382" s="570"/>
      <c r="AB382" s="570"/>
      <c r="AL382" s="570"/>
      <c r="AM382" s="570"/>
      <c r="AN382" s="570"/>
      <c r="AO382" s="570"/>
      <c r="AP382" s="570"/>
      <c r="AQ382" s="570"/>
      <c r="AR382" s="570"/>
      <c r="AS382" s="570"/>
      <c r="AT382" s="570"/>
      <c r="AU382" s="570"/>
      <c r="AV382" s="570"/>
      <c r="AW382" s="570"/>
      <c r="AX382" s="570"/>
      <c r="AY382" s="570"/>
      <c r="AZ382" s="570"/>
      <c r="BA382" s="570"/>
      <c r="BB382" s="570"/>
      <c r="BC382" s="570"/>
      <c r="BD382" s="570"/>
      <c r="BE382" s="570"/>
      <c r="BF382" s="570"/>
      <c r="BG382" s="570"/>
      <c r="BH382" s="570"/>
      <c r="BI382" s="570"/>
      <c r="BJ382" s="570"/>
      <c r="BK382" s="570"/>
      <c r="BL382" s="570"/>
      <c r="BM382" s="570"/>
      <c r="BN382" s="570"/>
      <c r="BO382" s="570"/>
      <c r="BP382" s="570"/>
      <c r="BQ382" s="570"/>
      <c r="BR382" s="570"/>
      <c r="BS382" s="570"/>
      <c r="BT382" s="570"/>
      <c r="BU382" s="570"/>
      <c r="BV382" s="570"/>
      <c r="BW382" s="570"/>
      <c r="BX382" s="570"/>
      <c r="BY382" s="570"/>
      <c r="BZ382" s="570"/>
      <c r="CA382" s="570"/>
      <c r="CB382" s="570"/>
      <c r="CC382" s="570"/>
      <c r="CD382" s="570"/>
      <c r="CE382" s="570"/>
      <c r="CF382" s="570"/>
      <c r="CG382" s="570"/>
      <c r="CH382" s="570"/>
      <c r="CI382" s="570"/>
      <c r="CJ382" s="570"/>
      <c r="CK382" s="570"/>
      <c r="CL382" s="570"/>
      <c r="CM382" s="570"/>
      <c r="CN382" s="570"/>
      <c r="CO382" s="570"/>
      <c r="CP382" s="570"/>
      <c r="CQ382" s="570"/>
      <c r="CR382" s="570"/>
      <c r="CS382" s="570"/>
      <c r="CT382" s="570"/>
      <c r="CU382" s="570"/>
      <c r="CV382" s="570"/>
      <c r="CW382" s="570"/>
      <c r="CX382" s="570"/>
      <c r="CY382" s="570"/>
    </row>
    <row r="383" spans="1:103">
      <c r="A383" s="570"/>
      <c r="B383" s="570"/>
      <c r="C383" s="570"/>
      <c r="D383" s="570"/>
      <c r="E383" s="570"/>
      <c r="F383" s="570"/>
      <c r="G383" s="570"/>
      <c r="H383" s="570"/>
      <c r="I383" s="570"/>
      <c r="J383" s="570"/>
      <c r="K383" s="570"/>
      <c r="L383" s="570"/>
      <c r="M383" s="570"/>
      <c r="N383" s="570"/>
      <c r="O383" s="570"/>
      <c r="P383" s="570"/>
      <c r="Q383" s="570"/>
      <c r="R383" s="570"/>
      <c r="S383" s="570"/>
      <c r="T383" s="570"/>
      <c r="U383" s="570"/>
      <c r="V383" s="570"/>
      <c r="W383" s="570"/>
      <c r="X383" s="570"/>
      <c r="Y383" s="570"/>
      <c r="Z383" s="570"/>
      <c r="AA383" s="570"/>
      <c r="AB383" s="570"/>
      <c r="AL383" s="570"/>
      <c r="AM383" s="570"/>
      <c r="AN383" s="570"/>
      <c r="AO383" s="570"/>
      <c r="AP383" s="570"/>
      <c r="AQ383" s="570"/>
      <c r="AR383" s="570"/>
      <c r="AS383" s="570"/>
      <c r="AT383" s="570"/>
      <c r="AU383" s="570"/>
      <c r="AV383" s="570"/>
      <c r="AW383" s="570"/>
      <c r="AX383" s="570"/>
      <c r="AY383" s="570"/>
      <c r="AZ383" s="570"/>
      <c r="BA383" s="570"/>
      <c r="BB383" s="570"/>
      <c r="BC383" s="570"/>
      <c r="BD383" s="570"/>
      <c r="BE383" s="570"/>
      <c r="BF383" s="570"/>
      <c r="BG383" s="570"/>
      <c r="BH383" s="570"/>
      <c r="BI383" s="570"/>
      <c r="BJ383" s="570"/>
      <c r="BK383" s="570"/>
      <c r="BL383" s="570"/>
      <c r="BM383" s="570"/>
      <c r="BN383" s="570"/>
      <c r="BO383" s="570"/>
      <c r="BP383" s="570"/>
      <c r="BQ383" s="570"/>
      <c r="BR383" s="570"/>
      <c r="BS383" s="570"/>
      <c r="BT383" s="570"/>
      <c r="BU383" s="570"/>
      <c r="BV383" s="570"/>
      <c r="BW383" s="570"/>
      <c r="BX383" s="570"/>
      <c r="BY383" s="570"/>
      <c r="BZ383" s="570"/>
      <c r="CA383" s="570"/>
      <c r="CB383" s="570"/>
      <c r="CC383" s="570"/>
      <c r="CD383" s="570"/>
      <c r="CE383" s="570"/>
      <c r="CF383" s="570"/>
      <c r="CG383" s="570"/>
      <c r="CH383" s="570"/>
      <c r="CI383" s="570"/>
      <c r="CJ383" s="570"/>
      <c r="CK383" s="570"/>
      <c r="CL383" s="570"/>
      <c r="CM383" s="570"/>
      <c r="CN383" s="570"/>
      <c r="CO383" s="570"/>
      <c r="CP383" s="570"/>
      <c r="CQ383" s="570"/>
      <c r="CR383" s="570"/>
      <c r="CS383" s="570"/>
      <c r="CT383" s="570"/>
      <c r="CU383" s="570"/>
      <c r="CV383" s="570"/>
      <c r="CW383" s="570"/>
      <c r="CX383" s="570"/>
      <c r="CY383" s="570"/>
    </row>
    <row r="384" spans="1:103">
      <c r="A384" s="570"/>
      <c r="B384" s="570"/>
      <c r="C384" s="570"/>
      <c r="D384" s="570"/>
      <c r="E384" s="570"/>
      <c r="F384" s="570"/>
      <c r="G384" s="570"/>
      <c r="H384" s="570"/>
      <c r="I384" s="570"/>
      <c r="J384" s="570"/>
      <c r="K384" s="570"/>
      <c r="L384" s="570"/>
      <c r="M384" s="570"/>
      <c r="N384" s="570"/>
      <c r="O384" s="570"/>
      <c r="P384" s="570"/>
      <c r="Q384" s="570"/>
      <c r="R384" s="570"/>
      <c r="S384" s="570"/>
      <c r="T384" s="570"/>
      <c r="U384" s="570"/>
      <c r="V384" s="570"/>
      <c r="W384" s="570"/>
      <c r="X384" s="570"/>
      <c r="Y384" s="570"/>
      <c r="Z384" s="570"/>
      <c r="AA384" s="570"/>
      <c r="AB384" s="570"/>
      <c r="AL384" s="570"/>
      <c r="AM384" s="570"/>
      <c r="AN384" s="570"/>
      <c r="AO384" s="570"/>
      <c r="AP384" s="570"/>
      <c r="AQ384" s="570"/>
      <c r="AR384" s="570"/>
      <c r="AS384" s="570"/>
      <c r="AT384" s="570"/>
      <c r="AU384" s="570"/>
      <c r="AV384" s="570"/>
      <c r="AW384" s="570"/>
      <c r="AX384" s="570"/>
      <c r="AY384" s="570"/>
      <c r="AZ384" s="570"/>
      <c r="BA384" s="570"/>
      <c r="BB384" s="570"/>
      <c r="BC384" s="570"/>
      <c r="BD384" s="570"/>
      <c r="BE384" s="570"/>
      <c r="BF384" s="570"/>
      <c r="BG384" s="570"/>
      <c r="BH384" s="570"/>
      <c r="BI384" s="570"/>
      <c r="BJ384" s="570"/>
      <c r="BK384" s="570"/>
      <c r="BL384" s="570"/>
      <c r="BM384" s="570"/>
      <c r="BN384" s="570"/>
      <c r="BO384" s="570"/>
      <c r="BP384" s="570"/>
      <c r="BQ384" s="570"/>
      <c r="BR384" s="570"/>
      <c r="BS384" s="570"/>
      <c r="BT384" s="570"/>
      <c r="BU384" s="570"/>
      <c r="BV384" s="570"/>
      <c r="BW384" s="570"/>
      <c r="BX384" s="570"/>
      <c r="BY384" s="570"/>
      <c r="BZ384" s="570"/>
      <c r="CA384" s="570"/>
      <c r="CB384" s="570"/>
      <c r="CC384" s="570"/>
      <c r="CD384" s="570"/>
      <c r="CE384" s="570"/>
      <c r="CF384" s="570"/>
      <c r="CG384" s="570"/>
      <c r="CH384" s="570"/>
      <c r="CI384" s="570"/>
      <c r="CJ384" s="570"/>
      <c r="CK384" s="570"/>
      <c r="CL384" s="570"/>
      <c r="CM384" s="570"/>
      <c r="CN384" s="570"/>
      <c r="CO384" s="570"/>
      <c r="CP384" s="570"/>
      <c r="CQ384" s="570"/>
      <c r="CR384" s="570"/>
      <c r="CS384" s="570"/>
      <c r="CT384" s="570"/>
      <c r="CU384" s="570"/>
      <c r="CV384" s="570"/>
      <c r="CW384" s="570"/>
      <c r="CX384" s="570"/>
      <c r="CY384" s="570"/>
    </row>
    <row r="385" spans="1:103">
      <c r="A385" s="570"/>
      <c r="B385" s="570"/>
      <c r="C385" s="570"/>
      <c r="D385" s="570"/>
      <c r="E385" s="570"/>
      <c r="F385" s="570"/>
      <c r="G385" s="570"/>
      <c r="H385" s="570"/>
      <c r="I385" s="570"/>
      <c r="J385" s="570"/>
      <c r="K385" s="570"/>
      <c r="L385" s="570"/>
      <c r="M385" s="570"/>
      <c r="N385" s="570"/>
      <c r="O385" s="570"/>
      <c r="P385" s="570"/>
      <c r="Q385" s="570"/>
      <c r="R385" s="570"/>
      <c r="S385" s="570"/>
      <c r="T385" s="570"/>
      <c r="U385" s="570"/>
      <c r="V385" s="570"/>
      <c r="W385" s="570"/>
      <c r="X385" s="570"/>
      <c r="Y385" s="570"/>
      <c r="Z385" s="570"/>
      <c r="AA385" s="570"/>
      <c r="AB385" s="570"/>
      <c r="AL385" s="570"/>
      <c r="AM385" s="570"/>
      <c r="AN385" s="570"/>
      <c r="AO385" s="570"/>
      <c r="AP385" s="570"/>
      <c r="AQ385" s="570"/>
      <c r="AR385" s="570"/>
      <c r="AS385" s="570"/>
      <c r="AT385" s="570"/>
      <c r="AU385" s="570"/>
      <c r="AV385" s="570"/>
      <c r="AW385" s="570"/>
      <c r="AX385" s="570"/>
      <c r="AY385" s="570"/>
      <c r="AZ385" s="570"/>
      <c r="BA385" s="570"/>
      <c r="BB385" s="570"/>
      <c r="BC385" s="570"/>
      <c r="BD385" s="570"/>
      <c r="BE385" s="570"/>
      <c r="BF385" s="570"/>
      <c r="BG385" s="570"/>
      <c r="BH385" s="570"/>
      <c r="BI385" s="570"/>
      <c r="BJ385" s="570"/>
      <c r="BK385" s="570"/>
      <c r="BL385" s="570"/>
      <c r="BM385" s="570"/>
      <c r="BN385" s="570"/>
      <c r="BO385" s="570"/>
      <c r="BP385" s="570"/>
      <c r="BQ385" s="570"/>
      <c r="BR385" s="570"/>
      <c r="BS385" s="570"/>
      <c r="BT385" s="570"/>
      <c r="BU385" s="570"/>
      <c r="BV385" s="570"/>
      <c r="BW385" s="570"/>
      <c r="BX385" s="570"/>
      <c r="BY385" s="570"/>
      <c r="BZ385" s="570"/>
      <c r="CA385" s="570"/>
      <c r="CB385" s="570"/>
      <c r="CC385" s="570"/>
      <c r="CD385" s="570"/>
      <c r="CE385" s="570"/>
      <c r="CF385" s="570"/>
      <c r="CG385" s="570"/>
      <c r="CH385" s="570"/>
      <c r="CI385" s="570"/>
      <c r="CJ385" s="570"/>
      <c r="CK385" s="570"/>
      <c r="CL385" s="570"/>
      <c r="CM385" s="570"/>
      <c r="CN385" s="570"/>
      <c r="CO385" s="570"/>
      <c r="CP385" s="570"/>
      <c r="CQ385" s="570"/>
      <c r="CR385" s="570"/>
      <c r="CS385" s="570"/>
      <c r="CT385" s="570"/>
      <c r="CU385" s="570"/>
      <c r="CV385" s="570"/>
      <c r="CW385" s="570"/>
      <c r="CX385" s="570"/>
      <c r="CY385" s="570"/>
    </row>
    <row r="386" spans="1:103">
      <c r="A386" s="570"/>
      <c r="B386" s="570"/>
      <c r="C386" s="570"/>
      <c r="D386" s="570"/>
      <c r="E386" s="570"/>
      <c r="F386" s="570"/>
      <c r="G386" s="570"/>
      <c r="H386" s="570"/>
      <c r="I386" s="570"/>
      <c r="J386" s="570"/>
      <c r="K386" s="570"/>
      <c r="L386" s="570"/>
      <c r="M386" s="570"/>
      <c r="N386" s="570"/>
      <c r="O386" s="570"/>
      <c r="P386" s="570"/>
      <c r="Q386" s="570"/>
      <c r="R386" s="570"/>
      <c r="S386" s="570"/>
      <c r="T386" s="570"/>
      <c r="U386" s="570"/>
      <c r="V386" s="570"/>
      <c r="W386" s="570"/>
      <c r="X386" s="570"/>
      <c r="Y386" s="570"/>
      <c r="Z386" s="570"/>
      <c r="AA386" s="570"/>
      <c r="AB386" s="570"/>
      <c r="AL386" s="570"/>
      <c r="AM386" s="570"/>
      <c r="AN386" s="570"/>
      <c r="AO386" s="570"/>
      <c r="AP386" s="570"/>
      <c r="AQ386" s="570"/>
      <c r="AR386" s="570"/>
      <c r="AS386" s="570"/>
      <c r="AT386" s="570"/>
      <c r="AU386" s="570"/>
      <c r="AV386" s="570"/>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c r="BR386" s="570"/>
      <c r="BS386" s="570"/>
      <c r="BT386" s="570"/>
      <c r="BU386" s="570"/>
      <c r="BV386" s="570"/>
      <c r="BW386" s="570"/>
      <c r="BX386" s="570"/>
      <c r="BY386" s="570"/>
      <c r="BZ386" s="570"/>
      <c r="CA386" s="570"/>
      <c r="CB386" s="570"/>
      <c r="CC386" s="570"/>
      <c r="CD386" s="570"/>
      <c r="CE386" s="570"/>
      <c r="CF386" s="570"/>
      <c r="CG386" s="570"/>
      <c r="CH386" s="570"/>
      <c r="CI386" s="570"/>
      <c r="CJ386" s="570"/>
      <c r="CK386" s="570"/>
      <c r="CL386" s="570"/>
      <c r="CM386" s="570"/>
      <c r="CN386" s="570"/>
      <c r="CO386" s="570"/>
      <c r="CP386" s="570"/>
      <c r="CQ386" s="570"/>
      <c r="CR386" s="570"/>
      <c r="CS386" s="570"/>
      <c r="CT386" s="570"/>
      <c r="CU386" s="570"/>
      <c r="CV386" s="570"/>
      <c r="CW386" s="570"/>
      <c r="CX386" s="570"/>
      <c r="CY386" s="570"/>
    </row>
    <row r="387" spans="1:103">
      <c r="A387" s="570"/>
      <c r="B387" s="570"/>
      <c r="C387" s="570"/>
      <c r="D387" s="570"/>
      <c r="E387" s="570"/>
      <c r="F387" s="570"/>
      <c r="G387" s="570"/>
      <c r="H387" s="570"/>
      <c r="I387" s="570"/>
      <c r="J387" s="570"/>
      <c r="K387" s="570"/>
      <c r="L387" s="570"/>
      <c r="M387" s="570"/>
      <c r="N387" s="570"/>
      <c r="O387" s="570"/>
      <c r="P387" s="570"/>
      <c r="Q387" s="570"/>
      <c r="R387" s="570"/>
      <c r="S387" s="570"/>
      <c r="T387" s="570"/>
      <c r="U387" s="570"/>
      <c r="V387" s="570"/>
      <c r="W387" s="570"/>
      <c r="X387" s="570"/>
      <c r="Y387" s="570"/>
      <c r="Z387" s="570"/>
      <c r="AA387" s="570"/>
      <c r="AB387" s="570"/>
      <c r="AL387" s="570"/>
      <c r="AM387" s="570"/>
      <c r="AN387" s="570"/>
      <c r="AO387" s="570"/>
      <c r="AP387" s="570"/>
      <c r="AQ387" s="570"/>
      <c r="AR387" s="570"/>
      <c r="AS387" s="570"/>
      <c r="AT387" s="570"/>
      <c r="AU387" s="570"/>
      <c r="AV387" s="570"/>
      <c r="AW387" s="570"/>
      <c r="AX387" s="570"/>
      <c r="AY387" s="570"/>
      <c r="AZ387" s="570"/>
      <c r="BA387" s="570"/>
      <c r="BB387" s="570"/>
      <c r="BC387" s="570"/>
      <c r="BD387" s="570"/>
      <c r="BE387" s="570"/>
      <c r="BF387" s="570"/>
      <c r="BG387" s="570"/>
      <c r="BH387" s="570"/>
      <c r="BI387" s="570"/>
      <c r="BJ387" s="570"/>
      <c r="BK387" s="570"/>
      <c r="BL387" s="570"/>
      <c r="BM387" s="570"/>
      <c r="BN387" s="570"/>
      <c r="BO387" s="570"/>
      <c r="BP387" s="570"/>
      <c r="BQ387" s="570"/>
      <c r="BR387" s="570"/>
      <c r="BS387" s="570"/>
      <c r="BT387" s="570"/>
      <c r="BU387" s="570"/>
      <c r="BV387" s="570"/>
      <c r="BW387" s="570"/>
      <c r="BX387" s="570"/>
      <c r="BY387" s="570"/>
      <c r="BZ387" s="570"/>
      <c r="CA387" s="570"/>
      <c r="CB387" s="570"/>
      <c r="CC387" s="570"/>
      <c r="CD387" s="570"/>
      <c r="CE387" s="570"/>
      <c r="CF387" s="570"/>
      <c r="CG387" s="570"/>
      <c r="CH387" s="570"/>
      <c r="CI387" s="570"/>
      <c r="CJ387" s="570"/>
      <c r="CK387" s="570"/>
      <c r="CL387" s="570"/>
      <c r="CM387" s="570"/>
      <c r="CN387" s="570"/>
      <c r="CO387" s="570"/>
      <c r="CP387" s="570"/>
      <c r="CQ387" s="570"/>
      <c r="CR387" s="570"/>
      <c r="CS387" s="570"/>
      <c r="CT387" s="570"/>
      <c r="CU387" s="570"/>
      <c r="CV387" s="570"/>
      <c r="CW387" s="570"/>
      <c r="CX387" s="570"/>
      <c r="CY387" s="570"/>
    </row>
    <row r="388" spans="1:103">
      <c r="A388" s="570"/>
      <c r="B388" s="570"/>
      <c r="C388" s="570"/>
      <c r="D388" s="570"/>
      <c r="E388" s="570"/>
      <c r="F388" s="570"/>
      <c r="G388" s="570"/>
      <c r="H388" s="570"/>
      <c r="I388" s="570"/>
      <c r="J388" s="570"/>
      <c r="K388" s="570"/>
      <c r="L388" s="570"/>
      <c r="M388" s="570"/>
      <c r="N388" s="570"/>
      <c r="O388" s="570"/>
      <c r="P388" s="570"/>
      <c r="Q388" s="570"/>
      <c r="R388" s="570"/>
      <c r="S388" s="570"/>
      <c r="T388" s="570"/>
      <c r="U388" s="570"/>
      <c r="V388" s="570"/>
      <c r="W388" s="570"/>
      <c r="X388" s="570"/>
      <c r="Y388" s="570"/>
      <c r="Z388" s="570"/>
      <c r="AA388" s="570"/>
      <c r="AB388" s="570"/>
      <c r="AL388" s="570"/>
      <c r="AM388" s="570"/>
      <c r="AN388" s="570"/>
      <c r="AO388" s="570"/>
      <c r="AP388" s="570"/>
      <c r="AQ388" s="570"/>
      <c r="AR388" s="570"/>
      <c r="AS388" s="570"/>
      <c r="AT388" s="570"/>
      <c r="AU388" s="570"/>
      <c r="AV388" s="570"/>
      <c r="AW388" s="570"/>
      <c r="AX388" s="570"/>
      <c r="AY388" s="570"/>
      <c r="AZ388" s="570"/>
      <c r="BA388" s="570"/>
      <c r="BB388" s="570"/>
      <c r="BC388" s="570"/>
      <c r="BD388" s="570"/>
      <c r="BE388" s="570"/>
      <c r="BF388" s="570"/>
      <c r="BG388" s="570"/>
      <c r="BH388" s="570"/>
      <c r="BI388" s="570"/>
      <c r="BJ388" s="570"/>
      <c r="BK388" s="570"/>
      <c r="BL388" s="570"/>
      <c r="BM388" s="570"/>
      <c r="BN388" s="570"/>
      <c r="BO388" s="570"/>
      <c r="BP388" s="570"/>
      <c r="BQ388" s="570"/>
      <c r="BR388" s="570"/>
      <c r="BS388" s="570"/>
      <c r="BT388" s="570"/>
      <c r="BU388" s="570"/>
      <c r="BV388" s="570"/>
      <c r="BW388" s="570"/>
      <c r="BX388" s="570"/>
      <c r="BY388" s="570"/>
      <c r="BZ388" s="570"/>
      <c r="CA388" s="570"/>
      <c r="CB388" s="570"/>
      <c r="CC388" s="570"/>
      <c r="CD388" s="570"/>
      <c r="CE388" s="570"/>
      <c r="CF388" s="570"/>
      <c r="CG388" s="570"/>
      <c r="CH388" s="570"/>
      <c r="CI388" s="570"/>
      <c r="CJ388" s="570"/>
      <c r="CK388" s="570"/>
      <c r="CL388" s="570"/>
      <c r="CM388" s="570"/>
      <c r="CN388" s="570"/>
      <c r="CO388" s="570"/>
      <c r="CP388" s="570"/>
      <c r="CQ388" s="570"/>
      <c r="CR388" s="570"/>
      <c r="CS388" s="570"/>
      <c r="CT388" s="570"/>
      <c r="CU388" s="570"/>
      <c r="CV388" s="570"/>
      <c r="CW388" s="570"/>
      <c r="CX388" s="570"/>
      <c r="CY388" s="570"/>
    </row>
    <row r="389" spans="1:103">
      <c r="A389" s="570"/>
      <c r="B389" s="570"/>
      <c r="C389" s="570"/>
      <c r="D389" s="570"/>
      <c r="E389" s="570"/>
      <c r="F389" s="570"/>
      <c r="G389" s="570"/>
      <c r="H389" s="570"/>
      <c r="I389" s="570"/>
      <c r="J389" s="570"/>
      <c r="K389" s="570"/>
      <c r="L389" s="570"/>
      <c r="M389" s="570"/>
      <c r="N389" s="570"/>
      <c r="O389" s="570"/>
      <c r="P389" s="570"/>
      <c r="Q389" s="570"/>
      <c r="R389" s="570"/>
      <c r="S389" s="570"/>
      <c r="T389" s="570"/>
      <c r="U389" s="570"/>
      <c r="V389" s="570"/>
      <c r="W389" s="570"/>
      <c r="X389" s="570"/>
      <c r="Y389" s="570"/>
      <c r="Z389" s="570"/>
      <c r="AA389" s="570"/>
      <c r="AB389" s="570"/>
      <c r="AL389" s="570"/>
      <c r="AM389" s="570"/>
      <c r="AN389" s="570"/>
      <c r="AO389" s="570"/>
      <c r="AP389" s="570"/>
      <c r="AQ389" s="570"/>
      <c r="AR389" s="570"/>
      <c r="AS389" s="570"/>
      <c r="AT389" s="570"/>
      <c r="AU389" s="570"/>
      <c r="AV389" s="570"/>
      <c r="AW389" s="570"/>
      <c r="AX389" s="570"/>
      <c r="AY389" s="570"/>
      <c r="AZ389" s="570"/>
      <c r="BA389" s="570"/>
      <c r="BB389" s="570"/>
      <c r="BC389" s="570"/>
      <c r="BD389" s="570"/>
      <c r="BE389" s="570"/>
      <c r="BF389" s="570"/>
      <c r="BG389" s="570"/>
      <c r="BH389" s="570"/>
      <c r="BI389" s="570"/>
      <c r="BJ389" s="570"/>
      <c r="BK389" s="570"/>
      <c r="BL389" s="570"/>
      <c r="BM389" s="570"/>
      <c r="BN389" s="570"/>
      <c r="BO389" s="570"/>
      <c r="BP389" s="570"/>
      <c r="BQ389" s="570"/>
      <c r="BR389" s="570"/>
      <c r="BS389" s="570"/>
      <c r="BT389" s="570"/>
      <c r="BU389" s="570"/>
      <c r="BV389" s="570"/>
      <c r="BW389" s="570"/>
      <c r="BX389" s="570"/>
      <c r="BY389" s="570"/>
      <c r="BZ389" s="570"/>
      <c r="CA389" s="570"/>
      <c r="CB389" s="570"/>
      <c r="CC389" s="570"/>
      <c r="CD389" s="570"/>
      <c r="CE389" s="570"/>
      <c r="CF389" s="570"/>
      <c r="CG389" s="570"/>
      <c r="CH389" s="570"/>
      <c r="CI389" s="570"/>
      <c r="CJ389" s="570"/>
      <c r="CK389" s="570"/>
      <c r="CL389" s="570"/>
      <c r="CM389" s="570"/>
      <c r="CN389" s="570"/>
      <c r="CO389" s="570"/>
      <c r="CP389" s="570"/>
      <c r="CQ389" s="570"/>
      <c r="CR389" s="570"/>
      <c r="CS389" s="570"/>
      <c r="CT389" s="570"/>
      <c r="CU389" s="570"/>
      <c r="CV389" s="570"/>
      <c r="CW389" s="570"/>
      <c r="CX389" s="570"/>
      <c r="CY389" s="570"/>
    </row>
    <row r="390" spans="1:103">
      <c r="A390" s="570"/>
      <c r="B390" s="570"/>
      <c r="C390" s="570"/>
      <c r="D390" s="570"/>
      <c r="E390" s="570"/>
      <c r="F390" s="570"/>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L390" s="570"/>
      <c r="AM390" s="570"/>
      <c r="AN390" s="570"/>
      <c r="AO390" s="570"/>
      <c r="AP390" s="570"/>
      <c r="AQ390" s="570"/>
      <c r="AR390" s="570"/>
      <c r="AS390" s="570"/>
      <c r="AT390" s="570"/>
      <c r="AU390" s="570"/>
      <c r="AV390" s="570"/>
      <c r="AW390" s="570"/>
      <c r="AX390" s="570"/>
      <c r="AY390" s="570"/>
      <c r="AZ390" s="570"/>
      <c r="BA390" s="570"/>
      <c r="BB390" s="570"/>
      <c r="BC390" s="570"/>
      <c r="BD390" s="570"/>
      <c r="BE390" s="570"/>
      <c r="BF390" s="570"/>
      <c r="BG390" s="570"/>
      <c r="BH390" s="570"/>
      <c r="BI390" s="570"/>
      <c r="BJ390" s="570"/>
      <c r="BK390" s="570"/>
      <c r="BL390" s="570"/>
      <c r="BM390" s="570"/>
      <c r="BN390" s="570"/>
      <c r="BO390" s="570"/>
      <c r="BP390" s="570"/>
      <c r="BQ390" s="570"/>
      <c r="BR390" s="570"/>
      <c r="BS390" s="570"/>
      <c r="BT390" s="570"/>
      <c r="BU390" s="570"/>
      <c r="BV390" s="570"/>
      <c r="BW390" s="570"/>
      <c r="BX390" s="570"/>
      <c r="BY390" s="570"/>
      <c r="BZ390" s="570"/>
      <c r="CA390" s="570"/>
      <c r="CB390" s="570"/>
      <c r="CC390" s="570"/>
      <c r="CD390" s="570"/>
      <c r="CE390" s="570"/>
      <c r="CF390" s="570"/>
      <c r="CG390" s="570"/>
      <c r="CH390" s="570"/>
      <c r="CI390" s="570"/>
      <c r="CJ390" s="570"/>
      <c r="CK390" s="570"/>
      <c r="CL390" s="570"/>
      <c r="CM390" s="570"/>
      <c r="CN390" s="570"/>
      <c r="CO390" s="570"/>
      <c r="CP390" s="570"/>
      <c r="CQ390" s="570"/>
      <c r="CR390" s="570"/>
      <c r="CS390" s="570"/>
      <c r="CT390" s="570"/>
      <c r="CU390" s="570"/>
      <c r="CV390" s="570"/>
      <c r="CW390" s="570"/>
      <c r="CX390" s="570"/>
      <c r="CY390" s="570"/>
    </row>
    <row r="391" spans="1:103">
      <c r="A391" s="570"/>
      <c r="B391" s="570"/>
      <c r="C391" s="570"/>
      <c r="D391" s="570"/>
      <c r="E391" s="570"/>
      <c r="F391" s="570"/>
      <c r="G391" s="570"/>
      <c r="H391" s="570"/>
      <c r="I391" s="570"/>
      <c r="J391" s="570"/>
      <c r="K391" s="570"/>
      <c r="L391" s="570"/>
      <c r="M391" s="570"/>
      <c r="N391" s="570"/>
      <c r="O391" s="570"/>
      <c r="P391" s="570"/>
      <c r="Q391" s="570"/>
      <c r="R391" s="570"/>
      <c r="S391" s="570"/>
      <c r="T391" s="570"/>
      <c r="U391" s="570"/>
      <c r="V391" s="570"/>
      <c r="W391" s="570"/>
      <c r="X391" s="570"/>
      <c r="Y391" s="570"/>
      <c r="Z391" s="570"/>
      <c r="AA391" s="570"/>
      <c r="AB391" s="570"/>
      <c r="AL391" s="570"/>
      <c r="AM391" s="570"/>
      <c r="AN391" s="570"/>
      <c r="AO391" s="570"/>
      <c r="AP391" s="570"/>
      <c r="AQ391" s="570"/>
      <c r="AR391" s="570"/>
      <c r="AS391" s="570"/>
      <c r="AT391" s="570"/>
      <c r="AU391" s="570"/>
      <c r="AV391" s="570"/>
      <c r="AW391" s="570"/>
      <c r="AX391" s="570"/>
      <c r="AY391" s="570"/>
      <c r="AZ391" s="570"/>
      <c r="BA391" s="570"/>
      <c r="BB391" s="570"/>
      <c r="BC391" s="570"/>
      <c r="BD391" s="570"/>
      <c r="BE391" s="570"/>
      <c r="BF391" s="570"/>
      <c r="BG391" s="570"/>
      <c r="BH391" s="570"/>
      <c r="BI391" s="570"/>
      <c r="BJ391" s="570"/>
      <c r="BK391" s="570"/>
      <c r="BL391" s="570"/>
      <c r="BM391" s="570"/>
      <c r="BN391" s="570"/>
      <c r="BO391" s="570"/>
      <c r="BP391" s="570"/>
      <c r="BQ391" s="570"/>
      <c r="BR391" s="570"/>
      <c r="BS391" s="570"/>
      <c r="BT391" s="570"/>
      <c r="BU391" s="570"/>
      <c r="BV391" s="570"/>
      <c r="BW391" s="570"/>
      <c r="BX391" s="570"/>
      <c r="BY391" s="570"/>
      <c r="BZ391" s="570"/>
      <c r="CA391" s="570"/>
      <c r="CB391" s="570"/>
      <c r="CC391" s="570"/>
      <c r="CD391" s="570"/>
      <c r="CE391" s="570"/>
      <c r="CF391" s="570"/>
      <c r="CG391" s="570"/>
      <c r="CH391" s="570"/>
      <c r="CI391" s="570"/>
      <c r="CJ391" s="570"/>
      <c r="CK391" s="570"/>
      <c r="CL391" s="570"/>
      <c r="CM391" s="570"/>
      <c r="CN391" s="570"/>
      <c r="CO391" s="570"/>
      <c r="CP391" s="570"/>
      <c r="CQ391" s="570"/>
      <c r="CR391" s="570"/>
      <c r="CS391" s="570"/>
      <c r="CT391" s="570"/>
      <c r="CU391" s="570"/>
      <c r="CV391" s="570"/>
      <c r="CW391" s="570"/>
      <c r="CX391" s="570"/>
      <c r="CY391" s="570"/>
    </row>
    <row r="392" spans="1:103">
      <c r="A392" s="570"/>
      <c r="B392" s="570"/>
      <c r="C392" s="570"/>
      <c r="D392" s="570"/>
      <c r="E392" s="570"/>
      <c r="F392" s="570"/>
      <c r="G392" s="570"/>
      <c r="H392" s="570"/>
      <c r="I392" s="570"/>
      <c r="J392" s="570"/>
      <c r="K392" s="570"/>
      <c r="L392" s="570"/>
      <c r="M392" s="570"/>
      <c r="N392" s="570"/>
      <c r="O392" s="570"/>
      <c r="P392" s="570"/>
      <c r="Q392" s="570"/>
      <c r="R392" s="570"/>
      <c r="S392" s="570"/>
      <c r="T392" s="570"/>
      <c r="U392" s="570"/>
      <c r="V392" s="570"/>
      <c r="W392" s="570"/>
      <c r="X392" s="570"/>
      <c r="Y392" s="570"/>
      <c r="Z392" s="570"/>
      <c r="AA392" s="570"/>
      <c r="AB392" s="570"/>
      <c r="AL392" s="570"/>
      <c r="AM392" s="570"/>
      <c r="AN392" s="570"/>
      <c r="AO392" s="570"/>
      <c r="AP392" s="570"/>
      <c r="AQ392" s="570"/>
      <c r="AR392" s="570"/>
      <c r="AS392" s="570"/>
      <c r="AT392" s="570"/>
      <c r="AU392" s="570"/>
      <c r="AV392" s="570"/>
      <c r="AW392" s="570"/>
      <c r="AX392" s="570"/>
      <c r="AY392" s="570"/>
      <c r="AZ392" s="570"/>
      <c r="BA392" s="570"/>
      <c r="BB392" s="570"/>
      <c r="BC392" s="570"/>
      <c r="BD392" s="570"/>
      <c r="BE392" s="570"/>
      <c r="BF392" s="570"/>
      <c r="BG392" s="570"/>
      <c r="BH392" s="570"/>
      <c r="BI392" s="570"/>
      <c r="BJ392" s="570"/>
      <c r="BK392" s="570"/>
      <c r="BL392" s="570"/>
      <c r="BM392" s="570"/>
      <c r="BN392" s="570"/>
      <c r="BO392" s="570"/>
      <c r="BP392" s="570"/>
      <c r="BQ392" s="570"/>
      <c r="BR392" s="570"/>
      <c r="BS392" s="570"/>
      <c r="BT392" s="570"/>
      <c r="BU392" s="570"/>
      <c r="BV392" s="570"/>
      <c r="BW392" s="570"/>
      <c r="BX392" s="570"/>
      <c r="BY392" s="570"/>
      <c r="BZ392" s="570"/>
      <c r="CA392" s="570"/>
      <c r="CB392" s="570"/>
      <c r="CC392" s="570"/>
      <c r="CD392" s="570"/>
      <c r="CE392" s="570"/>
      <c r="CF392" s="570"/>
      <c r="CG392" s="570"/>
      <c r="CH392" s="570"/>
      <c r="CI392" s="570"/>
      <c r="CJ392" s="570"/>
      <c r="CK392" s="570"/>
      <c r="CL392" s="570"/>
      <c r="CM392" s="570"/>
      <c r="CN392" s="570"/>
      <c r="CO392" s="570"/>
      <c r="CP392" s="570"/>
      <c r="CQ392" s="570"/>
      <c r="CR392" s="570"/>
      <c r="CS392" s="570"/>
      <c r="CT392" s="570"/>
      <c r="CU392" s="570"/>
      <c r="CV392" s="570"/>
      <c r="CW392" s="570"/>
      <c r="CX392" s="570"/>
      <c r="CY392" s="570"/>
    </row>
    <row r="393" spans="1:103">
      <c r="A393" s="570"/>
      <c r="B393" s="570"/>
      <c r="C393" s="570"/>
      <c r="D393" s="570"/>
      <c r="E393" s="570"/>
      <c r="F393" s="570"/>
      <c r="G393" s="570"/>
      <c r="H393" s="570"/>
      <c r="I393" s="570"/>
      <c r="J393" s="570"/>
      <c r="K393" s="570"/>
      <c r="L393" s="570"/>
      <c r="M393" s="570"/>
      <c r="N393" s="570"/>
      <c r="O393" s="570"/>
      <c r="P393" s="570"/>
      <c r="Q393" s="570"/>
      <c r="R393" s="570"/>
      <c r="S393" s="570"/>
      <c r="T393" s="570"/>
      <c r="U393" s="570"/>
      <c r="V393" s="570"/>
      <c r="W393" s="570"/>
      <c r="X393" s="570"/>
      <c r="Y393" s="570"/>
      <c r="Z393" s="570"/>
      <c r="AA393" s="570"/>
      <c r="AB393" s="570"/>
      <c r="AL393" s="570"/>
      <c r="AM393" s="570"/>
      <c r="AN393" s="570"/>
      <c r="AO393" s="570"/>
      <c r="AP393" s="570"/>
      <c r="AQ393" s="570"/>
      <c r="AR393" s="570"/>
      <c r="AS393" s="570"/>
      <c r="AT393" s="570"/>
      <c r="AU393" s="570"/>
      <c r="AV393" s="570"/>
      <c r="AW393" s="570"/>
      <c r="AX393" s="570"/>
      <c r="AY393" s="570"/>
      <c r="AZ393" s="570"/>
      <c r="BA393" s="570"/>
      <c r="BB393" s="570"/>
      <c r="BC393" s="570"/>
      <c r="BD393" s="570"/>
      <c r="BE393" s="570"/>
      <c r="BF393" s="570"/>
      <c r="BG393" s="570"/>
      <c r="BH393" s="570"/>
      <c r="BI393" s="570"/>
      <c r="BJ393" s="570"/>
      <c r="BK393" s="570"/>
      <c r="BL393" s="570"/>
      <c r="BM393" s="570"/>
      <c r="BN393" s="570"/>
      <c r="BO393" s="570"/>
      <c r="BP393" s="570"/>
      <c r="BQ393" s="570"/>
      <c r="BR393" s="570"/>
      <c r="BS393" s="570"/>
      <c r="BT393" s="570"/>
      <c r="BU393" s="570"/>
      <c r="BV393" s="570"/>
      <c r="BW393" s="570"/>
      <c r="BX393" s="570"/>
      <c r="BY393" s="570"/>
      <c r="BZ393" s="570"/>
      <c r="CA393" s="570"/>
      <c r="CB393" s="570"/>
      <c r="CC393" s="570"/>
      <c r="CD393" s="570"/>
      <c r="CE393" s="570"/>
      <c r="CF393" s="570"/>
      <c r="CG393" s="570"/>
      <c r="CH393" s="570"/>
      <c r="CI393" s="570"/>
      <c r="CJ393" s="570"/>
      <c r="CK393" s="570"/>
      <c r="CL393" s="570"/>
      <c r="CM393" s="570"/>
      <c r="CN393" s="570"/>
      <c r="CO393" s="570"/>
      <c r="CP393" s="570"/>
      <c r="CQ393" s="570"/>
      <c r="CR393" s="570"/>
      <c r="CS393" s="570"/>
      <c r="CT393" s="570"/>
      <c r="CU393" s="570"/>
      <c r="CV393" s="570"/>
      <c r="CW393" s="570"/>
      <c r="CX393" s="570"/>
      <c r="CY393" s="570"/>
    </row>
    <row r="394" spans="1:103">
      <c r="A394" s="570"/>
      <c r="B394" s="570"/>
      <c r="C394" s="570"/>
      <c r="D394" s="570"/>
      <c r="E394" s="570"/>
      <c r="F394" s="570"/>
      <c r="G394" s="570"/>
      <c r="H394" s="570"/>
      <c r="I394" s="570"/>
      <c r="J394" s="570"/>
      <c r="K394" s="570"/>
      <c r="L394" s="570"/>
      <c r="M394" s="570"/>
      <c r="N394" s="570"/>
      <c r="O394" s="570"/>
      <c r="P394" s="570"/>
      <c r="Q394" s="570"/>
      <c r="R394" s="570"/>
      <c r="S394" s="570"/>
      <c r="T394" s="570"/>
      <c r="U394" s="570"/>
      <c r="V394" s="570"/>
      <c r="W394" s="570"/>
      <c r="X394" s="570"/>
      <c r="Y394" s="570"/>
      <c r="Z394" s="570"/>
      <c r="AA394" s="570"/>
      <c r="AB394" s="570"/>
      <c r="AL394" s="570"/>
      <c r="AM394" s="570"/>
      <c r="AN394" s="570"/>
      <c r="AO394" s="570"/>
      <c r="AP394" s="570"/>
      <c r="AQ394" s="570"/>
      <c r="AR394" s="570"/>
      <c r="AS394" s="570"/>
      <c r="AT394" s="570"/>
      <c r="AU394" s="570"/>
      <c r="AV394" s="570"/>
      <c r="AW394" s="570"/>
      <c r="AX394" s="570"/>
      <c r="AY394" s="570"/>
      <c r="AZ394" s="570"/>
      <c r="BA394" s="570"/>
      <c r="BB394" s="570"/>
      <c r="BC394" s="570"/>
      <c r="BD394" s="570"/>
      <c r="BE394" s="570"/>
      <c r="BF394" s="570"/>
      <c r="BG394" s="570"/>
      <c r="BH394" s="570"/>
      <c r="BI394" s="570"/>
      <c r="BJ394" s="570"/>
      <c r="BK394" s="570"/>
      <c r="BL394" s="570"/>
      <c r="BM394" s="570"/>
      <c r="BN394" s="570"/>
      <c r="BO394" s="570"/>
      <c r="BP394" s="570"/>
      <c r="BQ394" s="570"/>
      <c r="BR394" s="570"/>
      <c r="BS394" s="570"/>
      <c r="BT394" s="570"/>
      <c r="BU394" s="570"/>
      <c r="BV394" s="570"/>
      <c r="BW394" s="570"/>
      <c r="BX394" s="570"/>
      <c r="BY394" s="570"/>
      <c r="BZ394" s="570"/>
      <c r="CA394" s="570"/>
      <c r="CB394" s="570"/>
      <c r="CC394" s="570"/>
      <c r="CD394" s="570"/>
      <c r="CE394" s="570"/>
      <c r="CF394" s="570"/>
      <c r="CG394" s="570"/>
      <c r="CH394" s="570"/>
      <c r="CI394" s="570"/>
      <c r="CJ394" s="570"/>
      <c r="CK394" s="570"/>
      <c r="CL394" s="570"/>
      <c r="CM394" s="570"/>
      <c r="CN394" s="570"/>
      <c r="CO394" s="570"/>
      <c r="CP394" s="570"/>
      <c r="CQ394" s="570"/>
      <c r="CR394" s="570"/>
      <c r="CS394" s="570"/>
      <c r="CT394" s="570"/>
      <c r="CU394" s="570"/>
      <c r="CV394" s="570"/>
      <c r="CW394" s="570"/>
      <c r="CX394" s="570"/>
      <c r="CY394" s="570"/>
    </row>
    <row r="395" spans="1:103">
      <c r="A395" s="570"/>
      <c r="B395" s="570"/>
      <c r="C395" s="570"/>
      <c r="D395" s="570"/>
      <c r="E395" s="570"/>
      <c r="F395" s="570"/>
      <c r="G395" s="570"/>
      <c r="H395" s="570"/>
      <c r="I395" s="570"/>
      <c r="J395" s="570"/>
      <c r="K395" s="570"/>
      <c r="L395" s="570"/>
      <c r="M395" s="570"/>
      <c r="N395" s="570"/>
      <c r="O395" s="570"/>
      <c r="P395" s="570"/>
      <c r="Q395" s="570"/>
      <c r="R395" s="570"/>
      <c r="S395" s="570"/>
      <c r="T395" s="570"/>
      <c r="U395" s="570"/>
      <c r="V395" s="570"/>
      <c r="W395" s="570"/>
      <c r="X395" s="570"/>
      <c r="Y395" s="570"/>
      <c r="Z395" s="570"/>
      <c r="AA395" s="570"/>
      <c r="AB395" s="570"/>
      <c r="AL395" s="570"/>
      <c r="AM395" s="570"/>
      <c r="AN395" s="570"/>
      <c r="AO395" s="570"/>
      <c r="AP395" s="570"/>
      <c r="AQ395" s="570"/>
      <c r="AR395" s="570"/>
      <c r="AS395" s="570"/>
      <c r="AT395" s="570"/>
      <c r="AU395" s="570"/>
      <c r="AV395" s="570"/>
      <c r="AW395" s="570"/>
      <c r="AX395" s="570"/>
      <c r="AY395" s="570"/>
      <c r="AZ395" s="570"/>
      <c r="BA395" s="570"/>
      <c r="BB395" s="570"/>
      <c r="BC395" s="570"/>
      <c r="BD395" s="570"/>
      <c r="BE395" s="570"/>
      <c r="BF395" s="570"/>
      <c r="BG395" s="570"/>
      <c r="BH395" s="570"/>
      <c r="BI395" s="570"/>
      <c r="BJ395" s="570"/>
      <c r="BK395" s="570"/>
      <c r="BL395" s="570"/>
      <c r="BM395" s="570"/>
      <c r="BN395" s="570"/>
      <c r="BO395" s="570"/>
      <c r="BP395" s="570"/>
      <c r="BQ395" s="570"/>
      <c r="BR395" s="570"/>
      <c r="BS395" s="570"/>
      <c r="BT395" s="570"/>
      <c r="BU395" s="570"/>
      <c r="BV395" s="570"/>
      <c r="BW395" s="570"/>
      <c r="BX395" s="570"/>
      <c r="BY395" s="570"/>
      <c r="BZ395" s="570"/>
      <c r="CA395" s="570"/>
      <c r="CB395" s="570"/>
      <c r="CC395" s="570"/>
      <c r="CD395" s="570"/>
      <c r="CE395" s="570"/>
      <c r="CF395" s="570"/>
      <c r="CG395" s="570"/>
      <c r="CH395" s="570"/>
      <c r="CI395" s="570"/>
      <c r="CJ395" s="570"/>
      <c r="CK395" s="570"/>
      <c r="CL395" s="570"/>
      <c r="CM395" s="570"/>
      <c r="CN395" s="570"/>
      <c r="CO395" s="570"/>
      <c r="CP395" s="570"/>
      <c r="CQ395" s="570"/>
      <c r="CR395" s="570"/>
      <c r="CS395" s="570"/>
      <c r="CT395" s="570"/>
      <c r="CU395" s="570"/>
      <c r="CV395" s="570"/>
      <c r="CW395" s="570"/>
      <c r="CX395" s="570"/>
      <c r="CY395" s="570"/>
    </row>
    <row r="396" spans="1:103">
      <c r="A396" s="570"/>
      <c r="B396" s="570"/>
      <c r="C396" s="570"/>
      <c r="D396" s="570"/>
      <c r="E396" s="570"/>
      <c r="F396" s="570"/>
      <c r="G396" s="570"/>
      <c r="H396" s="570"/>
      <c r="I396" s="570"/>
      <c r="J396" s="570"/>
      <c r="K396" s="570"/>
      <c r="L396" s="570"/>
      <c r="M396" s="570"/>
      <c r="N396" s="570"/>
      <c r="O396" s="570"/>
      <c r="P396" s="570"/>
      <c r="Q396" s="570"/>
      <c r="R396" s="570"/>
      <c r="S396" s="570"/>
      <c r="T396" s="570"/>
      <c r="U396" s="570"/>
      <c r="V396" s="570"/>
      <c r="W396" s="570"/>
      <c r="X396" s="570"/>
      <c r="Y396" s="570"/>
      <c r="Z396" s="570"/>
      <c r="AA396" s="570"/>
      <c r="AB396" s="570"/>
      <c r="AL396" s="570"/>
      <c r="AM396" s="570"/>
      <c r="AN396" s="570"/>
      <c r="AO396" s="570"/>
      <c r="AP396" s="570"/>
      <c r="AQ396" s="570"/>
      <c r="AR396" s="570"/>
      <c r="AS396" s="570"/>
      <c r="AT396" s="570"/>
      <c r="AU396" s="570"/>
      <c r="AV396" s="570"/>
      <c r="AW396" s="570"/>
      <c r="AX396" s="570"/>
      <c r="AY396" s="570"/>
      <c r="AZ396" s="570"/>
      <c r="BA396" s="570"/>
      <c r="BB396" s="570"/>
      <c r="BC396" s="570"/>
      <c r="BD396" s="570"/>
      <c r="BE396" s="570"/>
      <c r="BF396" s="570"/>
      <c r="BG396" s="570"/>
      <c r="BH396" s="570"/>
      <c r="BI396" s="570"/>
      <c r="BJ396" s="570"/>
      <c r="BK396" s="570"/>
      <c r="BL396" s="570"/>
      <c r="BM396" s="570"/>
      <c r="BN396" s="570"/>
      <c r="BO396" s="570"/>
      <c r="BP396" s="570"/>
      <c r="BQ396" s="570"/>
      <c r="BR396" s="570"/>
      <c r="BS396" s="570"/>
      <c r="BT396" s="570"/>
      <c r="BU396" s="570"/>
      <c r="BV396" s="570"/>
      <c r="BW396" s="570"/>
      <c r="BX396" s="570"/>
      <c r="BY396" s="570"/>
      <c r="BZ396" s="570"/>
      <c r="CA396" s="570"/>
      <c r="CB396" s="570"/>
      <c r="CC396" s="570"/>
      <c r="CD396" s="570"/>
      <c r="CE396" s="570"/>
      <c r="CF396" s="570"/>
      <c r="CG396" s="570"/>
      <c r="CH396" s="570"/>
      <c r="CI396" s="570"/>
      <c r="CJ396" s="570"/>
      <c r="CK396" s="570"/>
      <c r="CL396" s="570"/>
      <c r="CM396" s="570"/>
      <c r="CN396" s="570"/>
      <c r="CO396" s="570"/>
      <c r="CP396" s="570"/>
      <c r="CQ396" s="570"/>
      <c r="CR396" s="570"/>
      <c r="CS396" s="570"/>
      <c r="CT396" s="570"/>
      <c r="CU396" s="570"/>
      <c r="CV396" s="570"/>
      <c r="CW396" s="570"/>
      <c r="CX396" s="570"/>
      <c r="CY396" s="570"/>
    </row>
    <row r="397" spans="1:103">
      <c r="A397" s="570"/>
      <c r="B397" s="570"/>
      <c r="C397" s="570"/>
      <c r="D397" s="570"/>
      <c r="E397" s="570"/>
      <c r="F397" s="570"/>
      <c r="G397" s="570"/>
      <c r="H397" s="570"/>
      <c r="I397" s="570"/>
      <c r="J397" s="570"/>
      <c r="K397" s="570"/>
      <c r="L397" s="570"/>
      <c r="M397" s="570"/>
      <c r="N397" s="570"/>
      <c r="O397" s="570"/>
      <c r="P397" s="570"/>
      <c r="Q397" s="570"/>
      <c r="R397" s="570"/>
      <c r="S397" s="570"/>
      <c r="T397" s="570"/>
      <c r="U397" s="570"/>
      <c r="V397" s="570"/>
      <c r="W397" s="570"/>
      <c r="X397" s="570"/>
      <c r="Y397" s="570"/>
      <c r="Z397" s="570"/>
      <c r="AA397" s="570"/>
      <c r="AB397" s="570"/>
      <c r="AL397" s="570"/>
      <c r="AM397" s="570"/>
      <c r="AN397" s="570"/>
      <c r="AO397" s="570"/>
      <c r="AP397" s="570"/>
      <c r="AQ397" s="570"/>
      <c r="AR397" s="570"/>
      <c r="AS397" s="570"/>
      <c r="AT397" s="570"/>
      <c r="AU397" s="570"/>
      <c r="AV397" s="570"/>
      <c r="AW397" s="570"/>
      <c r="AX397" s="570"/>
      <c r="AY397" s="570"/>
      <c r="AZ397" s="570"/>
      <c r="BA397" s="570"/>
      <c r="BB397" s="570"/>
      <c r="BC397" s="570"/>
      <c r="BD397" s="570"/>
      <c r="BE397" s="570"/>
      <c r="BF397" s="570"/>
      <c r="BG397" s="570"/>
      <c r="BH397" s="570"/>
      <c r="BI397" s="570"/>
      <c r="BJ397" s="570"/>
      <c r="BK397" s="570"/>
      <c r="BL397" s="570"/>
      <c r="BM397" s="570"/>
      <c r="BN397" s="570"/>
      <c r="BO397" s="570"/>
      <c r="BP397" s="570"/>
      <c r="BQ397" s="570"/>
      <c r="BR397" s="570"/>
      <c r="BS397" s="570"/>
      <c r="BT397" s="570"/>
      <c r="BU397" s="570"/>
      <c r="BV397" s="570"/>
      <c r="BW397" s="570"/>
      <c r="BX397" s="570"/>
      <c r="BY397" s="570"/>
      <c r="BZ397" s="570"/>
      <c r="CA397" s="570"/>
      <c r="CB397" s="570"/>
      <c r="CC397" s="570"/>
      <c r="CD397" s="570"/>
      <c r="CE397" s="570"/>
      <c r="CF397" s="570"/>
      <c r="CG397" s="570"/>
      <c r="CH397" s="570"/>
      <c r="CI397" s="570"/>
      <c r="CJ397" s="570"/>
      <c r="CK397" s="570"/>
      <c r="CL397" s="570"/>
      <c r="CM397" s="570"/>
      <c r="CN397" s="570"/>
      <c r="CO397" s="570"/>
      <c r="CP397" s="570"/>
      <c r="CQ397" s="570"/>
      <c r="CR397" s="570"/>
      <c r="CS397" s="570"/>
      <c r="CT397" s="570"/>
      <c r="CU397" s="570"/>
      <c r="CV397" s="570"/>
      <c r="CW397" s="570"/>
      <c r="CX397" s="570"/>
      <c r="CY397" s="570"/>
    </row>
    <row r="398" spans="1:103">
      <c r="A398" s="570"/>
      <c r="B398" s="570"/>
      <c r="C398" s="570"/>
      <c r="D398" s="570"/>
      <c r="E398" s="570"/>
      <c r="F398" s="570"/>
      <c r="G398" s="570"/>
      <c r="H398" s="570"/>
      <c r="I398" s="570"/>
      <c r="J398" s="570"/>
      <c r="K398" s="570"/>
      <c r="L398" s="570"/>
      <c r="M398" s="570"/>
      <c r="N398" s="570"/>
      <c r="O398" s="570"/>
      <c r="P398" s="570"/>
      <c r="Q398" s="570"/>
      <c r="R398" s="570"/>
      <c r="S398" s="570"/>
      <c r="T398" s="570"/>
      <c r="U398" s="570"/>
      <c r="V398" s="570"/>
      <c r="W398" s="570"/>
      <c r="X398" s="570"/>
      <c r="Y398" s="570"/>
      <c r="Z398" s="570"/>
      <c r="AA398" s="570"/>
      <c r="AB398" s="570"/>
      <c r="AL398" s="570"/>
      <c r="AM398" s="570"/>
      <c r="AN398" s="570"/>
      <c r="AO398" s="570"/>
      <c r="AP398" s="570"/>
      <c r="AQ398" s="570"/>
      <c r="AR398" s="570"/>
      <c r="AS398" s="570"/>
      <c r="AT398" s="570"/>
      <c r="AU398" s="570"/>
      <c r="AV398" s="570"/>
      <c r="AW398" s="570"/>
      <c r="AX398" s="570"/>
      <c r="AY398" s="570"/>
      <c r="AZ398" s="570"/>
      <c r="BA398" s="570"/>
      <c r="BB398" s="570"/>
      <c r="BC398" s="570"/>
      <c r="BD398" s="570"/>
      <c r="BE398" s="570"/>
      <c r="BF398" s="570"/>
      <c r="BG398" s="570"/>
      <c r="BH398" s="570"/>
      <c r="BI398" s="570"/>
      <c r="BJ398" s="570"/>
      <c r="BK398" s="570"/>
      <c r="BL398" s="570"/>
      <c r="BM398" s="570"/>
      <c r="BN398" s="570"/>
      <c r="BO398" s="570"/>
      <c r="BP398" s="570"/>
      <c r="BQ398" s="570"/>
      <c r="BR398" s="570"/>
      <c r="BS398" s="570"/>
      <c r="BT398" s="570"/>
      <c r="BU398" s="570"/>
      <c r="BV398" s="570"/>
      <c r="BW398" s="570"/>
      <c r="BX398" s="570"/>
      <c r="BY398" s="570"/>
      <c r="BZ398" s="570"/>
      <c r="CA398" s="570"/>
      <c r="CB398" s="570"/>
      <c r="CC398" s="570"/>
      <c r="CD398" s="570"/>
      <c r="CE398" s="570"/>
      <c r="CF398" s="570"/>
      <c r="CG398" s="570"/>
      <c r="CH398" s="570"/>
      <c r="CI398" s="570"/>
      <c r="CJ398" s="570"/>
      <c r="CK398" s="570"/>
      <c r="CL398" s="570"/>
      <c r="CM398" s="570"/>
      <c r="CN398" s="570"/>
      <c r="CO398" s="570"/>
      <c r="CP398" s="570"/>
      <c r="CQ398" s="570"/>
      <c r="CR398" s="570"/>
      <c r="CS398" s="570"/>
      <c r="CT398" s="570"/>
      <c r="CU398" s="570"/>
      <c r="CV398" s="570"/>
      <c r="CW398" s="570"/>
      <c r="CX398" s="570"/>
      <c r="CY398" s="570"/>
    </row>
    <row r="399" spans="1:103">
      <c r="A399" s="570"/>
      <c r="B399" s="570"/>
      <c r="C399" s="570"/>
      <c r="D399" s="570"/>
      <c r="E399" s="570"/>
      <c r="F399" s="570"/>
      <c r="G399" s="570"/>
      <c r="H399" s="570"/>
      <c r="I399" s="570"/>
      <c r="J399" s="570"/>
      <c r="K399" s="570"/>
      <c r="L399" s="570"/>
      <c r="M399" s="570"/>
      <c r="N399" s="570"/>
      <c r="O399" s="570"/>
      <c r="P399" s="570"/>
      <c r="Q399" s="570"/>
      <c r="R399" s="570"/>
      <c r="S399" s="570"/>
      <c r="T399" s="570"/>
      <c r="U399" s="570"/>
      <c r="V399" s="570"/>
      <c r="W399" s="570"/>
      <c r="X399" s="570"/>
      <c r="Y399" s="570"/>
      <c r="Z399" s="570"/>
      <c r="AA399" s="570"/>
      <c r="AB399" s="570"/>
      <c r="AL399" s="570"/>
      <c r="AM399" s="570"/>
      <c r="AN399" s="570"/>
      <c r="AO399" s="570"/>
      <c r="AP399" s="570"/>
      <c r="AQ399" s="570"/>
      <c r="AR399" s="570"/>
      <c r="AS399" s="570"/>
      <c r="AT399" s="570"/>
      <c r="AU399" s="570"/>
      <c r="AV399" s="570"/>
      <c r="AW399" s="570"/>
      <c r="AX399" s="570"/>
      <c r="AY399" s="570"/>
      <c r="AZ399" s="570"/>
      <c r="BA399" s="570"/>
      <c r="BB399" s="570"/>
      <c r="BC399" s="570"/>
      <c r="BD399" s="570"/>
      <c r="BE399" s="570"/>
      <c r="BF399" s="570"/>
      <c r="BG399" s="570"/>
      <c r="BH399" s="570"/>
      <c r="BI399" s="570"/>
      <c r="BJ399" s="570"/>
      <c r="BK399" s="570"/>
      <c r="BL399" s="570"/>
      <c r="BM399" s="570"/>
      <c r="BN399" s="570"/>
      <c r="BO399" s="570"/>
      <c r="BP399" s="570"/>
      <c r="BQ399" s="570"/>
      <c r="BR399" s="570"/>
      <c r="BS399" s="570"/>
      <c r="BT399" s="570"/>
      <c r="BU399" s="570"/>
      <c r="BV399" s="570"/>
      <c r="BW399" s="570"/>
      <c r="BX399" s="570"/>
      <c r="BY399" s="570"/>
      <c r="BZ399" s="570"/>
      <c r="CA399" s="570"/>
      <c r="CB399" s="570"/>
      <c r="CC399" s="570"/>
      <c r="CD399" s="570"/>
      <c r="CE399" s="570"/>
      <c r="CF399" s="570"/>
      <c r="CG399" s="570"/>
      <c r="CH399" s="570"/>
      <c r="CI399" s="570"/>
      <c r="CJ399" s="570"/>
      <c r="CK399" s="570"/>
      <c r="CL399" s="570"/>
      <c r="CM399" s="570"/>
      <c r="CN399" s="570"/>
      <c r="CO399" s="570"/>
      <c r="CP399" s="570"/>
      <c r="CQ399" s="570"/>
      <c r="CR399" s="570"/>
      <c r="CS399" s="570"/>
      <c r="CT399" s="570"/>
      <c r="CU399" s="570"/>
      <c r="CV399" s="570"/>
      <c r="CW399" s="570"/>
      <c r="CX399" s="570"/>
      <c r="CY399" s="570"/>
    </row>
    <row r="400" spans="1:103">
      <c r="A400" s="570"/>
      <c r="B400" s="570"/>
      <c r="C400" s="570"/>
      <c r="D400" s="570"/>
      <c r="E400" s="570"/>
      <c r="F400" s="570"/>
      <c r="G400" s="570"/>
      <c r="H400" s="570"/>
      <c r="I400" s="570"/>
      <c r="J400" s="570"/>
      <c r="K400" s="570"/>
      <c r="L400" s="570"/>
      <c r="M400" s="570"/>
      <c r="N400" s="570"/>
      <c r="O400" s="570"/>
      <c r="P400" s="570"/>
      <c r="Q400" s="570"/>
      <c r="R400" s="570"/>
      <c r="S400" s="570"/>
      <c r="T400" s="570"/>
      <c r="U400" s="570"/>
      <c r="V400" s="570"/>
      <c r="W400" s="570"/>
      <c r="X400" s="570"/>
      <c r="Y400" s="570"/>
      <c r="Z400" s="570"/>
      <c r="AA400" s="570"/>
      <c r="AB400" s="570"/>
      <c r="AL400" s="570"/>
      <c r="AM400" s="570"/>
      <c r="AN400" s="570"/>
      <c r="AO400" s="570"/>
      <c r="AP400" s="570"/>
      <c r="AQ400" s="570"/>
      <c r="AR400" s="570"/>
      <c r="AS400" s="570"/>
      <c r="AT400" s="570"/>
      <c r="AU400" s="570"/>
      <c r="AV400" s="570"/>
      <c r="AW400" s="570"/>
      <c r="AX400" s="570"/>
      <c r="AY400" s="570"/>
      <c r="AZ400" s="570"/>
      <c r="BA400" s="570"/>
      <c r="BB400" s="570"/>
      <c r="BC400" s="570"/>
      <c r="BD400" s="570"/>
      <c r="BE400" s="570"/>
      <c r="BF400" s="570"/>
      <c r="BG400" s="570"/>
      <c r="BH400" s="570"/>
      <c r="BI400" s="570"/>
      <c r="BJ400" s="570"/>
      <c r="BK400" s="570"/>
      <c r="BL400" s="570"/>
      <c r="BM400" s="570"/>
      <c r="BN400" s="570"/>
      <c r="BO400" s="570"/>
      <c r="BP400" s="570"/>
      <c r="BQ400" s="570"/>
      <c r="BR400" s="570"/>
      <c r="BS400" s="570"/>
      <c r="BT400" s="570"/>
      <c r="BU400" s="570"/>
      <c r="BV400" s="570"/>
      <c r="BW400" s="570"/>
      <c r="BX400" s="570"/>
      <c r="BY400" s="570"/>
      <c r="BZ400" s="570"/>
      <c r="CA400" s="570"/>
      <c r="CB400" s="570"/>
      <c r="CC400" s="570"/>
      <c r="CD400" s="570"/>
      <c r="CE400" s="570"/>
      <c r="CF400" s="570"/>
      <c r="CG400" s="570"/>
      <c r="CH400" s="570"/>
      <c r="CI400" s="570"/>
      <c r="CJ400" s="570"/>
      <c r="CK400" s="570"/>
      <c r="CL400" s="570"/>
      <c r="CM400" s="570"/>
      <c r="CN400" s="570"/>
      <c r="CO400" s="570"/>
      <c r="CP400" s="570"/>
      <c r="CQ400" s="570"/>
      <c r="CR400" s="570"/>
      <c r="CS400" s="570"/>
      <c r="CT400" s="570"/>
      <c r="CU400" s="570"/>
      <c r="CV400" s="570"/>
      <c r="CW400" s="570"/>
      <c r="CX400" s="570"/>
      <c r="CY400" s="570"/>
    </row>
    <row r="401" spans="1:103">
      <c r="A401" s="570"/>
      <c r="B401" s="570"/>
      <c r="C401" s="570"/>
      <c r="D401" s="570"/>
      <c r="E401" s="570"/>
      <c r="F401" s="570"/>
      <c r="G401" s="570"/>
      <c r="H401" s="570"/>
      <c r="I401" s="570"/>
      <c r="J401" s="570"/>
      <c r="K401" s="570"/>
      <c r="L401" s="570"/>
      <c r="M401" s="570"/>
      <c r="N401" s="570"/>
      <c r="O401" s="570"/>
      <c r="P401" s="570"/>
      <c r="Q401" s="570"/>
      <c r="R401" s="570"/>
      <c r="S401" s="570"/>
      <c r="T401" s="570"/>
      <c r="U401" s="570"/>
      <c r="V401" s="570"/>
      <c r="W401" s="570"/>
      <c r="X401" s="570"/>
      <c r="Y401" s="570"/>
      <c r="Z401" s="570"/>
      <c r="AA401" s="570"/>
      <c r="AB401" s="570"/>
      <c r="AL401" s="570"/>
      <c r="AM401" s="570"/>
      <c r="AN401" s="570"/>
      <c r="AO401" s="570"/>
      <c r="AP401" s="570"/>
      <c r="AQ401" s="570"/>
      <c r="AR401" s="570"/>
      <c r="AS401" s="570"/>
      <c r="AT401" s="570"/>
      <c r="AU401" s="570"/>
      <c r="AV401" s="570"/>
      <c r="AW401" s="570"/>
      <c r="AX401" s="570"/>
      <c r="AY401" s="570"/>
      <c r="AZ401" s="570"/>
      <c r="BA401" s="570"/>
      <c r="BB401" s="570"/>
      <c r="BC401" s="570"/>
      <c r="BD401" s="570"/>
      <c r="BE401" s="570"/>
      <c r="BF401" s="570"/>
      <c r="BG401" s="570"/>
      <c r="BH401" s="570"/>
      <c r="BI401" s="570"/>
      <c r="BJ401" s="570"/>
      <c r="BK401" s="570"/>
      <c r="BL401" s="570"/>
      <c r="BM401" s="570"/>
      <c r="BN401" s="570"/>
      <c r="BO401" s="570"/>
      <c r="BP401" s="570"/>
      <c r="BQ401" s="570"/>
      <c r="BR401" s="570"/>
      <c r="BS401" s="570"/>
      <c r="BT401" s="570"/>
      <c r="BU401" s="570"/>
      <c r="BV401" s="570"/>
      <c r="BW401" s="570"/>
      <c r="BX401" s="570"/>
      <c r="BY401" s="570"/>
      <c r="BZ401" s="570"/>
      <c r="CA401" s="570"/>
      <c r="CB401" s="570"/>
      <c r="CC401" s="570"/>
      <c r="CD401" s="570"/>
      <c r="CE401" s="570"/>
      <c r="CF401" s="570"/>
      <c r="CG401" s="570"/>
      <c r="CH401" s="570"/>
      <c r="CI401" s="570"/>
      <c r="CJ401" s="570"/>
      <c r="CK401" s="570"/>
      <c r="CL401" s="570"/>
      <c r="CM401" s="570"/>
      <c r="CN401" s="570"/>
      <c r="CO401" s="570"/>
      <c r="CP401" s="570"/>
      <c r="CQ401" s="570"/>
      <c r="CR401" s="570"/>
      <c r="CS401" s="570"/>
      <c r="CT401" s="570"/>
      <c r="CU401" s="570"/>
      <c r="CV401" s="570"/>
      <c r="CW401" s="570"/>
      <c r="CX401" s="570"/>
      <c r="CY401" s="570"/>
    </row>
    <row r="402" spans="1:103">
      <c r="A402" s="570"/>
      <c r="B402" s="570"/>
      <c r="C402" s="570"/>
      <c r="D402" s="570"/>
      <c r="E402" s="570"/>
      <c r="F402" s="570"/>
      <c r="G402" s="570"/>
      <c r="H402" s="570"/>
      <c r="I402" s="570"/>
      <c r="J402" s="570"/>
      <c r="K402" s="570"/>
      <c r="L402" s="570"/>
      <c r="M402" s="570"/>
      <c r="N402" s="570"/>
      <c r="O402" s="570"/>
      <c r="P402" s="570"/>
      <c r="Q402" s="570"/>
      <c r="R402" s="570"/>
      <c r="S402" s="570"/>
      <c r="T402" s="570"/>
      <c r="U402" s="570"/>
      <c r="V402" s="570"/>
      <c r="W402" s="570"/>
      <c r="X402" s="570"/>
      <c r="Y402" s="570"/>
      <c r="Z402" s="570"/>
      <c r="AA402" s="570"/>
      <c r="AB402" s="570"/>
      <c r="AL402" s="570"/>
      <c r="AM402" s="570"/>
      <c r="AN402" s="570"/>
      <c r="AO402" s="570"/>
      <c r="AP402" s="570"/>
      <c r="AQ402" s="570"/>
      <c r="AR402" s="570"/>
      <c r="AS402" s="570"/>
      <c r="AT402" s="570"/>
      <c r="AU402" s="570"/>
      <c r="AV402" s="570"/>
      <c r="AW402" s="570"/>
      <c r="AX402" s="570"/>
      <c r="AY402" s="570"/>
      <c r="AZ402" s="570"/>
      <c r="BA402" s="570"/>
      <c r="BB402" s="570"/>
      <c r="BC402" s="570"/>
      <c r="BD402" s="570"/>
      <c r="BE402" s="570"/>
      <c r="BF402" s="570"/>
      <c r="BG402" s="570"/>
      <c r="BH402" s="570"/>
      <c r="BI402" s="570"/>
      <c r="BJ402" s="570"/>
      <c r="BK402" s="570"/>
      <c r="BL402" s="570"/>
      <c r="BM402" s="570"/>
      <c r="BN402" s="570"/>
      <c r="BO402" s="570"/>
      <c r="BP402" s="570"/>
      <c r="BQ402" s="570"/>
      <c r="BR402" s="570"/>
      <c r="BS402" s="570"/>
      <c r="BT402" s="570"/>
      <c r="BU402" s="570"/>
      <c r="BV402" s="570"/>
      <c r="BW402" s="570"/>
      <c r="BX402" s="570"/>
      <c r="BY402" s="570"/>
      <c r="BZ402" s="570"/>
      <c r="CA402" s="570"/>
      <c r="CB402" s="570"/>
      <c r="CC402" s="570"/>
      <c r="CD402" s="570"/>
      <c r="CE402" s="570"/>
      <c r="CF402" s="570"/>
      <c r="CG402" s="570"/>
      <c r="CH402" s="570"/>
      <c r="CI402" s="570"/>
      <c r="CJ402" s="570"/>
      <c r="CK402" s="570"/>
      <c r="CL402" s="570"/>
      <c r="CM402" s="570"/>
      <c r="CN402" s="570"/>
      <c r="CO402" s="570"/>
      <c r="CP402" s="570"/>
      <c r="CQ402" s="570"/>
      <c r="CR402" s="570"/>
      <c r="CS402" s="570"/>
      <c r="CT402" s="570"/>
      <c r="CU402" s="570"/>
      <c r="CV402" s="570"/>
      <c r="CW402" s="570"/>
      <c r="CX402" s="570"/>
      <c r="CY402" s="570"/>
    </row>
    <row r="403" spans="1:103">
      <c r="A403" s="570"/>
      <c r="B403" s="570"/>
      <c r="C403" s="570"/>
      <c r="D403" s="570"/>
      <c r="E403" s="570"/>
      <c r="F403" s="570"/>
      <c r="G403" s="570"/>
      <c r="H403" s="570"/>
      <c r="I403" s="570"/>
      <c r="J403" s="570"/>
      <c r="K403" s="570"/>
      <c r="L403" s="570"/>
      <c r="M403" s="570"/>
      <c r="N403" s="570"/>
      <c r="O403" s="570"/>
      <c r="P403" s="570"/>
      <c r="Q403" s="570"/>
      <c r="R403" s="570"/>
      <c r="S403" s="570"/>
      <c r="T403" s="570"/>
      <c r="U403" s="570"/>
      <c r="V403" s="570"/>
      <c r="W403" s="570"/>
      <c r="X403" s="570"/>
      <c r="Y403" s="570"/>
      <c r="Z403" s="570"/>
      <c r="AA403" s="570"/>
      <c r="AB403" s="570"/>
      <c r="AL403" s="570"/>
      <c r="AM403" s="570"/>
      <c r="AN403" s="570"/>
      <c r="AO403" s="570"/>
      <c r="AP403" s="570"/>
      <c r="AQ403" s="570"/>
      <c r="AR403" s="570"/>
      <c r="AS403" s="570"/>
      <c r="AT403" s="570"/>
      <c r="AU403" s="570"/>
      <c r="AV403" s="570"/>
      <c r="AW403" s="570"/>
      <c r="AX403" s="570"/>
      <c r="AY403" s="570"/>
      <c r="AZ403" s="570"/>
      <c r="BA403" s="570"/>
      <c r="BB403" s="570"/>
      <c r="BC403" s="570"/>
      <c r="BD403" s="570"/>
      <c r="BE403" s="570"/>
      <c r="BF403" s="570"/>
      <c r="BG403" s="570"/>
      <c r="BH403" s="570"/>
      <c r="BI403" s="570"/>
      <c r="BJ403" s="570"/>
      <c r="BK403" s="570"/>
      <c r="BL403" s="570"/>
      <c r="BM403" s="570"/>
      <c r="BN403" s="570"/>
      <c r="BO403" s="570"/>
      <c r="BP403" s="570"/>
      <c r="BQ403" s="570"/>
      <c r="BR403" s="570"/>
      <c r="BS403" s="570"/>
      <c r="BT403" s="570"/>
      <c r="BU403" s="570"/>
      <c r="BV403" s="570"/>
      <c r="BW403" s="570"/>
      <c r="BX403" s="570"/>
      <c r="BY403" s="570"/>
      <c r="BZ403" s="570"/>
      <c r="CA403" s="570"/>
      <c r="CB403" s="570"/>
      <c r="CC403" s="570"/>
      <c r="CD403" s="570"/>
      <c r="CE403" s="570"/>
      <c r="CF403" s="570"/>
      <c r="CG403" s="570"/>
      <c r="CH403" s="570"/>
      <c r="CI403" s="570"/>
      <c r="CJ403" s="570"/>
      <c r="CK403" s="570"/>
      <c r="CL403" s="570"/>
      <c r="CM403" s="570"/>
      <c r="CN403" s="570"/>
      <c r="CO403" s="570"/>
      <c r="CP403" s="570"/>
      <c r="CQ403" s="570"/>
      <c r="CR403" s="570"/>
      <c r="CS403" s="570"/>
      <c r="CT403" s="570"/>
      <c r="CU403" s="570"/>
      <c r="CV403" s="570"/>
      <c r="CW403" s="570"/>
      <c r="CX403" s="570"/>
      <c r="CY403" s="570"/>
    </row>
    <row r="404" spans="1:103">
      <c r="A404" s="570"/>
      <c r="B404" s="570"/>
      <c r="C404" s="570"/>
      <c r="D404" s="570"/>
      <c r="E404" s="570"/>
      <c r="F404" s="570"/>
      <c r="G404" s="570"/>
      <c r="H404" s="570"/>
      <c r="I404" s="570"/>
      <c r="J404" s="570"/>
      <c r="K404" s="570"/>
      <c r="L404" s="570"/>
      <c r="M404" s="570"/>
      <c r="N404" s="570"/>
      <c r="O404" s="570"/>
      <c r="P404" s="570"/>
      <c r="Q404" s="570"/>
      <c r="R404" s="570"/>
      <c r="S404" s="570"/>
      <c r="T404" s="570"/>
      <c r="U404" s="570"/>
      <c r="V404" s="570"/>
      <c r="W404" s="570"/>
      <c r="X404" s="570"/>
      <c r="Y404" s="570"/>
      <c r="Z404" s="570"/>
      <c r="AA404" s="570"/>
      <c r="AB404" s="570"/>
      <c r="AL404" s="570"/>
      <c r="AM404" s="570"/>
      <c r="AN404" s="570"/>
      <c r="AO404" s="570"/>
      <c r="AP404" s="570"/>
      <c r="AQ404" s="570"/>
      <c r="AR404" s="570"/>
      <c r="AS404" s="570"/>
      <c r="AT404" s="570"/>
      <c r="AU404" s="570"/>
      <c r="AV404" s="570"/>
      <c r="AW404" s="570"/>
      <c r="AX404" s="570"/>
      <c r="AY404" s="570"/>
      <c r="AZ404" s="570"/>
      <c r="BA404" s="570"/>
      <c r="BB404" s="570"/>
      <c r="BC404" s="570"/>
      <c r="BD404" s="570"/>
      <c r="BE404" s="570"/>
      <c r="BF404" s="570"/>
      <c r="BG404" s="570"/>
      <c r="BH404" s="570"/>
      <c r="BI404" s="570"/>
      <c r="BJ404" s="570"/>
      <c r="BK404" s="570"/>
      <c r="BL404" s="570"/>
      <c r="BM404" s="570"/>
      <c r="BN404" s="570"/>
      <c r="BO404" s="570"/>
      <c r="BP404" s="570"/>
      <c r="BQ404" s="570"/>
      <c r="BR404" s="570"/>
      <c r="BS404" s="570"/>
      <c r="BT404" s="570"/>
      <c r="BU404" s="570"/>
      <c r="BV404" s="570"/>
      <c r="BW404" s="570"/>
      <c r="BX404" s="570"/>
      <c r="BY404" s="570"/>
      <c r="BZ404" s="570"/>
      <c r="CA404" s="570"/>
      <c r="CB404" s="570"/>
      <c r="CC404" s="570"/>
      <c r="CD404" s="570"/>
      <c r="CE404" s="570"/>
      <c r="CF404" s="570"/>
      <c r="CG404" s="570"/>
      <c r="CH404" s="570"/>
      <c r="CI404" s="570"/>
      <c r="CJ404" s="570"/>
      <c r="CK404" s="570"/>
      <c r="CL404" s="570"/>
      <c r="CM404" s="570"/>
      <c r="CN404" s="570"/>
      <c r="CO404" s="570"/>
      <c r="CP404" s="570"/>
      <c r="CQ404" s="570"/>
      <c r="CR404" s="570"/>
      <c r="CS404" s="570"/>
      <c r="CT404" s="570"/>
      <c r="CU404" s="570"/>
      <c r="CV404" s="570"/>
      <c r="CW404" s="570"/>
      <c r="CX404" s="570"/>
      <c r="CY404" s="570"/>
    </row>
    <row r="405" spans="1:103">
      <c r="A405" s="570"/>
      <c r="B405" s="570"/>
      <c r="C405" s="570"/>
      <c r="D405" s="570"/>
      <c r="E405" s="570"/>
      <c r="F405" s="570"/>
      <c r="G405" s="570"/>
      <c r="H405" s="570"/>
      <c r="I405" s="570"/>
      <c r="J405" s="570"/>
      <c r="K405" s="570"/>
      <c r="L405" s="570"/>
      <c r="M405" s="570"/>
      <c r="N405" s="570"/>
      <c r="O405" s="570"/>
      <c r="P405" s="570"/>
      <c r="Q405" s="570"/>
      <c r="R405" s="570"/>
      <c r="S405" s="570"/>
      <c r="T405" s="570"/>
      <c r="U405" s="570"/>
      <c r="V405" s="570"/>
      <c r="W405" s="570"/>
      <c r="X405" s="570"/>
      <c r="Y405" s="570"/>
      <c r="Z405" s="570"/>
      <c r="AA405" s="570"/>
      <c r="AB405" s="570"/>
      <c r="AL405" s="570"/>
      <c r="AM405" s="570"/>
      <c r="AN405" s="570"/>
      <c r="AO405" s="570"/>
      <c r="AP405" s="570"/>
      <c r="AQ405" s="570"/>
      <c r="AR405" s="570"/>
      <c r="AS405" s="570"/>
      <c r="AT405" s="570"/>
      <c r="AU405" s="570"/>
      <c r="AV405" s="570"/>
      <c r="AW405" s="570"/>
      <c r="AX405" s="570"/>
      <c r="AY405" s="570"/>
      <c r="AZ405" s="570"/>
      <c r="BA405" s="570"/>
      <c r="BB405" s="570"/>
      <c r="BC405" s="570"/>
      <c r="BD405" s="570"/>
      <c r="BE405" s="570"/>
      <c r="BF405" s="570"/>
      <c r="BG405" s="570"/>
      <c r="BH405" s="570"/>
      <c r="BI405" s="570"/>
      <c r="BJ405" s="570"/>
      <c r="BK405" s="570"/>
      <c r="BL405" s="570"/>
      <c r="BM405" s="570"/>
      <c r="BN405" s="570"/>
      <c r="BO405" s="570"/>
      <c r="BP405" s="570"/>
      <c r="BQ405" s="570"/>
      <c r="BR405" s="570"/>
      <c r="BS405" s="570"/>
      <c r="BT405" s="570"/>
      <c r="BU405" s="570"/>
      <c r="BV405" s="570"/>
      <c r="BW405" s="570"/>
      <c r="BX405" s="570"/>
      <c r="BY405" s="570"/>
      <c r="BZ405" s="570"/>
      <c r="CA405" s="570"/>
      <c r="CB405" s="570"/>
      <c r="CC405" s="570"/>
      <c r="CD405" s="570"/>
      <c r="CE405" s="570"/>
      <c r="CF405" s="570"/>
      <c r="CG405" s="570"/>
      <c r="CH405" s="570"/>
      <c r="CI405" s="570"/>
      <c r="CJ405" s="570"/>
      <c r="CK405" s="570"/>
      <c r="CL405" s="570"/>
      <c r="CM405" s="570"/>
      <c r="CN405" s="570"/>
      <c r="CO405" s="570"/>
      <c r="CP405" s="570"/>
      <c r="CQ405" s="570"/>
      <c r="CR405" s="570"/>
      <c r="CS405" s="570"/>
      <c r="CT405" s="570"/>
      <c r="CU405" s="570"/>
      <c r="CV405" s="570"/>
      <c r="CW405" s="570"/>
      <c r="CX405" s="570"/>
      <c r="CY405" s="570"/>
    </row>
    <row r="406" spans="1:103">
      <c r="A406" s="570"/>
      <c r="B406" s="570"/>
      <c r="C406" s="570"/>
      <c r="D406" s="570"/>
      <c r="E406" s="570"/>
      <c r="F406" s="570"/>
      <c r="G406" s="570"/>
      <c r="H406" s="570"/>
      <c r="I406" s="570"/>
      <c r="J406" s="570"/>
      <c r="K406" s="570"/>
      <c r="L406" s="570"/>
      <c r="M406" s="570"/>
      <c r="N406" s="570"/>
      <c r="O406" s="570"/>
      <c r="P406" s="570"/>
      <c r="Q406" s="570"/>
      <c r="R406" s="570"/>
      <c r="S406" s="570"/>
      <c r="T406" s="570"/>
      <c r="U406" s="570"/>
      <c r="V406" s="570"/>
      <c r="W406" s="570"/>
      <c r="X406" s="570"/>
      <c r="Y406" s="570"/>
      <c r="Z406" s="570"/>
      <c r="AA406" s="570"/>
      <c r="AB406" s="570"/>
      <c r="AL406" s="570"/>
      <c r="AM406" s="570"/>
      <c r="AN406" s="570"/>
      <c r="AO406" s="570"/>
      <c r="AP406" s="570"/>
      <c r="AQ406" s="570"/>
      <c r="AR406" s="570"/>
      <c r="AS406" s="570"/>
      <c r="AT406" s="570"/>
      <c r="AU406" s="570"/>
      <c r="AV406" s="570"/>
      <c r="AW406" s="570"/>
      <c r="AX406" s="570"/>
      <c r="AY406" s="570"/>
      <c r="AZ406" s="570"/>
      <c r="BA406" s="570"/>
      <c r="BB406" s="570"/>
      <c r="BC406" s="570"/>
      <c r="BD406" s="570"/>
      <c r="BE406" s="570"/>
      <c r="BF406" s="570"/>
      <c r="BG406" s="570"/>
      <c r="BH406" s="570"/>
      <c r="BI406" s="570"/>
      <c r="BJ406" s="570"/>
      <c r="BK406" s="570"/>
      <c r="BL406" s="570"/>
      <c r="BM406" s="570"/>
      <c r="BN406" s="570"/>
      <c r="BO406" s="570"/>
      <c r="BP406" s="570"/>
      <c r="BQ406" s="570"/>
      <c r="BR406" s="570"/>
      <c r="BS406" s="570"/>
      <c r="BT406" s="570"/>
      <c r="BU406" s="570"/>
      <c r="BV406" s="570"/>
      <c r="BW406" s="570"/>
      <c r="BX406" s="570"/>
      <c r="BY406" s="570"/>
      <c r="BZ406" s="570"/>
      <c r="CA406" s="570"/>
      <c r="CB406" s="570"/>
      <c r="CC406" s="570"/>
      <c r="CD406" s="570"/>
      <c r="CE406" s="570"/>
      <c r="CF406" s="570"/>
      <c r="CG406" s="570"/>
      <c r="CH406" s="570"/>
      <c r="CI406" s="570"/>
      <c r="CJ406" s="570"/>
      <c r="CK406" s="570"/>
      <c r="CL406" s="570"/>
      <c r="CM406" s="570"/>
      <c r="CN406" s="570"/>
      <c r="CO406" s="570"/>
      <c r="CP406" s="570"/>
      <c r="CQ406" s="570"/>
      <c r="CR406" s="570"/>
      <c r="CS406" s="570"/>
      <c r="CT406" s="570"/>
      <c r="CU406" s="570"/>
      <c r="CV406" s="570"/>
      <c r="CW406" s="570"/>
      <c r="CX406" s="570"/>
      <c r="CY406" s="570"/>
    </row>
    <row r="407" spans="1:103">
      <c r="A407" s="570"/>
      <c r="B407" s="570"/>
      <c r="C407" s="570"/>
      <c r="D407" s="570"/>
      <c r="E407" s="570"/>
      <c r="F407" s="570"/>
      <c r="G407" s="570"/>
      <c r="H407" s="570"/>
      <c r="I407" s="570"/>
      <c r="J407" s="570"/>
      <c r="K407" s="570"/>
      <c r="L407" s="570"/>
      <c r="M407" s="570"/>
      <c r="N407" s="570"/>
      <c r="O407" s="570"/>
      <c r="P407" s="570"/>
      <c r="Q407" s="570"/>
      <c r="R407" s="570"/>
      <c r="S407" s="570"/>
      <c r="T407" s="570"/>
      <c r="U407" s="570"/>
      <c r="V407" s="570"/>
      <c r="W407" s="570"/>
      <c r="X407" s="570"/>
      <c r="Y407" s="570"/>
      <c r="Z407" s="570"/>
      <c r="AA407" s="570"/>
      <c r="AB407" s="570"/>
      <c r="AL407" s="570"/>
      <c r="AM407" s="570"/>
      <c r="AN407" s="570"/>
      <c r="AO407" s="570"/>
      <c r="AP407" s="570"/>
      <c r="AQ407" s="570"/>
      <c r="AR407" s="570"/>
      <c r="AS407" s="570"/>
      <c r="AT407" s="570"/>
      <c r="AU407" s="570"/>
      <c r="AV407" s="570"/>
      <c r="AW407" s="570"/>
      <c r="AX407" s="570"/>
      <c r="AY407" s="570"/>
      <c r="AZ407" s="570"/>
      <c r="BA407" s="570"/>
      <c r="BB407" s="570"/>
      <c r="BC407" s="570"/>
      <c r="BD407" s="570"/>
      <c r="BE407" s="570"/>
      <c r="BF407" s="570"/>
      <c r="BG407" s="570"/>
      <c r="BH407" s="570"/>
      <c r="BI407" s="570"/>
      <c r="BJ407" s="570"/>
      <c r="BK407" s="570"/>
      <c r="BL407" s="570"/>
      <c r="BM407" s="570"/>
      <c r="BN407" s="570"/>
      <c r="BO407" s="570"/>
      <c r="BP407" s="570"/>
      <c r="BQ407" s="570"/>
      <c r="BR407" s="570"/>
      <c r="BS407" s="570"/>
      <c r="BT407" s="570"/>
      <c r="BU407" s="570"/>
      <c r="BV407" s="570"/>
      <c r="BW407" s="570"/>
      <c r="BX407" s="570"/>
      <c r="BY407" s="570"/>
      <c r="BZ407" s="570"/>
      <c r="CA407" s="570"/>
      <c r="CB407" s="570"/>
      <c r="CC407" s="570"/>
      <c r="CD407" s="570"/>
      <c r="CE407" s="570"/>
      <c r="CF407" s="570"/>
      <c r="CG407" s="570"/>
      <c r="CH407" s="570"/>
      <c r="CI407" s="570"/>
      <c r="CJ407" s="570"/>
      <c r="CK407" s="570"/>
      <c r="CL407" s="570"/>
      <c r="CM407" s="570"/>
      <c r="CN407" s="570"/>
      <c r="CO407" s="570"/>
      <c r="CP407" s="570"/>
      <c r="CQ407" s="570"/>
      <c r="CR407" s="570"/>
      <c r="CS407" s="570"/>
      <c r="CT407" s="570"/>
      <c r="CU407" s="570"/>
      <c r="CV407" s="570"/>
      <c r="CW407" s="570"/>
      <c r="CX407" s="570"/>
      <c r="CY407" s="570"/>
    </row>
    <row r="408" spans="1:103">
      <c r="A408" s="570"/>
      <c r="B408" s="570"/>
      <c r="C408" s="570"/>
      <c r="D408" s="570"/>
      <c r="E408" s="570"/>
      <c r="F408" s="570"/>
      <c r="G408" s="570"/>
      <c r="H408" s="570"/>
      <c r="I408" s="570"/>
      <c r="J408" s="570"/>
      <c r="K408" s="570"/>
      <c r="L408" s="570"/>
      <c r="M408" s="570"/>
      <c r="N408" s="570"/>
      <c r="O408" s="570"/>
      <c r="P408" s="570"/>
      <c r="Q408" s="570"/>
      <c r="R408" s="570"/>
      <c r="S408" s="570"/>
      <c r="T408" s="570"/>
      <c r="U408" s="570"/>
      <c r="V408" s="570"/>
      <c r="W408" s="570"/>
      <c r="X408" s="570"/>
      <c r="Y408" s="570"/>
      <c r="Z408" s="570"/>
      <c r="AA408" s="570"/>
      <c r="AB408" s="570"/>
      <c r="AL408" s="570"/>
      <c r="AM408" s="570"/>
      <c r="AN408" s="570"/>
      <c r="AO408" s="570"/>
      <c r="AP408" s="570"/>
      <c r="AQ408" s="570"/>
      <c r="AR408" s="570"/>
      <c r="AS408" s="570"/>
      <c r="AT408" s="570"/>
      <c r="AU408" s="570"/>
      <c r="AV408" s="570"/>
      <c r="AW408" s="570"/>
      <c r="AX408" s="570"/>
      <c r="AY408" s="570"/>
      <c r="AZ408" s="570"/>
      <c r="BA408" s="570"/>
      <c r="BB408" s="570"/>
      <c r="BC408" s="570"/>
      <c r="BD408" s="570"/>
      <c r="BE408" s="570"/>
      <c r="BF408" s="570"/>
      <c r="BG408" s="570"/>
      <c r="BH408" s="570"/>
      <c r="BI408" s="570"/>
      <c r="BJ408" s="570"/>
      <c r="BK408" s="570"/>
      <c r="BL408" s="570"/>
      <c r="BM408" s="570"/>
      <c r="BN408" s="570"/>
      <c r="BO408" s="570"/>
      <c r="BP408" s="570"/>
      <c r="BQ408" s="570"/>
      <c r="BR408" s="570"/>
      <c r="BS408" s="570"/>
      <c r="BT408" s="570"/>
      <c r="BU408" s="570"/>
      <c r="BV408" s="570"/>
      <c r="BW408" s="570"/>
      <c r="BX408" s="570"/>
      <c r="BY408" s="570"/>
      <c r="BZ408" s="570"/>
      <c r="CA408" s="570"/>
      <c r="CB408" s="570"/>
      <c r="CC408" s="570"/>
      <c r="CD408" s="570"/>
      <c r="CE408" s="570"/>
      <c r="CF408" s="570"/>
      <c r="CG408" s="570"/>
      <c r="CH408" s="570"/>
      <c r="CI408" s="570"/>
      <c r="CJ408" s="570"/>
      <c r="CK408" s="570"/>
      <c r="CL408" s="570"/>
      <c r="CM408" s="570"/>
      <c r="CN408" s="570"/>
      <c r="CO408" s="570"/>
      <c r="CP408" s="570"/>
      <c r="CQ408" s="570"/>
      <c r="CR408" s="570"/>
      <c r="CS408" s="570"/>
      <c r="CT408" s="570"/>
      <c r="CU408" s="570"/>
      <c r="CV408" s="570"/>
      <c r="CW408" s="570"/>
      <c r="CX408" s="570"/>
      <c r="CY408" s="570"/>
    </row>
    <row r="409" spans="1:103">
      <c r="A409" s="570"/>
      <c r="B409" s="570"/>
      <c r="C409" s="570"/>
      <c r="D409" s="570"/>
      <c r="E409" s="570"/>
      <c r="F409" s="570"/>
      <c r="G409" s="570"/>
      <c r="H409" s="570"/>
      <c r="I409" s="570"/>
      <c r="J409" s="570"/>
      <c r="K409" s="570"/>
      <c r="L409" s="570"/>
      <c r="M409" s="570"/>
      <c r="N409" s="570"/>
      <c r="O409" s="570"/>
      <c r="P409" s="570"/>
      <c r="Q409" s="570"/>
      <c r="R409" s="570"/>
      <c r="S409" s="570"/>
      <c r="T409" s="570"/>
      <c r="U409" s="570"/>
      <c r="V409" s="570"/>
      <c r="W409" s="570"/>
      <c r="X409" s="570"/>
      <c r="Y409" s="570"/>
      <c r="Z409" s="570"/>
      <c r="AA409" s="570"/>
      <c r="AB409" s="570"/>
      <c r="AL409" s="570"/>
      <c r="AM409" s="570"/>
      <c r="AN409" s="570"/>
      <c r="AO409" s="570"/>
      <c r="AP409" s="570"/>
      <c r="AQ409" s="570"/>
      <c r="AR409" s="570"/>
      <c r="AS409" s="570"/>
      <c r="AT409" s="570"/>
      <c r="AU409" s="570"/>
      <c r="AV409" s="570"/>
      <c r="AW409" s="570"/>
      <c r="AX409" s="570"/>
      <c r="AY409" s="570"/>
      <c r="AZ409" s="570"/>
      <c r="BA409" s="570"/>
      <c r="BB409" s="570"/>
      <c r="BC409" s="570"/>
      <c r="BD409" s="570"/>
      <c r="BE409" s="570"/>
      <c r="BF409" s="570"/>
      <c r="BG409" s="570"/>
      <c r="BH409" s="570"/>
      <c r="BI409" s="570"/>
      <c r="BJ409" s="570"/>
      <c r="BK409" s="570"/>
      <c r="BL409" s="570"/>
      <c r="BM409" s="570"/>
      <c r="BN409" s="570"/>
      <c r="BO409" s="570"/>
      <c r="BP409" s="570"/>
      <c r="BQ409" s="570"/>
      <c r="BR409" s="570"/>
      <c r="BS409" s="570"/>
      <c r="BT409" s="570"/>
      <c r="BU409" s="570"/>
      <c r="BV409" s="570"/>
      <c r="BW409" s="570"/>
      <c r="BX409" s="570"/>
      <c r="BY409" s="570"/>
      <c r="BZ409" s="570"/>
      <c r="CA409" s="570"/>
      <c r="CB409" s="570"/>
      <c r="CC409" s="570"/>
      <c r="CD409" s="570"/>
      <c r="CE409" s="570"/>
      <c r="CF409" s="570"/>
      <c r="CG409" s="570"/>
      <c r="CH409" s="570"/>
      <c r="CI409" s="570"/>
      <c r="CJ409" s="570"/>
      <c r="CK409" s="570"/>
      <c r="CL409" s="570"/>
      <c r="CM409" s="570"/>
      <c r="CN409" s="570"/>
      <c r="CO409" s="570"/>
      <c r="CP409" s="570"/>
      <c r="CQ409" s="570"/>
      <c r="CR409" s="570"/>
      <c r="CS409" s="570"/>
      <c r="CT409" s="570"/>
      <c r="CU409" s="570"/>
      <c r="CV409" s="570"/>
      <c r="CW409" s="570"/>
      <c r="CX409" s="570"/>
      <c r="CY409" s="570"/>
    </row>
    <row r="410" spans="1:103">
      <c r="A410" s="570"/>
      <c r="B410" s="570"/>
      <c r="C410" s="570"/>
      <c r="D410" s="570"/>
      <c r="E410" s="570"/>
      <c r="F410" s="570"/>
      <c r="G410" s="570"/>
      <c r="H410" s="570"/>
      <c r="I410" s="570"/>
      <c r="J410" s="570"/>
      <c r="K410" s="570"/>
      <c r="L410" s="570"/>
      <c r="M410" s="570"/>
      <c r="N410" s="570"/>
      <c r="O410" s="570"/>
      <c r="P410" s="570"/>
      <c r="Q410" s="570"/>
      <c r="R410" s="570"/>
      <c r="S410" s="570"/>
      <c r="T410" s="570"/>
      <c r="U410" s="570"/>
      <c r="V410" s="570"/>
      <c r="W410" s="570"/>
      <c r="X410" s="570"/>
      <c r="Y410" s="570"/>
      <c r="Z410" s="570"/>
      <c r="AA410" s="570"/>
      <c r="AB410" s="570"/>
      <c r="AL410" s="570"/>
      <c r="AM410" s="570"/>
      <c r="AN410" s="570"/>
      <c r="AO410" s="570"/>
      <c r="AP410" s="570"/>
      <c r="AQ410" s="570"/>
      <c r="AR410" s="570"/>
      <c r="AS410" s="570"/>
      <c r="AT410" s="570"/>
      <c r="AU410" s="570"/>
      <c r="AV410" s="570"/>
      <c r="AW410" s="570"/>
      <c r="AX410" s="570"/>
      <c r="AY410" s="570"/>
      <c r="AZ410" s="570"/>
      <c r="BA410" s="570"/>
      <c r="BB410" s="570"/>
      <c r="BC410" s="570"/>
      <c r="BD410" s="570"/>
      <c r="BE410" s="570"/>
      <c r="BF410" s="570"/>
      <c r="BG410" s="570"/>
      <c r="BH410" s="570"/>
      <c r="BI410" s="570"/>
      <c r="BJ410" s="570"/>
      <c r="BK410" s="570"/>
      <c r="BL410" s="570"/>
      <c r="BM410" s="570"/>
      <c r="BN410" s="570"/>
      <c r="BO410" s="570"/>
      <c r="BP410" s="570"/>
      <c r="BQ410" s="570"/>
      <c r="BR410" s="570"/>
      <c r="BS410" s="570"/>
      <c r="BT410" s="570"/>
      <c r="BU410" s="570"/>
      <c r="BV410" s="570"/>
      <c r="BW410" s="570"/>
      <c r="BX410" s="570"/>
      <c r="BY410" s="570"/>
      <c r="BZ410" s="570"/>
      <c r="CA410" s="570"/>
      <c r="CB410" s="570"/>
      <c r="CC410" s="570"/>
      <c r="CD410" s="570"/>
      <c r="CE410" s="570"/>
      <c r="CF410" s="570"/>
      <c r="CG410" s="570"/>
      <c r="CH410" s="570"/>
      <c r="CI410" s="570"/>
      <c r="CJ410" s="570"/>
      <c r="CK410" s="570"/>
      <c r="CL410" s="570"/>
      <c r="CM410" s="570"/>
      <c r="CN410" s="570"/>
      <c r="CO410" s="570"/>
      <c r="CP410" s="570"/>
      <c r="CQ410" s="570"/>
      <c r="CR410" s="570"/>
      <c r="CS410" s="570"/>
      <c r="CT410" s="570"/>
      <c r="CU410" s="570"/>
      <c r="CV410" s="570"/>
      <c r="CW410" s="570"/>
      <c r="CX410" s="570"/>
      <c r="CY410" s="570"/>
    </row>
    <row r="411" spans="1:103">
      <c r="A411" s="570"/>
      <c r="B411" s="570"/>
      <c r="C411" s="570"/>
      <c r="D411" s="570"/>
      <c r="E411" s="570"/>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L411" s="570"/>
      <c r="AM411" s="570"/>
      <c r="AN411" s="570"/>
      <c r="AO411" s="570"/>
      <c r="AP411" s="570"/>
      <c r="AQ411" s="570"/>
      <c r="AR411" s="570"/>
      <c r="AS411" s="570"/>
      <c r="AT411" s="570"/>
      <c r="AU411" s="570"/>
      <c r="AV411" s="570"/>
      <c r="AW411" s="570"/>
      <c r="AX411" s="570"/>
      <c r="AY411" s="570"/>
      <c r="AZ411" s="570"/>
      <c r="BA411" s="570"/>
      <c r="BB411" s="570"/>
      <c r="BC411" s="570"/>
      <c r="BD411" s="570"/>
      <c r="BE411" s="570"/>
      <c r="BF411" s="570"/>
      <c r="BG411" s="570"/>
      <c r="BH411" s="570"/>
      <c r="BI411" s="570"/>
      <c r="BJ411" s="570"/>
      <c r="BK411" s="570"/>
      <c r="BL411" s="570"/>
      <c r="BM411" s="570"/>
      <c r="BN411" s="570"/>
      <c r="BO411" s="570"/>
      <c r="BP411" s="570"/>
      <c r="BQ411" s="570"/>
      <c r="BR411" s="570"/>
      <c r="BS411" s="570"/>
      <c r="BT411" s="570"/>
      <c r="BU411" s="570"/>
      <c r="BV411" s="570"/>
      <c r="BW411" s="570"/>
      <c r="BX411" s="570"/>
      <c r="BY411" s="570"/>
      <c r="BZ411" s="570"/>
      <c r="CA411" s="570"/>
      <c r="CB411" s="570"/>
      <c r="CC411" s="570"/>
      <c r="CD411" s="570"/>
      <c r="CE411" s="570"/>
      <c r="CF411" s="570"/>
      <c r="CG411" s="570"/>
      <c r="CH411" s="570"/>
      <c r="CI411" s="570"/>
      <c r="CJ411" s="570"/>
      <c r="CK411" s="570"/>
      <c r="CL411" s="570"/>
      <c r="CM411" s="570"/>
      <c r="CN411" s="570"/>
      <c r="CO411" s="570"/>
      <c r="CP411" s="570"/>
      <c r="CQ411" s="570"/>
      <c r="CR411" s="570"/>
      <c r="CS411" s="570"/>
      <c r="CT411" s="570"/>
      <c r="CU411" s="570"/>
      <c r="CV411" s="570"/>
      <c r="CW411" s="570"/>
      <c r="CX411" s="570"/>
      <c r="CY411" s="570"/>
    </row>
    <row r="412" spans="1:103">
      <c r="A412" s="570"/>
      <c r="B412" s="570"/>
      <c r="C412" s="570"/>
      <c r="D412" s="570"/>
      <c r="E412" s="570"/>
      <c r="F412" s="570"/>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L412" s="570"/>
      <c r="AM412" s="570"/>
      <c r="AN412" s="570"/>
      <c r="AO412" s="570"/>
      <c r="AP412" s="570"/>
      <c r="AQ412" s="570"/>
      <c r="AR412" s="570"/>
      <c r="AS412" s="570"/>
      <c r="AT412" s="570"/>
      <c r="AU412" s="570"/>
      <c r="AV412" s="570"/>
      <c r="AW412" s="570"/>
      <c r="AX412" s="570"/>
      <c r="AY412" s="570"/>
      <c r="AZ412" s="570"/>
      <c r="BA412" s="570"/>
      <c r="BB412" s="570"/>
      <c r="BC412" s="570"/>
      <c r="BD412" s="570"/>
      <c r="BE412" s="570"/>
      <c r="BF412" s="570"/>
      <c r="BG412" s="570"/>
      <c r="BH412" s="570"/>
      <c r="BI412" s="570"/>
      <c r="BJ412" s="570"/>
      <c r="BK412" s="570"/>
      <c r="BL412" s="570"/>
      <c r="BM412" s="570"/>
      <c r="BN412" s="570"/>
      <c r="BO412" s="570"/>
      <c r="BP412" s="570"/>
      <c r="BQ412" s="570"/>
      <c r="BR412" s="570"/>
      <c r="BS412" s="570"/>
      <c r="BT412" s="570"/>
      <c r="BU412" s="570"/>
      <c r="BV412" s="570"/>
      <c r="BW412" s="570"/>
      <c r="BX412" s="570"/>
      <c r="BY412" s="570"/>
      <c r="BZ412" s="570"/>
      <c r="CA412" s="570"/>
      <c r="CB412" s="570"/>
      <c r="CC412" s="570"/>
      <c r="CD412" s="570"/>
      <c r="CE412" s="570"/>
      <c r="CF412" s="570"/>
      <c r="CG412" s="570"/>
      <c r="CH412" s="570"/>
      <c r="CI412" s="570"/>
      <c r="CJ412" s="570"/>
      <c r="CK412" s="570"/>
      <c r="CL412" s="570"/>
      <c r="CM412" s="570"/>
      <c r="CN412" s="570"/>
      <c r="CO412" s="570"/>
      <c r="CP412" s="570"/>
      <c r="CQ412" s="570"/>
      <c r="CR412" s="570"/>
      <c r="CS412" s="570"/>
      <c r="CT412" s="570"/>
      <c r="CU412" s="570"/>
      <c r="CV412" s="570"/>
      <c r="CW412" s="570"/>
      <c r="CX412" s="570"/>
      <c r="CY412" s="570"/>
    </row>
    <row r="413" spans="1:103">
      <c r="A413" s="570"/>
      <c r="B413" s="570"/>
      <c r="C413" s="570"/>
      <c r="D413" s="570"/>
      <c r="E413" s="570"/>
      <c r="F413" s="570"/>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L413" s="570"/>
      <c r="AM413" s="570"/>
      <c r="AN413" s="570"/>
      <c r="AO413" s="570"/>
      <c r="AP413" s="570"/>
      <c r="AQ413" s="570"/>
      <c r="AR413" s="570"/>
      <c r="AS413" s="570"/>
      <c r="AT413" s="570"/>
      <c r="AU413" s="570"/>
      <c r="AV413" s="570"/>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c r="BR413" s="570"/>
      <c r="BS413" s="570"/>
      <c r="BT413" s="570"/>
      <c r="BU413" s="570"/>
      <c r="BV413" s="570"/>
      <c r="BW413" s="570"/>
      <c r="BX413" s="570"/>
      <c r="BY413" s="570"/>
      <c r="BZ413" s="570"/>
      <c r="CA413" s="570"/>
      <c r="CB413" s="570"/>
      <c r="CC413" s="570"/>
      <c r="CD413" s="570"/>
      <c r="CE413" s="570"/>
      <c r="CF413" s="570"/>
      <c r="CG413" s="570"/>
      <c r="CH413" s="570"/>
      <c r="CI413" s="570"/>
      <c r="CJ413" s="570"/>
      <c r="CK413" s="570"/>
      <c r="CL413" s="570"/>
      <c r="CM413" s="570"/>
      <c r="CN413" s="570"/>
      <c r="CO413" s="570"/>
      <c r="CP413" s="570"/>
      <c r="CQ413" s="570"/>
      <c r="CR413" s="570"/>
      <c r="CS413" s="570"/>
      <c r="CT413" s="570"/>
      <c r="CU413" s="570"/>
      <c r="CV413" s="570"/>
      <c r="CW413" s="570"/>
      <c r="CX413" s="570"/>
      <c r="CY413" s="570"/>
    </row>
    <row r="414" spans="1:103">
      <c r="A414" s="570"/>
      <c r="B414" s="570"/>
      <c r="C414" s="570"/>
      <c r="D414" s="570"/>
      <c r="E414" s="570"/>
      <c r="F414" s="570"/>
      <c r="G414" s="570"/>
      <c r="H414" s="570"/>
      <c r="I414" s="570"/>
      <c r="J414" s="570"/>
      <c r="K414" s="570"/>
      <c r="L414" s="570"/>
      <c r="M414" s="570"/>
      <c r="N414" s="570"/>
      <c r="O414" s="570"/>
      <c r="P414" s="570"/>
      <c r="Q414" s="570"/>
      <c r="R414" s="570"/>
      <c r="S414" s="570"/>
      <c r="T414" s="570"/>
      <c r="U414" s="570"/>
      <c r="V414" s="570"/>
      <c r="W414" s="570"/>
      <c r="X414" s="570"/>
      <c r="Y414" s="570"/>
      <c r="Z414" s="570"/>
      <c r="AA414" s="570"/>
      <c r="AB414" s="570"/>
      <c r="AL414" s="570"/>
      <c r="AM414" s="570"/>
      <c r="AN414" s="570"/>
      <c r="AO414" s="570"/>
      <c r="AP414" s="570"/>
      <c r="AQ414" s="570"/>
      <c r="AR414" s="570"/>
      <c r="AS414" s="570"/>
      <c r="AT414" s="570"/>
      <c r="AU414" s="570"/>
      <c r="AV414" s="570"/>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c r="BR414" s="570"/>
      <c r="BS414" s="570"/>
      <c r="BT414" s="570"/>
      <c r="BU414" s="570"/>
      <c r="BV414" s="570"/>
      <c r="BW414" s="570"/>
      <c r="BX414" s="570"/>
      <c r="BY414" s="570"/>
      <c r="BZ414" s="570"/>
      <c r="CA414" s="570"/>
      <c r="CB414" s="570"/>
      <c r="CC414" s="570"/>
      <c r="CD414" s="570"/>
      <c r="CE414" s="570"/>
      <c r="CF414" s="570"/>
      <c r="CG414" s="570"/>
      <c r="CH414" s="570"/>
      <c r="CI414" s="570"/>
      <c r="CJ414" s="570"/>
      <c r="CK414" s="570"/>
      <c r="CL414" s="570"/>
      <c r="CM414" s="570"/>
      <c r="CN414" s="570"/>
      <c r="CO414" s="570"/>
      <c r="CP414" s="570"/>
      <c r="CQ414" s="570"/>
      <c r="CR414" s="570"/>
      <c r="CS414" s="570"/>
      <c r="CT414" s="570"/>
      <c r="CU414" s="570"/>
      <c r="CV414" s="570"/>
      <c r="CW414" s="570"/>
      <c r="CX414" s="570"/>
      <c r="CY414" s="570"/>
    </row>
    <row r="415" spans="1:103">
      <c r="A415" s="570"/>
      <c r="B415" s="570"/>
      <c r="C415" s="570"/>
      <c r="D415" s="570"/>
      <c r="E415" s="570"/>
      <c r="F415" s="570"/>
      <c r="G415" s="570"/>
      <c r="H415" s="570"/>
      <c r="I415" s="570"/>
      <c r="J415" s="570"/>
      <c r="K415" s="570"/>
      <c r="L415" s="570"/>
      <c r="M415" s="570"/>
      <c r="N415" s="570"/>
      <c r="O415" s="570"/>
      <c r="P415" s="570"/>
      <c r="Q415" s="570"/>
      <c r="R415" s="570"/>
      <c r="S415" s="570"/>
      <c r="T415" s="570"/>
      <c r="U415" s="570"/>
      <c r="V415" s="570"/>
      <c r="W415" s="570"/>
      <c r="X415" s="570"/>
      <c r="Y415" s="570"/>
      <c r="Z415" s="570"/>
      <c r="AA415" s="570"/>
      <c r="AB415" s="570"/>
      <c r="AL415" s="570"/>
      <c r="AM415" s="570"/>
      <c r="AN415" s="570"/>
      <c r="AO415" s="570"/>
      <c r="AP415" s="570"/>
      <c r="AQ415" s="570"/>
      <c r="AR415" s="570"/>
      <c r="AS415" s="570"/>
      <c r="AT415" s="570"/>
      <c r="AU415" s="570"/>
      <c r="AV415" s="570"/>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c r="BR415" s="570"/>
      <c r="BS415" s="570"/>
      <c r="BT415" s="570"/>
      <c r="BU415" s="570"/>
      <c r="BV415" s="570"/>
      <c r="BW415" s="570"/>
      <c r="BX415" s="570"/>
      <c r="BY415" s="570"/>
      <c r="BZ415" s="570"/>
      <c r="CA415" s="570"/>
      <c r="CB415" s="570"/>
      <c r="CC415" s="570"/>
      <c r="CD415" s="570"/>
      <c r="CE415" s="570"/>
      <c r="CF415" s="570"/>
      <c r="CG415" s="570"/>
      <c r="CH415" s="570"/>
      <c r="CI415" s="570"/>
      <c r="CJ415" s="570"/>
      <c r="CK415" s="570"/>
      <c r="CL415" s="570"/>
      <c r="CM415" s="570"/>
      <c r="CN415" s="570"/>
      <c r="CO415" s="570"/>
      <c r="CP415" s="570"/>
      <c r="CQ415" s="570"/>
      <c r="CR415" s="570"/>
      <c r="CS415" s="570"/>
      <c r="CT415" s="570"/>
      <c r="CU415" s="570"/>
      <c r="CV415" s="570"/>
      <c r="CW415" s="570"/>
      <c r="CX415" s="570"/>
      <c r="CY415" s="570"/>
    </row>
    <row r="416" spans="1:103">
      <c r="A416" s="570"/>
      <c r="B416" s="570"/>
      <c r="C416" s="570"/>
      <c r="D416" s="570"/>
      <c r="E416" s="570"/>
      <c r="F416" s="570"/>
      <c r="G416" s="570"/>
      <c r="H416" s="570"/>
      <c r="I416" s="570"/>
      <c r="J416" s="570"/>
      <c r="K416" s="570"/>
      <c r="L416" s="570"/>
      <c r="M416" s="570"/>
      <c r="N416" s="570"/>
      <c r="O416" s="570"/>
      <c r="P416" s="570"/>
      <c r="Q416" s="570"/>
      <c r="R416" s="570"/>
      <c r="S416" s="570"/>
      <c r="T416" s="570"/>
      <c r="U416" s="570"/>
      <c r="V416" s="570"/>
      <c r="W416" s="570"/>
      <c r="X416" s="570"/>
      <c r="Y416" s="570"/>
      <c r="Z416" s="570"/>
      <c r="AA416" s="570"/>
      <c r="AB416" s="570"/>
      <c r="AL416" s="570"/>
      <c r="AM416" s="570"/>
      <c r="AN416" s="570"/>
      <c r="AO416" s="570"/>
      <c r="AP416" s="570"/>
      <c r="AQ416" s="570"/>
      <c r="AR416" s="570"/>
      <c r="AS416" s="570"/>
      <c r="AT416" s="570"/>
      <c r="AU416" s="570"/>
      <c r="AV416" s="570"/>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c r="BR416" s="570"/>
      <c r="BS416" s="570"/>
      <c r="BT416" s="570"/>
      <c r="BU416" s="570"/>
      <c r="BV416" s="570"/>
      <c r="BW416" s="570"/>
      <c r="BX416" s="570"/>
      <c r="BY416" s="570"/>
      <c r="BZ416" s="570"/>
      <c r="CA416" s="570"/>
      <c r="CB416" s="570"/>
      <c r="CC416" s="570"/>
      <c r="CD416" s="570"/>
      <c r="CE416" s="570"/>
      <c r="CF416" s="570"/>
      <c r="CG416" s="570"/>
      <c r="CH416" s="570"/>
      <c r="CI416" s="570"/>
      <c r="CJ416" s="570"/>
      <c r="CK416" s="570"/>
      <c r="CL416" s="570"/>
      <c r="CM416" s="570"/>
      <c r="CN416" s="570"/>
      <c r="CO416" s="570"/>
      <c r="CP416" s="570"/>
      <c r="CQ416" s="570"/>
      <c r="CR416" s="570"/>
      <c r="CS416" s="570"/>
      <c r="CT416" s="570"/>
      <c r="CU416" s="570"/>
      <c r="CV416" s="570"/>
      <c r="CW416" s="570"/>
      <c r="CX416" s="570"/>
      <c r="CY416" s="570"/>
    </row>
    <row r="417" spans="1:103">
      <c r="A417" s="570"/>
      <c r="B417" s="570"/>
      <c r="C417" s="570"/>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0"/>
      <c r="Z417" s="570"/>
      <c r="AA417" s="570"/>
      <c r="AB417" s="570"/>
      <c r="AL417" s="570"/>
      <c r="AM417" s="570"/>
      <c r="AN417" s="570"/>
      <c r="AO417" s="570"/>
      <c r="AP417" s="570"/>
      <c r="AQ417" s="570"/>
      <c r="AR417" s="570"/>
      <c r="AS417" s="570"/>
      <c r="AT417" s="570"/>
      <c r="AU417" s="570"/>
      <c r="AV417" s="570"/>
      <c r="AW417" s="570"/>
      <c r="AX417" s="570"/>
      <c r="AY417" s="570"/>
      <c r="AZ417" s="570"/>
      <c r="BA417" s="570"/>
      <c r="BB417" s="570"/>
      <c r="BC417" s="570"/>
      <c r="BD417" s="570"/>
      <c r="BE417" s="570"/>
      <c r="BF417" s="570"/>
      <c r="BG417" s="570"/>
      <c r="BH417" s="570"/>
      <c r="BI417" s="570"/>
      <c r="BJ417" s="570"/>
      <c r="BK417" s="570"/>
      <c r="BL417" s="570"/>
      <c r="BM417" s="570"/>
      <c r="BN417" s="570"/>
      <c r="BO417" s="570"/>
      <c r="BP417" s="570"/>
      <c r="BQ417" s="570"/>
      <c r="BR417" s="570"/>
      <c r="BS417" s="570"/>
      <c r="BT417" s="570"/>
      <c r="BU417" s="570"/>
      <c r="BV417" s="570"/>
      <c r="BW417" s="570"/>
      <c r="BX417" s="570"/>
      <c r="BY417" s="570"/>
      <c r="BZ417" s="570"/>
      <c r="CA417" s="570"/>
      <c r="CB417" s="570"/>
      <c r="CC417" s="570"/>
      <c r="CD417" s="570"/>
      <c r="CE417" s="570"/>
      <c r="CF417" s="570"/>
      <c r="CG417" s="570"/>
      <c r="CH417" s="570"/>
      <c r="CI417" s="570"/>
      <c r="CJ417" s="570"/>
      <c r="CK417" s="570"/>
      <c r="CL417" s="570"/>
      <c r="CM417" s="570"/>
      <c r="CN417" s="570"/>
      <c r="CO417" s="570"/>
      <c r="CP417" s="570"/>
      <c r="CQ417" s="570"/>
      <c r="CR417" s="570"/>
      <c r="CS417" s="570"/>
      <c r="CT417" s="570"/>
      <c r="CU417" s="570"/>
      <c r="CV417" s="570"/>
      <c r="CW417" s="570"/>
      <c r="CX417" s="570"/>
      <c r="CY417" s="570"/>
    </row>
    <row r="418" spans="1:103">
      <c r="A418" s="570"/>
      <c r="B418" s="570"/>
      <c r="C418" s="570"/>
      <c r="D418" s="570"/>
      <c r="E418" s="570"/>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c r="BF418" s="570"/>
      <c r="BG418" s="570"/>
      <c r="BH418" s="570"/>
      <c r="BI418" s="570"/>
      <c r="BJ418" s="570"/>
      <c r="BK418" s="570"/>
      <c r="BL418" s="570"/>
      <c r="BM418" s="570"/>
      <c r="BN418" s="570"/>
      <c r="BO418" s="570"/>
      <c r="BP418" s="570"/>
      <c r="BQ418" s="570"/>
      <c r="BR418" s="570"/>
      <c r="BS418" s="570"/>
      <c r="BT418" s="570"/>
      <c r="BU418" s="570"/>
      <c r="BV418" s="570"/>
      <c r="BW418" s="570"/>
      <c r="BX418" s="570"/>
      <c r="BY418" s="570"/>
      <c r="BZ418" s="570"/>
      <c r="CA418" s="570"/>
      <c r="CB418" s="570"/>
      <c r="CC418" s="570"/>
      <c r="CD418" s="570"/>
      <c r="CE418" s="570"/>
      <c r="CF418" s="570"/>
      <c r="CG418" s="570"/>
      <c r="CH418" s="570"/>
      <c r="CI418" s="570"/>
      <c r="CJ418" s="570"/>
      <c r="CK418" s="570"/>
      <c r="CL418" s="570"/>
      <c r="CM418" s="570"/>
      <c r="CN418" s="570"/>
      <c r="CO418" s="570"/>
      <c r="CP418" s="570"/>
      <c r="CQ418" s="570"/>
      <c r="CR418" s="570"/>
      <c r="CS418" s="570"/>
      <c r="CT418" s="570"/>
      <c r="CU418" s="570"/>
      <c r="CV418" s="570"/>
      <c r="CW418" s="570"/>
      <c r="CX418" s="570"/>
      <c r="CY418" s="570"/>
    </row>
    <row r="419" spans="1:103">
      <c r="A419" s="570"/>
      <c r="B419" s="570"/>
      <c r="C419" s="570"/>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L419" s="570"/>
      <c r="AM419" s="570"/>
      <c r="AN419" s="570"/>
      <c r="AO419" s="570"/>
      <c r="AP419" s="570"/>
      <c r="AQ419" s="570"/>
      <c r="AR419" s="570"/>
      <c r="AS419" s="570"/>
      <c r="AT419" s="570"/>
      <c r="AU419" s="570"/>
      <c r="AV419" s="570"/>
      <c r="AW419" s="570"/>
      <c r="AX419" s="570"/>
      <c r="AY419" s="570"/>
      <c r="AZ419" s="570"/>
      <c r="BA419" s="570"/>
      <c r="BB419" s="570"/>
      <c r="BC419" s="570"/>
      <c r="BD419" s="570"/>
      <c r="BE419" s="570"/>
      <c r="BF419" s="570"/>
      <c r="BG419" s="570"/>
      <c r="BH419" s="570"/>
      <c r="BI419" s="570"/>
      <c r="BJ419" s="570"/>
      <c r="BK419" s="570"/>
      <c r="BL419" s="570"/>
      <c r="BM419" s="570"/>
      <c r="BN419" s="570"/>
      <c r="BO419" s="570"/>
      <c r="BP419" s="570"/>
      <c r="BQ419" s="570"/>
      <c r="BR419" s="570"/>
      <c r="BS419" s="570"/>
      <c r="BT419" s="570"/>
      <c r="BU419" s="570"/>
      <c r="BV419" s="570"/>
      <c r="BW419" s="570"/>
      <c r="BX419" s="570"/>
      <c r="BY419" s="570"/>
      <c r="BZ419" s="570"/>
      <c r="CA419" s="570"/>
      <c r="CB419" s="570"/>
      <c r="CC419" s="570"/>
      <c r="CD419" s="570"/>
      <c r="CE419" s="570"/>
      <c r="CF419" s="570"/>
      <c r="CG419" s="570"/>
      <c r="CH419" s="570"/>
      <c r="CI419" s="570"/>
      <c r="CJ419" s="570"/>
      <c r="CK419" s="570"/>
      <c r="CL419" s="570"/>
      <c r="CM419" s="570"/>
      <c r="CN419" s="570"/>
      <c r="CO419" s="570"/>
      <c r="CP419" s="570"/>
      <c r="CQ419" s="570"/>
      <c r="CR419" s="570"/>
      <c r="CS419" s="570"/>
      <c r="CT419" s="570"/>
      <c r="CU419" s="570"/>
      <c r="CV419" s="570"/>
      <c r="CW419" s="570"/>
      <c r="CX419" s="570"/>
      <c r="CY419" s="570"/>
    </row>
    <row r="420" spans="1:103">
      <c r="A420" s="570"/>
      <c r="B420" s="570"/>
      <c r="C420" s="570"/>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L420" s="570"/>
      <c r="AM420" s="570"/>
      <c r="AN420" s="570"/>
      <c r="AO420" s="570"/>
      <c r="AP420" s="570"/>
      <c r="AQ420" s="570"/>
      <c r="AR420" s="570"/>
      <c r="AS420" s="570"/>
      <c r="AT420" s="570"/>
      <c r="AU420" s="570"/>
      <c r="AV420" s="570"/>
      <c r="AW420" s="570"/>
      <c r="AX420" s="570"/>
      <c r="AY420" s="570"/>
      <c r="AZ420" s="570"/>
      <c r="BA420" s="570"/>
      <c r="BB420" s="570"/>
      <c r="BC420" s="570"/>
      <c r="BD420" s="570"/>
      <c r="BE420" s="570"/>
      <c r="BF420" s="570"/>
      <c r="BG420" s="570"/>
      <c r="BH420" s="570"/>
      <c r="BI420" s="570"/>
      <c r="BJ420" s="570"/>
      <c r="BK420" s="570"/>
      <c r="BL420" s="570"/>
      <c r="BM420" s="570"/>
      <c r="BN420" s="570"/>
      <c r="BO420" s="570"/>
      <c r="BP420" s="570"/>
      <c r="BQ420" s="570"/>
      <c r="BR420" s="570"/>
      <c r="BS420" s="570"/>
      <c r="BT420" s="570"/>
      <c r="BU420" s="570"/>
      <c r="BV420" s="570"/>
      <c r="BW420" s="570"/>
      <c r="BX420" s="570"/>
      <c r="BY420" s="570"/>
      <c r="BZ420" s="570"/>
      <c r="CA420" s="570"/>
      <c r="CB420" s="570"/>
      <c r="CC420" s="570"/>
      <c r="CD420" s="570"/>
      <c r="CE420" s="570"/>
      <c r="CF420" s="570"/>
      <c r="CG420" s="570"/>
      <c r="CH420" s="570"/>
      <c r="CI420" s="570"/>
      <c r="CJ420" s="570"/>
      <c r="CK420" s="570"/>
      <c r="CL420" s="570"/>
      <c r="CM420" s="570"/>
      <c r="CN420" s="570"/>
      <c r="CO420" s="570"/>
      <c r="CP420" s="570"/>
      <c r="CQ420" s="570"/>
      <c r="CR420" s="570"/>
      <c r="CS420" s="570"/>
      <c r="CT420" s="570"/>
      <c r="CU420" s="570"/>
      <c r="CV420" s="570"/>
      <c r="CW420" s="570"/>
      <c r="CX420" s="570"/>
      <c r="CY420" s="570"/>
    </row>
    <row r="421" spans="1:103">
      <c r="A421" s="570"/>
      <c r="B421" s="570"/>
      <c r="C421" s="570"/>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L421" s="570"/>
      <c r="AM421" s="570"/>
      <c r="AN421" s="570"/>
      <c r="AO421" s="570"/>
      <c r="AP421" s="570"/>
      <c r="AQ421" s="570"/>
      <c r="AR421" s="570"/>
      <c r="AS421" s="570"/>
      <c r="AT421" s="570"/>
      <c r="AU421" s="570"/>
      <c r="AV421" s="570"/>
      <c r="AW421" s="570"/>
      <c r="AX421" s="570"/>
      <c r="AY421" s="570"/>
      <c r="AZ421" s="570"/>
      <c r="BA421" s="570"/>
      <c r="BB421" s="570"/>
      <c r="BC421" s="570"/>
      <c r="BD421" s="570"/>
      <c r="BE421" s="570"/>
      <c r="BF421" s="570"/>
      <c r="BG421" s="570"/>
      <c r="BH421" s="570"/>
      <c r="BI421" s="570"/>
      <c r="BJ421" s="570"/>
      <c r="BK421" s="570"/>
      <c r="BL421" s="570"/>
      <c r="BM421" s="570"/>
      <c r="BN421" s="570"/>
      <c r="BO421" s="570"/>
      <c r="BP421" s="570"/>
      <c r="BQ421" s="570"/>
      <c r="BR421" s="570"/>
      <c r="BS421" s="570"/>
      <c r="BT421" s="570"/>
      <c r="BU421" s="570"/>
      <c r="BV421" s="570"/>
      <c r="BW421" s="570"/>
      <c r="BX421" s="570"/>
      <c r="BY421" s="570"/>
      <c r="BZ421" s="570"/>
      <c r="CA421" s="570"/>
      <c r="CB421" s="570"/>
      <c r="CC421" s="570"/>
      <c r="CD421" s="570"/>
      <c r="CE421" s="570"/>
      <c r="CF421" s="570"/>
      <c r="CG421" s="570"/>
      <c r="CH421" s="570"/>
      <c r="CI421" s="570"/>
      <c r="CJ421" s="570"/>
      <c r="CK421" s="570"/>
      <c r="CL421" s="570"/>
      <c r="CM421" s="570"/>
      <c r="CN421" s="570"/>
      <c r="CO421" s="570"/>
      <c r="CP421" s="570"/>
      <c r="CQ421" s="570"/>
      <c r="CR421" s="570"/>
      <c r="CS421" s="570"/>
      <c r="CT421" s="570"/>
      <c r="CU421" s="570"/>
      <c r="CV421" s="570"/>
      <c r="CW421" s="570"/>
      <c r="CX421" s="570"/>
      <c r="CY421" s="570"/>
    </row>
    <row r="422" spans="1:103">
      <c r="A422" s="570"/>
      <c r="B422" s="570"/>
      <c r="C422" s="570"/>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L422" s="570"/>
      <c r="AM422" s="570"/>
      <c r="AN422" s="570"/>
      <c r="AO422" s="570"/>
      <c r="AP422" s="570"/>
      <c r="AQ422" s="570"/>
      <c r="AR422" s="570"/>
      <c r="AS422" s="570"/>
      <c r="AT422" s="570"/>
      <c r="AU422" s="570"/>
      <c r="AV422" s="570"/>
      <c r="AW422" s="570"/>
      <c r="AX422" s="570"/>
      <c r="AY422" s="570"/>
      <c r="AZ422" s="570"/>
      <c r="BA422" s="570"/>
      <c r="BB422" s="570"/>
      <c r="BC422" s="570"/>
      <c r="BD422" s="570"/>
      <c r="BE422" s="570"/>
      <c r="BF422" s="570"/>
      <c r="BG422" s="570"/>
      <c r="BH422" s="570"/>
      <c r="BI422" s="570"/>
      <c r="BJ422" s="570"/>
      <c r="BK422" s="570"/>
      <c r="BL422" s="570"/>
      <c r="BM422" s="570"/>
      <c r="BN422" s="570"/>
      <c r="BO422" s="570"/>
      <c r="BP422" s="570"/>
      <c r="BQ422" s="570"/>
      <c r="BR422" s="570"/>
      <c r="BS422" s="570"/>
      <c r="BT422" s="570"/>
      <c r="BU422" s="570"/>
      <c r="BV422" s="570"/>
      <c r="BW422" s="570"/>
      <c r="BX422" s="570"/>
      <c r="BY422" s="570"/>
      <c r="BZ422" s="570"/>
      <c r="CA422" s="570"/>
      <c r="CB422" s="570"/>
      <c r="CC422" s="570"/>
      <c r="CD422" s="570"/>
      <c r="CE422" s="570"/>
      <c r="CF422" s="570"/>
      <c r="CG422" s="570"/>
      <c r="CH422" s="570"/>
      <c r="CI422" s="570"/>
      <c r="CJ422" s="570"/>
      <c r="CK422" s="570"/>
      <c r="CL422" s="570"/>
      <c r="CM422" s="570"/>
      <c r="CN422" s="570"/>
      <c r="CO422" s="570"/>
      <c r="CP422" s="570"/>
      <c r="CQ422" s="570"/>
      <c r="CR422" s="570"/>
      <c r="CS422" s="570"/>
      <c r="CT422" s="570"/>
      <c r="CU422" s="570"/>
      <c r="CV422" s="570"/>
      <c r="CW422" s="570"/>
      <c r="CX422" s="570"/>
      <c r="CY422" s="570"/>
    </row>
    <row r="423" spans="1:103">
      <c r="A423" s="570"/>
      <c r="B423" s="570"/>
      <c r="C423" s="570"/>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L423" s="570"/>
      <c r="AM423" s="570"/>
      <c r="AN423" s="570"/>
      <c r="AO423" s="570"/>
      <c r="AP423" s="570"/>
      <c r="AQ423" s="570"/>
      <c r="AR423" s="570"/>
      <c r="AS423" s="570"/>
      <c r="AT423" s="570"/>
      <c r="AU423" s="570"/>
      <c r="AV423" s="570"/>
      <c r="AW423" s="570"/>
      <c r="AX423" s="570"/>
      <c r="AY423" s="570"/>
      <c r="AZ423" s="570"/>
      <c r="BA423" s="570"/>
      <c r="BB423" s="570"/>
      <c r="BC423" s="570"/>
      <c r="BD423" s="570"/>
      <c r="BE423" s="570"/>
      <c r="BF423" s="570"/>
      <c r="BG423" s="570"/>
      <c r="BH423" s="570"/>
      <c r="BI423" s="570"/>
      <c r="BJ423" s="570"/>
      <c r="BK423" s="570"/>
      <c r="BL423" s="570"/>
      <c r="BM423" s="570"/>
      <c r="BN423" s="570"/>
      <c r="BO423" s="570"/>
      <c r="BP423" s="570"/>
      <c r="BQ423" s="570"/>
      <c r="BR423" s="570"/>
      <c r="BS423" s="570"/>
      <c r="BT423" s="570"/>
      <c r="BU423" s="570"/>
      <c r="BV423" s="570"/>
      <c r="BW423" s="570"/>
      <c r="BX423" s="570"/>
      <c r="BY423" s="570"/>
      <c r="BZ423" s="570"/>
      <c r="CA423" s="570"/>
      <c r="CB423" s="570"/>
      <c r="CC423" s="570"/>
      <c r="CD423" s="570"/>
      <c r="CE423" s="570"/>
      <c r="CF423" s="570"/>
      <c r="CG423" s="570"/>
      <c r="CH423" s="570"/>
      <c r="CI423" s="570"/>
      <c r="CJ423" s="570"/>
      <c r="CK423" s="570"/>
      <c r="CL423" s="570"/>
      <c r="CM423" s="570"/>
      <c r="CN423" s="570"/>
      <c r="CO423" s="570"/>
      <c r="CP423" s="570"/>
      <c r="CQ423" s="570"/>
      <c r="CR423" s="570"/>
      <c r="CS423" s="570"/>
      <c r="CT423" s="570"/>
      <c r="CU423" s="570"/>
      <c r="CV423" s="570"/>
      <c r="CW423" s="570"/>
      <c r="CX423" s="570"/>
      <c r="CY423" s="570"/>
    </row>
    <row r="424" spans="1:103">
      <c r="A424" s="570"/>
      <c r="B424" s="570"/>
      <c r="C424" s="570"/>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L424" s="570"/>
      <c r="AM424" s="570"/>
      <c r="AN424" s="570"/>
      <c r="AO424" s="570"/>
      <c r="AP424" s="570"/>
      <c r="AQ424" s="570"/>
      <c r="AR424" s="570"/>
      <c r="AS424" s="570"/>
      <c r="AT424" s="570"/>
      <c r="AU424" s="570"/>
      <c r="AV424" s="570"/>
      <c r="AW424" s="570"/>
      <c r="AX424" s="570"/>
      <c r="AY424" s="570"/>
      <c r="AZ424" s="570"/>
      <c r="BA424" s="570"/>
      <c r="BB424" s="570"/>
      <c r="BC424" s="570"/>
      <c r="BD424" s="570"/>
      <c r="BE424" s="570"/>
      <c r="BF424" s="570"/>
      <c r="BG424" s="570"/>
      <c r="BH424" s="570"/>
      <c r="BI424" s="570"/>
      <c r="BJ424" s="570"/>
      <c r="BK424" s="570"/>
      <c r="BL424" s="570"/>
      <c r="BM424" s="570"/>
      <c r="BN424" s="570"/>
      <c r="BO424" s="570"/>
      <c r="BP424" s="570"/>
      <c r="BQ424" s="570"/>
      <c r="BR424" s="570"/>
      <c r="BS424" s="570"/>
      <c r="BT424" s="570"/>
      <c r="BU424" s="570"/>
      <c r="BV424" s="570"/>
      <c r="BW424" s="570"/>
      <c r="BX424" s="570"/>
      <c r="BY424" s="570"/>
      <c r="BZ424" s="570"/>
      <c r="CA424" s="570"/>
      <c r="CB424" s="570"/>
      <c r="CC424" s="570"/>
      <c r="CD424" s="570"/>
      <c r="CE424" s="570"/>
      <c r="CF424" s="570"/>
      <c r="CG424" s="570"/>
      <c r="CH424" s="570"/>
      <c r="CI424" s="570"/>
      <c r="CJ424" s="570"/>
      <c r="CK424" s="570"/>
      <c r="CL424" s="570"/>
      <c r="CM424" s="570"/>
      <c r="CN424" s="570"/>
      <c r="CO424" s="570"/>
      <c r="CP424" s="570"/>
      <c r="CQ424" s="570"/>
      <c r="CR424" s="570"/>
      <c r="CS424" s="570"/>
      <c r="CT424" s="570"/>
      <c r="CU424" s="570"/>
      <c r="CV424" s="570"/>
      <c r="CW424" s="570"/>
      <c r="CX424" s="570"/>
      <c r="CY424" s="570"/>
    </row>
    <row r="425" spans="1:103">
      <c r="A425" s="570"/>
      <c r="B425" s="570"/>
      <c r="C425" s="570"/>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L425" s="570"/>
      <c r="AM425" s="570"/>
      <c r="AN425" s="570"/>
      <c r="AO425" s="570"/>
      <c r="AP425" s="570"/>
      <c r="AQ425" s="570"/>
      <c r="AR425" s="570"/>
      <c r="AS425" s="570"/>
      <c r="AT425" s="570"/>
      <c r="AU425" s="570"/>
      <c r="AV425" s="570"/>
      <c r="AW425" s="570"/>
      <c r="AX425" s="570"/>
      <c r="AY425" s="570"/>
      <c r="AZ425" s="570"/>
      <c r="BA425" s="570"/>
      <c r="BB425" s="570"/>
      <c r="BC425" s="570"/>
      <c r="BD425" s="570"/>
      <c r="BE425" s="570"/>
      <c r="BF425" s="570"/>
      <c r="BG425" s="570"/>
      <c r="BH425" s="570"/>
      <c r="BI425" s="570"/>
      <c r="BJ425" s="570"/>
      <c r="BK425" s="570"/>
      <c r="BL425" s="570"/>
      <c r="BM425" s="570"/>
      <c r="BN425" s="570"/>
      <c r="BO425" s="570"/>
      <c r="BP425" s="570"/>
      <c r="BQ425" s="570"/>
      <c r="BR425" s="570"/>
      <c r="BS425" s="570"/>
      <c r="BT425" s="570"/>
      <c r="BU425" s="570"/>
      <c r="BV425" s="570"/>
      <c r="BW425" s="570"/>
      <c r="BX425" s="570"/>
      <c r="BY425" s="570"/>
      <c r="BZ425" s="570"/>
      <c r="CA425" s="570"/>
      <c r="CB425" s="570"/>
      <c r="CC425" s="570"/>
      <c r="CD425" s="570"/>
      <c r="CE425" s="570"/>
      <c r="CF425" s="570"/>
      <c r="CG425" s="570"/>
      <c r="CH425" s="570"/>
      <c r="CI425" s="570"/>
      <c r="CJ425" s="570"/>
      <c r="CK425" s="570"/>
      <c r="CL425" s="570"/>
      <c r="CM425" s="570"/>
      <c r="CN425" s="570"/>
      <c r="CO425" s="570"/>
      <c r="CP425" s="570"/>
      <c r="CQ425" s="570"/>
      <c r="CR425" s="570"/>
      <c r="CS425" s="570"/>
      <c r="CT425" s="570"/>
      <c r="CU425" s="570"/>
      <c r="CV425" s="570"/>
      <c r="CW425" s="570"/>
      <c r="CX425" s="570"/>
      <c r="CY425" s="570"/>
    </row>
    <row r="426" spans="1:103">
      <c r="A426" s="570"/>
      <c r="B426" s="570"/>
      <c r="C426" s="570"/>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L426" s="570"/>
      <c r="AM426" s="570"/>
      <c r="AN426" s="570"/>
      <c r="AO426" s="570"/>
      <c r="AP426" s="570"/>
      <c r="AQ426" s="570"/>
      <c r="AR426" s="570"/>
      <c r="AS426" s="570"/>
      <c r="AT426" s="570"/>
      <c r="AU426" s="570"/>
      <c r="AV426" s="570"/>
      <c r="AW426" s="570"/>
      <c r="AX426" s="570"/>
      <c r="AY426" s="570"/>
      <c r="AZ426" s="570"/>
      <c r="BA426" s="570"/>
      <c r="BB426" s="570"/>
      <c r="BC426" s="570"/>
      <c r="BD426" s="570"/>
      <c r="BE426" s="570"/>
      <c r="BF426" s="570"/>
      <c r="BG426" s="570"/>
      <c r="BH426" s="570"/>
      <c r="BI426" s="570"/>
      <c r="BJ426" s="570"/>
      <c r="BK426" s="570"/>
      <c r="BL426" s="570"/>
      <c r="BM426" s="570"/>
      <c r="BN426" s="570"/>
      <c r="BO426" s="570"/>
      <c r="BP426" s="570"/>
      <c r="BQ426" s="570"/>
      <c r="BR426" s="570"/>
      <c r="BS426" s="570"/>
      <c r="BT426" s="570"/>
      <c r="BU426" s="570"/>
      <c r="BV426" s="570"/>
      <c r="BW426" s="570"/>
      <c r="BX426" s="570"/>
      <c r="BY426" s="570"/>
      <c r="BZ426" s="570"/>
      <c r="CA426" s="570"/>
      <c r="CB426" s="570"/>
      <c r="CC426" s="570"/>
      <c r="CD426" s="570"/>
      <c r="CE426" s="570"/>
      <c r="CF426" s="570"/>
      <c r="CG426" s="570"/>
      <c r="CH426" s="570"/>
      <c r="CI426" s="570"/>
      <c r="CJ426" s="570"/>
      <c r="CK426" s="570"/>
      <c r="CL426" s="570"/>
      <c r="CM426" s="570"/>
      <c r="CN426" s="570"/>
      <c r="CO426" s="570"/>
      <c r="CP426" s="570"/>
      <c r="CQ426" s="570"/>
      <c r="CR426" s="570"/>
      <c r="CS426" s="570"/>
      <c r="CT426" s="570"/>
      <c r="CU426" s="570"/>
      <c r="CV426" s="570"/>
      <c r="CW426" s="570"/>
      <c r="CX426" s="570"/>
      <c r="CY426" s="570"/>
    </row>
    <row r="427" spans="1:103">
      <c r="A427" s="570"/>
      <c r="B427" s="570"/>
      <c r="C427" s="570"/>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L427" s="570"/>
      <c r="AM427" s="570"/>
      <c r="AN427" s="570"/>
      <c r="AO427" s="570"/>
      <c r="AP427" s="570"/>
      <c r="AQ427" s="570"/>
      <c r="AR427" s="570"/>
      <c r="AS427" s="570"/>
      <c r="AT427" s="570"/>
      <c r="AU427" s="570"/>
      <c r="AV427" s="570"/>
      <c r="AW427" s="570"/>
      <c r="AX427" s="570"/>
      <c r="AY427" s="570"/>
      <c r="AZ427" s="570"/>
      <c r="BA427" s="570"/>
      <c r="BB427" s="570"/>
      <c r="BC427" s="570"/>
      <c r="BD427" s="570"/>
      <c r="BE427" s="570"/>
      <c r="BF427" s="570"/>
      <c r="BG427" s="570"/>
      <c r="BH427" s="570"/>
      <c r="BI427" s="570"/>
      <c r="BJ427" s="570"/>
      <c r="BK427" s="570"/>
      <c r="BL427" s="570"/>
      <c r="BM427" s="570"/>
      <c r="BN427" s="570"/>
      <c r="BO427" s="570"/>
      <c r="BP427" s="570"/>
      <c r="BQ427" s="570"/>
      <c r="BR427" s="570"/>
      <c r="BS427" s="570"/>
      <c r="BT427" s="570"/>
      <c r="BU427" s="570"/>
      <c r="BV427" s="570"/>
      <c r="BW427" s="570"/>
      <c r="BX427" s="570"/>
      <c r="BY427" s="570"/>
      <c r="BZ427" s="570"/>
      <c r="CA427" s="570"/>
      <c r="CB427" s="570"/>
      <c r="CC427" s="570"/>
      <c r="CD427" s="570"/>
      <c r="CE427" s="570"/>
      <c r="CF427" s="570"/>
      <c r="CG427" s="570"/>
      <c r="CH427" s="570"/>
      <c r="CI427" s="570"/>
      <c r="CJ427" s="570"/>
      <c r="CK427" s="570"/>
      <c r="CL427" s="570"/>
      <c r="CM427" s="570"/>
      <c r="CN427" s="570"/>
      <c r="CO427" s="570"/>
      <c r="CP427" s="570"/>
      <c r="CQ427" s="570"/>
      <c r="CR427" s="570"/>
      <c r="CS427" s="570"/>
      <c r="CT427" s="570"/>
      <c r="CU427" s="570"/>
      <c r="CV427" s="570"/>
      <c r="CW427" s="570"/>
      <c r="CX427" s="570"/>
      <c r="CY427" s="570"/>
    </row>
    <row r="428" spans="1:103">
      <c r="A428" s="570"/>
      <c r="B428" s="570"/>
      <c r="C428" s="570"/>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L428" s="570"/>
      <c r="AM428" s="570"/>
      <c r="AN428" s="570"/>
      <c r="AO428" s="570"/>
      <c r="AP428" s="570"/>
      <c r="AQ428" s="570"/>
      <c r="AR428" s="570"/>
      <c r="AS428" s="570"/>
      <c r="AT428" s="570"/>
      <c r="AU428" s="570"/>
      <c r="AV428" s="570"/>
      <c r="AW428" s="570"/>
      <c r="AX428" s="570"/>
      <c r="AY428" s="570"/>
      <c r="AZ428" s="570"/>
      <c r="BA428" s="570"/>
      <c r="BB428" s="570"/>
      <c r="BC428" s="570"/>
      <c r="BD428" s="570"/>
      <c r="BE428" s="570"/>
      <c r="BF428" s="570"/>
      <c r="BG428" s="570"/>
      <c r="BH428" s="570"/>
      <c r="BI428" s="570"/>
      <c r="BJ428" s="570"/>
      <c r="BK428" s="570"/>
      <c r="BL428" s="570"/>
      <c r="BM428" s="570"/>
      <c r="BN428" s="570"/>
      <c r="BO428" s="570"/>
      <c r="BP428" s="570"/>
      <c r="BQ428" s="570"/>
      <c r="BR428" s="570"/>
      <c r="BS428" s="570"/>
      <c r="BT428" s="570"/>
      <c r="BU428" s="570"/>
      <c r="BV428" s="570"/>
      <c r="BW428" s="570"/>
      <c r="BX428" s="570"/>
      <c r="BY428" s="570"/>
      <c r="BZ428" s="570"/>
      <c r="CA428" s="570"/>
      <c r="CB428" s="570"/>
      <c r="CC428" s="570"/>
      <c r="CD428" s="570"/>
      <c r="CE428" s="570"/>
      <c r="CF428" s="570"/>
      <c r="CG428" s="570"/>
      <c r="CH428" s="570"/>
      <c r="CI428" s="570"/>
      <c r="CJ428" s="570"/>
      <c r="CK428" s="570"/>
      <c r="CL428" s="570"/>
      <c r="CM428" s="570"/>
      <c r="CN428" s="570"/>
      <c r="CO428" s="570"/>
      <c r="CP428" s="570"/>
      <c r="CQ428" s="570"/>
      <c r="CR428" s="570"/>
      <c r="CS428" s="570"/>
      <c r="CT428" s="570"/>
      <c r="CU428" s="570"/>
      <c r="CV428" s="570"/>
      <c r="CW428" s="570"/>
      <c r="CX428" s="570"/>
      <c r="CY428" s="570"/>
    </row>
    <row r="429" spans="1:103">
      <c r="A429" s="570"/>
      <c r="B429" s="570"/>
      <c r="C429" s="570"/>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L429" s="570"/>
      <c r="AM429" s="570"/>
      <c r="AN429" s="570"/>
      <c r="AO429" s="570"/>
      <c r="AP429" s="570"/>
      <c r="AQ429" s="570"/>
      <c r="AR429" s="570"/>
      <c r="AS429" s="570"/>
      <c r="AT429" s="570"/>
      <c r="AU429" s="570"/>
      <c r="AV429" s="570"/>
      <c r="AW429" s="570"/>
      <c r="AX429" s="570"/>
      <c r="AY429" s="570"/>
      <c r="AZ429" s="570"/>
      <c r="BA429" s="570"/>
      <c r="BB429" s="570"/>
      <c r="BC429" s="570"/>
      <c r="BD429" s="570"/>
      <c r="BE429" s="570"/>
      <c r="BF429" s="570"/>
      <c r="BG429" s="570"/>
      <c r="BH429" s="570"/>
      <c r="BI429" s="570"/>
      <c r="BJ429" s="570"/>
      <c r="BK429" s="570"/>
      <c r="BL429" s="570"/>
      <c r="BM429" s="570"/>
      <c r="BN429" s="570"/>
      <c r="BO429" s="570"/>
      <c r="BP429" s="570"/>
      <c r="BQ429" s="570"/>
      <c r="BR429" s="570"/>
      <c r="BS429" s="570"/>
      <c r="BT429" s="570"/>
      <c r="BU429" s="570"/>
      <c r="BV429" s="570"/>
      <c r="BW429" s="570"/>
      <c r="BX429" s="570"/>
      <c r="BY429" s="570"/>
      <c r="BZ429" s="570"/>
      <c r="CA429" s="570"/>
      <c r="CB429" s="570"/>
      <c r="CC429" s="570"/>
      <c r="CD429" s="570"/>
      <c r="CE429" s="570"/>
      <c r="CF429" s="570"/>
      <c r="CG429" s="570"/>
      <c r="CH429" s="570"/>
      <c r="CI429" s="570"/>
      <c r="CJ429" s="570"/>
      <c r="CK429" s="570"/>
      <c r="CL429" s="570"/>
      <c r="CM429" s="570"/>
      <c r="CN429" s="570"/>
      <c r="CO429" s="570"/>
      <c r="CP429" s="570"/>
      <c r="CQ429" s="570"/>
      <c r="CR429" s="570"/>
      <c r="CS429" s="570"/>
      <c r="CT429" s="570"/>
      <c r="CU429" s="570"/>
      <c r="CV429" s="570"/>
      <c r="CW429" s="570"/>
      <c r="CX429" s="570"/>
      <c r="CY429" s="570"/>
    </row>
    <row r="430" spans="1:103">
      <c r="A430" s="570"/>
      <c r="B430" s="570"/>
      <c r="C430" s="570"/>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L430" s="570"/>
      <c r="AM430" s="570"/>
      <c r="AN430" s="570"/>
      <c r="AO430" s="570"/>
      <c r="AP430" s="570"/>
      <c r="AQ430" s="570"/>
      <c r="AR430" s="570"/>
      <c r="AS430" s="570"/>
      <c r="AT430" s="570"/>
      <c r="AU430" s="570"/>
      <c r="AV430" s="570"/>
      <c r="AW430" s="570"/>
      <c r="AX430" s="570"/>
      <c r="AY430" s="570"/>
      <c r="AZ430" s="570"/>
      <c r="BA430" s="570"/>
      <c r="BB430" s="570"/>
      <c r="BC430" s="570"/>
      <c r="BD430" s="570"/>
      <c r="BE430" s="570"/>
      <c r="BF430" s="570"/>
      <c r="BG430" s="570"/>
      <c r="BH430" s="570"/>
      <c r="BI430" s="570"/>
      <c r="BJ430" s="570"/>
      <c r="BK430" s="570"/>
      <c r="BL430" s="570"/>
      <c r="BM430" s="570"/>
      <c r="BN430" s="570"/>
      <c r="BO430" s="570"/>
      <c r="BP430" s="570"/>
      <c r="BQ430" s="570"/>
      <c r="BR430" s="570"/>
      <c r="BS430" s="570"/>
      <c r="BT430" s="570"/>
      <c r="BU430" s="570"/>
      <c r="BV430" s="570"/>
      <c r="BW430" s="570"/>
      <c r="BX430" s="570"/>
      <c r="BY430" s="570"/>
      <c r="BZ430" s="570"/>
      <c r="CA430" s="570"/>
      <c r="CB430" s="570"/>
      <c r="CC430" s="570"/>
      <c r="CD430" s="570"/>
      <c r="CE430" s="570"/>
      <c r="CF430" s="570"/>
      <c r="CG430" s="570"/>
      <c r="CH430" s="570"/>
      <c r="CI430" s="570"/>
      <c r="CJ430" s="570"/>
      <c r="CK430" s="570"/>
      <c r="CL430" s="570"/>
      <c r="CM430" s="570"/>
      <c r="CN430" s="570"/>
      <c r="CO430" s="570"/>
      <c r="CP430" s="570"/>
      <c r="CQ430" s="570"/>
      <c r="CR430" s="570"/>
      <c r="CS430" s="570"/>
      <c r="CT430" s="570"/>
      <c r="CU430" s="570"/>
      <c r="CV430" s="570"/>
      <c r="CW430" s="570"/>
      <c r="CX430" s="570"/>
      <c r="CY430" s="570"/>
    </row>
    <row r="431" spans="1:103">
      <c r="A431" s="570"/>
      <c r="B431" s="570"/>
      <c r="C431" s="570"/>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L431" s="570"/>
      <c r="AM431" s="570"/>
      <c r="AN431" s="570"/>
      <c r="AO431" s="570"/>
      <c r="AP431" s="570"/>
      <c r="AQ431" s="570"/>
      <c r="AR431" s="570"/>
      <c r="AS431" s="570"/>
      <c r="AT431" s="570"/>
      <c r="AU431" s="570"/>
      <c r="AV431" s="570"/>
      <c r="AW431" s="570"/>
      <c r="AX431" s="570"/>
      <c r="AY431" s="570"/>
      <c r="AZ431" s="570"/>
      <c r="BA431" s="570"/>
      <c r="BB431" s="570"/>
      <c r="BC431" s="570"/>
      <c r="BD431" s="570"/>
      <c r="BE431" s="570"/>
      <c r="BF431" s="570"/>
      <c r="BG431" s="570"/>
      <c r="BH431" s="570"/>
      <c r="BI431" s="570"/>
      <c r="BJ431" s="570"/>
      <c r="BK431" s="570"/>
      <c r="BL431" s="570"/>
      <c r="BM431" s="570"/>
      <c r="BN431" s="570"/>
      <c r="BO431" s="570"/>
      <c r="BP431" s="570"/>
      <c r="BQ431" s="570"/>
      <c r="BR431" s="570"/>
      <c r="BS431" s="570"/>
      <c r="BT431" s="570"/>
      <c r="BU431" s="570"/>
      <c r="BV431" s="570"/>
      <c r="BW431" s="570"/>
      <c r="BX431" s="570"/>
      <c r="BY431" s="570"/>
      <c r="BZ431" s="570"/>
      <c r="CA431" s="570"/>
      <c r="CB431" s="570"/>
      <c r="CC431" s="570"/>
      <c r="CD431" s="570"/>
      <c r="CE431" s="570"/>
      <c r="CF431" s="570"/>
      <c r="CG431" s="570"/>
      <c r="CH431" s="570"/>
      <c r="CI431" s="570"/>
      <c r="CJ431" s="570"/>
      <c r="CK431" s="570"/>
      <c r="CL431" s="570"/>
      <c r="CM431" s="570"/>
      <c r="CN431" s="570"/>
      <c r="CO431" s="570"/>
      <c r="CP431" s="570"/>
      <c r="CQ431" s="570"/>
      <c r="CR431" s="570"/>
      <c r="CS431" s="570"/>
      <c r="CT431" s="570"/>
      <c r="CU431" s="570"/>
      <c r="CV431" s="570"/>
      <c r="CW431" s="570"/>
      <c r="CX431" s="570"/>
      <c r="CY431" s="570"/>
    </row>
    <row r="432" spans="1:103">
      <c r="A432" s="570"/>
      <c r="B432" s="570"/>
      <c r="C432" s="570"/>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L432" s="570"/>
      <c r="AM432" s="570"/>
      <c r="AN432" s="570"/>
      <c r="AO432" s="570"/>
      <c r="AP432" s="570"/>
      <c r="AQ432" s="570"/>
      <c r="AR432" s="570"/>
      <c r="AS432" s="570"/>
      <c r="AT432" s="570"/>
      <c r="AU432" s="570"/>
      <c r="AV432" s="570"/>
      <c r="AW432" s="570"/>
      <c r="AX432" s="570"/>
      <c r="AY432" s="570"/>
      <c r="AZ432" s="570"/>
      <c r="BA432" s="570"/>
      <c r="BB432" s="570"/>
      <c r="BC432" s="570"/>
      <c r="BD432" s="570"/>
      <c r="BE432" s="570"/>
      <c r="BF432" s="570"/>
      <c r="BG432" s="570"/>
      <c r="BH432" s="570"/>
      <c r="BI432" s="570"/>
      <c r="BJ432" s="570"/>
      <c r="BK432" s="570"/>
      <c r="BL432" s="570"/>
      <c r="BM432" s="570"/>
      <c r="BN432" s="570"/>
      <c r="BO432" s="570"/>
      <c r="BP432" s="570"/>
      <c r="BQ432" s="570"/>
      <c r="BR432" s="570"/>
      <c r="BS432" s="570"/>
      <c r="BT432" s="570"/>
      <c r="BU432" s="570"/>
      <c r="BV432" s="570"/>
      <c r="BW432" s="570"/>
      <c r="BX432" s="570"/>
      <c r="BY432" s="570"/>
      <c r="BZ432" s="570"/>
      <c r="CA432" s="570"/>
      <c r="CB432" s="570"/>
      <c r="CC432" s="570"/>
      <c r="CD432" s="570"/>
      <c r="CE432" s="570"/>
      <c r="CF432" s="570"/>
      <c r="CG432" s="570"/>
      <c r="CH432" s="570"/>
      <c r="CI432" s="570"/>
      <c r="CJ432" s="570"/>
      <c r="CK432" s="570"/>
      <c r="CL432" s="570"/>
      <c r="CM432" s="570"/>
      <c r="CN432" s="570"/>
      <c r="CO432" s="570"/>
      <c r="CP432" s="570"/>
      <c r="CQ432" s="570"/>
      <c r="CR432" s="570"/>
      <c r="CS432" s="570"/>
      <c r="CT432" s="570"/>
      <c r="CU432" s="570"/>
      <c r="CV432" s="570"/>
      <c r="CW432" s="570"/>
      <c r="CX432" s="570"/>
      <c r="CY432" s="570"/>
    </row>
    <row r="433" spans="1:103">
      <c r="A433" s="570"/>
      <c r="B433" s="570"/>
      <c r="C433" s="570"/>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L433" s="570"/>
      <c r="AM433" s="570"/>
      <c r="AN433" s="570"/>
      <c r="AO433" s="570"/>
      <c r="AP433" s="570"/>
      <c r="AQ433" s="570"/>
      <c r="AR433" s="570"/>
      <c r="AS433" s="570"/>
      <c r="AT433" s="570"/>
      <c r="AU433" s="570"/>
      <c r="AV433" s="570"/>
      <c r="AW433" s="570"/>
      <c r="AX433" s="570"/>
      <c r="AY433" s="570"/>
      <c r="AZ433" s="570"/>
      <c r="BA433" s="570"/>
      <c r="BB433" s="570"/>
      <c r="BC433" s="570"/>
      <c r="BD433" s="570"/>
      <c r="BE433" s="570"/>
      <c r="BF433" s="570"/>
      <c r="BG433" s="570"/>
      <c r="BH433" s="570"/>
      <c r="BI433" s="570"/>
      <c r="BJ433" s="570"/>
      <c r="BK433" s="570"/>
      <c r="BL433" s="570"/>
      <c r="BM433" s="570"/>
      <c r="BN433" s="570"/>
      <c r="BO433" s="570"/>
      <c r="BP433" s="570"/>
      <c r="BQ433" s="570"/>
      <c r="BR433" s="570"/>
      <c r="BS433" s="570"/>
      <c r="BT433" s="570"/>
      <c r="BU433" s="570"/>
      <c r="BV433" s="570"/>
      <c r="BW433" s="570"/>
      <c r="BX433" s="570"/>
      <c r="BY433" s="570"/>
      <c r="BZ433" s="570"/>
      <c r="CA433" s="570"/>
      <c r="CB433" s="570"/>
      <c r="CC433" s="570"/>
      <c r="CD433" s="570"/>
      <c r="CE433" s="570"/>
      <c r="CF433" s="570"/>
      <c r="CG433" s="570"/>
      <c r="CH433" s="570"/>
      <c r="CI433" s="570"/>
      <c r="CJ433" s="570"/>
      <c r="CK433" s="570"/>
      <c r="CL433" s="570"/>
      <c r="CM433" s="570"/>
      <c r="CN433" s="570"/>
      <c r="CO433" s="570"/>
      <c r="CP433" s="570"/>
      <c r="CQ433" s="570"/>
      <c r="CR433" s="570"/>
      <c r="CS433" s="570"/>
      <c r="CT433" s="570"/>
      <c r="CU433" s="570"/>
      <c r="CV433" s="570"/>
      <c r="CW433" s="570"/>
      <c r="CX433" s="570"/>
      <c r="CY433" s="570"/>
    </row>
    <row r="434" spans="1:103">
      <c r="A434" s="570"/>
      <c r="B434" s="570"/>
      <c r="C434" s="570"/>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L434" s="570"/>
      <c r="AM434" s="570"/>
      <c r="AN434" s="570"/>
      <c r="AO434" s="570"/>
      <c r="AP434" s="570"/>
      <c r="AQ434" s="570"/>
      <c r="AR434" s="570"/>
      <c r="AS434" s="570"/>
      <c r="AT434" s="570"/>
      <c r="AU434" s="570"/>
      <c r="AV434" s="570"/>
      <c r="AW434" s="570"/>
      <c r="AX434" s="570"/>
      <c r="AY434" s="570"/>
      <c r="AZ434" s="570"/>
      <c r="BA434" s="570"/>
      <c r="BB434" s="570"/>
      <c r="BC434" s="570"/>
      <c r="BD434" s="570"/>
      <c r="BE434" s="570"/>
      <c r="BF434" s="570"/>
      <c r="BG434" s="570"/>
      <c r="BH434" s="570"/>
      <c r="BI434" s="570"/>
      <c r="BJ434" s="570"/>
      <c r="BK434" s="570"/>
      <c r="BL434" s="570"/>
      <c r="BM434" s="570"/>
      <c r="BN434" s="570"/>
      <c r="BO434" s="570"/>
      <c r="BP434" s="570"/>
      <c r="BQ434" s="570"/>
      <c r="BR434" s="570"/>
      <c r="BS434" s="570"/>
      <c r="BT434" s="570"/>
      <c r="BU434" s="570"/>
      <c r="BV434" s="570"/>
      <c r="BW434" s="570"/>
      <c r="BX434" s="570"/>
      <c r="BY434" s="570"/>
      <c r="BZ434" s="570"/>
      <c r="CA434" s="570"/>
      <c r="CB434" s="570"/>
      <c r="CC434" s="570"/>
      <c r="CD434" s="570"/>
      <c r="CE434" s="570"/>
      <c r="CF434" s="570"/>
      <c r="CG434" s="570"/>
      <c r="CH434" s="570"/>
      <c r="CI434" s="570"/>
      <c r="CJ434" s="570"/>
      <c r="CK434" s="570"/>
      <c r="CL434" s="570"/>
      <c r="CM434" s="570"/>
      <c r="CN434" s="570"/>
      <c r="CO434" s="570"/>
      <c r="CP434" s="570"/>
      <c r="CQ434" s="570"/>
      <c r="CR434" s="570"/>
      <c r="CS434" s="570"/>
      <c r="CT434" s="570"/>
      <c r="CU434" s="570"/>
      <c r="CV434" s="570"/>
      <c r="CW434" s="570"/>
      <c r="CX434" s="570"/>
      <c r="CY434" s="570"/>
    </row>
    <row r="435" spans="1:103">
      <c r="A435" s="570"/>
      <c r="B435" s="570"/>
      <c r="C435" s="570"/>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L435" s="570"/>
      <c r="AM435" s="570"/>
      <c r="AN435" s="570"/>
      <c r="AO435" s="570"/>
      <c r="AP435" s="570"/>
      <c r="AQ435" s="570"/>
      <c r="AR435" s="570"/>
      <c r="AS435" s="570"/>
      <c r="AT435" s="570"/>
      <c r="AU435" s="570"/>
      <c r="AV435" s="570"/>
      <c r="AW435" s="570"/>
      <c r="AX435" s="570"/>
      <c r="AY435" s="570"/>
      <c r="AZ435" s="570"/>
      <c r="BA435" s="570"/>
      <c r="BB435" s="570"/>
      <c r="BC435" s="570"/>
      <c r="BD435" s="570"/>
      <c r="BE435" s="570"/>
      <c r="BF435" s="570"/>
      <c r="BG435" s="570"/>
      <c r="BH435" s="570"/>
      <c r="BI435" s="570"/>
      <c r="BJ435" s="570"/>
      <c r="BK435" s="570"/>
      <c r="BL435" s="570"/>
      <c r="BM435" s="570"/>
      <c r="BN435" s="570"/>
      <c r="BO435" s="570"/>
      <c r="BP435" s="570"/>
      <c r="BQ435" s="570"/>
      <c r="BR435" s="570"/>
      <c r="BS435" s="570"/>
      <c r="BT435" s="570"/>
      <c r="BU435" s="570"/>
      <c r="BV435" s="570"/>
      <c r="BW435" s="570"/>
      <c r="BX435" s="570"/>
      <c r="BY435" s="570"/>
      <c r="BZ435" s="570"/>
      <c r="CA435" s="570"/>
      <c r="CB435" s="570"/>
      <c r="CC435" s="570"/>
      <c r="CD435" s="570"/>
      <c r="CE435" s="570"/>
      <c r="CF435" s="570"/>
      <c r="CG435" s="570"/>
      <c r="CH435" s="570"/>
      <c r="CI435" s="570"/>
      <c r="CJ435" s="570"/>
      <c r="CK435" s="570"/>
      <c r="CL435" s="570"/>
      <c r="CM435" s="570"/>
      <c r="CN435" s="570"/>
      <c r="CO435" s="570"/>
      <c r="CP435" s="570"/>
      <c r="CQ435" s="570"/>
      <c r="CR435" s="570"/>
      <c r="CS435" s="570"/>
      <c r="CT435" s="570"/>
      <c r="CU435" s="570"/>
      <c r="CV435" s="570"/>
      <c r="CW435" s="570"/>
      <c r="CX435" s="570"/>
      <c r="CY435" s="570"/>
    </row>
    <row r="436" spans="1:103">
      <c r="A436" s="570"/>
      <c r="B436" s="570"/>
      <c r="C436" s="570"/>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L436" s="570"/>
      <c r="AM436" s="570"/>
      <c r="AN436" s="570"/>
      <c r="AO436" s="570"/>
      <c r="AP436" s="570"/>
      <c r="AQ436" s="570"/>
      <c r="AR436" s="570"/>
      <c r="AS436" s="570"/>
      <c r="AT436" s="570"/>
      <c r="AU436" s="570"/>
      <c r="AV436" s="570"/>
      <c r="AW436" s="570"/>
      <c r="AX436" s="570"/>
      <c r="AY436" s="570"/>
      <c r="AZ436" s="570"/>
      <c r="BA436" s="570"/>
      <c r="BB436" s="570"/>
      <c r="BC436" s="570"/>
      <c r="BD436" s="570"/>
      <c r="BE436" s="570"/>
      <c r="BF436" s="570"/>
      <c r="BG436" s="570"/>
      <c r="BH436" s="570"/>
      <c r="BI436" s="570"/>
      <c r="BJ436" s="570"/>
      <c r="BK436" s="570"/>
      <c r="BL436" s="570"/>
      <c r="BM436" s="570"/>
      <c r="BN436" s="570"/>
      <c r="BO436" s="570"/>
      <c r="BP436" s="570"/>
      <c r="BQ436" s="570"/>
      <c r="BR436" s="570"/>
      <c r="BS436" s="570"/>
      <c r="BT436" s="570"/>
      <c r="BU436" s="570"/>
      <c r="BV436" s="570"/>
      <c r="BW436" s="570"/>
      <c r="BX436" s="570"/>
      <c r="BY436" s="570"/>
      <c r="BZ436" s="570"/>
      <c r="CA436" s="570"/>
      <c r="CB436" s="570"/>
      <c r="CC436" s="570"/>
      <c r="CD436" s="570"/>
      <c r="CE436" s="570"/>
      <c r="CF436" s="570"/>
      <c r="CG436" s="570"/>
      <c r="CH436" s="570"/>
      <c r="CI436" s="570"/>
      <c r="CJ436" s="570"/>
      <c r="CK436" s="570"/>
      <c r="CL436" s="570"/>
      <c r="CM436" s="570"/>
      <c r="CN436" s="570"/>
      <c r="CO436" s="570"/>
      <c r="CP436" s="570"/>
      <c r="CQ436" s="570"/>
      <c r="CR436" s="570"/>
      <c r="CS436" s="570"/>
      <c r="CT436" s="570"/>
      <c r="CU436" s="570"/>
      <c r="CV436" s="570"/>
      <c r="CW436" s="570"/>
      <c r="CX436" s="570"/>
      <c r="CY436" s="570"/>
    </row>
    <row r="437" spans="1:103">
      <c r="A437" s="570"/>
      <c r="B437" s="570"/>
      <c r="C437" s="570"/>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L437" s="570"/>
      <c r="AM437" s="570"/>
      <c r="AN437" s="570"/>
      <c r="AO437" s="570"/>
      <c r="AP437" s="570"/>
      <c r="AQ437" s="570"/>
      <c r="AR437" s="570"/>
      <c r="AS437" s="570"/>
      <c r="AT437" s="570"/>
      <c r="AU437" s="570"/>
      <c r="AV437" s="570"/>
      <c r="AW437" s="570"/>
      <c r="AX437" s="570"/>
      <c r="AY437" s="570"/>
      <c r="AZ437" s="570"/>
      <c r="BA437" s="570"/>
      <c r="BB437" s="570"/>
      <c r="BC437" s="570"/>
      <c r="BD437" s="570"/>
      <c r="BE437" s="570"/>
      <c r="BF437" s="570"/>
      <c r="BG437" s="570"/>
      <c r="BH437" s="570"/>
      <c r="BI437" s="570"/>
      <c r="BJ437" s="570"/>
      <c r="BK437" s="570"/>
      <c r="BL437" s="570"/>
      <c r="BM437" s="570"/>
      <c r="BN437" s="570"/>
      <c r="BO437" s="570"/>
      <c r="BP437" s="570"/>
      <c r="BQ437" s="570"/>
      <c r="BR437" s="570"/>
      <c r="BS437" s="570"/>
      <c r="BT437" s="570"/>
      <c r="BU437" s="570"/>
      <c r="BV437" s="570"/>
      <c r="BW437" s="570"/>
      <c r="BX437" s="570"/>
      <c r="BY437" s="570"/>
      <c r="BZ437" s="570"/>
      <c r="CA437" s="570"/>
      <c r="CB437" s="570"/>
      <c r="CC437" s="570"/>
      <c r="CD437" s="570"/>
      <c r="CE437" s="570"/>
      <c r="CF437" s="570"/>
      <c r="CG437" s="570"/>
      <c r="CH437" s="570"/>
      <c r="CI437" s="570"/>
      <c r="CJ437" s="570"/>
      <c r="CK437" s="570"/>
      <c r="CL437" s="570"/>
      <c r="CM437" s="570"/>
      <c r="CN437" s="570"/>
      <c r="CO437" s="570"/>
      <c r="CP437" s="570"/>
      <c r="CQ437" s="570"/>
      <c r="CR437" s="570"/>
      <c r="CS437" s="570"/>
      <c r="CT437" s="570"/>
      <c r="CU437" s="570"/>
      <c r="CV437" s="570"/>
      <c r="CW437" s="570"/>
      <c r="CX437" s="570"/>
      <c r="CY437" s="570"/>
    </row>
    <row r="438" spans="1:103">
      <c r="A438" s="570"/>
      <c r="B438" s="570"/>
      <c r="C438" s="570"/>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L438" s="570"/>
      <c r="AM438" s="570"/>
      <c r="AN438" s="570"/>
      <c r="AO438" s="570"/>
      <c r="AP438" s="570"/>
      <c r="AQ438" s="570"/>
      <c r="AR438" s="570"/>
      <c r="AS438" s="570"/>
      <c r="AT438" s="570"/>
      <c r="AU438" s="570"/>
      <c r="AV438" s="570"/>
      <c r="AW438" s="570"/>
      <c r="AX438" s="570"/>
      <c r="AY438" s="570"/>
      <c r="AZ438" s="570"/>
      <c r="BA438" s="570"/>
      <c r="BB438" s="570"/>
      <c r="BC438" s="570"/>
      <c r="BD438" s="570"/>
      <c r="BE438" s="570"/>
      <c r="BF438" s="570"/>
      <c r="BG438" s="570"/>
      <c r="BH438" s="570"/>
      <c r="BI438" s="570"/>
      <c r="BJ438" s="570"/>
      <c r="BK438" s="570"/>
      <c r="BL438" s="570"/>
      <c r="BM438" s="570"/>
      <c r="BN438" s="570"/>
      <c r="BO438" s="570"/>
      <c r="BP438" s="570"/>
      <c r="BQ438" s="570"/>
      <c r="BR438" s="570"/>
      <c r="BS438" s="570"/>
      <c r="BT438" s="570"/>
      <c r="BU438" s="570"/>
      <c r="BV438" s="570"/>
      <c r="BW438" s="570"/>
      <c r="BX438" s="570"/>
      <c r="BY438" s="570"/>
      <c r="BZ438" s="570"/>
      <c r="CA438" s="570"/>
      <c r="CB438" s="570"/>
      <c r="CC438" s="570"/>
      <c r="CD438" s="570"/>
      <c r="CE438" s="570"/>
      <c r="CF438" s="570"/>
      <c r="CG438" s="570"/>
      <c r="CH438" s="570"/>
      <c r="CI438" s="570"/>
      <c r="CJ438" s="570"/>
      <c r="CK438" s="570"/>
      <c r="CL438" s="570"/>
      <c r="CM438" s="570"/>
      <c r="CN438" s="570"/>
      <c r="CO438" s="570"/>
      <c r="CP438" s="570"/>
      <c r="CQ438" s="570"/>
      <c r="CR438" s="570"/>
      <c r="CS438" s="570"/>
      <c r="CT438" s="570"/>
      <c r="CU438" s="570"/>
      <c r="CV438" s="570"/>
      <c r="CW438" s="570"/>
      <c r="CX438" s="570"/>
      <c r="CY438" s="570"/>
    </row>
    <row r="439" spans="1:103">
      <c r="A439" s="570"/>
      <c r="B439" s="570"/>
      <c r="C439" s="570"/>
      <c r="D439" s="570"/>
      <c r="E439" s="570"/>
      <c r="F439" s="570"/>
      <c r="G439" s="570"/>
      <c r="H439" s="570"/>
      <c r="I439" s="570"/>
      <c r="J439" s="570"/>
      <c r="K439" s="570"/>
      <c r="L439" s="570"/>
      <c r="M439" s="570"/>
      <c r="N439" s="570"/>
      <c r="O439" s="570"/>
      <c r="P439" s="570"/>
      <c r="Q439" s="570"/>
      <c r="R439" s="570"/>
      <c r="S439" s="570"/>
      <c r="T439" s="570"/>
      <c r="U439" s="570"/>
      <c r="V439" s="570"/>
      <c r="W439" s="570"/>
      <c r="X439" s="570"/>
      <c r="Y439" s="570"/>
      <c r="Z439" s="570"/>
      <c r="AA439" s="570"/>
      <c r="AB439" s="570"/>
      <c r="AL439" s="570"/>
      <c r="AM439" s="570"/>
      <c r="AN439" s="570"/>
      <c r="AO439" s="570"/>
      <c r="AP439" s="570"/>
      <c r="AQ439" s="570"/>
      <c r="AR439" s="570"/>
      <c r="AS439" s="570"/>
      <c r="AT439" s="570"/>
      <c r="AU439" s="570"/>
      <c r="AV439" s="570"/>
      <c r="AW439" s="570"/>
      <c r="AX439" s="570"/>
      <c r="AY439" s="570"/>
      <c r="AZ439" s="570"/>
      <c r="BA439" s="570"/>
      <c r="BB439" s="570"/>
      <c r="BC439" s="570"/>
      <c r="BD439" s="570"/>
      <c r="BE439" s="570"/>
      <c r="BF439" s="570"/>
      <c r="BG439" s="570"/>
      <c r="BH439" s="570"/>
      <c r="BI439" s="570"/>
      <c r="BJ439" s="570"/>
      <c r="BK439" s="570"/>
      <c r="BL439" s="570"/>
      <c r="BM439" s="570"/>
      <c r="BN439" s="570"/>
      <c r="BO439" s="570"/>
      <c r="BP439" s="570"/>
      <c r="BQ439" s="570"/>
      <c r="BR439" s="570"/>
      <c r="BS439" s="570"/>
      <c r="BT439" s="570"/>
      <c r="BU439" s="570"/>
      <c r="BV439" s="570"/>
      <c r="BW439" s="570"/>
      <c r="BX439" s="570"/>
      <c r="BY439" s="570"/>
      <c r="BZ439" s="570"/>
      <c r="CA439" s="570"/>
      <c r="CB439" s="570"/>
      <c r="CC439" s="570"/>
      <c r="CD439" s="570"/>
      <c r="CE439" s="570"/>
      <c r="CF439" s="570"/>
      <c r="CG439" s="570"/>
      <c r="CH439" s="570"/>
      <c r="CI439" s="570"/>
      <c r="CJ439" s="570"/>
      <c r="CK439" s="570"/>
      <c r="CL439" s="570"/>
      <c r="CM439" s="570"/>
      <c r="CN439" s="570"/>
      <c r="CO439" s="570"/>
      <c r="CP439" s="570"/>
      <c r="CQ439" s="570"/>
      <c r="CR439" s="570"/>
      <c r="CS439" s="570"/>
      <c r="CT439" s="570"/>
      <c r="CU439" s="570"/>
      <c r="CV439" s="570"/>
      <c r="CW439" s="570"/>
      <c r="CX439" s="570"/>
      <c r="CY439" s="570"/>
    </row>
    <row r="440" spans="1:103">
      <c r="A440" s="570"/>
      <c r="B440" s="570"/>
      <c r="C440" s="570"/>
      <c r="D440" s="570"/>
      <c r="E440" s="570"/>
      <c r="F440" s="570"/>
      <c r="G440" s="570"/>
      <c r="H440" s="570"/>
      <c r="I440" s="570"/>
      <c r="J440" s="570"/>
      <c r="K440" s="570"/>
      <c r="L440" s="570"/>
      <c r="M440" s="570"/>
      <c r="N440" s="570"/>
      <c r="O440" s="570"/>
      <c r="P440" s="570"/>
      <c r="Q440" s="570"/>
      <c r="R440" s="570"/>
      <c r="S440" s="570"/>
      <c r="T440" s="570"/>
      <c r="U440" s="570"/>
      <c r="V440" s="570"/>
      <c r="W440" s="570"/>
      <c r="X440" s="570"/>
      <c r="Y440" s="570"/>
      <c r="Z440" s="570"/>
      <c r="AA440" s="570"/>
      <c r="AB440" s="570"/>
      <c r="AL440" s="570"/>
      <c r="AM440" s="570"/>
      <c r="AN440" s="570"/>
      <c r="AO440" s="570"/>
      <c r="AP440" s="570"/>
      <c r="AQ440" s="570"/>
      <c r="AR440" s="570"/>
      <c r="AS440" s="570"/>
      <c r="AT440" s="570"/>
      <c r="AU440" s="570"/>
      <c r="AV440" s="570"/>
      <c r="AW440" s="570"/>
      <c r="AX440" s="570"/>
      <c r="AY440" s="570"/>
      <c r="AZ440" s="570"/>
      <c r="BA440" s="570"/>
      <c r="BB440" s="570"/>
      <c r="BC440" s="570"/>
      <c r="BD440" s="570"/>
      <c r="BE440" s="570"/>
      <c r="BF440" s="570"/>
      <c r="BG440" s="570"/>
      <c r="BH440" s="570"/>
      <c r="BI440" s="570"/>
      <c r="BJ440" s="570"/>
      <c r="BK440" s="570"/>
      <c r="BL440" s="570"/>
      <c r="BM440" s="570"/>
      <c r="BN440" s="570"/>
      <c r="BO440" s="570"/>
      <c r="BP440" s="570"/>
      <c r="BQ440" s="570"/>
      <c r="BR440" s="570"/>
      <c r="BS440" s="570"/>
      <c r="BT440" s="570"/>
      <c r="BU440" s="570"/>
      <c r="BV440" s="570"/>
      <c r="BW440" s="570"/>
      <c r="BX440" s="570"/>
      <c r="BY440" s="570"/>
      <c r="BZ440" s="570"/>
      <c r="CA440" s="570"/>
      <c r="CB440" s="570"/>
      <c r="CC440" s="570"/>
      <c r="CD440" s="570"/>
      <c r="CE440" s="570"/>
      <c r="CF440" s="570"/>
      <c r="CG440" s="570"/>
      <c r="CH440" s="570"/>
      <c r="CI440" s="570"/>
      <c r="CJ440" s="570"/>
      <c r="CK440" s="570"/>
      <c r="CL440" s="570"/>
      <c r="CM440" s="570"/>
      <c r="CN440" s="570"/>
      <c r="CO440" s="570"/>
      <c r="CP440" s="570"/>
      <c r="CQ440" s="570"/>
      <c r="CR440" s="570"/>
      <c r="CS440" s="570"/>
      <c r="CT440" s="570"/>
      <c r="CU440" s="570"/>
      <c r="CV440" s="570"/>
      <c r="CW440" s="570"/>
      <c r="CX440" s="570"/>
      <c r="CY440" s="570"/>
    </row>
    <row r="441" spans="1:103">
      <c r="A441" s="570"/>
      <c r="B441" s="570"/>
      <c r="C441" s="570"/>
      <c r="D441" s="570"/>
      <c r="E441" s="570"/>
      <c r="F441" s="570"/>
      <c r="G441" s="570"/>
      <c r="H441" s="570"/>
      <c r="I441" s="570"/>
      <c r="J441" s="570"/>
      <c r="K441" s="570"/>
      <c r="L441" s="570"/>
      <c r="M441" s="570"/>
      <c r="N441" s="570"/>
      <c r="O441" s="570"/>
      <c r="P441" s="570"/>
      <c r="Q441" s="570"/>
      <c r="R441" s="570"/>
      <c r="S441" s="570"/>
      <c r="T441" s="570"/>
      <c r="U441" s="570"/>
      <c r="V441" s="570"/>
      <c r="W441" s="570"/>
      <c r="X441" s="570"/>
      <c r="Y441" s="570"/>
      <c r="Z441" s="570"/>
      <c r="AA441" s="570"/>
      <c r="AB441" s="570"/>
      <c r="AL441" s="570"/>
      <c r="AM441" s="570"/>
      <c r="AN441" s="570"/>
      <c r="AO441" s="570"/>
      <c r="AP441" s="570"/>
      <c r="AQ441" s="570"/>
      <c r="AR441" s="570"/>
      <c r="AS441" s="570"/>
      <c r="AT441" s="570"/>
      <c r="AU441" s="570"/>
      <c r="AV441" s="570"/>
      <c r="AW441" s="570"/>
      <c r="AX441" s="570"/>
      <c r="AY441" s="570"/>
      <c r="AZ441" s="570"/>
      <c r="BA441" s="570"/>
      <c r="BB441" s="570"/>
      <c r="BC441" s="570"/>
      <c r="BD441" s="570"/>
      <c r="BE441" s="570"/>
      <c r="BF441" s="570"/>
      <c r="BG441" s="570"/>
      <c r="BH441" s="570"/>
      <c r="BI441" s="570"/>
      <c r="BJ441" s="570"/>
      <c r="BK441" s="570"/>
      <c r="BL441" s="570"/>
      <c r="BM441" s="570"/>
      <c r="BN441" s="570"/>
      <c r="BO441" s="570"/>
      <c r="BP441" s="570"/>
      <c r="BQ441" s="570"/>
      <c r="BR441" s="570"/>
      <c r="BS441" s="570"/>
      <c r="BT441" s="570"/>
      <c r="BU441" s="570"/>
      <c r="BV441" s="570"/>
      <c r="BW441" s="570"/>
      <c r="BX441" s="570"/>
      <c r="BY441" s="570"/>
      <c r="BZ441" s="570"/>
      <c r="CA441" s="570"/>
      <c r="CB441" s="570"/>
      <c r="CC441" s="570"/>
      <c r="CD441" s="570"/>
      <c r="CE441" s="570"/>
      <c r="CF441" s="570"/>
      <c r="CG441" s="570"/>
      <c r="CH441" s="570"/>
      <c r="CI441" s="570"/>
      <c r="CJ441" s="570"/>
      <c r="CK441" s="570"/>
      <c r="CL441" s="570"/>
      <c r="CM441" s="570"/>
      <c r="CN441" s="570"/>
      <c r="CO441" s="570"/>
      <c r="CP441" s="570"/>
      <c r="CQ441" s="570"/>
      <c r="CR441" s="570"/>
      <c r="CS441" s="570"/>
      <c r="CT441" s="570"/>
      <c r="CU441" s="570"/>
      <c r="CV441" s="570"/>
      <c r="CW441" s="570"/>
      <c r="CX441" s="570"/>
      <c r="CY441" s="570"/>
    </row>
    <row r="442" spans="1:103">
      <c r="A442" s="570"/>
      <c r="B442" s="570"/>
      <c r="C442" s="570"/>
      <c r="D442" s="570"/>
      <c r="E442" s="570"/>
      <c r="F442" s="570"/>
      <c r="G442" s="570"/>
      <c r="H442" s="570"/>
      <c r="I442" s="570"/>
      <c r="J442" s="570"/>
      <c r="K442" s="570"/>
      <c r="L442" s="570"/>
      <c r="M442" s="570"/>
      <c r="N442" s="570"/>
      <c r="O442" s="570"/>
      <c r="P442" s="570"/>
      <c r="Q442" s="570"/>
      <c r="R442" s="570"/>
      <c r="S442" s="570"/>
      <c r="T442" s="570"/>
      <c r="U442" s="570"/>
      <c r="V442" s="570"/>
      <c r="W442" s="570"/>
      <c r="X442" s="570"/>
      <c r="Y442" s="570"/>
      <c r="Z442" s="570"/>
      <c r="AA442" s="570"/>
      <c r="AB442" s="570"/>
      <c r="AL442" s="570"/>
      <c r="AM442" s="570"/>
      <c r="AN442" s="570"/>
      <c r="AO442" s="570"/>
      <c r="AP442" s="570"/>
      <c r="AQ442" s="570"/>
      <c r="AR442" s="570"/>
      <c r="AS442" s="570"/>
      <c r="AT442" s="570"/>
      <c r="AU442" s="570"/>
      <c r="AV442" s="570"/>
      <c r="AW442" s="570"/>
      <c r="AX442" s="570"/>
      <c r="AY442" s="570"/>
      <c r="AZ442" s="570"/>
      <c r="BA442" s="570"/>
      <c r="BB442" s="570"/>
      <c r="BC442" s="570"/>
      <c r="BD442" s="570"/>
      <c r="BE442" s="570"/>
      <c r="BF442" s="570"/>
      <c r="BG442" s="570"/>
      <c r="BH442" s="570"/>
      <c r="BI442" s="570"/>
      <c r="BJ442" s="570"/>
      <c r="BK442" s="570"/>
      <c r="BL442" s="570"/>
      <c r="BM442" s="570"/>
      <c r="BN442" s="570"/>
      <c r="BO442" s="570"/>
      <c r="BP442" s="570"/>
      <c r="BQ442" s="570"/>
      <c r="BR442" s="570"/>
      <c r="BS442" s="570"/>
      <c r="BT442" s="570"/>
      <c r="BU442" s="570"/>
      <c r="BV442" s="570"/>
      <c r="BW442" s="570"/>
      <c r="BX442" s="570"/>
      <c r="BY442" s="570"/>
      <c r="BZ442" s="570"/>
      <c r="CA442" s="570"/>
      <c r="CB442" s="570"/>
      <c r="CC442" s="570"/>
      <c r="CD442" s="570"/>
      <c r="CE442" s="570"/>
      <c r="CF442" s="570"/>
      <c r="CG442" s="570"/>
      <c r="CH442" s="570"/>
      <c r="CI442" s="570"/>
      <c r="CJ442" s="570"/>
      <c r="CK442" s="570"/>
      <c r="CL442" s="570"/>
      <c r="CM442" s="570"/>
      <c r="CN442" s="570"/>
      <c r="CO442" s="570"/>
      <c r="CP442" s="570"/>
      <c r="CQ442" s="570"/>
      <c r="CR442" s="570"/>
      <c r="CS442" s="570"/>
      <c r="CT442" s="570"/>
      <c r="CU442" s="570"/>
      <c r="CV442" s="570"/>
      <c r="CW442" s="570"/>
      <c r="CX442" s="570"/>
      <c r="CY442" s="570"/>
    </row>
    <row r="443" spans="1:103">
      <c r="A443" s="570"/>
      <c r="B443" s="570"/>
      <c r="C443" s="570"/>
      <c r="D443" s="570"/>
      <c r="E443" s="570"/>
      <c r="F443" s="570"/>
      <c r="G443" s="570"/>
      <c r="H443" s="570"/>
      <c r="I443" s="570"/>
      <c r="J443" s="570"/>
      <c r="K443" s="570"/>
      <c r="L443" s="570"/>
      <c r="M443" s="570"/>
      <c r="N443" s="570"/>
      <c r="O443" s="570"/>
      <c r="P443" s="570"/>
      <c r="Q443" s="570"/>
      <c r="R443" s="570"/>
      <c r="S443" s="570"/>
      <c r="T443" s="570"/>
      <c r="U443" s="570"/>
      <c r="V443" s="570"/>
      <c r="W443" s="570"/>
      <c r="X443" s="570"/>
      <c r="Y443" s="570"/>
      <c r="Z443" s="570"/>
      <c r="AA443" s="570"/>
      <c r="AB443" s="570"/>
      <c r="AL443" s="570"/>
      <c r="AM443" s="570"/>
      <c r="AN443" s="570"/>
      <c r="AO443" s="570"/>
      <c r="AP443" s="570"/>
      <c r="AQ443" s="570"/>
      <c r="AR443" s="570"/>
      <c r="AS443" s="570"/>
      <c r="AT443" s="570"/>
      <c r="AU443" s="570"/>
      <c r="AV443" s="570"/>
      <c r="AW443" s="570"/>
      <c r="AX443" s="570"/>
      <c r="AY443" s="570"/>
      <c r="AZ443" s="570"/>
      <c r="BA443" s="570"/>
      <c r="BB443" s="570"/>
      <c r="BC443" s="570"/>
      <c r="BD443" s="570"/>
      <c r="BE443" s="570"/>
      <c r="BF443" s="570"/>
      <c r="BG443" s="570"/>
      <c r="BH443" s="570"/>
      <c r="BI443" s="570"/>
      <c r="BJ443" s="570"/>
      <c r="BK443" s="570"/>
      <c r="BL443" s="570"/>
      <c r="BM443" s="570"/>
      <c r="BN443" s="570"/>
      <c r="BO443" s="570"/>
      <c r="BP443" s="570"/>
      <c r="BQ443" s="570"/>
      <c r="BR443" s="570"/>
      <c r="BS443" s="570"/>
      <c r="BT443" s="570"/>
      <c r="BU443" s="570"/>
      <c r="BV443" s="570"/>
      <c r="BW443" s="570"/>
      <c r="BX443" s="570"/>
      <c r="BY443" s="570"/>
      <c r="BZ443" s="570"/>
      <c r="CA443" s="570"/>
      <c r="CB443" s="570"/>
      <c r="CC443" s="570"/>
      <c r="CD443" s="570"/>
      <c r="CE443" s="570"/>
      <c r="CF443" s="570"/>
      <c r="CG443" s="570"/>
      <c r="CH443" s="570"/>
      <c r="CI443" s="570"/>
      <c r="CJ443" s="570"/>
      <c r="CK443" s="570"/>
      <c r="CL443" s="570"/>
      <c r="CM443" s="570"/>
      <c r="CN443" s="570"/>
      <c r="CO443" s="570"/>
      <c r="CP443" s="570"/>
      <c r="CQ443" s="570"/>
      <c r="CR443" s="570"/>
      <c r="CS443" s="570"/>
      <c r="CT443" s="570"/>
      <c r="CU443" s="570"/>
      <c r="CV443" s="570"/>
      <c r="CW443" s="570"/>
      <c r="CX443" s="570"/>
      <c r="CY443" s="570"/>
    </row>
    <row r="444" spans="1:103">
      <c r="A444" s="570"/>
      <c r="B444" s="570"/>
      <c r="C444" s="570"/>
      <c r="D444" s="570"/>
      <c r="E444" s="570"/>
      <c r="F444" s="570"/>
      <c r="G444" s="570"/>
      <c r="H444" s="570"/>
      <c r="I444" s="570"/>
      <c r="J444" s="570"/>
      <c r="K444" s="570"/>
      <c r="L444" s="570"/>
      <c r="M444" s="570"/>
      <c r="N444" s="570"/>
      <c r="O444" s="570"/>
      <c r="P444" s="570"/>
      <c r="Q444" s="570"/>
      <c r="R444" s="570"/>
      <c r="S444" s="570"/>
      <c r="T444" s="570"/>
      <c r="U444" s="570"/>
      <c r="V444" s="570"/>
      <c r="W444" s="570"/>
      <c r="X444" s="570"/>
      <c r="Y444" s="570"/>
      <c r="Z444" s="570"/>
      <c r="AA444" s="570"/>
      <c r="AB444" s="570"/>
      <c r="AL444" s="570"/>
      <c r="AM444" s="570"/>
      <c r="AN444" s="570"/>
      <c r="AO444" s="570"/>
      <c r="AP444" s="570"/>
      <c r="AQ444" s="570"/>
      <c r="AR444" s="570"/>
      <c r="AS444" s="570"/>
      <c r="AT444" s="570"/>
      <c r="AU444" s="570"/>
      <c r="AV444" s="570"/>
      <c r="AW444" s="570"/>
      <c r="AX444" s="570"/>
      <c r="AY444" s="570"/>
      <c r="AZ444" s="570"/>
      <c r="BA444" s="570"/>
      <c r="BB444" s="570"/>
      <c r="BC444" s="570"/>
      <c r="BD444" s="570"/>
      <c r="BE444" s="570"/>
      <c r="BF444" s="570"/>
      <c r="BG444" s="570"/>
      <c r="BH444" s="570"/>
      <c r="BI444" s="570"/>
      <c r="BJ444" s="570"/>
      <c r="BK444" s="570"/>
      <c r="BL444" s="570"/>
      <c r="BM444" s="570"/>
      <c r="BN444" s="570"/>
      <c r="BO444" s="570"/>
      <c r="BP444" s="570"/>
      <c r="BQ444" s="570"/>
      <c r="BR444" s="570"/>
      <c r="BS444" s="570"/>
      <c r="BT444" s="570"/>
      <c r="BU444" s="570"/>
      <c r="BV444" s="570"/>
      <c r="BW444" s="570"/>
      <c r="BX444" s="570"/>
      <c r="BY444" s="570"/>
      <c r="BZ444" s="570"/>
      <c r="CA444" s="570"/>
      <c r="CB444" s="570"/>
      <c r="CC444" s="570"/>
      <c r="CD444" s="570"/>
      <c r="CE444" s="570"/>
      <c r="CF444" s="570"/>
      <c r="CG444" s="570"/>
      <c r="CH444" s="570"/>
      <c r="CI444" s="570"/>
      <c r="CJ444" s="570"/>
      <c r="CK444" s="570"/>
      <c r="CL444" s="570"/>
      <c r="CM444" s="570"/>
      <c r="CN444" s="570"/>
      <c r="CO444" s="570"/>
      <c r="CP444" s="570"/>
      <c r="CQ444" s="570"/>
      <c r="CR444" s="570"/>
      <c r="CS444" s="570"/>
      <c r="CT444" s="570"/>
      <c r="CU444" s="570"/>
      <c r="CV444" s="570"/>
      <c r="CW444" s="570"/>
      <c r="CX444" s="570"/>
      <c r="CY444" s="570"/>
    </row>
    <row r="445" spans="1:103">
      <c r="A445" s="570"/>
      <c r="B445" s="570"/>
      <c r="C445" s="570"/>
      <c r="D445" s="570"/>
      <c r="E445" s="570"/>
      <c r="F445" s="570"/>
      <c r="G445" s="570"/>
      <c r="H445" s="570"/>
      <c r="I445" s="570"/>
      <c r="J445" s="570"/>
      <c r="K445" s="570"/>
      <c r="L445" s="570"/>
      <c r="M445" s="570"/>
      <c r="N445" s="570"/>
      <c r="O445" s="570"/>
      <c r="P445" s="570"/>
      <c r="Q445" s="570"/>
      <c r="R445" s="570"/>
      <c r="S445" s="570"/>
      <c r="T445" s="570"/>
      <c r="U445" s="570"/>
      <c r="V445" s="570"/>
      <c r="W445" s="570"/>
      <c r="X445" s="570"/>
      <c r="Y445" s="570"/>
      <c r="Z445" s="570"/>
      <c r="AA445" s="570"/>
      <c r="AB445" s="570"/>
      <c r="AL445" s="570"/>
      <c r="AM445" s="570"/>
      <c r="AN445" s="570"/>
      <c r="AO445" s="570"/>
      <c r="AP445" s="570"/>
      <c r="AQ445" s="570"/>
      <c r="AR445" s="570"/>
      <c r="AS445" s="570"/>
      <c r="AT445" s="570"/>
      <c r="AU445" s="570"/>
      <c r="AV445" s="570"/>
      <c r="AW445" s="570"/>
      <c r="AX445" s="570"/>
      <c r="AY445" s="570"/>
      <c r="AZ445" s="570"/>
      <c r="BA445" s="570"/>
      <c r="BB445" s="570"/>
      <c r="BC445" s="570"/>
      <c r="BD445" s="570"/>
      <c r="BE445" s="570"/>
      <c r="BF445" s="570"/>
      <c r="BG445" s="570"/>
      <c r="BH445" s="570"/>
      <c r="BI445" s="570"/>
      <c r="BJ445" s="570"/>
      <c r="BK445" s="570"/>
      <c r="BL445" s="570"/>
      <c r="BM445" s="570"/>
      <c r="BN445" s="570"/>
      <c r="BO445" s="570"/>
      <c r="BP445" s="570"/>
      <c r="BQ445" s="570"/>
      <c r="BR445" s="570"/>
      <c r="BS445" s="570"/>
      <c r="BT445" s="570"/>
      <c r="BU445" s="570"/>
      <c r="BV445" s="570"/>
      <c r="BW445" s="570"/>
      <c r="BX445" s="570"/>
      <c r="BY445" s="570"/>
      <c r="BZ445" s="570"/>
      <c r="CA445" s="570"/>
      <c r="CB445" s="570"/>
      <c r="CC445" s="570"/>
      <c r="CD445" s="570"/>
      <c r="CE445" s="570"/>
      <c r="CF445" s="570"/>
      <c r="CG445" s="570"/>
      <c r="CH445" s="570"/>
      <c r="CI445" s="570"/>
      <c r="CJ445" s="570"/>
      <c r="CK445" s="570"/>
      <c r="CL445" s="570"/>
      <c r="CM445" s="570"/>
      <c r="CN445" s="570"/>
      <c r="CO445" s="570"/>
      <c r="CP445" s="570"/>
      <c r="CQ445" s="570"/>
      <c r="CR445" s="570"/>
      <c r="CS445" s="570"/>
      <c r="CT445" s="570"/>
      <c r="CU445" s="570"/>
      <c r="CV445" s="570"/>
      <c r="CW445" s="570"/>
      <c r="CX445" s="570"/>
      <c r="CY445" s="570"/>
    </row>
    <row r="446" spans="1:103">
      <c r="A446" s="570"/>
      <c r="B446" s="570"/>
      <c r="C446" s="570"/>
      <c r="D446" s="570"/>
      <c r="E446" s="570"/>
      <c r="F446" s="570"/>
      <c r="G446" s="570"/>
      <c r="H446" s="570"/>
      <c r="I446" s="570"/>
      <c r="J446" s="570"/>
      <c r="K446" s="570"/>
      <c r="L446" s="570"/>
      <c r="M446" s="570"/>
      <c r="N446" s="570"/>
      <c r="O446" s="570"/>
      <c r="P446" s="570"/>
      <c r="Q446" s="570"/>
      <c r="R446" s="570"/>
      <c r="S446" s="570"/>
      <c r="T446" s="570"/>
      <c r="U446" s="570"/>
      <c r="V446" s="570"/>
      <c r="W446" s="570"/>
      <c r="X446" s="570"/>
      <c r="Y446" s="570"/>
      <c r="Z446" s="570"/>
      <c r="AA446" s="570"/>
      <c r="AB446" s="570"/>
      <c r="AL446" s="570"/>
      <c r="AM446" s="570"/>
      <c r="AN446" s="570"/>
      <c r="AO446" s="570"/>
      <c r="AP446" s="570"/>
      <c r="AQ446" s="570"/>
      <c r="AR446" s="570"/>
      <c r="AS446" s="570"/>
      <c r="AT446" s="570"/>
      <c r="AU446" s="570"/>
      <c r="AV446" s="570"/>
      <c r="AW446" s="570"/>
      <c r="AX446" s="570"/>
      <c r="AY446" s="570"/>
      <c r="AZ446" s="570"/>
      <c r="BA446" s="570"/>
      <c r="BB446" s="570"/>
      <c r="BC446" s="570"/>
      <c r="BD446" s="570"/>
      <c r="BE446" s="570"/>
      <c r="BF446" s="570"/>
      <c r="BG446" s="570"/>
      <c r="BH446" s="570"/>
      <c r="BI446" s="570"/>
      <c r="BJ446" s="570"/>
      <c r="BK446" s="570"/>
      <c r="BL446" s="570"/>
      <c r="BM446" s="570"/>
      <c r="BN446" s="570"/>
      <c r="BO446" s="570"/>
      <c r="BP446" s="570"/>
      <c r="BQ446" s="570"/>
      <c r="BR446" s="570"/>
      <c r="BS446" s="570"/>
      <c r="BT446" s="570"/>
      <c r="BU446" s="570"/>
      <c r="BV446" s="570"/>
      <c r="BW446" s="570"/>
      <c r="BX446" s="570"/>
      <c r="BY446" s="570"/>
      <c r="BZ446" s="570"/>
      <c r="CA446" s="570"/>
      <c r="CB446" s="570"/>
      <c r="CC446" s="570"/>
      <c r="CD446" s="570"/>
      <c r="CE446" s="570"/>
      <c r="CF446" s="570"/>
      <c r="CG446" s="570"/>
      <c r="CH446" s="570"/>
      <c r="CI446" s="570"/>
      <c r="CJ446" s="570"/>
      <c r="CK446" s="570"/>
      <c r="CL446" s="570"/>
      <c r="CM446" s="570"/>
      <c r="CN446" s="570"/>
      <c r="CO446" s="570"/>
      <c r="CP446" s="570"/>
      <c r="CQ446" s="570"/>
      <c r="CR446" s="570"/>
      <c r="CS446" s="570"/>
      <c r="CT446" s="570"/>
      <c r="CU446" s="570"/>
      <c r="CV446" s="570"/>
      <c r="CW446" s="570"/>
      <c r="CX446" s="570"/>
      <c r="CY446" s="570"/>
    </row>
    <row r="447" spans="1:103">
      <c r="A447" s="570"/>
      <c r="B447" s="570"/>
      <c r="C447" s="570"/>
      <c r="D447" s="570"/>
      <c r="E447" s="570"/>
      <c r="F447" s="570"/>
      <c r="G447" s="570"/>
      <c r="H447" s="570"/>
      <c r="I447" s="570"/>
      <c r="J447" s="570"/>
      <c r="K447" s="570"/>
      <c r="L447" s="570"/>
      <c r="M447" s="570"/>
      <c r="N447" s="570"/>
      <c r="O447" s="570"/>
      <c r="P447" s="570"/>
      <c r="Q447" s="570"/>
      <c r="R447" s="570"/>
      <c r="S447" s="570"/>
      <c r="T447" s="570"/>
      <c r="U447" s="570"/>
      <c r="V447" s="570"/>
      <c r="W447" s="570"/>
      <c r="X447" s="570"/>
      <c r="Y447" s="570"/>
      <c r="Z447" s="570"/>
      <c r="AA447" s="570"/>
      <c r="AB447" s="570"/>
      <c r="AL447" s="570"/>
      <c r="AM447" s="570"/>
      <c r="AN447" s="570"/>
      <c r="AO447" s="570"/>
      <c r="AP447" s="570"/>
      <c r="AQ447" s="570"/>
      <c r="AR447" s="570"/>
      <c r="AS447" s="570"/>
      <c r="AT447" s="570"/>
      <c r="AU447" s="570"/>
      <c r="AV447" s="570"/>
      <c r="AW447" s="570"/>
      <c r="AX447" s="570"/>
      <c r="AY447" s="570"/>
      <c r="AZ447" s="570"/>
      <c r="BA447" s="570"/>
      <c r="BB447" s="570"/>
      <c r="BC447" s="570"/>
      <c r="BD447" s="570"/>
      <c r="BE447" s="570"/>
      <c r="BF447" s="570"/>
      <c r="BG447" s="570"/>
      <c r="BH447" s="570"/>
      <c r="BI447" s="570"/>
      <c r="BJ447" s="570"/>
      <c r="BK447" s="570"/>
      <c r="BL447" s="570"/>
      <c r="BM447" s="570"/>
      <c r="BN447" s="570"/>
      <c r="BO447" s="570"/>
      <c r="BP447" s="570"/>
      <c r="BQ447" s="570"/>
      <c r="BR447" s="570"/>
      <c r="BS447" s="570"/>
      <c r="BT447" s="570"/>
      <c r="BU447" s="570"/>
      <c r="BV447" s="570"/>
      <c r="BW447" s="570"/>
      <c r="BX447" s="570"/>
      <c r="BY447" s="570"/>
      <c r="BZ447" s="570"/>
      <c r="CA447" s="570"/>
      <c r="CB447" s="570"/>
      <c r="CC447" s="570"/>
      <c r="CD447" s="570"/>
      <c r="CE447" s="570"/>
      <c r="CF447" s="570"/>
      <c r="CG447" s="570"/>
      <c r="CH447" s="570"/>
      <c r="CI447" s="570"/>
      <c r="CJ447" s="570"/>
      <c r="CK447" s="570"/>
      <c r="CL447" s="570"/>
      <c r="CM447" s="570"/>
      <c r="CN447" s="570"/>
      <c r="CO447" s="570"/>
      <c r="CP447" s="570"/>
      <c r="CQ447" s="570"/>
      <c r="CR447" s="570"/>
      <c r="CS447" s="570"/>
      <c r="CT447" s="570"/>
      <c r="CU447" s="570"/>
      <c r="CV447" s="570"/>
      <c r="CW447" s="570"/>
      <c r="CX447" s="570"/>
      <c r="CY447" s="570"/>
    </row>
    <row r="448" spans="1:103">
      <c r="A448" s="570"/>
      <c r="B448" s="570"/>
      <c r="C448" s="570"/>
      <c r="D448" s="570"/>
      <c r="E448" s="570"/>
      <c r="F448" s="570"/>
      <c r="G448" s="570"/>
      <c r="H448" s="570"/>
      <c r="I448" s="570"/>
      <c r="J448" s="570"/>
      <c r="K448" s="570"/>
      <c r="L448" s="570"/>
      <c r="M448" s="570"/>
      <c r="N448" s="570"/>
      <c r="O448" s="570"/>
      <c r="P448" s="570"/>
      <c r="Q448" s="570"/>
      <c r="R448" s="570"/>
      <c r="S448" s="570"/>
      <c r="T448" s="570"/>
      <c r="U448" s="570"/>
      <c r="V448" s="570"/>
      <c r="W448" s="570"/>
      <c r="X448" s="570"/>
      <c r="Y448" s="570"/>
      <c r="Z448" s="570"/>
      <c r="AA448" s="570"/>
      <c r="AB448" s="570"/>
      <c r="AL448" s="570"/>
      <c r="AM448" s="570"/>
      <c r="AN448" s="570"/>
      <c r="AO448" s="570"/>
      <c r="AP448" s="570"/>
      <c r="AQ448" s="570"/>
      <c r="AR448" s="570"/>
      <c r="AS448" s="570"/>
      <c r="AT448" s="570"/>
      <c r="AU448" s="570"/>
      <c r="AV448" s="570"/>
      <c r="AW448" s="570"/>
      <c r="AX448" s="570"/>
      <c r="AY448" s="570"/>
      <c r="AZ448" s="570"/>
      <c r="BA448" s="570"/>
      <c r="BB448" s="570"/>
      <c r="BC448" s="570"/>
      <c r="BD448" s="570"/>
      <c r="BE448" s="570"/>
      <c r="BF448" s="570"/>
      <c r="BG448" s="570"/>
      <c r="BH448" s="570"/>
      <c r="BI448" s="570"/>
      <c r="BJ448" s="570"/>
      <c r="BK448" s="570"/>
      <c r="BL448" s="570"/>
      <c r="BM448" s="570"/>
      <c r="BN448" s="570"/>
      <c r="BO448" s="570"/>
      <c r="BP448" s="570"/>
      <c r="BQ448" s="570"/>
      <c r="BR448" s="570"/>
      <c r="BS448" s="570"/>
      <c r="BT448" s="570"/>
      <c r="BU448" s="570"/>
      <c r="BV448" s="570"/>
      <c r="BW448" s="570"/>
      <c r="BX448" s="570"/>
      <c r="BY448" s="570"/>
      <c r="BZ448" s="570"/>
      <c r="CA448" s="570"/>
      <c r="CB448" s="570"/>
      <c r="CC448" s="570"/>
      <c r="CD448" s="570"/>
      <c r="CE448" s="570"/>
      <c r="CF448" s="570"/>
      <c r="CG448" s="570"/>
      <c r="CH448" s="570"/>
      <c r="CI448" s="570"/>
      <c r="CJ448" s="570"/>
      <c r="CK448" s="570"/>
      <c r="CL448" s="570"/>
      <c r="CM448" s="570"/>
      <c r="CN448" s="570"/>
      <c r="CO448" s="570"/>
      <c r="CP448" s="570"/>
      <c r="CQ448" s="570"/>
      <c r="CR448" s="570"/>
      <c r="CS448" s="570"/>
      <c r="CT448" s="570"/>
      <c r="CU448" s="570"/>
      <c r="CV448" s="570"/>
      <c r="CW448" s="570"/>
      <c r="CX448" s="570"/>
      <c r="CY448" s="570"/>
    </row>
    <row r="449" spans="1:103">
      <c r="A449" s="570"/>
      <c r="B449" s="570"/>
      <c r="C449" s="570"/>
      <c r="D449" s="570"/>
      <c r="E449" s="570"/>
      <c r="F449" s="570"/>
      <c r="G449" s="570"/>
      <c r="H449" s="570"/>
      <c r="I449" s="570"/>
      <c r="J449" s="570"/>
      <c r="K449" s="570"/>
      <c r="L449" s="570"/>
      <c r="M449" s="570"/>
      <c r="N449" s="570"/>
      <c r="O449" s="570"/>
      <c r="P449" s="570"/>
      <c r="Q449" s="570"/>
      <c r="R449" s="570"/>
      <c r="S449" s="570"/>
      <c r="T449" s="570"/>
      <c r="U449" s="570"/>
      <c r="V449" s="570"/>
      <c r="W449" s="570"/>
      <c r="X449" s="570"/>
      <c r="Y449" s="570"/>
      <c r="Z449" s="570"/>
      <c r="AA449" s="570"/>
      <c r="AB449" s="570"/>
      <c r="AL449" s="570"/>
      <c r="AM449" s="570"/>
      <c r="AN449" s="570"/>
      <c r="AO449" s="570"/>
      <c r="AP449" s="570"/>
      <c r="AQ449" s="570"/>
      <c r="AR449" s="570"/>
      <c r="AS449" s="570"/>
      <c r="AT449" s="570"/>
      <c r="AU449" s="570"/>
      <c r="AV449" s="570"/>
      <c r="AW449" s="570"/>
      <c r="AX449" s="570"/>
      <c r="AY449" s="570"/>
      <c r="AZ449" s="570"/>
      <c r="BA449" s="570"/>
      <c r="BB449" s="570"/>
      <c r="BC449" s="570"/>
      <c r="BD449" s="570"/>
      <c r="BE449" s="570"/>
      <c r="BF449" s="570"/>
      <c r="BG449" s="570"/>
      <c r="BH449" s="570"/>
      <c r="BI449" s="570"/>
      <c r="BJ449" s="570"/>
      <c r="BK449" s="570"/>
      <c r="BL449" s="570"/>
      <c r="BM449" s="570"/>
      <c r="BN449" s="570"/>
      <c r="BO449" s="570"/>
      <c r="BP449" s="570"/>
      <c r="BQ449" s="570"/>
      <c r="BR449" s="570"/>
      <c r="BS449" s="570"/>
      <c r="BT449" s="570"/>
      <c r="BU449" s="570"/>
      <c r="BV449" s="570"/>
      <c r="BW449" s="570"/>
      <c r="BX449" s="570"/>
      <c r="BY449" s="570"/>
      <c r="BZ449" s="570"/>
      <c r="CA449" s="570"/>
      <c r="CB449" s="570"/>
      <c r="CC449" s="570"/>
      <c r="CD449" s="570"/>
      <c r="CE449" s="570"/>
      <c r="CF449" s="570"/>
      <c r="CG449" s="570"/>
      <c r="CH449" s="570"/>
      <c r="CI449" s="570"/>
      <c r="CJ449" s="570"/>
      <c r="CK449" s="570"/>
      <c r="CL449" s="570"/>
      <c r="CM449" s="570"/>
      <c r="CN449" s="570"/>
      <c r="CO449" s="570"/>
      <c r="CP449" s="570"/>
      <c r="CQ449" s="570"/>
      <c r="CR449" s="570"/>
      <c r="CS449" s="570"/>
      <c r="CT449" s="570"/>
      <c r="CU449" s="570"/>
      <c r="CV449" s="570"/>
      <c r="CW449" s="570"/>
      <c r="CX449" s="570"/>
      <c r="CY449" s="570"/>
    </row>
    <row r="450" spans="1:103">
      <c r="A450" s="570"/>
      <c r="B450" s="570"/>
      <c r="C450" s="570"/>
      <c r="D450" s="570"/>
      <c r="E450" s="570"/>
      <c r="F450" s="570"/>
      <c r="G450" s="570"/>
      <c r="H450" s="570"/>
      <c r="I450" s="570"/>
      <c r="J450" s="570"/>
      <c r="K450" s="570"/>
      <c r="L450" s="570"/>
      <c r="M450" s="570"/>
      <c r="N450" s="570"/>
      <c r="O450" s="570"/>
      <c r="P450" s="570"/>
      <c r="Q450" s="570"/>
      <c r="R450" s="570"/>
      <c r="S450" s="570"/>
      <c r="T450" s="570"/>
      <c r="U450" s="570"/>
      <c r="V450" s="570"/>
      <c r="W450" s="570"/>
      <c r="X450" s="570"/>
      <c r="Y450" s="570"/>
      <c r="Z450" s="570"/>
      <c r="AA450" s="570"/>
      <c r="AB450" s="570"/>
      <c r="AL450" s="570"/>
      <c r="AM450" s="570"/>
      <c r="AN450" s="570"/>
      <c r="AO450" s="570"/>
      <c r="AP450" s="570"/>
      <c r="AQ450" s="570"/>
      <c r="AR450" s="570"/>
      <c r="AS450" s="570"/>
      <c r="AT450" s="570"/>
      <c r="AU450" s="570"/>
      <c r="AV450" s="570"/>
      <c r="AW450" s="570"/>
      <c r="AX450" s="570"/>
      <c r="AY450" s="570"/>
      <c r="AZ450" s="570"/>
      <c r="BA450" s="570"/>
      <c r="BB450" s="570"/>
      <c r="BC450" s="570"/>
      <c r="BD450" s="570"/>
      <c r="BE450" s="570"/>
      <c r="BF450" s="570"/>
      <c r="BG450" s="570"/>
      <c r="BH450" s="570"/>
      <c r="BI450" s="570"/>
      <c r="BJ450" s="570"/>
      <c r="BK450" s="570"/>
      <c r="BL450" s="570"/>
      <c r="BM450" s="570"/>
      <c r="BN450" s="570"/>
      <c r="BO450" s="570"/>
      <c r="BP450" s="570"/>
      <c r="BQ450" s="570"/>
      <c r="BR450" s="570"/>
      <c r="BS450" s="570"/>
      <c r="BT450" s="570"/>
      <c r="BU450" s="570"/>
      <c r="BV450" s="570"/>
      <c r="BW450" s="570"/>
      <c r="BX450" s="570"/>
      <c r="BY450" s="570"/>
      <c r="BZ450" s="570"/>
      <c r="CA450" s="570"/>
      <c r="CB450" s="570"/>
      <c r="CC450" s="570"/>
      <c r="CD450" s="570"/>
      <c r="CE450" s="570"/>
      <c r="CF450" s="570"/>
      <c r="CG450" s="570"/>
      <c r="CH450" s="570"/>
      <c r="CI450" s="570"/>
      <c r="CJ450" s="570"/>
      <c r="CK450" s="570"/>
      <c r="CL450" s="570"/>
      <c r="CM450" s="570"/>
      <c r="CN450" s="570"/>
      <c r="CO450" s="570"/>
      <c r="CP450" s="570"/>
      <c r="CQ450" s="570"/>
      <c r="CR450" s="570"/>
      <c r="CS450" s="570"/>
      <c r="CT450" s="570"/>
      <c r="CU450" s="570"/>
      <c r="CV450" s="570"/>
      <c r="CW450" s="570"/>
      <c r="CX450" s="570"/>
      <c r="CY450" s="570"/>
    </row>
    <row r="451" spans="1:103">
      <c r="A451" s="570"/>
      <c r="B451" s="570"/>
      <c r="C451" s="570"/>
      <c r="D451" s="570"/>
      <c r="E451" s="570"/>
      <c r="F451" s="570"/>
      <c r="G451" s="570"/>
      <c r="H451" s="570"/>
      <c r="I451" s="570"/>
      <c r="J451" s="570"/>
      <c r="K451" s="570"/>
      <c r="L451" s="570"/>
      <c r="M451" s="570"/>
      <c r="N451" s="570"/>
      <c r="O451" s="570"/>
      <c r="P451" s="570"/>
      <c r="Q451" s="570"/>
      <c r="R451" s="570"/>
      <c r="S451" s="570"/>
      <c r="T451" s="570"/>
      <c r="U451" s="570"/>
      <c r="V451" s="570"/>
      <c r="W451" s="570"/>
      <c r="X451" s="570"/>
      <c r="Y451" s="570"/>
      <c r="Z451" s="570"/>
      <c r="AA451" s="570"/>
      <c r="AB451" s="570"/>
      <c r="AL451" s="570"/>
      <c r="AM451" s="570"/>
      <c r="AN451" s="570"/>
      <c r="AO451" s="570"/>
      <c r="AP451" s="570"/>
      <c r="AQ451" s="570"/>
      <c r="AR451" s="570"/>
      <c r="AS451" s="570"/>
      <c r="AT451" s="570"/>
      <c r="AU451" s="570"/>
      <c r="AV451" s="570"/>
      <c r="AW451" s="570"/>
      <c r="AX451" s="570"/>
      <c r="AY451" s="570"/>
      <c r="AZ451" s="570"/>
      <c r="BA451" s="570"/>
      <c r="BB451" s="570"/>
      <c r="BC451" s="570"/>
      <c r="BD451" s="570"/>
      <c r="BE451" s="570"/>
      <c r="BF451" s="570"/>
      <c r="BG451" s="570"/>
      <c r="BH451" s="570"/>
      <c r="BI451" s="570"/>
      <c r="BJ451" s="570"/>
      <c r="BK451" s="570"/>
      <c r="BL451" s="570"/>
      <c r="BM451" s="570"/>
      <c r="BN451" s="570"/>
      <c r="BO451" s="570"/>
      <c r="BP451" s="570"/>
      <c r="BQ451" s="570"/>
      <c r="BR451" s="570"/>
      <c r="BS451" s="570"/>
      <c r="BT451" s="570"/>
      <c r="BU451" s="570"/>
      <c r="BV451" s="570"/>
      <c r="BW451" s="570"/>
      <c r="BX451" s="570"/>
      <c r="BY451" s="570"/>
      <c r="BZ451" s="570"/>
      <c r="CA451" s="570"/>
      <c r="CB451" s="570"/>
      <c r="CC451" s="570"/>
      <c r="CD451" s="570"/>
      <c r="CE451" s="570"/>
      <c r="CF451" s="570"/>
      <c r="CG451" s="570"/>
      <c r="CH451" s="570"/>
      <c r="CI451" s="570"/>
      <c r="CJ451" s="570"/>
      <c r="CK451" s="570"/>
      <c r="CL451" s="570"/>
      <c r="CM451" s="570"/>
      <c r="CN451" s="570"/>
      <c r="CO451" s="570"/>
      <c r="CP451" s="570"/>
      <c r="CQ451" s="570"/>
      <c r="CR451" s="570"/>
      <c r="CS451" s="570"/>
      <c r="CT451" s="570"/>
      <c r="CU451" s="570"/>
      <c r="CV451" s="570"/>
      <c r="CW451" s="570"/>
      <c r="CX451" s="570"/>
      <c r="CY451" s="570"/>
    </row>
    <row r="452" spans="1:103">
      <c r="A452" s="570"/>
      <c r="B452" s="570"/>
      <c r="C452" s="570"/>
      <c r="D452" s="570"/>
      <c r="E452" s="570"/>
      <c r="F452" s="570"/>
      <c r="G452" s="570"/>
      <c r="H452" s="570"/>
      <c r="I452" s="570"/>
      <c r="J452" s="570"/>
      <c r="K452" s="570"/>
      <c r="L452" s="570"/>
      <c r="M452" s="570"/>
      <c r="N452" s="570"/>
      <c r="O452" s="570"/>
      <c r="P452" s="570"/>
      <c r="Q452" s="570"/>
      <c r="R452" s="570"/>
      <c r="S452" s="570"/>
      <c r="T452" s="570"/>
      <c r="U452" s="570"/>
      <c r="V452" s="570"/>
      <c r="W452" s="570"/>
      <c r="X452" s="570"/>
      <c r="Y452" s="570"/>
      <c r="Z452" s="570"/>
      <c r="AA452" s="570"/>
      <c r="AB452" s="570"/>
      <c r="AL452" s="570"/>
      <c r="AM452" s="570"/>
      <c r="AN452" s="570"/>
      <c r="AO452" s="570"/>
      <c r="AP452" s="570"/>
      <c r="AQ452" s="570"/>
      <c r="AR452" s="570"/>
      <c r="AS452" s="570"/>
      <c r="AT452" s="570"/>
      <c r="AU452" s="570"/>
      <c r="AV452" s="570"/>
      <c r="AW452" s="570"/>
      <c r="AX452" s="570"/>
      <c r="AY452" s="570"/>
      <c r="AZ452" s="570"/>
      <c r="BA452" s="570"/>
      <c r="BB452" s="570"/>
      <c r="BC452" s="570"/>
      <c r="BD452" s="570"/>
      <c r="BE452" s="570"/>
      <c r="BF452" s="570"/>
      <c r="BG452" s="570"/>
      <c r="BH452" s="570"/>
      <c r="BI452" s="570"/>
      <c r="BJ452" s="570"/>
      <c r="BK452" s="570"/>
      <c r="BL452" s="570"/>
      <c r="BM452" s="570"/>
      <c r="BN452" s="570"/>
      <c r="BO452" s="570"/>
      <c r="BP452" s="570"/>
      <c r="BQ452" s="570"/>
      <c r="BR452" s="570"/>
      <c r="BS452" s="570"/>
      <c r="BT452" s="570"/>
      <c r="BU452" s="570"/>
      <c r="BV452" s="570"/>
      <c r="BW452" s="570"/>
      <c r="BX452" s="570"/>
      <c r="BY452" s="570"/>
      <c r="BZ452" s="570"/>
      <c r="CA452" s="570"/>
      <c r="CB452" s="570"/>
      <c r="CC452" s="570"/>
      <c r="CD452" s="570"/>
      <c r="CE452" s="570"/>
      <c r="CF452" s="570"/>
      <c r="CG452" s="570"/>
      <c r="CH452" s="570"/>
      <c r="CI452" s="570"/>
      <c r="CJ452" s="570"/>
      <c r="CK452" s="570"/>
      <c r="CL452" s="570"/>
      <c r="CM452" s="570"/>
      <c r="CN452" s="570"/>
      <c r="CO452" s="570"/>
      <c r="CP452" s="570"/>
      <c r="CQ452" s="570"/>
      <c r="CR452" s="570"/>
      <c r="CS452" s="570"/>
      <c r="CT452" s="570"/>
      <c r="CU452" s="570"/>
      <c r="CV452" s="570"/>
      <c r="CW452" s="570"/>
      <c r="CX452" s="570"/>
      <c r="CY452" s="570"/>
    </row>
    <row r="453" spans="1:103">
      <c r="A453" s="570"/>
      <c r="B453" s="570"/>
      <c r="C453" s="570"/>
      <c r="D453" s="570"/>
      <c r="E453" s="570"/>
      <c r="F453" s="570"/>
      <c r="G453" s="570"/>
      <c r="H453" s="570"/>
      <c r="I453" s="570"/>
      <c r="J453" s="570"/>
      <c r="K453" s="570"/>
      <c r="L453" s="570"/>
      <c r="M453" s="570"/>
      <c r="N453" s="570"/>
      <c r="O453" s="570"/>
      <c r="P453" s="570"/>
      <c r="Q453" s="570"/>
      <c r="R453" s="570"/>
      <c r="S453" s="570"/>
      <c r="T453" s="570"/>
      <c r="U453" s="570"/>
      <c r="V453" s="570"/>
      <c r="W453" s="570"/>
      <c r="X453" s="570"/>
      <c r="Y453" s="570"/>
      <c r="Z453" s="570"/>
      <c r="AA453" s="570"/>
      <c r="AB453" s="570"/>
      <c r="AL453" s="570"/>
      <c r="AM453" s="570"/>
      <c r="AN453" s="570"/>
      <c r="AO453" s="570"/>
      <c r="AP453" s="570"/>
      <c r="AQ453" s="570"/>
      <c r="AR453" s="570"/>
      <c r="AS453" s="570"/>
      <c r="AT453" s="570"/>
      <c r="AU453" s="570"/>
      <c r="AV453" s="570"/>
      <c r="AW453" s="570"/>
      <c r="AX453" s="570"/>
      <c r="AY453" s="570"/>
      <c r="AZ453" s="570"/>
      <c r="BA453" s="570"/>
      <c r="BB453" s="570"/>
      <c r="BC453" s="570"/>
      <c r="BD453" s="570"/>
      <c r="BE453" s="570"/>
      <c r="BF453" s="570"/>
      <c r="BG453" s="570"/>
      <c r="BH453" s="570"/>
      <c r="BI453" s="570"/>
      <c r="BJ453" s="570"/>
      <c r="BK453" s="570"/>
      <c r="BL453" s="570"/>
      <c r="BM453" s="570"/>
      <c r="BN453" s="570"/>
      <c r="BO453" s="570"/>
      <c r="BP453" s="570"/>
      <c r="BQ453" s="570"/>
      <c r="BR453" s="570"/>
      <c r="BS453" s="570"/>
      <c r="BT453" s="570"/>
      <c r="BU453" s="570"/>
      <c r="BV453" s="570"/>
      <c r="BW453" s="570"/>
      <c r="BX453" s="570"/>
      <c r="BY453" s="570"/>
      <c r="BZ453" s="570"/>
      <c r="CA453" s="570"/>
      <c r="CB453" s="570"/>
      <c r="CC453" s="570"/>
      <c r="CD453" s="570"/>
      <c r="CE453" s="570"/>
      <c r="CF453" s="570"/>
      <c r="CG453" s="570"/>
      <c r="CH453" s="570"/>
      <c r="CI453" s="570"/>
      <c r="CJ453" s="570"/>
      <c r="CK453" s="570"/>
      <c r="CL453" s="570"/>
      <c r="CM453" s="570"/>
      <c r="CN453" s="570"/>
      <c r="CO453" s="570"/>
      <c r="CP453" s="570"/>
      <c r="CQ453" s="570"/>
      <c r="CR453" s="570"/>
      <c r="CS453" s="570"/>
      <c r="CT453" s="570"/>
      <c r="CU453" s="570"/>
      <c r="CV453" s="570"/>
      <c r="CW453" s="570"/>
      <c r="CX453" s="570"/>
      <c r="CY453" s="570"/>
    </row>
    <row r="454" spans="1:103">
      <c r="A454" s="570"/>
      <c r="B454" s="570"/>
      <c r="C454" s="570"/>
      <c r="D454" s="570"/>
      <c r="E454" s="570"/>
      <c r="F454" s="570"/>
      <c r="G454" s="570"/>
      <c r="H454" s="570"/>
      <c r="I454" s="570"/>
      <c r="J454" s="570"/>
      <c r="K454" s="570"/>
      <c r="L454" s="570"/>
      <c r="M454" s="570"/>
      <c r="N454" s="570"/>
      <c r="O454" s="570"/>
      <c r="P454" s="570"/>
      <c r="Q454" s="570"/>
      <c r="R454" s="570"/>
      <c r="S454" s="570"/>
      <c r="T454" s="570"/>
      <c r="U454" s="570"/>
      <c r="V454" s="570"/>
      <c r="W454" s="570"/>
      <c r="X454" s="570"/>
      <c r="Y454" s="570"/>
      <c r="Z454" s="570"/>
      <c r="AA454" s="570"/>
      <c r="AB454" s="570"/>
      <c r="AL454" s="570"/>
      <c r="AM454" s="570"/>
      <c r="AN454" s="570"/>
      <c r="AO454" s="570"/>
      <c r="AP454" s="570"/>
      <c r="AQ454" s="570"/>
      <c r="AR454" s="570"/>
      <c r="AS454" s="570"/>
      <c r="AT454" s="570"/>
      <c r="AU454" s="570"/>
      <c r="AV454" s="570"/>
      <c r="AW454" s="570"/>
      <c r="AX454" s="570"/>
      <c r="AY454" s="570"/>
      <c r="AZ454" s="570"/>
      <c r="BA454" s="570"/>
      <c r="BB454" s="570"/>
      <c r="BC454" s="570"/>
      <c r="BD454" s="570"/>
      <c r="BE454" s="570"/>
      <c r="BF454" s="570"/>
      <c r="BG454" s="570"/>
      <c r="BH454" s="570"/>
      <c r="BI454" s="570"/>
      <c r="BJ454" s="570"/>
      <c r="BK454" s="570"/>
      <c r="BL454" s="570"/>
      <c r="BM454" s="570"/>
      <c r="BN454" s="570"/>
      <c r="BO454" s="570"/>
      <c r="BP454" s="570"/>
      <c r="BQ454" s="570"/>
      <c r="BR454" s="570"/>
      <c r="BS454" s="570"/>
      <c r="BT454" s="570"/>
      <c r="BU454" s="570"/>
      <c r="BV454" s="570"/>
      <c r="BW454" s="570"/>
      <c r="BX454" s="570"/>
      <c r="BY454" s="570"/>
      <c r="BZ454" s="570"/>
      <c r="CA454" s="570"/>
      <c r="CB454" s="570"/>
      <c r="CC454" s="570"/>
      <c r="CD454" s="570"/>
      <c r="CE454" s="570"/>
      <c r="CF454" s="570"/>
      <c r="CG454" s="570"/>
      <c r="CH454" s="570"/>
      <c r="CI454" s="570"/>
      <c r="CJ454" s="570"/>
      <c r="CK454" s="570"/>
      <c r="CL454" s="570"/>
      <c r="CM454" s="570"/>
      <c r="CN454" s="570"/>
      <c r="CO454" s="570"/>
      <c r="CP454" s="570"/>
      <c r="CQ454" s="570"/>
      <c r="CR454" s="570"/>
      <c r="CS454" s="570"/>
      <c r="CT454" s="570"/>
      <c r="CU454" s="570"/>
      <c r="CV454" s="570"/>
      <c r="CW454" s="570"/>
      <c r="CX454" s="570"/>
      <c r="CY454" s="570"/>
    </row>
    <row r="455" spans="1:103">
      <c r="A455" s="570"/>
      <c r="B455" s="570"/>
      <c r="C455" s="570"/>
      <c r="D455" s="570"/>
      <c r="E455" s="570"/>
      <c r="F455" s="570"/>
      <c r="G455" s="570"/>
      <c r="H455" s="570"/>
      <c r="I455" s="570"/>
      <c r="J455" s="570"/>
      <c r="K455" s="570"/>
      <c r="L455" s="570"/>
      <c r="M455" s="570"/>
      <c r="N455" s="570"/>
      <c r="O455" s="570"/>
      <c r="P455" s="570"/>
      <c r="Q455" s="570"/>
      <c r="R455" s="570"/>
      <c r="S455" s="570"/>
      <c r="T455" s="570"/>
      <c r="U455" s="570"/>
      <c r="V455" s="570"/>
      <c r="W455" s="570"/>
      <c r="X455" s="570"/>
      <c r="Y455" s="570"/>
      <c r="Z455" s="570"/>
      <c r="AA455" s="570"/>
      <c r="AB455" s="570"/>
      <c r="AL455" s="570"/>
      <c r="AM455" s="570"/>
      <c r="AN455" s="570"/>
      <c r="AO455" s="570"/>
      <c r="AP455" s="570"/>
      <c r="AQ455" s="570"/>
      <c r="AR455" s="570"/>
      <c r="AS455" s="570"/>
      <c r="AT455" s="570"/>
      <c r="AU455" s="570"/>
      <c r="AV455" s="570"/>
      <c r="AW455" s="570"/>
      <c r="AX455" s="570"/>
      <c r="AY455" s="570"/>
      <c r="AZ455" s="570"/>
      <c r="BA455" s="570"/>
      <c r="BB455" s="570"/>
      <c r="BC455" s="570"/>
      <c r="BD455" s="570"/>
      <c r="BE455" s="570"/>
      <c r="BF455" s="570"/>
      <c r="BG455" s="570"/>
      <c r="BH455" s="570"/>
      <c r="BI455" s="570"/>
      <c r="BJ455" s="570"/>
      <c r="BK455" s="570"/>
      <c r="BL455" s="570"/>
      <c r="BM455" s="570"/>
      <c r="BN455" s="570"/>
      <c r="BO455" s="570"/>
      <c r="BP455" s="570"/>
      <c r="BQ455" s="570"/>
      <c r="BR455" s="570"/>
      <c r="BS455" s="570"/>
      <c r="BT455" s="570"/>
      <c r="BU455" s="570"/>
      <c r="BV455" s="570"/>
      <c r="BW455" s="570"/>
      <c r="BX455" s="570"/>
      <c r="BY455" s="570"/>
      <c r="BZ455" s="570"/>
      <c r="CA455" s="570"/>
      <c r="CB455" s="570"/>
      <c r="CC455" s="570"/>
      <c r="CD455" s="570"/>
      <c r="CE455" s="570"/>
      <c r="CF455" s="570"/>
      <c r="CG455" s="570"/>
      <c r="CH455" s="570"/>
      <c r="CI455" s="570"/>
      <c r="CJ455" s="570"/>
      <c r="CK455" s="570"/>
      <c r="CL455" s="570"/>
      <c r="CM455" s="570"/>
      <c r="CN455" s="570"/>
      <c r="CO455" s="570"/>
      <c r="CP455" s="570"/>
      <c r="CQ455" s="570"/>
      <c r="CR455" s="570"/>
      <c r="CS455" s="570"/>
      <c r="CT455" s="570"/>
      <c r="CU455" s="570"/>
      <c r="CV455" s="570"/>
      <c r="CW455" s="570"/>
      <c r="CX455" s="570"/>
      <c r="CY455" s="570"/>
    </row>
    <row r="456" spans="1:103">
      <c r="A456" s="570"/>
      <c r="B456" s="570"/>
      <c r="C456" s="570"/>
      <c r="D456" s="570"/>
      <c r="E456" s="570"/>
      <c r="F456" s="570"/>
      <c r="G456" s="570"/>
      <c r="H456" s="570"/>
      <c r="I456" s="570"/>
      <c r="J456" s="570"/>
      <c r="K456" s="570"/>
      <c r="L456" s="570"/>
      <c r="M456" s="570"/>
      <c r="N456" s="570"/>
      <c r="O456" s="570"/>
      <c r="P456" s="570"/>
      <c r="Q456" s="570"/>
      <c r="R456" s="570"/>
      <c r="S456" s="570"/>
      <c r="T456" s="570"/>
      <c r="U456" s="570"/>
      <c r="V456" s="570"/>
      <c r="W456" s="570"/>
      <c r="X456" s="570"/>
      <c r="Y456" s="570"/>
      <c r="Z456" s="570"/>
      <c r="AA456" s="570"/>
      <c r="AB456" s="570"/>
      <c r="AL456" s="570"/>
      <c r="AM456" s="570"/>
      <c r="AN456" s="570"/>
      <c r="AO456" s="570"/>
      <c r="AP456" s="570"/>
      <c r="AQ456" s="570"/>
      <c r="AR456" s="570"/>
      <c r="AS456" s="570"/>
      <c r="AT456" s="570"/>
      <c r="AU456" s="570"/>
      <c r="AV456" s="570"/>
      <c r="AW456" s="570"/>
      <c r="AX456" s="570"/>
      <c r="AY456" s="570"/>
      <c r="AZ456" s="570"/>
      <c r="BA456" s="570"/>
      <c r="BB456" s="570"/>
      <c r="BC456" s="570"/>
      <c r="BD456" s="570"/>
      <c r="BE456" s="570"/>
      <c r="BF456" s="570"/>
      <c r="BG456" s="570"/>
      <c r="BH456" s="570"/>
      <c r="BI456" s="570"/>
      <c r="BJ456" s="570"/>
      <c r="BK456" s="570"/>
      <c r="BL456" s="570"/>
      <c r="BM456" s="570"/>
      <c r="BN456" s="570"/>
      <c r="BO456" s="570"/>
      <c r="BP456" s="570"/>
      <c r="BQ456" s="570"/>
      <c r="BR456" s="570"/>
      <c r="BS456" s="570"/>
      <c r="BT456" s="570"/>
      <c r="BU456" s="570"/>
      <c r="BV456" s="570"/>
      <c r="BW456" s="570"/>
      <c r="BX456" s="570"/>
      <c r="BY456" s="570"/>
      <c r="BZ456" s="570"/>
      <c r="CA456" s="570"/>
      <c r="CB456" s="570"/>
      <c r="CC456" s="570"/>
      <c r="CD456" s="570"/>
      <c r="CE456" s="570"/>
      <c r="CF456" s="570"/>
      <c r="CG456" s="570"/>
      <c r="CH456" s="570"/>
      <c r="CI456" s="570"/>
      <c r="CJ456" s="570"/>
      <c r="CK456" s="570"/>
      <c r="CL456" s="570"/>
      <c r="CM456" s="570"/>
      <c r="CN456" s="570"/>
      <c r="CO456" s="570"/>
      <c r="CP456" s="570"/>
      <c r="CQ456" s="570"/>
      <c r="CR456" s="570"/>
      <c r="CS456" s="570"/>
      <c r="CT456" s="570"/>
      <c r="CU456" s="570"/>
      <c r="CV456" s="570"/>
      <c r="CW456" s="570"/>
      <c r="CX456" s="570"/>
      <c r="CY456" s="570"/>
    </row>
    <row r="457" spans="1:103">
      <c r="A457" s="570"/>
      <c r="B457" s="570"/>
      <c r="C457" s="570"/>
      <c r="D457" s="570"/>
      <c r="E457" s="570"/>
      <c r="F457" s="570"/>
      <c r="G457" s="570"/>
      <c r="H457" s="570"/>
      <c r="I457" s="570"/>
      <c r="J457" s="570"/>
      <c r="K457" s="570"/>
      <c r="L457" s="570"/>
      <c r="M457" s="570"/>
      <c r="N457" s="570"/>
      <c r="O457" s="570"/>
      <c r="P457" s="570"/>
      <c r="Q457" s="570"/>
      <c r="R457" s="570"/>
      <c r="S457" s="570"/>
      <c r="T457" s="570"/>
      <c r="U457" s="570"/>
      <c r="V457" s="570"/>
      <c r="W457" s="570"/>
      <c r="X457" s="570"/>
      <c r="Y457" s="570"/>
      <c r="Z457" s="570"/>
      <c r="AA457" s="570"/>
      <c r="AB457" s="570"/>
      <c r="AL457" s="570"/>
      <c r="AM457" s="570"/>
      <c r="AN457" s="570"/>
      <c r="AO457" s="570"/>
      <c r="AP457" s="570"/>
      <c r="AQ457" s="570"/>
      <c r="AR457" s="570"/>
      <c r="AS457" s="570"/>
      <c r="AT457" s="570"/>
      <c r="AU457" s="570"/>
      <c r="AV457" s="570"/>
      <c r="AW457" s="570"/>
      <c r="AX457" s="570"/>
      <c r="AY457" s="570"/>
      <c r="AZ457" s="570"/>
      <c r="BA457" s="570"/>
      <c r="BB457" s="570"/>
      <c r="BC457" s="570"/>
      <c r="BD457" s="570"/>
      <c r="BE457" s="570"/>
      <c r="BF457" s="570"/>
      <c r="BG457" s="570"/>
      <c r="BH457" s="570"/>
      <c r="BI457" s="570"/>
      <c r="BJ457" s="570"/>
      <c r="BK457" s="570"/>
      <c r="BL457" s="570"/>
      <c r="BM457" s="570"/>
      <c r="BN457" s="570"/>
      <c r="BO457" s="570"/>
      <c r="BP457" s="570"/>
      <c r="BQ457" s="570"/>
      <c r="BR457" s="570"/>
      <c r="BS457" s="570"/>
      <c r="BT457" s="570"/>
      <c r="BU457" s="570"/>
      <c r="BV457" s="570"/>
      <c r="BW457" s="570"/>
      <c r="BX457" s="570"/>
      <c r="BY457" s="570"/>
      <c r="BZ457" s="570"/>
      <c r="CA457" s="570"/>
      <c r="CB457" s="570"/>
      <c r="CC457" s="570"/>
      <c r="CD457" s="570"/>
      <c r="CE457" s="570"/>
      <c r="CF457" s="570"/>
      <c r="CG457" s="570"/>
      <c r="CH457" s="570"/>
      <c r="CI457" s="570"/>
      <c r="CJ457" s="570"/>
      <c r="CK457" s="570"/>
      <c r="CL457" s="570"/>
      <c r="CM457" s="570"/>
      <c r="CN457" s="570"/>
      <c r="CO457" s="570"/>
      <c r="CP457" s="570"/>
      <c r="CQ457" s="570"/>
      <c r="CR457" s="570"/>
      <c r="CS457" s="570"/>
      <c r="CT457" s="570"/>
      <c r="CU457" s="570"/>
      <c r="CV457" s="570"/>
      <c r="CW457" s="570"/>
      <c r="CX457" s="570"/>
      <c r="CY457" s="570"/>
    </row>
    <row r="458" spans="1:103">
      <c r="A458" s="570"/>
      <c r="B458" s="570"/>
      <c r="C458" s="570"/>
      <c r="D458" s="570"/>
      <c r="E458" s="570"/>
      <c r="F458" s="570"/>
      <c r="G458" s="570"/>
      <c r="H458" s="570"/>
      <c r="I458" s="570"/>
      <c r="J458" s="570"/>
      <c r="K458" s="570"/>
      <c r="L458" s="570"/>
      <c r="M458" s="570"/>
      <c r="N458" s="570"/>
      <c r="O458" s="570"/>
      <c r="P458" s="570"/>
      <c r="Q458" s="570"/>
      <c r="R458" s="570"/>
      <c r="S458" s="570"/>
      <c r="T458" s="570"/>
      <c r="U458" s="570"/>
      <c r="V458" s="570"/>
      <c r="W458" s="570"/>
      <c r="X458" s="570"/>
      <c r="Y458" s="570"/>
      <c r="Z458" s="570"/>
      <c r="AA458" s="570"/>
      <c r="AB458" s="570"/>
      <c r="AL458" s="570"/>
      <c r="AM458" s="570"/>
      <c r="AN458" s="570"/>
      <c r="AO458" s="570"/>
      <c r="AP458" s="570"/>
      <c r="AQ458" s="570"/>
      <c r="AR458" s="570"/>
      <c r="AS458" s="570"/>
      <c r="AT458" s="570"/>
      <c r="AU458" s="570"/>
      <c r="AV458" s="570"/>
      <c r="AW458" s="570"/>
      <c r="AX458" s="570"/>
      <c r="AY458" s="570"/>
      <c r="AZ458" s="570"/>
      <c r="BA458" s="570"/>
      <c r="BB458" s="570"/>
      <c r="BC458" s="570"/>
      <c r="BD458" s="570"/>
      <c r="BE458" s="570"/>
      <c r="BF458" s="570"/>
      <c r="BG458" s="570"/>
      <c r="BH458" s="570"/>
      <c r="BI458" s="570"/>
      <c r="BJ458" s="570"/>
      <c r="BK458" s="570"/>
      <c r="BL458" s="570"/>
      <c r="BM458" s="570"/>
      <c r="BN458" s="570"/>
      <c r="BO458" s="570"/>
      <c r="BP458" s="570"/>
      <c r="BQ458" s="570"/>
      <c r="BR458" s="570"/>
      <c r="BS458" s="570"/>
      <c r="BT458" s="570"/>
      <c r="BU458" s="570"/>
      <c r="BV458" s="570"/>
      <c r="BW458" s="570"/>
      <c r="BX458" s="570"/>
      <c r="BY458" s="570"/>
      <c r="BZ458" s="570"/>
      <c r="CA458" s="570"/>
      <c r="CB458" s="570"/>
      <c r="CC458" s="570"/>
      <c r="CD458" s="570"/>
      <c r="CE458" s="570"/>
      <c r="CF458" s="570"/>
      <c r="CG458" s="570"/>
      <c r="CH458" s="570"/>
      <c r="CI458" s="570"/>
      <c r="CJ458" s="570"/>
      <c r="CK458" s="570"/>
      <c r="CL458" s="570"/>
      <c r="CM458" s="570"/>
      <c r="CN458" s="570"/>
      <c r="CO458" s="570"/>
      <c r="CP458" s="570"/>
      <c r="CQ458" s="570"/>
      <c r="CR458" s="570"/>
      <c r="CS458" s="570"/>
      <c r="CT458" s="570"/>
      <c r="CU458" s="570"/>
      <c r="CV458" s="570"/>
      <c r="CW458" s="570"/>
      <c r="CX458" s="570"/>
      <c r="CY458" s="570"/>
    </row>
    <row r="459" spans="1:103">
      <c r="A459" s="570"/>
      <c r="B459" s="570"/>
      <c r="C459" s="570"/>
      <c r="D459" s="570"/>
      <c r="E459" s="570"/>
      <c r="F459" s="570"/>
      <c r="G459" s="570"/>
      <c r="H459" s="570"/>
      <c r="I459" s="570"/>
      <c r="J459" s="570"/>
      <c r="K459" s="570"/>
      <c r="L459" s="570"/>
      <c r="M459" s="570"/>
      <c r="N459" s="570"/>
      <c r="O459" s="570"/>
      <c r="P459" s="570"/>
      <c r="Q459" s="570"/>
      <c r="R459" s="570"/>
      <c r="S459" s="570"/>
      <c r="T459" s="570"/>
      <c r="U459" s="570"/>
      <c r="V459" s="570"/>
      <c r="W459" s="570"/>
      <c r="X459" s="570"/>
      <c r="Y459" s="570"/>
      <c r="Z459" s="570"/>
      <c r="AA459" s="570"/>
      <c r="AB459" s="570"/>
      <c r="AL459" s="570"/>
      <c r="AM459" s="570"/>
      <c r="AN459" s="570"/>
      <c r="AO459" s="570"/>
      <c r="AP459" s="570"/>
      <c r="AQ459" s="570"/>
      <c r="AR459" s="570"/>
      <c r="AS459" s="570"/>
      <c r="AT459" s="570"/>
      <c r="AU459" s="570"/>
      <c r="AV459" s="570"/>
      <c r="AW459" s="570"/>
      <c r="AX459" s="570"/>
      <c r="AY459" s="570"/>
      <c r="AZ459" s="570"/>
      <c r="BA459" s="570"/>
      <c r="BB459" s="570"/>
      <c r="BC459" s="570"/>
      <c r="BD459" s="570"/>
      <c r="BE459" s="570"/>
      <c r="BF459" s="570"/>
      <c r="BG459" s="570"/>
      <c r="BH459" s="570"/>
      <c r="BI459" s="570"/>
      <c r="BJ459" s="570"/>
      <c r="BK459" s="570"/>
      <c r="BL459" s="570"/>
      <c r="BM459" s="570"/>
      <c r="BN459" s="570"/>
      <c r="BO459" s="570"/>
      <c r="BP459" s="570"/>
      <c r="BQ459" s="570"/>
      <c r="BR459" s="570"/>
      <c r="BS459" s="570"/>
      <c r="BT459" s="570"/>
      <c r="BU459" s="570"/>
      <c r="BV459" s="570"/>
      <c r="BW459" s="570"/>
      <c r="BX459" s="570"/>
      <c r="BY459" s="570"/>
      <c r="BZ459" s="570"/>
      <c r="CA459" s="570"/>
      <c r="CB459" s="570"/>
      <c r="CC459" s="570"/>
      <c r="CD459" s="570"/>
      <c r="CE459" s="570"/>
      <c r="CF459" s="570"/>
      <c r="CG459" s="570"/>
      <c r="CH459" s="570"/>
      <c r="CI459" s="570"/>
      <c r="CJ459" s="570"/>
      <c r="CK459" s="570"/>
      <c r="CL459" s="570"/>
      <c r="CM459" s="570"/>
      <c r="CN459" s="570"/>
      <c r="CO459" s="570"/>
      <c r="CP459" s="570"/>
      <c r="CQ459" s="570"/>
      <c r="CR459" s="570"/>
      <c r="CS459" s="570"/>
      <c r="CT459" s="570"/>
      <c r="CU459" s="570"/>
      <c r="CV459" s="570"/>
      <c r="CW459" s="570"/>
      <c r="CX459" s="570"/>
      <c r="CY459" s="570"/>
    </row>
    <row r="460" spans="1:103">
      <c r="A460" s="570"/>
      <c r="B460" s="570"/>
      <c r="C460" s="570"/>
      <c r="D460" s="570"/>
      <c r="E460" s="570"/>
      <c r="F460" s="570"/>
      <c r="G460" s="570"/>
      <c r="H460" s="570"/>
      <c r="I460" s="570"/>
      <c r="J460" s="570"/>
      <c r="K460" s="570"/>
      <c r="L460" s="570"/>
      <c r="M460" s="570"/>
      <c r="N460" s="570"/>
      <c r="O460" s="570"/>
      <c r="P460" s="570"/>
      <c r="Q460" s="570"/>
      <c r="R460" s="570"/>
      <c r="S460" s="570"/>
      <c r="T460" s="570"/>
      <c r="U460" s="570"/>
      <c r="V460" s="570"/>
      <c r="W460" s="570"/>
      <c r="X460" s="570"/>
      <c r="Y460" s="570"/>
      <c r="Z460" s="570"/>
      <c r="AA460" s="570"/>
      <c r="AB460" s="570"/>
      <c r="AL460" s="570"/>
      <c r="AM460" s="570"/>
      <c r="AN460" s="570"/>
      <c r="AO460" s="570"/>
      <c r="AP460" s="570"/>
      <c r="AQ460" s="570"/>
      <c r="AR460" s="570"/>
      <c r="AS460" s="570"/>
      <c r="AT460" s="570"/>
      <c r="AU460" s="570"/>
      <c r="AV460" s="570"/>
      <c r="AW460" s="570"/>
      <c r="AX460" s="570"/>
      <c r="AY460" s="570"/>
      <c r="AZ460" s="570"/>
      <c r="BA460" s="570"/>
      <c r="BB460" s="570"/>
      <c r="BC460" s="570"/>
      <c r="BD460" s="570"/>
      <c r="BE460" s="570"/>
      <c r="BF460" s="570"/>
      <c r="BG460" s="570"/>
      <c r="BH460" s="570"/>
      <c r="BI460" s="570"/>
      <c r="BJ460" s="570"/>
      <c r="BK460" s="570"/>
      <c r="BL460" s="570"/>
      <c r="BM460" s="570"/>
      <c r="BN460" s="570"/>
      <c r="BO460" s="570"/>
      <c r="BP460" s="570"/>
      <c r="BQ460" s="570"/>
      <c r="BR460" s="570"/>
      <c r="BS460" s="570"/>
      <c r="BT460" s="570"/>
      <c r="BU460" s="570"/>
      <c r="BV460" s="570"/>
      <c r="BW460" s="570"/>
      <c r="BX460" s="570"/>
      <c r="BY460" s="570"/>
      <c r="BZ460" s="570"/>
      <c r="CA460" s="570"/>
      <c r="CB460" s="570"/>
      <c r="CC460" s="570"/>
      <c r="CD460" s="570"/>
      <c r="CE460" s="570"/>
      <c r="CF460" s="570"/>
      <c r="CG460" s="570"/>
      <c r="CH460" s="570"/>
      <c r="CI460" s="570"/>
      <c r="CJ460" s="570"/>
      <c r="CK460" s="570"/>
      <c r="CL460" s="570"/>
      <c r="CM460" s="570"/>
      <c r="CN460" s="570"/>
      <c r="CO460" s="570"/>
      <c r="CP460" s="570"/>
      <c r="CQ460" s="570"/>
      <c r="CR460" s="570"/>
      <c r="CS460" s="570"/>
      <c r="CT460" s="570"/>
      <c r="CU460" s="570"/>
      <c r="CV460" s="570"/>
      <c r="CW460" s="570"/>
      <c r="CX460" s="570"/>
      <c r="CY460" s="570"/>
    </row>
    <row r="461" spans="1:103">
      <c r="A461" s="570"/>
      <c r="B461" s="570"/>
      <c r="C461" s="570"/>
      <c r="D461" s="570"/>
      <c r="E461" s="570"/>
      <c r="F461" s="570"/>
      <c r="G461" s="570"/>
      <c r="H461" s="570"/>
      <c r="I461" s="570"/>
      <c r="J461" s="570"/>
      <c r="K461" s="570"/>
      <c r="L461" s="570"/>
      <c r="M461" s="570"/>
      <c r="N461" s="570"/>
      <c r="O461" s="570"/>
      <c r="P461" s="570"/>
      <c r="Q461" s="570"/>
      <c r="R461" s="570"/>
      <c r="S461" s="570"/>
      <c r="T461" s="570"/>
      <c r="U461" s="570"/>
      <c r="V461" s="570"/>
      <c r="W461" s="570"/>
      <c r="X461" s="570"/>
      <c r="Y461" s="570"/>
      <c r="Z461" s="570"/>
      <c r="AA461" s="570"/>
      <c r="AB461" s="570"/>
      <c r="AL461" s="570"/>
      <c r="AM461" s="570"/>
      <c r="AN461" s="570"/>
      <c r="AO461" s="570"/>
      <c r="AP461" s="570"/>
      <c r="AQ461" s="570"/>
      <c r="AR461" s="570"/>
      <c r="AS461" s="570"/>
      <c r="AT461" s="570"/>
      <c r="AU461" s="570"/>
      <c r="AV461" s="570"/>
      <c r="AW461" s="570"/>
      <c r="AX461" s="570"/>
      <c r="AY461" s="570"/>
      <c r="AZ461" s="570"/>
      <c r="BA461" s="570"/>
      <c r="BB461" s="570"/>
      <c r="BC461" s="570"/>
      <c r="BD461" s="570"/>
      <c r="BE461" s="570"/>
      <c r="BF461" s="570"/>
      <c r="BG461" s="570"/>
      <c r="BH461" s="570"/>
      <c r="BI461" s="570"/>
      <c r="BJ461" s="570"/>
      <c r="BK461" s="570"/>
      <c r="BL461" s="570"/>
      <c r="BM461" s="570"/>
      <c r="BN461" s="570"/>
      <c r="BO461" s="570"/>
      <c r="BP461" s="570"/>
      <c r="BQ461" s="570"/>
      <c r="BR461" s="570"/>
      <c r="BS461" s="570"/>
      <c r="BT461" s="570"/>
      <c r="BU461" s="570"/>
      <c r="BV461" s="570"/>
      <c r="BW461" s="570"/>
      <c r="BX461" s="570"/>
      <c r="BY461" s="570"/>
      <c r="BZ461" s="570"/>
      <c r="CA461" s="570"/>
      <c r="CB461" s="570"/>
      <c r="CC461" s="570"/>
      <c r="CD461" s="570"/>
      <c r="CE461" s="570"/>
      <c r="CF461" s="570"/>
      <c r="CG461" s="570"/>
      <c r="CH461" s="570"/>
      <c r="CI461" s="570"/>
      <c r="CJ461" s="570"/>
      <c r="CK461" s="570"/>
      <c r="CL461" s="570"/>
      <c r="CM461" s="570"/>
      <c r="CN461" s="570"/>
      <c r="CO461" s="570"/>
      <c r="CP461" s="570"/>
      <c r="CQ461" s="570"/>
      <c r="CR461" s="570"/>
      <c r="CS461" s="570"/>
      <c r="CT461" s="570"/>
      <c r="CU461" s="570"/>
      <c r="CV461" s="570"/>
      <c r="CW461" s="570"/>
      <c r="CX461" s="570"/>
      <c r="CY461" s="570"/>
    </row>
    <row r="462" spans="1:103">
      <c r="A462" s="570"/>
      <c r="B462" s="570"/>
      <c r="C462" s="570"/>
      <c r="D462" s="570"/>
      <c r="E462" s="570"/>
      <c r="F462" s="570"/>
      <c r="G462" s="570"/>
      <c r="H462" s="570"/>
      <c r="I462" s="570"/>
      <c r="J462" s="570"/>
      <c r="K462" s="570"/>
      <c r="L462" s="570"/>
      <c r="M462" s="570"/>
      <c r="N462" s="570"/>
      <c r="O462" s="570"/>
      <c r="P462" s="570"/>
      <c r="Q462" s="570"/>
      <c r="R462" s="570"/>
      <c r="S462" s="570"/>
      <c r="T462" s="570"/>
      <c r="U462" s="570"/>
      <c r="V462" s="570"/>
      <c r="W462" s="570"/>
      <c r="X462" s="570"/>
      <c r="Y462" s="570"/>
      <c r="Z462" s="570"/>
      <c r="AA462" s="570"/>
      <c r="AB462" s="570"/>
      <c r="AL462" s="570"/>
      <c r="AM462" s="570"/>
      <c r="AN462" s="570"/>
      <c r="AO462" s="570"/>
      <c r="AP462" s="570"/>
      <c r="AQ462" s="570"/>
      <c r="AR462" s="570"/>
      <c r="AS462" s="570"/>
      <c r="AT462" s="570"/>
      <c r="AU462" s="570"/>
      <c r="AV462" s="570"/>
      <c r="AW462" s="570"/>
      <c r="AX462" s="570"/>
      <c r="AY462" s="570"/>
      <c r="AZ462" s="570"/>
      <c r="BA462" s="570"/>
      <c r="BB462" s="570"/>
      <c r="BC462" s="570"/>
      <c r="BD462" s="570"/>
      <c r="BE462" s="570"/>
      <c r="BF462" s="570"/>
      <c r="BG462" s="570"/>
      <c r="BH462" s="570"/>
      <c r="BI462" s="570"/>
      <c r="BJ462" s="570"/>
      <c r="BK462" s="570"/>
      <c r="BL462" s="570"/>
      <c r="BM462" s="570"/>
      <c r="BN462" s="570"/>
      <c r="BO462" s="570"/>
      <c r="BP462" s="570"/>
      <c r="BQ462" s="570"/>
      <c r="BR462" s="570"/>
      <c r="BS462" s="570"/>
      <c r="BT462" s="570"/>
      <c r="BU462" s="570"/>
      <c r="BV462" s="570"/>
      <c r="BW462" s="570"/>
      <c r="BX462" s="570"/>
      <c r="BY462" s="570"/>
      <c r="BZ462" s="570"/>
      <c r="CA462" s="570"/>
      <c r="CB462" s="570"/>
      <c r="CC462" s="570"/>
      <c r="CD462" s="570"/>
      <c r="CE462" s="570"/>
      <c r="CF462" s="570"/>
      <c r="CG462" s="570"/>
      <c r="CH462" s="570"/>
      <c r="CI462" s="570"/>
      <c r="CJ462" s="570"/>
      <c r="CK462" s="570"/>
      <c r="CL462" s="570"/>
      <c r="CM462" s="570"/>
      <c r="CN462" s="570"/>
      <c r="CO462" s="570"/>
      <c r="CP462" s="570"/>
      <c r="CQ462" s="570"/>
      <c r="CR462" s="570"/>
      <c r="CS462" s="570"/>
      <c r="CT462" s="570"/>
      <c r="CU462" s="570"/>
      <c r="CV462" s="570"/>
      <c r="CW462" s="570"/>
      <c r="CX462" s="570"/>
      <c r="CY462" s="570"/>
    </row>
    <row r="463" spans="1:103">
      <c r="A463" s="570"/>
      <c r="B463" s="570"/>
      <c r="C463" s="570"/>
      <c r="D463" s="570"/>
      <c r="E463" s="570"/>
      <c r="F463" s="570"/>
      <c r="G463" s="570"/>
      <c r="H463" s="570"/>
      <c r="I463" s="570"/>
      <c r="J463" s="570"/>
      <c r="K463" s="570"/>
      <c r="L463" s="570"/>
      <c r="M463" s="570"/>
      <c r="N463" s="570"/>
      <c r="O463" s="570"/>
      <c r="P463" s="570"/>
      <c r="Q463" s="570"/>
      <c r="R463" s="570"/>
      <c r="S463" s="570"/>
      <c r="T463" s="570"/>
      <c r="U463" s="570"/>
      <c r="V463" s="570"/>
      <c r="W463" s="570"/>
      <c r="X463" s="570"/>
      <c r="Y463" s="570"/>
      <c r="Z463" s="570"/>
      <c r="AA463" s="570"/>
      <c r="AB463" s="570"/>
      <c r="AL463" s="570"/>
      <c r="AM463" s="570"/>
      <c r="AN463" s="570"/>
      <c r="AO463" s="570"/>
      <c r="AP463" s="570"/>
      <c r="AQ463" s="570"/>
      <c r="AR463" s="570"/>
      <c r="AS463" s="570"/>
      <c r="AT463" s="570"/>
      <c r="AU463" s="570"/>
      <c r="AV463" s="570"/>
      <c r="AW463" s="570"/>
      <c r="AX463" s="570"/>
      <c r="AY463" s="570"/>
      <c r="AZ463" s="570"/>
      <c r="BA463" s="570"/>
      <c r="BB463" s="570"/>
      <c r="BC463" s="570"/>
      <c r="BD463" s="570"/>
      <c r="BE463" s="570"/>
      <c r="BF463" s="570"/>
      <c r="BG463" s="570"/>
      <c r="BH463" s="570"/>
      <c r="BI463" s="570"/>
      <c r="BJ463" s="570"/>
      <c r="BK463" s="570"/>
      <c r="BL463" s="570"/>
      <c r="BM463" s="570"/>
      <c r="BN463" s="570"/>
      <c r="BO463" s="570"/>
      <c r="BP463" s="570"/>
      <c r="BQ463" s="570"/>
      <c r="BR463" s="570"/>
      <c r="BS463" s="570"/>
      <c r="BT463" s="570"/>
      <c r="BU463" s="570"/>
      <c r="BV463" s="570"/>
      <c r="BW463" s="570"/>
      <c r="BX463" s="570"/>
      <c r="BY463" s="570"/>
      <c r="BZ463" s="570"/>
      <c r="CA463" s="570"/>
      <c r="CB463" s="570"/>
      <c r="CC463" s="570"/>
      <c r="CD463" s="570"/>
      <c r="CE463" s="570"/>
      <c r="CF463" s="570"/>
      <c r="CG463" s="570"/>
      <c r="CH463" s="570"/>
      <c r="CI463" s="570"/>
      <c r="CJ463" s="570"/>
      <c r="CK463" s="570"/>
      <c r="CL463" s="570"/>
      <c r="CM463" s="570"/>
      <c r="CN463" s="570"/>
      <c r="CO463" s="570"/>
      <c r="CP463" s="570"/>
      <c r="CQ463" s="570"/>
      <c r="CR463" s="570"/>
      <c r="CS463" s="570"/>
      <c r="CT463" s="570"/>
      <c r="CU463" s="570"/>
      <c r="CV463" s="570"/>
      <c r="CW463" s="570"/>
      <c r="CX463" s="570"/>
      <c r="CY463" s="570"/>
    </row>
    <row r="464" spans="1:103">
      <c r="AL464" s="570"/>
      <c r="AM464" s="570"/>
      <c r="AN464" s="570"/>
      <c r="AO464" s="570"/>
      <c r="AP464" s="570"/>
      <c r="AQ464" s="570"/>
      <c r="AR464" s="570"/>
      <c r="AS464" s="570"/>
      <c r="AT464" s="570"/>
      <c r="AU464" s="570"/>
      <c r="AV464" s="570"/>
      <c r="AW464" s="570"/>
      <c r="AX464" s="570"/>
      <c r="AY464" s="570"/>
      <c r="AZ464" s="570"/>
      <c r="BA464" s="570"/>
      <c r="BB464" s="570"/>
      <c r="BC464" s="570"/>
      <c r="BD464" s="570"/>
      <c r="BE464" s="570"/>
      <c r="BF464" s="570"/>
      <c r="BG464" s="570"/>
      <c r="BH464" s="570"/>
      <c r="BI464" s="570"/>
      <c r="BJ464" s="570"/>
      <c r="BK464" s="570"/>
      <c r="BL464" s="570"/>
      <c r="BM464" s="570"/>
      <c r="BN464" s="570"/>
      <c r="BO464" s="570"/>
      <c r="BP464" s="570"/>
      <c r="BQ464" s="570"/>
      <c r="BR464" s="570"/>
      <c r="BS464" s="570"/>
      <c r="BT464" s="570"/>
      <c r="BU464" s="570"/>
      <c r="BV464" s="570"/>
      <c r="BW464" s="570"/>
      <c r="BX464" s="570"/>
      <c r="BY464" s="570"/>
      <c r="BZ464" s="570"/>
      <c r="CA464" s="570"/>
      <c r="CB464" s="570"/>
      <c r="CC464" s="570"/>
      <c r="CD464" s="570"/>
      <c r="CE464" s="570"/>
      <c r="CF464" s="570"/>
      <c r="CG464" s="570"/>
      <c r="CH464" s="570"/>
      <c r="CI464" s="570"/>
      <c r="CJ464" s="570"/>
      <c r="CK464" s="570"/>
      <c r="CL464" s="570"/>
      <c r="CM464" s="570"/>
      <c r="CN464" s="570"/>
      <c r="CO464" s="570"/>
      <c r="CP464" s="570"/>
      <c r="CQ464" s="570"/>
      <c r="CR464" s="570"/>
      <c r="CS464" s="570"/>
      <c r="CT464" s="570"/>
      <c r="CU464" s="570"/>
      <c r="CV464" s="570"/>
      <c r="CW464" s="570"/>
      <c r="CX464" s="570"/>
      <c r="CY464" s="570"/>
    </row>
    <row r="465" spans="38:103">
      <c r="AL465" s="570"/>
      <c r="AM465" s="570"/>
      <c r="AN465" s="570"/>
      <c r="AO465" s="570"/>
      <c r="AP465" s="570"/>
      <c r="AQ465" s="570"/>
      <c r="AR465" s="570"/>
      <c r="AS465" s="570"/>
      <c r="AT465" s="570"/>
      <c r="AU465" s="570"/>
      <c r="AV465" s="570"/>
      <c r="AW465" s="570"/>
      <c r="AX465" s="570"/>
      <c r="AY465" s="570"/>
      <c r="AZ465" s="570"/>
      <c r="BA465" s="570"/>
      <c r="BB465" s="570"/>
      <c r="BC465" s="570"/>
      <c r="BD465" s="570"/>
      <c r="BE465" s="570"/>
      <c r="BF465" s="570"/>
      <c r="BG465" s="570"/>
      <c r="BH465" s="570"/>
      <c r="BI465" s="570"/>
      <c r="BJ465" s="570"/>
      <c r="BK465" s="570"/>
      <c r="BL465" s="570"/>
      <c r="BM465" s="570"/>
      <c r="BN465" s="570"/>
      <c r="BO465" s="570"/>
      <c r="BP465" s="570"/>
      <c r="BQ465" s="570"/>
      <c r="BR465" s="570"/>
      <c r="BS465" s="570"/>
      <c r="BT465" s="570"/>
      <c r="BU465" s="570"/>
      <c r="BV465" s="570"/>
      <c r="BW465" s="570"/>
      <c r="BX465" s="570"/>
      <c r="BY465" s="570"/>
      <c r="BZ465" s="570"/>
      <c r="CA465" s="570"/>
      <c r="CB465" s="570"/>
      <c r="CC465" s="570"/>
      <c r="CD465" s="570"/>
      <c r="CE465" s="570"/>
      <c r="CF465" s="570"/>
      <c r="CG465" s="570"/>
      <c r="CH465" s="570"/>
      <c r="CI465" s="570"/>
      <c r="CJ465" s="570"/>
      <c r="CK465" s="570"/>
      <c r="CL465" s="570"/>
      <c r="CM465" s="570"/>
      <c r="CN465" s="570"/>
      <c r="CO465" s="570"/>
      <c r="CP465" s="570"/>
      <c r="CQ465" s="570"/>
      <c r="CR465" s="570"/>
      <c r="CS465" s="570"/>
      <c r="CT465" s="570"/>
      <c r="CU465" s="570"/>
      <c r="CV465" s="570"/>
      <c r="CW465" s="570"/>
      <c r="CX465" s="570"/>
      <c r="CY465" s="570"/>
    </row>
    <row r="466" spans="38:103">
      <c r="AL466" s="570"/>
      <c r="AM466" s="570"/>
      <c r="AN466" s="570"/>
      <c r="AO466" s="570"/>
      <c r="AP466" s="570"/>
      <c r="AQ466" s="570"/>
      <c r="AR466" s="570"/>
      <c r="AS466" s="570"/>
      <c r="AT466" s="570"/>
      <c r="AU466" s="570"/>
      <c r="AV466" s="570"/>
      <c r="AW466" s="570"/>
      <c r="AX466" s="570"/>
      <c r="AY466" s="570"/>
      <c r="AZ466" s="570"/>
      <c r="BA466" s="570"/>
      <c r="BB466" s="570"/>
      <c r="BC466" s="570"/>
      <c r="BD466" s="570"/>
      <c r="BE466" s="570"/>
      <c r="BF466" s="570"/>
      <c r="BG466" s="570"/>
      <c r="BH466" s="570"/>
      <c r="BI466" s="570"/>
      <c r="BJ466" s="570"/>
      <c r="BK466" s="570"/>
      <c r="BL466" s="570"/>
      <c r="BM466" s="570"/>
      <c r="BN466" s="570"/>
      <c r="BO466" s="570"/>
      <c r="BP466" s="570"/>
      <c r="BQ466" s="570"/>
      <c r="BR466" s="570"/>
      <c r="BS466" s="570"/>
      <c r="BT466" s="570"/>
      <c r="BU466" s="570"/>
      <c r="BV466" s="570"/>
      <c r="BW466" s="570"/>
      <c r="BX466" s="570"/>
      <c r="BY466" s="570"/>
      <c r="BZ466" s="570"/>
      <c r="CA466" s="570"/>
      <c r="CB466" s="570"/>
      <c r="CC466" s="570"/>
      <c r="CD466" s="570"/>
      <c r="CE466" s="570"/>
      <c r="CF466" s="570"/>
      <c r="CG466" s="570"/>
      <c r="CH466" s="570"/>
      <c r="CI466" s="570"/>
      <c r="CJ466" s="570"/>
      <c r="CK466" s="570"/>
      <c r="CL466" s="570"/>
      <c r="CM466" s="570"/>
      <c r="CN466" s="570"/>
      <c r="CO466" s="570"/>
      <c r="CP466" s="570"/>
      <c r="CQ466" s="570"/>
      <c r="CR466" s="570"/>
      <c r="CS466" s="570"/>
      <c r="CT466" s="570"/>
      <c r="CU466" s="570"/>
      <c r="CV466" s="570"/>
      <c r="CW466" s="570"/>
      <c r="CX466" s="570"/>
      <c r="CY466" s="570"/>
    </row>
    <row r="467" spans="38:103">
      <c r="AL467" s="570"/>
      <c r="AM467" s="570"/>
      <c r="AN467" s="570"/>
      <c r="AO467" s="570"/>
      <c r="AP467" s="570"/>
      <c r="AQ467" s="570"/>
      <c r="AR467" s="570"/>
      <c r="AS467" s="570"/>
      <c r="AT467" s="570"/>
      <c r="AU467" s="570"/>
      <c r="AV467" s="570"/>
      <c r="AW467" s="570"/>
      <c r="AX467" s="570"/>
      <c r="AY467" s="570"/>
      <c r="AZ467" s="570"/>
      <c r="BA467" s="570"/>
      <c r="BB467" s="570"/>
      <c r="BC467" s="570"/>
      <c r="BD467" s="570"/>
      <c r="BE467" s="570"/>
      <c r="BF467" s="570"/>
      <c r="BG467" s="570"/>
      <c r="BH467" s="570"/>
      <c r="BI467" s="570"/>
      <c r="BJ467" s="570"/>
      <c r="BK467" s="570"/>
      <c r="BL467" s="570"/>
      <c r="BM467" s="570"/>
      <c r="BN467" s="570"/>
      <c r="BO467" s="570"/>
      <c r="BP467" s="570"/>
      <c r="BQ467" s="570"/>
      <c r="BR467" s="570"/>
      <c r="BS467" s="570"/>
      <c r="BT467" s="570"/>
      <c r="BU467" s="570"/>
      <c r="BV467" s="570"/>
      <c r="BW467" s="570"/>
      <c r="BX467" s="570"/>
      <c r="BY467" s="570"/>
      <c r="BZ467" s="570"/>
      <c r="CA467" s="570"/>
      <c r="CB467" s="570"/>
      <c r="CC467" s="570"/>
      <c r="CD467" s="570"/>
      <c r="CE467" s="570"/>
      <c r="CF467" s="570"/>
      <c r="CG467" s="570"/>
      <c r="CH467" s="570"/>
      <c r="CI467" s="570"/>
      <c r="CJ467" s="570"/>
      <c r="CK467" s="570"/>
      <c r="CL467" s="570"/>
      <c r="CM467" s="570"/>
      <c r="CN467" s="570"/>
      <c r="CO467" s="570"/>
      <c r="CP467" s="570"/>
      <c r="CQ467" s="570"/>
      <c r="CR467" s="570"/>
      <c r="CS467" s="570"/>
      <c r="CT467" s="570"/>
      <c r="CU467" s="570"/>
      <c r="CV467" s="570"/>
      <c r="CW467" s="570"/>
      <c r="CX467" s="570"/>
      <c r="CY467" s="570"/>
    </row>
    <row r="468" spans="38:103">
      <c r="AL468" s="570"/>
      <c r="AM468" s="570"/>
      <c r="AN468" s="570"/>
      <c r="AO468" s="570"/>
      <c r="AP468" s="570"/>
      <c r="AQ468" s="570"/>
      <c r="AR468" s="570"/>
      <c r="AS468" s="570"/>
      <c r="AT468" s="570"/>
      <c r="AU468" s="570"/>
      <c r="AV468" s="570"/>
      <c r="AW468" s="570"/>
      <c r="AX468" s="570"/>
      <c r="AY468" s="570"/>
      <c r="AZ468" s="570"/>
      <c r="BA468" s="570"/>
      <c r="BB468" s="570"/>
      <c r="BC468" s="570"/>
      <c r="BD468" s="570"/>
      <c r="BE468" s="570"/>
      <c r="BF468" s="570"/>
      <c r="BG468" s="570"/>
      <c r="BH468" s="570"/>
      <c r="BI468" s="570"/>
      <c r="BJ468" s="570"/>
      <c r="BK468" s="570"/>
      <c r="BL468" s="570"/>
      <c r="BM468" s="570"/>
      <c r="BN468" s="570"/>
      <c r="BO468" s="570"/>
      <c r="BP468" s="570"/>
      <c r="BQ468" s="570"/>
      <c r="BR468" s="570"/>
      <c r="BS468" s="570"/>
      <c r="BT468" s="570"/>
      <c r="BU468" s="570"/>
      <c r="BV468" s="570"/>
      <c r="BW468" s="570"/>
      <c r="BX468" s="570"/>
      <c r="BY468" s="570"/>
      <c r="BZ468" s="570"/>
      <c r="CA468" s="570"/>
      <c r="CB468" s="570"/>
      <c r="CC468" s="570"/>
      <c r="CD468" s="570"/>
      <c r="CE468" s="570"/>
      <c r="CF468" s="570"/>
      <c r="CG468" s="570"/>
      <c r="CH468" s="570"/>
      <c r="CI468" s="570"/>
      <c r="CJ468" s="570"/>
      <c r="CK468" s="570"/>
      <c r="CL468" s="570"/>
      <c r="CM468" s="570"/>
      <c r="CN468" s="570"/>
      <c r="CO468" s="570"/>
      <c r="CP468" s="570"/>
      <c r="CQ468" s="570"/>
      <c r="CR468" s="570"/>
      <c r="CS468" s="570"/>
      <c r="CT468" s="570"/>
      <c r="CU468" s="570"/>
      <c r="CV468" s="570"/>
      <c r="CW468" s="570"/>
      <c r="CX468" s="570"/>
      <c r="CY468" s="570"/>
    </row>
    <row r="469" spans="38:103">
      <c r="AL469" s="570"/>
      <c r="AM469" s="570"/>
      <c r="AN469" s="570"/>
      <c r="AO469" s="570"/>
      <c r="AP469" s="570"/>
      <c r="AQ469" s="570"/>
      <c r="AR469" s="570"/>
      <c r="AS469" s="570"/>
      <c r="AT469" s="570"/>
      <c r="AU469" s="570"/>
      <c r="AV469" s="570"/>
      <c r="AW469" s="570"/>
      <c r="AX469" s="570"/>
      <c r="AY469" s="570"/>
      <c r="AZ469" s="570"/>
      <c r="BA469" s="570"/>
      <c r="BB469" s="570"/>
      <c r="BC469" s="570"/>
      <c r="BD469" s="570"/>
      <c r="BE469" s="570"/>
      <c r="BF469" s="570"/>
      <c r="BG469" s="570"/>
      <c r="BH469" s="570"/>
      <c r="BI469" s="570"/>
      <c r="BJ469" s="570"/>
      <c r="BK469" s="570"/>
      <c r="BL469" s="570"/>
      <c r="BM469" s="570"/>
      <c r="BN469" s="570"/>
      <c r="BO469" s="570"/>
      <c r="BP469" s="570"/>
      <c r="BQ469" s="570"/>
      <c r="BR469" s="570"/>
      <c r="BS469" s="570"/>
      <c r="BT469" s="570"/>
      <c r="BU469" s="570"/>
      <c r="BV469" s="570"/>
      <c r="BW469" s="570"/>
      <c r="BX469" s="570"/>
      <c r="BY469" s="570"/>
      <c r="BZ469" s="570"/>
      <c r="CA469" s="570"/>
      <c r="CB469" s="570"/>
      <c r="CC469" s="570"/>
      <c r="CD469" s="570"/>
      <c r="CE469" s="570"/>
      <c r="CF469" s="570"/>
      <c r="CG469" s="570"/>
      <c r="CH469" s="570"/>
      <c r="CI469" s="570"/>
      <c r="CJ469" s="570"/>
      <c r="CK469" s="570"/>
      <c r="CL469" s="570"/>
      <c r="CM469" s="570"/>
      <c r="CN469" s="570"/>
      <c r="CO469" s="570"/>
      <c r="CP469" s="570"/>
      <c r="CQ469" s="570"/>
      <c r="CR469" s="570"/>
      <c r="CS469" s="570"/>
      <c r="CT469" s="570"/>
      <c r="CU469" s="570"/>
      <c r="CV469" s="570"/>
      <c r="CW469" s="570"/>
      <c r="CX469" s="570"/>
      <c r="CY469" s="570"/>
    </row>
    <row r="470" spans="38:103">
      <c r="AL470" s="570"/>
      <c r="AM470" s="570"/>
      <c r="AN470" s="570"/>
      <c r="AO470" s="570"/>
      <c r="AP470" s="570"/>
      <c r="AQ470" s="570"/>
      <c r="AR470" s="570"/>
      <c r="AS470" s="570"/>
      <c r="AT470" s="570"/>
      <c r="AU470" s="570"/>
      <c r="AV470" s="570"/>
      <c r="AW470" s="570"/>
      <c r="AX470" s="570"/>
      <c r="AY470" s="570"/>
      <c r="AZ470" s="570"/>
      <c r="BA470" s="570"/>
      <c r="BB470" s="570"/>
      <c r="BC470" s="570"/>
      <c r="BD470" s="570"/>
      <c r="BE470" s="570"/>
      <c r="BF470" s="570"/>
      <c r="BG470" s="570"/>
      <c r="BH470" s="570"/>
      <c r="BI470" s="570"/>
      <c r="BJ470" s="570"/>
      <c r="BK470" s="570"/>
      <c r="BL470" s="570"/>
      <c r="BM470" s="570"/>
      <c r="BN470" s="570"/>
      <c r="BO470" s="570"/>
      <c r="BP470" s="570"/>
      <c r="BQ470" s="570"/>
      <c r="BR470" s="570"/>
      <c r="BS470" s="570"/>
      <c r="BT470" s="570"/>
      <c r="BU470" s="570"/>
      <c r="BV470" s="570"/>
      <c r="BW470" s="570"/>
      <c r="BX470" s="570"/>
      <c r="BY470" s="570"/>
      <c r="BZ470" s="570"/>
      <c r="CA470" s="570"/>
      <c r="CB470" s="570"/>
      <c r="CC470" s="570"/>
      <c r="CD470" s="570"/>
      <c r="CE470" s="570"/>
      <c r="CF470" s="570"/>
      <c r="CG470" s="570"/>
      <c r="CH470" s="570"/>
      <c r="CI470" s="570"/>
      <c r="CJ470" s="570"/>
      <c r="CK470" s="570"/>
      <c r="CL470" s="570"/>
      <c r="CM470" s="570"/>
      <c r="CN470" s="570"/>
      <c r="CO470" s="570"/>
      <c r="CP470" s="570"/>
      <c r="CQ470" s="570"/>
      <c r="CR470" s="570"/>
      <c r="CS470" s="570"/>
      <c r="CT470" s="570"/>
      <c r="CU470" s="570"/>
      <c r="CV470" s="570"/>
      <c r="CW470" s="570"/>
      <c r="CX470" s="570"/>
      <c r="CY470" s="570"/>
    </row>
    <row r="471" spans="38:103">
      <c r="AL471" s="570"/>
      <c r="AM471" s="570"/>
      <c r="AN471" s="570"/>
      <c r="AO471" s="570"/>
      <c r="AP471" s="570"/>
      <c r="AQ471" s="570"/>
      <c r="AR471" s="570"/>
      <c r="AS471" s="570"/>
      <c r="AT471" s="570"/>
      <c r="AU471" s="570"/>
      <c r="AV471" s="570"/>
      <c r="AW471" s="570"/>
      <c r="AX471" s="570"/>
      <c r="AY471" s="570"/>
      <c r="AZ471" s="570"/>
      <c r="BA471" s="570"/>
      <c r="BB471" s="570"/>
      <c r="BC471" s="570"/>
      <c r="BD471" s="570"/>
      <c r="BE471" s="570"/>
      <c r="BF471" s="570"/>
      <c r="BG471" s="570"/>
      <c r="BH471" s="570"/>
      <c r="BI471" s="570"/>
      <c r="BJ471" s="570"/>
      <c r="BK471" s="570"/>
      <c r="BL471" s="570"/>
      <c r="BM471" s="570"/>
      <c r="BN471" s="570"/>
      <c r="BO471" s="570"/>
      <c r="BP471" s="570"/>
      <c r="BQ471" s="570"/>
      <c r="BR471" s="570"/>
      <c r="BS471" s="570"/>
      <c r="BT471" s="570"/>
      <c r="BU471" s="570"/>
      <c r="BV471" s="570"/>
      <c r="BW471" s="570"/>
      <c r="BX471" s="570"/>
      <c r="BY471" s="570"/>
      <c r="BZ471" s="570"/>
      <c r="CA471" s="570"/>
      <c r="CB471" s="570"/>
      <c r="CC471" s="570"/>
      <c r="CD471" s="570"/>
      <c r="CE471" s="570"/>
      <c r="CF471" s="570"/>
      <c r="CG471" s="570"/>
      <c r="CH471" s="570"/>
      <c r="CI471" s="570"/>
      <c r="CJ471" s="570"/>
      <c r="CK471" s="570"/>
      <c r="CL471" s="570"/>
      <c r="CM471" s="570"/>
      <c r="CN471" s="570"/>
      <c r="CO471" s="570"/>
      <c r="CP471" s="570"/>
      <c r="CQ471" s="570"/>
      <c r="CR471" s="570"/>
      <c r="CS471" s="570"/>
      <c r="CT471" s="570"/>
      <c r="CU471" s="570"/>
      <c r="CV471" s="570"/>
      <c r="CW471" s="570"/>
      <c r="CX471" s="570"/>
      <c r="CY471" s="570"/>
    </row>
    <row r="472" spans="38:103">
      <c r="AL472" s="570"/>
      <c r="AM472" s="570"/>
      <c r="AN472" s="570"/>
      <c r="AO472" s="570"/>
      <c r="AP472" s="570"/>
      <c r="AQ472" s="570"/>
      <c r="AR472" s="570"/>
      <c r="AS472" s="570"/>
      <c r="AT472" s="570"/>
      <c r="AU472" s="570"/>
      <c r="AV472" s="570"/>
      <c r="AW472" s="570"/>
      <c r="AX472" s="570"/>
      <c r="AY472" s="570"/>
      <c r="AZ472" s="570"/>
      <c r="BA472" s="570"/>
      <c r="BB472" s="570"/>
      <c r="BC472" s="570"/>
      <c r="BD472" s="570"/>
      <c r="BE472" s="570"/>
      <c r="BF472" s="570"/>
      <c r="BG472" s="570"/>
      <c r="BH472" s="570"/>
      <c r="BI472" s="570"/>
      <c r="BJ472" s="570"/>
      <c r="BK472" s="570"/>
      <c r="BL472" s="570"/>
      <c r="BM472" s="570"/>
      <c r="BN472" s="570"/>
      <c r="BO472" s="570"/>
      <c r="BP472" s="570"/>
      <c r="BQ472" s="570"/>
      <c r="BR472" s="570"/>
      <c r="BS472" s="570"/>
      <c r="BT472" s="570"/>
      <c r="BU472" s="570"/>
      <c r="BV472" s="570"/>
      <c r="BW472" s="570"/>
      <c r="BX472" s="570"/>
      <c r="BY472" s="570"/>
      <c r="BZ472" s="570"/>
      <c r="CA472" s="570"/>
      <c r="CB472" s="570"/>
      <c r="CC472" s="570"/>
      <c r="CD472" s="570"/>
      <c r="CE472" s="570"/>
      <c r="CF472" s="570"/>
      <c r="CG472" s="570"/>
      <c r="CH472" s="570"/>
      <c r="CI472" s="570"/>
      <c r="CJ472" s="570"/>
      <c r="CK472" s="570"/>
      <c r="CL472" s="570"/>
      <c r="CM472" s="570"/>
      <c r="CN472" s="570"/>
      <c r="CO472" s="570"/>
      <c r="CP472" s="570"/>
      <c r="CQ472" s="570"/>
      <c r="CR472" s="570"/>
      <c r="CS472" s="570"/>
      <c r="CT472" s="570"/>
      <c r="CU472" s="570"/>
      <c r="CV472" s="570"/>
      <c r="CW472" s="570"/>
      <c r="CX472" s="570"/>
      <c r="CY472" s="570"/>
    </row>
    <row r="473" spans="38:103">
      <c r="AL473" s="570"/>
      <c r="AM473" s="570"/>
      <c r="AN473" s="570"/>
      <c r="AO473" s="570"/>
      <c r="AP473" s="570"/>
      <c r="AQ473" s="570"/>
      <c r="AR473" s="570"/>
      <c r="AS473" s="570"/>
      <c r="AT473" s="570"/>
      <c r="AU473" s="570"/>
      <c r="AV473" s="570"/>
      <c r="AW473" s="570"/>
      <c r="AX473" s="570"/>
      <c r="AY473" s="570"/>
      <c r="AZ473" s="570"/>
      <c r="BA473" s="570"/>
      <c r="BB473" s="570"/>
      <c r="BC473" s="570"/>
      <c r="BD473" s="570"/>
      <c r="BE473" s="570"/>
      <c r="BF473" s="570"/>
      <c r="BG473" s="570"/>
      <c r="BH473" s="570"/>
      <c r="BI473" s="570"/>
      <c r="BJ473" s="570"/>
      <c r="BK473" s="570"/>
      <c r="BL473" s="570"/>
      <c r="BM473" s="570"/>
      <c r="BN473" s="570"/>
      <c r="BO473" s="570"/>
      <c r="BP473" s="570"/>
      <c r="BQ473" s="570"/>
      <c r="BR473" s="570"/>
      <c r="BS473" s="570"/>
      <c r="BT473" s="570"/>
      <c r="BU473" s="570"/>
      <c r="BV473" s="570"/>
      <c r="BW473" s="570"/>
      <c r="BX473" s="570"/>
      <c r="BY473" s="570"/>
      <c r="BZ473" s="570"/>
      <c r="CA473" s="570"/>
      <c r="CB473" s="570"/>
      <c r="CC473" s="570"/>
      <c r="CD473" s="570"/>
      <c r="CE473" s="570"/>
      <c r="CF473" s="570"/>
      <c r="CG473" s="570"/>
      <c r="CH473" s="570"/>
      <c r="CI473" s="570"/>
      <c r="CJ473" s="570"/>
      <c r="CK473" s="570"/>
      <c r="CL473" s="570"/>
      <c r="CM473" s="570"/>
      <c r="CN473" s="570"/>
      <c r="CO473" s="570"/>
      <c r="CP473" s="570"/>
      <c r="CQ473" s="570"/>
      <c r="CR473" s="570"/>
      <c r="CS473" s="570"/>
      <c r="CT473" s="570"/>
      <c r="CU473" s="570"/>
      <c r="CV473" s="570"/>
      <c r="CW473" s="570"/>
      <c r="CX473" s="570"/>
      <c r="CY473" s="570"/>
    </row>
    <row r="474" spans="38:103">
      <c r="AL474" s="570"/>
      <c r="AM474" s="570"/>
      <c r="AN474" s="570"/>
      <c r="AO474" s="570"/>
      <c r="AP474" s="570"/>
      <c r="AQ474" s="570"/>
      <c r="AR474" s="570"/>
      <c r="AS474" s="570"/>
      <c r="AT474" s="570"/>
      <c r="AU474" s="570"/>
      <c r="AV474" s="570"/>
      <c r="AW474" s="570"/>
      <c r="AX474" s="570"/>
      <c r="AY474" s="570"/>
      <c r="AZ474" s="570"/>
      <c r="BA474" s="570"/>
      <c r="BB474" s="570"/>
      <c r="BC474" s="570"/>
      <c r="BD474" s="570"/>
      <c r="BE474" s="570"/>
      <c r="BF474" s="570"/>
      <c r="BG474" s="570"/>
      <c r="BH474" s="570"/>
      <c r="BI474" s="570"/>
      <c r="BJ474" s="570"/>
      <c r="BK474" s="570"/>
      <c r="BL474" s="570"/>
      <c r="BM474" s="570"/>
      <c r="BN474" s="570"/>
      <c r="BO474" s="570"/>
      <c r="BP474" s="570"/>
      <c r="BQ474" s="570"/>
      <c r="BR474" s="570"/>
      <c r="BS474" s="570"/>
      <c r="BT474" s="570"/>
      <c r="BU474" s="570"/>
      <c r="BV474" s="570"/>
      <c r="BW474" s="570"/>
      <c r="BX474" s="570"/>
      <c r="BY474" s="570"/>
      <c r="BZ474" s="570"/>
      <c r="CA474" s="570"/>
      <c r="CB474" s="570"/>
      <c r="CC474" s="570"/>
      <c r="CD474" s="570"/>
      <c r="CE474" s="570"/>
      <c r="CF474" s="570"/>
      <c r="CG474" s="570"/>
      <c r="CH474" s="570"/>
      <c r="CI474" s="570"/>
      <c r="CJ474" s="570"/>
      <c r="CK474" s="570"/>
      <c r="CL474" s="570"/>
      <c r="CM474" s="570"/>
      <c r="CN474" s="570"/>
      <c r="CO474" s="570"/>
      <c r="CP474" s="570"/>
      <c r="CQ474" s="570"/>
      <c r="CR474" s="570"/>
      <c r="CS474" s="570"/>
      <c r="CT474" s="570"/>
      <c r="CU474" s="570"/>
      <c r="CV474" s="570"/>
      <c r="CW474" s="570"/>
      <c r="CX474" s="570"/>
      <c r="CY474" s="570"/>
    </row>
    <row r="475" spans="38:103">
      <c r="AL475" s="570"/>
      <c r="AM475" s="570"/>
      <c r="AN475" s="570"/>
      <c r="AO475" s="570"/>
      <c r="AP475" s="570"/>
      <c r="AQ475" s="570"/>
      <c r="AR475" s="570"/>
      <c r="AS475" s="570"/>
      <c r="AT475" s="570"/>
      <c r="AU475" s="570"/>
      <c r="AV475" s="570"/>
      <c r="AW475" s="570"/>
      <c r="AX475" s="570"/>
      <c r="AY475" s="570"/>
      <c r="AZ475" s="570"/>
      <c r="BA475" s="570"/>
      <c r="BB475" s="570"/>
      <c r="BC475" s="570"/>
      <c r="BD475" s="570"/>
      <c r="BE475" s="570"/>
      <c r="BF475" s="570"/>
      <c r="BG475" s="570"/>
      <c r="BH475" s="570"/>
      <c r="BI475" s="570"/>
      <c r="BJ475" s="570"/>
      <c r="BK475" s="570"/>
      <c r="BL475" s="570"/>
      <c r="BM475" s="570"/>
      <c r="BN475" s="570"/>
      <c r="BO475" s="570"/>
      <c r="BP475" s="570"/>
      <c r="BQ475" s="570"/>
      <c r="BR475" s="570"/>
      <c r="BS475" s="570"/>
      <c r="BT475" s="570"/>
      <c r="BU475" s="570"/>
      <c r="BV475" s="570"/>
      <c r="BW475" s="570"/>
      <c r="BX475" s="570"/>
      <c r="BY475" s="570"/>
      <c r="BZ475" s="570"/>
      <c r="CA475" s="570"/>
      <c r="CB475" s="570"/>
      <c r="CC475" s="570"/>
      <c r="CD475" s="570"/>
      <c r="CE475" s="570"/>
      <c r="CF475" s="570"/>
      <c r="CG475" s="570"/>
      <c r="CH475" s="570"/>
      <c r="CI475" s="570"/>
      <c r="CJ475" s="570"/>
      <c r="CK475" s="570"/>
      <c r="CL475" s="570"/>
      <c r="CM475" s="570"/>
      <c r="CN475" s="570"/>
      <c r="CO475" s="570"/>
      <c r="CP475" s="570"/>
      <c r="CQ475" s="570"/>
      <c r="CR475" s="570"/>
      <c r="CS475" s="570"/>
      <c r="CT475" s="570"/>
      <c r="CU475" s="570"/>
      <c r="CV475" s="570"/>
      <c r="CW475" s="570"/>
      <c r="CX475" s="570"/>
      <c r="CY475" s="570"/>
    </row>
    <row r="476" spans="38:103">
      <c r="AL476" s="570"/>
      <c r="AM476" s="570"/>
      <c r="AN476" s="570"/>
      <c r="AO476" s="570"/>
      <c r="AP476" s="570"/>
      <c r="AQ476" s="570"/>
      <c r="AR476" s="570"/>
      <c r="AS476" s="570"/>
      <c r="AT476" s="570"/>
      <c r="AU476" s="570"/>
      <c r="AV476" s="570"/>
      <c r="AW476" s="570"/>
      <c r="AX476" s="570"/>
      <c r="AY476" s="570"/>
      <c r="AZ476" s="570"/>
      <c r="BA476" s="570"/>
      <c r="BB476" s="570"/>
      <c r="BC476" s="570"/>
      <c r="BD476" s="570"/>
      <c r="BE476" s="570"/>
      <c r="BF476" s="570"/>
      <c r="BG476" s="570"/>
      <c r="BH476" s="570"/>
      <c r="BI476" s="570"/>
      <c r="BJ476" s="570"/>
      <c r="BK476" s="570"/>
      <c r="BL476" s="570"/>
      <c r="BM476" s="570"/>
      <c r="BN476" s="570"/>
      <c r="BO476" s="570"/>
      <c r="BP476" s="570"/>
      <c r="BQ476" s="570"/>
      <c r="BR476" s="570"/>
      <c r="BS476" s="570"/>
      <c r="BT476" s="570"/>
      <c r="BU476" s="570"/>
      <c r="BV476" s="570"/>
      <c r="BW476" s="570"/>
      <c r="BX476" s="570"/>
      <c r="BY476" s="570"/>
      <c r="BZ476" s="570"/>
      <c r="CA476" s="570"/>
      <c r="CB476" s="570"/>
      <c r="CC476" s="570"/>
      <c r="CD476" s="570"/>
      <c r="CE476" s="570"/>
      <c r="CF476" s="570"/>
      <c r="CG476" s="570"/>
      <c r="CH476" s="570"/>
      <c r="CI476" s="570"/>
      <c r="CJ476" s="570"/>
      <c r="CK476" s="570"/>
      <c r="CL476" s="570"/>
      <c r="CM476" s="570"/>
      <c r="CN476" s="570"/>
      <c r="CO476" s="570"/>
      <c r="CP476" s="570"/>
      <c r="CQ476" s="570"/>
      <c r="CR476" s="570"/>
      <c r="CS476" s="570"/>
      <c r="CT476" s="570"/>
      <c r="CU476" s="570"/>
      <c r="CV476" s="570"/>
      <c r="CW476" s="570"/>
      <c r="CX476" s="570"/>
      <c r="CY476" s="570"/>
    </row>
    <row r="477" spans="38:103">
      <c r="AL477" s="570"/>
      <c r="AM477" s="570"/>
      <c r="AN477" s="570"/>
      <c r="AO477" s="570"/>
      <c r="AP477" s="570"/>
      <c r="AQ477" s="570"/>
      <c r="AR477" s="570"/>
      <c r="AS477" s="570"/>
      <c r="AT477" s="570"/>
      <c r="AU477" s="570"/>
      <c r="AV477" s="570"/>
      <c r="AW477" s="570"/>
      <c r="AX477" s="570"/>
      <c r="AY477" s="570"/>
      <c r="AZ477" s="570"/>
      <c r="BA477" s="570"/>
      <c r="BB477" s="570"/>
      <c r="BC477" s="570"/>
      <c r="BD477" s="570"/>
      <c r="BE477" s="570"/>
      <c r="BF477" s="570"/>
      <c r="BG477" s="570"/>
      <c r="BH477" s="570"/>
      <c r="BI477" s="570"/>
      <c r="BJ477" s="570"/>
      <c r="BK477" s="570"/>
      <c r="BL477" s="570"/>
      <c r="BM477" s="570"/>
      <c r="BN477" s="570"/>
      <c r="BO477" s="570"/>
      <c r="BP477" s="570"/>
      <c r="BQ477" s="570"/>
      <c r="BR477" s="570"/>
      <c r="BS477" s="570"/>
      <c r="BT477" s="570"/>
      <c r="BU477" s="570"/>
      <c r="BV477" s="570"/>
      <c r="BW477" s="570"/>
      <c r="BX477" s="570"/>
      <c r="BY477" s="570"/>
      <c r="BZ477" s="570"/>
      <c r="CA477" s="570"/>
      <c r="CB477" s="570"/>
      <c r="CC477" s="570"/>
      <c r="CD477" s="570"/>
      <c r="CE477" s="570"/>
      <c r="CF477" s="570"/>
      <c r="CG477" s="570"/>
      <c r="CH477" s="570"/>
      <c r="CI477" s="570"/>
      <c r="CJ477" s="570"/>
      <c r="CK477" s="570"/>
      <c r="CL477" s="570"/>
      <c r="CM477" s="570"/>
      <c r="CN477" s="570"/>
      <c r="CO477" s="570"/>
      <c r="CP477" s="570"/>
      <c r="CQ477" s="570"/>
      <c r="CR477" s="570"/>
      <c r="CS477" s="570"/>
      <c r="CT477" s="570"/>
      <c r="CU477" s="570"/>
      <c r="CV477" s="570"/>
      <c r="CW477" s="570"/>
      <c r="CX477" s="570"/>
      <c r="CY477" s="570"/>
    </row>
    <row r="478" spans="38:103">
      <c r="AL478" s="570"/>
      <c r="AM478" s="570"/>
      <c r="AN478" s="570"/>
      <c r="AO478" s="570"/>
      <c r="AP478" s="570"/>
      <c r="AQ478" s="570"/>
      <c r="AR478" s="570"/>
      <c r="AS478" s="570"/>
      <c r="AT478" s="570"/>
      <c r="AU478" s="570"/>
      <c r="AV478" s="570"/>
      <c r="AW478" s="570"/>
      <c r="AX478" s="570"/>
      <c r="AY478" s="570"/>
      <c r="AZ478" s="570"/>
      <c r="BA478" s="570"/>
      <c r="BB478" s="570"/>
      <c r="BC478" s="570"/>
      <c r="BD478" s="570"/>
      <c r="BE478" s="570"/>
      <c r="BF478" s="570"/>
      <c r="BG478" s="570"/>
      <c r="BH478" s="570"/>
      <c r="BI478" s="570"/>
      <c r="BJ478" s="570"/>
      <c r="BK478" s="570"/>
      <c r="BL478" s="570"/>
      <c r="BM478" s="570"/>
      <c r="BN478" s="570"/>
      <c r="BO478" s="570"/>
      <c r="BP478" s="570"/>
      <c r="BQ478" s="570"/>
      <c r="BR478" s="570"/>
      <c r="BS478" s="570"/>
      <c r="BT478" s="570"/>
      <c r="BU478" s="570"/>
      <c r="BV478" s="570"/>
      <c r="BW478" s="570"/>
      <c r="BX478" s="570"/>
      <c r="BY478" s="570"/>
      <c r="BZ478" s="570"/>
      <c r="CA478" s="570"/>
      <c r="CB478" s="570"/>
      <c r="CC478" s="570"/>
      <c r="CD478" s="570"/>
      <c r="CE478" s="570"/>
      <c r="CF478" s="570"/>
      <c r="CG478" s="570"/>
      <c r="CH478" s="570"/>
      <c r="CI478" s="570"/>
      <c r="CJ478" s="570"/>
      <c r="CK478" s="570"/>
      <c r="CL478" s="570"/>
      <c r="CM478" s="570"/>
      <c r="CN478" s="570"/>
      <c r="CO478" s="570"/>
      <c r="CP478" s="570"/>
      <c r="CQ478" s="570"/>
      <c r="CR478" s="570"/>
      <c r="CS478" s="570"/>
      <c r="CT478" s="570"/>
      <c r="CU478" s="570"/>
      <c r="CV478" s="570"/>
      <c r="CW478" s="570"/>
      <c r="CX478" s="570"/>
      <c r="CY478" s="570"/>
    </row>
    <row r="479" spans="38:103">
      <c r="AL479" s="570"/>
      <c r="AM479" s="570"/>
      <c r="AN479" s="570"/>
      <c r="AO479" s="570"/>
      <c r="AP479" s="570"/>
      <c r="AQ479" s="570"/>
      <c r="AR479" s="570"/>
      <c r="AS479" s="570"/>
      <c r="AT479" s="570"/>
      <c r="AU479" s="570"/>
      <c r="AV479" s="570"/>
      <c r="AW479" s="570"/>
      <c r="AX479" s="570"/>
      <c r="AY479" s="570"/>
      <c r="AZ479" s="570"/>
      <c r="BA479" s="570"/>
      <c r="BB479" s="570"/>
      <c r="BC479" s="570"/>
      <c r="BD479" s="570"/>
      <c r="BE479" s="570"/>
      <c r="BF479" s="570"/>
      <c r="BG479" s="570"/>
      <c r="BH479" s="570"/>
      <c r="BI479" s="570"/>
      <c r="BJ479" s="570"/>
      <c r="BK479" s="570"/>
      <c r="BL479" s="570"/>
      <c r="BM479" s="570"/>
      <c r="BN479" s="570"/>
      <c r="BO479" s="570"/>
      <c r="BP479" s="570"/>
      <c r="BQ479" s="570"/>
      <c r="BR479" s="570"/>
      <c r="BS479" s="570"/>
      <c r="BT479" s="570"/>
      <c r="BU479" s="570"/>
      <c r="BV479" s="570"/>
      <c r="BW479" s="570"/>
      <c r="BX479" s="570"/>
      <c r="BY479" s="570"/>
      <c r="BZ479" s="570"/>
      <c r="CA479" s="570"/>
      <c r="CB479" s="570"/>
      <c r="CC479" s="570"/>
      <c r="CD479" s="570"/>
      <c r="CE479" s="570"/>
      <c r="CF479" s="570"/>
      <c r="CG479" s="570"/>
      <c r="CH479" s="570"/>
      <c r="CI479" s="570"/>
      <c r="CJ479" s="570"/>
      <c r="CK479" s="570"/>
      <c r="CL479" s="570"/>
      <c r="CM479" s="570"/>
      <c r="CN479" s="570"/>
      <c r="CO479" s="570"/>
      <c r="CP479" s="570"/>
      <c r="CQ479" s="570"/>
      <c r="CR479" s="570"/>
      <c r="CS479" s="570"/>
      <c r="CT479" s="570"/>
      <c r="CU479" s="570"/>
      <c r="CV479" s="570"/>
      <c r="CW479" s="570"/>
      <c r="CX479" s="570"/>
      <c r="CY479" s="570"/>
    </row>
    <row r="480" spans="38:103">
      <c r="AL480" s="570"/>
      <c r="AM480" s="570"/>
      <c r="AN480" s="570"/>
      <c r="AO480" s="570"/>
      <c r="AP480" s="570"/>
      <c r="AQ480" s="570"/>
      <c r="AR480" s="570"/>
      <c r="AS480" s="570"/>
      <c r="AT480" s="570"/>
      <c r="AU480" s="570"/>
      <c r="AV480" s="570"/>
      <c r="AW480" s="570"/>
      <c r="AX480" s="570"/>
      <c r="AY480" s="570"/>
      <c r="AZ480" s="570"/>
      <c r="BA480" s="570"/>
      <c r="BB480" s="570"/>
      <c r="BC480" s="570"/>
      <c r="BD480" s="570"/>
      <c r="BE480" s="570"/>
      <c r="BF480" s="570"/>
      <c r="BG480" s="570"/>
      <c r="BH480" s="570"/>
      <c r="BI480" s="570"/>
      <c r="BJ480" s="570"/>
      <c r="BK480" s="570"/>
      <c r="BL480" s="570"/>
      <c r="BM480" s="570"/>
      <c r="BN480" s="570"/>
      <c r="BO480" s="570"/>
      <c r="BP480" s="570"/>
      <c r="BQ480" s="570"/>
      <c r="BR480" s="570"/>
      <c r="BS480" s="570"/>
      <c r="BT480" s="570"/>
      <c r="BU480" s="570"/>
      <c r="BV480" s="570"/>
      <c r="BW480" s="570"/>
      <c r="BX480" s="570"/>
      <c r="BY480" s="570"/>
      <c r="BZ480" s="570"/>
      <c r="CA480" s="570"/>
      <c r="CB480" s="570"/>
      <c r="CC480" s="570"/>
      <c r="CD480" s="570"/>
      <c r="CE480" s="570"/>
      <c r="CF480" s="570"/>
      <c r="CG480" s="570"/>
      <c r="CH480" s="570"/>
      <c r="CI480" s="570"/>
      <c r="CJ480" s="570"/>
      <c r="CK480" s="570"/>
      <c r="CL480" s="570"/>
      <c r="CM480" s="570"/>
      <c r="CN480" s="570"/>
      <c r="CO480" s="570"/>
      <c r="CP480" s="570"/>
      <c r="CQ480" s="570"/>
      <c r="CR480" s="570"/>
      <c r="CS480" s="570"/>
      <c r="CT480" s="570"/>
      <c r="CU480" s="570"/>
      <c r="CV480" s="570"/>
      <c r="CW480" s="570"/>
      <c r="CX480" s="570"/>
      <c r="CY480" s="570"/>
    </row>
    <row r="481" spans="38:103">
      <c r="AL481" s="570"/>
      <c r="AM481" s="570"/>
      <c r="AN481" s="570"/>
      <c r="AO481" s="570"/>
      <c r="AP481" s="570"/>
      <c r="AQ481" s="570"/>
      <c r="AR481" s="570"/>
      <c r="AS481" s="570"/>
      <c r="AT481" s="570"/>
      <c r="AU481" s="570"/>
      <c r="AV481" s="570"/>
      <c r="AW481" s="570"/>
      <c r="AX481" s="570"/>
      <c r="AY481" s="570"/>
      <c r="AZ481" s="570"/>
      <c r="BA481" s="570"/>
      <c r="BB481" s="570"/>
      <c r="BC481" s="570"/>
      <c r="BD481" s="570"/>
      <c r="BE481" s="570"/>
      <c r="BF481" s="570"/>
      <c r="BG481" s="570"/>
      <c r="BH481" s="570"/>
      <c r="BI481" s="570"/>
      <c r="BJ481" s="570"/>
      <c r="BK481" s="570"/>
      <c r="BL481" s="570"/>
      <c r="BM481" s="570"/>
      <c r="BN481" s="570"/>
      <c r="BO481" s="570"/>
      <c r="BP481" s="570"/>
      <c r="BQ481" s="570"/>
      <c r="BR481" s="570"/>
      <c r="BS481" s="570"/>
      <c r="BT481" s="570"/>
      <c r="BU481" s="570"/>
      <c r="BV481" s="570"/>
      <c r="BW481" s="570"/>
      <c r="BX481" s="570"/>
      <c r="BY481" s="570"/>
      <c r="BZ481" s="570"/>
      <c r="CA481" s="570"/>
      <c r="CB481" s="570"/>
      <c r="CC481" s="570"/>
      <c r="CD481" s="570"/>
      <c r="CE481" s="570"/>
      <c r="CF481" s="570"/>
      <c r="CG481" s="570"/>
      <c r="CH481" s="570"/>
      <c r="CI481" s="570"/>
      <c r="CJ481" s="570"/>
      <c r="CK481" s="570"/>
      <c r="CL481" s="570"/>
      <c r="CM481" s="570"/>
      <c r="CN481" s="570"/>
      <c r="CO481" s="570"/>
      <c r="CP481" s="570"/>
      <c r="CQ481" s="570"/>
      <c r="CR481" s="570"/>
      <c r="CS481" s="570"/>
      <c r="CT481" s="570"/>
      <c r="CU481" s="570"/>
      <c r="CV481" s="570"/>
      <c r="CW481" s="570"/>
      <c r="CX481" s="570"/>
      <c r="CY481" s="570"/>
    </row>
    <row r="482" spans="38:103">
      <c r="AL482" s="570"/>
      <c r="AM482" s="570"/>
      <c r="AN482" s="570"/>
      <c r="AO482" s="570"/>
      <c r="AP482" s="570"/>
      <c r="AQ482" s="570"/>
      <c r="AR482" s="570"/>
      <c r="AS482" s="570"/>
      <c r="AT482" s="570"/>
      <c r="AU482" s="570"/>
      <c r="AV482" s="570"/>
      <c r="AW482" s="570"/>
      <c r="AX482" s="570"/>
      <c r="AY482" s="570"/>
      <c r="AZ482" s="570"/>
      <c r="BA482" s="570"/>
      <c r="BB482" s="570"/>
      <c r="BC482" s="570"/>
      <c r="BD482" s="570"/>
      <c r="BE482" s="570"/>
      <c r="BF482" s="570"/>
      <c r="BG482" s="570"/>
      <c r="BH482" s="570"/>
      <c r="BI482" s="570"/>
      <c r="BJ482" s="570"/>
      <c r="BK482" s="570"/>
      <c r="BL482" s="570"/>
      <c r="BM482" s="570"/>
      <c r="BN482" s="570"/>
      <c r="BO482" s="570"/>
      <c r="BP482" s="570"/>
      <c r="BQ482" s="570"/>
      <c r="BR482" s="570"/>
      <c r="BS482" s="570"/>
      <c r="BT482" s="570"/>
      <c r="BU482" s="570"/>
      <c r="BV482" s="570"/>
      <c r="BW482" s="570"/>
      <c r="BX482" s="570"/>
      <c r="BY482" s="570"/>
      <c r="BZ482" s="570"/>
      <c r="CA482" s="570"/>
      <c r="CB482" s="570"/>
      <c r="CC482" s="570"/>
      <c r="CD482" s="570"/>
      <c r="CE482" s="570"/>
      <c r="CF482" s="570"/>
      <c r="CG482" s="570"/>
      <c r="CH482" s="570"/>
      <c r="CI482" s="570"/>
      <c r="CJ482" s="570"/>
      <c r="CK482" s="570"/>
      <c r="CL482" s="570"/>
      <c r="CM482" s="570"/>
      <c r="CN482" s="570"/>
      <c r="CO482" s="570"/>
      <c r="CP482" s="570"/>
      <c r="CQ482" s="570"/>
      <c r="CR482" s="570"/>
      <c r="CS482" s="570"/>
      <c r="CT482" s="570"/>
      <c r="CU482" s="570"/>
      <c r="CV482" s="570"/>
      <c r="CW482" s="570"/>
      <c r="CX482" s="570"/>
      <c r="CY482" s="570"/>
    </row>
    <row r="483" spans="38:103">
      <c r="AL483" s="570"/>
      <c r="AM483" s="570"/>
      <c r="AN483" s="570"/>
      <c r="AO483" s="570"/>
      <c r="AP483" s="570"/>
      <c r="AQ483" s="570"/>
      <c r="AR483" s="570"/>
      <c r="AS483" s="570"/>
      <c r="AT483" s="570"/>
      <c r="AU483" s="570"/>
      <c r="AV483" s="570"/>
      <c r="AW483" s="570"/>
      <c r="AX483" s="570"/>
      <c r="AY483" s="570"/>
      <c r="AZ483" s="570"/>
      <c r="BA483" s="570"/>
      <c r="BB483" s="570"/>
      <c r="BC483" s="570"/>
      <c r="BD483" s="570"/>
      <c r="BE483" s="570"/>
      <c r="BF483" s="570"/>
      <c r="BG483" s="570"/>
      <c r="BH483" s="570"/>
      <c r="BI483" s="570"/>
      <c r="BJ483" s="570"/>
      <c r="BK483" s="570"/>
      <c r="BL483" s="570"/>
      <c r="BM483" s="570"/>
      <c r="BN483" s="570"/>
      <c r="BO483" s="570"/>
      <c r="BP483" s="570"/>
      <c r="BQ483" s="570"/>
      <c r="BR483" s="570"/>
      <c r="BS483" s="570"/>
      <c r="BT483" s="570"/>
      <c r="BU483" s="570"/>
      <c r="BV483" s="570"/>
      <c r="BW483" s="570"/>
      <c r="BX483" s="570"/>
      <c r="BY483" s="570"/>
      <c r="BZ483" s="570"/>
      <c r="CA483" s="570"/>
      <c r="CB483" s="570"/>
      <c r="CC483" s="570"/>
      <c r="CD483" s="570"/>
      <c r="CE483" s="570"/>
      <c r="CF483" s="570"/>
      <c r="CG483" s="570"/>
      <c r="CH483" s="570"/>
      <c r="CI483" s="570"/>
      <c r="CJ483" s="570"/>
      <c r="CK483" s="570"/>
      <c r="CL483" s="570"/>
      <c r="CM483" s="570"/>
      <c r="CN483" s="570"/>
      <c r="CO483" s="570"/>
      <c r="CP483" s="570"/>
      <c r="CQ483" s="570"/>
      <c r="CR483" s="570"/>
      <c r="CS483" s="570"/>
      <c r="CT483" s="570"/>
      <c r="CU483" s="570"/>
      <c r="CV483" s="570"/>
      <c r="CW483" s="570"/>
      <c r="CX483" s="570"/>
      <c r="CY483" s="570"/>
    </row>
    <row r="484" spans="38:103">
      <c r="AL484" s="570"/>
      <c r="AM484" s="570"/>
      <c r="AN484" s="570"/>
      <c r="AO484" s="570"/>
      <c r="AP484" s="570"/>
      <c r="AQ484" s="570"/>
      <c r="AR484" s="570"/>
      <c r="AS484" s="570"/>
      <c r="AT484" s="570"/>
      <c r="AU484" s="570"/>
      <c r="AV484" s="570"/>
      <c r="AW484" s="570"/>
      <c r="AX484" s="570"/>
      <c r="AY484" s="570"/>
      <c r="AZ484" s="570"/>
      <c r="BA484" s="570"/>
      <c r="BB484" s="570"/>
      <c r="BC484" s="570"/>
      <c r="BD484" s="570"/>
      <c r="BE484" s="570"/>
      <c r="BF484" s="570"/>
      <c r="BG484" s="570"/>
      <c r="BH484" s="570"/>
      <c r="BI484" s="570"/>
      <c r="BJ484" s="570"/>
      <c r="BK484" s="570"/>
      <c r="BL484" s="570"/>
      <c r="BM484" s="570"/>
      <c r="BN484" s="570"/>
      <c r="BO484" s="570"/>
      <c r="BP484" s="570"/>
      <c r="BQ484" s="570"/>
      <c r="BR484" s="570"/>
      <c r="BS484" s="570"/>
      <c r="BT484" s="570"/>
      <c r="BU484" s="570"/>
      <c r="BV484" s="570"/>
      <c r="BW484" s="570"/>
      <c r="BX484" s="570"/>
      <c r="BY484" s="570"/>
      <c r="BZ484" s="570"/>
      <c r="CA484" s="570"/>
      <c r="CB484" s="570"/>
      <c r="CC484" s="570"/>
      <c r="CD484" s="570"/>
      <c r="CE484" s="570"/>
      <c r="CF484" s="570"/>
      <c r="CG484" s="570"/>
      <c r="CH484" s="570"/>
      <c r="CI484" s="570"/>
      <c r="CJ484" s="570"/>
      <c r="CK484" s="570"/>
      <c r="CL484" s="570"/>
      <c r="CM484" s="570"/>
      <c r="CN484" s="570"/>
      <c r="CO484" s="570"/>
      <c r="CP484" s="570"/>
      <c r="CQ484" s="570"/>
      <c r="CR484" s="570"/>
      <c r="CS484" s="570"/>
      <c r="CT484" s="570"/>
      <c r="CU484" s="570"/>
      <c r="CV484" s="570"/>
      <c r="CW484" s="570"/>
      <c r="CX484" s="570"/>
      <c r="CY484" s="570"/>
    </row>
    <row r="485" spans="38:103">
      <c r="AL485" s="570"/>
      <c r="AM485" s="570"/>
      <c r="AN485" s="570"/>
      <c r="AO485" s="570"/>
      <c r="AP485" s="570"/>
      <c r="AQ485" s="570"/>
      <c r="AR485" s="570"/>
      <c r="AS485" s="570"/>
      <c r="AT485" s="570"/>
      <c r="AU485" s="570"/>
      <c r="AV485" s="570"/>
      <c r="AW485" s="570"/>
      <c r="AX485" s="570"/>
      <c r="AY485" s="570"/>
      <c r="AZ485" s="570"/>
      <c r="BA485" s="570"/>
      <c r="BB485" s="570"/>
      <c r="BC485" s="570"/>
      <c r="BD485" s="570"/>
      <c r="BE485" s="570"/>
      <c r="BF485" s="570"/>
      <c r="BG485" s="570"/>
      <c r="BH485" s="570"/>
      <c r="BI485" s="570"/>
      <c r="BJ485" s="570"/>
      <c r="BK485" s="570"/>
      <c r="BL485" s="570"/>
      <c r="BM485" s="570"/>
      <c r="BN485" s="570"/>
      <c r="BO485" s="570"/>
      <c r="BP485" s="570"/>
      <c r="BQ485" s="570"/>
      <c r="BR485" s="570"/>
      <c r="BS485" s="570"/>
      <c r="BT485" s="570"/>
      <c r="BU485" s="570"/>
      <c r="BV485" s="570"/>
      <c r="BW485" s="570"/>
      <c r="BX485" s="570"/>
      <c r="BY485" s="570"/>
      <c r="BZ485" s="570"/>
      <c r="CA485" s="570"/>
      <c r="CB485" s="570"/>
      <c r="CC485" s="570"/>
      <c r="CD485" s="570"/>
      <c r="CE485" s="570"/>
      <c r="CF485" s="570"/>
      <c r="CG485" s="570"/>
      <c r="CH485" s="570"/>
      <c r="CI485" s="570"/>
      <c r="CJ485" s="570"/>
      <c r="CK485" s="570"/>
      <c r="CL485" s="570"/>
      <c r="CM485" s="570"/>
      <c r="CN485" s="570"/>
      <c r="CO485" s="570"/>
      <c r="CP485" s="570"/>
      <c r="CQ485" s="570"/>
      <c r="CR485" s="570"/>
      <c r="CS485" s="570"/>
      <c r="CT485" s="570"/>
      <c r="CU485" s="570"/>
      <c r="CV485" s="570"/>
      <c r="CW485" s="570"/>
      <c r="CX485" s="570"/>
      <c r="CY485" s="570"/>
    </row>
    <row r="486" spans="38:103">
      <c r="AL486" s="570"/>
      <c r="AM486" s="570"/>
      <c r="AN486" s="570"/>
      <c r="AO486" s="570"/>
      <c r="AP486" s="570"/>
      <c r="AQ486" s="570"/>
      <c r="AR486" s="570"/>
      <c r="AS486" s="570"/>
      <c r="AT486" s="570"/>
      <c r="AU486" s="570"/>
      <c r="AV486" s="570"/>
      <c r="AW486" s="570"/>
      <c r="AX486" s="570"/>
      <c r="AY486" s="570"/>
      <c r="AZ486" s="570"/>
      <c r="BA486" s="570"/>
      <c r="BB486" s="570"/>
      <c r="BC486" s="570"/>
      <c r="BD486" s="570"/>
      <c r="BE486" s="570"/>
      <c r="BF486" s="570"/>
      <c r="BG486" s="570"/>
      <c r="BH486" s="570"/>
      <c r="BI486" s="570"/>
      <c r="BJ486" s="570"/>
      <c r="BK486" s="570"/>
      <c r="BL486" s="570"/>
      <c r="BM486" s="570"/>
      <c r="BN486" s="570"/>
      <c r="BO486" s="570"/>
      <c r="BP486" s="570"/>
      <c r="BQ486" s="570"/>
      <c r="BR486" s="570"/>
      <c r="BS486" s="570"/>
      <c r="BT486" s="570"/>
      <c r="BU486" s="570"/>
      <c r="BV486" s="570"/>
      <c r="BW486" s="570"/>
      <c r="BX486" s="570"/>
      <c r="BY486" s="570"/>
      <c r="BZ486" s="570"/>
      <c r="CA486" s="570"/>
      <c r="CB486" s="570"/>
      <c r="CC486" s="570"/>
      <c r="CD486" s="570"/>
      <c r="CE486" s="570"/>
      <c r="CF486" s="570"/>
      <c r="CG486" s="570"/>
      <c r="CH486" s="570"/>
      <c r="CI486" s="570"/>
      <c r="CJ486" s="570"/>
      <c r="CK486" s="570"/>
      <c r="CL486" s="570"/>
      <c r="CM486" s="570"/>
      <c r="CN486" s="570"/>
      <c r="CO486" s="570"/>
      <c r="CP486" s="570"/>
      <c r="CQ486" s="570"/>
      <c r="CR486" s="570"/>
      <c r="CS486" s="570"/>
      <c r="CT486" s="570"/>
      <c r="CU486" s="570"/>
      <c r="CV486" s="570"/>
      <c r="CW486" s="570"/>
      <c r="CX486" s="570"/>
      <c r="CY486" s="570"/>
    </row>
    <row r="487" spans="38:103">
      <c r="AL487" s="570"/>
      <c r="AM487" s="570"/>
      <c r="AN487" s="570"/>
      <c r="AO487" s="570"/>
      <c r="AP487" s="570"/>
      <c r="AQ487" s="570"/>
      <c r="AR487" s="570"/>
      <c r="AS487" s="570"/>
      <c r="AT487" s="570"/>
      <c r="AU487" s="570"/>
      <c r="AV487" s="570"/>
      <c r="AW487" s="570"/>
      <c r="AX487" s="570"/>
      <c r="AY487" s="570"/>
      <c r="AZ487" s="570"/>
      <c r="BA487" s="570"/>
      <c r="BB487" s="570"/>
      <c r="BC487" s="570"/>
      <c r="BD487" s="570"/>
      <c r="BE487" s="570"/>
      <c r="BF487" s="570"/>
      <c r="BG487" s="570"/>
      <c r="BH487" s="570"/>
      <c r="BI487" s="570"/>
      <c r="BJ487" s="570"/>
      <c r="BK487" s="570"/>
      <c r="BL487" s="570"/>
      <c r="BM487" s="570"/>
      <c r="BN487" s="570"/>
      <c r="BO487" s="570"/>
      <c r="BP487" s="570"/>
      <c r="BQ487" s="570"/>
      <c r="BR487" s="570"/>
      <c r="BS487" s="570"/>
      <c r="BT487" s="570"/>
      <c r="BU487" s="570"/>
      <c r="BV487" s="570"/>
      <c r="BW487" s="570"/>
      <c r="BX487" s="570"/>
      <c r="BY487" s="570"/>
      <c r="BZ487" s="570"/>
      <c r="CA487" s="570"/>
      <c r="CB487" s="570"/>
      <c r="CC487" s="570"/>
      <c r="CD487" s="570"/>
      <c r="CE487" s="570"/>
      <c r="CF487" s="570"/>
      <c r="CG487" s="570"/>
      <c r="CH487" s="570"/>
      <c r="CI487" s="570"/>
      <c r="CJ487" s="570"/>
      <c r="CK487" s="570"/>
      <c r="CL487" s="570"/>
      <c r="CM487" s="570"/>
      <c r="CN487" s="570"/>
      <c r="CO487" s="570"/>
      <c r="CP487" s="570"/>
      <c r="CQ487" s="570"/>
      <c r="CR487" s="570"/>
      <c r="CS487" s="570"/>
      <c r="CT487" s="570"/>
      <c r="CU487" s="570"/>
      <c r="CV487" s="570"/>
      <c r="CW487" s="570"/>
      <c r="CX487" s="570"/>
      <c r="CY487" s="570"/>
    </row>
    <row r="488" spans="38:103">
      <c r="AL488" s="570"/>
      <c r="AM488" s="570"/>
      <c r="AN488" s="570"/>
      <c r="AO488" s="570"/>
      <c r="AP488" s="570"/>
      <c r="AQ488" s="570"/>
      <c r="AR488" s="570"/>
      <c r="AS488" s="570"/>
      <c r="AT488" s="570"/>
      <c r="AU488" s="570"/>
      <c r="AV488" s="570"/>
      <c r="AW488" s="570"/>
      <c r="AX488" s="570"/>
      <c r="AY488" s="570"/>
      <c r="AZ488" s="570"/>
      <c r="BA488" s="570"/>
      <c r="BB488" s="570"/>
      <c r="BC488" s="570"/>
      <c r="BD488" s="570"/>
      <c r="BE488" s="570"/>
      <c r="BF488" s="570"/>
      <c r="BG488" s="570"/>
      <c r="BH488" s="570"/>
      <c r="BI488" s="570"/>
      <c r="BJ488" s="570"/>
      <c r="BK488" s="570"/>
      <c r="BL488" s="570"/>
      <c r="BM488" s="570"/>
      <c r="BN488" s="570"/>
      <c r="BO488" s="570"/>
      <c r="BP488" s="570"/>
      <c r="BQ488" s="570"/>
      <c r="BR488" s="570"/>
      <c r="BS488" s="570"/>
      <c r="BT488" s="570"/>
      <c r="BU488" s="570"/>
      <c r="BV488" s="570"/>
      <c r="BW488" s="570"/>
      <c r="BX488" s="570"/>
      <c r="BY488" s="570"/>
      <c r="BZ488" s="570"/>
      <c r="CA488" s="570"/>
      <c r="CB488" s="570"/>
      <c r="CC488" s="570"/>
      <c r="CD488" s="570"/>
      <c r="CE488" s="570"/>
      <c r="CF488" s="570"/>
      <c r="CG488" s="570"/>
      <c r="CH488" s="570"/>
      <c r="CI488" s="570"/>
      <c r="CJ488" s="570"/>
      <c r="CK488" s="570"/>
      <c r="CL488" s="570"/>
      <c r="CM488" s="570"/>
      <c r="CN488" s="570"/>
      <c r="CO488" s="570"/>
      <c r="CP488" s="570"/>
      <c r="CQ488" s="570"/>
      <c r="CR488" s="570"/>
      <c r="CS488" s="570"/>
      <c r="CT488" s="570"/>
      <c r="CU488" s="570"/>
      <c r="CV488" s="570"/>
      <c r="CW488" s="570"/>
      <c r="CX488" s="570"/>
      <c r="CY488" s="570"/>
    </row>
    <row r="489" spans="38:103">
      <c r="AL489" s="570"/>
      <c r="AM489" s="570"/>
      <c r="AN489" s="570"/>
      <c r="AO489" s="570"/>
      <c r="AP489" s="570"/>
      <c r="AQ489" s="570"/>
      <c r="AR489" s="570"/>
      <c r="AS489" s="570"/>
      <c r="AT489" s="570"/>
      <c r="AU489" s="570"/>
      <c r="AV489" s="570"/>
      <c r="AW489" s="570"/>
      <c r="AX489" s="570"/>
      <c r="AY489" s="570"/>
      <c r="AZ489" s="570"/>
      <c r="BA489" s="570"/>
      <c r="BB489" s="570"/>
      <c r="BC489" s="570"/>
      <c r="BD489" s="570"/>
      <c r="BE489" s="570"/>
      <c r="BF489" s="570"/>
      <c r="BG489" s="570"/>
      <c r="BH489" s="570"/>
      <c r="BI489" s="570"/>
      <c r="BJ489" s="570"/>
      <c r="BK489" s="570"/>
      <c r="BL489" s="570"/>
      <c r="BM489" s="570"/>
      <c r="BN489" s="570"/>
      <c r="BO489" s="570"/>
      <c r="BP489" s="570"/>
      <c r="BQ489" s="570"/>
      <c r="BR489" s="570"/>
      <c r="BS489" s="570"/>
      <c r="BT489" s="570"/>
      <c r="BU489" s="570"/>
      <c r="BV489" s="570"/>
      <c r="BW489" s="570"/>
      <c r="BX489" s="570"/>
      <c r="BY489" s="570"/>
      <c r="BZ489" s="570"/>
      <c r="CA489" s="570"/>
      <c r="CB489" s="570"/>
      <c r="CC489" s="570"/>
      <c r="CD489" s="570"/>
      <c r="CE489" s="570"/>
      <c r="CF489" s="570"/>
      <c r="CG489" s="570"/>
      <c r="CH489" s="570"/>
      <c r="CI489" s="570"/>
      <c r="CJ489" s="570"/>
      <c r="CK489" s="570"/>
      <c r="CL489" s="570"/>
      <c r="CM489" s="570"/>
      <c r="CN489" s="570"/>
      <c r="CO489" s="570"/>
      <c r="CP489" s="570"/>
      <c r="CQ489" s="570"/>
      <c r="CR489" s="570"/>
      <c r="CS489" s="570"/>
      <c r="CT489" s="570"/>
      <c r="CU489" s="570"/>
      <c r="CV489" s="570"/>
      <c r="CW489" s="570"/>
      <c r="CX489" s="570"/>
      <c r="CY489" s="570"/>
    </row>
    <row r="490" spans="38:103">
      <c r="AL490" s="570"/>
      <c r="AM490" s="570"/>
      <c r="AN490" s="570"/>
      <c r="AO490" s="570"/>
      <c r="AP490" s="570"/>
      <c r="AQ490" s="570"/>
      <c r="AR490" s="570"/>
      <c r="AS490" s="570"/>
      <c r="AT490" s="570"/>
      <c r="AU490" s="570"/>
      <c r="AV490" s="570"/>
      <c r="AW490" s="570"/>
      <c r="AX490" s="570"/>
      <c r="AY490" s="570"/>
      <c r="AZ490" s="570"/>
      <c r="BA490" s="570"/>
      <c r="BB490" s="570"/>
      <c r="BC490" s="570"/>
      <c r="BD490" s="570"/>
      <c r="BE490" s="570"/>
      <c r="BF490" s="570"/>
      <c r="BG490" s="570"/>
      <c r="BH490" s="570"/>
      <c r="BI490" s="570"/>
      <c r="BJ490" s="570"/>
      <c r="BK490" s="570"/>
      <c r="BL490" s="570"/>
      <c r="BM490" s="570"/>
      <c r="BN490" s="570"/>
      <c r="BO490" s="570"/>
      <c r="BP490" s="570"/>
      <c r="BQ490" s="570"/>
      <c r="BR490" s="570"/>
      <c r="BS490" s="570"/>
      <c r="BT490" s="570"/>
      <c r="BU490" s="570"/>
      <c r="BV490" s="570"/>
      <c r="BW490" s="570"/>
      <c r="BX490" s="570"/>
      <c r="BY490" s="570"/>
      <c r="BZ490" s="570"/>
      <c r="CA490" s="570"/>
      <c r="CB490" s="570"/>
      <c r="CC490" s="570"/>
      <c r="CD490" s="570"/>
      <c r="CE490" s="570"/>
      <c r="CF490" s="570"/>
      <c r="CG490" s="570"/>
      <c r="CH490" s="570"/>
      <c r="CI490" s="570"/>
      <c r="CJ490" s="570"/>
      <c r="CK490" s="570"/>
      <c r="CL490" s="570"/>
      <c r="CM490" s="570"/>
      <c r="CN490" s="570"/>
      <c r="CO490" s="570"/>
      <c r="CP490" s="570"/>
      <c r="CQ490" s="570"/>
      <c r="CR490" s="570"/>
      <c r="CS490" s="570"/>
      <c r="CT490" s="570"/>
      <c r="CU490" s="570"/>
      <c r="CV490" s="570"/>
      <c r="CW490" s="570"/>
      <c r="CX490" s="570"/>
      <c r="CY490" s="570"/>
    </row>
    <row r="491" spans="38:103">
      <c r="AL491" s="570"/>
      <c r="AM491" s="570"/>
      <c r="AN491" s="570"/>
      <c r="AO491" s="570"/>
      <c r="AP491" s="570"/>
      <c r="AQ491" s="570"/>
      <c r="AR491" s="570"/>
      <c r="AS491" s="570"/>
      <c r="AT491" s="570"/>
      <c r="AU491" s="570"/>
      <c r="AV491" s="570"/>
      <c r="AW491" s="570"/>
      <c r="AX491" s="570"/>
      <c r="AY491" s="570"/>
      <c r="AZ491" s="570"/>
      <c r="BA491" s="570"/>
      <c r="BB491" s="570"/>
      <c r="BC491" s="570"/>
      <c r="BD491" s="570"/>
      <c r="BE491" s="570"/>
      <c r="BF491" s="570"/>
      <c r="BG491" s="570"/>
      <c r="BH491" s="570"/>
      <c r="BI491" s="570"/>
      <c r="BJ491" s="570"/>
      <c r="BK491" s="570"/>
      <c r="BL491" s="570"/>
      <c r="BM491" s="570"/>
      <c r="BN491" s="570"/>
      <c r="BO491" s="570"/>
      <c r="BP491" s="570"/>
      <c r="BQ491" s="570"/>
      <c r="BR491" s="570"/>
      <c r="BS491" s="570"/>
      <c r="BT491" s="570"/>
      <c r="BU491" s="570"/>
      <c r="BV491" s="570"/>
      <c r="BW491" s="570"/>
      <c r="BX491" s="570"/>
      <c r="BY491" s="570"/>
      <c r="BZ491" s="570"/>
      <c r="CA491" s="570"/>
      <c r="CB491" s="570"/>
      <c r="CC491" s="570"/>
      <c r="CD491" s="570"/>
      <c r="CE491" s="570"/>
      <c r="CF491" s="570"/>
      <c r="CG491" s="570"/>
      <c r="CH491" s="570"/>
      <c r="CI491" s="570"/>
      <c r="CJ491" s="570"/>
      <c r="CK491" s="570"/>
      <c r="CL491" s="570"/>
      <c r="CM491" s="570"/>
      <c r="CN491" s="570"/>
      <c r="CO491" s="570"/>
      <c r="CP491" s="570"/>
      <c r="CQ491" s="570"/>
      <c r="CR491" s="570"/>
      <c r="CS491" s="570"/>
      <c r="CT491" s="570"/>
      <c r="CU491" s="570"/>
      <c r="CV491" s="570"/>
      <c r="CW491" s="570"/>
      <c r="CX491" s="570"/>
      <c r="CY491" s="570"/>
    </row>
    <row r="492" spans="38:103">
      <c r="AL492" s="570"/>
      <c r="AM492" s="570"/>
      <c r="AN492" s="570"/>
      <c r="AO492" s="570"/>
      <c r="AP492" s="570"/>
      <c r="AQ492" s="570"/>
      <c r="AR492" s="570"/>
      <c r="AS492" s="570"/>
      <c r="AT492" s="570"/>
      <c r="AU492" s="570"/>
      <c r="AV492" s="570"/>
      <c r="AW492" s="570"/>
      <c r="AX492" s="570"/>
      <c r="AY492" s="570"/>
      <c r="AZ492" s="570"/>
      <c r="BA492" s="570"/>
      <c r="BB492" s="570"/>
      <c r="BC492" s="570"/>
      <c r="BD492" s="570"/>
      <c r="BE492" s="570"/>
      <c r="BF492" s="570"/>
      <c r="BG492" s="570"/>
      <c r="BH492" s="570"/>
      <c r="BI492" s="570"/>
      <c r="BJ492" s="570"/>
      <c r="BK492" s="570"/>
      <c r="BL492" s="570"/>
      <c r="BM492" s="570"/>
      <c r="BN492" s="570"/>
      <c r="BO492" s="570"/>
      <c r="BP492" s="570"/>
      <c r="BQ492" s="570"/>
      <c r="BR492" s="570"/>
      <c r="BS492" s="570"/>
      <c r="BT492" s="570"/>
      <c r="BU492" s="570"/>
      <c r="BV492" s="570"/>
      <c r="BW492" s="570"/>
      <c r="BX492" s="570"/>
      <c r="BY492" s="570"/>
      <c r="BZ492" s="570"/>
      <c r="CA492" s="570"/>
      <c r="CB492" s="570"/>
      <c r="CC492" s="570"/>
      <c r="CD492" s="570"/>
      <c r="CE492" s="570"/>
      <c r="CF492" s="570"/>
      <c r="CG492" s="570"/>
      <c r="CH492" s="570"/>
      <c r="CI492" s="570"/>
      <c r="CJ492" s="570"/>
      <c r="CK492" s="570"/>
      <c r="CL492" s="570"/>
      <c r="CM492" s="570"/>
      <c r="CN492" s="570"/>
      <c r="CO492" s="570"/>
      <c r="CP492" s="570"/>
      <c r="CQ492" s="570"/>
      <c r="CR492" s="570"/>
      <c r="CS492" s="570"/>
      <c r="CT492" s="570"/>
      <c r="CU492" s="570"/>
      <c r="CV492" s="570"/>
      <c r="CW492" s="570"/>
      <c r="CX492" s="570"/>
      <c r="CY492" s="570"/>
    </row>
    <row r="493" spans="38:103">
      <c r="AL493" s="570"/>
      <c r="AM493" s="570"/>
      <c r="AN493" s="570"/>
      <c r="AO493" s="570"/>
      <c r="AP493" s="570"/>
      <c r="AQ493" s="570"/>
      <c r="AR493" s="570"/>
      <c r="AS493" s="570"/>
      <c r="AT493" s="570"/>
      <c r="AU493" s="570"/>
      <c r="AV493" s="570"/>
      <c r="AW493" s="570"/>
      <c r="AX493" s="570"/>
      <c r="AY493" s="570"/>
      <c r="AZ493" s="570"/>
      <c r="BA493" s="570"/>
      <c r="BB493" s="570"/>
      <c r="BC493" s="570"/>
      <c r="BD493" s="570"/>
      <c r="BE493" s="570"/>
      <c r="BF493" s="570"/>
      <c r="BG493" s="570"/>
      <c r="BH493" s="570"/>
      <c r="BI493" s="570"/>
      <c r="BJ493" s="570"/>
      <c r="BK493" s="570"/>
      <c r="BL493" s="570"/>
      <c r="BM493" s="570"/>
      <c r="BN493" s="570"/>
      <c r="BO493" s="570"/>
      <c r="BP493" s="570"/>
      <c r="BQ493" s="570"/>
      <c r="BR493" s="570"/>
      <c r="BS493" s="570"/>
      <c r="BT493" s="570"/>
      <c r="BU493" s="570"/>
      <c r="BV493" s="570"/>
      <c r="BW493" s="570"/>
      <c r="BX493" s="570"/>
      <c r="BY493" s="570"/>
      <c r="BZ493" s="570"/>
      <c r="CA493" s="570"/>
      <c r="CB493" s="570"/>
      <c r="CC493" s="570"/>
      <c r="CD493" s="570"/>
      <c r="CE493" s="570"/>
      <c r="CF493" s="570"/>
      <c r="CG493" s="570"/>
      <c r="CH493" s="570"/>
      <c r="CI493" s="570"/>
      <c r="CJ493" s="570"/>
      <c r="CK493" s="570"/>
      <c r="CL493" s="570"/>
      <c r="CM493" s="570"/>
      <c r="CN493" s="570"/>
      <c r="CO493" s="570"/>
      <c r="CP493" s="570"/>
      <c r="CQ493" s="570"/>
      <c r="CR493" s="570"/>
      <c r="CS493" s="570"/>
      <c r="CT493" s="570"/>
      <c r="CU493" s="570"/>
      <c r="CV493" s="570"/>
      <c r="CW493" s="570"/>
      <c r="CX493" s="570"/>
      <c r="CY493" s="570"/>
    </row>
    <row r="494" spans="38:103">
      <c r="AL494" s="570"/>
      <c r="AM494" s="570"/>
      <c r="AN494" s="570"/>
      <c r="AO494" s="570"/>
      <c r="AP494" s="570"/>
      <c r="AQ494" s="570"/>
      <c r="AR494" s="570"/>
      <c r="AS494" s="570"/>
      <c r="AT494" s="570"/>
      <c r="AU494" s="570"/>
      <c r="AV494" s="570"/>
      <c r="AW494" s="570"/>
      <c r="AX494" s="570"/>
      <c r="AY494" s="570"/>
      <c r="AZ494" s="570"/>
      <c r="BA494" s="570"/>
      <c r="BB494" s="570"/>
      <c r="BC494" s="570"/>
      <c r="BD494" s="570"/>
      <c r="BE494" s="570"/>
      <c r="BF494" s="570"/>
      <c r="BG494" s="570"/>
      <c r="BH494" s="570"/>
      <c r="BI494" s="570"/>
      <c r="BJ494" s="570"/>
      <c r="BK494" s="570"/>
      <c r="BL494" s="570"/>
      <c r="BM494" s="570"/>
      <c r="BN494" s="570"/>
      <c r="BO494" s="570"/>
      <c r="BP494" s="570"/>
      <c r="BQ494" s="570"/>
      <c r="BR494" s="570"/>
      <c r="BS494" s="570"/>
      <c r="BT494" s="570"/>
      <c r="BU494" s="570"/>
      <c r="BV494" s="570"/>
      <c r="BW494" s="570"/>
      <c r="BX494" s="570"/>
      <c r="BY494" s="570"/>
      <c r="BZ494" s="570"/>
      <c r="CA494" s="570"/>
      <c r="CB494" s="570"/>
      <c r="CC494" s="570"/>
      <c r="CD494" s="570"/>
      <c r="CE494" s="570"/>
      <c r="CF494" s="570"/>
      <c r="CG494" s="570"/>
      <c r="CH494" s="570"/>
      <c r="CI494" s="570"/>
      <c r="CJ494" s="570"/>
      <c r="CK494" s="570"/>
      <c r="CL494" s="570"/>
      <c r="CM494" s="570"/>
      <c r="CN494" s="570"/>
      <c r="CO494" s="570"/>
      <c r="CP494" s="570"/>
      <c r="CQ494" s="570"/>
      <c r="CR494" s="570"/>
      <c r="CS494" s="570"/>
      <c r="CT494" s="570"/>
      <c r="CU494" s="570"/>
      <c r="CV494" s="570"/>
      <c r="CW494" s="570"/>
      <c r="CX494" s="570"/>
      <c r="CY494" s="570"/>
    </row>
    <row r="495" spans="38:103">
      <c r="AL495" s="570"/>
      <c r="AM495" s="570"/>
      <c r="AN495" s="570"/>
      <c r="AO495" s="570"/>
      <c r="AP495" s="570"/>
      <c r="AQ495" s="570"/>
      <c r="AR495" s="570"/>
      <c r="AS495" s="570"/>
      <c r="AT495" s="570"/>
      <c r="AU495" s="570"/>
      <c r="AV495" s="570"/>
      <c r="AW495" s="570"/>
      <c r="AX495" s="570"/>
      <c r="AY495" s="570"/>
      <c r="AZ495" s="570"/>
      <c r="BA495" s="570"/>
      <c r="BB495" s="570"/>
      <c r="BC495" s="570"/>
      <c r="BD495" s="570"/>
      <c r="BE495" s="570"/>
      <c r="BF495" s="570"/>
      <c r="BG495" s="570"/>
      <c r="BH495" s="570"/>
      <c r="BI495" s="570"/>
      <c r="BJ495" s="570"/>
      <c r="BK495" s="570"/>
      <c r="BL495" s="570"/>
      <c r="BM495" s="570"/>
      <c r="BN495" s="570"/>
      <c r="BO495" s="570"/>
      <c r="BP495" s="570"/>
      <c r="BQ495" s="570"/>
      <c r="BR495" s="570"/>
      <c r="BS495" s="570"/>
      <c r="BT495" s="570"/>
      <c r="BU495" s="570"/>
      <c r="BV495" s="570"/>
      <c r="BW495" s="570"/>
      <c r="BX495" s="570"/>
      <c r="BY495" s="570"/>
      <c r="BZ495" s="570"/>
      <c r="CA495" s="570"/>
      <c r="CB495" s="570"/>
      <c r="CC495" s="570"/>
      <c r="CD495" s="570"/>
      <c r="CE495" s="570"/>
      <c r="CF495" s="570"/>
      <c r="CG495" s="570"/>
      <c r="CH495" s="570"/>
      <c r="CI495" s="570"/>
      <c r="CJ495" s="570"/>
      <c r="CK495" s="570"/>
      <c r="CL495" s="570"/>
      <c r="CM495" s="570"/>
      <c r="CN495" s="570"/>
      <c r="CO495" s="570"/>
      <c r="CP495" s="570"/>
      <c r="CQ495" s="570"/>
      <c r="CR495" s="570"/>
      <c r="CS495" s="570"/>
      <c r="CT495" s="570"/>
      <c r="CU495" s="570"/>
      <c r="CV495" s="570"/>
      <c r="CW495" s="570"/>
      <c r="CX495" s="570"/>
      <c r="CY495" s="570"/>
    </row>
    <row r="496" spans="38:103">
      <c r="AL496" s="570"/>
      <c r="AM496" s="570"/>
      <c r="AN496" s="570"/>
      <c r="AO496" s="570"/>
      <c r="AP496" s="570"/>
      <c r="AQ496" s="570"/>
      <c r="AR496" s="570"/>
      <c r="AS496" s="570"/>
      <c r="AT496" s="570"/>
      <c r="AU496" s="570"/>
      <c r="AV496" s="570"/>
      <c r="AW496" s="570"/>
      <c r="AX496" s="570"/>
      <c r="AY496" s="570"/>
      <c r="AZ496" s="570"/>
      <c r="BA496" s="570"/>
      <c r="BB496" s="570"/>
      <c r="BC496" s="570"/>
      <c r="BD496" s="570"/>
      <c r="BE496" s="570"/>
      <c r="BF496" s="570"/>
      <c r="BG496" s="570"/>
      <c r="BH496" s="570"/>
      <c r="BI496" s="570"/>
      <c r="BJ496" s="570"/>
      <c r="BK496" s="570"/>
      <c r="BL496" s="570"/>
      <c r="BM496" s="570"/>
      <c r="BN496" s="570"/>
      <c r="BO496" s="570"/>
      <c r="BP496" s="570"/>
      <c r="BQ496" s="570"/>
      <c r="BR496" s="570"/>
      <c r="BS496" s="570"/>
      <c r="BT496" s="570"/>
      <c r="BU496" s="570"/>
      <c r="BV496" s="570"/>
      <c r="BW496" s="570"/>
      <c r="BX496" s="570"/>
      <c r="BY496" s="570"/>
      <c r="BZ496" s="570"/>
      <c r="CA496" s="570"/>
      <c r="CB496" s="570"/>
      <c r="CC496" s="570"/>
      <c r="CD496" s="570"/>
      <c r="CE496" s="570"/>
      <c r="CF496" s="570"/>
      <c r="CG496" s="570"/>
      <c r="CH496" s="570"/>
      <c r="CI496" s="570"/>
      <c r="CJ496" s="570"/>
      <c r="CK496" s="570"/>
      <c r="CL496" s="570"/>
      <c r="CM496" s="570"/>
      <c r="CN496" s="570"/>
      <c r="CO496" s="570"/>
      <c r="CP496" s="570"/>
      <c r="CQ496" s="570"/>
      <c r="CR496" s="570"/>
      <c r="CS496" s="570"/>
      <c r="CT496" s="570"/>
      <c r="CU496" s="570"/>
      <c r="CV496" s="570"/>
      <c r="CW496" s="570"/>
      <c r="CX496" s="570"/>
      <c r="CY496" s="570"/>
    </row>
    <row r="497" spans="38:103">
      <c r="AL497" s="570"/>
      <c r="AM497" s="570"/>
      <c r="AN497" s="570"/>
      <c r="AO497" s="570"/>
      <c r="AP497" s="570"/>
      <c r="AQ497" s="570"/>
      <c r="AR497" s="570"/>
      <c r="AS497" s="570"/>
      <c r="AT497" s="570"/>
      <c r="AU497" s="570"/>
      <c r="AV497" s="570"/>
      <c r="AW497" s="570"/>
      <c r="AX497" s="570"/>
      <c r="AY497" s="570"/>
      <c r="AZ497" s="570"/>
      <c r="BA497" s="570"/>
      <c r="BB497" s="570"/>
      <c r="BC497" s="570"/>
      <c r="BD497" s="570"/>
      <c r="BE497" s="570"/>
      <c r="BF497" s="570"/>
      <c r="BG497" s="570"/>
      <c r="BH497" s="570"/>
      <c r="BI497" s="570"/>
      <c r="BJ497" s="570"/>
      <c r="BK497" s="570"/>
      <c r="BL497" s="570"/>
      <c r="BM497" s="570"/>
      <c r="BN497" s="570"/>
      <c r="BO497" s="570"/>
      <c r="BP497" s="570"/>
      <c r="BQ497" s="570"/>
      <c r="BR497" s="570"/>
      <c r="BS497" s="570"/>
      <c r="BT497" s="570"/>
      <c r="BU497" s="570"/>
      <c r="BV497" s="570"/>
      <c r="BW497" s="570"/>
      <c r="BX497" s="570"/>
      <c r="BY497" s="570"/>
      <c r="BZ497" s="570"/>
      <c r="CA497" s="570"/>
      <c r="CB497" s="570"/>
      <c r="CC497" s="570"/>
      <c r="CD497" s="570"/>
      <c r="CE497" s="570"/>
      <c r="CF497" s="570"/>
      <c r="CG497" s="570"/>
      <c r="CH497" s="570"/>
      <c r="CI497" s="570"/>
      <c r="CJ497" s="570"/>
      <c r="CK497" s="570"/>
      <c r="CL497" s="570"/>
      <c r="CM497" s="570"/>
      <c r="CN497" s="570"/>
      <c r="CO497" s="570"/>
      <c r="CP497" s="570"/>
      <c r="CQ497" s="570"/>
      <c r="CR497" s="570"/>
      <c r="CS497" s="570"/>
      <c r="CT497" s="570"/>
      <c r="CU497" s="570"/>
      <c r="CV497" s="570"/>
      <c r="CW497" s="570"/>
      <c r="CX497" s="570"/>
      <c r="CY497" s="570"/>
    </row>
    <row r="498" spans="38:103">
      <c r="AL498" s="570"/>
      <c r="AM498" s="570"/>
      <c r="AN498" s="570"/>
      <c r="AO498" s="570"/>
      <c r="AP498" s="570"/>
      <c r="AQ498" s="570"/>
      <c r="AR498" s="570"/>
      <c r="AS498" s="570"/>
      <c r="AT498" s="570"/>
      <c r="AU498" s="570"/>
      <c r="AV498" s="570"/>
      <c r="AW498" s="570"/>
      <c r="AX498" s="570"/>
      <c r="AY498" s="570"/>
      <c r="AZ498" s="570"/>
      <c r="BA498" s="570"/>
      <c r="BB498" s="570"/>
      <c r="BC498" s="570"/>
      <c r="BD498" s="570"/>
      <c r="BE498" s="570"/>
      <c r="BF498" s="570"/>
      <c r="BG498" s="570"/>
      <c r="BH498" s="570"/>
      <c r="BI498" s="570"/>
      <c r="BJ498" s="570"/>
      <c r="BK498" s="570"/>
      <c r="BL498" s="570"/>
      <c r="BM498" s="570"/>
      <c r="BN498" s="570"/>
      <c r="BO498" s="570"/>
      <c r="BP498" s="570"/>
      <c r="BQ498" s="570"/>
      <c r="BR498" s="570"/>
      <c r="BS498" s="570"/>
      <c r="BT498" s="570"/>
      <c r="BU498" s="570"/>
      <c r="BV498" s="570"/>
      <c r="BW498" s="570"/>
      <c r="BX498" s="570"/>
      <c r="BY498" s="570"/>
      <c r="BZ498" s="570"/>
      <c r="CA498" s="570"/>
      <c r="CB498" s="570"/>
      <c r="CC498" s="570"/>
      <c r="CD498" s="570"/>
      <c r="CE498" s="570"/>
      <c r="CF498" s="570"/>
      <c r="CG498" s="570"/>
      <c r="CH498" s="570"/>
      <c r="CI498" s="570"/>
      <c r="CJ498" s="570"/>
      <c r="CK498" s="570"/>
      <c r="CL498" s="570"/>
      <c r="CM498" s="570"/>
      <c r="CN498" s="570"/>
      <c r="CO498" s="570"/>
      <c r="CP498" s="570"/>
      <c r="CQ498" s="570"/>
      <c r="CR498" s="570"/>
      <c r="CS498" s="570"/>
      <c r="CT498" s="570"/>
      <c r="CU498" s="570"/>
      <c r="CV498" s="570"/>
      <c r="CW498" s="570"/>
      <c r="CX498" s="570"/>
      <c r="CY498" s="570"/>
    </row>
    <row r="499" spans="38:103">
      <c r="AL499" s="570"/>
      <c r="AM499" s="570"/>
      <c r="AN499" s="570"/>
      <c r="AO499" s="570"/>
      <c r="AP499" s="570"/>
      <c r="AQ499" s="570"/>
      <c r="AR499" s="570"/>
      <c r="AS499" s="570"/>
      <c r="AT499" s="570"/>
      <c r="AU499" s="570"/>
      <c r="AV499" s="570"/>
      <c r="AW499" s="570"/>
      <c r="AX499" s="570"/>
      <c r="AY499" s="570"/>
      <c r="AZ499" s="570"/>
      <c r="BA499" s="570"/>
      <c r="BB499" s="570"/>
      <c r="BC499" s="570"/>
      <c r="BD499" s="570"/>
      <c r="BE499" s="570"/>
      <c r="BF499" s="570"/>
      <c r="BG499" s="570"/>
      <c r="BH499" s="570"/>
      <c r="BI499" s="570"/>
      <c r="BJ499" s="570"/>
      <c r="BK499" s="570"/>
      <c r="BL499" s="570"/>
      <c r="BM499" s="570"/>
      <c r="BN499" s="570"/>
      <c r="BO499" s="570"/>
      <c r="BP499" s="570"/>
      <c r="BQ499" s="570"/>
      <c r="BR499" s="570"/>
      <c r="BS499" s="570"/>
      <c r="BT499" s="570"/>
      <c r="BU499" s="570"/>
      <c r="BV499" s="570"/>
      <c r="BW499" s="570"/>
      <c r="BX499" s="570"/>
      <c r="BY499" s="570"/>
      <c r="BZ499" s="570"/>
      <c r="CA499" s="570"/>
      <c r="CB499" s="570"/>
      <c r="CC499" s="570"/>
      <c r="CD499" s="570"/>
      <c r="CE499" s="570"/>
      <c r="CF499" s="570"/>
      <c r="CG499" s="570"/>
      <c r="CH499" s="570"/>
      <c r="CI499" s="570"/>
      <c r="CJ499" s="570"/>
      <c r="CK499" s="570"/>
      <c r="CL499" s="570"/>
      <c r="CM499" s="570"/>
      <c r="CN499" s="570"/>
      <c r="CO499" s="570"/>
      <c r="CP499" s="570"/>
      <c r="CQ499" s="570"/>
      <c r="CR499" s="570"/>
      <c r="CS499" s="570"/>
      <c r="CT499" s="570"/>
      <c r="CU499" s="570"/>
      <c r="CV499" s="570"/>
      <c r="CW499" s="570"/>
      <c r="CX499" s="570"/>
      <c r="CY499" s="570"/>
    </row>
    <row r="500" spans="38:103">
      <c r="AL500" s="570"/>
      <c r="AM500" s="570"/>
      <c r="AN500" s="570"/>
      <c r="AO500" s="570"/>
      <c r="AP500" s="570"/>
      <c r="AQ500" s="570"/>
      <c r="AR500" s="570"/>
      <c r="AS500" s="570"/>
      <c r="AT500" s="570"/>
      <c r="AU500" s="570"/>
      <c r="AV500" s="570"/>
      <c r="AW500" s="570"/>
      <c r="AX500" s="570"/>
      <c r="AY500" s="570"/>
      <c r="AZ500" s="570"/>
      <c r="BA500" s="570"/>
      <c r="BB500" s="570"/>
      <c r="BC500" s="570"/>
      <c r="BD500" s="570"/>
      <c r="BE500" s="570"/>
      <c r="BF500" s="570"/>
      <c r="BG500" s="570"/>
      <c r="BH500" s="570"/>
      <c r="BI500" s="570"/>
      <c r="BJ500" s="570"/>
      <c r="BK500" s="570"/>
      <c r="BL500" s="570"/>
      <c r="BM500" s="570"/>
      <c r="BN500" s="570"/>
      <c r="BO500" s="570"/>
      <c r="BP500" s="570"/>
      <c r="BQ500" s="570"/>
      <c r="BR500" s="570"/>
      <c r="BS500" s="570"/>
      <c r="BT500" s="570"/>
      <c r="BU500" s="570"/>
      <c r="BV500" s="570"/>
      <c r="BW500" s="570"/>
      <c r="BX500" s="570"/>
      <c r="BY500" s="570"/>
      <c r="BZ500" s="570"/>
      <c r="CA500" s="570"/>
      <c r="CB500" s="570"/>
      <c r="CC500" s="570"/>
      <c r="CD500" s="570"/>
      <c r="CE500" s="570"/>
      <c r="CF500" s="570"/>
      <c r="CG500" s="570"/>
      <c r="CH500" s="570"/>
      <c r="CI500" s="570"/>
      <c r="CJ500" s="570"/>
      <c r="CK500" s="570"/>
      <c r="CL500" s="570"/>
      <c r="CM500" s="570"/>
      <c r="CN500" s="570"/>
      <c r="CO500" s="570"/>
      <c r="CP500" s="570"/>
      <c r="CQ500" s="570"/>
      <c r="CR500" s="570"/>
      <c r="CS500" s="570"/>
      <c r="CT500" s="570"/>
      <c r="CU500" s="570"/>
      <c r="CV500" s="570"/>
      <c r="CW500" s="570"/>
      <c r="CX500" s="570"/>
      <c r="CY500" s="570"/>
    </row>
    <row r="501" spans="38:103">
      <c r="AL501" s="570"/>
      <c r="AM501" s="570"/>
      <c r="AN501" s="570"/>
      <c r="AO501" s="570"/>
      <c r="AP501" s="570"/>
      <c r="AQ501" s="570"/>
      <c r="AR501" s="570"/>
      <c r="AS501" s="570"/>
      <c r="AT501" s="570"/>
      <c r="AU501" s="570"/>
      <c r="AV501" s="570"/>
      <c r="AW501" s="570"/>
      <c r="AX501" s="570"/>
      <c r="AY501" s="570"/>
      <c r="AZ501" s="570"/>
      <c r="BA501" s="570"/>
      <c r="BB501" s="570"/>
      <c r="BC501" s="570"/>
      <c r="BD501" s="570"/>
      <c r="BE501" s="570"/>
      <c r="BF501" s="570"/>
      <c r="BG501" s="570"/>
      <c r="BH501" s="570"/>
      <c r="BI501" s="570"/>
      <c r="BJ501" s="570"/>
      <c r="BK501" s="570"/>
      <c r="BL501" s="570"/>
      <c r="BM501" s="570"/>
      <c r="BN501" s="570"/>
      <c r="BO501" s="570"/>
      <c r="BP501" s="570"/>
      <c r="BQ501" s="570"/>
      <c r="BR501" s="570"/>
      <c r="BS501" s="570"/>
      <c r="BT501" s="570"/>
      <c r="BU501" s="570"/>
      <c r="BV501" s="570"/>
      <c r="BW501" s="570"/>
      <c r="BX501" s="570"/>
      <c r="BY501" s="570"/>
      <c r="BZ501" s="570"/>
      <c r="CA501" s="570"/>
      <c r="CB501" s="570"/>
      <c r="CC501" s="570"/>
      <c r="CD501" s="570"/>
      <c r="CE501" s="570"/>
      <c r="CF501" s="570"/>
      <c r="CG501" s="570"/>
      <c r="CH501" s="570"/>
      <c r="CI501" s="570"/>
      <c r="CJ501" s="570"/>
      <c r="CK501" s="570"/>
      <c r="CL501" s="570"/>
      <c r="CM501" s="570"/>
      <c r="CN501" s="570"/>
      <c r="CO501" s="570"/>
      <c r="CP501" s="570"/>
      <c r="CQ501" s="570"/>
      <c r="CR501" s="570"/>
      <c r="CS501" s="570"/>
      <c r="CT501" s="570"/>
      <c r="CU501" s="570"/>
      <c r="CV501" s="570"/>
      <c r="CW501" s="570"/>
      <c r="CX501" s="570"/>
      <c r="CY501" s="570"/>
    </row>
    <row r="502" spans="38:103">
      <c r="AL502" s="570"/>
      <c r="AM502" s="570"/>
      <c r="AN502" s="570"/>
      <c r="AO502" s="570"/>
      <c r="AP502" s="570"/>
      <c r="AQ502" s="570"/>
      <c r="AR502" s="570"/>
      <c r="AS502" s="570"/>
      <c r="AT502" s="570"/>
      <c r="AU502" s="570"/>
      <c r="AV502" s="570"/>
      <c r="AW502" s="570"/>
      <c r="AX502" s="570"/>
      <c r="AY502" s="570"/>
      <c r="AZ502" s="570"/>
      <c r="BA502" s="570"/>
      <c r="BB502" s="570"/>
      <c r="BC502" s="570"/>
      <c r="BD502" s="570"/>
      <c r="BE502" s="570"/>
      <c r="BF502" s="570"/>
      <c r="BG502" s="570"/>
      <c r="BH502" s="570"/>
      <c r="BI502" s="570"/>
      <c r="BJ502" s="570"/>
      <c r="BK502" s="570"/>
      <c r="BL502" s="570"/>
      <c r="BM502" s="570"/>
      <c r="BN502" s="570"/>
      <c r="BO502" s="570"/>
      <c r="BP502" s="570"/>
      <c r="BQ502" s="570"/>
      <c r="BR502" s="570"/>
      <c r="BS502" s="570"/>
      <c r="BT502" s="570"/>
      <c r="BU502" s="570"/>
      <c r="BV502" s="570"/>
      <c r="BW502" s="570"/>
      <c r="BX502" s="570"/>
      <c r="BY502" s="570"/>
      <c r="BZ502" s="570"/>
      <c r="CA502" s="570"/>
      <c r="CB502" s="570"/>
      <c r="CC502" s="570"/>
      <c r="CD502" s="570"/>
      <c r="CE502" s="570"/>
      <c r="CF502" s="570"/>
      <c r="CG502" s="570"/>
      <c r="CH502" s="570"/>
      <c r="CI502" s="570"/>
      <c r="CJ502" s="570"/>
      <c r="CK502" s="570"/>
      <c r="CL502" s="570"/>
      <c r="CM502" s="570"/>
      <c r="CN502" s="570"/>
      <c r="CO502" s="570"/>
      <c r="CP502" s="570"/>
      <c r="CQ502" s="570"/>
      <c r="CR502" s="570"/>
      <c r="CS502" s="570"/>
      <c r="CT502" s="570"/>
      <c r="CU502" s="570"/>
      <c r="CV502" s="570"/>
      <c r="CW502" s="570"/>
      <c r="CX502" s="570"/>
      <c r="CY502" s="570"/>
    </row>
    <row r="503" spans="38:103">
      <c r="AL503" s="570"/>
      <c r="AM503" s="570"/>
      <c r="AN503" s="570"/>
      <c r="AO503" s="570"/>
      <c r="AP503" s="570"/>
      <c r="AQ503" s="570"/>
      <c r="AR503" s="570"/>
      <c r="AS503" s="570"/>
      <c r="AT503" s="570"/>
      <c r="AU503" s="570"/>
      <c r="AV503" s="570"/>
      <c r="AW503" s="570"/>
      <c r="AX503" s="570"/>
      <c r="AY503" s="570"/>
      <c r="AZ503" s="570"/>
      <c r="BA503" s="570"/>
      <c r="BB503" s="570"/>
      <c r="BC503" s="570"/>
      <c r="BD503" s="570"/>
      <c r="BE503" s="570"/>
      <c r="BF503" s="570"/>
      <c r="BG503" s="570"/>
      <c r="BH503" s="570"/>
      <c r="BI503" s="570"/>
      <c r="BJ503" s="570"/>
      <c r="BK503" s="570"/>
      <c r="BL503" s="570"/>
      <c r="BM503" s="570"/>
      <c r="BN503" s="570"/>
      <c r="BO503" s="570"/>
      <c r="BP503" s="570"/>
      <c r="BQ503" s="570"/>
      <c r="BR503" s="570"/>
      <c r="BS503" s="570"/>
      <c r="BT503" s="570"/>
      <c r="BU503" s="570"/>
      <c r="BV503" s="570"/>
      <c r="BW503" s="570"/>
      <c r="BX503" s="570"/>
      <c r="BY503" s="570"/>
      <c r="BZ503" s="570"/>
      <c r="CA503" s="570"/>
      <c r="CB503" s="570"/>
      <c r="CC503" s="570"/>
      <c r="CD503" s="570"/>
      <c r="CE503" s="570"/>
      <c r="CF503" s="570"/>
      <c r="CG503" s="570"/>
      <c r="CH503" s="570"/>
      <c r="CI503" s="570"/>
      <c r="CJ503" s="570"/>
      <c r="CK503" s="570"/>
      <c r="CL503" s="570"/>
      <c r="CM503" s="570"/>
      <c r="CN503" s="570"/>
      <c r="CO503" s="570"/>
      <c r="CP503" s="570"/>
      <c r="CQ503" s="570"/>
      <c r="CR503" s="570"/>
      <c r="CS503" s="570"/>
      <c r="CT503" s="570"/>
      <c r="CU503" s="570"/>
      <c r="CV503" s="570"/>
      <c r="CW503" s="570"/>
      <c r="CX503" s="570"/>
      <c r="CY503" s="570"/>
    </row>
    <row r="504" spans="38:103">
      <c r="AL504" s="570"/>
      <c r="AM504" s="570"/>
      <c r="AN504" s="570"/>
      <c r="AO504" s="570"/>
      <c r="AP504" s="570"/>
      <c r="AQ504" s="570"/>
      <c r="AR504" s="570"/>
      <c r="AS504" s="570"/>
      <c r="AT504" s="570"/>
      <c r="AU504" s="570"/>
      <c r="AV504" s="570"/>
      <c r="AW504" s="570"/>
      <c r="AX504" s="570"/>
      <c r="AY504" s="570"/>
      <c r="AZ504" s="570"/>
      <c r="BA504" s="570"/>
      <c r="BB504" s="570"/>
      <c r="BC504" s="570"/>
      <c r="BD504" s="570"/>
      <c r="BE504" s="570"/>
      <c r="BF504" s="570"/>
      <c r="BG504" s="570"/>
      <c r="BH504" s="570"/>
      <c r="BI504" s="570"/>
      <c r="BJ504" s="570"/>
      <c r="BK504" s="570"/>
      <c r="BL504" s="570"/>
      <c r="BM504" s="570"/>
      <c r="BN504" s="570"/>
      <c r="BO504" s="570"/>
      <c r="BP504" s="570"/>
      <c r="BQ504" s="570"/>
      <c r="BR504" s="570"/>
      <c r="BS504" s="570"/>
      <c r="BT504" s="570"/>
      <c r="BU504" s="570"/>
      <c r="BV504" s="570"/>
      <c r="BW504" s="570"/>
      <c r="BX504" s="570"/>
      <c r="BY504" s="570"/>
      <c r="BZ504" s="570"/>
      <c r="CA504" s="570"/>
      <c r="CB504" s="570"/>
      <c r="CC504" s="570"/>
      <c r="CD504" s="570"/>
      <c r="CE504" s="570"/>
      <c r="CF504" s="570"/>
      <c r="CG504" s="570"/>
      <c r="CH504" s="570"/>
      <c r="CI504" s="570"/>
      <c r="CJ504" s="570"/>
      <c r="CK504" s="570"/>
      <c r="CL504" s="570"/>
      <c r="CM504" s="570"/>
      <c r="CN504" s="570"/>
      <c r="CO504" s="570"/>
      <c r="CP504" s="570"/>
      <c r="CQ504" s="570"/>
      <c r="CR504" s="570"/>
      <c r="CS504" s="570"/>
      <c r="CT504" s="570"/>
      <c r="CU504" s="570"/>
      <c r="CV504" s="570"/>
      <c r="CW504" s="570"/>
      <c r="CX504" s="570"/>
      <c r="CY504" s="570"/>
    </row>
    <row r="505" spans="38:103">
      <c r="AL505" s="570"/>
      <c r="AM505" s="570"/>
      <c r="AN505" s="570"/>
      <c r="AO505" s="570"/>
      <c r="AP505" s="570"/>
      <c r="AQ505" s="570"/>
      <c r="AR505" s="570"/>
      <c r="AS505" s="570"/>
      <c r="AT505" s="570"/>
      <c r="AU505" s="570"/>
      <c r="AV505" s="570"/>
      <c r="AW505" s="570"/>
      <c r="AX505" s="570"/>
      <c r="AY505" s="570"/>
      <c r="AZ505" s="570"/>
      <c r="BA505" s="570"/>
      <c r="BB505" s="570"/>
      <c r="BC505" s="570"/>
      <c r="BD505" s="570"/>
      <c r="BE505" s="570"/>
      <c r="BF505" s="570"/>
      <c r="BG505" s="570"/>
      <c r="BH505" s="570"/>
      <c r="BI505" s="570"/>
      <c r="BJ505" s="570"/>
      <c r="BK505" s="570"/>
      <c r="BL505" s="570"/>
      <c r="BM505" s="570"/>
      <c r="BN505" s="570"/>
      <c r="BO505" s="570"/>
      <c r="BP505" s="570"/>
      <c r="BQ505" s="570"/>
      <c r="BR505" s="570"/>
      <c r="BS505" s="570"/>
      <c r="BT505" s="570"/>
      <c r="BU505" s="570"/>
      <c r="BV505" s="570"/>
      <c r="BW505" s="570"/>
      <c r="BX505" s="570"/>
      <c r="BY505" s="570"/>
      <c r="BZ505" s="570"/>
      <c r="CA505" s="570"/>
      <c r="CB505" s="570"/>
      <c r="CC505" s="570"/>
      <c r="CD505" s="570"/>
      <c r="CE505" s="570"/>
      <c r="CF505" s="570"/>
      <c r="CG505" s="570"/>
      <c r="CH505" s="570"/>
      <c r="CI505" s="570"/>
      <c r="CJ505" s="570"/>
      <c r="CK505" s="570"/>
      <c r="CL505" s="570"/>
      <c r="CM505" s="570"/>
      <c r="CN505" s="570"/>
      <c r="CO505" s="570"/>
      <c r="CP505" s="570"/>
      <c r="CQ505" s="570"/>
      <c r="CR505" s="570"/>
      <c r="CS505" s="570"/>
      <c r="CT505" s="570"/>
      <c r="CU505" s="570"/>
      <c r="CV505" s="570"/>
      <c r="CW505" s="570"/>
      <c r="CX505" s="570"/>
      <c r="CY505" s="570"/>
    </row>
    <row r="506" spans="38:103">
      <c r="AL506" s="570"/>
      <c r="AM506" s="570"/>
      <c r="AN506" s="570"/>
      <c r="AO506" s="570"/>
      <c r="AP506" s="570"/>
      <c r="AQ506" s="570"/>
      <c r="AR506" s="570"/>
      <c r="AS506" s="570"/>
      <c r="AT506" s="570"/>
      <c r="AU506" s="570"/>
      <c r="AV506" s="570"/>
      <c r="AW506" s="570"/>
      <c r="AX506" s="570"/>
      <c r="AY506" s="570"/>
      <c r="AZ506" s="570"/>
      <c r="BA506" s="570"/>
      <c r="BB506" s="570"/>
      <c r="BC506" s="570"/>
      <c r="BD506" s="570"/>
      <c r="BE506" s="570"/>
      <c r="BF506" s="570"/>
      <c r="BG506" s="570"/>
      <c r="BH506" s="570"/>
      <c r="BI506" s="570"/>
      <c r="BJ506" s="570"/>
      <c r="BK506" s="570"/>
      <c r="BL506" s="570"/>
      <c r="BM506" s="570"/>
      <c r="BN506" s="570"/>
      <c r="BO506" s="570"/>
      <c r="BP506" s="570"/>
      <c r="BQ506" s="570"/>
      <c r="BR506" s="570"/>
      <c r="BS506" s="570"/>
      <c r="BT506" s="570"/>
      <c r="BU506" s="570"/>
      <c r="BV506" s="570"/>
      <c r="BW506" s="570"/>
      <c r="BX506" s="570"/>
      <c r="BY506" s="570"/>
      <c r="BZ506" s="570"/>
      <c r="CA506" s="570"/>
      <c r="CB506" s="570"/>
      <c r="CC506" s="570"/>
      <c r="CD506" s="570"/>
      <c r="CE506" s="570"/>
      <c r="CF506" s="570"/>
      <c r="CG506" s="570"/>
      <c r="CH506" s="570"/>
      <c r="CI506" s="570"/>
      <c r="CJ506" s="570"/>
      <c r="CK506" s="570"/>
      <c r="CL506" s="570"/>
      <c r="CM506" s="570"/>
      <c r="CN506" s="570"/>
      <c r="CO506" s="570"/>
      <c r="CP506" s="570"/>
      <c r="CQ506" s="570"/>
      <c r="CR506" s="570"/>
      <c r="CS506" s="570"/>
      <c r="CT506" s="570"/>
      <c r="CU506" s="570"/>
      <c r="CV506" s="570"/>
      <c r="CW506" s="570"/>
      <c r="CX506" s="570"/>
      <c r="CY506" s="570"/>
    </row>
    <row r="507" spans="38:103">
      <c r="AL507" s="570"/>
      <c r="AM507" s="570"/>
      <c r="AN507" s="570"/>
      <c r="AO507" s="570"/>
      <c r="AP507" s="570"/>
      <c r="AQ507" s="570"/>
      <c r="AR507" s="570"/>
      <c r="AS507" s="570"/>
      <c r="AT507" s="570"/>
      <c r="AU507" s="570"/>
      <c r="AV507" s="570"/>
      <c r="AW507" s="570"/>
      <c r="AX507" s="570"/>
      <c r="AY507" s="570"/>
      <c r="AZ507" s="570"/>
      <c r="BA507" s="570"/>
      <c r="BB507" s="570"/>
      <c r="BC507" s="570"/>
      <c r="BD507" s="570"/>
      <c r="BE507" s="570"/>
      <c r="BF507" s="570"/>
      <c r="BG507" s="570"/>
      <c r="BH507" s="570"/>
      <c r="BI507" s="570"/>
      <c r="BJ507" s="570"/>
      <c r="BK507" s="570"/>
      <c r="BL507" s="570"/>
      <c r="BM507" s="570"/>
      <c r="BN507" s="570"/>
      <c r="BO507" s="570"/>
      <c r="BP507" s="570"/>
      <c r="BQ507" s="570"/>
      <c r="BR507" s="570"/>
      <c r="BS507" s="570"/>
      <c r="BT507" s="570"/>
      <c r="BU507" s="570"/>
      <c r="BV507" s="570"/>
      <c r="BW507" s="570"/>
      <c r="BX507" s="570"/>
      <c r="BY507" s="570"/>
      <c r="BZ507" s="570"/>
      <c r="CA507" s="570"/>
      <c r="CB507" s="570"/>
      <c r="CC507" s="570"/>
      <c r="CD507" s="570"/>
      <c r="CE507" s="570"/>
      <c r="CF507" s="570"/>
      <c r="CG507" s="570"/>
      <c r="CH507" s="570"/>
      <c r="CI507" s="570"/>
      <c r="CJ507" s="570"/>
      <c r="CK507" s="570"/>
      <c r="CL507" s="570"/>
      <c r="CM507" s="570"/>
      <c r="CN507" s="570"/>
      <c r="CO507" s="570"/>
      <c r="CP507" s="570"/>
      <c r="CQ507" s="570"/>
      <c r="CR507" s="570"/>
      <c r="CS507" s="570"/>
      <c r="CT507" s="570"/>
      <c r="CU507" s="570"/>
      <c r="CV507" s="570"/>
      <c r="CW507" s="570"/>
      <c r="CX507" s="570"/>
      <c r="CY507" s="570"/>
    </row>
    <row r="508" spans="38:103">
      <c r="AL508" s="570"/>
      <c r="AM508" s="570"/>
      <c r="AN508" s="570"/>
      <c r="AO508" s="570"/>
      <c r="AP508" s="570"/>
      <c r="AQ508" s="570"/>
      <c r="AR508" s="570"/>
      <c r="AS508" s="570"/>
      <c r="AT508" s="570"/>
      <c r="AU508" s="570"/>
      <c r="AV508" s="570"/>
      <c r="AW508" s="570"/>
      <c r="AX508" s="570"/>
      <c r="AY508" s="570"/>
      <c r="AZ508" s="570"/>
      <c r="BA508" s="570"/>
      <c r="BB508" s="570"/>
      <c r="BC508" s="570"/>
      <c r="BD508" s="570"/>
      <c r="BE508" s="570"/>
      <c r="BF508" s="570"/>
      <c r="BG508" s="570"/>
      <c r="BH508" s="570"/>
      <c r="BI508" s="570"/>
      <c r="BJ508" s="570"/>
      <c r="BK508" s="570"/>
      <c r="BL508" s="570"/>
      <c r="BM508" s="570"/>
      <c r="BN508" s="570"/>
      <c r="BO508" s="570"/>
      <c r="BP508" s="570"/>
      <c r="BQ508" s="570"/>
      <c r="BR508" s="570"/>
      <c r="BS508" s="570"/>
      <c r="BT508" s="570"/>
      <c r="BU508" s="570"/>
      <c r="BV508" s="570"/>
      <c r="BW508" s="570"/>
      <c r="BX508" s="570"/>
      <c r="BY508" s="570"/>
      <c r="BZ508" s="570"/>
      <c r="CA508" s="570"/>
      <c r="CB508" s="570"/>
      <c r="CC508" s="570"/>
      <c r="CD508" s="570"/>
      <c r="CE508" s="570"/>
      <c r="CF508" s="570"/>
      <c r="CG508" s="570"/>
      <c r="CH508" s="570"/>
      <c r="CI508" s="570"/>
      <c r="CJ508" s="570"/>
      <c r="CK508" s="570"/>
      <c r="CL508" s="570"/>
      <c r="CM508" s="570"/>
      <c r="CN508" s="570"/>
      <c r="CO508" s="570"/>
      <c r="CP508" s="570"/>
      <c r="CQ508" s="570"/>
      <c r="CR508" s="570"/>
      <c r="CS508" s="570"/>
      <c r="CT508" s="570"/>
      <c r="CU508" s="570"/>
      <c r="CV508" s="570"/>
      <c r="CW508" s="570"/>
      <c r="CX508" s="570"/>
      <c r="CY508" s="570"/>
    </row>
    <row r="509" spans="38:103">
      <c r="AL509" s="570"/>
      <c r="AM509" s="570"/>
      <c r="AN509" s="570"/>
      <c r="AO509" s="570"/>
      <c r="AP509" s="570"/>
      <c r="AQ509" s="570"/>
      <c r="AR509" s="570"/>
      <c r="AS509" s="570"/>
      <c r="AT509" s="570"/>
      <c r="AU509" s="570"/>
      <c r="AV509" s="570"/>
      <c r="AW509" s="570"/>
      <c r="AX509" s="570"/>
      <c r="AY509" s="570"/>
      <c r="AZ509" s="570"/>
      <c r="BA509" s="570"/>
      <c r="BB509" s="570"/>
      <c r="BC509" s="570"/>
      <c r="BD509" s="570"/>
      <c r="BE509" s="570"/>
      <c r="BF509" s="570"/>
      <c r="BG509" s="570"/>
      <c r="BH509" s="570"/>
      <c r="BI509" s="570"/>
      <c r="BJ509" s="570"/>
      <c r="BK509" s="570"/>
      <c r="BL509" s="570"/>
      <c r="BM509" s="570"/>
      <c r="BN509" s="570"/>
      <c r="BO509" s="570"/>
      <c r="BP509" s="570"/>
      <c r="BQ509" s="570"/>
      <c r="BR509" s="570"/>
      <c r="BS509" s="570"/>
      <c r="BT509" s="570"/>
      <c r="BU509" s="570"/>
      <c r="BV509" s="570"/>
      <c r="BW509" s="570"/>
      <c r="BX509" s="570"/>
      <c r="BY509" s="570"/>
      <c r="BZ509" s="570"/>
      <c r="CA509" s="570"/>
      <c r="CB509" s="570"/>
      <c r="CC509" s="570"/>
      <c r="CD509" s="570"/>
      <c r="CE509" s="570"/>
      <c r="CF509" s="570"/>
      <c r="CG509" s="570"/>
      <c r="CH509" s="570"/>
      <c r="CI509" s="570"/>
      <c r="CJ509" s="570"/>
      <c r="CK509" s="570"/>
      <c r="CL509" s="570"/>
      <c r="CM509" s="570"/>
      <c r="CN509" s="570"/>
      <c r="CO509" s="570"/>
      <c r="CP509" s="570"/>
      <c r="CQ509" s="570"/>
      <c r="CR509" s="570"/>
      <c r="CS509" s="570"/>
      <c r="CT509" s="570"/>
      <c r="CU509" s="570"/>
      <c r="CV509" s="570"/>
      <c r="CW509" s="570"/>
      <c r="CX509" s="570"/>
      <c r="CY509" s="570"/>
    </row>
    <row r="510" spans="38:103">
      <c r="AL510" s="570"/>
      <c r="AM510" s="570"/>
      <c r="AN510" s="570"/>
      <c r="AO510" s="570"/>
      <c r="AP510" s="570"/>
      <c r="AQ510" s="570"/>
      <c r="AR510" s="570"/>
      <c r="AS510" s="570"/>
      <c r="AT510" s="570"/>
      <c r="AU510" s="570"/>
      <c r="AV510" s="570"/>
      <c r="AW510" s="570"/>
      <c r="AX510" s="570"/>
      <c r="AY510" s="570"/>
      <c r="AZ510" s="570"/>
      <c r="BA510" s="570"/>
      <c r="BB510" s="570"/>
      <c r="BC510" s="570"/>
      <c r="BD510" s="570"/>
      <c r="BE510" s="570"/>
      <c r="BF510" s="570"/>
      <c r="BG510" s="570"/>
      <c r="BH510" s="570"/>
      <c r="BI510" s="570"/>
      <c r="BJ510" s="570"/>
      <c r="BK510" s="570"/>
      <c r="BL510" s="570"/>
      <c r="BM510" s="570"/>
      <c r="BN510" s="570"/>
      <c r="BO510" s="570"/>
      <c r="BP510" s="570"/>
      <c r="BQ510" s="570"/>
      <c r="BR510" s="570"/>
      <c r="BS510" s="570"/>
      <c r="BT510" s="570"/>
      <c r="BU510" s="570"/>
      <c r="BV510" s="570"/>
      <c r="BW510" s="570"/>
      <c r="BX510" s="570"/>
      <c r="BY510" s="570"/>
      <c r="BZ510" s="570"/>
      <c r="CA510" s="570"/>
      <c r="CB510" s="570"/>
      <c r="CC510" s="570"/>
      <c r="CD510" s="570"/>
      <c r="CE510" s="570"/>
      <c r="CF510" s="570"/>
      <c r="CG510" s="570"/>
      <c r="CH510" s="570"/>
      <c r="CI510" s="570"/>
      <c r="CJ510" s="570"/>
      <c r="CK510" s="570"/>
      <c r="CL510" s="570"/>
      <c r="CM510" s="570"/>
      <c r="CN510" s="570"/>
      <c r="CO510" s="570"/>
      <c r="CP510" s="570"/>
      <c r="CQ510" s="570"/>
      <c r="CR510" s="570"/>
      <c r="CS510" s="570"/>
      <c r="CT510" s="570"/>
      <c r="CU510" s="570"/>
      <c r="CV510" s="570"/>
      <c r="CW510" s="570"/>
      <c r="CX510" s="570"/>
      <c r="CY510" s="570"/>
    </row>
    <row r="511" spans="38:103">
      <c r="AL511" s="570"/>
      <c r="AM511" s="570"/>
      <c r="AN511" s="570"/>
      <c r="AO511" s="570"/>
      <c r="AP511" s="570"/>
      <c r="AQ511" s="570"/>
      <c r="AR511" s="570"/>
      <c r="AS511" s="570"/>
      <c r="AT511" s="570"/>
      <c r="AU511" s="570"/>
      <c r="AV511" s="570"/>
      <c r="AW511" s="570"/>
      <c r="AX511" s="570"/>
      <c r="AY511" s="570"/>
      <c r="AZ511" s="570"/>
      <c r="BA511" s="570"/>
      <c r="BB511" s="570"/>
      <c r="BC511" s="570"/>
      <c r="BD511" s="570"/>
      <c r="BE511" s="570"/>
      <c r="BF511" s="570"/>
      <c r="BG511" s="570"/>
      <c r="BH511" s="570"/>
      <c r="BI511" s="570"/>
      <c r="BJ511" s="570"/>
      <c r="BK511" s="570"/>
      <c r="BL511" s="570"/>
      <c r="BM511" s="570"/>
      <c r="BN511" s="570"/>
      <c r="BO511" s="570"/>
      <c r="BP511" s="570"/>
      <c r="BQ511" s="570"/>
      <c r="BR511" s="570"/>
      <c r="BS511" s="570"/>
      <c r="BT511" s="570"/>
      <c r="BU511" s="570"/>
      <c r="BV511" s="570"/>
      <c r="BW511" s="570"/>
      <c r="BX511" s="570"/>
      <c r="BY511" s="570"/>
      <c r="BZ511" s="570"/>
      <c r="CA511" s="570"/>
      <c r="CB511" s="570"/>
      <c r="CC511" s="570"/>
      <c r="CD511" s="570"/>
      <c r="CE511" s="570"/>
      <c r="CF511" s="570"/>
      <c r="CG511" s="570"/>
      <c r="CH511" s="570"/>
      <c r="CI511" s="570"/>
      <c r="CJ511" s="570"/>
      <c r="CK511" s="570"/>
      <c r="CL511" s="570"/>
      <c r="CM511" s="570"/>
      <c r="CN511" s="570"/>
      <c r="CO511" s="570"/>
      <c r="CP511" s="570"/>
      <c r="CQ511" s="570"/>
      <c r="CR511" s="570"/>
      <c r="CS511" s="570"/>
      <c r="CT511" s="570"/>
      <c r="CU511" s="570"/>
      <c r="CV511" s="570"/>
      <c r="CW511" s="570"/>
      <c r="CX511" s="570"/>
      <c r="CY511" s="570"/>
    </row>
    <row r="512" spans="38:103">
      <c r="AL512" s="570"/>
      <c r="AM512" s="570"/>
      <c r="AN512" s="570"/>
      <c r="AO512" s="570"/>
      <c r="AP512" s="570"/>
      <c r="AQ512" s="570"/>
      <c r="AR512" s="570"/>
      <c r="AS512" s="570"/>
      <c r="AT512" s="570"/>
      <c r="AU512" s="570"/>
      <c r="AV512" s="570"/>
      <c r="AW512" s="570"/>
      <c r="AX512" s="570"/>
      <c r="AY512" s="570"/>
      <c r="AZ512" s="570"/>
      <c r="BA512" s="570"/>
      <c r="BB512" s="570"/>
      <c r="BC512" s="570"/>
      <c r="BD512" s="570"/>
      <c r="BE512" s="570"/>
      <c r="BF512" s="570"/>
      <c r="BG512" s="570"/>
      <c r="BH512" s="570"/>
      <c r="BI512" s="570"/>
      <c r="BJ512" s="570"/>
      <c r="BK512" s="570"/>
      <c r="BL512" s="570"/>
      <c r="BM512" s="570"/>
      <c r="BN512" s="570"/>
      <c r="BO512" s="570"/>
      <c r="BP512" s="570"/>
      <c r="BQ512" s="570"/>
      <c r="BR512" s="570"/>
      <c r="BS512" s="570"/>
      <c r="BT512" s="570"/>
      <c r="BU512" s="570"/>
      <c r="BV512" s="570"/>
      <c r="BW512" s="570"/>
      <c r="BX512" s="570"/>
      <c r="BY512" s="570"/>
      <c r="BZ512" s="570"/>
      <c r="CA512" s="570"/>
      <c r="CB512" s="570"/>
      <c r="CC512" s="570"/>
      <c r="CD512" s="570"/>
      <c r="CE512" s="570"/>
      <c r="CF512" s="570"/>
      <c r="CG512" s="570"/>
      <c r="CH512" s="570"/>
      <c r="CI512" s="570"/>
      <c r="CJ512" s="570"/>
      <c r="CK512" s="570"/>
      <c r="CL512" s="570"/>
      <c r="CM512" s="570"/>
      <c r="CN512" s="570"/>
      <c r="CO512" s="570"/>
      <c r="CP512" s="570"/>
      <c r="CQ512" s="570"/>
      <c r="CR512" s="570"/>
      <c r="CS512" s="570"/>
      <c r="CT512" s="570"/>
      <c r="CU512" s="570"/>
      <c r="CV512" s="570"/>
      <c r="CW512" s="570"/>
      <c r="CX512" s="570"/>
      <c r="CY512" s="570"/>
    </row>
    <row r="513" spans="38:103">
      <c r="AL513" s="570"/>
      <c r="AM513" s="570"/>
      <c r="AN513" s="570"/>
      <c r="AO513" s="570"/>
      <c r="AP513" s="570"/>
      <c r="AQ513" s="570"/>
      <c r="AR513" s="570"/>
      <c r="AS513" s="570"/>
      <c r="AT513" s="570"/>
      <c r="AU513" s="570"/>
      <c r="AV513" s="570"/>
      <c r="AW513" s="570"/>
      <c r="AX513" s="570"/>
      <c r="AY513" s="570"/>
      <c r="AZ513" s="570"/>
      <c r="BA513" s="570"/>
      <c r="BB513" s="570"/>
      <c r="BC513" s="570"/>
      <c r="BD513" s="570"/>
      <c r="BE513" s="570"/>
      <c r="BF513" s="570"/>
      <c r="BG513" s="570"/>
      <c r="BH513" s="570"/>
      <c r="BI513" s="570"/>
      <c r="BJ513" s="570"/>
      <c r="BK513" s="570"/>
      <c r="BL513" s="570"/>
      <c r="BM513" s="570"/>
      <c r="BN513" s="570"/>
      <c r="BO513" s="570"/>
      <c r="BP513" s="570"/>
      <c r="BQ513" s="570"/>
      <c r="BR513" s="570"/>
      <c r="BS513" s="570"/>
      <c r="BT513" s="570"/>
      <c r="BU513" s="570"/>
      <c r="BV513" s="570"/>
      <c r="BW513" s="570"/>
      <c r="BX513" s="570"/>
      <c r="BY513" s="570"/>
      <c r="BZ513" s="570"/>
      <c r="CA513" s="570"/>
      <c r="CB513" s="570"/>
      <c r="CC513" s="570"/>
      <c r="CD513" s="570"/>
      <c r="CE513" s="570"/>
      <c r="CF513" s="570"/>
      <c r="CG513" s="570"/>
      <c r="CH513" s="570"/>
      <c r="CI513" s="570"/>
      <c r="CJ513" s="570"/>
      <c r="CK513" s="570"/>
      <c r="CL513" s="570"/>
      <c r="CM513" s="570"/>
      <c r="CN513" s="570"/>
      <c r="CO513" s="570"/>
      <c r="CP513" s="570"/>
      <c r="CQ513" s="570"/>
      <c r="CR513" s="570"/>
      <c r="CS513" s="570"/>
      <c r="CT513" s="570"/>
      <c r="CU513" s="570"/>
      <c r="CV513" s="570"/>
      <c r="CW513" s="570"/>
      <c r="CX513" s="570"/>
      <c r="CY513" s="570"/>
    </row>
    <row r="514" spans="38:103">
      <c r="AL514" s="570"/>
      <c r="AM514" s="570"/>
      <c r="AN514" s="570"/>
      <c r="AO514" s="570"/>
      <c r="AP514" s="570"/>
      <c r="AQ514" s="570"/>
      <c r="AR514" s="570"/>
      <c r="AS514" s="570"/>
      <c r="AT514" s="570"/>
      <c r="AU514" s="570"/>
      <c r="AV514" s="570"/>
      <c r="AW514" s="570"/>
      <c r="AX514" s="570"/>
      <c r="AY514" s="570"/>
      <c r="AZ514" s="570"/>
      <c r="BA514" s="570"/>
      <c r="BB514" s="570"/>
      <c r="BC514" s="570"/>
      <c r="BD514" s="570"/>
      <c r="BE514" s="570"/>
      <c r="BF514" s="570"/>
      <c r="BG514" s="570"/>
      <c r="BH514" s="570"/>
      <c r="BI514" s="570"/>
      <c r="BJ514" s="570"/>
      <c r="BK514" s="570"/>
      <c r="BL514" s="570"/>
      <c r="BM514" s="570"/>
      <c r="BN514" s="570"/>
      <c r="BO514" s="570"/>
      <c r="BP514" s="570"/>
      <c r="BQ514" s="570"/>
      <c r="BR514" s="570"/>
      <c r="BS514" s="570"/>
      <c r="BT514" s="570"/>
      <c r="BU514" s="570"/>
      <c r="BV514" s="570"/>
      <c r="BW514" s="570"/>
      <c r="BX514" s="570"/>
      <c r="BY514" s="570"/>
      <c r="BZ514" s="570"/>
      <c r="CA514" s="570"/>
      <c r="CB514" s="570"/>
      <c r="CC514" s="570"/>
      <c r="CD514" s="570"/>
      <c r="CE514" s="570"/>
      <c r="CF514" s="570"/>
      <c r="CG514" s="570"/>
      <c r="CH514" s="570"/>
      <c r="CI514" s="570"/>
      <c r="CJ514" s="570"/>
      <c r="CK514" s="570"/>
      <c r="CL514" s="570"/>
      <c r="CM514" s="570"/>
      <c r="CN514" s="570"/>
      <c r="CO514" s="570"/>
      <c r="CP514" s="570"/>
      <c r="CQ514" s="570"/>
      <c r="CR514" s="570"/>
      <c r="CS514" s="570"/>
      <c r="CT514" s="570"/>
      <c r="CU514" s="570"/>
      <c r="CV514" s="570"/>
      <c r="CW514" s="570"/>
      <c r="CX514" s="570"/>
      <c r="CY514" s="570"/>
    </row>
    <row r="515" spans="38:103">
      <c r="AL515" s="570"/>
      <c r="AM515" s="570"/>
      <c r="AN515" s="570"/>
      <c r="AO515" s="570"/>
      <c r="AP515" s="570"/>
      <c r="AQ515" s="570"/>
      <c r="AR515" s="570"/>
      <c r="AS515" s="570"/>
      <c r="AT515" s="570"/>
      <c r="AU515" s="570"/>
      <c r="AV515" s="570"/>
      <c r="AW515" s="570"/>
      <c r="AX515" s="570"/>
      <c r="AY515" s="570"/>
      <c r="AZ515" s="570"/>
      <c r="BA515" s="570"/>
      <c r="BB515" s="570"/>
      <c r="BC515" s="570"/>
      <c r="BD515" s="570"/>
      <c r="BE515" s="570"/>
      <c r="BF515" s="570"/>
      <c r="BG515" s="570"/>
      <c r="BH515" s="570"/>
      <c r="BI515" s="570"/>
      <c r="BJ515" s="570"/>
      <c r="BK515" s="570"/>
      <c r="BL515" s="570"/>
      <c r="BM515" s="570"/>
      <c r="BN515" s="570"/>
      <c r="BO515" s="570"/>
      <c r="BP515" s="570"/>
      <c r="BQ515" s="570"/>
      <c r="BR515" s="570"/>
      <c r="BS515" s="570"/>
      <c r="BT515" s="570"/>
      <c r="BU515" s="570"/>
      <c r="BV515" s="570"/>
      <c r="BW515" s="570"/>
      <c r="BX515" s="570"/>
      <c r="BY515" s="570"/>
      <c r="BZ515" s="570"/>
      <c r="CA515" s="570"/>
      <c r="CB515" s="570"/>
      <c r="CC515" s="570"/>
      <c r="CD515" s="570"/>
      <c r="CE515" s="570"/>
      <c r="CF515" s="570"/>
      <c r="CG515" s="570"/>
      <c r="CH515" s="570"/>
      <c r="CI515" s="570"/>
      <c r="CJ515" s="570"/>
      <c r="CK515" s="570"/>
      <c r="CL515" s="570"/>
      <c r="CM515" s="570"/>
      <c r="CN515" s="570"/>
      <c r="CO515" s="570"/>
      <c r="CP515" s="570"/>
      <c r="CQ515" s="570"/>
      <c r="CR515" s="570"/>
      <c r="CS515" s="570"/>
      <c r="CT515" s="570"/>
      <c r="CU515" s="570"/>
      <c r="CV515" s="570"/>
      <c r="CW515" s="570"/>
      <c r="CX515" s="570"/>
      <c r="CY515" s="570"/>
    </row>
    <row r="516" spans="38:103">
      <c r="AL516" s="570"/>
      <c r="AM516" s="570"/>
      <c r="AN516" s="570"/>
      <c r="AO516" s="570"/>
      <c r="AP516" s="570"/>
      <c r="AQ516" s="570"/>
      <c r="AR516" s="570"/>
      <c r="AS516" s="570"/>
      <c r="AT516" s="570"/>
      <c r="AU516" s="570"/>
      <c r="AV516" s="570"/>
      <c r="AW516" s="570"/>
      <c r="AX516" s="570"/>
      <c r="AY516" s="570"/>
      <c r="AZ516" s="570"/>
      <c r="BA516" s="570"/>
      <c r="BB516" s="570"/>
      <c r="BC516" s="570"/>
      <c r="BD516" s="570"/>
      <c r="BE516" s="570"/>
      <c r="BF516" s="570"/>
      <c r="BG516" s="570"/>
      <c r="BH516" s="570"/>
      <c r="BI516" s="570"/>
      <c r="BJ516" s="570"/>
      <c r="BK516" s="570"/>
      <c r="BL516" s="570"/>
      <c r="BM516" s="570"/>
      <c r="BN516" s="570"/>
      <c r="BO516" s="570"/>
      <c r="BP516" s="570"/>
      <c r="BQ516" s="570"/>
      <c r="BR516" s="570"/>
      <c r="BS516" s="570"/>
      <c r="BT516" s="570"/>
      <c r="BU516" s="570"/>
      <c r="BV516" s="570"/>
      <c r="BW516" s="570"/>
      <c r="BX516" s="570"/>
      <c r="BY516" s="570"/>
      <c r="BZ516" s="570"/>
      <c r="CA516" s="570"/>
      <c r="CB516" s="570"/>
      <c r="CC516" s="570"/>
      <c r="CD516" s="570"/>
      <c r="CE516" s="570"/>
      <c r="CF516" s="570"/>
      <c r="CG516" s="570"/>
      <c r="CH516" s="570"/>
      <c r="CI516" s="570"/>
      <c r="CJ516" s="570"/>
      <c r="CK516" s="570"/>
      <c r="CL516" s="570"/>
      <c r="CM516" s="570"/>
      <c r="CN516" s="570"/>
      <c r="CO516" s="570"/>
      <c r="CP516" s="570"/>
      <c r="CQ516" s="570"/>
      <c r="CR516" s="570"/>
      <c r="CS516" s="570"/>
      <c r="CT516" s="570"/>
      <c r="CU516" s="570"/>
      <c r="CV516" s="570"/>
      <c r="CW516" s="570"/>
      <c r="CX516" s="570"/>
      <c r="CY516" s="570"/>
    </row>
    <row r="517" spans="38:103">
      <c r="AL517" s="570"/>
      <c r="AM517" s="570"/>
      <c r="AN517" s="570"/>
      <c r="AO517" s="570"/>
      <c r="AP517" s="570"/>
      <c r="AQ517" s="570"/>
      <c r="AR517" s="570"/>
      <c r="AS517" s="570"/>
      <c r="AT517" s="570"/>
      <c r="AU517" s="570"/>
      <c r="AV517" s="570"/>
      <c r="AW517" s="570"/>
      <c r="AX517" s="570"/>
      <c r="AY517" s="570"/>
      <c r="AZ517" s="570"/>
      <c r="BA517" s="570"/>
      <c r="BB517" s="570"/>
      <c r="BC517" s="570"/>
      <c r="BD517" s="570"/>
      <c r="BE517" s="570"/>
      <c r="BF517" s="570"/>
      <c r="BG517" s="570"/>
      <c r="BH517" s="570"/>
      <c r="BI517" s="570"/>
      <c r="BJ517" s="570"/>
      <c r="BK517" s="570"/>
      <c r="BL517" s="570"/>
      <c r="BM517" s="570"/>
      <c r="BN517" s="570"/>
      <c r="BO517" s="570"/>
      <c r="BP517" s="570"/>
      <c r="BQ517" s="570"/>
      <c r="BR517" s="570"/>
      <c r="BS517" s="570"/>
      <c r="BT517" s="570"/>
      <c r="BU517" s="570"/>
      <c r="BV517" s="570"/>
      <c r="BW517" s="570"/>
      <c r="BX517" s="570"/>
      <c r="BY517" s="570"/>
      <c r="BZ517" s="570"/>
      <c r="CA517" s="570"/>
      <c r="CB517" s="570"/>
      <c r="CC517" s="570"/>
      <c r="CD517" s="570"/>
      <c r="CE517" s="570"/>
      <c r="CF517" s="570"/>
      <c r="CG517" s="570"/>
      <c r="CH517" s="570"/>
      <c r="CI517" s="570"/>
      <c r="CJ517" s="570"/>
      <c r="CK517" s="570"/>
      <c r="CL517" s="570"/>
      <c r="CM517" s="570"/>
      <c r="CN517" s="570"/>
      <c r="CO517" s="570"/>
      <c r="CP517" s="570"/>
      <c r="CQ517" s="570"/>
      <c r="CR517" s="570"/>
      <c r="CS517" s="570"/>
      <c r="CT517" s="570"/>
      <c r="CU517" s="570"/>
      <c r="CV517" s="570"/>
      <c r="CW517" s="570"/>
      <c r="CX517" s="570"/>
      <c r="CY517" s="570"/>
    </row>
    <row r="518" spans="38:103">
      <c r="AL518" s="570"/>
      <c r="AM518" s="570"/>
      <c r="AN518" s="570"/>
      <c r="AO518" s="570"/>
      <c r="AP518" s="570"/>
      <c r="AQ518" s="570"/>
      <c r="AR518" s="570"/>
      <c r="AS518" s="570"/>
      <c r="AT518" s="570"/>
      <c r="AU518" s="570"/>
      <c r="AV518" s="570"/>
      <c r="AW518" s="570"/>
      <c r="AX518" s="570"/>
      <c r="AY518" s="570"/>
      <c r="AZ518" s="570"/>
      <c r="BA518" s="570"/>
      <c r="BB518" s="570"/>
      <c r="BC518" s="570"/>
      <c r="BD518" s="570"/>
      <c r="BE518" s="570"/>
      <c r="BF518" s="570"/>
      <c r="BG518" s="570"/>
      <c r="BH518" s="570"/>
      <c r="BI518" s="570"/>
      <c r="BJ518" s="570"/>
      <c r="BK518" s="570"/>
      <c r="BL518" s="570"/>
      <c r="BM518" s="570"/>
      <c r="BN518" s="570"/>
      <c r="BO518" s="570"/>
      <c r="BP518" s="570"/>
      <c r="BQ518" s="570"/>
      <c r="BR518" s="570"/>
      <c r="BS518" s="570"/>
      <c r="BT518" s="570"/>
      <c r="BU518" s="570"/>
      <c r="BV518" s="570"/>
      <c r="BW518" s="570"/>
      <c r="BX518" s="570"/>
      <c r="BY518" s="570"/>
      <c r="BZ518" s="570"/>
      <c r="CA518" s="570"/>
      <c r="CB518" s="570"/>
      <c r="CC518" s="570"/>
      <c r="CD518" s="570"/>
      <c r="CE518" s="570"/>
      <c r="CF518" s="570"/>
      <c r="CG518" s="570"/>
      <c r="CH518" s="570"/>
      <c r="CI518" s="570"/>
      <c r="CJ518" s="570"/>
      <c r="CK518" s="570"/>
      <c r="CL518" s="570"/>
      <c r="CM518" s="570"/>
      <c r="CN518" s="570"/>
      <c r="CO518" s="570"/>
      <c r="CP518" s="570"/>
      <c r="CQ518" s="570"/>
      <c r="CR518" s="570"/>
      <c r="CS518" s="570"/>
      <c r="CT518" s="570"/>
      <c r="CU518" s="570"/>
      <c r="CV518" s="570"/>
      <c r="CW518" s="570"/>
      <c r="CX518" s="570"/>
      <c r="CY518" s="570"/>
    </row>
    <row r="519" spans="38:103">
      <c r="AL519" s="570"/>
      <c r="AM519" s="570"/>
      <c r="AN519" s="570"/>
      <c r="AO519" s="570"/>
      <c r="AP519" s="570"/>
      <c r="AQ519" s="570"/>
      <c r="AR519" s="570"/>
      <c r="AS519" s="570"/>
      <c r="AT519" s="570"/>
      <c r="AU519" s="570"/>
      <c r="AV519" s="570"/>
      <c r="AW519" s="570"/>
      <c r="AX519" s="570"/>
      <c r="AY519" s="570"/>
      <c r="AZ519" s="570"/>
      <c r="BA519" s="570"/>
      <c r="BB519" s="570"/>
      <c r="BC519" s="570"/>
      <c r="BD519" s="570"/>
      <c r="BE519" s="570"/>
      <c r="BF519" s="570"/>
      <c r="BG519" s="570"/>
      <c r="BH519" s="570"/>
      <c r="BI519" s="570"/>
      <c r="BJ519" s="570"/>
      <c r="BK519" s="570"/>
      <c r="BL519" s="570"/>
      <c r="BM519" s="570"/>
      <c r="BN519" s="570"/>
      <c r="BO519" s="570"/>
      <c r="BP519" s="570"/>
      <c r="BQ519" s="570"/>
      <c r="BR519" s="570"/>
      <c r="BS519" s="570"/>
      <c r="BT519" s="570"/>
      <c r="BU519" s="570"/>
      <c r="BV519" s="570"/>
      <c r="BW519" s="570"/>
      <c r="BX519" s="570"/>
      <c r="BY519" s="570"/>
      <c r="BZ519" s="570"/>
      <c r="CA519" s="570"/>
      <c r="CB519" s="570"/>
      <c r="CC519" s="570"/>
      <c r="CD519" s="570"/>
      <c r="CE519" s="570"/>
      <c r="CF519" s="570"/>
      <c r="CG519" s="570"/>
      <c r="CH519" s="570"/>
      <c r="CI519" s="570"/>
      <c r="CJ519" s="570"/>
      <c r="CK519" s="570"/>
      <c r="CL519" s="570"/>
      <c r="CM519" s="570"/>
      <c r="CN519" s="570"/>
      <c r="CO519" s="570"/>
      <c r="CP519" s="570"/>
      <c r="CQ519" s="570"/>
      <c r="CR519" s="570"/>
      <c r="CS519" s="570"/>
      <c r="CT519" s="570"/>
      <c r="CU519" s="570"/>
      <c r="CV519" s="570"/>
      <c r="CW519" s="570"/>
      <c r="CX519" s="570"/>
      <c r="CY519" s="570"/>
    </row>
    <row r="520" spans="38:103">
      <c r="AL520" s="570"/>
      <c r="AM520" s="570"/>
      <c r="AN520" s="570"/>
      <c r="AO520" s="570"/>
      <c r="AP520" s="570"/>
      <c r="AQ520" s="570"/>
      <c r="AR520" s="570"/>
      <c r="AS520" s="570"/>
      <c r="AT520" s="570"/>
      <c r="AU520" s="570"/>
      <c r="AV520" s="570"/>
      <c r="AW520" s="570"/>
      <c r="AX520" s="570"/>
      <c r="AY520" s="570"/>
      <c r="AZ520" s="570"/>
      <c r="BA520" s="570"/>
      <c r="BB520" s="570"/>
      <c r="BC520" s="570"/>
      <c r="BD520" s="570"/>
      <c r="BE520" s="570"/>
      <c r="BF520" s="570"/>
      <c r="BG520" s="570"/>
      <c r="BH520" s="570"/>
      <c r="BI520" s="570"/>
      <c r="BJ520" s="570"/>
      <c r="BK520" s="570"/>
      <c r="BL520" s="570"/>
      <c r="BM520" s="570"/>
      <c r="BN520" s="570"/>
      <c r="BO520" s="570"/>
      <c r="BP520" s="570"/>
      <c r="BQ520" s="570"/>
      <c r="BR520" s="570"/>
      <c r="BS520" s="570"/>
      <c r="BT520" s="570"/>
      <c r="BU520" s="570"/>
      <c r="BV520" s="570"/>
      <c r="BW520" s="570"/>
      <c r="BX520" s="570"/>
      <c r="BY520" s="570"/>
      <c r="BZ520" s="570"/>
      <c r="CA520" s="570"/>
      <c r="CB520" s="570"/>
      <c r="CC520" s="570"/>
      <c r="CD520" s="570"/>
      <c r="CE520" s="570"/>
      <c r="CF520" s="570"/>
      <c r="CG520" s="570"/>
      <c r="CH520" s="570"/>
      <c r="CI520" s="570"/>
      <c r="CJ520" s="570"/>
      <c r="CK520" s="570"/>
      <c r="CL520" s="570"/>
      <c r="CM520" s="570"/>
      <c r="CN520" s="570"/>
      <c r="CO520" s="570"/>
      <c r="CP520" s="570"/>
      <c r="CQ520" s="570"/>
      <c r="CR520" s="570"/>
      <c r="CS520" s="570"/>
      <c r="CT520" s="570"/>
      <c r="CU520" s="570"/>
      <c r="CV520" s="570"/>
      <c r="CW520" s="570"/>
      <c r="CX520" s="570"/>
      <c r="CY520" s="570"/>
    </row>
    <row r="521" spans="38:103">
      <c r="AL521" s="570"/>
      <c r="AM521" s="570"/>
      <c r="AN521" s="570"/>
      <c r="AO521" s="570"/>
      <c r="AP521" s="570"/>
      <c r="AQ521" s="570"/>
      <c r="AR521" s="570"/>
      <c r="AS521" s="570"/>
      <c r="AT521" s="570"/>
      <c r="AU521" s="570"/>
      <c r="AV521" s="570"/>
      <c r="AW521" s="570"/>
      <c r="AX521" s="570"/>
      <c r="AY521" s="570"/>
      <c r="AZ521" s="570"/>
      <c r="BA521" s="570"/>
      <c r="BB521" s="570"/>
      <c r="BC521" s="570"/>
      <c r="BD521" s="570"/>
      <c r="BE521" s="570"/>
      <c r="BF521" s="570"/>
      <c r="BG521" s="570"/>
      <c r="BH521" s="570"/>
      <c r="BI521" s="570"/>
      <c r="BJ521" s="570"/>
      <c r="BK521" s="570"/>
      <c r="BL521" s="570"/>
      <c r="BM521" s="570"/>
      <c r="BN521" s="570"/>
      <c r="BO521" s="570"/>
      <c r="BP521" s="570"/>
      <c r="BQ521" s="570"/>
      <c r="BR521" s="570"/>
      <c r="BS521" s="570"/>
      <c r="BT521" s="570"/>
      <c r="BU521" s="570"/>
      <c r="BV521" s="570"/>
      <c r="BW521" s="570"/>
      <c r="BX521" s="570"/>
      <c r="BY521" s="570"/>
      <c r="BZ521" s="570"/>
      <c r="CA521" s="570"/>
      <c r="CB521" s="570"/>
      <c r="CC521" s="570"/>
      <c r="CD521" s="570"/>
      <c r="CE521" s="570"/>
      <c r="CF521" s="570"/>
      <c r="CG521" s="570"/>
      <c r="CH521" s="570"/>
      <c r="CI521" s="570"/>
      <c r="CJ521" s="570"/>
      <c r="CK521" s="570"/>
      <c r="CL521" s="570"/>
      <c r="CM521" s="570"/>
      <c r="CN521" s="570"/>
      <c r="CO521" s="570"/>
      <c r="CP521" s="570"/>
      <c r="CQ521" s="570"/>
      <c r="CR521" s="570"/>
      <c r="CS521" s="570"/>
      <c r="CT521" s="570"/>
      <c r="CU521" s="570"/>
      <c r="CV521" s="570"/>
      <c r="CW521" s="570"/>
      <c r="CX521" s="570"/>
      <c r="CY521" s="570"/>
    </row>
    <row r="522" spans="38:103">
      <c r="AL522" s="570"/>
      <c r="AM522" s="570"/>
      <c r="AN522" s="570"/>
      <c r="AO522" s="570"/>
      <c r="AP522" s="570"/>
      <c r="AQ522" s="570"/>
      <c r="AR522" s="570"/>
      <c r="AS522" s="570"/>
      <c r="AT522" s="570"/>
      <c r="AU522" s="570"/>
      <c r="AV522" s="570"/>
      <c r="AW522" s="570"/>
      <c r="AX522" s="570"/>
      <c r="AY522" s="570"/>
      <c r="AZ522" s="570"/>
      <c r="BA522" s="570"/>
      <c r="BB522" s="570"/>
      <c r="BC522" s="570"/>
      <c r="BD522" s="570"/>
      <c r="BE522" s="570"/>
      <c r="BF522" s="570"/>
      <c r="BG522" s="570"/>
      <c r="BH522" s="570"/>
      <c r="BI522" s="570"/>
      <c r="BJ522" s="570"/>
      <c r="BK522" s="570"/>
      <c r="BL522" s="570"/>
      <c r="BM522" s="570"/>
      <c r="BN522" s="570"/>
      <c r="BO522" s="570"/>
      <c r="BP522" s="570"/>
      <c r="BQ522" s="570"/>
      <c r="BR522" s="570"/>
      <c r="BS522" s="570"/>
      <c r="BT522" s="570"/>
      <c r="BU522" s="570"/>
      <c r="BV522" s="570"/>
      <c r="BW522" s="570"/>
      <c r="BX522" s="570"/>
      <c r="BY522" s="570"/>
      <c r="BZ522" s="570"/>
      <c r="CA522" s="570"/>
      <c r="CB522" s="570"/>
      <c r="CC522" s="570"/>
      <c r="CD522" s="570"/>
      <c r="CE522" s="570"/>
      <c r="CF522" s="570"/>
      <c r="CG522" s="570"/>
      <c r="CH522" s="570"/>
      <c r="CI522" s="570"/>
      <c r="CJ522" s="570"/>
      <c r="CK522" s="570"/>
      <c r="CL522" s="570"/>
      <c r="CM522" s="570"/>
      <c r="CN522" s="570"/>
      <c r="CO522" s="570"/>
      <c r="CP522" s="570"/>
      <c r="CQ522" s="570"/>
      <c r="CR522" s="570"/>
      <c r="CS522" s="570"/>
      <c r="CT522" s="570"/>
      <c r="CU522" s="570"/>
      <c r="CV522" s="570"/>
      <c r="CW522" s="570"/>
      <c r="CX522" s="570"/>
      <c r="CY522" s="570"/>
    </row>
    <row r="523" spans="38:103">
      <c r="AL523" s="570"/>
      <c r="AM523" s="570"/>
      <c r="AN523" s="570"/>
      <c r="AO523" s="570"/>
      <c r="AP523" s="570"/>
      <c r="AQ523" s="570"/>
      <c r="AR523" s="570"/>
      <c r="AS523" s="570"/>
      <c r="AT523" s="570"/>
      <c r="AU523" s="570"/>
      <c r="AV523" s="570"/>
      <c r="AW523" s="570"/>
      <c r="AX523" s="570"/>
      <c r="AY523" s="570"/>
      <c r="AZ523" s="570"/>
      <c r="BA523" s="570"/>
      <c r="BB523" s="570"/>
      <c r="BC523" s="570"/>
      <c r="BD523" s="570"/>
      <c r="BE523" s="570"/>
      <c r="BF523" s="570"/>
      <c r="BG523" s="570"/>
      <c r="BH523" s="570"/>
      <c r="BI523" s="570"/>
      <c r="BJ523" s="570"/>
      <c r="BK523" s="570"/>
      <c r="BL523" s="570"/>
      <c r="BM523" s="570"/>
      <c r="BN523" s="570"/>
      <c r="BO523" s="570"/>
      <c r="BP523" s="570"/>
      <c r="BQ523" s="570"/>
      <c r="BR523" s="570"/>
      <c r="BS523" s="570"/>
      <c r="BT523" s="570"/>
      <c r="BU523" s="570"/>
      <c r="BV523" s="570"/>
      <c r="BW523" s="570"/>
      <c r="BX523" s="570"/>
      <c r="BY523" s="570"/>
      <c r="BZ523" s="570"/>
      <c r="CA523" s="570"/>
      <c r="CB523" s="570"/>
      <c r="CC523" s="570"/>
      <c r="CD523" s="570"/>
      <c r="CE523" s="570"/>
      <c r="CF523" s="570"/>
      <c r="CG523" s="570"/>
      <c r="CH523" s="570"/>
      <c r="CI523" s="570"/>
      <c r="CJ523" s="570"/>
      <c r="CK523" s="570"/>
      <c r="CL523" s="570"/>
      <c r="CM523" s="570"/>
      <c r="CN523" s="570"/>
      <c r="CO523" s="570"/>
      <c r="CP523" s="570"/>
      <c r="CQ523" s="570"/>
      <c r="CR523" s="570"/>
      <c r="CS523" s="570"/>
      <c r="CT523" s="570"/>
      <c r="CU523" s="570"/>
      <c r="CV523" s="570"/>
      <c r="CW523" s="570"/>
      <c r="CX523" s="570"/>
      <c r="CY523" s="570"/>
    </row>
    <row r="524" spans="38:103">
      <c r="AL524" s="570"/>
      <c r="AM524" s="570"/>
      <c r="AN524" s="570"/>
      <c r="AO524" s="570"/>
      <c r="AP524" s="570"/>
      <c r="AQ524" s="570"/>
      <c r="AR524" s="570"/>
      <c r="AS524" s="570"/>
      <c r="AT524" s="570"/>
      <c r="AU524" s="570"/>
      <c r="AV524" s="570"/>
      <c r="AW524" s="570"/>
      <c r="AX524" s="570"/>
      <c r="AY524" s="570"/>
      <c r="AZ524" s="570"/>
      <c r="BA524" s="570"/>
      <c r="BB524" s="570"/>
      <c r="BC524" s="570"/>
      <c r="BD524" s="570"/>
      <c r="BE524" s="570"/>
      <c r="BF524" s="570"/>
      <c r="BG524" s="570"/>
      <c r="BH524" s="570"/>
      <c r="BI524" s="570"/>
      <c r="BJ524" s="570"/>
      <c r="BK524" s="570"/>
      <c r="BL524" s="570"/>
      <c r="BM524" s="570"/>
      <c r="BN524" s="570"/>
      <c r="BO524" s="570"/>
      <c r="BP524" s="570"/>
      <c r="BQ524" s="570"/>
      <c r="BR524" s="570"/>
      <c r="BS524" s="570"/>
      <c r="BT524" s="570"/>
      <c r="BU524" s="570"/>
      <c r="BV524" s="570"/>
      <c r="BW524" s="570"/>
      <c r="BX524" s="570"/>
      <c r="BY524" s="570"/>
      <c r="BZ524" s="570"/>
      <c r="CA524" s="570"/>
      <c r="CB524" s="570"/>
      <c r="CC524" s="570"/>
      <c r="CD524" s="570"/>
      <c r="CE524" s="570"/>
      <c r="CF524" s="570"/>
      <c r="CG524" s="570"/>
      <c r="CH524" s="570"/>
      <c r="CI524" s="570"/>
      <c r="CJ524" s="570"/>
      <c r="CK524" s="570"/>
      <c r="CL524" s="570"/>
      <c r="CM524" s="570"/>
      <c r="CN524" s="570"/>
      <c r="CO524" s="570"/>
      <c r="CP524" s="570"/>
      <c r="CQ524" s="570"/>
      <c r="CR524" s="570"/>
      <c r="CS524" s="570"/>
      <c r="CT524" s="570"/>
      <c r="CU524" s="570"/>
      <c r="CV524" s="570"/>
      <c r="CW524" s="570"/>
      <c r="CX524" s="570"/>
      <c r="CY524" s="570"/>
    </row>
    <row r="525" spans="38:103">
      <c r="AL525" s="570"/>
      <c r="AM525" s="570"/>
      <c r="AN525" s="570"/>
      <c r="AO525" s="570"/>
      <c r="AP525" s="570"/>
      <c r="AQ525" s="570"/>
      <c r="AR525" s="570"/>
      <c r="AS525" s="570"/>
      <c r="AT525" s="570"/>
      <c r="AU525" s="570"/>
      <c r="AV525" s="570"/>
      <c r="AW525" s="570"/>
      <c r="AX525" s="570"/>
      <c r="AY525" s="570"/>
      <c r="AZ525" s="570"/>
      <c r="BA525" s="570"/>
      <c r="BB525" s="570"/>
      <c r="BC525" s="570"/>
      <c r="BD525" s="570"/>
      <c r="BE525" s="570"/>
      <c r="BF525" s="570"/>
      <c r="BG525" s="570"/>
      <c r="BH525" s="570"/>
      <c r="BI525" s="570"/>
      <c r="BJ525" s="570"/>
      <c r="BK525" s="570"/>
      <c r="BL525" s="570"/>
      <c r="BM525" s="570"/>
      <c r="BN525" s="570"/>
      <c r="BO525" s="570"/>
      <c r="BP525" s="570"/>
      <c r="BQ525" s="570"/>
      <c r="BR525" s="570"/>
      <c r="BS525" s="570"/>
      <c r="BT525" s="570"/>
      <c r="BU525" s="570"/>
      <c r="BV525" s="570"/>
      <c r="BW525" s="570"/>
      <c r="BX525" s="570"/>
      <c r="BY525" s="570"/>
      <c r="BZ525" s="570"/>
      <c r="CA525" s="570"/>
      <c r="CB525" s="570"/>
      <c r="CC525" s="570"/>
      <c r="CD525" s="570"/>
      <c r="CE525" s="570"/>
      <c r="CF525" s="570"/>
      <c r="CG525" s="570"/>
      <c r="CH525" s="570"/>
      <c r="CI525" s="570"/>
      <c r="CJ525" s="570"/>
      <c r="CK525" s="570"/>
      <c r="CL525" s="570"/>
      <c r="CM525" s="570"/>
      <c r="CN525" s="570"/>
      <c r="CO525" s="570"/>
      <c r="CP525" s="570"/>
      <c r="CQ525" s="570"/>
      <c r="CR525" s="570"/>
      <c r="CS525" s="570"/>
      <c r="CT525" s="570"/>
      <c r="CU525" s="570"/>
      <c r="CV525" s="570"/>
      <c r="CW525" s="570"/>
      <c r="CX525" s="570"/>
      <c r="CY525" s="570"/>
    </row>
    <row r="526" spans="38:103">
      <c r="AL526" s="570"/>
      <c r="AM526" s="570"/>
      <c r="AN526" s="570"/>
      <c r="AO526" s="570"/>
      <c r="AP526" s="570"/>
      <c r="AQ526" s="570"/>
      <c r="AR526" s="570"/>
      <c r="AS526" s="570"/>
      <c r="AT526" s="570"/>
      <c r="AU526" s="570"/>
      <c r="AV526" s="570"/>
      <c r="AW526" s="570"/>
      <c r="AX526" s="570"/>
      <c r="AY526" s="570"/>
      <c r="AZ526" s="570"/>
      <c r="BA526" s="570"/>
      <c r="BB526" s="570"/>
      <c r="BC526" s="570"/>
      <c r="BD526" s="570"/>
      <c r="BE526" s="570"/>
      <c r="BF526" s="570"/>
      <c r="BG526" s="570"/>
      <c r="BH526" s="570"/>
      <c r="BI526" s="570"/>
      <c r="BJ526" s="570"/>
      <c r="BK526" s="570"/>
      <c r="BL526" s="570"/>
      <c r="BM526" s="570"/>
      <c r="BN526" s="570"/>
      <c r="BO526" s="570"/>
      <c r="BP526" s="570"/>
      <c r="BQ526" s="570"/>
      <c r="BR526" s="570"/>
      <c r="BS526" s="570"/>
      <c r="BT526" s="570"/>
      <c r="BU526" s="570"/>
      <c r="BV526" s="570"/>
      <c r="BW526" s="570"/>
      <c r="BX526" s="570"/>
      <c r="BY526" s="570"/>
      <c r="BZ526" s="570"/>
      <c r="CA526" s="570"/>
      <c r="CB526" s="570"/>
      <c r="CC526" s="570"/>
      <c r="CD526" s="570"/>
      <c r="CE526" s="570"/>
      <c r="CF526" s="570"/>
      <c r="CG526" s="570"/>
      <c r="CH526" s="570"/>
      <c r="CI526" s="570"/>
      <c r="CJ526" s="570"/>
      <c r="CK526" s="570"/>
      <c r="CL526" s="570"/>
      <c r="CM526" s="570"/>
      <c r="CN526" s="570"/>
      <c r="CO526" s="570"/>
      <c r="CP526" s="570"/>
      <c r="CQ526" s="570"/>
      <c r="CR526" s="570"/>
      <c r="CS526" s="570"/>
      <c r="CT526" s="570"/>
      <c r="CU526" s="570"/>
      <c r="CV526" s="570"/>
      <c r="CW526" s="570"/>
      <c r="CX526" s="570"/>
      <c r="CY526" s="570"/>
    </row>
    <row r="527" spans="38:103">
      <c r="AL527" s="570"/>
      <c r="AM527" s="570"/>
      <c r="AN527" s="570"/>
      <c r="AO527" s="570"/>
      <c r="AP527" s="570"/>
      <c r="AQ527" s="570"/>
      <c r="AR527" s="570"/>
      <c r="AS527" s="570"/>
      <c r="AT527" s="570"/>
      <c r="AU527" s="570"/>
      <c r="AV527" s="570"/>
      <c r="AW527" s="570"/>
      <c r="AX527" s="570"/>
      <c r="AY527" s="570"/>
      <c r="AZ527" s="570"/>
      <c r="BA527" s="570"/>
      <c r="BB527" s="570"/>
      <c r="BC527" s="570"/>
      <c r="BD527" s="570"/>
      <c r="BE527" s="570"/>
      <c r="BF527" s="570"/>
      <c r="BG527" s="570"/>
      <c r="BH527" s="570"/>
      <c r="BI527" s="570"/>
      <c r="BJ527" s="570"/>
      <c r="BK527" s="570"/>
      <c r="BL527" s="570"/>
      <c r="BM527" s="570"/>
      <c r="BN527" s="570"/>
      <c r="BO527" s="570"/>
      <c r="BP527" s="570"/>
      <c r="BQ527" s="570"/>
      <c r="BR527" s="570"/>
      <c r="BS527" s="570"/>
      <c r="BT527" s="570"/>
      <c r="BU527" s="570"/>
      <c r="BV527" s="570"/>
      <c r="BW527" s="570"/>
      <c r="BX527" s="570"/>
      <c r="BY527" s="570"/>
      <c r="BZ527" s="570"/>
      <c r="CA527" s="570"/>
      <c r="CB527" s="570"/>
      <c r="CC527" s="570"/>
      <c r="CD527" s="570"/>
      <c r="CE527" s="570"/>
      <c r="CF527" s="570"/>
      <c r="CG527" s="570"/>
      <c r="CH527" s="570"/>
      <c r="CI527" s="570"/>
      <c r="CJ527" s="570"/>
      <c r="CK527" s="570"/>
      <c r="CL527" s="570"/>
      <c r="CM527" s="570"/>
      <c r="CN527" s="570"/>
      <c r="CO527" s="570"/>
      <c r="CP527" s="570"/>
      <c r="CQ527" s="570"/>
      <c r="CR527" s="570"/>
      <c r="CS527" s="570"/>
      <c r="CT527" s="570"/>
      <c r="CU527" s="570"/>
      <c r="CV527" s="570"/>
      <c r="CW527" s="570"/>
      <c r="CX527" s="570"/>
      <c r="CY527" s="570"/>
    </row>
    <row r="528" spans="38:103">
      <c r="AL528" s="570"/>
      <c r="AM528" s="570"/>
      <c r="AN528" s="570"/>
      <c r="AO528" s="570"/>
      <c r="AP528" s="570"/>
      <c r="AQ528" s="570"/>
      <c r="AR528" s="570"/>
      <c r="AS528" s="570"/>
      <c r="AT528" s="570"/>
      <c r="AU528" s="570"/>
      <c r="AV528" s="570"/>
      <c r="AW528" s="570"/>
      <c r="AX528" s="570"/>
      <c r="AY528" s="570"/>
      <c r="AZ528" s="570"/>
      <c r="BA528" s="570"/>
      <c r="BB528" s="570"/>
      <c r="BC528" s="570"/>
      <c r="BD528" s="570"/>
      <c r="BE528" s="570"/>
      <c r="BF528" s="570"/>
      <c r="BG528" s="570"/>
      <c r="BH528" s="570"/>
      <c r="BI528" s="570"/>
      <c r="BJ528" s="570"/>
      <c r="BK528" s="570"/>
      <c r="BL528" s="570"/>
      <c r="BM528" s="570"/>
      <c r="BN528" s="570"/>
      <c r="BO528" s="570"/>
      <c r="BP528" s="570"/>
      <c r="BQ528" s="570"/>
      <c r="BR528" s="570"/>
      <c r="BS528" s="570"/>
      <c r="BT528" s="570"/>
      <c r="BU528" s="570"/>
      <c r="BV528" s="570"/>
      <c r="BW528" s="570"/>
      <c r="BX528" s="570"/>
      <c r="BY528" s="570"/>
      <c r="BZ528" s="570"/>
      <c r="CA528" s="570"/>
      <c r="CB528" s="570"/>
      <c r="CC528" s="570"/>
      <c r="CD528" s="570"/>
      <c r="CE528" s="570"/>
      <c r="CF528" s="570"/>
      <c r="CG528" s="570"/>
      <c r="CH528" s="570"/>
      <c r="CI528" s="570"/>
      <c r="CJ528" s="570"/>
      <c r="CK528" s="570"/>
      <c r="CL528" s="570"/>
      <c r="CM528" s="570"/>
      <c r="CN528" s="570"/>
      <c r="CO528" s="570"/>
      <c r="CP528" s="570"/>
      <c r="CQ528" s="570"/>
      <c r="CR528" s="570"/>
      <c r="CS528" s="570"/>
      <c r="CT528" s="570"/>
      <c r="CU528" s="570"/>
      <c r="CV528" s="570"/>
      <c r="CW528" s="570"/>
      <c r="CX528" s="570"/>
      <c r="CY528" s="570"/>
    </row>
    <row r="529" spans="38:103">
      <c r="AL529" s="570"/>
      <c r="AM529" s="570"/>
      <c r="AN529" s="570"/>
      <c r="AO529" s="570"/>
      <c r="AP529" s="570"/>
      <c r="AQ529" s="570"/>
      <c r="AR529" s="570"/>
      <c r="AS529" s="570"/>
      <c r="AT529" s="570"/>
      <c r="AU529" s="570"/>
      <c r="AV529" s="570"/>
      <c r="AW529" s="570"/>
      <c r="AX529" s="570"/>
      <c r="AY529" s="570"/>
      <c r="AZ529" s="570"/>
      <c r="BA529" s="570"/>
      <c r="BB529" s="570"/>
      <c r="BC529" s="570"/>
      <c r="BD529" s="570"/>
      <c r="BE529" s="570"/>
      <c r="BF529" s="570"/>
      <c r="BG529" s="570"/>
      <c r="BH529" s="570"/>
      <c r="BI529" s="570"/>
      <c r="BJ529" s="570"/>
      <c r="BK529" s="570"/>
      <c r="BL529" s="570"/>
      <c r="BM529" s="570"/>
      <c r="BN529" s="570"/>
      <c r="BO529" s="570"/>
      <c r="BP529" s="570"/>
      <c r="BQ529" s="570"/>
      <c r="BR529" s="570"/>
      <c r="BS529" s="570"/>
      <c r="BT529" s="570"/>
      <c r="BU529" s="570"/>
      <c r="BV529" s="570"/>
      <c r="BW529" s="570"/>
      <c r="BX529" s="570"/>
      <c r="BY529" s="570"/>
      <c r="BZ529" s="570"/>
      <c r="CA529" s="570"/>
      <c r="CB529" s="570"/>
      <c r="CC529" s="570"/>
      <c r="CD529" s="570"/>
      <c r="CE529" s="570"/>
      <c r="CF529" s="570"/>
      <c r="CG529" s="570"/>
      <c r="CH529" s="570"/>
      <c r="CI529" s="570"/>
      <c r="CJ529" s="570"/>
      <c r="CK529" s="570"/>
      <c r="CL529" s="570"/>
      <c r="CM529" s="570"/>
      <c r="CN529" s="570"/>
      <c r="CO529" s="570"/>
      <c r="CP529" s="570"/>
      <c r="CQ529" s="570"/>
      <c r="CR529" s="570"/>
      <c r="CS529" s="570"/>
      <c r="CT529" s="570"/>
      <c r="CU529" s="570"/>
      <c r="CV529" s="570"/>
      <c r="CW529" s="570"/>
      <c r="CX529" s="570"/>
      <c r="CY529" s="570"/>
    </row>
    <row r="530" spans="38:103">
      <c r="AL530" s="570"/>
      <c r="AM530" s="570"/>
      <c r="AN530" s="570"/>
      <c r="AO530" s="570"/>
      <c r="AP530" s="570"/>
      <c r="AQ530" s="570"/>
      <c r="AR530" s="570"/>
      <c r="AS530" s="570"/>
      <c r="AT530" s="570"/>
      <c r="AU530" s="570"/>
      <c r="AV530" s="570"/>
      <c r="AW530" s="570"/>
      <c r="AX530" s="570"/>
      <c r="AY530" s="570"/>
      <c r="AZ530" s="570"/>
      <c r="BA530" s="570"/>
      <c r="BB530" s="570"/>
      <c r="BC530" s="570"/>
      <c r="BD530" s="570"/>
      <c r="BE530" s="570"/>
      <c r="BF530" s="570"/>
      <c r="BG530" s="570"/>
      <c r="BH530" s="570"/>
      <c r="BI530" s="570"/>
      <c r="BJ530" s="570"/>
      <c r="BK530" s="570"/>
      <c r="BL530" s="570"/>
      <c r="BM530" s="570"/>
      <c r="BN530" s="570"/>
      <c r="BO530" s="570"/>
      <c r="BP530" s="570"/>
      <c r="BQ530" s="570"/>
      <c r="BR530" s="570"/>
      <c r="BS530" s="570"/>
      <c r="BT530" s="570"/>
      <c r="BU530" s="570"/>
      <c r="BV530" s="570"/>
      <c r="BW530" s="570"/>
      <c r="BX530" s="570"/>
      <c r="BY530" s="570"/>
      <c r="BZ530" s="570"/>
      <c r="CA530" s="570"/>
      <c r="CB530" s="570"/>
      <c r="CC530" s="570"/>
      <c r="CD530" s="570"/>
      <c r="CE530" s="570"/>
      <c r="CF530" s="570"/>
      <c r="CG530" s="570"/>
      <c r="CH530" s="570"/>
      <c r="CI530" s="570"/>
      <c r="CJ530" s="570"/>
      <c r="CK530" s="570"/>
      <c r="CL530" s="570"/>
      <c r="CM530" s="570"/>
      <c r="CN530" s="570"/>
      <c r="CO530" s="570"/>
      <c r="CP530" s="570"/>
      <c r="CQ530" s="570"/>
      <c r="CR530" s="570"/>
      <c r="CS530" s="570"/>
      <c r="CT530" s="570"/>
      <c r="CU530" s="570"/>
      <c r="CV530" s="570"/>
      <c r="CW530" s="570"/>
      <c r="CX530" s="570"/>
      <c r="CY530" s="570"/>
    </row>
    <row r="531" spans="38:103">
      <c r="AL531" s="570"/>
      <c r="AM531" s="570"/>
      <c r="AN531" s="570"/>
      <c r="AO531" s="570"/>
      <c r="AP531" s="570"/>
      <c r="AQ531" s="570"/>
      <c r="AR531" s="570"/>
      <c r="AS531" s="570"/>
      <c r="AT531" s="570"/>
      <c r="AU531" s="570"/>
      <c r="AV531" s="570"/>
      <c r="AW531" s="570"/>
      <c r="AX531" s="570"/>
      <c r="AY531" s="570"/>
      <c r="AZ531" s="570"/>
      <c r="BA531" s="570"/>
      <c r="BB531" s="570"/>
      <c r="BC531" s="570"/>
      <c r="BD531" s="570"/>
      <c r="BE531" s="570"/>
      <c r="BF531" s="570"/>
      <c r="BG531" s="570"/>
      <c r="BH531" s="570"/>
      <c r="BI531" s="570"/>
      <c r="BJ531" s="570"/>
      <c r="BK531" s="570"/>
      <c r="BL531" s="570"/>
      <c r="BM531" s="570"/>
      <c r="BN531" s="570"/>
      <c r="BO531" s="570"/>
      <c r="BP531" s="570"/>
      <c r="BQ531" s="570"/>
      <c r="BR531" s="570"/>
      <c r="BS531" s="570"/>
      <c r="BT531" s="570"/>
      <c r="BU531" s="570"/>
      <c r="BV531" s="570"/>
      <c r="BW531" s="570"/>
      <c r="BX531" s="570"/>
      <c r="BY531" s="570"/>
      <c r="BZ531" s="570"/>
      <c r="CA531" s="570"/>
      <c r="CB531" s="570"/>
      <c r="CC531" s="570"/>
      <c r="CD531" s="570"/>
      <c r="CE531" s="570"/>
      <c r="CF531" s="570"/>
      <c r="CG531" s="570"/>
      <c r="CH531" s="570"/>
      <c r="CI531" s="570"/>
      <c r="CJ531" s="570"/>
      <c r="CK531" s="570"/>
      <c r="CL531" s="570"/>
      <c r="CM531" s="570"/>
      <c r="CN531" s="570"/>
      <c r="CO531" s="570"/>
      <c r="CP531" s="570"/>
      <c r="CQ531" s="570"/>
      <c r="CR531" s="570"/>
      <c r="CS531" s="570"/>
      <c r="CT531" s="570"/>
      <c r="CU531" s="570"/>
      <c r="CV531" s="570"/>
      <c r="CW531" s="570"/>
      <c r="CX531" s="570"/>
      <c r="CY531" s="570"/>
    </row>
    <row r="532" spans="38:103">
      <c r="AL532" s="570"/>
      <c r="AM532" s="570"/>
      <c r="AN532" s="570"/>
      <c r="AO532" s="570"/>
      <c r="AP532" s="570"/>
      <c r="AQ532" s="570"/>
      <c r="AR532" s="570"/>
      <c r="AS532" s="570"/>
      <c r="AT532" s="570"/>
      <c r="AU532" s="570"/>
      <c r="AV532" s="570"/>
      <c r="AW532" s="570"/>
      <c r="AX532" s="570"/>
      <c r="AY532" s="570"/>
      <c r="AZ532" s="570"/>
      <c r="BA532" s="570"/>
      <c r="BB532" s="570"/>
      <c r="BC532" s="570"/>
      <c r="BD532" s="570"/>
      <c r="BE532" s="570"/>
      <c r="BF532" s="570"/>
      <c r="BG532" s="570"/>
      <c r="BH532" s="570"/>
      <c r="BI532" s="570"/>
      <c r="BJ532" s="570"/>
      <c r="BK532" s="570"/>
      <c r="BL532" s="570"/>
      <c r="BM532" s="570"/>
      <c r="BN532" s="570"/>
      <c r="BO532" s="570"/>
      <c r="BP532" s="570"/>
      <c r="BQ532" s="570"/>
      <c r="BR532" s="570"/>
      <c r="BS532" s="570"/>
      <c r="BT532" s="570"/>
      <c r="BU532" s="570"/>
      <c r="BV532" s="570"/>
      <c r="BW532" s="570"/>
      <c r="BX532" s="570"/>
      <c r="BY532" s="570"/>
      <c r="BZ532" s="570"/>
      <c r="CA532" s="570"/>
      <c r="CB532" s="570"/>
      <c r="CC532" s="570"/>
      <c r="CD532" s="570"/>
      <c r="CE532" s="570"/>
      <c r="CF532" s="570"/>
      <c r="CG532" s="570"/>
      <c r="CH532" s="570"/>
      <c r="CI532" s="570"/>
      <c r="CJ532" s="570"/>
      <c r="CK532" s="570"/>
      <c r="CL532" s="570"/>
      <c r="CM532" s="570"/>
      <c r="CN532" s="570"/>
      <c r="CO532" s="570"/>
      <c r="CP532" s="570"/>
      <c r="CQ532" s="570"/>
      <c r="CR532" s="570"/>
      <c r="CS532" s="570"/>
      <c r="CT532" s="570"/>
      <c r="CU532" s="570"/>
      <c r="CV532" s="570"/>
      <c r="CW532" s="570"/>
      <c r="CX532" s="570"/>
      <c r="CY532" s="570"/>
    </row>
    <row r="533" spans="38:103">
      <c r="AL533" s="570"/>
      <c r="AM533" s="570"/>
      <c r="AN533" s="570"/>
      <c r="AO533" s="570"/>
      <c r="AP533" s="570"/>
      <c r="AQ533" s="570"/>
      <c r="AR533" s="570"/>
      <c r="AS533" s="570"/>
      <c r="AT533" s="570"/>
      <c r="AU533" s="570"/>
      <c r="AV533" s="570"/>
      <c r="AW533" s="570"/>
      <c r="AX533" s="570"/>
      <c r="AY533" s="570"/>
      <c r="AZ533" s="570"/>
      <c r="BA533" s="570"/>
      <c r="BB533" s="570"/>
      <c r="BC533" s="570"/>
      <c r="BD533" s="570"/>
      <c r="BE533" s="570"/>
      <c r="BF533" s="570"/>
      <c r="BG533" s="570"/>
      <c r="BH533" s="570"/>
      <c r="BI533" s="570"/>
      <c r="BJ533" s="570"/>
      <c r="BK533" s="570"/>
      <c r="BL533" s="570"/>
      <c r="BM533" s="570"/>
      <c r="BN533" s="570"/>
      <c r="BO533" s="570"/>
      <c r="BP533" s="570"/>
      <c r="BQ533" s="570"/>
      <c r="BR533" s="570"/>
      <c r="BS533" s="570"/>
      <c r="BT533" s="570"/>
      <c r="BU533" s="570"/>
      <c r="BV533" s="570"/>
      <c r="BW533" s="570"/>
      <c r="BX533" s="570"/>
      <c r="BY533" s="570"/>
      <c r="BZ533" s="570"/>
      <c r="CA533" s="570"/>
      <c r="CB533" s="570"/>
      <c r="CC533" s="570"/>
      <c r="CD533" s="570"/>
      <c r="CE533" s="570"/>
      <c r="CF533" s="570"/>
      <c r="CG533" s="570"/>
      <c r="CH533" s="570"/>
      <c r="CI533" s="570"/>
      <c r="CJ533" s="570"/>
      <c r="CK533" s="570"/>
      <c r="CL533" s="570"/>
      <c r="CM533" s="570"/>
      <c r="CN533" s="570"/>
      <c r="CO533" s="570"/>
      <c r="CP533" s="570"/>
      <c r="CQ533" s="570"/>
      <c r="CR533" s="570"/>
      <c r="CS533" s="570"/>
      <c r="CT533" s="570"/>
      <c r="CU533" s="570"/>
      <c r="CV533" s="570"/>
      <c r="CW533" s="570"/>
      <c r="CX533" s="570"/>
      <c r="CY533" s="570"/>
    </row>
    <row r="534" spans="38:103">
      <c r="AL534" s="570"/>
      <c r="AM534" s="570"/>
      <c r="AN534" s="570"/>
      <c r="AO534" s="570"/>
      <c r="AP534" s="570"/>
      <c r="AQ534" s="570"/>
      <c r="AR534" s="570"/>
      <c r="AS534" s="570"/>
      <c r="AT534" s="570"/>
      <c r="AU534" s="570"/>
      <c r="AV534" s="570"/>
      <c r="AW534" s="570"/>
      <c r="AX534" s="570"/>
      <c r="AY534" s="570"/>
      <c r="AZ534" s="570"/>
      <c r="BA534" s="570"/>
      <c r="BB534" s="570"/>
      <c r="BC534" s="570"/>
      <c r="BD534" s="570"/>
      <c r="BE534" s="570"/>
      <c r="BF534" s="570"/>
      <c r="BG534" s="570"/>
      <c r="BH534" s="570"/>
      <c r="BI534" s="570"/>
      <c r="BJ534" s="570"/>
      <c r="BK534" s="570"/>
      <c r="BL534" s="570"/>
      <c r="BM534" s="570"/>
      <c r="BN534" s="570"/>
      <c r="BO534" s="570"/>
      <c r="BP534" s="570"/>
      <c r="BQ534" s="570"/>
      <c r="BR534" s="570"/>
      <c r="BS534" s="570"/>
      <c r="BT534" s="570"/>
      <c r="BU534" s="570"/>
      <c r="BV534" s="570"/>
      <c r="BW534" s="570"/>
      <c r="BX534" s="570"/>
      <c r="BY534" s="570"/>
      <c r="BZ534" s="570"/>
      <c r="CA534" s="570"/>
      <c r="CB534" s="570"/>
      <c r="CC534" s="570"/>
      <c r="CD534" s="570"/>
      <c r="CE534" s="570"/>
      <c r="CF534" s="570"/>
      <c r="CG534" s="570"/>
      <c r="CH534" s="570"/>
      <c r="CI534" s="570"/>
      <c r="CJ534" s="570"/>
      <c r="CK534" s="570"/>
      <c r="CL534" s="570"/>
      <c r="CM534" s="570"/>
      <c r="CN534" s="570"/>
      <c r="CO534" s="570"/>
      <c r="CP534" s="570"/>
      <c r="CQ534" s="570"/>
      <c r="CR534" s="570"/>
      <c r="CS534" s="570"/>
      <c r="CT534" s="570"/>
      <c r="CU534" s="570"/>
      <c r="CV534" s="570"/>
      <c r="CW534" s="570"/>
      <c r="CX534" s="570"/>
      <c r="CY534" s="570"/>
    </row>
    <row r="535" spans="38:103">
      <c r="AL535" s="570"/>
      <c r="AM535" s="570"/>
      <c r="AN535" s="570"/>
      <c r="AO535" s="570"/>
      <c r="AP535" s="570"/>
      <c r="AQ535" s="570"/>
      <c r="AR535" s="570"/>
      <c r="AS535" s="570"/>
      <c r="AT535" s="570"/>
      <c r="AU535" s="570"/>
      <c r="AV535" s="570"/>
      <c r="AW535" s="570"/>
      <c r="AX535" s="570"/>
      <c r="AY535" s="570"/>
      <c r="AZ535" s="570"/>
      <c r="BA535" s="570"/>
      <c r="BB535" s="570"/>
      <c r="BC535" s="570"/>
      <c r="BD535" s="570"/>
      <c r="BE535" s="570"/>
      <c r="BF535" s="570"/>
      <c r="BG535" s="570"/>
      <c r="BH535" s="570"/>
      <c r="BI535" s="570"/>
      <c r="BJ535" s="570"/>
      <c r="BK535" s="570"/>
      <c r="BL535" s="570"/>
      <c r="BM535" s="570"/>
      <c r="BN535" s="570"/>
      <c r="BO535" s="570"/>
      <c r="BP535" s="570"/>
      <c r="BQ535" s="570"/>
      <c r="BR535" s="570"/>
      <c r="BS535" s="570"/>
      <c r="BT535" s="570"/>
      <c r="BU535" s="570"/>
      <c r="BV535" s="570"/>
      <c r="BW535" s="570"/>
      <c r="BX535" s="570"/>
      <c r="BY535" s="570"/>
      <c r="BZ535" s="570"/>
      <c r="CA535" s="570"/>
      <c r="CB535" s="570"/>
      <c r="CC535" s="570"/>
      <c r="CD535" s="570"/>
      <c r="CE535" s="570"/>
      <c r="CF535" s="570"/>
      <c r="CG535" s="570"/>
      <c r="CH535" s="570"/>
      <c r="CI535" s="570"/>
      <c r="CJ535" s="570"/>
      <c r="CK535" s="570"/>
      <c r="CL535" s="570"/>
      <c r="CM535" s="570"/>
      <c r="CN535" s="570"/>
      <c r="CO535" s="570"/>
      <c r="CP535" s="570"/>
      <c r="CQ535" s="570"/>
      <c r="CR535" s="570"/>
      <c r="CS535" s="570"/>
      <c r="CT535" s="570"/>
      <c r="CU535" s="570"/>
      <c r="CV535" s="570"/>
      <c r="CW535" s="570"/>
      <c r="CX535" s="570"/>
      <c r="CY535" s="570"/>
    </row>
    <row r="536" spans="38:103">
      <c r="AL536" s="570"/>
      <c r="AM536" s="570"/>
      <c r="AN536" s="570"/>
      <c r="AO536" s="570"/>
      <c r="AP536" s="570"/>
      <c r="AQ536" s="570"/>
      <c r="AR536" s="570"/>
      <c r="AS536" s="570"/>
      <c r="AT536" s="570"/>
      <c r="AU536" s="570"/>
      <c r="AV536" s="570"/>
      <c r="AW536" s="570"/>
      <c r="AX536" s="570"/>
      <c r="AY536" s="570"/>
      <c r="AZ536" s="570"/>
      <c r="BA536" s="570"/>
      <c r="BB536" s="570"/>
      <c r="BC536" s="570"/>
      <c r="BD536" s="570"/>
      <c r="BE536" s="570"/>
      <c r="BF536" s="570"/>
      <c r="BG536" s="570"/>
      <c r="BH536" s="570"/>
      <c r="BI536" s="570"/>
      <c r="BJ536" s="570"/>
      <c r="BK536" s="570"/>
      <c r="BL536" s="570"/>
      <c r="BM536" s="570"/>
      <c r="BN536" s="570"/>
      <c r="BO536" s="570"/>
      <c r="BP536" s="570"/>
      <c r="BQ536" s="570"/>
      <c r="BR536" s="570"/>
      <c r="BS536" s="570"/>
      <c r="BT536" s="570"/>
      <c r="BU536" s="570"/>
      <c r="BV536" s="570"/>
      <c r="BW536" s="570"/>
      <c r="BX536" s="570"/>
      <c r="BY536" s="570"/>
      <c r="BZ536" s="570"/>
      <c r="CA536" s="570"/>
      <c r="CB536" s="570"/>
      <c r="CC536" s="570"/>
      <c r="CD536" s="570"/>
      <c r="CE536" s="570"/>
      <c r="CF536" s="570"/>
      <c r="CG536" s="570"/>
      <c r="CH536" s="570"/>
      <c r="CI536" s="570"/>
      <c r="CJ536" s="570"/>
      <c r="CK536" s="570"/>
      <c r="CL536" s="570"/>
      <c r="CM536" s="570"/>
      <c r="CN536" s="570"/>
      <c r="CO536" s="570"/>
      <c r="CP536" s="570"/>
      <c r="CQ536" s="570"/>
      <c r="CR536" s="570"/>
      <c r="CS536" s="570"/>
      <c r="CT536" s="570"/>
      <c r="CU536" s="570"/>
      <c r="CV536" s="570"/>
      <c r="CW536" s="570"/>
      <c r="CX536" s="570"/>
      <c r="CY536" s="570"/>
    </row>
    <row r="537" spans="38:103">
      <c r="AL537" s="570"/>
      <c r="AM537" s="570"/>
      <c r="AN537" s="570"/>
      <c r="AO537" s="570"/>
      <c r="AP537" s="570"/>
      <c r="AQ537" s="570"/>
      <c r="AR537" s="570"/>
      <c r="AS537" s="570"/>
      <c r="AT537" s="570"/>
      <c r="AU537" s="570"/>
      <c r="AV537" s="570"/>
      <c r="AW537" s="570"/>
      <c r="AX537" s="570"/>
      <c r="AY537" s="570"/>
      <c r="AZ537" s="570"/>
      <c r="BA537" s="570"/>
      <c r="BB537" s="570"/>
      <c r="BC537" s="570"/>
      <c r="BD537" s="570"/>
      <c r="BE537" s="570"/>
      <c r="BF537" s="570"/>
      <c r="BG537" s="570"/>
      <c r="BH537" s="570"/>
      <c r="BI537" s="570"/>
      <c r="BJ537" s="570"/>
      <c r="BK537" s="570"/>
      <c r="BL537" s="570"/>
      <c r="BM537" s="570"/>
      <c r="BN537" s="570"/>
      <c r="BO537" s="570"/>
      <c r="BP537" s="570"/>
      <c r="BQ537" s="570"/>
      <c r="BR537" s="570"/>
      <c r="BS537" s="570"/>
      <c r="BT537" s="570"/>
      <c r="BU537" s="570"/>
      <c r="BV537" s="570"/>
      <c r="BW537" s="570"/>
      <c r="BX537" s="570"/>
      <c r="BY537" s="570"/>
      <c r="BZ537" s="570"/>
      <c r="CA537" s="570"/>
      <c r="CB537" s="570"/>
      <c r="CC537" s="570"/>
      <c r="CD537" s="570"/>
      <c r="CE537" s="570"/>
      <c r="CF537" s="570"/>
      <c r="CG537" s="570"/>
      <c r="CH537" s="570"/>
      <c r="CI537" s="570"/>
      <c r="CJ537" s="570"/>
      <c r="CK537" s="570"/>
      <c r="CL537" s="570"/>
      <c r="CM537" s="570"/>
      <c r="CN537" s="570"/>
      <c r="CO537" s="570"/>
      <c r="CP537" s="570"/>
      <c r="CQ537" s="570"/>
      <c r="CR537" s="570"/>
      <c r="CS537" s="570"/>
      <c r="CT537" s="570"/>
      <c r="CU537" s="570"/>
      <c r="CV537" s="570"/>
      <c r="CW537" s="570"/>
      <c r="CX537" s="570"/>
      <c r="CY537" s="570"/>
    </row>
    <row r="538" spans="38:103">
      <c r="AL538" s="570"/>
      <c r="AM538" s="570"/>
      <c r="AN538" s="570"/>
      <c r="AO538" s="570"/>
      <c r="AP538" s="570"/>
      <c r="AQ538" s="570"/>
      <c r="AR538" s="570"/>
      <c r="AS538" s="570"/>
      <c r="AT538" s="570"/>
      <c r="AU538" s="570"/>
      <c r="AV538" s="570"/>
      <c r="AW538" s="570"/>
      <c r="AX538" s="570"/>
      <c r="AY538" s="570"/>
      <c r="AZ538" s="570"/>
      <c r="BA538" s="570"/>
      <c r="BB538" s="570"/>
      <c r="BC538" s="570"/>
      <c r="BD538" s="570"/>
      <c r="BE538" s="570"/>
      <c r="BF538" s="570"/>
      <c r="BG538" s="570"/>
      <c r="BH538" s="570"/>
      <c r="BI538" s="570"/>
      <c r="BJ538" s="570"/>
      <c r="BK538" s="570"/>
      <c r="BL538" s="570"/>
      <c r="BM538" s="570"/>
      <c r="BN538" s="570"/>
      <c r="BO538" s="570"/>
      <c r="BP538" s="570"/>
      <c r="BQ538" s="570"/>
      <c r="BR538" s="570"/>
      <c r="BS538" s="570"/>
      <c r="BT538" s="570"/>
      <c r="BU538" s="570"/>
      <c r="BV538" s="570"/>
      <c r="BW538" s="570"/>
      <c r="BX538" s="570"/>
      <c r="BY538" s="570"/>
      <c r="BZ538" s="570"/>
      <c r="CA538" s="570"/>
      <c r="CB538" s="570"/>
      <c r="CC538" s="570"/>
      <c r="CD538" s="570"/>
      <c r="CE538" s="570"/>
      <c r="CF538" s="570"/>
      <c r="CG538" s="570"/>
      <c r="CH538" s="570"/>
      <c r="CI538" s="570"/>
      <c r="CJ538" s="570"/>
      <c r="CK538" s="570"/>
      <c r="CL538" s="570"/>
      <c r="CM538" s="570"/>
      <c r="CN538" s="570"/>
      <c r="CO538" s="570"/>
      <c r="CP538" s="570"/>
      <c r="CQ538" s="570"/>
      <c r="CR538" s="570"/>
      <c r="CS538" s="570"/>
      <c r="CT538" s="570"/>
      <c r="CU538" s="570"/>
      <c r="CV538" s="570"/>
      <c r="CW538" s="570"/>
      <c r="CX538" s="570"/>
      <c r="CY538" s="570"/>
    </row>
    <row r="539" spans="38:103">
      <c r="AL539" s="570"/>
      <c r="AM539" s="570"/>
      <c r="AN539" s="570"/>
      <c r="AO539" s="570"/>
      <c r="AP539" s="570"/>
      <c r="AQ539" s="570"/>
      <c r="AR539" s="570"/>
      <c r="AS539" s="570"/>
      <c r="AT539" s="570"/>
      <c r="AU539" s="570"/>
      <c r="AV539" s="570"/>
      <c r="AW539" s="570"/>
      <c r="AX539" s="570"/>
      <c r="AY539" s="570"/>
      <c r="AZ539" s="570"/>
      <c r="BA539" s="570"/>
      <c r="BB539" s="570"/>
      <c r="BC539" s="570"/>
      <c r="BD539" s="570"/>
      <c r="BE539" s="570"/>
      <c r="BF539" s="570"/>
      <c r="BG539" s="570"/>
      <c r="BH539" s="570"/>
      <c r="BI539" s="570"/>
      <c r="BJ539" s="570"/>
      <c r="BK539" s="570"/>
      <c r="BL539" s="570"/>
      <c r="BM539" s="570"/>
      <c r="BN539" s="570"/>
      <c r="BO539" s="570"/>
      <c r="BP539" s="570"/>
      <c r="BQ539" s="570"/>
      <c r="BR539" s="570"/>
      <c r="BS539" s="570"/>
      <c r="BT539" s="570"/>
      <c r="BU539" s="570"/>
      <c r="BV539" s="570"/>
      <c r="BW539" s="570"/>
      <c r="BX539" s="570"/>
      <c r="BY539" s="570"/>
      <c r="BZ539" s="570"/>
      <c r="CA539" s="570"/>
      <c r="CB539" s="570"/>
      <c r="CC539" s="570"/>
      <c r="CD539" s="570"/>
      <c r="CE539" s="570"/>
      <c r="CF539" s="570"/>
      <c r="CG539" s="570"/>
      <c r="CH539" s="570"/>
      <c r="CI539" s="570"/>
      <c r="CJ539" s="570"/>
      <c r="CK539" s="570"/>
      <c r="CL539" s="570"/>
      <c r="CM539" s="570"/>
      <c r="CN539" s="570"/>
      <c r="CO539" s="570"/>
      <c r="CP539" s="570"/>
      <c r="CQ539" s="570"/>
      <c r="CR539" s="570"/>
      <c r="CS539" s="570"/>
      <c r="CT539" s="570"/>
      <c r="CU539" s="570"/>
      <c r="CV539" s="570"/>
      <c r="CW539" s="570"/>
      <c r="CX539" s="570"/>
      <c r="CY539" s="570"/>
    </row>
    <row r="540" spans="38:103">
      <c r="AL540" s="570"/>
      <c r="AM540" s="570"/>
      <c r="AN540" s="570"/>
      <c r="AO540" s="570"/>
      <c r="AP540" s="570"/>
      <c r="AQ540" s="570"/>
      <c r="AR540" s="570"/>
      <c r="AS540" s="570"/>
      <c r="AT540" s="570"/>
      <c r="AU540" s="570"/>
      <c r="AV540" s="570"/>
      <c r="AW540" s="570"/>
      <c r="AX540" s="570"/>
      <c r="AY540" s="570"/>
      <c r="AZ540" s="570"/>
      <c r="BA540" s="570"/>
      <c r="BB540" s="570"/>
      <c r="BC540" s="570"/>
      <c r="BD540" s="570"/>
      <c r="BE540" s="570"/>
      <c r="BF540" s="570"/>
      <c r="BG540" s="570"/>
      <c r="BH540" s="570"/>
      <c r="BI540" s="570"/>
      <c r="BJ540" s="570"/>
      <c r="BK540" s="570"/>
      <c r="BL540" s="570"/>
      <c r="BM540" s="570"/>
      <c r="BN540" s="570"/>
      <c r="BO540" s="570"/>
      <c r="BP540" s="570"/>
      <c r="BQ540" s="570"/>
      <c r="BR540" s="570"/>
      <c r="BS540" s="570"/>
      <c r="BT540" s="570"/>
      <c r="BU540" s="570"/>
      <c r="BV540" s="570"/>
      <c r="BW540" s="570"/>
      <c r="BX540" s="570"/>
      <c r="BY540" s="570"/>
      <c r="BZ540" s="570"/>
      <c r="CA540" s="570"/>
      <c r="CB540" s="570"/>
      <c r="CC540" s="570"/>
      <c r="CD540" s="570"/>
      <c r="CE540" s="570"/>
      <c r="CF540" s="570"/>
      <c r="CG540" s="570"/>
      <c r="CH540" s="570"/>
      <c r="CI540" s="570"/>
      <c r="CJ540" s="570"/>
      <c r="CK540" s="570"/>
      <c r="CL540" s="570"/>
      <c r="CM540" s="570"/>
      <c r="CN540" s="570"/>
      <c r="CO540" s="570"/>
      <c r="CP540" s="570"/>
      <c r="CQ540" s="570"/>
      <c r="CR540" s="570"/>
      <c r="CS540" s="570"/>
      <c r="CT540" s="570"/>
      <c r="CU540" s="570"/>
      <c r="CV540" s="570"/>
      <c r="CW540" s="570"/>
      <c r="CX540" s="570"/>
      <c r="CY540" s="570"/>
    </row>
    <row r="541" spans="38:103">
      <c r="AL541" s="570"/>
      <c r="AM541" s="570"/>
      <c r="AN541" s="570"/>
      <c r="AO541" s="570"/>
      <c r="AP541" s="570"/>
      <c r="AQ541" s="570"/>
      <c r="AR541" s="570"/>
      <c r="AS541" s="570"/>
      <c r="AT541" s="570"/>
      <c r="AU541" s="570"/>
      <c r="AV541" s="570"/>
      <c r="AW541" s="570"/>
      <c r="AX541" s="570"/>
      <c r="AY541" s="570"/>
      <c r="AZ541" s="570"/>
      <c r="BA541" s="570"/>
      <c r="BB541" s="570"/>
      <c r="BC541" s="570"/>
      <c r="BD541" s="570"/>
      <c r="BE541" s="570"/>
      <c r="BF541" s="570"/>
      <c r="BG541" s="570"/>
      <c r="BH541" s="570"/>
      <c r="BI541" s="570"/>
      <c r="BJ541" s="570"/>
      <c r="BK541" s="570"/>
      <c r="BL541" s="570"/>
      <c r="BM541" s="570"/>
      <c r="BN541" s="570"/>
      <c r="BO541" s="570"/>
      <c r="BP541" s="570"/>
      <c r="BQ541" s="570"/>
      <c r="BR541" s="570"/>
      <c r="BS541" s="570"/>
      <c r="BT541" s="570"/>
      <c r="BU541" s="570"/>
      <c r="BV541" s="570"/>
      <c r="BW541" s="570"/>
      <c r="BX541" s="570"/>
      <c r="BY541" s="570"/>
      <c r="BZ541" s="570"/>
      <c r="CA541" s="570"/>
      <c r="CB541" s="570"/>
      <c r="CC541" s="570"/>
      <c r="CD541" s="570"/>
      <c r="CE541" s="570"/>
      <c r="CF541" s="570"/>
      <c r="CG541" s="570"/>
      <c r="CH541" s="570"/>
      <c r="CI541" s="570"/>
      <c r="CJ541" s="570"/>
      <c r="CK541" s="570"/>
      <c r="CL541" s="570"/>
      <c r="CM541" s="570"/>
      <c r="CN541" s="570"/>
      <c r="CO541" s="570"/>
      <c r="CP541" s="570"/>
      <c r="CQ541" s="570"/>
      <c r="CR541" s="570"/>
      <c r="CS541" s="570"/>
      <c r="CT541" s="570"/>
      <c r="CU541" s="570"/>
      <c r="CV541" s="570"/>
      <c r="CW541" s="570"/>
      <c r="CX541" s="570"/>
      <c r="CY541" s="570"/>
    </row>
    <row r="542" spans="38:103">
      <c r="AL542" s="570"/>
      <c r="AM542" s="570"/>
      <c r="AN542" s="570"/>
      <c r="AO542" s="570"/>
      <c r="AP542" s="570"/>
      <c r="AQ542" s="570"/>
      <c r="AR542" s="570"/>
      <c r="AS542" s="570"/>
      <c r="AT542" s="570"/>
      <c r="AU542" s="570"/>
      <c r="AV542" s="570"/>
      <c r="AW542" s="570"/>
      <c r="AX542" s="570"/>
      <c r="AY542" s="570"/>
      <c r="AZ542" s="570"/>
      <c r="BA542" s="570"/>
      <c r="BB542" s="570"/>
      <c r="BC542" s="570"/>
      <c r="BD542" s="570"/>
      <c r="BE542" s="570"/>
      <c r="BF542" s="570"/>
      <c r="BG542" s="570"/>
      <c r="BH542" s="570"/>
      <c r="BI542" s="570"/>
      <c r="BJ542" s="570"/>
      <c r="BK542" s="570"/>
      <c r="BL542" s="570"/>
      <c r="BM542" s="570"/>
      <c r="BN542" s="570"/>
      <c r="BO542" s="570"/>
      <c r="BP542" s="570"/>
      <c r="BQ542" s="570"/>
      <c r="BR542" s="570"/>
      <c r="BS542" s="570"/>
      <c r="BT542" s="570"/>
      <c r="BU542" s="570"/>
      <c r="BV542" s="570"/>
      <c r="BW542" s="570"/>
      <c r="BX542" s="570"/>
      <c r="BY542" s="570"/>
      <c r="BZ542" s="570"/>
      <c r="CA542" s="570"/>
      <c r="CB542" s="570"/>
      <c r="CC542" s="570"/>
      <c r="CD542" s="570"/>
      <c r="CE542" s="570"/>
      <c r="CF542" s="570"/>
      <c r="CG542" s="570"/>
      <c r="CH542" s="570"/>
      <c r="CI542" s="570"/>
      <c r="CJ542" s="570"/>
      <c r="CK542" s="570"/>
      <c r="CL542" s="570"/>
      <c r="CM542" s="570"/>
      <c r="CN542" s="570"/>
      <c r="CO542" s="570"/>
      <c r="CP542" s="570"/>
      <c r="CQ542" s="570"/>
      <c r="CR542" s="570"/>
      <c r="CS542" s="570"/>
      <c r="CT542" s="570"/>
      <c r="CU542" s="570"/>
      <c r="CV542" s="570"/>
      <c r="CW542" s="570"/>
      <c r="CX542" s="570"/>
      <c r="CY542" s="570"/>
    </row>
    <row r="543" spans="38:103">
      <c r="AL543" s="570"/>
      <c r="AM543" s="570"/>
      <c r="AN543" s="570"/>
      <c r="AO543" s="570"/>
      <c r="AP543" s="570"/>
      <c r="AQ543" s="570"/>
      <c r="AR543" s="570"/>
      <c r="AS543" s="570"/>
      <c r="AT543" s="570"/>
      <c r="AU543" s="570"/>
      <c r="AV543" s="570"/>
      <c r="AW543" s="570"/>
      <c r="AX543" s="570"/>
      <c r="AY543" s="570"/>
      <c r="AZ543" s="570"/>
      <c r="BA543" s="570"/>
      <c r="BB543" s="570"/>
      <c r="BC543" s="570"/>
      <c r="BD543" s="570"/>
      <c r="BE543" s="570"/>
      <c r="BF543" s="570"/>
      <c r="BG543" s="570"/>
      <c r="BH543" s="570"/>
      <c r="BI543" s="570"/>
      <c r="BJ543" s="570"/>
      <c r="BK543" s="570"/>
      <c r="BL543" s="570"/>
      <c r="BM543" s="570"/>
      <c r="BN543" s="570"/>
      <c r="BO543" s="570"/>
      <c r="BP543" s="570"/>
      <c r="BQ543" s="570"/>
      <c r="BR543" s="570"/>
      <c r="BS543" s="570"/>
      <c r="BT543" s="570"/>
      <c r="BU543" s="570"/>
      <c r="BV543" s="570"/>
      <c r="BW543" s="570"/>
      <c r="BX543" s="570"/>
      <c r="BY543" s="570"/>
      <c r="BZ543" s="570"/>
      <c r="CA543" s="570"/>
      <c r="CB543" s="570"/>
      <c r="CC543" s="570"/>
      <c r="CD543" s="570"/>
      <c r="CE543" s="570"/>
      <c r="CF543" s="570"/>
      <c r="CG543" s="570"/>
      <c r="CH543" s="570"/>
      <c r="CI543" s="570"/>
      <c r="CJ543" s="570"/>
      <c r="CK543" s="570"/>
      <c r="CL543" s="570"/>
      <c r="CM543" s="570"/>
      <c r="CN543" s="570"/>
      <c r="CO543" s="570"/>
      <c r="CP543" s="570"/>
      <c r="CQ543" s="570"/>
      <c r="CR543" s="570"/>
      <c r="CS543" s="570"/>
      <c r="CT543" s="570"/>
      <c r="CU543" s="570"/>
      <c r="CV543" s="570"/>
      <c r="CW543" s="570"/>
      <c r="CX543" s="570"/>
      <c r="CY543" s="570"/>
    </row>
    <row r="544" spans="38:103">
      <c r="AL544" s="570"/>
      <c r="AM544" s="570"/>
      <c r="AN544" s="570"/>
      <c r="AO544" s="570"/>
      <c r="AP544" s="570"/>
      <c r="AQ544" s="570"/>
      <c r="AR544" s="570"/>
      <c r="AS544" s="570"/>
      <c r="AT544" s="570"/>
      <c r="AU544" s="570"/>
      <c r="AV544" s="570"/>
      <c r="AW544" s="570"/>
      <c r="AX544" s="570"/>
      <c r="AY544" s="570"/>
      <c r="AZ544" s="570"/>
      <c r="BA544" s="570"/>
      <c r="BB544" s="570"/>
      <c r="BC544" s="570"/>
      <c r="BD544" s="570"/>
      <c r="BE544" s="570"/>
      <c r="BF544" s="570"/>
      <c r="BG544" s="570"/>
      <c r="BH544" s="570"/>
      <c r="BI544" s="570"/>
      <c r="BJ544" s="570"/>
      <c r="BK544" s="570"/>
      <c r="BL544" s="570"/>
      <c r="BM544" s="570"/>
      <c r="BN544" s="570"/>
      <c r="BO544" s="570"/>
      <c r="BP544" s="570"/>
      <c r="BQ544" s="570"/>
      <c r="BR544" s="570"/>
      <c r="BS544" s="570"/>
      <c r="BT544" s="570"/>
      <c r="BU544" s="570"/>
      <c r="BV544" s="570"/>
      <c r="BW544" s="570"/>
      <c r="BX544" s="570"/>
      <c r="BY544" s="570"/>
      <c r="BZ544" s="570"/>
      <c r="CA544" s="570"/>
      <c r="CB544" s="570"/>
      <c r="CC544" s="570"/>
      <c r="CD544" s="570"/>
      <c r="CE544" s="570"/>
      <c r="CF544" s="570"/>
      <c r="CG544" s="570"/>
      <c r="CH544" s="570"/>
      <c r="CI544" s="570"/>
      <c r="CJ544" s="570"/>
      <c r="CK544" s="570"/>
      <c r="CL544" s="570"/>
      <c r="CM544" s="570"/>
      <c r="CN544" s="570"/>
      <c r="CO544" s="570"/>
      <c r="CP544" s="570"/>
      <c r="CQ544" s="570"/>
      <c r="CR544" s="570"/>
      <c r="CS544" s="570"/>
      <c r="CT544" s="570"/>
      <c r="CU544" s="570"/>
      <c r="CV544" s="570"/>
      <c r="CW544" s="570"/>
      <c r="CX544" s="570"/>
      <c r="CY544" s="570"/>
    </row>
    <row r="545" spans="38:103">
      <c r="AL545" s="570"/>
      <c r="AM545" s="570"/>
      <c r="AN545" s="570"/>
      <c r="AO545" s="570"/>
      <c r="AP545" s="570"/>
      <c r="AQ545" s="570"/>
      <c r="AR545" s="570"/>
      <c r="AS545" s="570"/>
      <c r="AT545" s="570"/>
      <c r="AU545" s="570"/>
      <c r="AV545" s="570"/>
      <c r="AW545" s="570"/>
      <c r="AX545" s="570"/>
      <c r="AY545" s="570"/>
      <c r="AZ545" s="570"/>
      <c r="BA545" s="570"/>
      <c r="BB545" s="570"/>
      <c r="BC545" s="570"/>
      <c r="BD545" s="570"/>
      <c r="BE545" s="570"/>
      <c r="BF545" s="570"/>
      <c r="BG545" s="570"/>
      <c r="BH545" s="570"/>
      <c r="BI545" s="570"/>
      <c r="BJ545" s="570"/>
      <c r="BK545" s="570"/>
      <c r="BL545" s="570"/>
      <c r="BM545" s="570"/>
      <c r="BN545" s="570"/>
      <c r="BO545" s="570"/>
      <c r="BP545" s="570"/>
      <c r="BQ545" s="570"/>
      <c r="BR545" s="570"/>
      <c r="BS545" s="570"/>
      <c r="BT545" s="570"/>
      <c r="BU545" s="570"/>
      <c r="BV545" s="570"/>
      <c r="BW545" s="570"/>
      <c r="BX545" s="570"/>
      <c r="BY545" s="570"/>
      <c r="BZ545" s="570"/>
      <c r="CA545" s="570"/>
      <c r="CB545" s="570"/>
      <c r="CC545" s="570"/>
      <c r="CD545" s="570"/>
      <c r="CE545" s="570"/>
      <c r="CF545" s="570"/>
      <c r="CG545" s="570"/>
      <c r="CH545" s="570"/>
      <c r="CI545" s="570"/>
      <c r="CJ545" s="570"/>
      <c r="CK545" s="570"/>
      <c r="CL545" s="570"/>
      <c r="CM545" s="570"/>
      <c r="CN545" s="570"/>
      <c r="CO545" s="570"/>
      <c r="CP545" s="570"/>
      <c r="CQ545" s="570"/>
      <c r="CR545" s="570"/>
      <c r="CS545" s="570"/>
      <c r="CT545" s="570"/>
      <c r="CU545" s="570"/>
      <c r="CV545" s="570"/>
      <c r="CW545" s="570"/>
      <c r="CX545" s="570"/>
      <c r="CY545" s="570"/>
    </row>
    <row r="546" spans="38:103">
      <c r="AL546" s="570"/>
      <c r="AM546" s="570"/>
      <c r="AN546" s="570"/>
      <c r="AO546" s="570"/>
      <c r="AP546" s="570"/>
      <c r="AQ546" s="570"/>
      <c r="AR546" s="570"/>
      <c r="AS546" s="570"/>
      <c r="AT546" s="570"/>
      <c r="AU546" s="570"/>
      <c r="AV546" s="570"/>
      <c r="AW546" s="570"/>
      <c r="AX546" s="570"/>
      <c r="AY546" s="570"/>
      <c r="AZ546" s="570"/>
      <c r="BA546" s="570"/>
      <c r="BB546" s="570"/>
      <c r="BC546" s="570"/>
      <c r="BD546" s="570"/>
      <c r="BE546" s="570"/>
      <c r="BF546" s="570"/>
      <c r="BG546" s="570"/>
      <c r="BH546" s="570"/>
      <c r="BI546" s="570"/>
      <c r="BJ546" s="570"/>
      <c r="BK546" s="570"/>
      <c r="BL546" s="570"/>
      <c r="BM546" s="570"/>
      <c r="BN546" s="570"/>
      <c r="BO546" s="570"/>
      <c r="BP546" s="570"/>
      <c r="BQ546" s="570"/>
      <c r="BR546" s="570"/>
      <c r="BS546" s="570"/>
      <c r="BT546" s="570"/>
      <c r="BU546" s="570"/>
      <c r="BV546" s="570"/>
      <c r="BW546" s="570"/>
      <c r="BX546" s="570"/>
      <c r="BY546" s="570"/>
      <c r="BZ546" s="570"/>
      <c r="CA546" s="570"/>
      <c r="CB546" s="570"/>
      <c r="CC546" s="570"/>
      <c r="CD546" s="570"/>
      <c r="CE546" s="570"/>
      <c r="CF546" s="570"/>
      <c r="CG546" s="570"/>
      <c r="CH546" s="570"/>
      <c r="CI546" s="570"/>
      <c r="CJ546" s="570"/>
      <c r="CK546" s="570"/>
      <c r="CL546" s="570"/>
      <c r="CM546" s="570"/>
      <c r="CN546" s="570"/>
      <c r="CO546" s="570"/>
      <c r="CP546" s="570"/>
      <c r="CQ546" s="570"/>
      <c r="CR546" s="570"/>
      <c r="CS546" s="570"/>
      <c r="CT546" s="570"/>
      <c r="CU546" s="570"/>
      <c r="CV546" s="570"/>
      <c r="CW546" s="570"/>
      <c r="CX546" s="570"/>
      <c r="CY546" s="570"/>
    </row>
    <row r="547" spans="38:103">
      <c r="AL547" s="570"/>
      <c r="AM547" s="570"/>
      <c r="AN547" s="570"/>
      <c r="AO547" s="570"/>
      <c r="AP547" s="570"/>
      <c r="AQ547" s="570"/>
      <c r="AR547" s="570"/>
      <c r="AS547" s="570"/>
      <c r="AT547" s="570"/>
      <c r="AU547" s="570"/>
      <c r="AV547" s="570"/>
      <c r="AW547" s="570"/>
      <c r="AX547" s="570"/>
      <c r="AY547" s="570"/>
      <c r="AZ547" s="570"/>
      <c r="BA547" s="570"/>
      <c r="BB547" s="570"/>
      <c r="BC547" s="570"/>
      <c r="BD547" s="570"/>
      <c r="BE547" s="570"/>
      <c r="BF547" s="570"/>
      <c r="BG547" s="570"/>
      <c r="BH547" s="570"/>
      <c r="BI547" s="570"/>
      <c r="BJ547" s="570"/>
      <c r="BK547" s="570"/>
      <c r="BL547" s="570"/>
      <c r="BM547" s="570"/>
      <c r="BN547" s="570"/>
      <c r="BO547" s="570"/>
      <c r="BP547" s="570"/>
      <c r="BQ547" s="570"/>
      <c r="BR547" s="570"/>
      <c r="BS547" s="570"/>
      <c r="BT547" s="570"/>
      <c r="BU547" s="570"/>
      <c r="BV547" s="570"/>
      <c r="BW547" s="570"/>
      <c r="BX547" s="570"/>
      <c r="BY547" s="570"/>
      <c r="BZ547" s="570"/>
      <c r="CA547" s="570"/>
      <c r="CB547" s="570"/>
      <c r="CC547" s="570"/>
      <c r="CD547" s="570"/>
      <c r="CE547" s="570"/>
      <c r="CF547" s="570"/>
      <c r="CG547" s="570"/>
      <c r="CH547" s="570"/>
      <c r="CI547" s="570"/>
      <c r="CJ547" s="570"/>
      <c r="CK547" s="570"/>
      <c r="CL547" s="570"/>
      <c r="CM547" s="570"/>
      <c r="CN547" s="570"/>
      <c r="CO547" s="570"/>
      <c r="CP547" s="570"/>
      <c r="CQ547" s="570"/>
      <c r="CR547" s="570"/>
      <c r="CS547" s="570"/>
      <c r="CT547" s="570"/>
      <c r="CU547" s="570"/>
      <c r="CV547" s="570"/>
      <c r="CW547" s="570"/>
      <c r="CX547" s="570"/>
      <c r="CY547" s="570"/>
    </row>
    <row r="548" spans="38:103">
      <c r="AL548" s="570"/>
      <c r="AM548" s="570"/>
      <c r="AN548" s="570"/>
      <c r="AO548" s="570"/>
      <c r="AP548" s="570"/>
      <c r="AQ548" s="570"/>
      <c r="AR548" s="570"/>
      <c r="AS548" s="570"/>
      <c r="AT548" s="570"/>
      <c r="AU548" s="570"/>
      <c r="AV548" s="570"/>
      <c r="AW548" s="570"/>
      <c r="AX548" s="570"/>
      <c r="AY548" s="570"/>
      <c r="AZ548" s="570"/>
      <c r="BA548" s="570"/>
      <c r="BB548" s="570"/>
      <c r="BC548" s="570"/>
      <c r="BD548" s="570"/>
      <c r="BE548" s="570"/>
      <c r="BF548" s="570"/>
      <c r="BG548" s="570"/>
      <c r="BH548" s="570"/>
      <c r="BI548" s="570"/>
      <c r="BJ548" s="570"/>
      <c r="BK548" s="570"/>
      <c r="BL548" s="570"/>
      <c r="BM548" s="570"/>
      <c r="BN548" s="570"/>
      <c r="BO548" s="570"/>
      <c r="BP548" s="570"/>
      <c r="BQ548" s="570"/>
      <c r="BR548" s="570"/>
      <c r="BS548" s="570"/>
      <c r="BT548" s="570"/>
      <c r="BU548" s="570"/>
      <c r="BV548" s="570"/>
      <c r="BW548" s="570"/>
      <c r="BX548" s="570"/>
      <c r="BY548" s="570"/>
      <c r="BZ548" s="570"/>
      <c r="CA548" s="570"/>
      <c r="CB548" s="570"/>
      <c r="CC548" s="570"/>
      <c r="CD548" s="570"/>
      <c r="CE548" s="570"/>
      <c r="CF548" s="570"/>
      <c r="CG548" s="570"/>
      <c r="CH548" s="570"/>
      <c r="CI548" s="570"/>
      <c r="CJ548" s="570"/>
      <c r="CK548" s="570"/>
      <c r="CL548" s="570"/>
      <c r="CM548" s="570"/>
      <c r="CN548" s="570"/>
      <c r="CO548" s="570"/>
      <c r="CP548" s="570"/>
      <c r="CQ548" s="570"/>
      <c r="CR548" s="570"/>
      <c r="CS548" s="570"/>
      <c r="CT548" s="570"/>
      <c r="CU548" s="570"/>
      <c r="CV548" s="570"/>
      <c r="CW548" s="570"/>
      <c r="CX548" s="570"/>
      <c r="CY548" s="570"/>
    </row>
    <row r="549" spans="38:103">
      <c r="AL549" s="570"/>
      <c r="AM549" s="570"/>
      <c r="AN549" s="570"/>
      <c r="AO549" s="570"/>
      <c r="AP549" s="570"/>
      <c r="AQ549" s="570"/>
      <c r="AR549" s="570"/>
      <c r="AS549" s="570"/>
      <c r="AT549" s="570"/>
      <c r="AU549" s="570"/>
      <c r="AV549" s="570"/>
      <c r="AW549" s="570"/>
      <c r="AX549" s="570"/>
      <c r="AY549" s="570"/>
      <c r="AZ549" s="570"/>
      <c r="BA549" s="570"/>
      <c r="BB549" s="570"/>
      <c r="BC549" s="570"/>
      <c r="BD549" s="570"/>
      <c r="BE549" s="570"/>
      <c r="BF549" s="570"/>
      <c r="BG549" s="570"/>
      <c r="BH549" s="570"/>
      <c r="BI549" s="570"/>
      <c r="BJ549" s="570"/>
      <c r="BK549" s="570"/>
      <c r="BL549" s="570"/>
      <c r="BM549" s="570"/>
      <c r="BN549" s="570"/>
      <c r="BO549" s="570"/>
      <c r="BP549" s="570"/>
      <c r="BQ549" s="570"/>
      <c r="BR549" s="570"/>
      <c r="BS549" s="570"/>
      <c r="BT549" s="570"/>
      <c r="BU549" s="570"/>
      <c r="BV549" s="570"/>
      <c r="BW549" s="570"/>
      <c r="BX549" s="570"/>
      <c r="BY549" s="570"/>
      <c r="BZ549" s="570"/>
      <c r="CA549" s="570"/>
      <c r="CB549" s="570"/>
      <c r="CC549" s="570"/>
      <c r="CD549" s="570"/>
      <c r="CE549" s="570"/>
      <c r="CF549" s="570"/>
      <c r="CG549" s="570"/>
      <c r="CH549" s="570"/>
      <c r="CI549" s="570"/>
      <c r="CJ549" s="570"/>
      <c r="CK549" s="570"/>
      <c r="CL549" s="570"/>
      <c r="CM549" s="570"/>
      <c r="CN549" s="570"/>
      <c r="CO549" s="570"/>
      <c r="CP549" s="570"/>
      <c r="CQ549" s="570"/>
      <c r="CR549" s="570"/>
      <c r="CS549" s="570"/>
      <c r="CT549" s="570"/>
      <c r="CU549" s="570"/>
      <c r="CV549" s="570"/>
      <c r="CW549" s="570"/>
      <c r="CX549" s="570"/>
      <c r="CY549" s="570"/>
    </row>
    <row r="550" spans="38:103">
      <c r="AL550" s="570"/>
      <c r="AM550" s="570"/>
      <c r="AN550" s="570"/>
      <c r="AO550" s="570"/>
      <c r="AP550" s="570"/>
      <c r="AQ550" s="570"/>
      <c r="AR550" s="570"/>
      <c r="AS550" s="570"/>
      <c r="AT550" s="570"/>
      <c r="AU550" s="570"/>
      <c r="AV550" s="570"/>
      <c r="AW550" s="570"/>
      <c r="AX550" s="570"/>
      <c r="AY550" s="570"/>
      <c r="AZ550" s="570"/>
      <c r="BA550" s="570"/>
      <c r="BB550" s="570"/>
      <c r="BC550" s="570"/>
      <c r="BD550" s="570"/>
      <c r="BE550" s="570"/>
      <c r="BF550" s="570"/>
      <c r="BG550" s="570"/>
      <c r="BH550" s="570"/>
      <c r="BI550" s="570"/>
      <c r="BJ550" s="570"/>
      <c r="BK550" s="570"/>
      <c r="BL550" s="570"/>
      <c r="BM550" s="570"/>
      <c r="BN550" s="570"/>
      <c r="BO550" s="570"/>
      <c r="BP550" s="570"/>
      <c r="BQ550" s="570"/>
      <c r="BR550" s="570"/>
      <c r="BS550" s="570"/>
      <c r="BT550" s="570"/>
      <c r="BU550" s="570"/>
      <c r="BV550" s="570"/>
      <c r="BW550" s="570"/>
      <c r="BX550" s="570"/>
      <c r="BY550" s="570"/>
      <c r="BZ550" s="570"/>
      <c r="CA550" s="570"/>
      <c r="CB550" s="570"/>
      <c r="CC550" s="570"/>
      <c r="CD550" s="570"/>
      <c r="CE550" s="570"/>
      <c r="CF550" s="570"/>
      <c r="CG550" s="570"/>
      <c r="CH550" s="570"/>
      <c r="CI550" s="570"/>
      <c r="CJ550" s="570"/>
      <c r="CK550" s="570"/>
      <c r="CL550" s="570"/>
      <c r="CM550" s="570"/>
      <c r="CN550" s="570"/>
      <c r="CO550" s="570"/>
      <c r="CP550" s="570"/>
      <c r="CQ550" s="570"/>
      <c r="CR550" s="570"/>
      <c r="CS550" s="570"/>
      <c r="CT550" s="570"/>
      <c r="CU550" s="570"/>
      <c r="CV550" s="570"/>
      <c r="CW550" s="570"/>
      <c r="CX550" s="570"/>
      <c r="CY550" s="570"/>
    </row>
    <row r="551" spans="38:103">
      <c r="AL551" s="570"/>
      <c r="AM551" s="570"/>
      <c r="AN551" s="570"/>
      <c r="AO551" s="570"/>
      <c r="AP551" s="570"/>
      <c r="AQ551" s="570"/>
      <c r="AR551" s="570"/>
      <c r="AS551" s="570"/>
      <c r="AT551" s="570"/>
      <c r="AU551" s="570"/>
      <c r="AV551" s="570"/>
      <c r="AW551" s="570"/>
      <c r="AX551" s="570"/>
      <c r="AY551" s="570"/>
      <c r="AZ551" s="570"/>
      <c r="BA551" s="570"/>
      <c r="BB551" s="570"/>
      <c r="BC551" s="570"/>
      <c r="BD551" s="570"/>
      <c r="BE551" s="570"/>
      <c r="BF551" s="570"/>
      <c r="BG551" s="570"/>
      <c r="BH551" s="570"/>
      <c r="BI551" s="570"/>
      <c r="BJ551" s="570"/>
      <c r="BK551" s="570"/>
      <c r="BL551" s="570"/>
      <c r="BM551" s="570"/>
      <c r="BN551" s="570"/>
      <c r="BO551" s="570"/>
      <c r="BP551" s="570"/>
      <c r="BQ551" s="570"/>
      <c r="BR551" s="570"/>
      <c r="BS551" s="570"/>
      <c r="BT551" s="570"/>
      <c r="BU551" s="570"/>
      <c r="BV551" s="570"/>
      <c r="BW551" s="570"/>
      <c r="BX551" s="570"/>
      <c r="BY551" s="570"/>
      <c r="BZ551" s="570"/>
      <c r="CA551" s="570"/>
      <c r="CB551" s="570"/>
      <c r="CC551" s="570"/>
      <c r="CD551" s="570"/>
      <c r="CE551" s="570"/>
      <c r="CF551" s="570"/>
      <c r="CG551" s="570"/>
      <c r="CH551" s="570"/>
      <c r="CI551" s="570"/>
      <c r="CJ551" s="570"/>
      <c r="CK551" s="570"/>
      <c r="CL551" s="570"/>
      <c r="CM551" s="570"/>
      <c r="CN551" s="570"/>
      <c r="CO551" s="570"/>
      <c r="CP551" s="570"/>
      <c r="CQ551" s="570"/>
      <c r="CR551" s="570"/>
      <c r="CS551" s="570"/>
      <c r="CT551" s="570"/>
      <c r="CU551" s="570"/>
      <c r="CV551" s="570"/>
      <c r="CW551" s="570"/>
      <c r="CX551" s="570"/>
      <c r="CY551" s="570"/>
    </row>
    <row r="552" spans="38:103">
      <c r="AL552" s="570"/>
      <c r="AM552" s="570"/>
      <c r="AN552" s="570"/>
      <c r="AO552" s="570"/>
      <c r="AP552" s="570"/>
      <c r="AQ552" s="570"/>
      <c r="AR552" s="570"/>
      <c r="AS552" s="570"/>
      <c r="AT552" s="570"/>
      <c r="AU552" s="570"/>
      <c r="AV552" s="570"/>
      <c r="AW552" s="570"/>
      <c r="AX552" s="570"/>
      <c r="AY552" s="570"/>
      <c r="AZ552" s="570"/>
      <c r="BA552" s="570"/>
      <c r="BB552" s="570"/>
      <c r="BC552" s="570"/>
      <c r="BD552" s="570"/>
      <c r="BE552" s="570"/>
      <c r="BF552" s="570"/>
      <c r="BG552" s="570"/>
      <c r="BH552" s="570"/>
      <c r="BI552" s="570"/>
      <c r="BJ552" s="570"/>
      <c r="BK552" s="570"/>
      <c r="BL552" s="570"/>
      <c r="BM552" s="570"/>
      <c r="BN552" s="570"/>
      <c r="BO552" s="570"/>
      <c r="BP552" s="570"/>
      <c r="BQ552" s="570"/>
      <c r="BR552" s="570"/>
      <c r="BS552" s="570"/>
      <c r="BT552" s="570"/>
      <c r="BU552" s="570"/>
      <c r="BV552" s="570"/>
      <c r="BW552" s="570"/>
      <c r="BX552" s="570"/>
      <c r="BY552" s="570"/>
      <c r="BZ552" s="570"/>
      <c r="CA552" s="570"/>
      <c r="CB552" s="570"/>
      <c r="CC552" s="570"/>
      <c r="CD552" s="570"/>
      <c r="CE552" s="570"/>
      <c r="CF552" s="570"/>
      <c r="CG552" s="570"/>
      <c r="CH552" s="570"/>
      <c r="CI552" s="570"/>
      <c r="CJ552" s="570"/>
      <c r="CK552" s="570"/>
      <c r="CL552" s="570"/>
      <c r="CM552" s="570"/>
      <c r="CN552" s="570"/>
      <c r="CO552" s="570"/>
      <c r="CP552" s="570"/>
      <c r="CQ552" s="570"/>
      <c r="CR552" s="570"/>
      <c r="CS552" s="570"/>
      <c r="CT552" s="570"/>
      <c r="CU552" s="570"/>
      <c r="CV552" s="570"/>
      <c r="CW552" s="570"/>
      <c r="CX552" s="570"/>
      <c r="CY552" s="570"/>
    </row>
    <row r="553" spans="38:103">
      <c r="AL553" s="570"/>
      <c r="AM553" s="570"/>
      <c r="AN553" s="570"/>
      <c r="AO553" s="570"/>
      <c r="AP553" s="570"/>
      <c r="AQ553" s="570"/>
      <c r="AR553" s="570"/>
      <c r="AS553" s="570"/>
      <c r="AT553" s="570"/>
      <c r="AU553" s="570"/>
      <c r="AV553" s="570"/>
      <c r="AW553" s="570"/>
      <c r="AX553" s="570"/>
      <c r="AY553" s="570"/>
      <c r="AZ553" s="570"/>
      <c r="BA553" s="570"/>
      <c r="BB553" s="570"/>
      <c r="BC553" s="570"/>
      <c r="BD553" s="570"/>
      <c r="BE553" s="570"/>
      <c r="BF553" s="570"/>
      <c r="BG553" s="570"/>
      <c r="BH553" s="570"/>
      <c r="BI553" s="570"/>
      <c r="BJ553" s="570"/>
      <c r="BK553" s="570"/>
      <c r="BL553" s="570"/>
      <c r="BM553" s="570"/>
      <c r="BN553" s="570"/>
      <c r="BO553" s="570"/>
      <c r="BP553" s="570"/>
      <c r="BQ553" s="570"/>
      <c r="BR553" s="570"/>
      <c r="BS553" s="570"/>
      <c r="BT553" s="570"/>
      <c r="BU553" s="570"/>
      <c r="BV553" s="570"/>
      <c r="BW553" s="570"/>
      <c r="BX553" s="570"/>
      <c r="BY553" s="570"/>
      <c r="BZ553" s="570"/>
      <c r="CA553" s="570"/>
      <c r="CB553" s="570"/>
      <c r="CC553" s="570"/>
      <c r="CD553" s="570"/>
      <c r="CE553" s="570"/>
      <c r="CF553" s="570"/>
      <c r="CG553" s="570"/>
      <c r="CH553" s="570"/>
      <c r="CI553" s="570"/>
      <c r="CJ553" s="570"/>
      <c r="CK553" s="570"/>
      <c r="CL553" s="570"/>
      <c r="CM553" s="570"/>
      <c r="CN553" s="570"/>
      <c r="CO553" s="570"/>
      <c r="CP553" s="570"/>
      <c r="CQ553" s="570"/>
      <c r="CR553" s="570"/>
      <c r="CS553" s="570"/>
      <c r="CT553" s="570"/>
      <c r="CU553" s="570"/>
      <c r="CV553" s="570"/>
      <c r="CW553" s="570"/>
      <c r="CX553" s="570"/>
      <c r="CY553" s="570"/>
    </row>
    <row r="554" spans="38:103">
      <c r="AL554" s="570"/>
      <c r="AM554" s="570"/>
      <c r="AN554" s="570"/>
      <c r="AO554" s="570"/>
      <c r="AP554" s="570"/>
      <c r="AQ554" s="570"/>
      <c r="AR554" s="570"/>
      <c r="AS554" s="570"/>
      <c r="AT554" s="570"/>
      <c r="AU554" s="570"/>
      <c r="AV554" s="570"/>
      <c r="AW554" s="570"/>
      <c r="AX554" s="570"/>
      <c r="AY554" s="570"/>
      <c r="AZ554" s="570"/>
      <c r="BA554" s="570"/>
      <c r="BB554" s="570"/>
      <c r="BC554" s="570"/>
      <c r="BD554" s="570"/>
      <c r="BE554" s="570"/>
      <c r="BF554" s="570"/>
      <c r="BG554" s="570"/>
      <c r="BH554" s="570"/>
      <c r="BI554" s="570"/>
      <c r="BJ554" s="570"/>
      <c r="BK554" s="570"/>
      <c r="BL554" s="570"/>
      <c r="BM554" s="570"/>
      <c r="BN554" s="570"/>
      <c r="BO554" s="570"/>
      <c r="BP554" s="570"/>
      <c r="BQ554" s="570"/>
      <c r="BR554" s="570"/>
      <c r="BS554" s="570"/>
      <c r="BT554" s="570"/>
      <c r="BU554" s="570"/>
      <c r="BV554" s="570"/>
      <c r="BW554" s="570"/>
      <c r="BX554" s="570"/>
      <c r="BY554" s="570"/>
      <c r="BZ554" s="570"/>
      <c r="CA554" s="570"/>
      <c r="CB554" s="570"/>
      <c r="CC554" s="570"/>
      <c r="CD554" s="570"/>
      <c r="CE554" s="570"/>
      <c r="CF554" s="570"/>
      <c r="CG554" s="570"/>
      <c r="CH554" s="570"/>
      <c r="CI554" s="570"/>
      <c r="CJ554" s="570"/>
      <c r="CK554" s="570"/>
      <c r="CL554" s="570"/>
      <c r="CM554" s="570"/>
      <c r="CN554" s="570"/>
      <c r="CO554" s="570"/>
      <c r="CP554" s="570"/>
      <c r="CQ554" s="570"/>
      <c r="CR554" s="570"/>
      <c r="CS554" s="570"/>
      <c r="CT554" s="570"/>
      <c r="CU554" s="570"/>
      <c r="CV554" s="570"/>
      <c r="CW554" s="570"/>
      <c r="CX554" s="570"/>
      <c r="CY554" s="570"/>
    </row>
    <row r="555" spans="38:103">
      <c r="AL555" s="570"/>
      <c r="AM555" s="570"/>
      <c r="AN555" s="570"/>
      <c r="AO555" s="570"/>
      <c r="AP555" s="570"/>
      <c r="AQ555" s="570"/>
      <c r="AR555" s="570"/>
      <c r="AS555" s="570"/>
      <c r="AT555" s="570"/>
      <c r="AU555" s="570"/>
      <c r="AV555" s="570"/>
      <c r="AW555" s="570"/>
      <c r="AX555" s="570"/>
      <c r="AY555" s="570"/>
      <c r="AZ555" s="570"/>
      <c r="BA555" s="570"/>
      <c r="BB555" s="570"/>
      <c r="BC555" s="570"/>
      <c r="BD555" s="570"/>
      <c r="BE555" s="570"/>
      <c r="BF555" s="570"/>
      <c r="BG555" s="570"/>
      <c r="BH555" s="570"/>
      <c r="BI555" s="570"/>
      <c r="BJ555" s="570"/>
      <c r="BK555" s="570"/>
      <c r="BL555" s="570"/>
      <c r="BM555" s="570"/>
      <c r="BN555" s="570"/>
      <c r="BO555" s="570"/>
      <c r="BP555" s="570"/>
      <c r="BQ555" s="570"/>
      <c r="BR555" s="570"/>
      <c r="BS555" s="570"/>
      <c r="BT555" s="570"/>
      <c r="BU555" s="570"/>
      <c r="BV555" s="570"/>
      <c r="BW555" s="570"/>
      <c r="BX555" s="570"/>
      <c r="BY555" s="570"/>
      <c r="BZ555" s="570"/>
      <c r="CA555" s="570"/>
      <c r="CB555" s="570"/>
      <c r="CC555" s="570"/>
      <c r="CD555" s="570"/>
      <c r="CE555" s="570"/>
      <c r="CF555" s="570"/>
      <c r="CG555" s="570"/>
      <c r="CH555" s="570"/>
      <c r="CI555" s="570"/>
      <c r="CJ555" s="570"/>
      <c r="CK555" s="570"/>
      <c r="CL555" s="570"/>
      <c r="CM555" s="570"/>
      <c r="CN555" s="570"/>
      <c r="CO555" s="570"/>
      <c r="CP555" s="570"/>
      <c r="CQ555" s="570"/>
      <c r="CR555" s="570"/>
      <c r="CS555" s="570"/>
      <c r="CT555" s="570"/>
      <c r="CU555" s="570"/>
      <c r="CV555" s="570"/>
      <c r="CW555" s="570"/>
      <c r="CX555" s="570"/>
      <c r="CY555" s="570"/>
    </row>
    <row r="556" spans="38:103">
      <c r="AL556" s="570"/>
      <c r="AM556" s="570"/>
      <c r="AN556" s="570"/>
      <c r="AO556" s="570"/>
      <c r="AP556" s="570"/>
      <c r="AQ556" s="570"/>
      <c r="AR556" s="570"/>
      <c r="AS556" s="570"/>
      <c r="AT556" s="570"/>
      <c r="AU556" s="570"/>
      <c r="AV556" s="570"/>
      <c r="AW556" s="570"/>
      <c r="AX556" s="570"/>
      <c r="AY556" s="570"/>
      <c r="AZ556" s="570"/>
      <c r="BA556" s="570"/>
      <c r="BB556" s="570"/>
      <c r="BC556" s="570"/>
      <c r="BD556" s="570"/>
      <c r="BE556" s="570"/>
      <c r="BF556" s="570"/>
      <c r="BG556" s="570"/>
      <c r="BH556" s="570"/>
      <c r="BI556" s="570"/>
      <c r="BJ556" s="570"/>
      <c r="BK556" s="570"/>
      <c r="BL556" s="570"/>
      <c r="BM556" s="570"/>
      <c r="BN556" s="570"/>
      <c r="BO556" s="570"/>
      <c r="BP556" s="570"/>
      <c r="BQ556" s="570"/>
      <c r="BR556" s="570"/>
      <c r="BS556" s="570"/>
      <c r="BT556" s="570"/>
      <c r="BU556" s="570"/>
      <c r="BV556" s="570"/>
      <c r="BW556" s="570"/>
      <c r="BX556" s="570"/>
      <c r="BY556" s="570"/>
      <c r="BZ556" s="570"/>
      <c r="CA556" s="570"/>
      <c r="CB556" s="570"/>
      <c r="CC556" s="570"/>
      <c r="CD556" s="570"/>
      <c r="CE556" s="570"/>
      <c r="CF556" s="570"/>
      <c r="CG556" s="570"/>
      <c r="CH556" s="570"/>
      <c r="CI556" s="570"/>
      <c r="CJ556" s="570"/>
      <c r="CK556" s="570"/>
      <c r="CL556" s="570"/>
      <c r="CM556" s="570"/>
      <c r="CN556" s="570"/>
      <c r="CO556" s="570"/>
      <c r="CP556" s="570"/>
      <c r="CQ556" s="570"/>
      <c r="CR556" s="570"/>
      <c r="CS556" s="570"/>
      <c r="CT556" s="570"/>
      <c r="CU556" s="570"/>
      <c r="CV556" s="570"/>
      <c r="CW556" s="570"/>
      <c r="CX556" s="570"/>
      <c r="CY556" s="570"/>
    </row>
    <row r="557" spans="38:103">
      <c r="AL557" s="570"/>
      <c r="AM557" s="570"/>
      <c r="AN557" s="570"/>
      <c r="AO557" s="570"/>
      <c r="AP557" s="570"/>
      <c r="AQ557" s="570"/>
      <c r="AR557" s="570"/>
      <c r="AS557" s="570"/>
      <c r="AT557" s="570"/>
      <c r="AU557" s="570"/>
      <c r="AV557" s="570"/>
      <c r="AW557" s="570"/>
      <c r="AX557" s="570"/>
      <c r="AY557" s="570"/>
      <c r="AZ557" s="570"/>
      <c r="BA557" s="570"/>
      <c r="BB557" s="570"/>
      <c r="BC557" s="570"/>
      <c r="BD557" s="570"/>
      <c r="BE557" s="570"/>
      <c r="BF557" s="570"/>
      <c r="BG557" s="570"/>
      <c r="BH557" s="570"/>
      <c r="BI557" s="570"/>
      <c r="BJ557" s="570"/>
      <c r="BK557" s="570"/>
      <c r="BL557" s="570"/>
      <c r="BM557" s="570"/>
      <c r="BN557" s="570"/>
      <c r="BO557" s="570"/>
      <c r="BP557" s="570"/>
      <c r="BQ557" s="570"/>
      <c r="BR557" s="570"/>
      <c r="BS557" s="570"/>
      <c r="BT557" s="570"/>
      <c r="BU557" s="570"/>
      <c r="BV557" s="570"/>
      <c r="BW557" s="570"/>
      <c r="BX557" s="570"/>
      <c r="BY557" s="570"/>
      <c r="BZ557" s="570"/>
      <c r="CA557" s="570"/>
      <c r="CB557" s="570"/>
      <c r="CC557" s="570"/>
      <c r="CD557" s="570"/>
      <c r="CE557" s="570"/>
      <c r="CF557" s="570"/>
      <c r="CG557" s="570"/>
      <c r="CH557" s="570"/>
      <c r="CI557" s="570"/>
      <c r="CJ557" s="570"/>
      <c r="CK557" s="570"/>
      <c r="CL557" s="570"/>
      <c r="CM557" s="570"/>
      <c r="CN557" s="570"/>
      <c r="CO557" s="570"/>
      <c r="CP557" s="570"/>
      <c r="CQ557" s="570"/>
      <c r="CR557" s="570"/>
      <c r="CS557" s="570"/>
      <c r="CT557" s="570"/>
      <c r="CU557" s="570"/>
      <c r="CV557" s="570"/>
      <c r="CW557" s="570"/>
      <c r="CX557" s="570"/>
      <c r="CY557" s="570"/>
    </row>
    <row r="558" spans="38:103">
      <c r="AL558" s="570"/>
      <c r="AM558" s="570"/>
      <c r="AN558" s="570"/>
      <c r="AO558" s="570"/>
      <c r="AP558" s="570"/>
      <c r="AQ558" s="570"/>
      <c r="AR558" s="570"/>
      <c r="AS558" s="570"/>
      <c r="AT558" s="570"/>
      <c r="AU558" s="570"/>
      <c r="AV558" s="570"/>
      <c r="AW558" s="570"/>
      <c r="AX558" s="570"/>
      <c r="AY558" s="570"/>
      <c r="AZ558" s="570"/>
      <c r="BA558" s="570"/>
      <c r="BB558" s="570"/>
      <c r="BC558" s="570"/>
      <c r="BD558" s="570"/>
      <c r="BE558" s="570"/>
      <c r="BF558" s="570"/>
      <c r="BG558" s="570"/>
      <c r="BH558" s="570"/>
      <c r="BI558" s="570"/>
      <c r="BJ558" s="570"/>
      <c r="BK558" s="570"/>
      <c r="BL558" s="570"/>
      <c r="BM558" s="570"/>
      <c r="BN558" s="570"/>
      <c r="BO558" s="570"/>
      <c r="BP558" s="570"/>
      <c r="BQ558" s="570"/>
      <c r="BR558" s="570"/>
      <c r="BS558" s="570"/>
      <c r="BT558" s="570"/>
      <c r="BU558" s="570"/>
      <c r="BV558" s="570"/>
      <c r="BW558" s="570"/>
      <c r="BX558" s="570"/>
      <c r="BY558" s="570"/>
      <c r="BZ558" s="570"/>
      <c r="CA558" s="570"/>
      <c r="CB558" s="570"/>
      <c r="CC558" s="570"/>
      <c r="CD558" s="570"/>
      <c r="CE558" s="570"/>
      <c r="CF558" s="570"/>
      <c r="CG558" s="570"/>
      <c r="CH558" s="570"/>
      <c r="CI558" s="570"/>
      <c r="CJ558" s="570"/>
      <c r="CK558" s="570"/>
      <c r="CL558" s="570"/>
      <c r="CM558" s="570"/>
      <c r="CN558" s="570"/>
      <c r="CO558" s="570"/>
      <c r="CP558" s="570"/>
      <c r="CQ558" s="570"/>
      <c r="CR558" s="570"/>
      <c r="CS558" s="570"/>
      <c r="CT558" s="570"/>
      <c r="CU558" s="570"/>
      <c r="CV558" s="570"/>
      <c r="CW558" s="570"/>
      <c r="CX558" s="570"/>
      <c r="CY558" s="570"/>
    </row>
    <row r="559" spans="38:103">
      <c r="AL559" s="570"/>
      <c r="AM559" s="570"/>
      <c r="AN559" s="570"/>
      <c r="AO559" s="570"/>
      <c r="AP559" s="570"/>
      <c r="AQ559" s="570"/>
      <c r="AR559" s="570"/>
      <c r="AS559" s="570"/>
      <c r="AT559" s="570"/>
      <c r="AU559" s="570"/>
      <c r="AV559" s="570"/>
      <c r="AW559" s="570"/>
      <c r="AX559" s="570"/>
      <c r="AY559" s="570"/>
      <c r="AZ559" s="570"/>
      <c r="BA559" s="570"/>
      <c r="BB559" s="570"/>
      <c r="BC559" s="570"/>
      <c r="BD559" s="570"/>
      <c r="BE559" s="570"/>
      <c r="BF559" s="570"/>
      <c r="BG559" s="570"/>
      <c r="BH559" s="570"/>
      <c r="BI559" s="570"/>
      <c r="BJ559" s="570"/>
      <c r="BK559" s="570"/>
      <c r="BL559" s="570"/>
      <c r="BM559" s="570"/>
      <c r="BN559" s="570"/>
      <c r="BO559" s="570"/>
      <c r="BP559" s="570"/>
      <c r="BQ559" s="570"/>
      <c r="BR559" s="570"/>
      <c r="BS559" s="570"/>
      <c r="BT559" s="570"/>
      <c r="BU559" s="570"/>
      <c r="BV559" s="570"/>
      <c r="BW559" s="570"/>
      <c r="BX559" s="570"/>
      <c r="BY559" s="570"/>
      <c r="BZ559" s="570"/>
      <c r="CA559" s="570"/>
      <c r="CB559" s="570"/>
      <c r="CC559" s="570"/>
      <c r="CD559" s="570"/>
      <c r="CE559" s="570"/>
      <c r="CF559" s="570"/>
      <c r="CG559" s="570"/>
      <c r="CH559" s="570"/>
      <c r="CI559" s="570"/>
      <c r="CJ559" s="570"/>
      <c r="CK559" s="570"/>
      <c r="CL559" s="570"/>
      <c r="CM559" s="570"/>
      <c r="CN559" s="570"/>
      <c r="CO559" s="570"/>
      <c r="CP559" s="570"/>
      <c r="CQ559" s="570"/>
      <c r="CR559" s="570"/>
      <c r="CS559" s="570"/>
      <c r="CT559" s="570"/>
      <c r="CU559" s="570"/>
      <c r="CV559" s="570"/>
      <c r="CW559" s="570"/>
      <c r="CX559" s="570"/>
      <c r="CY559" s="570"/>
    </row>
    <row r="560" spans="38:103">
      <c r="AL560" s="570"/>
      <c r="AM560" s="570"/>
      <c r="AN560" s="570"/>
      <c r="AO560" s="570"/>
      <c r="AP560" s="570"/>
      <c r="AQ560" s="570"/>
      <c r="AR560" s="570"/>
      <c r="AS560" s="570"/>
      <c r="AT560" s="570"/>
      <c r="AU560" s="570"/>
      <c r="AV560" s="570"/>
      <c r="AW560" s="570"/>
      <c r="AX560" s="570"/>
      <c r="AY560" s="570"/>
      <c r="AZ560" s="570"/>
      <c r="BA560" s="570"/>
      <c r="BB560" s="570"/>
      <c r="BC560" s="570"/>
      <c r="BD560" s="570"/>
      <c r="BE560" s="570"/>
      <c r="BF560" s="570"/>
      <c r="BG560" s="570"/>
      <c r="BH560" s="570"/>
      <c r="BI560" s="570"/>
      <c r="BJ560" s="570"/>
      <c r="BK560" s="570"/>
      <c r="BL560" s="570"/>
      <c r="BM560" s="570"/>
      <c r="BN560" s="570"/>
      <c r="BO560" s="570"/>
      <c r="BP560" s="570"/>
      <c r="BQ560" s="570"/>
      <c r="BR560" s="570"/>
      <c r="BS560" s="570"/>
      <c r="BT560" s="570"/>
      <c r="BU560" s="570"/>
      <c r="BV560" s="570"/>
      <c r="BW560" s="570"/>
      <c r="BX560" s="570"/>
      <c r="BY560" s="570"/>
      <c r="BZ560" s="570"/>
      <c r="CA560" s="570"/>
      <c r="CB560" s="570"/>
      <c r="CC560" s="570"/>
      <c r="CD560" s="570"/>
      <c r="CE560" s="570"/>
      <c r="CF560" s="570"/>
      <c r="CG560" s="570"/>
      <c r="CH560" s="570"/>
      <c r="CI560" s="570"/>
      <c r="CJ560" s="570"/>
      <c r="CK560" s="570"/>
      <c r="CL560" s="570"/>
      <c r="CM560" s="570"/>
      <c r="CN560" s="570"/>
      <c r="CO560" s="570"/>
      <c r="CP560" s="570"/>
      <c r="CQ560" s="570"/>
      <c r="CR560" s="570"/>
      <c r="CS560" s="570"/>
      <c r="CT560" s="570"/>
      <c r="CU560" s="570"/>
      <c r="CV560" s="570"/>
      <c r="CW560" s="570"/>
      <c r="CX560" s="570"/>
      <c r="CY560" s="570"/>
    </row>
    <row r="561" spans="38:103">
      <c r="AL561" s="570"/>
      <c r="AM561" s="570"/>
      <c r="AN561" s="570"/>
      <c r="AO561" s="570"/>
      <c r="AP561" s="570"/>
      <c r="AQ561" s="570"/>
      <c r="AR561" s="570"/>
      <c r="AS561" s="570"/>
      <c r="AT561" s="570"/>
      <c r="AU561" s="570"/>
      <c r="AV561" s="570"/>
      <c r="AW561" s="570"/>
      <c r="AX561" s="570"/>
      <c r="AY561" s="570"/>
      <c r="AZ561" s="570"/>
      <c r="BA561" s="570"/>
      <c r="BB561" s="570"/>
      <c r="BC561" s="570"/>
      <c r="BD561" s="570"/>
      <c r="BE561" s="570"/>
      <c r="BF561" s="570"/>
      <c r="BG561" s="570"/>
      <c r="BH561" s="570"/>
      <c r="BI561" s="570"/>
      <c r="BJ561" s="570"/>
      <c r="BK561" s="570"/>
      <c r="BL561" s="570"/>
      <c r="BM561" s="570"/>
      <c r="BN561" s="570"/>
      <c r="BO561" s="570"/>
      <c r="BP561" s="570"/>
      <c r="BQ561" s="570"/>
      <c r="BR561" s="570"/>
      <c r="BS561" s="570"/>
      <c r="BT561" s="570"/>
      <c r="BU561" s="570"/>
      <c r="BV561" s="570"/>
      <c r="BW561" s="570"/>
      <c r="BX561" s="570"/>
      <c r="BY561" s="570"/>
      <c r="BZ561" s="570"/>
      <c r="CA561" s="570"/>
      <c r="CB561" s="570"/>
      <c r="CC561" s="570"/>
      <c r="CD561" s="570"/>
      <c r="CE561" s="570"/>
      <c r="CF561" s="570"/>
      <c r="CG561" s="570"/>
      <c r="CH561" s="570"/>
      <c r="CI561" s="570"/>
      <c r="CJ561" s="570"/>
      <c r="CK561" s="570"/>
      <c r="CL561" s="570"/>
      <c r="CM561" s="570"/>
      <c r="CN561" s="570"/>
      <c r="CO561" s="570"/>
      <c r="CP561" s="570"/>
      <c r="CQ561" s="570"/>
      <c r="CR561" s="570"/>
      <c r="CS561" s="570"/>
      <c r="CT561" s="570"/>
      <c r="CU561" s="570"/>
      <c r="CV561" s="570"/>
      <c r="CW561" s="570"/>
      <c r="CX561" s="570"/>
      <c r="CY561" s="570"/>
    </row>
    <row r="562" spans="38:103">
      <c r="AL562" s="570"/>
      <c r="AM562" s="570"/>
      <c r="AN562" s="570"/>
      <c r="AO562" s="570"/>
      <c r="AP562" s="570"/>
      <c r="AQ562" s="570"/>
      <c r="AR562" s="570"/>
      <c r="AS562" s="570"/>
      <c r="AT562" s="570"/>
      <c r="AU562" s="570"/>
      <c r="AV562" s="570"/>
      <c r="AW562" s="570"/>
      <c r="AX562" s="570"/>
      <c r="AY562" s="570"/>
      <c r="AZ562" s="570"/>
      <c r="BA562" s="570"/>
      <c r="BB562" s="570"/>
      <c r="BC562" s="570"/>
      <c r="BD562" s="570"/>
      <c r="BE562" s="570"/>
      <c r="BF562" s="570"/>
      <c r="BG562" s="570"/>
      <c r="BH562" s="570"/>
      <c r="BI562" s="570"/>
      <c r="BJ562" s="570"/>
      <c r="BK562" s="570"/>
      <c r="BL562" s="570"/>
      <c r="BM562" s="570"/>
      <c r="BN562" s="570"/>
      <c r="BO562" s="570"/>
      <c r="BP562" s="570"/>
      <c r="BQ562" s="570"/>
      <c r="BR562" s="570"/>
      <c r="BS562" s="570"/>
      <c r="BT562" s="570"/>
      <c r="BU562" s="570"/>
      <c r="BV562" s="570"/>
      <c r="BW562" s="570"/>
      <c r="BX562" s="570"/>
      <c r="BY562" s="570"/>
      <c r="BZ562" s="570"/>
      <c r="CA562" s="570"/>
      <c r="CB562" s="570"/>
      <c r="CC562" s="570"/>
      <c r="CD562" s="570"/>
      <c r="CE562" s="570"/>
      <c r="CF562" s="570"/>
      <c r="CG562" s="570"/>
      <c r="CH562" s="570"/>
      <c r="CI562" s="570"/>
      <c r="CJ562" s="570"/>
      <c r="CK562" s="570"/>
      <c r="CL562" s="570"/>
      <c r="CM562" s="570"/>
      <c r="CN562" s="570"/>
      <c r="CO562" s="570"/>
      <c r="CP562" s="570"/>
      <c r="CQ562" s="570"/>
      <c r="CR562" s="570"/>
      <c r="CS562" s="570"/>
      <c r="CT562" s="570"/>
      <c r="CU562" s="570"/>
      <c r="CV562" s="570"/>
      <c r="CW562" s="570"/>
      <c r="CX562" s="570"/>
      <c r="CY562" s="570"/>
    </row>
    <row r="563" spans="38:103">
      <c r="AL563" s="570"/>
      <c r="AM563" s="570"/>
      <c r="AN563" s="570"/>
      <c r="AO563" s="570"/>
      <c r="AP563" s="570"/>
      <c r="AQ563" s="570"/>
      <c r="AR563" s="570"/>
      <c r="AS563" s="570"/>
      <c r="AT563" s="570"/>
      <c r="AU563" s="570"/>
      <c r="AV563" s="570"/>
      <c r="AW563" s="570"/>
      <c r="AX563" s="570"/>
      <c r="AY563" s="570"/>
      <c r="AZ563" s="570"/>
      <c r="BA563" s="570"/>
      <c r="BB563" s="570"/>
      <c r="BC563" s="570"/>
      <c r="BD563" s="570"/>
      <c r="BE563" s="570"/>
      <c r="BF563" s="570"/>
      <c r="BG563" s="570"/>
      <c r="BH563" s="570"/>
      <c r="BI563" s="570"/>
      <c r="BJ563" s="570"/>
      <c r="BK563" s="570"/>
      <c r="BL563" s="570"/>
      <c r="BM563" s="570"/>
      <c r="BN563" s="570"/>
      <c r="BO563" s="570"/>
      <c r="BP563" s="570"/>
      <c r="BQ563" s="570"/>
      <c r="BR563" s="570"/>
      <c r="BS563" s="570"/>
      <c r="BT563" s="570"/>
      <c r="BU563" s="570"/>
      <c r="BV563" s="570"/>
      <c r="BW563" s="570"/>
      <c r="BX563" s="570"/>
      <c r="BY563" s="570"/>
      <c r="BZ563" s="570"/>
      <c r="CA563" s="570"/>
      <c r="CB563" s="570"/>
      <c r="CC563" s="570"/>
      <c r="CD563" s="570"/>
      <c r="CE563" s="570"/>
      <c r="CF563" s="570"/>
      <c r="CG563" s="570"/>
      <c r="CH563" s="570"/>
      <c r="CI563" s="570"/>
      <c r="CJ563" s="570"/>
      <c r="CK563" s="570"/>
      <c r="CL563" s="570"/>
      <c r="CM563" s="570"/>
      <c r="CN563" s="570"/>
      <c r="CO563" s="570"/>
      <c r="CP563" s="570"/>
      <c r="CQ563" s="570"/>
      <c r="CR563" s="570"/>
      <c r="CS563" s="570"/>
      <c r="CT563" s="570"/>
      <c r="CU563" s="570"/>
      <c r="CV563" s="570"/>
      <c r="CW563" s="570"/>
      <c r="CX563" s="570"/>
      <c r="CY563" s="570"/>
    </row>
    <row r="564" spans="38:103">
      <c r="AL564" s="570"/>
      <c r="AM564" s="570"/>
      <c r="AN564" s="570"/>
      <c r="AO564" s="570"/>
      <c r="AP564" s="570"/>
      <c r="AQ564" s="570"/>
      <c r="AR564" s="570"/>
      <c r="AS564" s="570"/>
      <c r="AT564" s="570"/>
      <c r="AU564" s="570"/>
      <c r="AV564" s="570"/>
      <c r="AW564" s="570"/>
      <c r="AX564" s="570"/>
      <c r="AY564" s="570"/>
      <c r="AZ564" s="570"/>
      <c r="BA564" s="570"/>
      <c r="BB564" s="570"/>
      <c r="BC564" s="570"/>
      <c r="BD564" s="570"/>
      <c r="BE564" s="570"/>
      <c r="BF564" s="570"/>
      <c r="BG564" s="570"/>
      <c r="BH564" s="570"/>
      <c r="BI564" s="570"/>
      <c r="BJ564" s="570"/>
      <c r="BK564" s="570"/>
      <c r="BL564" s="570"/>
      <c r="BM564" s="570"/>
      <c r="BN564" s="570"/>
      <c r="BO564" s="570"/>
      <c r="BP564" s="570"/>
      <c r="BQ564" s="570"/>
      <c r="BR564" s="570"/>
      <c r="BS564" s="570"/>
      <c r="BT564" s="570"/>
      <c r="BU564" s="570"/>
      <c r="BV564" s="570"/>
      <c r="BW564" s="570"/>
      <c r="BX564" s="570"/>
      <c r="BY564" s="570"/>
      <c r="BZ564" s="570"/>
      <c r="CA564" s="570"/>
      <c r="CB564" s="570"/>
      <c r="CC564" s="570"/>
      <c r="CD564" s="570"/>
      <c r="CE564" s="570"/>
      <c r="CF564" s="570"/>
      <c r="CG564" s="570"/>
      <c r="CH564" s="570"/>
      <c r="CI564" s="570"/>
      <c r="CJ564" s="570"/>
      <c r="CK564" s="570"/>
      <c r="CL564" s="570"/>
      <c r="CM564" s="570"/>
      <c r="CN564" s="570"/>
      <c r="CO564" s="570"/>
      <c r="CP564" s="570"/>
      <c r="CQ564" s="570"/>
      <c r="CR564" s="570"/>
      <c r="CS564" s="570"/>
      <c r="CT564" s="570"/>
      <c r="CU564" s="570"/>
      <c r="CV564" s="570"/>
      <c r="CW564" s="570"/>
      <c r="CX564" s="570"/>
      <c r="CY564" s="570"/>
    </row>
    <row r="565" spans="38:103">
      <c r="AL565" s="570"/>
      <c r="AM565" s="570"/>
      <c r="AN565" s="570"/>
      <c r="AO565" s="570"/>
      <c r="AP565" s="570"/>
      <c r="AQ565" s="570"/>
      <c r="AR565" s="570"/>
      <c r="AS565" s="570"/>
      <c r="AT565" s="570"/>
      <c r="AU565" s="570"/>
      <c r="AV565" s="570"/>
      <c r="AW565" s="570"/>
      <c r="AX565" s="570"/>
      <c r="AY565" s="570"/>
      <c r="AZ565" s="570"/>
      <c r="BA565" s="570"/>
      <c r="BB565" s="570"/>
      <c r="BC565" s="570"/>
      <c r="BD565" s="570"/>
      <c r="BE565" s="570"/>
      <c r="BF565" s="570"/>
      <c r="BG565" s="570"/>
      <c r="BH565" s="570"/>
      <c r="BI565" s="570"/>
      <c r="BJ565" s="570"/>
      <c r="BK565" s="570"/>
      <c r="BL565" s="570"/>
      <c r="BM565" s="570"/>
      <c r="BN565" s="570"/>
      <c r="BO565" s="570"/>
      <c r="BP565" s="570"/>
      <c r="BQ565" s="570"/>
      <c r="BR565" s="570"/>
      <c r="BS565" s="570"/>
      <c r="BT565" s="570"/>
      <c r="BU565" s="570"/>
      <c r="BV565" s="570"/>
      <c r="BW565" s="570"/>
      <c r="BX565" s="570"/>
      <c r="BY565" s="570"/>
      <c r="BZ565" s="570"/>
      <c r="CA565" s="570"/>
      <c r="CB565" s="570"/>
      <c r="CC565" s="570"/>
      <c r="CD565" s="570"/>
      <c r="CE565" s="570"/>
      <c r="CF565" s="570"/>
      <c r="CG565" s="570"/>
      <c r="CH565" s="570"/>
      <c r="CI565" s="570"/>
      <c r="CJ565" s="570"/>
      <c r="CK565" s="570"/>
      <c r="CL565" s="570"/>
      <c r="CM565" s="570"/>
      <c r="CN565" s="570"/>
      <c r="CO565" s="570"/>
      <c r="CP565" s="570"/>
      <c r="CQ565" s="570"/>
      <c r="CR565" s="570"/>
      <c r="CS565" s="570"/>
      <c r="CT565" s="570"/>
      <c r="CU565" s="570"/>
      <c r="CV565" s="570"/>
      <c r="CW565" s="570"/>
      <c r="CX565" s="570"/>
      <c r="CY565" s="570"/>
    </row>
    <row r="566" spans="38:103">
      <c r="AL566" s="570"/>
      <c r="AM566" s="570"/>
      <c r="AN566" s="570"/>
      <c r="AO566" s="570"/>
      <c r="AP566" s="570"/>
      <c r="AQ566" s="570"/>
      <c r="AR566" s="570"/>
      <c r="AS566" s="570"/>
      <c r="AT566" s="570"/>
      <c r="AU566" s="570"/>
      <c r="AV566" s="570"/>
      <c r="AW566" s="570"/>
      <c r="AX566" s="570"/>
      <c r="AY566" s="570"/>
      <c r="AZ566" s="570"/>
      <c r="BA566" s="570"/>
      <c r="BB566" s="570"/>
      <c r="BC566" s="570"/>
      <c r="BD566" s="570"/>
      <c r="BE566" s="570"/>
      <c r="BF566" s="570"/>
      <c r="BG566" s="570"/>
      <c r="BH566" s="570"/>
      <c r="BI566" s="570"/>
      <c r="BJ566" s="570"/>
      <c r="BK566" s="570"/>
      <c r="BL566" s="570"/>
      <c r="BM566" s="570"/>
      <c r="BN566" s="570"/>
      <c r="BO566" s="570"/>
      <c r="BP566" s="570"/>
      <c r="BQ566" s="570"/>
      <c r="BR566" s="570"/>
      <c r="BS566" s="570"/>
      <c r="BT566" s="570"/>
      <c r="BU566" s="570"/>
      <c r="BV566" s="570"/>
      <c r="BW566" s="570"/>
      <c r="BX566" s="570"/>
      <c r="BY566" s="570"/>
      <c r="BZ566" s="570"/>
      <c r="CA566" s="570"/>
      <c r="CB566" s="570"/>
      <c r="CC566" s="570"/>
      <c r="CD566" s="570"/>
      <c r="CE566" s="570"/>
      <c r="CF566" s="570"/>
      <c r="CG566" s="570"/>
      <c r="CH566" s="570"/>
      <c r="CI566" s="570"/>
      <c r="CJ566" s="570"/>
      <c r="CK566" s="570"/>
      <c r="CL566" s="570"/>
      <c r="CM566" s="570"/>
      <c r="CN566" s="570"/>
      <c r="CO566" s="570"/>
      <c r="CP566" s="570"/>
      <c r="CQ566" s="570"/>
      <c r="CR566" s="570"/>
      <c r="CS566" s="570"/>
      <c r="CT566" s="570"/>
      <c r="CU566" s="570"/>
      <c r="CV566" s="570"/>
      <c r="CW566" s="570"/>
      <c r="CX566" s="570"/>
      <c r="CY566" s="570"/>
    </row>
    <row r="567" spans="38:103">
      <c r="AL567" s="570"/>
      <c r="AM567" s="570"/>
      <c r="AN567" s="570"/>
      <c r="AO567" s="570"/>
      <c r="AP567" s="570"/>
      <c r="AQ567" s="570"/>
      <c r="AR567" s="570"/>
      <c r="AS567" s="570"/>
      <c r="AT567" s="570"/>
      <c r="AU567" s="570"/>
      <c r="AV567" s="570"/>
      <c r="AW567" s="570"/>
      <c r="AX567" s="570"/>
      <c r="AY567" s="570"/>
      <c r="AZ567" s="570"/>
      <c r="BA567" s="570"/>
      <c r="BB567" s="570"/>
      <c r="BC567" s="570"/>
      <c r="BD567" s="570"/>
      <c r="BE567" s="570"/>
      <c r="BF567" s="570"/>
      <c r="BG567" s="570"/>
      <c r="BH567" s="570"/>
      <c r="BI567" s="570"/>
      <c r="BJ567" s="570"/>
      <c r="BK567" s="570"/>
      <c r="BL567" s="570"/>
      <c r="BM567" s="570"/>
      <c r="BN567" s="570"/>
      <c r="BO567" s="570"/>
      <c r="BP567" s="570"/>
      <c r="BQ567" s="570"/>
      <c r="BR567" s="570"/>
      <c r="BS567" s="570"/>
      <c r="BT567" s="570"/>
      <c r="BU567" s="570"/>
      <c r="BV567" s="570"/>
      <c r="BW567" s="570"/>
      <c r="BX567" s="570"/>
      <c r="BY567" s="570"/>
      <c r="BZ567" s="570"/>
      <c r="CA567" s="570"/>
      <c r="CB567" s="570"/>
      <c r="CC567" s="570"/>
      <c r="CD567" s="570"/>
      <c r="CE567" s="570"/>
      <c r="CF567" s="570"/>
      <c r="CG567" s="570"/>
      <c r="CH567" s="570"/>
      <c r="CI567" s="570"/>
      <c r="CJ567" s="570"/>
      <c r="CK567" s="570"/>
      <c r="CL567" s="570"/>
      <c r="CM567" s="570"/>
      <c r="CN567" s="570"/>
      <c r="CO567" s="570"/>
      <c r="CP567" s="570"/>
      <c r="CQ567" s="570"/>
      <c r="CR567" s="570"/>
      <c r="CS567" s="570"/>
      <c r="CT567" s="570"/>
      <c r="CU567" s="570"/>
      <c r="CV567" s="570"/>
      <c r="CW567" s="570"/>
      <c r="CX567" s="570"/>
      <c r="CY567" s="570"/>
    </row>
    <row r="568" spans="38:103">
      <c r="AL568" s="570"/>
      <c r="AM568" s="570"/>
      <c r="AN568" s="570"/>
      <c r="AO568" s="570"/>
      <c r="AP568" s="570"/>
      <c r="AQ568" s="570"/>
      <c r="AR568" s="570"/>
      <c r="AS568" s="570"/>
      <c r="AT568" s="570"/>
      <c r="AU568" s="570"/>
      <c r="AV568" s="570"/>
      <c r="AW568" s="570"/>
      <c r="AX568" s="570"/>
      <c r="AY568" s="570"/>
      <c r="AZ568" s="570"/>
      <c r="BA568" s="570"/>
      <c r="BB568" s="570"/>
      <c r="BC568" s="570"/>
      <c r="BD568" s="570"/>
      <c r="BE568" s="570"/>
      <c r="BF568" s="570"/>
      <c r="BG568" s="570"/>
      <c r="BH568" s="570"/>
      <c r="BI568" s="570"/>
      <c r="BJ568" s="570"/>
      <c r="BK568" s="570"/>
      <c r="BL568" s="570"/>
      <c r="BM568" s="570"/>
      <c r="BN568" s="570"/>
      <c r="BO568" s="570"/>
      <c r="BP568" s="570"/>
      <c r="BQ568" s="570"/>
      <c r="BR568" s="570"/>
      <c r="BS568" s="570"/>
      <c r="BT568" s="570"/>
      <c r="BU568" s="570"/>
      <c r="BV568" s="570"/>
      <c r="BW568" s="570"/>
      <c r="BX568" s="570"/>
      <c r="BY568" s="570"/>
      <c r="BZ568" s="570"/>
      <c r="CA568" s="570"/>
      <c r="CB568" s="570"/>
      <c r="CC568" s="570"/>
      <c r="CD568" s="570"/>
      <c r="CE568" s="570"/>
      <c r="CF568" s="570"/>
      <c r="CG568" s="570"/>
      <c r="CH568" s="570"/>
      <c r="CI568" s="570"/>
      <c r="CJ568" s="570"/>
      <c r="CK568" s="570"/>
      <c r="CL568" s="570"/>
      <c r="CM568" s="570"/>
      <c r="CN568" s="570"/>
      <c r="CO568" s="570"/>
      <c r="CP568" s="570"/>
      <c r="CQ568" s="570"/>
      <c r="CR568" s="570"/>
      <c r="CS568" s="570"/>
      <c r="CT568" s="570"/>
      <c r="CU568" s="570"/>
      <c r="CV568" s="570"/>
      <c r="CW568" s="570"/>
      <c r="CX568" s="570"/>
      <c r="CY568" s="570"/>
    </row>
    <row r="569" spans="38:103">
      <c r="AL569" s="570"/>
      <c r="AM569" s="570"/>
      <c r="AN569" s="570"/>
      <c r="AO569" s="570"/>
      <c r="AP569" s="570"/>
      <c r="AQ569" s="570"/>
      <c r="AR569" s="570"/>
      <c r="AS569" s="570"/>
      <c r="AT569" s="570"/>
      <c r="AU569" s="570"/>
      <c r="AV569" s="570"/>
      <c r="AW569" s="570"/>
      <c r="AX569" s="570"/>
      <c r="AY569" s="570"/>
      <c r="AZ569" s="570"/>
      <c r="BA569" s="570"/>
      <c r="BB569" s="570"/>
      <c r="BC569" s="570"/>
      <c r="BD569" s="570"/>
      <c r="BE569" s="570"/>
      <c r="BF569" s="570"/>
      <c r="BG569" s="570"/>
      <c r="BH569" s="570"/>
      <c r="BI569" s="570"/>
      <c r="BJ569" s="570"/>
      <c r="BK569" s="570"/>
      <c r="BL569" s="570"/>
      <c r="BM569" s="570"/>
      <c r="BN569" s="570"/>
      <c r="BO569" s="570"/>
      <c r="BP569" s="570"/>
      <c r="BQ569" s="570"/>
      <c r="BR569" s="570"/>
      <c r="BS569" s="570"/>
      <c r="BT569" s="570"/>
      <c r="BU569" s="570"/>
      <c r="BV569" s="570"/>
      <c r="BW569" s="570"/>
      <c r="BX569" s="570"/>
      <c r="BY569" s="570"/>
      <c r="BZ569" s="570"/>
      <c r="CA569" s="570"/>
      <c r="CB569" s="570"/>
      <c r="CC569" s="570"/>
      <c r="CD569" s="570"/>
      <c r="CE569" s="570"/>
      <c r="CF569" s="570"/>
      <c r="CG569" s="570"/>
      <c r="CH569" s="570"/>
      <c r="CI569" s="570"/>
      <c r="CJ569" s="570"/>
      <c r="CK569" s="570"/>
      <c r="CL569" s="570"/>
      <c r="CM569" s="570"/>
      <c r="CN569" s="570"/>
      <c r="CO569" s="570"/>
      <c r="CP569" s="570"/>
      <c r="CQ569" s="570"/>
      <c r="CR569" s="570"/>
      <c r="CS569" s="570"/>
      <c r="CT569" s="570"/>
      <c r="CU569" s="570"/>
      <c r="CV569" s="570"/>
      <c r="CW569" s="570"/>
      <c r="CX569" s="570"/>
      <c r="CY569" s="570"/>
    </row>
    <row r="570" spans="38:103">
      <c r="AL570" s="570"/>
      <c r="AM570" s="570"/>
      <c r="AN570" s="570"/>
      <c r="AO570" s="570"/>
      <c r="AP570" s="570"/>
      <c r="AQ570" s="570"/>
      <c r="AR570" s="570"/>
      <c r="AS570" s="570"/>
      <c r="AT570" s="570"/>
      <c r="AU570" s="570"/>
      <c r="AV570" s="570"/>
      <c r="AW570" s="570"/>
      <c r="AX570" s="570"/>
      <c r="AY570" s="570"/>
      <c r="AZ570" s="570"/>
      <c r="BA570" s="570"/>
      <c r="BB570" s="570"/>
      <c r="BC570" s="570"/>
      <c r="BD570" s="570"/>
      <c r="BE570" s="570"/>
      <c r="BF570" s="570"/>
      <c r="BG570" s="570"/>
      <c r="BH570" s="570"/>
      <c r="BI570" s="570"/>
      <c r="BJ570" s="570"/>
      <c r="BK570" s="570"/>
      <c r="BL570" s="570"/>
      <c r="BM570" s="570"/>
      <c r="BN570" s="570"/>
      <c r="BO570" s="570"/>
      <c r="BP570" s="570"/>
      <c r="BQ570" s="570"/>
      <c r="BR570" s="570"/>
      <c r="BS570" s="570"/>
      <c r="BT570" s="570"/>
      <c r="BU570" s="570"/>
      <c r="BV570" s="570"/>
      <c r="BW570" s="570"/>
      <c r="BX570" s="570"/>
      <c r="BY570" s="570"/>
      <c r="BZ570" s="570"/>
      <c r="CA570" s="570"/>
      <c r="CB570" s="570"/>
      <c r="CC570" s="570"/>
      <c r="CD570" s="570"/>
      <c r="CE570" s="570"/>
      <c r="CF570" s="570"/>
      <c r="CG570" s="570"/>
      <c r="CH570" s="570"/>
      <c r="CI570" s="570"/>
      <c r="CJ570" s="570"/>
      <c r="CK570" s="570"/>
      <c r="CL570" s="570"/>
      <c r="CM570" s="570"/>
      <c r="CN570" s="570"/>
      <c r="CO570" s="570"/>
      <c r="CP570" s="570"/>
      <c r="CQ570" s="570"/>
      <c r="CR570" s="570"/>
      <c r="CS570" s="570"/>
      <c r="CT570" s="570"/>
      <c r="CU570" s="570"/>
      <c r="CV570" s="570"/>
      <c r="CW570" s="570"/>
      <c r="CX570" s="570"/>
      <c r="CY570" s="570"/>
    </row>
    <row r="571" spans="38:103">
      <c r="AL571" s="570"/>
      <c r="AM571" s="570"/>
      <c r="AN571" s="570"/>
      <c r="AO571" s="570"/>
      <c r="AP571" s="570"/>
      <c r="AQ571" s="570"/>
      <c r="AR571" s="570"/>
      <c r="AS571" s="570"/>
      <c r="AT571" s="570"/>
      <c r="AU571" s="570"/>
      <c r="AV571" s="570"/>
      <c r="AW571" s="570"/>
      <c r="AX571" s="570"/>
      <c r="AY571" s="570"/>
      <c r="AZ571" s="570"/>
      <c r="BA571" s="570"/>
      <c r="BB571" s="570"/>
      <c r="BC571" s="570"/>
      <c r="BD571" s="570"/>
      <c r="BE571" s="570"/>
      <c r="BF571" s="570"/>
      <c r="BG571" s="570"/>
      <c r="BH571" s="570"/>
      <c r="BI571" s="570"/>
      <c r="BJ571" s="570"/>
      <c r="BK571" s="570"/>
      <c r="BL571" s="570"/>
      <c r="BM571" s="570"/>
      <c r="BN571" s="570"/>
      <c r="BO571" s="570"/>
      <c r="BP571" s="570"/>
      <c r="BQ571" s="570"/>
      <c r="BR571" s="570"/>
      <c r="BS571" s="570"/>
      <c r="BT571" s="570"/>
      <c r="BU571" s="570"/>
      <c r="BV571" s="570"/>
      <c r="BW571" s="570"/>
      <c r="BX571" s="570"/>
      <c r="BY571" s="570"/>
      <c r="BZ571" s="570"/>
      <c r="CA571" s="570"/>
      <c r="CB571" s="570"/>
      <c r="CC571" s="570"/>
      <c r="CD571" s="570"/>
      <c r="CE571" s="570"/>
      <c r="CF571" s="570"/>
      <c r="CG571" s="570"/>
      <c r="CH571" s="570"/>
      <c r="CI571" s="570"/>
      <c r="CJ571" s="570"/>
      <c r="CK571" s="570"/>
      <c r="CL571" s="570"/>
      <c r="CM571" s="570"/>
      <c r="CN571" s="570"/>
      <c r="CO571" s="570"/>
      <c r="CP571" s="570"/>
      <c r="CQ571" s="570"/>
      <c r="CR571" s="570"/>
      <c r="CS571" s="570"/>
      <c r="CT571" s="570"/>
      <c r="CU571" s="570"/>
      <c r="CV571" s="570"/>
      <c r="CW571" s="570"/>
      <c r="CX571" s="570"/>
      <c r="CY571" s="570"/>
    </row>
    <row r="572" spans="38:103">
      <c r="AL572" s="570"/>
      <c r="AM572" s="570"/>
      <c r="AN572" s="570"/>
      <c r="AO572" s="570"/>
      <c r="AP572" s="570"/>
      <c r="AQ572" s="570"/>
      <c r="AR572" s="570"/>
      <c r="AS572" s="570"/>
      <c r="AT572" s="570"/>
      <c r="AU572" s="570"/>
      <c r="AV572" s="570"/>
      <c r="AW572" s="570"/>
      <c r="AX572" s="570"/>
      <c r="AY572" s="570"/>
      <c r="AZ572" s="570"/>
      <c r="BA572" s="570"/>
      <c r="BB572" s="570"/>
      <c r="BC572" s="570"/>
      <c r="BD572" s="570"/>
      <c r="BE572" s="570"/>
      <c r="BF572" s="570"/>
      <c r="BG572" s="570"/>
      <c r="BH572" s="570"/>
      <c r="BI572" s="570"/>
      <c r="BJ572" s="570"/>
      <c r="BK572" s="570"/>
      <c r="BL572" s="570"/>
      <c r="BM572" s="570"/>
      <c r="BN572" s="570"/>
      <c r="BO572" s="570"/>
      <c r="BP572" s="570"/>
      <c r="BQ572" s="570"/>
      <c r="BR572" s="570"/>
      <c r="BS572" s="570"/>
      <c r="BT572" s="570"/>
      <c r="BU572" s="570"/>
      <c r="BV572" s="570"/>
      <c r="BW572" s="570"/>
      <c r="BX572" s="570"/>
      <c r="BY572" s="570"/>
      <c r="BZ572" s="570"/>
      <c r="CA572" s="570"/>
      <c r="CB572" s="570"/>
      <c r="CC572" s="570"/>
      <c r="CD572" s="570"/>
      <c r="CE572" s="570"/>
      <c r="CF572" s="570"/>
      <c r="CG572" s="570"/>
      <c r="CH572" s="570"/>
      <c r="CI572" s="570"/>
      <c r="CJ572" s="570"/>
      <c r="CK572" s="570"/>
      <c r="CL572" s="570"/>
      <c r="CM572" s="570"/>
      <c r="CN572" s="570"/>
      <c r="CO572" s="570"/>
      <c r="CP572" s="570"/>
      <c r="CQ572" s="570"/>
      <c r="CR572" s="570"/>
      <c r="CS572" s="570"/>
      <c r="CT572" s="570"/>
      <c r="CU572" s="570"/>
      <c r="CV572" s="570"/>
      <c r="CW572" s="570"/>
      <c r="CX572" s="570"/>
      <c r="CY572" s="570"/>
    </row>
    <row r="573" spans="38:103">
      <c r="AL573" s="570"/>
      <c r="AM573" s="570"/>
      <c r="AN573" s="570"/>
      <c r="AO573" s="570"/>
      <c r="AP573" s="570"/>
      <c r="AQ573" s="570"/>
      <c r="AR573" s="570"/>
      <c r="AS573" s="570"/>
      <c r="AT573" s="570"/>
      <c r="AU573" s="570"/>
      <c r="AV573" s="570"/>
      <c r="AW573" s="570"/>
      <c r="AX573" s="570"/>
      <c r="AY573" s="570"/>
      <c r="AZ573" s="570"/>
      <c r="BA573" s="570"/>
      <c r="BB573" s="570"/>
      <c r="BC573" s="570"/>
      <c r="BD573" s="570"/>
      <c r="BE573" s="570"/>
      <c r="BF573" s="570"/>
      <c r="BG573" s="570"/>
      <c r="BH573" s="570"/>
      <c r="BI573" s="570"/>
      <c r="BJ573" s="570"/>
      <c r="BK573" s="570"/>
      <c r="BL573" s="570"/>
      <c r="BM573" s="570"/>
      <c r="BN573" s="570"/>
      <c r="BO573" s="570"/>
      <c r="BP573" s="570"/>
      <c r="BQ573" s="570"/>
      <c r="BR573" s="570"/>
      <c r="BS573" s="570"/>
      <c r="BT573" s="570"/>
      <c r="BU573" s="570"/>
      <c r="BV573" s="570"/>
      <c r="BW573" s="570"/>
      <c r="BX573" s="570"/>
      <c r="BY573" s="570"/>
      <c r="BZ573" s="570"/>
      <c r="CA573" s="570"/>
      <c r="CB573" s="570"/>
      <c r="CC573" s="570"/>
      <c r="CD573" s="570"/>
      <c r="CE573" s="570"/>
      <c r="CF573" s="570"/>
      <c r="CG573" s="570"/>
      <c r="CH573" s="570"/>
      <c r="CI573" s="570"/>
      <c r="CJ573" s="570"/>
      <c r="CK573" s="570"/>
      <c r="CL573" s="570"/>
      <c r="CM573" s="570"/>
      <c r="CN573" s="570"/>
      <c r="CO573" s="570"/>
      <c r="CP573" s="570"/>
      <c r="CQ573" s="570"/>
      <c r="CR573" s="570"/>
      <c r="CS573" s="570"/>
      <c r="CT573" s="570"/>
      <c r="CU573" s="570"/>
      <c r="CV573" s="570"/>
      <c r="CW573" s="570"/>
      <c r="CX573" s="570"/>
      <c r="CY573" s="570"/>
    </row>
    <row r="574" spans="38:103">
      <c r="AL574" s="570"/>
      <c r="AM574" s="570"/>
      <c r="AN574" s="570"/>
      <c r="AO574" s="570"/>
      <c r="AP574" s="570"/>
      <c r="AQ574" s="570"/>
      <c r="AR574" s="570"/>
      <c r="AS574" s="570"/>
      <c r="AT574" s="570"/>
      <c r="AU574" s="570"/>
      <c r="AV574" s="570"/>
      <c r="AW574" s="570"/>
      <c r="AX574" s="570"/>
      <c r="AY574" s="570"/>
      <c r="AZ574" s="570"/>
      <c r="BA574" s="570"/>
      <c r="BB574" s="570"/>
      <c r="BC574" s="570"/>
      <c r="BD574" s="570"/>
      <c r="BE574" s="570"/>
      <c r="BF574" s="570"/>
      <c r="BG574" s="570"/>
      <c r="BH574" s="570"/>
      <c r="BI574" s="570"/>
      <c r="BJ574" s="570"/>
      <c r="BK574" s="570"/>
      <c r="BL574" s="570"/>
      <c r="BM574" s="570"/>
      <c r="BN574" s="570"/>
      <c r="BO574" s="570"/>
      <c r="BP574" s="570"/>
      <c r="BQ574" s="570"/>
      <c r="BR574" s="570"/>
      <c r="BS574" s="570"/>
      <c r="BT574" s="570"/>
      <c r="BU574" s="570"/>
      <c r="BV574" s="570"/>
      <c r="BW574" s="570"/>
      <c r="BX574" s="570"/>
      <c r="BY574" s="570"/>
      <c r="BZ574" s="570"/>
      <c r="CA574" s="570"/>
      <c r="CB574" s="570"/>
      <c r="CC574" s="570"/>
      <c r="CD574" s="570"/>
      <c r="CE574" s="570"/>
      <c r="CF574" s="570"/>
      <c r="CG574" s="570"/>
      <c r="CH574" s="570"/>
      <c r="CI574" s="570"/>
      <c r="CJ574" s="570"/>
      <c r="CK574" s="570"/>
      <c r="CL574" s="570"/>
      <c r="CM574" s="570"/>
      <c r="CN574" s="570"/>
      <c r="CO574" s="570"/>
      <c r="CP574" s="570"/>
      <c r="CQ574" s="570"/>
      <c r="CR574" s="570"/>
      <c r="CS574" s="570"/>
      <c r="CT574" s="570"/>
      <c r="CU574" s="570"/>
      <c r="CV574" s="570"/>
      <c r="CW574" s="570"/>
      <c r="CX574" s="570"/>
      <c r="CY574" s="570"/>
    </row>
    <row r="575" spans="38:103">
      <c r="AL575" s="570"/>
      <c r="AM575" s="570"/>
      <c r="AN575" s="570"/>
      <c r="AO575" s="570"/>
      <c r="AP575" s="570"/>
      <c r="AQ575" s="570"/>
      <c r="AR575" s="570"/>
      <c r="AS575" s="570"/>
      <c r="AT575" s="570"/>
      <c r="AU575" s="570"/>
      <c r="AV575" s="570"/>
      <c r="AW575" s="570"/>
      <c r="AX575" s="570"/>
      <c r="AY575" s="570"/>
      <c r="AZ575" s="570"/>
      <c r="BA575" s="570"/>
      <c r="BB575" s="570"/>
      <c r="BC575" s="570"/>
      <c r="BD575" s="570"/>
      <c r="BE575" s="570"/>
      <c r="BF575" s="570"/>
      <c r="BG575" s="570"/>
      <c r="BH575" s="570"/>
      <c r="BI575" s="570"/>
      <c r="BJ575" s="570"/>
      <c r="BK575" s="570"/>
      <c r="BL575" s="570"/>
      <c r="BM575" s="570"/>
      <c r="BN575" s="570"/>
      <c r="BO575" s="570"/>
      <c r="BP575" s="570"/>
      <c r="BQ575" s="570"/>
      <c r="BR575" s="570"/>
      <c r="BS575" s="570"/>
      <c r="BT575" s="570"/>
      <c r="BU575" s="570"/>
      <c r="BV575" s="570"/>
      <c r="BW575" s="570"/>
      <c r="BX575" s="570"/>
      <c r="BY575" s="570"/>
      <c r="BZ575" s="570"/>
      <c r="CA575" s="570"/>
      <c r="CB575" s="570"/>
      <c r="CC575" s="570"/>
      <c r="CD575" s="570"/>
      <c r="CE575" s="570"/>
      <c r="CF575" s="570"/>
      <c r="CG575" s="570"/>
      <c r="CH575" s="570"/>
      <c r="CI575" s="570"/>
      <c r="CJ575" s="570"/>
      <c r="CK575" s="570"/>
      <c r="CL575" s="570"/>
      <c r="CM575" s="570"/>
      <c r="CN575" s="570"/>
      <c r="CO575" s="570"/>
      <c r="CP575" s="570"/>
      <c r="CQ575" s="570"/>
      <c r="CR575" s="570"/>
      <c r="CS575" s="570"/>
      <c r="CT575" s="570"/>
      <c r="CU575" s="570"/>
      <c r="CV575" s="570"/>
      <c r="CW575" s="570"/>
      <c r="CX575" s="570"/>
      <c r="CY575" s="570"/>
    </row>
    <row r="576" spans="38:103">
      <c r="AL576" s="570"/>
      <c r="AM576" s="570"/>
      <c r="AN576" s="570"/>
      <c r="AO576" s="570"/>
      <c r="AP576" s="570"/>
      <c r="AQ576" s="570"/>
      <c r="AR576" s="570"/>
      <c r="AS576" s="570"/>
      <c r="AT576" s="570"/>
      <c r="AU576" s="570"/>
      <c r="AV576" s="570"/>
      <c r="AW576" s="570"/>
      <c r="AX576" s="570"/>
      <c r="AY576" s="570"/>
      <c r="AZ576" s="570"/>
      <c r="BA576" s="570"/>
      <c r="BB576" s="570"/>
      <c r="BC576" s="570"/>
      <c r="BD576" s="570"/>
      <c r="BE576" s="570"/>
      <c r="BF576" s="570"/>
      <c r="BG576" s="570"/>
      <c r="BH576" s="570"/>
      <c r="BI576" s="570"/>
      <c r="BJ576" s="570"/>
      <c r="BK576" s="570"/>
      <c r="BL576" s="570"/>
      <c r="BM576" s="570"/>
      <c r="BN576" s="570"/>
      <c r="BO576" s="570"/>
      <c r="BP576" s="570"/>
      <c r="BQ576" s="570"/>
      <c r="BR576" s="570"/>
      <c r="BS576" s="570"/>
      <c r="BT576" s="570"/>
      <c r="BU576" s="570"/>
      <c r="BV576" s="570"/>
      <c r="BW576" s="570"/>
      <c r="BX576" s="570"/>
      <c r="BY576" s="570"/>
      <c r="BZ576" s="570"/>
      <c r="CA576" s="570"/>
      <c r="CB576" s="570"/>
      <c r="CC576" s="570"/>
      <c r="CD576" s="570"/>
      <c r="CE576" s="570"/>
      <c r="CF576" s="570"/>
      <c r="CG576" s="570"/>
      <c r="CH576" s="570"/>
      <c r="CI576" s="570"/>
      <c r="CJ576" s="570"/>
      <c r="CK576" s="570"/>
      <c r="CL576" s="570"/>
      <c r="CM576" s="570"/>
      <c r="CN576" s="570"/>
      <c r="CO576" s="570"/>
      <c r="CP576" s="570"/>
      <c r="CQ576" s="570"/>
      <c r="CR576" s="570"/>
      <c r="CS576" s="570"/>
      <c r="CT576" s="570"/>
      <c r="CU576" s="570"/>
      <c r="CV576" s="570"/>
      <c r="CW576" s="570"/>
      <c r="CX576" s="570"/>
      <c r="CY576" s="570"/>
    </row>
    <row r="577" spans="38:103">
      <c r="AL577" s="570"/>
      <c r="AM577" s="570"/>
      <c r="AN577" s="570"/>
      <c r="AO577" s="570"/>
      <c r="AP577" s="570"/>
      <c r="AQ577" s="570"/>
      <c r="AR577" s="570"/>
      <c r="AS577" s="570"/>
      <c r="AT577" s="570"/>
      <c r="AU577" s="570"/>
      <c r="AV577" s="570"/>
      <c r="AW577" s="570"/>
      <c r="AX577" s="570"/>
      <c r="AY577" s="570"/>
      <c r="AZ577" s="570"/>
      <c r="BA577" s="570"/>
      <c r="BB577" s="570"/>
      <c r="BC577" s="570"/>
      <c r="BD577" s="570"/>
      <c r="BE577" s="570"/>
      <c r="BF577" s="570"/>
      <c r="BG577" s="570"/>
      <c r="BH577" s="570"/>
      <c r="BI577" s="570"/>
      <c r="BJ577" s="570"/>
      <c r="BK577" s="570"/>
      <c r="BL577" s="570"/>
      <c r="BM577" s="570"/>
      <c r="BN577" s="570"/>
      <c r="BO577" s="570"/>
      <c r="BP577" s="570"/>
      <c r="BQ577" s="570"/>
      <c r="BR577" s="570"/>
      <c r="BS577" s="570"/>
      <c r="BT577" s="570"/>
      <c r="BU577" s="570"/>
      <c r="BV577" s="570"/>
      <c r="BW577" s="570"/>
      <c r="BX577" s="570"/>
      <c r="BY577" s="570"/>
      <c r="BZ577" s="570"/>
      <c r="CA577" s="570"/>
      <c r="CB577" s="570"/>
      <c r="CC577" s="570"/>
      <c r="CD577" s="570"/>
      <c r="CE577" s="570"/>
      <c r="CF577" s="570"/>
      <c r="CG577" s="570"/>
      <c r="CH577" s="570"/>
      <c r="CI577" s="570"/>
      <c r="CJ577" s="570"/>
      <c r="CK577" s="570"/>
      <c r="CL577" s="570"/>
      <c r="CM577" s="570"/>
      <c r="CN577" s="570"/>
      <c r="CO577" s="570"/>
      <c r="CP577" s="570"/>
      <c r="CQ577" s="570"/>
      <c r="CR577" s="570"/>
      <c r="CS577" s="570"/>
      <c r="CT577" s="570"/>
      <c r="CU577" s="570"/>
      <c r="CV577" s="570"/>
      <c r="CW577" s="570"/>
      <c r="CX577" s="570"/>
      <c r="CY577" s="570"/>
    </row>
    <row r="578" spans="38:103">
      <c r="AL578" s="570"/>
      <c r="AM578" s="570"/>
      <c r="AN578" s="570"/>
      <c r="AO578" s="570"/>
      <c r="AP578" s="570"/>
      <c r="AQ578" s="570"/>
      <c r="AR578" s="570"/>
      <c r="AS578" s="570"/>
      <c r="AT578" s="570"/>
      <c r="AU578" s="570"/>
      <c r="AV578" s="570"/>
      <c r="AW578" s="570"/>
      <c r="AX578" s="570"/>
      <c r="AY578" s="570"/>
      <c r="AZ578" s="570"/>
      <c r="BA578" s="570"/>
      <c r="BB578" s="570"/>
      <c r="BC578" s="570"/>
      <c r="BD578" s="570"/>
      <c r="BE578" s="570"/>
      <c r="BF578" s="570"/>
      <c r="BG578" s="570"/>
      <c r="BH578" s="570"/>
      <c r="BI578" s="570"/>
      <c r="BJ578" s="570"/>
      <c r="BK578" s="570"/>
      <c r="BL578" s="570"/>
      <c r="BM578" s="570"/>
      <c r="BN578" s="570"/>
      <c r="BO578" s="570"/>
      <c r="BP578" s="570"/>
      <c r="BQ578" s="570"/>
      <c r="BR578" s="570"/>
      <c r="BS578" s="570"/>
      <c r="BT578" s="570"/>
      <c r="BU578" s="570"/>
      <c r="BV578" s="570"/>
      <c r="BW578" s="570"/>
      <c r="BX578" s="570"/>
      <c r="BY578" s="570"/>
      <c r="BZ578" s="570"/>
      <c r="CA578" s="570"/>
      <c r="CB578" s="570"/>
      <c r="CC578" s="570"/>
      <c r="CD578" s="570"/>
      <c r="CE578" s="570"/>
      <c r="CF578" s="570"/>
      <c r="CG578" s="570"/>
      <c r="CH578" s="570"/>
      <c r="CI578" s="570"/>
      <c r="CJ578" s="570"/>
      <c r="CK578" s="570"/>
      <c r="CL578" s="570"/>
      <c r="CM578" s="570"/>
      <c r="CN578" s="570"/>
      <c r="CO578" s="570"/>
      <c r="CP578" s="570"/>
      <c r="CQ578" s="570"/>
      <c r="CR578" s="570"/>
      <c r="CS578" s="570"/>
      <c r="CT578" s="570"/>
      <c r="CU578" s="570"/>
      <c r="CV578" s="570"/>
      <c r="CW578" s="570"/>
      <c r="CX578" s="570"/>
      <c r="CY578" s="570"/>
    </row>
    <row r="579" spans="38:103">
      <c r="AL579" s="570"/>
      <c r="AM579" s="570"/>
      <c r="AN579" s="570"/>
      <c r="AO579" s="570"/>
      <c r="AP579" s="570"/>
      <c r="AQ579" s="570"/>
      <c r="AR579" s="570"/>
      <c r="AS579" s="570"/>
      <c r="AT579" s="570"/>
      <c r="AU579" s="570"/>
      <c r="AV579" s="570"/>
      <c r="AW579" s="570"/>
      <c r="AX579" s="570"/>
      <c r="AY579" s="570"/>
      <c r="AZ579" s="570"/>
      <c r="BA579" s="570"/>
      <c r="BB579" s="570"/>
      <c r="BC579" s="570"/>
      <c r="BD579" s="570"/>
      <c r="BE579" s="570"/>
      <c r="BF579" s="570"/>
      <c r="BG579" s="570"/>
      <c r="BH579" s="570"/>
      <c r="BI579" s="570"/>
      <c r="BJ579" s="570"/>
      <c r="BK579" s="570"/>
      <c r="BL579" s="570"/>
      <c r="BM579" s="570"/>
      <c r="BN579" s="570"/>
      <c r="BO579" s="570"/>
      <c r="BP579" s="570"/>
      <c r="BQ579" s="570"/>
      <c r="BR579" s="570"/>
      <c r="BS579" s="570"/>
      <c r="BT579" s="570"/>
      <c r="BU579" s="570"/>
      <c r="BV579" s="570"/>
      <c r="BW579" s="570"/>
      <c r="BX579" s="570"/>
      <c r="BY579" s="570"/>
      <c r="BZ579" s="570"/>
      <c r="CA579" s="570"/>
      <c r="CB579" s="570"/>
      <c r="CC579" s="570"/>
      <c r="CD579" s="570"/>
      <c r="CE579" s="570"/>
      <c r="CF579" s="570"/>
      <c r="CG579" s="570"/>
      <c r="CH579" s="570"/>
      <c r="CI579" s="570"/>
      <c r="CJ579" s="570"/>
      <c r="CK579" s="570"/>
      <c r="CL579" s="570"/>
      <c r="CM579" s="570"/>
      <c r="CN579" s="570"/>
      <c r="CO579" s="570"/>
      <c r="CP579" s="570"/>
      <c r="CQ579" s="570"/>
      <c r="CR579" s="570"/>
      <c r="CS579" s="570"/>
      <c r="CT579" s="570"/>
      <c r="CU579" s="570"/>
      <c r="CV579" s="570"/>
      <c r="CW579" s="570"/>
      <c r="CX579" s="570"/>
      <c r="CY579" s="570"/>
    </row>
    <row r="580" spans="38:103">
      <c r="AL580" s="570"/>
      <c r="AM580" s="570"/>
      <c r="AN580" s="570"/>
      <c r="AO580" s="570"/>
      <c r="AP580" s="570"/>
      <c r="AQ580" s="570"/>
      <c r="AR580" s="570"/>
      <c r="AS580" s="570"/>
      <c r="AT580" s="570"/>
      <c r="AU580" s="570"/>
      <c r="AV580" s="570"/>
      <c r="AW580" s="570"/>
      <c r="AX580" s="570"/>
      <c r="AY580" s="570"/>
      <c r="AZ580" s="570"/>
      <c r="BA580" s="570"/>
      <c r="BB580" s="570"/>
      <c r="BC580" s="570"/>
      <c r="BD580" s="570"/>
      <c r="BE580" s="570"/>
      <c r="BF580" s="570"/>
      <c r="BG580" s="570"/>
      <c r="BH580" s="570"/>
      <c r="BI580" s="570"/>
      <c r="BJ580" s="570"/>
      <c r="BK580" s="570"/>
      <c r="BL580" s="570"/>
      <c r="BM580" s="570"/>
      <c r="BN580" s="570"/>
      <c r="BO580" s="570"/>
      <c r="BP580" s="570"/>
      <c r="BQ580" s="570"/>
      <c r="BR580" s="570"/>
      <c r="BS580" s="570"/>
      <c r="BT580" s="570"/>
      <c r="BU580" s="570"/>
      <c r="BV580" s="570"/>
      <c r="BW580" s="570"/>
      <c r="BX580" s="570"/>
      <c r="BY580" s="570"/>
      <c r="BZ580" s="570"/>
      <c r="CA580" s="570"/>
      <c r="CB580" s="570"/>
      <c r="CC580" s="570"/>
      <c r="CD580" s="570"/>
      <c r="CE580" s="570"/>
      <c r="CF580" s="570"/>
      <c r="CG580" s="570"/>
      <c r="CH580" s="570"/>
      <c r="CI580" s="570"/>
      <c r="CJ580" s="570"/>
      <c r="CK580" s="570"/>
      <c r="CL580" s="570"/>
      <c r="CM580" s="570"/>
      <c r="CN580" s="570"/>
      <c r="CO580" s="570"/>
      <c r="CP580" s="570"/>
      <c r="CQ580" s="570"/>
      <c r="CR580" s="570"/>
      <c r="CS580" s="570"/>
      <c r="CT580" s="570"/>
      <c r="CU580" s="570"/>
      <c r="CV580" s="570"/>
      <c r="CW580" s="570"/>
      <c r="CX580" s="570"/>
      <c r="CY580" s="570"/>
    </row>
    <row r="581" spans="38:103">
      <c r="AL581" s="570"/>
      <c r="AM581" s="570"/>
      <c r="AN581" s="570"/>
      <c r="AO581" s="570"/>
      <c r="AP581" s="570"/>
      <c r="AQ581" s="570"/>
      <c r="AR581" s="570"/>
      <c r="AS581" s="570"/>
      <c r="AT581" s="570"/>
      <c r="AU581" s="570"/>
      <c r="AV581" s="570"/>
      <c r="AW581" s="570"/>
      <c r="AX581" s="570"/>
      <c r="AY581" s="570"/>
      <c r="AZ581" s="570"/>
      <c r="BA581" s="570"/>
      <c r="BB581" s="570"/>
      <c r="BC581" s="570"/>
      <c r="BD581" s="570"/>
      <c r="BE581" s="570"/>
      <c r="BF581" s="570"/>
      <c r="BG581" s="570"/>
      <c r="BH581" s="570"/>
      <c r="BI581" s="570"/>
      <c r="BJ581" s="570"/>
      <c r="BK581" s="570"/>
      <c r="BL581" s="570"/>
      <c r="BM581" s="570"/>
      <c r="BN581" s="570"/>
      <c r="BO581" s="570"/>
      <c r="BP581" s="570"/>
      <c r="BQ581" s="570"/>
      <c r="BR581" s="570"/>
      <c r="BS581" s="570"/>
      <c r="BT581" s="570"/>
      <c r="BU581" s="570"/>
      <c r="BV581" s="570"/>
      <c r="BW581" s="570"/>
      <c r="BX581" s="570"/>
      <c r="BY581" s="570"/>
      <c r="BZ581" s="570"/>
      <c r="CA581" s="570"/>
      <c r="CB581" s="570"/>
      <c r="CC581" s="570"/>
      <c r="CD581" s="570"/>
      <c r="CE581" s="570"/>
      <c r="CF581" s="570"/>
      <c r="CG581" s="570"/>
      <c r="CH581" s="570"/>
      <c r="CI581" s="570"/>
      <c r="CJ581" s="570"/>
      <c r="CK581" s="570"/>
      <c r="CL581" s="570"/>
      <c r="CM581" s="570"/>
      <c r="CN581" s="570"/>
      <c r="CO581" s="570"/>
      <c r="CP581" s="570"/>
      <c r="CQ581" s="570"/>
      <c r="CR581" s="570"/>
      <c r="CS581" s="570"/>
      <c r="CT581" s="570"/>
      <c r="CU581" s="570"/>
      <c r="CV581" s="570"/>
      <c r="CW581" s="570"/>
      <c r="CX581" s="570"/>
      <c r="CY581" s="570"/>
    </row>
    <row r="582" spans="38:103">
      <c r="AL582" s="570"/>
      <c r="AM582" s="570"/>
      <c r="AN582" s="570"/>
      <c r="AO582" s="570"/>
      <c r="AP582" s="570"/>
      <c r="AQ582" s="570"/>
      <c r="AR582" s="570"/>
      <c r="AS582" s="570"/>
      <c r="AT582" s="570"/>
      <c r="AU582" s="570"/>
      <c r="AV582" s="570"/>
      <c r="AW582" s="570"/>
      <c r="AX582" s="570"/>
      <c r="AY582" s="570"/>
      <c r="AZ582" s="570"/>
      <c r="BA582" s="570"/>
      <c r="BB582" s="570"/>
      <c r="BC582" s="570"/>
      <c r="BD582" s="570"/>
      <c r="BE582" s="570"/>
      <c r="BF582" s="570"/>
      <c r="BG582" s="570"/>
      <c r="BH582" s="570"/>
      <c r="BI582" s="570"/>
      <c r="BJ582" s="570"/>
      <c r="BK582" s="570"/>
      <c r="BL582" s="570"/>
      <c r="BM582" s="570"/>
      <c r="BN582" s="570"/>
      <c r="BO582" s="570"/>
      <c r="BP582" s="570"/>
      <c r="BQ582" s="570"/>
      <c r="BR582" s="570"/>
      <c r="BS582" s="570"/>
      <c r="BT582" s="570"/>
      <c r="BU582" s="570"/>
      <c r="BV582" s="570"/>
      <c r="BW582" s="570"/>
      <c r="BX582" s="570"/>
      <c r="BY582" s="570"/>
      <c r="BZ582" s="570"/>
      <c r="CA582" s="570"/>
      <c r="CB582" s="570"/>
      <c r="CC582" s="570"/>
      <c r="CD582" s="570"/>
      <c r="CE582" s="570"/>
      <c r="CF582" s="570"/>
      <c r="CG582" s="570"/>
      <c r="CH582" s="570"/>
      <c r="CI582" s="570"/>
      <c r="CJ582" s="570"/>
      <c r="CK582" s="570"/>
      <c r="CL582" s="570"/>
      <c r="CM582" s="570"/>
      <c r="CN582" s="570"/>
      <c r="CO582" s="570"/>
      <c r="CP582" s="570"/>
      <c r="CQ582" s="570"/>
      <c r="CR582" s="570"/>
      <c r="CS582" s="570"/>
      <c r="CT582" s="570"/>
      <c r="CU582" s="570"/>
      <c r="CV582" s="570"/>
      <c r="CW582" s="570"/>
      <c r="CX582" s="570"/>
      <c r="CY582" s="570"/>
    </row>
    <row r="583" spans="38:103">
      <c r="AL583" s="570"/>
      <c r="AM583" s="570"/>
      <c r="AN583" s="570"/>
      <c r="AO583" s="570"/>
      <c r="AP583" s="570"/>
      <c r="AQ583" s="570"/>
      <c r="AR583" s="570"/>
      <c r="AS583" s="570"/>
      <c r="AT583" s="570"/>
      <c r="AU583" s="570"/>
      <c r="AV583" s="570"/>
      <c r="AW583" s="570"/>
      <c r="AX583" s="570"/>
      <c r="AY583" s="570"/>
      <c r="AZ583" s="570"/>
      <c r="BA583" s="570"/>
      <c r="BB583" s="570"/>
      <c r="BC583" s="570"/>
      <c r="BD583" s="570"/>
      <c r="BE583" s="570"/>
      <c r="BF583" s="570"/>
      <c r="BG583" s="570"/>
      <c r="BH583" s="570"/>
      <c r="BI583" s="570"/>
      <c r="BJ583" s="570"/>
      <c r="BK583" s="570"/>
      <c r="BL583" s="570"/>
      <c r="BM583" s="570"/>
      <c r="BN583" s="570"/>
      <c r="BO583" s="570"/>
      <c r="BP583" s="570"/>
      <c r="BQ583" s="570"/>
      <c r="BR583" s="570"/>
      <c r="BS583" s="570"/>
      <c r="BT583" s="570"/>
      <c r="BU583" s="570"/>
      <c r="BV583" s="570"/>
      <c r="BW583" s="570"/>
      <c r="BX583" s="570"/>
      <c r="BY583" s="570"/>
      <c r="BZ583" s="570"/>
      <c r="CA583" s="570"/>
      <c r="CB583" s="570"/>
      <c r="CC583" s="570"/>
      <c r="CD583" s="570"/>
      <c r="CE583" s="570"/>
      <c r="CF583" s="570"/>
      <c r="CG583" s="570"/>
      <c r="CH583" s="570"/>
      <c r="CI583" s="570"/>
      <c r="CJ583" s="570"/>
      <c r="CK583" s="570"/>
      <c r="CL583" s="570"/>
      <c r="CM583" s="570"/>
      <c r="CN583" s="570"/>
      <c r="CO583" s="570"/>
      <c r="CP583" s="570"/>
      <c r="CQ583" s="570"/>
      <c r="CR583" s="570"/>
      <c r="CS583" s="570"/>
      <c r="CT583" s="570"/>
      <c r="CU583" s="570"/>
      <c r="CV583" s="570"/>
      <c r="CW583" s="570"/>
      <c r="CX583" s="570"/>
      <c r="CY583" s="570"/>
    </row>
    <row r="584" spans="38:103">
      <c r="AL584" s="570"/>
      <c r="AM584" s="570"/>
      <c r="AN584" s="570"/>
      <c r="AO584" s="570"/>
      <c r="AP584" s="570"/>
      <c r="AQ584" s="570"/>
      <c r="AR584" s="570"/>
      <c r="AS584" s="570"/>
      <c r="AT584" s="570"/>
      <c r="AU584" s="570"/>
      <c r="AV584" s="570"/>
      <c r="AW584" s="570"/>
      <c r="AX584" s="570"/>
      <c r="AY584" s="570"/>
      <c r="AZ584" s="570"/>
      <c r="BA584" s="570"/>
      <c r="BB584" s="570"/>
      <c r="BC584" s="570"/>
      <c r="BD584" s="570"/>
      <c r="BE584" s="570"/>
      <c r="BF584" s="570"/>
      <c r="BG584" s="570"/>
      <c r="BH584" s="570"/>
      <c r="BI584" s="570"/>
      <c r="BJ584" s="570"/>
      <c r="BK584" s="570"/>
      <c r="BL584" s="570"/>
      <c r="BM584" s="570"/>
      <c r="BN584" s="570"/>
      <c r="BO584" s="570"/>
      <c r="BP584" s="570"/>
      <c r="BQ584" s="570"/>
      <c r="BR584" s="570"/>
      <c r="BS584" s="570"/>
      <c r="BT584" s="570"/>
      <c r="BU584" s="570"/>
      <c r="BV584" s="570"/>
      <c r="BW584" s="570"/>
      <c r="BX584" s="570"/>
      <c r="BY584" s="570"/>
      <c r="BZ584" s="570"/>
      <c r="CA584" s="570"/>
      <c r="CB584" s="570"/>
      <c r="CC584" s="570"/>
      <c r="CD584" s="570"/>
      <c r="CE584" s="570"/>
      <c r="CF584" s="570"/>
      <c r="CG584" s="570"/>
      <c r="CH584" s="570"/>
      <c r="CI584" s="570"/>
      <c r="CJ584" s="570"/>
      <c r="CK584" s="570"/>
      <c r="CL584" s="570"/>
      <c r="CM584" s="570"/>
      <c r="CN584" s="570"/>
      <c r="CO584" s="570"/>
      <c r="CP584" s="570"/>
      <c r="CQ584" s="570"/>
      <c r="CR584" s="570"/>
      <c r="CS584" s="570"/>
      <c r="CT584" s="570"/>
      <c r="CU584" s="570"/>
      <c r="CV584" s="570"/>
      <c r="CW584" s="570"/>
      <c r="CX584" s="570"/>
      <c r="CY584" s="570"/>
    </row>
    <row r="585" spans="38:103">
      <c r="AL585" s="570"/>
      <c r="AM585" s="570"/>
      <c r="AN585" s="570"/>
      <c r="AO585" s="570"/>
      <c r="AP585" s="570"/>
      <c r="AQ585" s="570"/>
      <c r="AR585" s="570"/>
      <c r="AS585" s="570"/>
      <c r="AT585" s="570"/>
      <c r="AU585" s="570"/>
      <c r="AV585" s="570"/>
      <c r="AW585" s="570"/>
      <c r="AX585" s="570"/>
      <c r="AY585" s="570"/>
      <c r="AZ585" s="570"/>
      <c r="BA585" s="570"/>
      <c r="BB585" s="570"/>
      <c r="BC585" s="570"/>
      <c r="BD585" s="570"/>
      <c r="BE585" s="570"/>
      <c r="BF585" s="570"/>
      <c r="BG585" s="570"/>
      <c r="BH585" s="570"/>
      <c r="BI585" s="570"/>
      <c r="BJ585" s="570"/>
      <c r="BK585" s="570"/>
      <c r="BL585" s="570"/>
      <c r="BM585" s="570"/>
      <c r="BN585" s="570"/>
      <c r="BO585" s="570"/>
      <c r="BP585" s="570"/>
      <c r="BQ585" s="570"/>
      <c r="BR585" s="570"/>
      <c r="BS585" s="570"/>
      <c r="BT585" s="570"/>
      <c r="BU585" s="570"/>
      <c r="BV585" s="570"/>
      <c r="BW585" s="570"/>
      <c r="BX585" s="570"/>
      <c r="BY585" s="570"/>
      <c r="BZ585" s="570"/>
      <c r="CA585" s="570"/>
      <c r="CB585" s="570"/>
      <c r="CC585" s="570"/>
      <c r="CD585" s="570"/>
      <c r="CE585" s="570"/>
      <c r="CF585" s="570"/>
      <c r="CG585" s="570"/>
      <c r="CH585" s="570"/>
      <c r="CI585" s="570"/>
      <c r="CJ585" s="570"/>
      <c r="CK585" s="570"/>
      <c r="CL585" s="570"/>
      <c r="CM585" s="570"/>
      <c r="CN585" s="570"/>
      <c r="CO585" s="570"/>
      <c r="CP585" s="570"/>
      <c r="CQ585" s="570"/>
      <c r="CR585" s="570"/>
      <c r="CS585" s="570"/>
      <c r="CT585" s="570"/>
      <c r="CU585" s="570"/>
      <c r="CV585" s="570"/>
      <c r="CW585" s="570"/>
      <c r="CX585" s="570"/>
      <c r="CY585" s="570"/>
    </row>
    <row r="586" spans="38:103">
      <c r="AL586" s="570"/>
      <c r="AM586" s="570"/>
      <c r="AN586" s="570"/>
      <c r="AO586" s="570"/>
      <c r="AP586" s="570"/>
      <c r="AQ586" s="570"/>
      <c r="AR586" s="570"/>
      <c r="AS586" s="570"/>
      <c r="AT586" s="570"/>
      <c r="AU586" s="570"/>
      <c r="AV586" s="570"/>
      <c r="AW586" s="570"/>
      <c r="AX586" s="570"/>
      <c r="AY586" s="570"/>
      <c r="AZ586" s="570"/>
      <c r="BA586" s="570"/>
      <c r="BB586" s="570"/>
      <c r="BC586" s="570"/>
      <c r="BD586" s="570"/>
      <c r="BE586" s="570"/>
      <c r="BF586" s="570"/>
      <c r="BG586" s="570"/>
      <c r="BH586" s="570"/>
      <c r="BI586" s="570"/>
      <c r="BJ586" s="570"/>
      <c r="BK586" s="570"/>
      <c r="BL586" s="570"/>
      <c r="BM586" s="570"/>
      <c r="BN586" s="570"/>
      <c r="BO586" s="570"/>
      <c r="BP586" s="570"/>
      <c r="BQ586" s="570"/>
      <c r="BR586" s="570"/>
      <c r="BS586" s="570"/>
      <c r="BT586" s="570"/>
      <c r="BU586" s="570"/>
      <c r="BV586" s="570"/>
      <c r="BW586" s="570"/>
      <c r="BX586" s="570"/>
      <c r="BY586" s="570"/>
      <c r="BZ586" s="570"/>
      <c r="CA586" s="570"/>
      <c r="CB586" s="570"/>
      <c r="CC586" s="570"/>
      <c r="CD586" s="570"/>
      <c r="CE586" s="570"/>
      <c r="CF586" s="570"/>
      <c r="CG586" s="570"/>
      <c r="CH586" s="570"/>
      <c r="CI586" s="570"/>
      <c r="CJ586" s="570"/>
      <c r="CK586" s="570"/>
      <c r="CL586" s="570"/>
      <c r="CM586" s="570"/>
      <c r="CN586" s="570"/>
      <c r="CO586" s="570"/>
      <c r="CP586" s="570"/>
      <c r="CQ586" s="570"/>
      <c r="CR586" s="570"/>
      <c r="CS586" s="570"/>
      <c r="CT586" s="570"/>
      <c r="CU586" s="570"/>
      <c r="CV586" s="570"/>
      <c r="CW586" s="570"/>
      <c r="CX586" s="570"/>
      <c r="CY586" s="570"/>
    </row>
    <row r="587" spans="38:103">
      <c r="AL587" s="570"/>
      <c r="AM587" s="570"/>
      <c r="AN587" s="570"/>
      <c r="AO587" s="570"/>
      <c r="AP587" s="570"/>
      <c r="AQ587" s="570"/>
      <c r="AR587" s="570"/>
      <c r="AS587" s="570"/>
      <c r="AT587" s="570"/>
      <c r="AU587" s="570"/>
      <c r="AV587" s="570"/>
      <c r="AW587" s="570"/>
      <c r="AX587" s="570"/>
      <c r="AY587" s="570"/>
      <c r="AZ587" s="570"/>
      <c r="BA587" s="570"/>
      <c r="BB587" s="570"/>
      <c r="BC587" s="570"/>
      <c r="BD587" s="570"/>
      <c r="BE587" s="570"/>
      <c r="BF587" s="570"/>
      <c r="BG587" s="570"/>
      <c r="BH587" s="570"/>
      <c r="BI587" s="570"/>
      <c r="BJ587" s="570"/>
      <c r="BK587" s="570"/>
      <c r="BL587" s="570"/>
      <c r="BM587" s="570"/>
      <c r="BN587" s="570"/>
      <c r="BO587" s="570"/>
      <c r="BP587" s="570"/>
      <c r="BQ587" s="570"/>
      <c r="BR587" s="570"/>
      <c r="BS587" s="570"/>
      <c r="BT587" s="570"/>
      <c r="BU587" s="570"/>
      <c r="BV587" s="570"/>
      <c r="BW587" s="570"/>
      <c r="BX587" s="570"/>
      <c r="BY587" s="570"/>
      <c r="BZ587" s="570"/>
      <c r="CA587" s="570"/>
      <c r="CB587" s="570"/>
      <c r="CC587" s="570"/>
      <c r="CD587" s="570"/>
      <c r="CE587" s="570"/>
      <c r="CF587" s="570"/>
      <c r="CG587" s="570"/>
      <c r="CH587" s="570"/>
      <c r="CI587" s="570"/>
      <c r="CJ587" s="570"/>
      <c r="CK587" s="570"/>
      <c r="CL587" s="570"/>
      <c r="CM587" s="570"/>
      <c r="CN587" s="570"/>
      <c r="CO587" s="570"/>
      <c r="CP587" s="570"/>
      <c r="CQ587" s="570"/>
      <c r="CR587" s="570"/>
      <c r="CS587" s="570"/>
      <c r="CT587" s="570"/>
      <c r="CU587" s="570"/>
      <c r="CV587" s="570"/>
      <c r="CW587" s="570"/>
      <c r="CX587" s="570"/>
      <c r="CY587" s="570"/>
    </row>
    <row r="588" spans="38:103">
      <c r="AL588" s="570"/>
      <c r="AM588" s="570"/>
      <c r="AN588" s="570"/>
      <c r="AO588" s="570"/>
      <c r="AP588" s="570"/>
      <c r="AQ588" s="570"/>
      <c r="AR588" s="570"/>
      <c r="AS588" s="570"/>
      <c r="AT588" s="570"/>
      <c r="AU588" s="570"/>
      <c r="AV588" s="570"/>
      <c r="AW588" s="570"/>
      <c r="AX588" s="570"/>
      <c r="AY588" s="570"/>
      <c r="AZ588" s="570"/>
      <c r="BA588" s="570"/>
      <c r="BB588" s="570"/>
      <c r="BC588" s="570"/>
      <c r="BD588" s="570"/>
      <c r="BE588" s="570"/>
      <c r="BF588" s="570"/>
      <c r="BG588" s="570"/>
      <c r="BH588" s="570"/>
      <c r="BI588" s="570"/>
      <c r="BJ588" s="570"/>
      <c r="BK588" s="570"/>
      <c r="BL588" s="570"/>
      <c r="BM588" s="570"/>
      <c r="BN588" s="570"/>
      <c r="BO588" s="570"/>
      <c r="BP588" s="570"/>
      <c r="BQ588" s="570"/>
      <c r="BR588" s="570"/>
      <c r="BS588" s="570"/>
      <c r="BT588" s="570"/>
      <c r="BU588" s="570"/>
      <c r="BV588" s="570"/>
      <c r="BW588" s="570"/>
      <c r="BX588" s="570"/>
      <c r="BY588" s="570"/>
      <c r="BZ588" s="570"/>
      <c r="CA588" s="570"/>
      <c r="CB588" s="570"/>
      <c r="CC588" s="570"/>
      <c r="CD588" s="570"/>
      <c r="CE588" s="570"/>
      <c r="CF588" s="570"/>
      <c r="CG588" s="570"/>
      <c r="CH588" s="570"/>
      <c r="CI588" s="570"/>
      <c r="CJ588" s="570"/>
      <c r="CK588" s="570"/>
      <c r="CL588" s="570"/>
      <c r="CM588" s="570"/>
      <c r="CN588" s="570"/>
      <c r="CO588" s="570"/>
      <c r="CP588" s="570"/>
      <c r="CQ588" s="570"/>
      <c r="CR588" s="570"/>
      <c r="CS588" s="570"/>
      <c r="CT588" s="570"/>
      <c r="CU588" s="570"/>
      <c r="CV588" s="570"/>
      <c r="CW588" s="570"/>
      <c r="CX588" s="570"/>
      <c r="CY588" s="570"/>
    </row>
    <row r="589" spans="38:103">
      <c r="AL589" s="570"/>
      <c r="AM589" s="570"/>
      <c r="AN589" s="570"/>
      <c r="AO589" s="570"/>
      <c r="AP589" s="570"/>
      <c r="AQ589" s="570"/>
      <c r="AR589" s="570"/>
      <c r="AS589" s="570"/>
      <c r="AT589" s="570"/>
      <c r="AU589" s="570"/>
      <c r="AV589" s="570"/>
      <c r="AW589" s="570"/>
      <c r="AX589" s="570"/>
      <c r="AY589" s="570"/>
      <c r="AZ589" s="570"/>
      <c r="BA589" s="570"/>
      <c r="BB589" s="570"/>
      <c r="BC589" s="570"/>
      <c r="BD589" s="570"/>
      <c r="BE589" s="570"/>
      <c r="BF589" s="570"/>
      <c r="BG589" s="570"/>
      <c r="BH589" s="570"/>
      <c r="BI589" s="570"/>
      <c r="BJ589" s="570"/>
      <c r="BK589" s="570"/>
      <c r="BL589" s="570"/>
      <c r="BM589" s="570"/>
      <c r="BN589" s="570"/>
      <c r="BO589" s="570"/>
      <c r="BP589" s="570"/>
      <c r="BQ589" s="570"/>
      <c r="BR589" s="570"/>
      <c r="BS589" s="570"/>
      <c r="BT589" s="570"/>
      <c r="BU589" s="570"/>
      <c r="BV589" s="570"/>
      <c r="BW589" s="570"/>
      <c r="BX589" s="570"/>
      <c r="BY589" s="570"/>
      <c r="BZ589" s="570"/>
      <c r="CA589" s="570"/>
      <c r="CB589" s="570"/>
      <c r="CC589" s="570"/>
      <c r="CD589" s="570"/>
      <c r="CE589" s="570"/>
      <c r="CF589" s="570"/>
      <c r="CG589" s="570"/>
      <c r="CH589" s="570"/>
      <c r="CI589" s="570"/>
      <c r="CJ589" s="570"/>
      <c r="CK589" s="570"/>
      <c r="CL589" s="570"/>
      <c r="CM589" s="570"/>
      <c r="CN589" s="570"/>
      <c r="CO589" s="570"/>
      <c r="CP589" s="570"/>
      <c r="CQ589" s="570"/>
      <c r="CR589" s="570"/>
      <c r="CS589" s="570"/>
      <c r="CT589" s="570"/>
      <c r="CU589" s="570"/>
      <c r="CV589" s="570"/>
      <c r="CW589" s="570"/>
      <c r="CX589" s="570"/>
      <c r="CY589" s="570"/>
    </row>
    <row r="590" spans="38:103">
      <c r="AL590" s="570"/>
      <c r="AM590" s="570"/>
      <c r="AN590" s="570"/>
      <c r="AO590" s="570"/>
      <c r="AP590" s="570"/>
      <c r="AQ590" s="570"/>
      <c r="AR590" s="570"/>
      <c r="AS590" s="570"/>
      <c r="AT590" s="570"/>
      <c r="AU590" s="570"/>
      <c r="AV590" s="570"/>
      <c r="AW590" s="570"/>
      <c r="AX590" s="570"/>
      <c r="AY590" s="570"/>
      <c r="AZ590" s="570"/>
      <c r="BA590" s="570"/>
      <c r="BB590" s="570"/>
      <c r="BC590" s="570"/>
      <c r="BD590" s="570"/>
      <c r="BE590" s="570"/>
      <c r="BF590" s="570"/>
      <c r="BG590" s="570"/>
      <c r="BH590" s="570"/>
      <c r="BI590" s="570"/>
      <c r="BJ590" s="570"/>
      <c r="BK590" s="570"/>
      <c r="BL590" s="570"/>
      <c r="BM590" s="570"/>
      <c r="BN590" s="570"/>
      <c r="BO590" s="570"/>
      <c r="BP590" s="570"/>
      <c r="BQ590" s="570"/>
      <c r="BR590" s="570"/>
      <c r="BS590" s="570"/>
      <c r="BT590" s="570"/>
      <c r="BU590" s="570"/>
      <c r="BV590" s="570"/>
      <c r="BW590" s="570"/>
      <c r="BX590" s="570"/>
      <c r="BY590" s="570"/>
      <c r="BZ590" s="570"/>
      <c r="CA590" s="570"/>
      <c r="CB590" s="570"/>
      <c r="CC590" s="570"/>
      <c r="CD590" s="570"/>
      <c r="CE590" s="570"/>
      <c r="CF590" s="570"/>
      <c r="CG590" s="570"/>
      <c r="CH590" s="570"/>
      <c r="CI590" s="570"/>
      <c r="CJ590" s="570"/>
      <c r="CK590" s="570"/>
      <c r="CL590" s="570"/>
      <c r="CM590" s="570"/>
      <c r="CN590" s="570"/>
      <c r="CO590" s="570"/>
      <c r="CP590" s="570"/>
      <c r="CQ590" s="570"/>
      <c r="CR590" s="570"/>
      <c r="CS590" s="570"/>
      <c r="CT590" s="570"/>
      <c r="CU590" s="570"/>
      <c r="CV590" s="570"/>
      <c r="CW590" s="570"/>
      <c r="CX590" s="570"/>
      <c r="CY590" s="570"/>
    </row>
    <row r="591" spans="38:103">
      <c r="AL591" s="570"/>
      <c r="AM591" s="570"/>
      <c r="AN591" s="570"/>
      <c r="AO591" s="570"/>
      <c r="AP591" s="570"/>
      <c r="AQ591" s="570"/>
      <c r="AR591" s="570"/>
      <c r="AS591" s="570"/>
      <c r="AT591" s="570"/>
      <c r="AU591" s="570"/>
      <c r="AV591" s="570"/>
      <c r="AW591" s="570"/>
      <c r="AX591" s="570"/>
      <c r="AY591" s="570"/>
      <c r="AZ591" s="570"/>
      <c r="BA591" s="570"/>
      <c r="BB591" s="570"/>
      <c r="BC591" s="570"/>
      <c r="BD591" s="570"/>
      <c r="BE591" s="570"/>
      <c r="BF591" s="570"/>
      <c r="BG591" s="570"/>
      <c r="BH591" s="570"/>
      <c r="BI591" s="570"/>
      <c r="BJ591" s="570"/>
      <c r="BK591" s="570"/>
      <c r="BL591" s="570"/>
      <c r="BM591" s="570"/>
      <c r="BN591" s="570"/>
      <c r="BO591" s="570"/>
      <c r="BP591" s="570"/>
      <c r="BQ591" s="570"/>
      <c r="BR591" s="570"/>
      <c r="BS591" s="570"/>
      <c r="BT591" s="570"/>
      <c r="BU591" s="570"/>
      <c r="BV591" s="570"/>
      <c r="BW591" s="570"/>
      <c r="BX591" s="570"/>
      <c r="BY591" s="570"/>
      <c r="BZ591" s="570"/>
      <c r="CA591" s="570"/>
      <c r="CB591" s="570"/>
      <c r="CC591" s="570"/>
      <c r="CD591" s="570"/>
      <c r="CE591" s="570"/>
      <c r="CF591" s="570"/>
      <c r="CG591" s="570"/>
      <c r="CH591" s="570"/>
      <c r="CI591" s="570"/>
      <c r="CJ591" s="570"/>
      <c r="CK591" s="570"/>
      <c r="CL591" s="570"/>
      <c r="CM591" s="570"/>
      <c r="CN591" s="570"/>
      <c r="CO591" s="570"/>
      <c r="CP591" s="570"/>
      <c r="CQ591" s="570"/>
      <c r="CR591" s="570"/>
      <c r="CS591" s="570"/>
      <c r="CT591" s="570"/>
      <c r="CU591" s="570"/>
      <c r="CV591" s="570"/>
      <c r="CW591" s="570"/>
      <c r="CX591" s="570"/>
      <c r="CY591" s="570"/>
    </row>
    <row r="592" spans="38:103">
      <c r="AL592" s="570"/>
      <c r="AM592" s="570"/>
      <c r="AN592" s="570"/>
      <c r="AO592" s="570"/>
      <c r="AP592" s="570"/>
      <c r="AQ592" s="570"/>
      <c r="AR592" s="570"/>
      <c r="AS592" s="570"/>
      <c r="AT592" s="570"/>
      <c r="AU592" s="570"/>
      <c r="AV592" s="570"/>
      <c r="AW592" s="570"/>
      <c r="AX592" s="570"/>
      <c r="AY592" s="570"/>
      <c r="AZ592" s="570"/>
      <c r="BA592" s="570"/>
      <c r="BB592" s="570"/>
      <c r="BC592" s="570"/>
      <c r="BD592" s="570"/>
      <c r="BE592" s="570"/>
      <c r="BF592" s="570"/>
      <c r="BG592" s="570"/>
      <c r="BH592" s="570"/>
      <c r="BI592" s="570"/>
      <c r="BJ592" s="570"/>
      <c r="BK592" s="570"/>
      <c r="BL592" s="570"/>
      <c r="BM592" s="570"/>
      <c r="BN592" s="570"/>
      <c r="BO592" s="570"/>
      <c r="BP592" s="570"/>
      <c r="BQ592" s="570"/>
      <c r="BR592" s="570"/>
      <c r="BS592" s="570"/>
      <c r="BT592" s="570"/>
      <c r="BU592" s="570"/>
      <c r="BV592" s="570"/>
      <c r="BW592" s="570"/>
      <c r="BX592" s="570"/>
      <c r="BY592" s="570"/>
      <c r="BZ592" s="570"/>
      <c r="CA592" s="570"/>
      <c r="CB592" s="570"/>
      <c r="CC592" s="570"/>
      <c r="CD592" s="570"/>
      <c r="CE592" s="570"/>
      <c r="CF592" s="570"/>
      <c r="CG592" s="570"/>
      <c r="CH592" s="570"/>
      <c r="CI592" s="570"/>
      <c r="CJ592" s="570"/>
      <c r="CK592" s="570"/>
      <c r="CL592" s="570"/>
      <c r="CM592" s="570"/>
      <c r="CN592" s="570"/>
      <c r="CO592" s="570"/>
      <c r="CP592" s="570"/>
      <c r="CQ592" s="570"/>
      <c r="CR592" s="570"/>
      <c r="CS592" s="570"/>
      <c r="CT592" s="570"/>
      <c r="CU592" s="570"/>
      <c r="CV592" s="570"/>
      <c r="CW592" s="570"/>
      <c r="CX592" s="570"/>
      <c r="CY592" s="570"/>
    </row>
    <row r="593" spans="38:103">
      <c r="AL593" s="570"/>
      <c r="AM593" s="570"/>
      <c r="AN593" s="570"/>
      <c r="AO593" s="570"/>
      <c r="AP593" s="570"/>
      <c r="AQ593" s="570"/>
      <c r="AR593" s="570"/>
      <c r="AS593" s="570"/>
      <c r="AT593" s="570"/>
      <c r="AU593" s="570"/>
      <c r="AV593" s="570"/>
      <c r="AW593" s="570"/>
      <c r="AX593" s="570"/>
      <c r="AY593" s="570"/>
      <c r="AZ593" s="570"/>
      <c r="BA593" s="570"/>
      <c r="BB593" s="570"/>
      <c r="BC593" s="570"/>
      <c r="BD593" s="570"/>
      <c r="BE593" s="570"/>
      <c r="BF593" s="570"/>
      <c r="BG593" s="570"/>
      <c r="BH593" s="570"/>
      <c r="BI593" s="570"/>
      <c r="BJ593" s="570"/>
      <c r="BK593" s="570"/>
      <c r="BL593" s="570"/>
      <c r="BM593" s="570"/>
      <c r="BN593" s="570"/>
      <c r="BO593" s="570"/>
      <c r="BP593" s="570"/>
      <c r="BQ593" s="570"/>
      <c r="BR593" s="570"/>
      <c r="BS593" s="570"/>
      <c r="BT593" s="570"/>
      <c r="BU593" s="570"/>
      <c r="BV593" s="570"/>
      <c r="BW593" s="570"/>
      <c r="BX593" s="570"/>
      <c r="BY593" s="570"/>
      <c r="BZ593" s="570"/>
      <c r="CA593" s="570"/>
      <c r="CB593" s="570"/>
      <c r="CC593" s="570"/>
      <c r="CD593" s="570"/>
      <c r="CE593" s="570"/>
      <c r="CF593" s="570"/>
      <c r="CG593" s="570"/>
      <c r="CH593" s="570"/>
      <c r="CI593" s="570"/>
      <c r="CJ593" s="570"/>
      <c r="CK593" s="570"/>
      <c r="CL593" s="570"/>
      <c r="CM593" s="570"/>
      <c r="CN593" s="570"/>
      <c r="CO593" s="570"/>
      <c r="CP593" s="570"/>
      <c r="CQ593" s="570"/>
      <c r="CR593" s="570"/>
      <c r="CS593" s="570"/>
      <c r="CT593" s="570"/>
      <c r="CU593" s="570"/>
      <c r="CV593" s="570"/>
      <c r="CW593" s="570"/>
      <c r="CX593" s="570"/>
      <c r="CY593" s="570"/>
    </row>
    <row r="594" spans="38:103">
      <c r="AL594" s="570"/>
      <c r="AM594" s="570"/>
      <c r="AN594" s="570"/>
      <c r="AO594" s="570"/>
      <c r="AP594" s="570"/>
      <c r="AQ594" s="570"/>
      <c r="AR594" s="570"/>
      <c r="AS594" s="570"/>
      <c r="AT594" s="570"/>
      <c r="AU594" s="570"/>
      <c r="AV594" s="570"/>
      <c r="AW594" s="570"/>
      <c r="AX594" s="570"/>
      <c r="AY594" s="570"/>
      <c r="AZ594" s="570"/>
      <c r="BA594" s="570"/>
      <c r="BB594" s="570"/>
      <c r="BC594" s="570"/>
      <c r="BD594" s="570"/>
      <c r="BE594" s="570"/>
      <c r="BF594" s="570"/>
      <c r="BG594" s="570"/>
      <c r="BH594" s="570"/>
      <c r="BI594" s="570"/>
      <c r="BJ594" s="570"/>
      <c r="BK594" s="570"/>
      <c r="BL594" s="570"/>
      <c r="BM594" s="570"/>
      <c r="BN594" s="570"/>
      <c r="BO594" s="570"/>
      <c r="BP594" s="570"/>
      <c r="BQ594" s="570"/>
      <c r="BR594" s="570"/>
      <c r="BS594" s="570"/>
      <c r="BT594" s="570"/>
      <c r="BU594" s="570"/>
      <c r="BV594" s="570"/>
      <c r="BW594" s="570"/>
      <c r="BX594" s="570"/>
      <c r="BY594" s="570"/>
      <c r="BZ594" s="570"/>
      <c r="CA594" s="570"/>
      <c r="CB594" s="570"/>
      <c r="CC594" s="570"/>
      <c r="CD594" s="570"/>
      <c r="CE594" s="570"/>
      <c r="CF594" s="570"/>
      <c r="CG594" s="570"/>
      <c r="CH594" s="570"/>
      <c r="CI594" s="570"/>
      <c r="CJ594" s="570"/>
      <c r="CK594" s="570"/>
      <c r="CL594" s="570"/>
      <c r="CM594" s="570"/>
      <c r="CN594" s="570"/>
      <c r="CO594" s="570"/>
      <c r="CP594" s="570"/>
      <c r="CQ594" s="570"/>
      <c r="CR594" s="570"/>
      <c r="CS594" s="570"/>
      <c r="CT594" s="570"/>
      <c r="CU594" s="570"/>
      <c r="CV594" s="570"/>
      <c r="CW594" s="570"/>
      <c r="CX594" s="570"/>
      <c r="CY594" s="570"/>
    </row>
    <row r="595" spans="38:103">
      <c r="AL595" s="570"/>
      <c r="AM595" s="570"/>
      <c r="AN595" s="570"/>
      <c r="AO595" s="570"/>
      <c r="AP595" s="570"/>
      <c r="AQ595" s="570"/>
      <c r="AR595" s="570"/>
      <c r="AS595" s="570"/>
      <c r="AT595" s="570"/>
      <c r="AU595" s="570"/>
      <c r="AV595" s="570"/>
      <c r="AW595" s="570"/>
      <c r="AX595" s="570"/>
      <c r="AY595" s="570"/>
      <c r="AZ595" s="570"/>
      <c r="BA595" s="570"/>
      <c r="BB595" s="570"/>
      <c r="BC595" s="570"/>
      <c r="BD595" s="570"/>
      <c r="BE595" s="570"/>
      <c r="BF595" s="570"/>
      <c r="BG595" s="570"/>
      <c r="BH595" s="570"/>
      <c r="BI595" s="570"/>
      <c r="BJ595" s="570"/>
      <c r="BK595" s="570"/>
      <c r="BL595" s="570"/>
      <c r="BM595" s="570"/>
      <c r="BN595" s="570"/>
      <c r="BO595" s="570"/>
      <c r="BP595" s="570"/>
      <c r="BQ595" s="570"/>
      <c r="BR595" s="570"/>
      <c r="BS595" s="570"/>
      <c r="BT595" s="570"/>
      <c r="BU595" s="570"/>
      <c r="BV595" s="570"/>
      <c r="BW595" s="570"/>
      <c r="BX595" s="570"/>
      <c r="BY595" s="570"/>
      <c r="BZ595" s="570"/>
      <c r="CA595" s="570"/>
      <c r="CB595" s="570"/>
      <c r="CC595" s="570"/>
      <c r="CD595" s="570"/>
      <c r="CE595" s="570"/>
      <c r="CF595" s="570"/>
      <c r="CG595" s="570"/>
      <c r="CH595" s="570"/>
      <c r="CI595" s="570"/>
      <c r="CJ595" s="570"/>
      <c r="CK595" s="570"/>
      <c r="CL595" s="570"/>
      <c r="CM595" s="570"/>
      <c r="CN595" s="570"/>
      <c r="CO595" s="570"/>
      <c r="CP595" s="570"/>
      <c r="CQ595" s="570"/>
      <c r="CR595" s="570"/>
      <c r="CS595" s="570"/>
      <c r="CT595" s="570"/>
      <c r="CU595" s="570"/>
      <c r="CV595" s="570"/>
      <c r="CW595" s="570"/>
      <c r="CX595" s="570"/>
      <c r="CY595" s="570"/>
    </row>
    <row r="596" spans="38:103">
      <c r="AL596" s="570"/>
      <c r="AM596" s="570"/>
      <c r="AN596" s="570"/>
      <c r="AO596" s="570"/>
      <c r="AP596" s="570"/>
      <c r="AQ596" s="570"/>
      <c r="AR596" s="570"/>
      <c r="AS596" s="570"/>
      <c r="AT596" s="570"/>
      <c r="AU596" s="570"/>
      <c r="AV596" s="570"/>
      <c r="AW596" s="570"/>
      <c r="AX596" s="570"/>
      <c r="AY596" s="570"/>
      <c r="AZ596" s="570"/>
      <c r="BA596" s="570"/>
      <c r="BB596" s="570"/>
      <c r="BC596" s="570"/>
      <c r="BD596" s="570"/>
      <c r="BE596" s="570"/>
      <c r="BF596" s="570"/>
      <c r="BG596" s="570"/>
      <c r="BH596" s="570"/>
      <c r="BI596" s="570"/>
      <c r="BJ596" s="570"/>
      <c r="BK596" s="570"/>
      <c r="BL596" s="570"/>
      <c r="BM596" s="570"/>
      <c r="BN596" s="570"/>
      <c r="BO596" s="570"/>
      <c r="BP596" s="570"/>
      <c r="BQ596" s="570"/>
      <c r="BR596" s="570"/>
      <c r="BS596" s="570"/>
      <c r="BT596" s="570"/>
      <c r="BU596" s="570"/>
      <c r="BV596" s="570"/>
      <c r="BW596" s="570"/>
      <c r="BX596" s="570"/>
      <c r="BY596" s="570"/>
      <c r="BZ596" s="570"/>
      <c r="CA596" s="570"/>
      <c r="CB596" s="570"/>
      <c r="CC596" s="570"/>
      <c r="CD596" s="570"/>
      <c r="CE596" s="570"/>
      <c r="CF596" s="570"/>
      <c r="CG596" s="570"/>
      <c r="CH596" s="570"/>
      <c r="CI596" s="570"/>
      <c r="CJ596" s="570"/>
      <c r="CK596" s="570"/>
      <c r="CL596" s="570"/>
      <c r="CM596" s="570"/>
      <c r="CN596" s="570"/>
      <c r="CO596" s="570"/>
      <c r="CP596" s="570"/>
      <c r="CQ596" s="570"/>
      <c r="CR596" s="570"/>
      <c r="CS596" s="570"/>
      <c r="CT596" s="570"/>
      <c r="CU596" s="570"/>
      <c r="CV596" s="570"/>
      <c r="CW596" s="570"/>
      <c r="CX596" s="570"/>
      <c r="CY596" s="570"/>
    </row>
    <row r="597" spans="38:103">
      <c r="AL597" s="570"/>
      <c r="AM597" s="570"/>
      <c r="AN597" s="570"/>
      <c r="AO597" s="570"/>
      <c r="AP597" s="570"/>
      <c r="AQ597" s="570"/>
      <c r="AR597" s="570"/>
      <c r="AS597" s="570"/>
      <c r="AT597" s="570"/>
      <c r="AU597" s="570"/>
      <c r="AV597" s="570"/>
      <c r="AW597" s="570"/>
      <c r="AX597" s="570"/>
      <c r="AY597" s="570"/>
      <c r="AZ597" s="570"/>
      <c r="BA597" s="570"/>
      <c r="BB597" s="570"/>
      <c r="BC597" s="570"/>
      <c r="BD597" s="570"/>
      <c r="BE597" s="570"/>
      <c r="BF597" s="570"/>
      <c r="BG597" s="570"/>
      <c r="BH597" s="570"/>
      <c r="BI597" s="570"/>
      <c r="BJ597" s="570"/>
      <c r="BK597" s="570"/>
      <c r="BL597" s="570"/>
      <c r="BM597" s="570"/>
      <c r="BN597" s="570"/>
      <c r="BO597" s="570"/>
      <c r="BP597" s="570"/>
      <c r="BQ597" s="570"/>
      <c r="BR597" s="570"/>
      <c r="BS597" s="570"/>
      <c r="BT597" s="570"/>
      <c r="BU597" s="570"/>
      <c r="BV597" s="570"/>
      <c r="BW597" s="570"/>
      <c r="BX597" s="570"/>
      <c r="BY597" s="570"/>
      <c r="BZ597" s="570"/>
      <c r="CA597" s="570"/>
      <c r="CB597" s="570"/>
      <c r="CC597" s="570"/>
      <c r="CD597" s="570"/>
      <c r="CE597" s="570"/>
      <c r="CF597" s="570"/>
      <c r="CG597" s="570"/>
      <c r="CH597" s="570"/>
      <c r="CI597" s="570"/>
      <c r="CJ597" s="570"/>
      <c r="CK597" s="570"/>
      <c r="CL597" s="570"/>
      <c r="CM597" s="570"/>
      <c r="CN597" s="570"/>
      <c r="CO597" s="570"/>
      <c r="CP597" s="570"/>
      <c r="CQ597" s="570"/>
      <c r="CR597" s="570"/>
      <c r="CS597" s="570"/>
      <c r="CT597" s="570"/>
      <c r="CU597" s="570"/>
      <c r="CV597" s="570"/>
      <c r="CW597" s="570"/>
      <c r="CX597" s="570"/>
      <c r="CY597" s="570"/>
    </row>
    <row r="598" spans="38:103">
      <c r="AL598" s="570"/>
      <c r="AM598" s="570"/>
      <c r="AN598" s="570"/>
      <c r="AO598" s="570"/>
      <c r="AP598" s="570"/>
      <c r="AQ598" s="570"/>
      <c r="AR598" s="570"/>
      <c r="AS598" s="570"/>
      <c r="AT598" s="570"/>
      <c r="AU598" s="570"/>
      <c r="AV598" s="570"/>
      <c r="AW598" s="570"/>
      <c r="AX598" s="570"/>
      <c r="AY598" s="570"/>
      <c r="AZ598" s="570"/>
      <c r="BA598" s="570"/>
      <c r="BB598" s="570"/>
      <c r="BC598" s="570"/>
      <c r="BD598" s="570"/>
      <c r="BE598" s="570"/>
      <c r="BF598" s="570"/>
      <c r="BG598" s="570"/>
      <c r="BH598" s="570"/>
      <c r="BI598" s="570"/>
      <c r="BJ598" s="570"/>
      <c r="BK598" s="570"/>
      <c r="BL598" s="570"/>
      <c r="BM598" s="570"/>
      <c r="BN598" s="570"/>
      <c r="BO598" s="570"/>
      <c r="BP598" s="570"/>
      <c r="BQ598" s="570"/>
      <c r="BR598" s="570"/>
      <c r="BS598" s="570"/>
      <c r="BT598" s="570"/>
      <c r="BU598" s="570"/>
      <c r="BV598" s="570"/>
      <c r="BW598" s="570"/>
      <c r="BX598" s="570"/>
      <c r="BY598" s="570"/>
      <c r="BZ598" s="570"/>
      <c r="CA598" s="570"/>
      <c r="CB598" s="570"/>
      <c r="CC598" s="570"/>
      <c r="CD598" s="570"/>
      <c r="CE598" s="570"/>
      <c r="CF598" s="570"/>
      <c r="CG598" s="570"/>
      <c r="CH598" s="570"/>
      <c r="CI598" s="570"/>
      <c r="CJ598" s="570"/>
      <c r="CK598" s="570"/>
      <c r="CL598" s="570"/>
      <c r="CM598" s="570"/>
      <c r="CN598" s="570"/>
      <c r="CO598" s="570"/>
      <c r="CP598" s="570"/>
      <c r="CQ598" s="570"/>
      <c r="CR598" s="570"/>
      <c r="CS598" s="570"/>
      <c r="CT598" s="570"/>
      <c r="CU598" s="570"/>
      <c r="CV598" s="570"/>
      <c r="CW598" s="570"/>
      <c r="CX598" s="570"/>
      <c r="CY598" s="570"/>
    </row>
    <row r="599" spans="38:103">
      <c r="AL599" s="570"/>
      <c r="AM599" s="570"/>
      <c r="AN599" s="570"/>
      <c r="AO599" s="570"/>
      <c r="AP599" s="570"/>
      <c r="AQ599" s="570"/>
      <c r="AR599" s="570"/>
      <c r="AS599" s="570"/>
      <c r="AT599" s="570"/>
      <c r="AU599" s="570"/>
      <c r="AV599" s="570"/>
      <c r="AW599" s="570"/>
      <c r="AX599" s="570"/>
      <c r="AY599" s="570"/>
      <c r="AZ599" s="570"/>
      <c r="BA599" s="570"/>
      <c r="BB599" s="570"/>
      <c r="BC599" s="570"/>
      <c r="BD599" s="570"/>
      <c r="BE599" s="570"/>
      <c r="BF599" s="570"/>
      <c r="BG599" s="570"/>
      <c r="BH599" s="570"/>
      <c r="BI599" s="570"/>
      <c r="BJ599" s="570"/>
      <c r="BK599" s="570"/>
      <c r="BL599" s="570"/>
      <c r="BM599" s="570"/>
      <c r="BN599" s="570"/>
      <c r="BO599" s="570"/>
      <c r="BP599" s="570"/>
      <c r="BQ599" s="570"/>
      <c r="BR599" s="570"/>
      <c r="BS599" s="570"/>
      <c r="BT599" s="570"/>
      <c r="BU599" s="570"/>
      <c r="BV599" s="570"/>
      <c r="BW599" s="570"/>
      <c r="BX599" s="570"/>
      <c r="BY599" s="570"/>
      <c r="BZ599" s="570"/>
      <c r="CA599" s="570"/>
      <c r="CB599" s="570"/>
      <c r="CC599" s="570"/>
      <c r="CD599" s="570"/>
      <c r="CE599" s="570"/>
      <c r="CF599" s="570"/>
      <c r="CG599" s="570"/>
      <c r="CH599" s="570"/>
      <c r="CI599" s="570"/>
      <c r="CJ599" s="570"/>
      <c r="CK599" s="570"/>
      <c r="CL599" s="570"/>
      <c r="CM599" s="570"/>
      <c r="CN599" s="570"/>
      <c r="CO599" s="570"/>
      <c r="CP599" s="570"/>
      <c r="CQ599" s="570"/>
      <c r="CR599" s="570"/>
      <c r="CS599" s="570"/>
      <c r="CT599" s="570"/>
      <c r="CU599" s="570"/>
      <c r="CV599" s="570"/>
      <c r="CW599" s="570"/>
      <c r="CX599" s="570"/>
      <c r="CY599" s="570"/>
    </row>
    <row r="600" spans="38:103">
      <c r="AL600" s="570"/>
      <c r="AM600" s="570"/>
      <c r="AN600" s="570"/>
      <c r="AO600" s="570"/>
      <c r="AP600" s="570"/>
      <c r="AQ600" s="570"/>
      <c r="AR600" s="570"/>
      <c r="AS600" s="570"/>
      <c r="AT600" s="570"/>
      <c r="AU600" s="570"/>
      <c r="AV600" s="570"/>
      <c r="AW600" s="570"/>
      <c r="AX600" s="570"/>
      <c r="AY600" s="570"/>
      <c r="AZ600" s="570"/>
      <c r="BA600" s="570"/>
      <c r="BB600" s="570"/>
      <c r="BC600" s="570"/>
      <c r="BD600" s="570"/>
      <c r="BE600" s="570"/>
      <c r="BF600" s="570"/>
      <c r="BG600" s="570"/>
      <c r="BH600" s="570"/>
      <c r="BI600" s="570"/>
      <c r="BJ600" s="570"/>
      <c r="BK600" s="570"/>
      <c r="BL600" s="570"/>
      <c r="BM600" s="570"/>
      <c r="BN600" s="570"/>
      <c r="BO600" s="570"/>
      <c r="BP600" s="570"/>
      <c r="BQ600" s="570"/>
      <c r="BR600" s="570"/>
      <c r="BS600" s="570"/>
      <c r="BT600" s="570"/>
      <c r="BU600" s="570"/>
      <c r="BV600" s="570"/>
      <c r="BW600" s="570"/>
      <c r="BX600" s="570"/>
      <c r="BY600" s="570"/>
      <c r="BZ600" s="570"/>
      <c r="CA600" s="570"/>
      <c r="CB600" s="570"/>
      <c r="CC600" s="570"/>
      <c r="CD600" s="570"/>
      <c r="CE600" s="570"/>
      <c r="CF600" s="570"/>
      <c r="CG600" s="570"/>
      <c r="CH600" s="570"/>
      <c r="CI600" s="570"/>
      <c r="CJ600" s="570"/>
      <c r="CK600" s="570"/>
      <c r="CL600" s="570"/>
      <c r="CM600" s="570"/>
      <c r="CN600" s="570"/>
      <c r="CO600" s="570"/>
      <c r="CP600" s="570"/>
      <c r="CQ600" s="570"/>
      <c r="CR600" s="570"/>
      <c r="CS600" s="570"/>
      <c r="CT600" s="570"/>
      <c r="CU600" s="570"/>
      <c r="CV600" s="570"/>
      <c r="CW600" s="570"/>
      <c r="CX600" s="570"/>
      <c r="CY600" s="570"/>
    </row>
    <row r="601" spans="38:103">
      <c r="AL601" s="570"/>
      <c r="AM601" s="570"/>
      <c r="AN601" s="570"/>
      <c r="AO601" s="570"/>
      <c r="AP601" s="570"/>
      <c r="AQ601" s="570"/>
      <c r="AR601" s="570"/>
      <c r="AS601" s="570"/>
      <c r="AT601" s="570"/>
      <c r="AU601" s="570"/>
      <c r="AV601" s="570"/>
      <c r="AW601" s="570"/>
      <c r="AX601" s="570"/>
      <c r="AY601" s="570"/>
      <c r="AZ601" s="570"/>
      <c r="BA601" s="570"/>
      <c r="BB601" s="570"/>
      <c r="BC601" s="570"/>
      <c r="BD601" s="570"/>
      <c r="BE601" s="570"/>
      <c r="BF601" s="570"/>
      <c r="BG601" s="570"/>
      <c r="BH601" s="570"/>
      <c r="BI601" s="570"/>
      <c r="BJ601" s="570"/>
      <c r="BK601" s="570"/>
      <c r="BL601" s="570"/>
      <c r="BM601" s="570"/>
      <c r="BN601" s="570"/>
      <c r="BO601" s="570"/>
      <c r="BP601" s="570"/>
      <c r="BQ601" s="570"/>
      <c r="BR601" s="570"/>
      <c r="BS601" s="570"/>
      <c r="BT601" s="570"/>
      <c r="BU601" s="570"/>
      <c r="BV601" s="570"/>
      <c r="BW601" s="570"/>
      <c r="BX601" s="570"/>
      <c r="BY601" s="570"/>
      <c r="BZ601" s="570"/>
      <c r="CA601" s="570"/>
      <c r="CB601" s="570"/>
      <c r="CC601" s="570"/>
      <c r="CD601" s="570"/>
      <c r="CE601" s="570"/>
      <c r="CF601" s="570"/>
      <c r="CG601" s="570"/>
      <c r="CH601" s="570"/>
      <c r="CI601" s="570"/>
      <c r="CJ601" s="570"/>
      <c r="CK601" s="570"/>
      <c r="CL601" s="570"/>
      <c r="CM601" s="570"/>
      <c r="CN601" s="570"/>
      <c r="CO601" s="570"/>
      <c r="CP601" s="570"/>
      <c r="CQ601" s="570"/>
      <c r="CR601" s="570"/>
      <c r="CS601" s="570"/>
      <c r="CT601" s="570"/>
      <c r="CU601" s="570"/>
      <c r="CV601" s="570"/>
      <c r="CW601" s="570"/>
      <c r="CX601" s="570"/>
      <c r="CY601" s="570"/>
    </row>
    <row r="602" spans="38:103">
      <c r="AL602" s="570"/>
      <c r="AM602" s="570"/>
      <c r="AN602" s="570"/>
      <c r="AO602" s="570"/>
      <c r="AP602" s="570"/>
      <c r="AQ602" s="570"/>
      <c r="AR602" s="570"/>
      <c r="AS602" s="570"/>
      <c r="AT602" s="570"/>
      <c r="AU602" s="570"/>
      <c r="AV602" s="570"/>
      <c r="AW602" s="570"/>
      <c r="AX602" s="570"/>
      <c r="AY602" s="570"/>
      <c r="AZ602" s="570"/>
      <c r="BA602" s="570"/>
      <c r="BB602" s="570"/>
      <c r="BC602" s="570"/>
      <c r="BD602" s="570"/>
      <c r="BE602" s="570"/>
      <c r="BF602" s="570"/>
      <c r="BG602" s="570"/>
      <c r="BH602" s="570"/>
      <c r="BI602" s="570"/>
      <c r="BJ602" s="570"/>
      <c r="BK602" s="570"/>
      <c r="BL602" s="570"/>
      <c r="BM602" s="570"/>
      <c r="BN602" s="570"/>
      <c r="BO602" s="570"/>
      <c r="BP602" s="570"/>
      <c r="BQ602" s="570"/>
      <c r="BR602" s="570"/>
      <c r="BS602" s="570"/>
      <c r="BT602" s="570"/>
      <c r="BU602" s="570"/>
      <c r="BV602" s="570"/>
      <c r="BW602" s="570"/>
      <c r="BX602" s="570"/>
      <c r="BY602" s="570"/>
      <c r="BZ602" s="570"/>
      <c r="CA602" s="570"/>
      <c r="CB602" s="570"/>
      <c r="CC602" s="570"/>
      <c r="CD602" s="570"/>
      <c r="CE602" s="570"/>
      <c r="CF602" s="570"/>
      <c r="CG602" s="570"/>
      <c r="CH602" s="570"/>
      <c r="CI602" s="570"/>
      <c r="CJ602" s="570"/>
      <c r="CK602" s="570"/>
      <c r="CL602" s="570"/>
      <c r="CM602" s="570"/>
      <c r="CN602" s="570"/>
      <c r="CO602" s="570"/>
      <c r="CP602" s="570"/>
      <c r="CQ602" s="570"/>
      <c r="CR602" s="570"/>
      <c r="CS602" s="570"/>
      <c r="CT602" s="570"/>
      <c r="CU602" s="570"/>
      <c r="CV602" s="570"/>
      <c r="CW602" s="570"/>
      <c r="CX602" s="570"/>
      <c r="CY602" s="570"/>
    </row>
    <row r="603" spans="38:103">
      <c r="AL603" s="570"/>
      <c r="AM603" s="570"/>
      <c r="AN603" s="570"/>
      <c r="AO603" s="570"/>
      <c r="AP603" s="570"/>
      <c r="AQ603" s="570"/>
      <c r="AR603" s="570"/>
      <c r="AS603" s="570"/>
      <c r="AT603" s="570"/>
      <c r="AU603" s="570"/>
      <c r="AV603" s="570"/>
      <c r="AW603" s="570"/>
      <c r="AX603" s="570"/>
      <c r="AY603" s="570"/>
      <c r="AZ603" s="570"/>
      <c r="BA603" s="570"/>
      <c r="BB603" s="570"/>
      <c r="BC603" s="570"/>
      <c r="BD603" s="570"/>
      <c r="BE603" s="570"/>
      <c r="BF603" s="570"/>
      <c r="BG603" s="570"/>
      <c r="BH603" s="570"/>
      <c r="BI603" s="570"/>
      <c r="BJ603" s="570"/>
      <c r="BK603" s="570"/>
      <c r="BL603" s="570"/>
      <c r="BM603" s="570"/>
      <c r="BN603" s="570"/>
      <c r="BO603" s="570"/>
      <c r="BP603" s="570"/>
      <c r="BQ603" s="570"/>
      <c r="BR603" s="570"/>
      <c r="BS603" s="570"/>
      <c r="BT603" s="570"/>
      <c r="BU603" s="570"/>
      <c r="BV603" s="570"/>
      <c r="BW603" s="570"/>
      <c r="BX603" s="570"/>
      <c r="BY603" s="570"/>
      <c r="BZ603" s="570"/>
      <c r="CA603" s="570"/>
      <c r="CB603" s="570"/>
      <c r="CC603" s="570"/>
      <c r="CD603" s="570"/>
      <c r="CE603" s="570"/>
      <c r="CF603" s="570"/>
      <c r="CG603" s="570"/>
      <c r="CH603" s="570"/>
      <c r="CI603" s="570"/>
      <c r="CJ603" s="570"/>
      <c r="CK603" s="570"/>
      <c r="CL603" s="570"/>
      <c r="CM603" s="570"/>
      <c r="CN603" s="570"/>
      <c r="CO603" s="570"/>
      <c r="CP603" s="570"/>
      <c r="CQ603" s="570"/>
      <c r="CR603" s="570"/>
      <c r="CS603" s="570"/>
      <c r="CT603" s="570"/>
      <c r="CU603" s="570"/>
      <c r="CV603" s="570"/>
      <c r="CW603" s="570"/>
      <c r="CX603" s="570"/>
      <c r="CY603" s="570"/>
    </row>
    <row r="604" spans="38:103">
      <c r="AL604" s="570"/>
      <c r="AM604" s="570"/>
      <c r="AN604" s="570"/>
      <c r="AO604" s="570"/>
      <c r="AP604" s="570"/>
      <c r="AQ604" s="570"/>
      <c r="AR604" s="570"/>
      <c r="AS604" s="570"/>
      <c r="AT604" s="570"/>
      <c r="AU604" s="570"/>
      <c r="AV604" s="570"/>
      <c r="AW604" s="570"/>
      <c r="AX604" s="570"/>
      <c r="AY604" s="570"/>
      <c r="AZ604" s="570"/>
      <c r="BA604" s="570"/>
      <c r="BB604" s="570"/>
      <c r="BC604" s="570"/>
      <c r="BD604" s="570"/>
      <c r="BE604" s="570"/>
      <c r="BF604" s="570"/>
      <c r="BG604" s="570"/>
      <c r="BH604" s="570"/>
      <c r="BI604" s="570"/>
      <c r="BJ604" s="570"/>
      <c r="BK604" s="570"/>
      <c r="BL604" s="570"/>
      <c r="BM604" s="570"/>
      <c r="BN604" s="570"/>
      <c r="BO604" s="570"/>
      <c r="BP604" s="570"/>
      <c r="BQ604" s="570"/>
      <c r="BR604" s="570"/>
      <c r="BS604" s="570"/>
      <c r="BT604" s="570"/>
      <c r="BU604" s="570"/>
      <c r="BV604" s="570"/>
      <c r="BW604" s="570"/>
      <c r="BX604" s="570"/>
      <c r="BY604" s="570"/>
      <c r="BZ604" s="570"/>
      <c r="CA604" s="570"/>
      <c r="CB604" s="570"/>
      <c r="CC604" s="570"/>
      <c r="CD604" s="570"/>
      <c r="CE604" s="570"/>
      <c r="CF604" s="570"/>
      <c r="CG604" s="570"/>
      <c r="CH604" s="570"/>
      <c r="CI604" s="570"/>
      <c r="CJ604" s="570"/>
      <c r="CK604" s="570"/>
      <c r="CL604" s="570"/>
      <c r="CM604" s="570"/>
      <c r="CN604" s="570"/>
      <c r="CO604" s="570"/>
      <c r="CP604" s="570"/>
      <c r="CQ604" s="570"/>
      <c r="CR604" s="570"/>
      <c r="CS604" s="570"/>
      <c r="CT604" s="570"/>
      <c r="CU604" s="570"/>
      <c r="CV604" s="570"/>
      <c r="CW604" s="570"/>
      <c r="CX604" s="570"/>
      <c r="CY604" s="570"/>
    </row>
    <row r="605" spans="38:103">
      <c r="AL605" s="570"/>
      <c r="AM605" s="570"/>
      <c r="AN605" s="570"/>
      <c r="AO605" s="570"/>
      <c r="AP605" s="570"/>
      <c r="AQ605" s="570"/>
      <c r="AR605" s="570"/>
      <c r="AS605" s="570"/>
      <c r="AT605" s="570"/>
      <c r="AU605" s="570"/>
      <c r="AV605" s="570"/>
      <c r="AW605" s="570"/>
      <c r="AX605" s="570"/>
      <c r="AY605" s="570"/>
      <c r="AZ605" s="570"/>
      <c r="BA605" s="570"/>
      <c r="BB605" s="570"/>
      <c r="BC605" s="570"/>
      <c r="BD605" s="570"/>
      <c r="BE605" s="570"/>
      <c r="BF605" s="570"/>
      <c r="BG605" s="570"/>
      <c r="BH605" s="570"/>
      <c r="BI605" s="570"/>
      <c r="BJ605" s="570"/>
      <c r="BK605" s="570"/>
      <c r="BL605" s="570"/>
      <c r="BM605" s="570"/>
      <c r="BN605" s="570"/>
      <c r="BO605" s="570"/>
      <c r="BP605" s="570"/>
      <c r="BQ605" s="570"/>
      <c r="BR605" s="570"/>
      <c r="BS605" s="570"/>
      <c r="BT605" s="570"/>
      <c r="BU605" s="570"/>
      <c r="BV605" s="570"/>
      <c r="BW605" s="570"/>
      <c r="BX605" s="570"/>
      <c r="BY605" s="570"/>
      <c r="BZ605" s="570"/>
      <c r="CA605" s="570"/>
      <c r="CB605" s="570"/>
      <c r="CC605" s="570"/>
      <c r="CD605" s="570"/>
      <c r="CE605" s="570"/>
      <c r="CF605" s="570"/>
      <c r="CG605" s="570"/>
      <c r="CH605" s="570"/>
      <c r="CI605" s="570"/>
      <c r="CJ605" s="570"/>
      <c r="CK605" s="570"/>
      <c r="CL605" s="570"/>
      <c r="CM605" s="570"/>
      <c r="CN605" s="570"/>
      <c r="CO605" s="570"/>
      <c r="CP605" s="570"/>
      <c r="CQ605" s="570"/>
      <c r="CR605" s="570"/>
      <c r="CS605" s="570"/>
      <c r="CT605" s="570"/>
      <c r="CU605" s="570"/>
      <c r="CV605" s="570"/>
      <c r="CW605" s="570"/>
      <c r="CX605" s="570"/>
      <c r="CY605" s="570"/>
    </row>
    <row r="606" spans="38:103">
      <c r="AL606" s="570"/>
      <c r="AM606" s="570"/>
      <c r="AN606" s="570"/>
      <c r="AO606" s="570"/>
      <c r="AP606" s="570"/>
      <c r="AQ606" s="570"/>
      <c r="AR606" s="570"/>
      <c r="AS606" s="570"/>
      <c r="AT606" s="570"/>
      <c r="AU606" s="570"/>
      <c r="AV606" s="570"/>
      <c r="AW606" s="570"/>
      <c r="AX606" s="570"/>
      <c r="AY606" s="570"/>
      <c r="AZ606" s="570"/>
      <c r="BA606" s="570"/>
      <c r="BB606" s="570"/>
      <c r="BC606" s="570"/>
      <c r="BD606" s="570"/>
      <c r="BE606" s="570"/>
      <c r="BF606" s="570"/>
      <c r="BG606" s="570"/>
      <c r="BH606" s="570"/>
      <c r="BI606" s="570"/>
      <c r="BJ606" s="570"/>
      <c r="BK606" s="570"/>
      <c r="BL606" s="570"/>
      <c r="BM606" s="570"/>
      <c r="BN606" s="570"/>
      <c r="BO606" s="570"/>
      <c r="BP606" s="570"/>
      <c r="BQ606" s="570"/>
      <c r="BR606" s="570"/>
      <c r="BS606" s="570"/>
      <c r="BT606" s="570"/>
      <c r="BU606" s="570"/>
      <c r="BV606" s="570"/>
      <c r="BW606" s="570"/>
      <c r="BX606" s="570"/>
      <c r="BY606" s="570"/>
      <c r="BZ606" s="570"/>
      <c r="CA606" s="570"/>
      <c r="CB606" s="570"/>
      <c r="CC606" s="570"/>
      <c r="CD606" s="570"/>
      <c r="CE606" s="570"/>
      <c r="CF606" s="570"/>
      <c r="CG606" s="570"/>
      <c r="CH606" s="570"/>
      <c r="CI606" s="570"/>
      <c r="CJ606" s="570"/>
      <c r="CK606" s="570"/>
      <c r="CL606" s="570"/>
      <c r="CM606" s="570"/>
      <c r="CN606" s="570"/>
      <c r="CO606" s="570"/>
      <c r="CP606" s="570"/>
      <c r="CQ606" s="570"/>
      <c r="CR606" s="570"/>
      <c r="CS606" s="570"/>
      <c r="CT606" s="570"/>
      <c r="CU606" s="570"/>
      <c r="CV606" s="570"/>
      <c r="CW606" s="570"/>
      <c r="CX606" s="570"/>
      <c r="CY606" s="570"/>
    </row>
    <row r="607" spans="38:103">
      <c r="AL607" s="570"/>
      <c r="AM607" s="570"/>
      <c r="AN607" s="570"/>
      <c r="AO607" s="570"/>
      <c r="AP607" s="570"/>
      <c r="AQ607" s="570"/>
      <c r="AR607" s="570"/>
      <c r="AS607" s="570"/>
      <c r="AT607" s="570"/>
      <c r="AU607" s="570"/>
      <c r="AV607" s="570"/>
      <c r="AW607" s="570"/>
      <c r="AX607" s="570"/>
      <c r="AY607" s="570"/>
      <c r="AZ607" s="570"/>
      <c r="BA607" s="570"/>
      <c r="BB607" s="570"/>
      <c r="BC607" s="570"/>
      <c r="BD607" s="570"/>
      <c r="BE607" s="570"/>
      <c r="BF607" s="570"/>
      <c r="BG607" s="570"/>
      <c r="BH607" s="570"/>
      <c r="BI607" s="570"/>
      <c r="BJ607" s="570"/>
      <c r="BK607" s="570"/>
      <c r="BL607" s="570"/>
      <c r="BM607" s="570"/>
      <c r="BN607" s="570"/>
      <c r="BO607" s="570"/>
      <c r="BP607" s="570"/>
      <c r="BQ607" s="570"/>
      <c r="BR607" s="570"/>
      <c r="BS607" s="570"/>
      <c r="BT607" s="570"/>
      <c r="BU607" s="570"/>
      <c r="BV607" s="570"/>
      <c r="BW607" s="570"/>
      <c r="BX607" s="570"/>
      <c r="BY607" s="570"/>
      <c r="BZ607" s="570"/>
      <c r="CA607" s="570"/>
      <c r="CB607" s="570"/>
      <c r="CC607" s="570"/>
      <c r="CD607" s="570"/>
      <c r="CE607" s="570"/>
      <c r="CF607" s="570"/>
      <c r="CG607" s="570"/>
      <c r="CH607" s="570"/>
      <c r="CI607" s="570"/>
      <c r="CJ607" s="570"/>
      <c r="CK607" s="570"/>
      <c r="CL607" s="570"/>
      <c r="CM607" s="570"/>
      <c r="CN607" s="570"/>
      <c r="CO607" s="570"/>
      <c r="CP607" s="570"/>
      <c r="CQ607" s="570"/>
      <c r="CR607" s="570"/>
      <c r="CS607" s="570"/>
      <c r="CT607" s="570"/>
      <c r="CU607" s="570"/>
      <c r="CV607" s="570"/>
      <c r="CW607" s="570"/>
      <c r="CX607" s="570"/>
      <c r="CY607" s="570"/>
    </row>
    <row r="608" spans="38:103">
      <c r="AL608" s="570"/>
      <c r="AM608" s="570"/>
      <c r="AN608" s="570"/>
      <c r="AO608" s="570"/>
      <c r="AP608" s="570"/>
      <c r="AQ608" s="570"/>
      <c r="AR608" s="570"/>
      <c r="AS608" s="570"/>
      <c r="AT608" s="570"/>
      <c r="AU608" s="570"/>
      <c r="AV608" s="570"/>
      <c r="AW608" s="570"/>
      <c r="AX608" s="570"/>
      <c r="AY608" s="570"/>
      <c r="AZ608" s="570"/>
      <c r="BA608" s="570"/>
      <c r="BB608" s="570"/>
      <c r="BC608" s="570"/>
      <c r="BD608" s="570"/>
      <c r="BE608" s="570"/>
      <c r="BF608" s="570"/>
      <c r="BG608" s="570"/>
      <c r="BH608" s="570"/>
      <c r="BI608" s="570"/>
      <c r="BJ608" s="570"/>
      <c r="BK608" s="570"/>
      <c r="BL608" s="570"/>
      <c r="BM608" s="570"/>
      <c r="BN608" s="570"/>
      <c r="BO608" s="570"/>
      <c r="BP608" s="570"/>
      <c r="BQ608" s="570"/>
      <c r="BR608" s="570"/>
      <c r="BS608" s="570"/>
      <c r="BT608" s="570"/>
      <c r="BU608" s="570"/>
      <c r="BV608" s="570"/>
      <c r="BW608" s="570"/>
      <c r="BX608" s="570"/>
      <c r="BY608" s="570"/>
      <c r="BZ608" s="570"/>
      <c r="CA608" s="570"/>
      <c r="CB608" s="570"/>
      <c r="CC608" s="570"/>
      <c r="CD608" s="570"/>
      <c r="CE608" s="570"/>
      <c r="CF608" s="570"/>
      <c r="CG608" s="570"/>
      <c r="CH608" s="570"/>
      <c r="CI608" s="570"/>
      <c r="CJ608" s="570"/>
      <c r="CK608" s="570"/>
      <c r="CL608" s="570"/>
      <c r="CM608" s="570"/>
      <c r="CN608" s="570"/>
      <c r="CO608" s="570"/>
      <c r="CP608" s="570"/>
      <c r="CQ608" s="570"/>
      <c r="CR608" s="570"/>
      <c r="CS608" s="570"/>
      <c r="CT608" s="570"/>
      <c r="CU608" s="570"/>
      <c r="CV608" s="570"/>
      <c r="CW608" s="570"/>
      <c r="CX608" s="570"/>
      <c r="CY608" s="570"/>
    </row>
    <row r="609" spans="38:103">
      <c r="AL609" s="570"/>
      <c r="AM609" s="570"/>
      <c r="AN609" s="570"/>
      <c r="AO609" s="570"/>
      <c r="AP609" s="570"/>
      <c r="AQ609" s="570"/>
      <c r="AR609" s="570"/>
      <c r="AS609" s="570"/>
      <c r="AT609" s="570"/>
      <c r="AU609" s="570"/>
      <c r="AV609" s="570"/>
      <c r="AW609" s="570"/>
      <c r="AX609" s="570"/>
      <c r="AY609" s="570"/>
      <c r="AZ609" s="570"/>
      <c r="BA609" s="570"/>
      <c r="BB609" s="570"/>
      <c r="BC609" s="570"/>
      <c r="BD609" s="570"/>
      <c r="BE609" s="570"/>
      <c r="BF609" s="570"/>
      <c r="BG609" s="570"/>
      <c r="BH609" s="570"/>
      <c r="BI609" s="570"/>
      <c r="BJ609" s="570"/>
      <c r="BK609" s="570"/>
      <c r="BL609" s="570"/>
      <c r="BM609" s="570"/>
      <c r="BN609" s="570"/>
      <c r="BO609" s="570"/>
      <c r="BP609" s="570"/>
      <c r="BQ609" s="570"/>
      <c r="BR609" s="570"/>
      <c r="BS609" s="570"/>
      <c r="BT609" s="570"/>
      <c r="BU609" s="570"/>
      <c r="BV609" s="570"/>
      <c r="BW609" s="570"/>
      <c r="BX609" s="570"/>
      <c r="BY609" s="570"/>
      <c r="BZ609" s="570"/>
      <c r="CA609" s="570"/>
      <c r="CB609" s="570"/>
      <c r="CC609" s="570"/>
      <c r="CD609" s="570"/>
      <c r="CE609" s="570"/>
      <c r="CF609" s="570"/>
      <c r="CG609" s="570"/>
      <c r="CH609" s="570"/>
      <c r="CI609" s="570"/>
      <c r="CJ609" s="570"/>
      <c r="CK609" s="570"/>
      <c r="CL609" s="570"/>
      <c r="CM609" s="570"/>
      <c r="CN609" s="570"/>
      <c r="CO609" s="570"/>
      <c r="CP609" s="570"/>
      <c r="CQ609" s="570"/>
      <c r="CR609" s="570"/>
      <c r="CS609" s="570"/>
      <c r="CT609" s="570"/>
      <c r="CU609" s="570"/>
      <c r="CV609" s="570"/>
      <c r="CW609" s="570"/>
      <c r="CX609" s="570"/>
      <c r="CY609" s="570"/>
    </row>
    <row r="610" spans="38:103">
      <c r="AL610" s="570"/>
      <c r="AM610" s="570"/>
      <c r="AN610" s="570"/>
      <c r="AO610" s="570"/>
      <c r="AP610" s="570"/>
      <c r="AQ610" s="570"/>
      <c r="AR610" s="570"/>
      <c r="AS610" s="570"/>
      <c r="AT610" s="570"/>
      <c r="AU610" s="570"/>
      <c r="AV610" s="570"/>
      <c r="AW610" s="570"/>
      <c r="AX610" s="570"/>
      <c r="AY610" s="570"/>
      <c r="AZ610" s="570"/>
      <c r="BA610" s="570"/>
      <c r="BB610" s="570"/>
      <c r="BC610" s="570"/>
      <c r="BD610" s="570"/>
      <c r="BE610" s="570"/>
      <c r="BF610" s="570"/>
      <c r="BG610" s="570"/>
      <c r="BH610" s="570"/>
      <c r="BI610" s="570"/>
      <c r="BJ610" s="570"/>
      <c r="BK610" s="570"/>
      <c r="BL610" s="570"/>
      <c r="BM610" s="570"/>
      <c r="BN610" s="570"/>
      <c r="BO610" s="570"/>
      <c r="BP610" s="570"/>
      <c r="BQ610" s="570"/>
      <c r="BR610" s="570"/>
      <c r="BS610" s="570"/>
      <c r="BT610" s="570"/>
      <c r="BU610" s="570"/>
      <c r="BV610" s="570"/>
      <c r="BW610" s="570"/>
      <c r="BX610" s="570"/>
      <c r="BY610" s="570"/>
      <c r="BZ610" s="570"/>
      <c r="CA610" s="570"/>
      <c r="CB610" s="570"/>
      <c r="CC610" s="570"/>
      <c r="CD610" s="570"/>
      <c r="CE610" s="570"/>
      <c r="CF610" s="570"/>
      <c r="CG610" s="570"/>
      <c r="CH610" s="570"/>
      <c r="CI610" s="570"/>
      <c r="CJ610" s="570"/>
      <c r="CK610" s="570"/>
      <c r="CL610" s="570"/>
      <c r="CM610" s="570"/>
      <c r="CN610" s="570"/>
      <c r="CO610" s="570"/>
      <c r="CP610" s="570"/>
      <c r="CQ610" s="570"/>
      <c r="CR610" s="570"/>
      <c r="CS610" s="570"/>
      <c r="CT610" s="570"/>
      <c r="CU610" s="570"/>
      <c r="CV610" s="570"/>
      <c r="CW610" s="570"/>
      <c r="CX610" s="570"/>
      <c r="CY610" s="570"/>
    </row>
    <row r="611" spans="38:103">
      <c r="AL611" s="570"/>
      <c r="AM611" s="570"/>
      <c r="AN611" s="570"/>
      <c r="AO611" s="570"/>
      <c r="AP611" s="570"/>
      <c r="AQ611" s="570"/>
      <c r="AR611" s="570"/>
      <c r="AS611" s="570"/>
      <c r="AT611" s="570"/>
      <c r="AU611" s="570"/>
      <c r="AV611" s="570"/>
      <c r="AW611" s="570"/>
      <c r="AX611" s="570"/>
      <c r="AY611" s="570"/>
      <c r="AZ611" s="570"/>
      <c r="BA611" s="570"/>
      <c r="BB611" s="570"/>
      <c r="BC611" s="570"/>
      <c r="BD611" s="570"/>
      <c r="BE611" s="570"/>
      <c r="BF611" s="570"/>
      <c r="BG611" s="570"/>
      <c r="BH611" s="570"/>
      <c r="BI611" s="570"/>
      <c r="BJ611" s="570"/>
      <c r="BK611" s="570"/>
      <c r="BL611" s="570"/>
      <c r="BM611" s="570"/>
      <c r="BN611" s="570"/>
      <c r="BO611" s="570"/>
      <c r="BP611" s="570"/>
      <c r="BQ611" s="570"/>
      <c r="BR611" s="570"/>
      <c r="BS611" s="570"/>
      <c r="BT611" s="570"/>
      <c r="BU611" s="570"/>
      <c r="BV611" s="570"/>
      <c r="BW611" s="570"/>
      <c r="BX611" s="570"/>
      <c r="BY611" s="570"/>
      <c r="BZ611" s="570"/>
      <c r="CA611" s="570"/>
      <c r="CB611" s="570"/>
      <c r="CC611" s="570"/>
      <c r="CD611" s="570"/>
      <c r="CE611" s="570"/>
      <c r="CF611" s="570"/>
      <c r="CG611" s="570"/>
      <c r="CH611" s="570"/>
      <c r="CI611" s="570"/>
      <c r="CJ611" s="570"/>
      <c r="CK611" s="570"/>
      <c r="CL611" s="570"/>
      <c r="CM611" s="570"/>
      <c r="CN611" s="570"/>
      <c r="CO611" s="570"/>
      <c r="CP611" s="570"/>
      <c r="CQ611" s="570"/>
      <c r="CR611" s="570"/>
      <c r="CS611" s="570"/>
      <c r="CT611" s="570"/>
      <c r="CU611" s="570"/>
      <c r="CV611" s="570"/>
      <c r="CW611" s="570"/>
      <c r="CX611" s="570"/>
      <c r="CY611" s="570"/>
    </row>
    <row r="612" spans="38:103">
      <c r="AL612" s="570"/>
      <c r="AM612" s="570"/>
      <c r="AN612" s="570"/>
      <c r="AO612" s="570"/>
      <c r="AP612" s="570"/>
      <c r="AQ612" s="570"/>
      <c r="AR612" s="570"/>
      <c r="AS612" s="570"/>
      <c r="AT612" s="570"/>
      <c r="AU612" s="570"/>
      <c r="AV612" s="570"/>
      <c r="AW612" s="570"/>
      <c r="AX612" s="570"/>
      <c r="AY612" s="570"/>
      <c r="AZ612" s="570"/>
      <c r="BA612" s="570"/>
      <c r="BB612" s="570"/>
      <c r="BC612" s="570"/>
      <c r="BD612" s="570"/>
      <c r="BE612" s="570"/>
      <c r="BF612" s="570"/>
      <c r="BG612" s="570"/>
      <c r="BH612" s="570"/>
      <c r="BI612" s="570"/>
      <c r="BJ612" s="570"/>
      <c r="BK612" s="570"/>
      <c r="BL612" s="570"/>
      <c r="BM612" s="570"/>
      <c r="BN612" s="570"/>
      <c r="BO612" s="570"/>
      <c r="BP612" s="570"/>
      <c r="BQ612" s="570"/>
      <c r="BR612" s="570"/>
      <c r="BS612" s="570"/>
      <c r="BT612" s="570"/>
      <c r="BU612" s="570"/>
      <c r="BV612" s="570"/>
      <c r="BW612" s="570"/>
      <c r="BX612" s="570"/>
      <c r="BY612" s="570"/>
      <c r="BZ612" s="570"/>
      <c r="CA612" s="570"/>
      <c r="CB612" s="570"/>
      <c r="CC612" s="570"/>
      <c r="CD612" s="570"/>
      <c r="CE612" s="570"/>
      <c r="CF612" s="570"/>
      <c r="CG612" s="570"/>
      <c r="CH612" s="570"/>
      <c r="CI612" s="570"/>
      <c r="CJ612" s="570"/>
      <c r="CK612" s="570"/>
      <c r="CL612" s="570"/>
      <c r="CM612" s="570"/>
      <c r="CN612" s="570"/>
      <c r="CO612" s="570"/>
      <c r="CP612" s="570"/>
      <c r="CQ612" s="570"/>
      <c r="CR612" s="570"/>
      <c r="CS612" s="570"/>
      <c r="CT612" s="570"/>
      <c r="CU612" s="570"/>
      <c r="CV612" s="570"/>
      <c r="CW612" s="570"/>
      <c r="CX612" s="570"/>
      <c r="CY612" s="570"/>
    </row>
    <row r="613" spans="38:103">
      <c r="AL613" s="570"/>
      <c r="AM613" s="570"/>
      <c r="AN613" s="570"/>
      <c r="AO613" s="570"/>
      <c r="AP613" s="570"/>
      <c r="AQ613" s="570"/>
      <c r="AR613" s="570"/>
      <c r="AS613" s="570"/>
      <c r="AT613" s="570"/>
      <c r="AU613" s="570"/>
      <c r="AV613" s="570"/>
      <c r="AW613" s="570"/>
      <c r="AX613" s="570"/>
      <c r="AY613" s="570"/>
      <c r="AZ613" s="570"/>
      <c r="BA613" s="570"/>
      <c r="BB613" s="570"/>
      <c r="BC613" s="570"/>
      <c r="BD613" s="570"/>
      <c r="BE613" s="570"/>
      <c r="BF613" s="570"/>
      <c r="BG613" s="570"/>
      <c r="BH613" s="570"/>
      <c r="BI613" s="570"/>
      <c r="BJ613" s="570"/>
      <c r="BK613" s="570"/>
      <c r="BL613" s="570"/>
      <c r="BM613" s="570"/>
      <c r="BN613" s="570"/>
      <c r="BO613" s="570"/>
      <c r="BP613" s="570"/>
      <c r="BQ613" s="570"/>
      <c r="BR613" s="570"/>
      <c r="BS613" s="570"/>
      <c r="BT613" s="570"/>
      <c r="BU613" s="570"/>
      <c r="BV613" s="570"/>
      <c r="BW613" s="570"/>
      <c r="BX613" s="570"/>
      <c r="BY613" s="570"/>
      <c r="BZ613" s="570"/>
      <c r="CA613" s="570"/>
      <c r="CB613" s="570"/>
      <c r="CC613" s="570"/>
      <c r="CD613" s="570"/>
      <c r="CE613" s="570"/>
      <c r="CF613" s="570"/>
      <c r="CG613" s="570"/>
      <c r="CH613" s="570"/>
      <c r="CI613" s="570"/>
      <c r="CJ613" s="570"/>
      <c r="CK613" s="570"/>
      <c r="CL613" s="570"/>
      <c r="CM613" s="570"/>
      <c r="CN613" s="570"/>
      <c r="CO613" s="570"/>
      <c r="CP613" s="570"/>
      <c r="CQ613" s="570"/>
      <c r="CR613" s="570"/>
      <c r="CS613" s="570"/>
      <c r="CT613" s="570"/>
      <c r="CU613" s="570"/>
      <c r="CV613" s="570"/>
      <c r="CW613" s="570"/>
      <c r="CX613" s="570"/>
      <c r="CY613" s="570"/>
    </row>
    <row r="614" spans="38:103">
      <c r="AL614" s="570"/>
      <c r="AM614" s="570"/>
      <c r="AN614" s="570"/>
      <c r="AO614" s="570"/>
      <c r="AP614" s="570"/>
      <c r="AQ614" s="570"/>
      <c r="AR614" s="570"/>
      <c r="AS614" s="570"/>
      <c r="AT614" s="570"/>
      <c r="AU614" s="570"/>
      <c r="AV614" s="570"/>
      <c r="AW614" s="570"/>
      <c r="AX614" s="570"/>
      <c r="AY614" s="570"/>
      <c r="AZ614" s="570"/>
      <c r="BA614" s="570"/>
      <c r="BB614" s="570"/>
      <c r="BC614" s="570"/>
      <c r="BD614" s="570"/>
      <c r="BE614" s="570"/>
      <c r="BF614" s="570"/>
      <c r="BG614" s="570"/>
      <c r="BH614" s="570"/>
      <c r="BI614" s="570"/>
      <c r="BJ614" s="570"/>
      <c r="BK614" s="570"/>
      <c r="BL614" s="570"/>
      <c r="BM614" s="570"/>
      <c r="BN614" s="570"/>
      <c r="BO614" s="570"/>
      <c r="BP614" s="570"/>
      <c r="BQ614" s="570"/>
      <c r="BR614" s="570"/>
      <c r="BS614" s="570"/>
      <c r="BT614" s="570"/>
      <c r="BU614" s="570"/>
      <c r="BV614" s="570"/>
      <c r="BW614" s="570"/>
      <c r="BX614" s="570"/>
      <c r="BY614" s="570"/>
      <c r="BZ614" s="570"/>
      <c r="CA614" s="570"/>
      <c r="CB614" s="570"/>
      <c r="CC614" s="570"/>
      <c r="CD614" s="570"/>
      <c r="CE614" s="570"/>
      <c r="CF614" s="570"/>
      <c r="CG614" s="570"/>
      <c r="CH614" s="570"/>
      <c r="CI614" s="570"/>
      <c r="CJ614" s="570"/>
      <c r="CK614" s="570"/>
      <c r="CL614" s="570"/>
      <c r="CM614" s="570"/>
      <c r="CN614" s="570"/>
      <c r="CO614" s="570"/>
      <c r="CP614" s="570"/>
      <c r="CQ614" s="570"/>
      <c r="CR614" s="570"/>
      <c r="CS614" s="570"/>
      <c r="CT614" s="570"/>
      <c r="CU614" s="570"/>
      <c r="CV614" s="570"/>
      <c r="CW614" s="570"/>
      <c r="CX614" s="570"/>
      <c r="CY614" s="570"/>
    </row>
    <row r="615" spans="38:103">
      <c r="AL615" s="570"/>
      <c r="AM615" s="570"/>
      <c r="AN615" s="570"/>
      <c r="AO615" s="570"/>
      <c r="AP615" s="570"/>
      <c r="AQ615" s="570"/>
      <c r="AR615" s="570"/>
      <c r="AS615" s="570"/>
      <c r="AT615" s="570"/>
      <c r="AU615" s="570"/>
      <c r="AV615" s="570"/>
      <c r="AW615" s="570"/>
      <c r="AX615" s="570"/>
      <c r="AY615" s="570"/>
      <c r="AZ615" s="570"/>
      <c r="BA615" s="570"/>
      <c r="BB615" s="570"/>
      <c r="BC615" s="570"/>
      <c r="BD615" s="570"/>
      <c r="BE615" s="570"/>
      <c r="BF615" s="570"/>
      <c r="BG615" s="570"/>
      <c r="BH615" s="570"/>
      <c r="BI615" s="570"/>
      <c r="BJ615" s="570"/>
      <c r="BK615" s="570"/>
      <c r="BL615" s="570"/>
      <c r="BM615" s="570"/>
      <c r="BN615" s="570"/>
      <c r="BO615" s="570"/>
      <c r="BP615" s="570"/>
      <c r="BQ615" s="570"/>
      <c r="BR615" s="570"/>
      <c r="BS615" s="570"/>
      <c r="BT615" s="570"/>
      <c r="BU615" s="570"/>
      <c r="BV615" s="570"/>
      <c r="BW615" s="570"/>
      <c r="BX615" s="570"/>
      <c r="BY615" s="570"/>
      <c r="BZ615" s="570"/>
      <c r="CA615" s="570"/>
      <c r="CB615" s="570"/>
      <c r="CC615" s="570"/>
      <c r="CD615" s="570"/>
      <c r="CE615" s="570"/>
      <c r="CF615" s="570"/>
      <c r="CG615" s="570"/>
      <c r="CH615" s="570"/>
      <c r="CI615" s="570"/>
      <c r="CJ615" s="570"/>
      <c r="CK615" s="570"/>
      <c r="CL615" s="570"/>
      <c r="CM615" s="570"/>
      <c r="CN615" s="570"/>
      <c r="CO615" s="570"/>
      <c r="CP615" s="570"/>
      <c r="CQ615" s="570"/>
      <c r="CR615" s="570"/>
      <c r="CS615" s="570"/>
      <c r="CT615" s="570"/>
      <c r="CU615" s="570"/>
      <c r="CV615" s="570"/>
      <c r="CW615" s="570"/>
      <c r="CX615" s="570"/>
      <c r="CY615" s="570"/>
    </row>
    <row r="616" spans="38:103">
      <c r="AL616" s="570"/>
      <c r="AM616" s="570"/>
      <c r="AN616" s="570"/>
      <c r="AO616" s="570"/>
      <c r="AP616" s="570"/>
      <c r="AQ616" s="570"/>
      <c r="AR616" s="570"/>
      <c r="AS616" s="570"/>
      <c r="AT616" s="570"/>
      <c r="AU616" s="570"/>
      <c r="AV616" s="570"/>
      <c r="AW616" s="570"/>
      <c r="AX616" s="570"/>
      <c r="AY616" s="570"/>
      <c r="AZ616" s="570"/>
      <c r="BA616" s="570"/>
      <c r="BB616" s="570"/>
      <c r="BC616" s="570"/>
      <c r="BD616" s="570"/>
      <c r="BE616" s="570"/>
      <c r="BF616" s="570"/>
      <c r="BG616" s="570"/>
      <c r="BH616" s="570"/>
      <c r="BI616" s="570"/>
      <c r="BJ616" s="570"/>
      <c r="BK616" s="570"/>
      <c r="BL616" s="570"/>
      <c r="BM616" s="570"/>
      <c r="BN616" s="570"/>
      <c r="BO616" s="570"/>
      <c r="BP616" s="570"/>
      <c r="BQ616" s="570"/>
      <c r="BR616" s="570"/>
      <c r="BS616" s="570"/>
      <c r="BT616" s="570"/>
      <c r="BU616" s="570"/>
      <c r="BV616" s="570"/>
      <c r="BW616" s="570"/>
      <c r="BX616" s="570"/>
      <c r="BY616" s="570"/>
      <c r="BZ616" s="570"/>
      <c r="CA616" s="570"/>
      <c r="CB616" s="570"/>
      <c r="CC616" s="570"/>
      <c r="CD616" s="570"/>
      <c r="CE616" s="570"/>
      <c r="CF616" s="570"/>
      <c r="CG616" s="570"/>
      <c r="CH616" s="570"/>
      <c r="CI616" s="570"/>
      <c r="CJ616" s="570"/>
      <c r="CK616" s="570"/>
      <c r="CL616" s="570"/>
      <c r="CM616" s="570"/>
      <c r="CN616" s="570"/>
      <c r="CO616" s="570"/>
      <c r="CP616" s="570"/>
      <c r="CQ616" s="570"/>
      <c r="CR616" s="570"/>
      <c r="CS616" s="570"/>
      <c r="CT616" s="570"/>
      <c r="CU616" s="570"/>
      <c r="CV616" s="570"/>
      <c r="CW616" s="570"/>
      <c r="CX616" s="570"/>
      <c r="CY616" s="570"/>
    </row>
    <row r="617" spans="38:103">
      <c r="AL617" s="570"/>
      <c r="AM617" s="570"/>
      <c r="AN617" s="570"/>
      <c r="AO617" s="570"/>
      <c r="AP617" s="570"/>
      <c r="AQ617" s="570"/>
      <c r="AR617" s="570"/>
      <c r="AS617" s="570"/>
      <c r="AT617" s="570"/>
      <c r="AU617" s="570"/>
      <c r="AV617" s="570"/>
      <c r="AW617" s="570"/>
      <c r="AX617" s="570"/>
      <c r="AY617" s="570"/>
      <c r="AZ617" s="570"/>
      <c r="BA617" s="570"/>
      <c r="BB617" s="570"/>
      <c r="BC617" s="570"/>
      <c r="BD617" s="570"/>
      <c r="BE617" s="570"/>
      <c r="BF617" s="570"/>
      <c r="BG617" s="570"/>
      <c r="BH617" s="570"/>
      <c r="BI617" s="570"/>
      <c r="BJ617" s="570"/>
      <c r="BK617" s="570"/>
      <c r="BL617" s="570"/>
      <c r="BM617" s="570"/>
      <c r="BN617" s="570"/>
      <c r="BO617" s="570"/>
      <c r="BP617" s="570"/>
      <c r="BQ617" s="570"/>
      <c r="BR617" s="570"/>
      <c r="BS617" s="570"/>
      <c r="BT617" s="570"/>
      <c r="BU617" s="570"/>
      <c r="BV617" s="570"/>
      <c r="BW617" s="570"/>
      <c r="BX617" s="570"/>
      <c r="BY617" s="570"/>
      <c r="BZ617" s="570"/>
      <c r="CA617" s="570"/>
      <c r="CB617" s="570"/>
      <c r="CC617" s="570"/>
      <c r="CD617" s="570"/>
      <c r="CE617" s="570"/>
      <c r="CF617" s="570"/>
      <c r="CG617" s="570"/>
      <c r="CH617" s="570"/>
      <c r="CI617" s="570"/>
      <c r="CJ617" s="570"/>
      <c r="CK617" s="570"/>
      <c r="CL617" s="570"/>
      <c r="CM617" s="570"/>
      <c r="CN617" s="570"/>
      <c r="CO617" s="570"/>
      <c r="CP617" s="570"/>
      <c r="CQ617" s="570"/>
      <c r="CR617" s="570"/>
      <c r="CS617" s="570"/>
      <c r="CT617" s="570"/>
      <c r="CU617" s="570"/>
      <c r="CV617" s="570"/>
      <c r="CW617" s="570"/>
      <c r="CX617" s="570"/>
      <c r="CY617" s="570"/>
    </row>
    <row r="618" spans="38:103">
      <c r="AL618" s="570"/>
      <c r="AM618" s="570"/>
      <c r="AN618" s="570"/>
      <c r="AO618" s="570"/>
      <c r="AP618" s="570"/>
      <c r="AQ618" s="570"/>
      <c r="AR618" s="570"/>
      <c r="AS618" s="570"/>
      <c r="AT618" s="570"/>
      <c r="AU618" s="570"/>
      <c r="AV618" s="570"/>
      <c r="AW618" s="570"/>
      <c r="AX618" s="570"/>
      <c r="AY618" s="570"/>
      <c r="AZ618" s="570"/>
      <c r="BA618" s="570"/>
      <c r="BB618" s="570"/>
      <c r="BC618" s="570"/>
      <c r="BD618" s="570"/>
      <c r="BE618" s="570"/>
      <c r="BF618" s="570"/>
      <c r="BG618" s="570"/>
      <c r="BH618" s="570"/>
      <c r="BI618" s="570"/>
      <c r="BJ618" s="570"/>
      <c r="BK618" s="570"/>
      <c r="BL618" s="570"/>
      <c r="BM618" s="570"/>
      <c r="BN618" s="570"/>
      <c r="BO618" s="570"/>
      <c r="BP618" s="570"/>
      <c r="BQ618" s="570"/>
      <c r="BR618" s="570"/>
      <c r="BS618" s="570"/>
      <c r="BT618" s="570"/>
      <c r="BU618" s="570"/>
      <c r="BV618" s="570"/>
      <c r="BW618" s="570"/>
      <c r="BX618" s="570"/>
      <c r="BY618" s="570"/>
      <c r="BZ618" s="570"/>
      <c r="CA618" s="570"/>
      <c r="CB618" s="570"/>
      <c r="CC618" s="570"/>
      <c r="CD618" s="570"/>
      <c r="CE618" s="570"/>
      <c r="CF618" s="570"/>
      <c r="CG618" s="570"/>
      <c r="CH618" s="570"/>
      <c r="CI618" s="570"/>
      <c r="CJ618" s="570"/>
      <c r="CK618" s="570"/>
      <c r="CL618" s="570"/>
      <c r="CM618" s="570"/>
      <c r="CN618" s="570"/>
      <c r="CO618" s="570"/>
      <c r="CP618" s="570"/>
      <c r="CQ618" s="570"/>
      <c r="CR618" s="570"/>
      <c r="CS618" s="570"/>
      <c r="CT618" s="570"/>
      <c r="CU618" s="570"/>
      <c r="CV618" s="570"/>
      <c r="CW618" s="570"/>
      <c r="CX618" s="570"/>
      <c r="CY618" s="570"/>
    </row>
    <row r="619" spans="38:103">
      <c r="AL619" s="570"/>
      <c r="AM619" s="570"/>
      <c r="AN619" s="570"/>
      <c r="AO619" s="570"/>
      <c r="AP619" s="570"/>
      <c r="AQ619" s="570"/>
      <c r="AR619" s="570"/>
      <c r="AS619" s="570"/>
      <c r="AT619" s="570"/>
      <c r="AU619" s="570"/>
      <c r="AV619" s="570"/>
      <c r="AW619" s="570"/>
      <c r="AX619" s="570"/>
      <c r="AY619" s="570"/>
      <c r="AZ619" s="570"/>
      <c r="BA619" s="570"/>
      <c r="BB619" s="570"/>
      <c r="BC619" s="570"/>
      <c r="BD619" s="570"/>
      <c r="BE619" s="570"/>
      <c r="BF619" s="570"/>
      <c r="BG619" s="570"/>
      <c r="BH619" s="570"/>
      <c r="BI619" s="570"/>
      <c r="BJ619" s="570"/>
      <c r="BK619" s="570"/>
      <c r="BL619" s="570"/>
      <c r="BM619" s="570"/>
      <c r="BN619" s="570"/>
      <c r="BO619" s="570"/>
      <c r="BP619" s="570"/>
      <c r="BQ619" s="570"/>
      <c r="BR619" s="570"/>
      <c r="BS619" s="570"/>
      <c r="BT619" s="570"/>
      <c r="BU619" s="570"/>
      <c r="BV619" s="570"/>
      <c r="BW619" s="570"/>
      <c r="BX619" s="570"/>
      <c r="BY619" s="570"/>
      <c r="BZ619" s="570"/>
      <c r="CA619" s="570"/>
      <c r="CB619" s="570"/>
      <c r="CC619" s="570"/>
      <c r="CD619" s="570"/>
      <c r="CE619" s="570"/>
      <c r="CF619" s="570"/>
      <c r="CG619" s="570"/>
      <c r="CH619" s="570"/>
      <c r="CI619" s="570"/>
      <c r="CJ619" s="570"/>
      <c r="CK619" s="570"/>
      <c r="CL619" s="570"/>
      <c r="CM619" s="570"/>
      <c r="CN619" s="570"/>
      <c r="CO619" s="570"/>
      <c r="CP619" s="570"/>
      <c r="CQ619" s="570"/>
      <c r="CR619" s="570"/>
      <c r="CS619" s="570"/>
      <c r="CT619" s="570"/>
      <c r="CU619" s="570"/>
      <c r="CV619" s="570"/>
      <c r="CW619" s="570"/>
      <c r="CX619" s="570"/>
      <c r="CY619" s="570"/>
    </row>
    <row r="620" spans="38:103">
      <c r="AL620" s="570"/>
      <c r="AM620" s="570"/>
      <c r="AN620" s="570"/>
      <c r="AO620" s="570"/>
      <c r="AP620" s="570"/>
      <c r="AQ620" s="570"/>
      <c r="AR620" s="570"/>
      <c r="AS620" s="570"/>
      <c r="AT620" s="570"/>
      <c r="AU620" s="570"/>
      <c r="AV620" s="570"/>
      <c r="AW620" s="570"/>
      <c r="AX620" s="570"/>
      <c r="AY620" s="570"/>
      <c r="AZ620" s="570"/>
      <c r="BA620" s="570"/>
      <c r="BB620" s="570"/>
      <c r="BC620" s="570"/>
      <c r="BD620" s="570"/>
      <c r="BE620" s="570"/>
      <c r="BF620" s="570"/>
      <c r="BG620" s="570"/>
      <c r="BH620" s="570"/>
      <c r="BI620" s="570"/>
      <c r="BJ620" s="570"/>
      <c r="BK620" s="570"/>
      <c r="BL620" s="570"/>
      <c r="BM620" s="570"/>
      <c r="BN620" s="570"/>
      <c r="BO620" s="570"/>
      <c r="BP620" s="570"/>
      <c r="BQ620" s="570"/>
      <c r="BR620" s="570"/>
      <c r="BS620" s="570"/>
      <c r="BT620" s="570"/>
      <c r="BU620" s="570"/>
      <c r="BV620" s="570"/>
      <c r="BW620" s="570"/>
      <c r="BX620" s="570"/>
      <c r="BY620" s="570"/>
      <c r="BZ620" s="570"/>
      <c r="CA620" s="570"/>
      <c r="CB620" s="570"/>
      <c r="CC620" s="570"/>
      <c r="CD620" s="570"/>
      <c r="CE620" s="570"/>
      <c r="CF620" s="570"/>
      <c r="CG620" s="570"/>
      <c r="CH620" s="570"/>
      <c r="CI620" s="570"/>
      <c r="CJ620" s="570"/>
      <c r="CK620" s="570"/>
      <c r="CL620" s="570"/>
      <c r="CM620" s="570"/>
      <c r="CN620" s="570"/>
      <c r="CO620" s="570"/>
      <c r="CP620" s="570"/>
      <c r="CQ620" s="570"/>
      <c r="CR620" s="570"/>
      <c r="CS620" s="570"/>
      <c r="CT620" s="570"/>
      <c r="CU620" s="570"/>
      <c r="CV620" s="570"/>
      <c r="CW620" s="570"/>
      <c r="CX620" s="570"/>
      <c r="CY620" s="570"/>
    </row>
    <row r="621" spans="38:103">
      <c r="AL621" s="570"/>
      <c r="AM621" s="570"/>
      <c r="AN621" s="570"/>
      <c r="AO621" s="570"/>
      <c r="AP621" s="570"/>
      <c r="AQ621" s="570"/>
      <c r="AR621" s="570"/>
      <c r="AS621" s="570"/>
      <c r="AT621" s="570"/>
      <c r="AU621" s="570"/>
      <c r="AV621" s="570"/>
      <c r="AW621" s="570"/>
      <c r="AX621" s="570"/>
      <c r="AY621" s="570"/>
      <c r="AZ621" s="570"/>
      <c r="BA621" s="570"/>
      <c r="BB621" s="570"/>
      <c r="BC621" s="570"/>
      <c r="BD621" s="570"/>
      <c r="BE621" s="570"/>
      <c r="BF621" s="570"/>
      <c r="BG621" s="570"/>
      <c r="BH621" s="570"/>
      <c r="BI621" s="570"/>
      <c r="BJ621" s="570"/>
      <c r="BK621" s="570"/>
      <c r="BL621" s="570"/>
      <c r="BM621" s="570"/>
      <c r="BN621" s="570"/>
      <c r="BO621" s="570"/>
      <c r="BP621" s="570"/>
      <c r="BQ621" s="570"/>
      <c r="BR621" s="570"/>
      <c r="BS621" s="570"/>
      <c r="BT621" s="570"/>
      <c r="BU621" s="570"/>
      <c r="BV621" s="570"/>
      <c r="BW621" s="570"/>
      <c r="BX621" s="570"/>
      <c r="BY621" s="570"/>
      <c r="BZ621" s="570"/>
      <c r="CA621" s="570"/>
      <c r="CB621" s="570"/>
      <c r="CC621" s="570"/>
      <c r="CD621" s="570"/>
      <c r="CE621" s="570"/>
      <c r="CF621" s="570"/>
      <c r="CG621" s="570"/>
      <c r="CH621" s="570"/>
      <c r="CI621" s="570"/>
      <c r="CJ621" s="570"/>
      <c r="CK621" s="570"/>
      <c r="CL621" s="570"/>
      <c r="CM621" s="570"/>
      <c r="CN621" s="570"/>
      <c r="CO621" s="570"/>
      <c r="CP621" s="570"/>
      <c r="CQ621" s="570"/>
      <c r="CR621" s="570"/>
      <c r="CS621" s="570"/>
      <c r="CT621" s="570"/>
      <c r="CU621" s="570"/>
      <c r="CV621" s="570"/>
      <c r="CW621" s="570"/>
      <c r="CX621" s="570"/>
      <c r="CY621" s="570"/>
    </row>
    <row r="622" spans="38:103">
      <c r="AL622" s="570"/>
      <c r="AM622" s="570"/>
      <c r="AN622" s="570"/>
      <c r="AO622" s="570"/>
      <c r="AP622" s="570"/>
      <c r="AQ622" s="570"/>
      <c r="AR622" s="570"/>
      <c r="AS622" s="570"/>
      <c r="AT622" s="570"/>
      <c r="AU622" s="570"/>
      <c r="AV622" s="570"/>
      <c r="AW622" s="570"/>
      <c r="AX622" s="570"/>
      <c r="AY622" s="570"/>
      <c r="AZ622" s="570"/>
      <c r="BA622" s="570"/>
      <c r="BB622" s="570"/>
      <c r="BC622" s="570"/>
      <c r="BD622" s="570"/>
      <c r="BE622" s="570"/>
      <c r="BF622" s="570"/>
      <c r="BG622" s="570"/>
      <c r="BH622" s="570"/>
      <c r="BI622" s="570"/>
      <c r="BJ622" s="570"/>
      <c r="BK622" s="570"/>
      <c r="BL622" s="570"/>
      <c r="BM622" s="570"/>
      <c r="BN622" s="570"/>
      <c r="BO622" s="570"/>
      <c r="BP622" s="570"/>
      <c r="BQ622" s="570"/>
      <c r="BR622" s="570"/>
      <c r="BS622" s="570"/>
      <c r="BT622" s="570"/>
      <c r="BU622" s="570"/>
      <c r="BV622" s="570"/>
      <c r="BW622" s="570"/>
      <c r="BX622" s="570"/>
      <c r="BY622" s="570"/>
      <c r="BZ622" s="570"/>
      <c r="CA622" s="570"/>
      <c r="CB622" s="570"/>
      <c r="CC622" s="570"/>
      <c r="CD622" s="570"/>
      <c r="CE622" s="570"/>
      <c r="CF622" s="570"/>
      <c r="CG622" s="570"/>
      <c r="CH622" s="570"/>
      <c r="CI622" s="570"/>
      <c r="CJ622" s="570"/>
      <c r="CK622" s="570"/>
      <c r="CL622" s="570"/>
      <c r="CM622" s="570"/>
      <c r="CN622" s="570"/>
      <c r="CO622" s="570"/>
      <c r="CP622" s="570"/>
      <c r="CQ622" s="570"/>
      <c r="CR622" s="570"/>
      <c r="CS622" s="570"/>
      <c r="CT622" s="570"/>
      <c r="CU622" s="570"/>
      <c r="CV622" s="570"/>
      <c r="CW622" s="570"/>
      <c r="CX622" s="570"/>
      <c r="CY622" s="570"/>
    </row>
    <row r="623" spans="38:103">
      <c r="AL623" s="570"/>
      <c r="AM623" s="570"/>
      <c r="AN623" s="570"/>
      <c r="AO623" s="570"/>
      <c r="AP623" s="570"/>
      <c r="AQ623" s="570"/>
      <c r="AR623" s="570"/>
      <c r="AS623" s="570"/>
      <c r="AT623" s="570"/>
      <c r="AU623" s="570"/>
      <c r="AV623" s="570"/>
      <c r="AW623" s="570"/>
      <c r="AX623" s="570"/>
      <c r="AY623" s="570"/>
      <c r="AZ623" s="570"/>
      <c r="BA623" s="570"/>
      <c r="BB623" s="570"/>
      <c r="BC623" s="570"/>
      <c r="BD623" s="570"/>
      <c r="BE623" s="570"/>
      <c r="BF623" s="570"/>
      <c r="BG623" s="570"/>
      <c r="BH623" s="570"/>
      <c r="BI623" s="570"/>
      <c r="BJ623" s="570"/>
      <c r="BK623" s="570"/>
      <c r="BL623" s="570"/>
      <c r="BM623" s="570"/>
      <c r="BN623" s="570"/>
      <c r="BO623" s="570"/>
      <c r="BP623" s="570"/>
      <c r="BQ623" s="570"/>
      <c r="BR623" s="570"/>
      <c r="BS623" s="570"/>
      <c r="BT623" s="570"/>
      <c r="BU623" s="570"/>
      <c r="BV623" s="570"/>
      <c r="BW623" s="570"/>
      <c r="BX623" s="570"/>
      <c r="BY623" s="570"/>
      <c r="BZ623" s="570"/>
      <c r="CA623" s="570"/>
      <c r="CB623" s="570"/>
      <c r="CC623" s="570"/>
      <c r="CD623" s="570"/>
      <c r="CE623" s="570"/>
      <c r="CF623" s="570"/>
      <c r="CG623" s="570"/>
      <c r="CH623" s="570"/>
      <c r="CI623" s="570"/>
      <c r="CJ623" s="570"/>
      <c r="CK623" s="570"/>
      <c r="CL623" s="570"/>
      <c r="CM623" s="570"/>
      <c r="CN623" s="570"/>
      <c r="CO623" s="570"/>
      <c r="CP623" s="570"/>
      <c r="CQ623" s="570"/>
      <c r="CR623" s="570"/>
      <c r="CS623" s="570"/>
      <c r="CT623" s="570"/>
      <c r="CU623" s="570"/>
      <c r="CV623" s="570"/>
      <c r="CW623" s="570"/>
      <c r="CX623" s="570"/>
      <c r="CY623" s="570"/>
    </row>
    <row r="624" spans="38:103">
      <c r="AL624" s="570"/>
      <c r="AM624" s="570"/>
      <c r="AN624" s="570"/>
      <c r="AO624" s="570"/>
      <c r="AP624" s="570"/>
      <c r="AQ624" s="570"/>
      <c r="AR624" s="570"/>
      <c r="AS624" s="570"/>
      <c r="AT624" s="570"/>
      <c r="AU624" s="570"/>
      <c r="AV624" s="570"/>
      <c r="AW624" s="570"/>
      <c r="AX624" s="570"/>
      <c r="AY624" s="570"/>
      <c r="AZ624" s="570"/>
      <c r="BA624" s="570"/>
      <c r="BB624" s="570"/>
      <c r="BC624" s="570"/>
      <c r="BD624" s="570"/>
      <c r="BE624" s="570"/>
      <c r="BF624" s="570"/>
      <c r="BG624" s="570"/>
      <c r="BH624" s="570"/>
      <c r="BI624" s="570"/>
      <c r="BJ624" s="570"/>
      <c r="BK624" s="570"/>
      <c r="BL624" s="570"/>
      <c r="BM624" s="570"/>
      <c r="BN624" s="570"/>
      <c r="BO624" s="570"/>
      <c r="BP624" s="570"/>
      <c r="BQ624" s="570"/>
      <c r="BR624" s="570"/>
      <c r="BS624" s="570"/>
      <c r="BT624" s="570"/>
      <c r="BU624" s="570"/>
      <c r="BV624" s="570"/>
      <c r="BW624" s="570"/>
      <c r="BX624" s="570"/>
      <c r="BY624" s="570"/>
      <c r="BZ624" s="570"/>
      <c r="CA624" s="570"/>
      <c r="CB624" s="570"/>
      <c r="CC624" s="570"/>
      <c r="CD624" s="570"/>
      <c r="CE624" s="570"/>
      <c r="CF624" s="570"/>
      <c r="CG624" s="570"/>
      <c r="CH624" s="570"/>
      <c r="CI624" s="570"/>
      <c r="CJ624" s="570"/>
      <c r="CK624" s="570"/>
      <c r="CL624" s="570"/>
      <c r="CM624" s="570"/>
      <c r="CN624" s="570"/>
      <c r="CO624" s="570"/>
      <c r="CP624" s="570"/>
      <c r="CQ624" s="570"/>
      <c r="CR624" s="570"/>
      <c r="CS624" s="570"/>
      <c r="CT624" s="570"/>
      <c r="CU624" s="570"/>
      <c r="CV624" s="570"/>
      <c r="CW624" s="570"/>
      <c r="CX624" s="570"/>
      <c r="CY624" s="570"/>
    </row>
    <row r="625" spans="38:103">
      <c r="AL625" s="570"/>
      <c r="AM625" s="570"/>
      <c r="AN625" s="570"/>
      <c r="AO625" s="570"/>
      <c r="AP625" s="570"/>
      <c r="AQ625" s="570"/>
      <c r="AR625" s="570"/>
      <c r="AS625" s="570"/>
      <c r="AT625" s="570"/>
      <c r="AU625" s="570"/>
      <c r="AV625" s="570"/>
      <c r="AW625" s="570"/>
      <c r="AX625" s="570"/>
      <c r="AY625" s="570"/>
      <c r="AZ625" s="570"/>
      <c r="BA625" s="570"/>
      <c r="BB625" s="570"/>
      <c r="BC625" s="570"/>
      <c r="BD625" s="570"/>
      <c r="BE625" s="570"/>
      <c r="BF625" s="570"/>
      <c r="BG625" s="570"/>
      <c r="BH625" s="570"/>
      <c r="BI625" s="570"/>
      <c r="BJ625" s="570"/>
      <c r="BK625" s="570"/>
      <c r="BL625" s="570"/>
      <c r="BM625" s="570"/>
      <c r="BN625" s="570"/>
      <c r="BO625" s="570"/>
      <c r="BP625" s="570"/>
      <c r="BQ625" s="570"/>
      <c r="BR625" s="570"/>
      <c r="BS625" s="570"/>
      <c r="BT625" s="570"/>
      <c r="BU625" s="570"/>
      <c r="BV625" s="570"/>
      <c r="BW625" s="570"/>
      <c r="BX625" s="570"/>
      <c r="BY625" s="570"/>
      <c r="BZ625" s="570"/>
      <c r="CA625" s="570"/>
      <c r="CB625" s="570"/>
      <c r="CC625" s="570"/>
      <c r="CD625" s="570"/>
      <c r="CE625" s="570"/>
      <c r="CF625" s="570"/>
      <c r="CG625" s="570"/>
      <c r="CH625" s="570"/>
      <c r="CI625" s="570"/>
      <c r="CJ625" s="570"/>
      <c r="CK625" s="570"/>
      <c r="CL625" s="570"/>
      <c r="CM625" s="570"/>
      <c r="CN625" s="570"/>
      <c r="CO625" s="570"/>
      <c r="CP625" s="570"/>
      <c r="CQ625" s="570"/>
      <c r="CR625" s="570"/>
      <c r="CS625" s="570"/>
      <c r="CT625" s="570"/>
      <c r="CU625" s="570"/>
      <c r="CV625" s="570"/>
      <c r="CW625" s="570"/>
      <c r="CX625" s="570"/>
      <c r="CY625" s="570"/>
    </row>
    <row r="626" spans="38:103">
      <c r="AL626" s="570"/>
      <c r="AM626" s="570"/>
      <c r="AN626" s="570"/>
      <c r="AO626" s="570"/>
      <c r="AP626" s="570"/>
      <c r="AQ626" s="570"/>
      <c r="AR626" s="570"/>
      <c r="AS626" s="570"/>
      <c r="AT626" s="570"/>
      <c r="AU626" s="570"/>
      <c r="AV626" s="570"/>
      <c r="AW626" s="570"/>
      <c r="AX626" s="570"/>
      <c r="AY626" s="570"/>
      <c r="AZ626" s="570"/>
      <c r="BA626" s="570"/>
      <c r="BB626" s="570"/>
      <c r="BC626" s="570"/>
      <c r="BD626" s="570"/>
      <c r="BE626" s="570"/>
      <c r="BF626" s="570"/>
      <c r="BG626" s="570"/>
      <c r="BH626" s="570"/>
      <c r="BI626" s="570"/>
      <c r="BJ626" s="570"/>
      <c r="BK626" s="570"/>
      <c r="BL626" s="570"/>
      <c r="BM626" s="570"/>
      <c r="BN626" s="570"/>
      <c r="BO626" s="570"/>
      <c r="BP626" s="570"/>
      <c r="BQ626" s="570"/>
      <c r="BR626" s="570"/>
      <c r="BS626" s="570"/>
      <c r="BT626" s="570"/>
      <c r="BU626" s="570"/>
      <c r="BV626" s="570"/>
      <c r="BW626" s="570"/>
      <c r="BX626" s="570"/>
      <c r="BY626" s="570"/>
      <c r="BZ626" s="570"/>
      <c r="CA626" s="570"/>
      <c r="CB626" s="570"/>
      <c r="CC626" s="570"/>
      <c r="CD626" s="570"/>
      <c r="CE626" s="570"/>
      <c r="CF626" s="570"/>
      <c r="CG626" s="570"/>
      <c r="CH626" s="570"/>
      <c r="CI626" s="570"/>
      <c r="CJ626" s="570"/>
      <c r="CK626" s="570"/>
      <c r="CL626" s="570"/>
      <c r="CM626" s="570"/>
      <c r="CN626" s="570"/>
      <c r="CO626" s="570"/>
      <c r="CP626" s="570"/>
      <c r="CQ626" s="570"/>
      <c r="CR626" s="570"/>
      <c r="CS626" s="570"/>
      <c r="CT626" s="570"/>
      <c r="CU626" s="570"/>
      <c r="CV626" s="570"/>
      <c r="CW626" s="570"/>
      <c r="CX626" s="570"/>
      <c r="CY626" s="570"/>
    </row>
    <row r="627" spans="38:103">
      <c r="AL627" s="570"/>
      <c r="AM627" s="570"/>
      <c r="AN627" s="570"/>
      <c r="AO627" s="570"/>
      <c r="AP627" s="570"/>
      <c r="AQ627" s="570"/>
      <c r="AR627" s="570"/>
      <c r="AS627" s="570"/>
      <c r="AT627" s="570"/>
      <c r="AU627" s="570"/>
      <c r="AV627" s="570"/>
      <c r="AW627" s="570"/>
      <c r="AX627" s="570"/>
      <c r="AY627" s="570"/>
      <c r="AZ627" s="570"/>
      <c r="BA627" s="570"/>
      <c r="BB627" s="570"/>
      <c r="BC627" s="570"/>
      <c r="BD627" s="570"/>
      <c r="BE627" s="570"/>
      <c r="BF627" s="570"/>
      <c r="BG627" s="570"/>
      <c r="BH627" s="570"/>
      <c r="BI627" s="570"/>
      <c r="BJ627" s="570"/>
      <c r="BK627" s="570"/>
      <c r="BL627" s="570"/>
      <c r="BM627" s="570"/>
      <c r="BN627" s="570"/>
      <c r="BO627" s="570"/>
      <c r="BP627" s="570"/>
      <c r="BQ627" s="570"/>
      <c r="BR627" s="570"/>
      <c r="BS627" s="570"/>
      <c r="BT627" s="570"/>
      <c r="BU627" s="570"/>
      <c r="BV627" s="570"/>
      <c r="BW627" s="570"/>
      <c r="BX627" s="570"/>
      <c r="BY627" s="570"/>
      <c r="BZ627" s="570"/>
      <c r="CA627" s="570"/>
      <c r="CB627" s="570"/>
      <c r="CC627" s="570"/>
      <c r="CD627" s="570"/>
      <c r="CE627" s="570"/>
      <c r="CF627" s="570"/>
      <c r="CG627" s="570"/>
      <c r="CH627" s="570"/>
      <c r="CI627" s="570"/>
      <c r="CJ627" s="570"/>
      <c r="CK627" s="570"/>
      <c r="CL627" s="570"/>
      <c r="CM627" s="570"/>
      <c r="CN627" s="570"/>
      <c r="CO627" s="570"/>
      <c r="CP627" s="570"/>
      <c r="CQ627" s="570"/>
      <c r="CR627" s="570"/>
      <c r="CS627" s="570"/>
      <c r="CT627" s="570"/>
      <c r="CU627" s="570"/>
      <c r="CV627" s="570"/>
      <c r="CW627" s="570"/>
      <c r="CX627" s="570"/>
      <c r="CY627" s="570"/>
    </row>
    <row r="628" spans="38:103">
      <c r="AL628" s="570"/>
      <c r="AM628" s="570"/>
      <c r="AN628" s="570"/>
      <c r="AO628" s="570"/>
      <c r="AP628" s="570"/>
      <c r="AQ628" s="570"/>
      <c r="AR628" s="570"/>
      <c r="AS628" s="570"/>
      <c r="AT628" s="570"/>
      <c r="AU628" s="570"/>
      <c r="AV628" s="570"/>
      <c r="AW628" s="570"/>
      <c r="AX628" s="570"/>
      <c r="AY628" s="570"/>
      <c r="AZ628" s="570"/>
      <c r="BA628" s="570"/>
      <c r="BB628" s="570"/>
      <c r="BC628" s="570"/>
      <c r="BD628" s="570"/>
      <c r="BE628" s="570"/>
      <c r="BF628" s="570"/>
      <c r="BG628" s="570"/>
      <c r="BH628" s="570"/>
      <c r="BI628" s="570"/>
      <c r="BJ628" s="570"/>
      <c r="BK628" s="570"/>
      <c r="BL628" s="570"/>
      <c r="BM628" s="570"/>
      <c r="BN628" s="570"/>
      <c r="BO628" s="570"/>
      <c r="BP628" s="570"/>
      <c r="BQ628" s="570"/>
      <c r="BR628" s="570"/>
      <c r="BS628" s="570"/>
      <c r="BT628" s="570"/>
      <c r="BU628" s="570"/>
      <c r="BV628" s="570"/>
      <c r="BW628" s="570"/>
      <c r="BX628" s="570"/>
      <c r="BY628" s="570"/>
      <c r="BZ628" s="570"/>
      <c r="CA628" s="570"/>
      <c r="CB628" s="570"/>
      <c r="CC628" s="570"/>
      <c r="CD628" s="570"/>
      <c r="CE628" s="570"/>
      <c r="CF628" s="570"/>
      <c r="CG628" s="570"/>
      <c r="CH628" s="570"/>
      <c r="CI628" s="570"/>
      <c r="CJ628" s="570"/>
      <c r="CK628" s="570"/>
      <c r="CL628" s="570"/>
      <c r="CM628" s="570"/>
      <c r="CN628" s="570"/>
      <c r="CO628" s="570"/>
      <c r="CP628" s="570"/>
      <c r="CQ628" s="570"/>
      <c r="CR628" s="570"/>
      <c r="CS628" s="570"/>
      <c r="CT628" s="570"/>
      <c r="CU628" s="570"/>
      <c r="CV628" s="570"/>
      <c r="CW628" s="570"/>
      <c r="CX628" s="570"/>
      <c r="CY628" s="570"/>
    </row>
    <row r="629" spans="38:103">
      <c r="AL629" s="570"/>
      <c r="AM629" s="570"/>
      <c r="AN629" s="570"/>
      <c r="AO629" s="570"/>
      <c r="AP629" s="570"/>
      <c r="AQ629" s="570"/>
      <c r="AR629" s="570"/>
      <c r="AS629" s="570"/>
      <c r="AT629" s="570"/>
      <c r="AU629" s="570"/>
      <c r="AV629" s="570"/>
      <c r="AW629" s="570"/>
      <c r="AX629" s="570"/>
      <c r="AY629" s="570"/>
      <c r="AZ629" s="570"/>
      <c r="BA629" s="570"/>
      <c r="BB629" s="570"/>
      <c r="BC629" s="570"/>
      <c r="BD629" s="570"/>
      <c r="BE629" s="570"/>
      <c r="BF629" s="570"/>
      <c r="BG629" s="570"/>
      <c r="BH629" s="570"/>
      <c r="BI629" s="570"/>
      <c r="BJ629" s="570"/>
      <c r="BK629" s="570"/>
      <c r="BL629" s="570"/>
      <c r="BM629" s="570"/>
      <c r="BN629" s="570"/>
      <c r="BO629" s="570"/>
      <c r="BP629" s="570"/>
      <c r="BQ629" s="570"/>
      <c r="BR629" s="570"/>
      <c r="BS629" s="570"/>
      <c r="BT629" s="570"/>
      <c r="BU629" s="570"/>
      <c r="BV629" s="570"/>
      <c r="BW629" s="570"/>
      <c r="BX629" s="570"/>
      <c r="BY629" s="570"/>
      <c r="BZ629" s="570"/>
      <c r="CA629" s="570"/>
      <c r="CB629" s="570"/>
      <c r="CC629" s="570"/>
      <c r="CD629" s="570"/>
      <c r="CE629" s="570"/>
      <c r="CF629" s="570"/>
      <c r="CG629" s="570"/>
      <c r="CH629" s="570"/>
      <c r="CI629" s="570"/>
      <c r="CJ629" s="570"/>
      <c r="CK629" s="570"/>
      <c r="CL629" s="570"/>
      <c r="CM629" s="570"/>
      <c r="CN629" s="570"/>
      <c r="CO629" s="570"/>
      <c r="CP629" s="570"/>
      <c r="CQ629" s="570"/>
      <c r="CR629" s="570"/>
      <c r="CS629" s="570"/>
      <c r="CT629" s="570"/>
      <c r="CU629" s="570"/>
      <c r="CV629" s="570"/>
      <c r="CW629" s="570"/>
      <c r="CX629" s="570"/>
      <c r="CY629" s="570"/>
    </row>
    <row r="630" spans="38:103">
      <c r="AL630" s="570"/>
      <c r="AM630" s="570"/>
      <c r="AN630" s="570"/>
      <c r="AO630" s="570"/>
      <c r="AP630" s="570"/>
      <c r="AQ630" s="570"/>
      <c r="AR630" s="570"/>
      <c r="AS630" s="570"/>
      <c r="AT630" s="570"/>
      <c r="AU630" s="570"/>
      <c r="AV630" s="570"/>
      <c r="AW630" s="570"/>
      <c r="AX630" s="570"/>
      <c r="AY630" s="570"/>
      <c r="AZ630" s="570"/>
      <c r="BA630" s="570"/>
      <c r="BB630" s="570"/>
      <c r="BC630" s="570"/>
      <c r="BD630" s="570"/>
      <c r="BE630" s="570"/>
      <c r="BF630" s="570"/>
      <c r="BG630" s="570"/>
      <c r="BH630" s="570"/>
      <c r="BI630" s="570"/>
      <c r="BJ630" s="570"/>
      <c r="BK630" s="570"/>
      <c r="BL630" s="570"/>
      <c r="BM630" s="570"/>
      <c r="BN630" s="570"/>
      <c r="BO630" s="570"/>
      <c r="BP630" s="570"/>
      <c r="BQ630" s="570"/>
      <c r="BR630" s="570"/>
      <c r="BS630" s="570"/>
      <c r="BT630" s="570"/>
      <c r="BU630" s="570"/>
      <c r="BV630" s="570"/>
      <c r="BW630" s="570"/>
      <c r="BX630" s="570"/>
      <c r="BY630" s="570"/>
      <c r="BZ630" s="570"/>
      <c r="CA630" s="570"/>
      <c r="CB630" s="570"/>
      <c r="CC630" s="570"/>
      <c r="CD630" s="570"/>
      <c r="CE630" s="570"/>
      <c r="CF630" s="570"/>
      <c r="CG630" s="570"/>
      <c r="CH630" s="570"/>
      <c r="CI630" s="570"/>
      <c r="CJ630" s="570"/>
      <c r="CK630" s="570"/>
      <c r="CL630" s="570"/>
      <c r="CM630" s="570"/>
      <c r="CN630" s="570"/>
      <c r="CO630" s="570"/>
      <c r="CP630" s="570"/>
      <c r="CQ630" s="570"/>
      <c r="CR630" s="570"/>
      <c r="CS630" s="570"/>
      <c r="CT630" s="570"/>
      <c r="CU630" s="570"/>
      <c r="CV630" s="570"/>
      <c r="CW630" s="570"/>
      <c r="CX630" s="570"/>
      <c r="CY630" s="570"/>
    </row>
    <row r="631" spans="38:103">
      <c r="AL631" s="570"/>
      <c r="AM631" s="570"/>
      <c r="AN631" s="570"/>
      <c r="AO631" s="570"/>
      <c r="AP631" s="570"/>
      <c r="AQ631" s="570"/>
      <c r="AR631" s="570"/>
      <c r="AS631" s="570"/>
      <c r="AT631" s="570"/>
      <c r="AU631" s="570"/>
      <c r="AV631" s="570"/>
      <c r="AW631" s="570"/>
      <c r="AX631" s="570"/>
      <c r="AY631" s="570"/>
      <c r="AZ631" s="570"/>
      <c r="BA631" s="570"/>
      <c r="BB631" s="570"/>
      <c r="BC631" s="570"/>
      <c r="BD631" s="570"/>
      <c r="BE631" s="570"/>
      <c r="BF631" s="570"/>
      <c r="BG631" s="570"/>
      <c r="BH631" s="570"/>
      <c r="BI631" s="570"/>
      <c r="BJ631" s="570"/>
      <c r="BK631" s="570"/>
      <c r="BL631" s="570"/>
      <c r="BM631" s="570"/>
      <c r="BN631" s="570"/>
      <c r="BO631" s="570"/>
      <c r="BP631" s="570"/>
      <c r="BQ631" s="570"/>
      <c r="BR631" s="570"/>
      <c r="BS631" s="570"/>
      <c r="BT631" s="570"/>
      <c r="BU631" s="570"/>
      <c r="BV631" s="570"/>
      <c r="BW631" s="570"/>
      <c r="BX631" s="570"/>
      <c r="BY631" s="570"/>
      <c r="BZ631" s="570"/>
      <c r="CA631" s="570"/>
      <c r="CB631" s="570"/>
      <c r="CC631" s="570"/>
      <c r="CD631" s="570"/>
      <c r="CE631" s="570"/>
      <c r="CF631" s="570"/>
      <c r="CG631" s="570"/>
      <c r="CH631" s="570"/>
      <c r="CI631" s="570"/>
      <c r="CJ631" s="570"/>
      <c r="CK631" s="570"/>
      <c r="CL631" s="570"/>
      <c r="CM631" s="570"/>
      <c r="CN631" s="570"/>
      <c r="CO631" s="570"/>
      <c r="CP631" s="570"/>
      <c r="CQ631" s="570"/>
      <c r="CR631" s="570"/>
      <c r="CS631" s="570"/>
      <c r="CT631" s="570"/>
      <c r="CU631" s="570"/>
      <c r="CV631" s="570"/>
      <c r="CW631" s="570"/>
      <c r="CX631" s="570"/>
      <c r="CY631" s="570"/>
    </row>
    <row r="632" spans="38:103">
      <c r="AL632" s="570"/>
      <c r="AM632" s="570"/>
      <c r="AN632" s="570"/>
      <c r="AO632" s="570"/>
      <c r="AP632" s="570"/>
      <c r="AQ632" s="570"/>
      <c r="AR632" s="570"/>
      <c r="AS632" s="570"/>
      <c r="AT632" s="570"/>
      <c r="AU632" s="570"/>
      <c r="AV632" s="570"/>
      <c r="AW632" s="570"/>
      <c r="AX632" s="570"/>
      <c r="AY632" s="570"/>
      <c r="AZ632" s="570"/>
      <c r="BA632" s="570"/>
      <c r="BB632" s="570"/>
      <c r="BC632" s="570"/>
      <c r="BD632" s="570"/>
      <c r="BE632" s="570"/>
      <c r="BF632" s="570"/>
      <c r="BG632" s="570"/>
      <c r="BH632" s="570"/>
      <c r="BI632" s="570"/>
      <c r="BJ632" s="570"/>
      <c r="BK632" s="570"/>
      <c r="BL632" s="570"/>
      <c r="BM632" s="570"/>
      <c r="BN632" s="570"/>
      <c r="BO632" s="570"/>
      <c r="BP632" s="570"/>
      <c r="BQ632" s="570"/>
      <c r="BR632" s="570"/>
      <c r="BS632" s="570"/>
      <c r="BT632" s="570"/>
      <c r="BU632" s="570"/>
      <c r="BV632" s="570"/>
      <c r="BW632" s="570"/>
      <c r="BX632" s="570"/>
      <c r="BY632" s="570"/>
      <c r="BZ632" s="570"/>
      <c r="CA632" s="570"/>
      <c r="CB632" s="570"/>
      <c r="CC632" s="570"/>
      <c r="CD632" s="570"/>
      <c r="CE632" s="570"/>
      <c r="CF632" s="570"/>
      <c r="CG632" s="570"/>
      <c r="CH632" s="570"/>
      <c r="CI632" s="570"/>
      <c r="CJ632" s="570"/>
      <c r="CK632" s="570"/>
      <c r="CL632" s="570"/>
      <c r="CM632" s="570"/>
      <c r="CN632" s="570"/>
      <c r="CO632" s="570"/>
      <c r="CP632" s="570"/>
      <c r="CQ632" s="570"/>
      <c r="CR632" s="570"/>
      <c r="CS632" s="570"/>
      <c r="CT632" s="570"/>
      <c r="CU632" s="570"/>
      <c r="CV632" s="570"/>
      <c r="CW632" s="570"/>
      <c r="CX632" s="570"/>
      <c r="CY632" s="570"/>
    </row>
    <row r="633" spans="38:103">
      <c r="AL633" s="570"/>
      <c r="AM633" s="570"/>
      <c r="AN633" s="570"/>
      <c r="AO633" s="570"/>
      <c r="AP633" s="570"/>
      <c r="AQ633" s="570"/>
      <c r="AR633" s="570"/>
      <c r="AS633" s="570"/>
      <c r="AT633" s="570"/>
      <c r="AU633" s="570"/>
      <c r="AV633" s="570"/>
      <c r="AW633" s="570"/>
      <c r="AX633" s="570"/>
      <c r="AY633" s="570"/>
      <c r="AZ633" s="570"/>
      <c r="BA633" s="570"/>
      <c r="BB633" s="570"/>
      <c r="BC633" s="570"/>
      <c r="BD633" s="570"/>
      <c r="BE633" s="570"/>
      <c r="BF633" s="570"/>
      <c r="BG633" s="570"/>
      <c r="BH633" s="570"/>
      <c r="BI633" s="570"/>
      <c r="BJ633" s="570"/>
      <c r="BK633" s="570"/>
      <c r="BL633" s="570"/>
      <c r="BM633" s="570"/>
      <c r="BN633" s="570"/>
      <c r="BO633" s="570"/>
      <c r="BP633" s="570"/>
      <c r="BQ633" s="570"/>
      <c r="BR633" s="570"/>
      <c r="BS633" s="570"/>
      <c r="BT633" s="570"/>
      <c r="BU633" s="570"/>
      <c r="BV633" s="570"/>
      <c r="BW633" s="570"/>
      <c r="BX633" s="570"/>
      <c r="BY633" s="570"/>
      <c r="BZ633" s="570"/>
      <c r="CA633" s="570"/>
      <c r="CB633" s="570"/>
      <c r="CC633" s="570"/>
      <c r="CD633" s="570"/>
      <c r="CE633" s="570"/>
      <c r="CF633" s="570"/>
      <c r="CG633" s="570"/>
      <c r="CH633" s="570"/>
      <c r="CI633" s="570"/>
      <c r="CJ633" s="570"/>
      <c r="CK633" s="570"/>
      <c r="CL633" s="570"/>
      <c r="CM633" s="570"/>
      <c r="CN633" s="570"/>
      <c r="CO633" s="570"/>
      <c r="CP633" s="570"/>
      <c r="CQ633" s="570"/>
      <c r="CR633" s="570"/>
      <c r="CS633" s="570"/>
      <c r="CT633" s="570"/>
      <c r="CU633" s="570"/>
      <c r="CV633" s="570"/>
      <c r="CW633" s="570"/>
      <c r="CX633" s="570"/>
      <c r="CY633" s="570"/>
    </row>
    <row r="634" spans="38:103">
      <c r="AL634" s="570"/>
      <c r="AM634" s="570"/>
      <c r="AN634" s="570"/>
      <c r="AO634" s="570"/>
      <c r="AP634" s="570"/>
      <c r="AQ634" s="570"/>
      <c r="AR634" s="570"/>
      <c r="AS634" s="570"/>
      <c r="AT634" s="570"/>
      <c r="AU634" s="570"/>
      <c r="AV634" s="570"/>
      <c r="AW634" s="570"/>
      <c r="AX634" s="570"/>
      <c r="AY634" s="570"/>
      <c r="AZ634" s="570"/>
      <c r="BA634" s="570"/>
      <c r="BB634" s="570"/>
      <c r="BC634" s="570"/>
      <c r="BD634" s="570"/>
      <c r="BE634" s="570"/>
      <c r="BF634" s="570"/>
      <c r="BG634" s="570"/>
      <c r="BH634" s="570"/>
      <c r="BI634" s="570"/>
      <c r="BJ634" s="570"/>
      <c r="BK634" s="570"/>
      <c r="BL634" s="570"/>
      <c r="BM634" s="570"/>
      <c r="BN634" s="570"/>
      <c r="BO634" s="570"/>
      <c r="BP634" s="570"/>
      <c r="BQ634" s="570"/>
      <c r="BR634" s="570"/>
      <c r="BS634" s="570"/>
      <c r="BT634" s="570"/>
      <c r="BU634" s="570"/>
      <c r="BV634" s="570"/>
      <c r="BW634" s="570"/>
      <c r="BX634" s="570"/>
      <c r="BY634" s="570"/>
      <c r="BZ634" s="570"/>
      <c r="CA634" s="570"/>
      <c r="CB634" s="570"/>
      <c r="CC634" s="570"/>
      <c r="CD634" s="570"/>
      <c r="CE634" s="570"/>
      <c r="CF634" s="570"/>
      <c r="CG634" s="570"/>
      <c r="CH634" s="570"/>
      <c r="CI634" s="570"/>
      <c r="CJ634" s="570"/>
      <c r="CK634" s="570"/>
      <c r="CL634" s="570"/>
      <c r="CM634" s="570"/>
      <c r="CN634" s="570"/>
      <c r="CO634" s="570"/>
      <c r="CP634" s="570"/>
      <c r="CQ634" s="570"/>
      <c r="CR634" s="570"/>
      <c r="CS634" s="570"/>
      <c r="CT634" s="570"/>
      <c r="CU634" s="570"/>
      <c r="CV634" s="570"/>
      <c r="CW634" s="570"/>
      <c r="CX634" s="570"/>
      <c r="CY634" s="570"/>
    </row>
    <row r="635" spans="38:103">
      <c r="AL635" s="570"/>
      <c r="AM635" s="570"/>
      <c r="AN635" s="570"/>
      <c r="AO635" s="570"/>
      <c r="AP635" s="570"/>
      <c r="AQ635" s="570"/>
      <c r="AR635" s="570"/>
      <c r="AS635" s="570"/>
      <c r="AT635" s="570"/>
      <c r="AU635" s="570"/>
      <c r="AV635" s="570"/>
      <c r="AW635" s="570"/>
      <c r="AX635" s="570"/>
      <c r="AY635" s="570"/>
      <c r="AZ635" s="570"/>
      <c r="BA635" s="570"/>
      <c r="BB635" s="570"/>
      <c r="BC635" s="570"/>
      <c r="BD635" s="570"/>
      <c r="BE635" s="570"/>
      <c r="BF635" s="570"/>
      <c r="BG635" s="570"/>
      <c r="BH635" s="570"/>
      <c r="BI635" s="570"/>
      <c r="BJ635" s="570"/>
      <c r="BK635" s="570"/>
      <c r="BL635" s="570"/>
      <c r="BM635" s="570"/>
      <c r="BN635" s="570"/>
      <c r="BO635" s="570"/>
      <c r="BP635" s="570"/>
      <c r="BQ635" s="570"/>
      <c r="BR635" s="570"/>
      <c r="BS635" s="570"/>
      <c r="BT635" s="570"/>
      <c r="BU635" s="570"/>
      <c r="BV635" s="570"/>
      <c r="BW635" s="570"/>
      <c r="BX635" s="570"/>
      <c r="BY635" s="570"/>
      <c r="BZ635" s="570"/>
      <c r="CA635" s="570"/>
      <c r="CB635" s="570"/>
      <c r="CC635" s="570"/>
      <c r="CD635" s="570"/>
      <c r="CE635" s="570"/>
      <c r="CF635" s="570"/>
      <c r="CG635" s="570"/>
      <c r="CH635" s="570"/>
      <c r="CI635" s="570"/>
      <c r="CJ635" s="570"/>
      <c r="CK635" s="570"/>
      <c r="CL635" s="570"/>
      <c r="CM635" s="570"/>
      <c r="CN635" s="570"/>
      <c r="CO635" s="570"/>
      <c r="CP635" s="570"/>
      <c r="CQ635" s="570"/>
      <c r="CR635" s="570"/>
      <c r="CS635" s="570"/>
      <c r="CT635" s="570"/>
      <c r="CU635" s="570"/>
      <c r="CV635" s="570"/>
      <c r="CW635" s="570"/>
      <c r="CX635" s="570"/>
      <c r="CY635" s="570"/>
    </row>
    <row r="636" spans="38:103">
      <c r="AL636" s="570"/>
      <c r="AM636" s="570"/>
      <c r="AN636" s="570"/>
      <c r="AO636" s="570"/>
      <c r="AP636" s="570"/>
      <c r="AQ636" s="570"/>
      <c r="AR636" s="570"/>
      <c r="AS636" s="570"/>
      <c r="AT636" s="570"/>
      <c r="AU636" s="570"/>
      <c r="AV636" s="570"/>
      <c r="AW636" s="570"/>
      <c r="AX636" s="570"/>
      <c r="AY636" s="570"/>
      <c r="AZ636" s="570"/>
      <c r="BA636" s="570"/>
      <c r="BB636" s="570"/>
      <c r="BC636" s="570"/>
      <c r="BD636" s="570"/>
      <c r="BE636" s="570"/>
      <c r="BF636" s="570"/>
      <c r="BG636" s="570"/>
      <c r="BH636" s="570"/>
      <c r="BI636" s="570"/>
      <c r="BJ636" s="570"/>
      <c r="BK636" s="570"/>
      <c r="BL636" s="570"/>
      <c r="BM636" s="570"/>
      <c r="BN636" s="570"/>
      <c r="BO636" s="570"/>
      <c r="BP636" s="570"/>
      <c r="BQ636" s="570"/>
      <c r="BR636" s="570"/>
      <c r="BS636" s="570"/>
      <c r="BT636" s="570"/>
      <c r="BU636" s="570"/>
      <c r="BV636" s="570"/>
      <c r="BW636" s="570"/>
      <c r="BX636" s="570"/>
      <c r="BY636" s="570"/>
      <c r="BZ636" s="570"/>
      <c r="CA636" s="570"/>
      <c r="CB636" s="570"/>
      <c r="CC636" s="570"/>
      <c r="CD636" s="570"/>
      <c r="CE636" s="570"/>
      <c r="CF636" s="570"/>
      <c r="CG636" s="570"/>
      <c r="CH636" s="570"/>
      <c r="CI636" s="570"/>
      <c r="CJ636" s="570"/>
      <c r="CK636" s="570"/>
      <c r="CL636" s="570"/>
      <c r="CM636" s="570"/>
      <c r="CN636" s="570"/>
      <c r="CO636" s="570"/>
      <c r="CP636" s="570"/>
      <c r="CQ636" s="570"/>
      <c r="CR636" s="570"/>
      <c r="CS636" s="570"/>
      <c r="CT636" s="570"/>
      <c r="CU636" s="570"/>
      <c r="CV636" s="570"/>
      <c r="CW636" s="570"/>
      <c r="CX636" s="570"/>
      <c r="CY636" s="570"/>
    </row>
    <row r="637" spans="38:103">
      <c r="AL637" s="570"/>
      <c r="AM637" s="570"/>
      <c r="AN637" s="570"/>
      <c r="AO637" s="570"/>
      <c r="AP637" s="570"/>
      <c r="AQ637" s="570"/>
      <c r="AR637" s="570"/>
      <c r="AS637" s="570"/>
      <c r="AT637" s="570"/>
      <c r="AU637" s="570"/>
      <c r="AV637" s="570"/>
      <c r="AW637" s="570"/>
      <c r="AX637" s="570"/>
      <c r="AY637" s="570"/>
      <c r="AZ637" s="570"/>
      <c r="BA637" s="570"/>
      <c r="BB637" s="570"/>
      <c r="BC637" s="570"/>
      <c r="BD637" s="570"/>
      <c r="BE637" s="570"/>
      <c r="BF637" s="570"/>
      <c r="BG637" s="570"/>
      <c r="BH637" s="570"/>
      <c r="BI637" s="570"/>
      <c r="BJ637" s="570"/>
      <c r="BK637" s="570"/>
      <c r="BL637" s="570"/>
      <c r="BM637" s="570"/>
      <c r="BN637" s="570"/>
      <c r="BO637" s="570"/>
      <c r="BP637" s="570"/>
      <c r="BQ637" s="570"/>
      <c r="BR637" s="570"/>
      <c r="BS637" s="570"/>
      <c r="BT637" s="570"/>
      <c r="BU637" s="570"/>
      <c r="BV637" s="570"/>
      <c r="BW637" s="570"/>
      <c r="BX637" s="570"/>
      <c r="BY637" s="570"/>
      <c r="BZ637" s="570"/>
      <c r="CA637" s="570"/>
      <c r="CB637" s="570"/>
      <c r="CC637" s="570"/>
      <c r="CD637" s="570"/>
      <c r="CE637" s="570"/>
      <c r="CF637" s="570"/>
      <c r="CG637" s="570"/>
      <c r="CH637" s="570"/>
      <c r="CI637" s="570"/>
      <c r="CJ637" s="570"/>
      <c r="CK637" s="570"/>
      <c r="CL637" s="570"/>
      <c r="CM637" s="570"/>
      <c r="CN637" s="570"/>
      <c r="CO637" s="570"/>
      <c r="CP637" s="570"/>
      <c r="CQ637" s="570"/>
      <c r="CR637" s="570"/>
      <c r="CS637" s="570"/>
      <c r="CT637" s="570"/>
      <c r="CU637" s="570"/>
      <c r="CV637" s="570"/>
      <c r="CW637" s="570"/>
      <c r="CX637" s="570"/>
      <c r="CY637" s="570"/>
    </row>
    <row r="638" spans="38:103">
      <c r="AL638" s="570"/>
      <c r="AM638" s="570"/>
      <c r="AN638" s="570"/>
      <c r="AO638" s="570"/>
      <c r="AP638" s="570"/>
      <c r="AQ638" s="570"/>
      <c r="AR638" s="570"/>
      <c r="AS638" s="570"/>
      <c r="AT638" s="570"/>
      <c r="AU638" s="570"/>
      <c r="AV638" s="570"/>
      <c r="AW638" s="570"/>
      <c r="AX638" s="570"/>
      <c r="AY638" s="570"/>
      <c r="AZ638" s="570"/>
      <c r="BA638" s="570"/>
      <c r="BB638" s="570"/>
      <c r="BC638" s="570"/>
      <c r="BD638" s="570"/>
      <c r="BE638" s="570"/>
      <c r="BF638" s="570"/>
      <c r="BG638" s="570"/>
      <c r="BH638" s="570"/>
      <c r="BI638" s="570"/>
      <c r="BJ638" s="570"/>
      <c r="BK638" s="570"/>
      <c r="BL638" s="570"/>
      <c r="BM638" s="570"/>
      <c r="BN638" s="570"/>
      <c r="BO638" s="570"/>
      <c r="BP638" s="570"/>
      <c r="BQ638" s="570"/>
      <c r="BR638" s="570"/>
      <c r="BS638" s="570"/>
      <c r="BT638" s="570"/>
      <c r="BU638" s="570"/>
      <c r="BV638" s="570"/>
      <c r="BW638" s="570"/>
      <c r="BX638" s="570"/>
      <c r="BY638" s="570"/>
      <c r="BZ638" s="570"/>
      <c r="CA638" s="570"/>
      <c r="CB638" s="570"/>
      <c r="CC638" s="570"/>
      <c r="CD638" s="570"/>
      <c r="CE638" s="570"/>
      <c r="CF638" s="570"/>
      <c r="CG638" s="570"/>
      <c r="CH638" s="570"/>
      <c r="CI638" s="570"/>
      <c r="CJ638" s="570"/>
      <c r="CK638" s="570"/>
      <c r="CL638" s="570"/>
      <c r="CM638" s="570"/>
      <c r="CN638" s="570"/>
      <c r="CO638" s="570"/>
      <c r="CP638" s="570"/>
      <c r="CQ638" s="570"/>
      <c r="CR638" s="570"/>
      <c r="CS638" s="570"/>
      <c r="CT638" s="570"/>
      <c r="CU638" s="570"/>
      <c r="CV638" s="570"/>
      <c r="CW638" s="570"/>
      <c r="CX638" s="570"/>
      <c r="CY638" s="570"/>
    </row>
    <row r="639" spans="38:103">
      <c r="AL639" s="570"/>
      <c r="AM639" s="570"/>
      <c r="AN639" s="570"/>
      <c r="AO639" s="570"/>
      <c r="AP639" s="570"/>
      <c r="AQ639" s="570"/>
      <c r="AR639" s="570"/>
      <c r="AS639" s="570"/>
      <c r="AT639" s="570"/>
      <c r="AU639" s="570"/>
      <c r="AV639" s="570"/>
      <c r="AW639" s="570"/>
      <c r="AX639" s="570"/>
      <c r="AY639" s="570"/>
      <c r="AZ639" s="570"/>
      <c r="BA639" s="570"/>
      <c r="BB639" s="570"/>
      <c r="BC639" s="570"/>
      <c r="BD639" s="570"/>
      <c r="BE639" s="570"/>
      <c r="BF639" s="570"/>
      <c r="BG639" s="570"/>
      <c r="BH639" s="570"/>
      <c r="BI639" s="570"/>
      <c r="BJ639" s="570"/>
      <c r="BK639" s="570"/>
      <c r="BL639" s="570"/>
      <c r="BM639" s="570"/>
      <c r="BN639" s="570"/>
      <c r="BO639" s="570"/>
      <c r="BP639" s="570"/>
      <c r="BQ639" s="570"/>
      <c r="BR639" s="570"/>
      <c r="BS639" s="570"/>
      <c r="BT639" s="570"/>
      <c r="BU639" s="570"/>
      <c r="BV639" s="570"/>
      <c r="BW639" s="570"/>
      <c r="BX639" s="570"/>
      <c r="BY639" s="570"/>
      <c r="BZ639" s="570"/>
      <c r="CA639" s="570"/>
      <c r="CB639" s="570"/>
      <c r="CC639" s="570"/>
      <c r="CD639" s="570"/>
      <c r="CE639" s="570"/>
      <c r="CF639" s="570"/>
      <c r="CG639" s="570"/>
      <c r="CH639" s="570"/>
      <c r="CI639" s="570"/>
      <c r="CJ639" s="570"/>
      <c r="CK639" s="570"/>
      <c r="CL639" s="570"/>
      <c r="CM639" s="570"/>
      <c r="CN639" s="570"/>
      <c r="CO639" s="570"/>
      <c r="CP639" s="570"/>
      <c r="CQ639" s="570"/>
      <c r="CR639" s="570"/>
      <c r="CS639" s="570"/>
      <c r="CT639" s="570"/>
      <c r="CU639" s="570"/>
      <c r="CV639" s="570"/>
      <c r="CW639" s="570"/>
      <c r="CX639" s="570"/>
      <c r="CY639" s="570"/>
    </row>
    <row r="640" spans="38:103">
      <c r="AL640" s="570"/>
      <c r="AM640" s="570"/>
      <c r="AN640" s="570"/>
      <c r="AO640" s="570"/>
      <c r="AP640" s="570"/>
      <c r="AQ640" s="570"/>
      <c r="AR640" s="570"/>
      <c r="AS640" s="570"/>
      <c r="AT640" s="570"/>
      <c r="AU640" s="570"/>
      <c r="AV640" s="570"/>
      <c r="AW640" s="570"/>
      <c r="AX640" s="570"/>
      <c r="AY640" s="570"/>
      <c r="AZ640" s="570"/>
      <c r="BA640" s="570"/>
      <c r="BB640" s="570"/>
      <c r="BC640" s="570"/>
      <c r="BD640" s="570"/>
      <c r="BE640" s="570"/>
      <c r="BF640" s="570"/>
      <c r="BG640" s="570"/>
      <c r="BH640" s="570"/>
      <c r="BI640" s="570"/>
      <c r="BJ640" s="570"/>
      <c r="BK640" s="570"/>
      <c r="BL640" s="570"/>
      <c r="BM640" s="570"/>
      <c r="BN640" s="570"/>
      <c r="BO640" s="570"/>
      <c r="BP640" s="570"/>
      <c r="BQ640" s="570"/>
      <c r="BR640" s="570"/>
      <c r="BS640" s="570"/>
      <c r="BT640" s="570"/>
      <c r="BU640" s="570"/>
      <c r="BV640" s="570"/>
      <c r="BW640" s="570"/>
      <c r="BX640" s="570"/>
      <c r="BY640" s="570"/>
      <c r="BZ640" s="570"/>
      <c r="CA640" s="570"/>
      <c r="CB640" s="570"/>
      <c r="CC640" s="570"/>
      <c r="CD640" s="570"/>
      <c r="CE640" s="570"/>
      <c r="CF640" s="570"/>
      <c r="CG640" s="570"/>
      <c r="CH640" s="570"/>
      <c r="CI640" s="570"/>
      <c r="CJ640" s="570"/>
      <c r="CK640" s="570"/>
      <c r="CL640" s="570"/>
      <c r="CM640" s="570"/>
      <c r="CN640" s="570"/>
      <c r="CO640" s="570"/>
      <c r="CP640" s="570"/>
      <c r="CQ640" s="570"/>
      <c r="CR640" s="570"/>
      <c r="CS640" s="570"/>
      <c r="CT640" s="570"/>
      <c r="CU640" s="570"/>
      <c r="CV640" s="570"/>
      <c r="CW640" s="570"/>
      <c r="CX640" s="570"/>
      <c r="CY640" s="570"/>
    </row>
    <row r="641" spans="38:103">
      <c r="AL641" s="570"/>
      <c r="AM641" s="570"/>
      <c r="AN641" s="570"/>
      <c r="AO641" s="570"/>
      <c r="AP641" s="570"/>
      <c r="AQ641" s="570"/>
      <c r="AR641" s="570"/>
      <c r="AS641" s="570"/>
      <c r="AT641" s="570"/>
      <c r="AU641" s="570"/>
      <c r="AV641" s="570"/>
      <c r="AW641" s="570"/>
      <c r="AX641" s="570"/>
      <c r="AY641" s="570"/>
      <c r="AZ641" s="570"/>
      <c r="BA641" s="570"/>
      <c r="BB641" s="570"/>
      <c r="BC641" s="570"/>
      <c r="BD641" s="570"/>
      <c r="BE641" s="570"/>
      <c r="BF641" s="570"/>
      <c r="BG641" s="570"/>
      <c r="BH641" s="570"/>
      <c r="BI641" s="570"/>
      <c r="BJ641" s="570"/>
      <c r="BK641" s="570"/>
      <c r="BL641" s="570"/>
      <c r="BM641" s="570"/>
      <c r="BN641" s="570"/>
      <c r="BO641" s="570"/>
      <c r="BP641" s="570"/>
      <c r="BQ641" s="570"/>
      <c r="BR641" s="570"/>
      <c r="BS641" s="570"/>
      <c r="BT641" s="570"/>
      <c r="BU641" s="570"/>
      <c r="BV641" s="570"/>
      <c r="BW641" s="570"/>
      <c r="BX641" s="570"/>
      <c r="BY641" s="570"/>
      <c r="BZ641" s="570"/>
      <c r="CA641" s="570"/>
      <c r="CB641" s="570"/>
      <c r="CC641" s="570"/>
      <c r="CD641" s="570"/>
      <c r="CE641" s="570"/>
      <c r="CF641" s="570"/>
      <c r="CG641" s="570"/>
      <c r="CH641" s="570"/>
      <c r="CI641" s="570"/>
      <c r="CJ641" s="570"/>
      <c r="CK641" s="570"/>
      <c r="CL641" s="570"/>
      <c r="CM641" s="570"/>
      <c r="CN641" s="570"/>
      <c r="CO641" s="570"/>
      <c r="CP641" s="570"/>
      <c r="CQ641" s="570"/>
      <c r="CR641" s="570"/>
      <c r="CS641" s="570"/>
      <c r="CT641" s="570"/>
      <c r="CU641" s="570"/>
      <c r="CV641" s="570"/>
      <c r="CW641" s="570"/>
      <c r="CX641" s="570"/>
      <c r="CY641" s="570"/>
    </row>
    <row r="642" spans="38:103">
      <c r="AL642" s="570"/>
      <c r="AM642" s="570"/>
      <c r="AN642" s="570"/>
      <c r="AO642" s="570"/>
      <c r="AP642" s="570"/>
      <c r="AQ642" s="570"/>
      <c r="AR642" s="570"/>
      <c r="AS642" s="570"/>
      <c r="AT642" s="570"/>
      <c r="AU642" s="570"/>
      <c r="AV642" s="570"/>
      <c r="AW642" s="570"/>
      <c r="AX642" s="570"/>
      <c r="AY642" s="570"/>
      <c r="AZ642" s="570"/>
      <c r="BA642" s="570"/>
      <c r="BB642" s="570"/>
      <c r="BC642" s="570"/>
      <c r="BD642" s="570"/>
      <c r="BE642" s="570"/>
      <c r="BF642" s="570"/>
      <c r="BG642" s="570"/>
      <c r="BH642" s="570"/>
      <c r="BI642" s="570"/>
      <c r="BJ642" s="570"/>
      <c r="BK642" s="570"/>
      <c r="BL642" s="570"/>
      <c r="BM642" s="570"/>
      <c r="BN642" s="570"/>
      <c r="BO642" s="570"/>
      <c r="BP642" s="570"/>
      <c r="BQ642" s="570"/>
      <c r="BR642" s="570"/>
      <c r="BS642" s="570"/>
      <c r="BT642" s="570"/>
      <c r="BU642" s="570"/>
      <c r="BV642" s="570"/>
      <c r="BW642" s="570"/>
      <c r="BX642" s="570"/>
      <c r="BY642" s="570"/>
      <c r="BZ642" s="570"/>
      <c r="CA642" s="570"/>
      <c r="CB642" s="570"/>
      <c r="CC642" s="570"/>
      <c r="CD642" s="570"/>
      <c r="CE642" s="570"/>
      <c r="CF642" s="570"/>
      <c r="CG642" s="570"/>
      <c r="CH642" s="570"/>
      <c r="CI642" s="570"/>
      <c r="CJ642" s="570"/>
      <c r="CK642" s="570"/>
      <c r="CL642" s="570"/>
      <c r="CM642" s="570"/>
      <c r="CN642" s="570"/>
      <c r="CO642" s="570"/>
      <c r="CP642" s="570"/>
      <c r="CQ642" s="570"/>
      <c r="CR642" s="570"/>
      <c r="CS642" s="570"/>
      <c r="CT642" s="570"/>
      <c r="CU642" s="570"/>
      <c r="CV642" s="570"/>
      <c r="CW642" s="570"/>
      <c r="CX642" s="570"/>
      <c r="CY642" s="570"/>
    </row>
    <row r="643" spans="38:103">
      <c r="AL643" s="570"/>
      <c r="AM643" s="570"/>
      <c r="AN643" s="570"/>
      <c r="AO643" s="570"/>
      <c r="AP643" s="570"/>
      <c r="AQ643" s="570"/>
      <c r="AR643" s="570"/>
      <c r="AS643" s="570"/>
      <c r="AT643" s="570"/>
      <c r="AU643" s="570"/>
      <c r="AV643" s="570"/>
      <c r="AW643" s="570"/>
      <c r="AX643" s="570"/>
      <c r="AY643" s="570"/>
      <c r="AZ643" s="570"/>
      <c r="BA643" s="570"/>
      <c r="BB643" s="570"/>
      <c r="BC643" s="570"/>
      <c r="BD643" s="570"/>
      <c r="BE643" s="570"/>
      <c r="BF643" s="570"/>
      <c r="BG643" s="570"/>
      <c r="BH643" s="570"/>
      <c r="BI643" s="570"/>
      <c r="BJ643" s="570"/>
      <c r="BK643" s="570"/>
      <c r="BL643" s="570"/>
      <c r="BM643" s="570"/>
      <c r="BN643" s="570"/>
      <c r="BO643" s="570"/>
      <c r="BP643" s="570"/>
      <c r="BQ643" s="570"/>
      <c r="BR643" s="570"/>
      <c r="BS643" s="570"/>
      <c r="BT643" s="570"/>
      <c r="BU643" s="570"/>
      <c r="BV643" s="570"/>
      <c r="BW643" s="570"/>
      <c r="BX643" s="570"/>
      <c r="BY643" s="570"/>
      <c r="BZ643" s="570"/>
      <c r="CA643" s="570"/>
      <c r="CB643" s="570"/>
      <c r="CC643" s="570"/>
      <c r="CD643" s="570"/>
      <c r="CE643" s="570"/>
      <c r="CF643" s="570"/>
      <c r="CG643" s="570"/>
      <c r="CH643" s="570"/>
      <c r="CI643" s="570"/>
      <c r="CJ643" s="570"/>
      <c r="CK643" s="570"/>
      <c r="CL643" s="570"/>
      <c r="CM643" s="570"/>
      <c r="CN643" s="570"/>
      <c r="CO643" s="570"/>
      <c r="CP643" s="570"/>
      <c r="CQ643" s="570"/>
      <c r="CR643" s="570"/>
      <c r="CS643" s="570"/>
      <c r="CT643" s="570"/>
      <c r="CU643" s="570"/>
      <c r="CV643" s="570"/>
      <c r="CW643" s="570"/>
      <c r="CX643" s="570"/>
      <c r="CY643" s="570"/>
    </row>
    <row r="644" spans="38:103">
      <c r="AL644" s="570"/>
      <c r="AM644" s="570"/>
      <c r="AN644" s="570"/>
      <c r="AO644" s="570"/>
      <c r="AP644" s="570"/>
      <c r="AQ644" s="570"/>
      <c r="AR644" s="570"/>
      <c r="AS644" s="570"/>
      <c r="AT644" s="570"/>
      <c r="AU644" s="570"/>
      <c r="AV644" s="570"/>
      <c r="AW644" s="570"/>
      <c r="AX644" s="570"/>
      <c r="AY644" s="570"/>
      <c r="AZ644" s="570"/>
      <c r="BA644" s="570"/>
      <c r="BB644" s="570"/>
      <c r="BC644" s="570"/>
      <c r="BD644" s="570"/>
      <c r="BE644" s="570"/>
      <c r="BF644" s="570"/>
      <c r="BG644" s="570"/>
      <c r="BH644" s="570"/>
      <c r="BI644" s="570"/>
      <c r="BJ644" s="570"/>
      <c r="BK644" s="570"/>
      <c r="BL644" s="570"/>
      <c r="BM644" s="570"/>
      <c r="BN644" s="570"/>
      <c r="BO644" s="570"/>
      <c r="BP644" s="570"/>
      <c r="BQ644" s="570"/>
      <c r="BR644" s="570"/>
      <c r="BS644" s="570"/>
      <c r="BT644" s="570"/>
      <c r="BU644" s="570"/>
      <c r="BV644" s="570"/>
      <c r="BW644" s="570"/>
      <c r="BX644" s="570"/>
      <c r="BY644" s="570"/>
      <c r="BZ644" s="570"/>
      <c r="CA644" s="570"/>
      <c r="CB644" s="570"/>
      <c r="CC644" s="570"/>
      <c r="CD644" s="570"/>
      <c r="CE644" s="570"/>
      <c r="CF644" s="570"/>
      <c r="CG644" s="570"/>
      <c r="CH644" s="570"/>
      <c r="CI644" s="570"/>
      <c r="CJ644" s="570"/>
      <c r="CK644" s="570"/>
      <c r="CL644" s="570"/>
      <c r="CM644" s="570"/>
      <c r="CN644" s="570"/>
      <c r="CO644" s="570"/>
      <c r="CP644" s="570"/>
      <c r="CQ644" s="570"/>
      <c r="CR644" s="570"/>
      <c r="CS644" s="570"/>
      <c r="CT644" s="570"/>
      <c r="CU644" s="570"/>
      <c r="CV644" s="570"/>
      <c r="CW644" s="570"/>
      <c r="CX644" s="570"/>
      <c r="CY644" s="570"/>
    </row>
    <row r="645" spans="38:103">
      <c r="AL645" s="570"/>
      <c r="AM645" s="570"/>
      <c r="AN645" s="570"/>
      <c r="AO645" s="570"/>
      <c r="AP645" s="570"/>
      <c r="AQ645" s="570"/>
      <c r="AR645" s="570"/>
      <c r="AS645" s="570"/>
      <c r="AT645" s="570"/>
      <c r="AU645" s="570"/>
      <c r="AV645" s="570"/>
      <c r="AW645" s="570"/>
      <c r="AX645" s="570"/>
      <c r="AY645" s="570"/>
      <c r="AZ645" s="570"/>
      <c r="BA645" s="570"/>
      <c r="BB645" s="570"/>
      <c r="BC645" s="570"/>
      <c r="BD645" s="570"/>
      <c r="BE645" s="570"/>
      <c r="BF645" s="570"/>
      <c r="BG645" s="570"/>
      <c r="BH645" s="570"/>
      <c r="BI645" s="570"/>
      <c r="BJ645" s="570"/>
      <c r="BK645" s="570"/>
      <c r="BL645" s="570"/>
      <c r="BM645" s="570"/>
      <c r="BN645" s="570"/>
      <c r="BO645" s="570"/>
      <c r="BP645" s="570"/>
      <c r="BQ645" s="570"/>
      <c r="BR645" s="570"/>
      <c r="BS645" s="570"/>
      <c r="BT645" s="570"/>
      <c r="BU645" s="570"/>
      <c r="BV645" s="570"/>
      <c r="BW645" s="570"/>
      <c r="BX645" s="570"/>
      <c r="BY645" s="570"/>
      <c r="BZ645" s="570"/>
      <c r="CA645" s="570"/>
      <c r="CB645" s="570"/>
      <c r="CC645" s="570"/>
      <c r="CD645" s="570"/>
      <c r="CE645" s="570"/>
      <c r="CF645" s="570"/>
      <c r="CG645" s="570"/>
      <c r="CH645" s="570"/>
      <c r="CI645" s="570"/>
      <c r="CJ645" s="570"/>
      <c r="CK645" s="570"/>
      <c r="CL645" s="570"/>
      <c r="CM645" s="570"/>
      <c r="CN645" s="570"/>
      <c r="CO645" s="570"/>
      <c r="CP645" s="570"/>
      <c r="CQ645" s="570"/>
      <c r="CR645" s="570"/>
      <c r="CS645" s="570"/>
      <c r="CT645" s="570"/>
      <c r="CU645" s="570"/>
      <c r="CV645" s="570"/>
      <c r="CW645" s="570"/>
      <c r="CX645" s="570"/>
      <c r="CY645" s="570"/>
    </row>
    <row r="646" spans="38:103">
      <c r="AL646" s="570"/>
      <c r="AM646" s="570"/>
      <c r="AN646" s="570"/>
      <c r="AO646" s="570"/>
      <c r="AP646" s="570"/>
      <c r="AQ646" s="570"/>
      <c r="AR646" s="570"/>
      <c r="AS646" s="570"/>
      <c r="AT646" s="570"/>
      <c r="AU646" s="570"/>
      <c r="AV646" s="570"/>
      <c r="AW646" s="570"/>
      <c r="AX646" s="570"/>
      <c r="AY646" s="570"/>
      <c r="AZ646" s="570"/>
      <c r="BA646" s="570"/>
      <c r="BB646" s="570"/>
      <c r="BC646" s="570"/>
      <c r="BD646" s="570"/>
      <c r="BE646" s="570"/>
      <c r="BF646" s="570"/>
      <c r="BG646" s="570"/>
      <c r="BH646" s="570"/>
      <c r="BI646" s="570"/>
      <c r="BJ646" s="570"/>
      <c r="BK646" s="570"/>
      <c r="BL646" s="570"/>
      <c r="BM646" s="570"/>
      <c r="BN646" s="570"/>
      <c r="BO646" s="570"/>
      <c r="BP646" s="570"/>
      <c r="BQ646" s="570"/>
      <c r="BR646" s="570"/>
      <c r="BS646" s="570"/>
      <c r="BT646" s="570"/>
      <c r="BU646" s="570"/>
      <c r="BV646" s="570"/>
      <c r="BW646" s="570"/>
      <c r="BX646" s="570"/>
      <c r="BY646" s="570"/>
      <c r="BZ646" s="570"/>
      <c r="CA646" s="570"/>
      <c r="CB646" s="570"/>
      <c r="CC646" s="570"/>
      <c r="CD646" s="570"/>
      <c r="CE646" s="570"/>
      <c r="CF646" s="570"/>
      <c r="CG646" s="570"/>
      <c r="CH646" s="570"/>
      <c r="CI646" s="570"/>
      <c r="CJ646" s="570"/>
      <c r="CK646" s="570"/>
      <c r="CL646" s="570"/>
      <c r="CM646" s="570"/>
      <c r="CN646" s="570"/>
      <c r="CO646" s="570"/>
      <c r="CP646" s="570"/>
      <c r="CQ646" s="570"/>
      <c r="CR646" s="570"/>
      <c r="CS646" s="570"/>
      <c r="CT646" s="570"/>
      <c r="CU646" s="570"/>
      <c r="CV646" s="570"/>
      <c r="CW646" s="570"/>
      <c r="CX646" s="570"/>
      <c r="CY646" s="570"/>
    </row>
    <row r="647" spans="38:103">
      <c r="AL647" s="570"/>
      <c r="AM647" s="570"/>
      <c r="AN647" s="570"/>
      <c r="AO647" s="570"/>
      <c r="AP647" s="570"/>
      <c r="AQ647" s="570"/>
      <c r="AR647" s="570"/>
      <c r="AS647" s="570"/>
      <c r="AT647" s="570"/>
      <c r="AU647" s="570"/>
      <c r="AV647" s="570"/>
      <c r="AW647" s="570"/>
      <c r="AX647" s="570"/>
      <c r="AY647" s="570"/>
      <c r="AZ647" s="570"/>
      <c r="BA647" s="570"/>
      <c r="BB647" s="570"/>
      <c r="BC647" s="570"/>
      <c r="BD647" s="570"/>
      <c r="BE647" s="570"/>
      <c r="BF647" s="570"/>
      <c r="BG647" s="570"/>
      <c r="BH647" s="570"/>
      <c r="BI647" s="570"/>
      <c r="BJ647" s="570"/>
      <c r="BK647" s="570"/>
      <c r="BL647" s="570"/>
      <c r="BM647" s="570"/>
      <c r="BN647" s="570"/>
      <c r="BO647" s="570"/>
      <c r="BP647" s="570"/>
      <c r="BQ647" s="570"/>
      <c r="BR647" s="570"/>
      <c r="BS647" s="570"/>
      <c r="BT647" s="570"/>
      <c r="BU647" s="570"/>
      <c r="BV647" s="570"/>
      <c r="BW647" s="570"/>
      <c r="BX647" s="570"/>
      <c r="BY647" s="570"/>
      <c r="BZ647" s="570"/>
      <c r="CA647" s="570"/>
      <c r="CB647" s="570"/>
      <c r="CC647" s="570"/>
      <c r="CD647" s="570"/>
      <c r="CE647" s="570"/>
      <c r="CF647" s="570"/>
      <c r="CG647" s="570"/>
      <c r="CH647" s="570"/>
      <c r="CI647" s="570"/>
      <c r="CJ647" s="570"/>
      <c r="CK647" s="570"/>
      <c r="CL647" s="570"/>
      <c r="CM647" s="570"/>
      <c r="CN647" s="570"/>
      <c r="CO647" s="570"/>
      <c r="CP647" s="570"/>
      <c r="CQ647" s="570"/>
      <c r="CR647" s="570"/>
      <c r="CS647" s="570"/>
      <c r="CT647" s="570"/>
      <c r="CU647" s="570"/>
      <c r="CV647" s="570"/>
      <c r="CW647" s="570"/>
      <c r="CX647" s="570"/>
      <c r="CY647" s="570"/>
    </row>
    <row r="648" spans="38:103">
      <c r="AL648" s="570"/>
      <c r="AM648" s="570"/>
      <c r="AN648" s="570"/>
      <c r="AO648" s="570"/>
      <c r="AP648" s="570"/>
      <c r="AQ648" s="570"/>
      <c r="AR648" s="570"/>
      <c r="AS648" s="570"/>
      <c r="AT648" s="570"/>
      <c r="AU648" s="570"/>
      <c r="AV648" s="570"/>
      <c r="AW648" s="570"/>
      <c r="AX648" s="570"/>
      <c r="AY648" s="570"/>
      <c r="AZ648" s="570"/>
      <c r="BA648" s="570"/>
      <c r="BB648" s="570"/>
      <c r="BC648" s="570"/>
      <c r="BD648" s="570"/>
      <c r="BE648" s="570"/>
      <c r="BF648" s="570"/>
      <c r="BG648" s="570"/>
      <c r="BH648" s="570"/>
      <c r="BI648" s="570"/>
      <c r="BJ648" s="570"/>
      <c r="BK648" s="570"/>
      <c r="BL648" s="570"/>
      <c r="BM648" s="570"/>
      <c r="BN648" s="570"/>
      <c r="BO648" s="570"/>
      <c r="BP648" s="570"/>
      <c r="BQ648" s="570"/>
      <c r="BR648" s="570"/>
      <c r="BS648" s="570"/>
      <c r="BT648" s="570"/>
      <c r="BU648" s="570"/>
      <c r="BV648" s="570"/>
      <c r="BW648" s="570"/>
      <c r="BX648" s="570"/>
      <c r="BY648" s="570"/>
      <c r="BZ648" s="570"/>
      <c r="CA648" s="570"/>
      <c r="CB648" s="570"/>
      <c r="CC648" s="570"/>
      <c r="CD648" s="570"/>
      <c r="CE648" s="570"/>
      <c r="CF648" s="570"/>
      <c r="CG648" s="570"/>
      <c r="CH648" s="570"/>
      <c r="CI648" s="570"/>
      <c r="CJ648" s="570"/>
      <c r="CK648" s="570"/>
      <c r="CL648" s="570"/>
      <c r="CM648" s="570"/>
      <c r="CN648" s="570"/>
      <c r="CO648" s="570"/>
      <c r="CP648" s="570"/>
      <c r="CQ648" s="570"/>
      <c r="CR648" s="570"/>
      <c r="CS648" s="570"/>
      <c r="CT648" s="570"/>
      <c r="CU648" s="570"/>
      <c r="CV648" s="570"/>
      <c r="CW648" s="570"/>
      <c r="CX648" s="570"/>
      <c r="CY648" s="570"/>
    </row>
    <row r="649" spans="38:103">
      <c r="AL649" s="570"/>
      <c r="AM649" s="570"/>
      <c r="AN649" s="570"/>
      <c r="AO649" s="570"/>
      <c r="AP649" s="570"/>
      <c r="AQ649" s="570"/>
      <c r="AR649" s="570"/>
      <c r="AS649" s="570"/>
      <c r="AT649" s="570"/>
      <c r="AU649" s="570"/>
      <c r="AV649" s="570"/>
      <c r="AW649" s="570"/>
      <c r="AX649" s="570"/>
      <c r="AY649" s="570"/>
      <c r="AZ649" s="570"/>
      <c r="BA649" s="570"/>
      <c r="BB649" s="570"/>
      <c r="BC649" s="570"/>
      <c r="BD649" s="570"/>
      <c r="BE649" s="570"/>
      <c r="BF649" s="570"/>
      <c r="BG649" s="570"/>
      <c r="BH649" s="570"/>
      <c r="BI649" s="570"/>
      <c r="BJ649" s="570"/>
      <c r="BK649" s="570"/>
      <c r="BL649" s="570"/>
      <c r="BM649" s="570"/>
      <c r="BN649" s="570"/>
      <c r="BO649" s="570"/>
      <c r="BP649" s="570"/>
      <c r="BQ649" s="570"/>
      <c r="BR649" s="570"/>
      <c r="BS649" s="570"/>
      <c r="BT649" s="570"/>
      <c r="BU649" s="570"/>
      <c r="BV649" s="570"/>
      <c r="BW649" s="570"/>
      <c r="BX649" s="570"/>
      <c r="BY649" s="570"/>
      <c r="BZ649" s="570"/>
      <c r="CA649" s="570"/>
      <c r="CB649" s="570"/>
      <c r="CC649" s="570"/>
      <c r="CD649" s="570"/>
      <c r="CE649" s="570"/>
      <c r="CF649" s="570"/>
      <c r="CG649" s="570"/>
      <c r="CH649" s="570"/>
      <c r="CI649" s="570"/>
      <c r="CJ649" s="570"/>
      <c r="CK649" s="570"/>
      <c r="CL649" s="570"/>
      <c r="CM649" s="570"/>
      <c r="CN649" s="570"/>
      <c r="CO649" s="570"/>
      <c r="CP649" s="570"/>
      <c r="CQ649" s="570"/>
      <c r="CR649" s="570"/>
      <c r="CS649" s="570"/>
      <c r="CT649" s="570"/>
      <c r="CU649" s="570"/>
      <c r="CV649" s="570"/>
      <c r="CW649" s="570"/>
      <c r="CX649" s="570"/>
      <c r="CY649" s="570"/>
    </row>
    <row r="650" spans="38:103">
      <c r="AL650" s="570"/>
      <c r="AM650" s="570"/>
      <c r="AN650" s="570"/>
      <c r="AO650" s="570"/>
      <c r="AP650" s="570"/>
      <c r="AQ650" s="570"/>
      <c r="AR650" s="570"/>
      <c r="AS650" s="570"/>
      <c r="AT650" s="570"/>
      <c r="AU650" s="570"/>
      <c r="AV650" s="570"/>
      <c r="AW650" s="570"/>
      <c r="AX650" s="570"/>
      <c r="AY650" s="570"/>
      <c r="AZ650" s="570"/>
      <c r="BA650" s="570"/>
      <c r="BB650" s="570"/>
      <c r="BC650" s="570"/>
      <c r="BD650" s="570"/>
      <c r="BE650" s="570"/>
      <c r="BF650" s="570"/>
      <c r="BG650" s="570"/>
      <c r="BH650" s="570"/>
      <c r="BI650" s="570"/>
      <c r="BJ650" s="570"/>
      <c r="BK650" s="570"/>
      <c r="BL650" s="570"/>
      <c r="BM650" s="570"/>
      <c r="BN650" s="570"/>
      <c r="BO650" s="570"/>
      <c r="BP650" s="570"/>
      <c r="BQ650" s="570"/>
      <c r="BR650" s="570"/>
      <c r="BS650" s="570"/>
      <c r="BT650" s="570"/>
      <c r="BU650" s="570"/>
      <c r="BV650" s="570"/>
      <c r="BW650" s="570"/>
      <c r="BX650" s="570"/>
      <c r="BY650" s="570"/>
      <c r="BZ650" s="570"/>
      <c r="CA650" s="570"/>
      <c r="CB650" s="570"/>
      <c r="CC650" s="570"/>
      <c r="CD650" s="570"/>
      <c r="CE650" s="570"/>
      <c r="CF650" s="570"/>
      <c r="CG650" s="570"/>
      <c r="CH650" s="570"/>
      <c r="CI650" s="570"/>
      <c r="CJ650" s="570"/>
      <c r="CK650" s="570"/>
      <c r="CL650" s="570"/>
      <c r="CM650" s="570"/>
      <c r="CN650" s="570"/>
      <c r="CO650" s="570"/>
      <c r="CP650" s="570"/>
      <c r="CQ650" s="570"/>
      <c r="CR650" s="570"/>
      <c r="CS650" s="570"/>
      <c r="CT650" s="570"/>
      <c r="CU650" s="570"/>
      <c r="CV650" s="570"/>
      <c r="CW650" s="570"/>
      <c r="CX650" s="570"/>
      <c r="CY650" s="570"/>
    </row>
    <row r="651" spans="38:103">
      <c r="AL651" s="570"/>
      <c r="AM651" s="570"/>
      <c r="AN651" s="570"/>
      <c r="AO651" s="570"/>
      <c r="AP651" s="570"/>
      <c r="AQ651" s="570"/>
      <c r="AR651" s="570"/>
      <c r="AS651" s="570"/>
      <c r="AT651" s="570"/>
      <c r="AU651" s="570"/>
      <c r="AV651" s="570"/>
      <c r="AW651" s="570"/>
      <c r="AX651" s="570"/>
      <c r="AY651" s="570"/>
      <c r="AZ651" s="570"/>
      <c r="BA651" s="570"/>
      <c r="BB651" s="570"/>
      <c r="BC651" s="570"/>
      <c r="BD651" s="570"/>
      <c r="BE651" s="570"/>
      <c r="BF651" s="570"/>
      <c r="BG651" s="570"/>
      <c r="BH651" s="570"/>
      <c r="BI651" s="570"/>
      <c r="BJ651" s="570"/>
      <c r="BK651" s="570"/>
      <c r="BL651" s="570"/>
      <c r="BM651" s="570"/>
      <c r="BN651" s="570"/>
      <c r="BO651" s="570"/>
      <c r="BP651" s="570"/>
      <c r="BQ651" s="570"/>
      <c r="BR651" s="570"/>
      <c r="BS651" s="570"/>
      <c r="BT651" s="570"/>
      <c r="BU651" s="570"/>
      <c r="BV651" s="570"/>
      <c r="BW651" s="570"/>
      <c r="BX651" s="570"/>
      <c r="BY651" s="570"/>
      <c r="BZ651" s="570"/>
      <c r="CA651" s="570"/>
      <c r="CB651" s="570"/>
      <c r="CC651" s="570"/>
      <c r="CD651" s="570"/>
      <c r="CE651" s="570"/>
      <c r="CF651" s="570"/>
      <c r="CG651" s="570"/>
      <c r="CH651" s="570"/>
      <c r="CI651" s="570"/>
      <c r="CJ651" s="570"/>
      <c r="CK651" s="570"/>
      <c r="CL651" s="570"/>
      <c r="CM651" s="570"/>
      <c r="CN651" s="570"/>
      <c r="CO651" s="570"/>
      <c r="CP651" s="570"/>
      <c r="CQ651" s="570"/>
      <c r="CR651" s="570"/>
      <c r="CS651" s="570"/>
      <c r="CT651" s="570"/>
      <c r="CU651" s="570"/>
      <c r="CV651" s="570"/>
      <c r="CW651" s="570"/>
      <c r="CX651" s="570"/>
      <c r="CY651" s="570"/>
    </row>
    <row r="652" spans="38:103">
      <c r="AL652" s="570"/>
      <c r="AM652" s="570"/>
      <c r="AN652" s="570"/>
      <c r="AO652" s="570"/>
      <c r="AP652" s="570"/>
      <c r="AQ652" s="570"/>
      <c r="AR652" s="570"/>
      <c r="AS652" s="570"/>
      <c r="AT652" s="570"/>
      <c r="AU652" s="570"/>
      <c r="AV652" s="570"/>
      <c r="AW652" s="570"/>
      <c r="AX652" s="570"/>
      <c r="AY652" s="570"/>
      <c r="AZ652" s="570"/>
      <c r="BA652" s="570"/>
      <c r="BB652" s="570"/>
      <c r="BC652" s="570"/>
      <c r="BD652" s="570"/>
      <c r="BE652" s="570"/>
      <c r="BF652" s="570"/>
      <c r="BG652" s="570"/>
      <c r="BH652" s="570"/>
      <c r="BI652" s="570"/>
      <c r="BJ652" s="570"/>
      <c r="BK652" s="570"/>
      <c r="BL652" s="570"/>
      <c r="BM652" s="570"/>
      <c r="BN652" s="570"/>
      <c r="BO652" s="570"/>
      <c r="BP652" s="570"/>
      <c r="BQ652" s="570"/>
      <c r="BR652" s="570"/>
      <c r="BS652" s="570"/>
      <c r="BT652" s="570"/>
      <c r="BU652" s="570"/>
      <c r="BV652" s="570"/>
      <c r="BW652" s="570"/>
      <c r="BX652" s="570"/>
      <c r="BY652" s="570"/>
      <c r="BZ652" s="570"/>
      <c r="CA652" s="570"/>
      <c r="CB652" s="570"/>
      <c r="CC652" s="570"/>
      <c r="CD652" s="570"/>
      <c r="CE652" s="570"/>
      <c r="CF652" s="570"/>
      <c r="CG652" s="570"/>
      <c r="CH652" s="570"/>
      <c r="CI652" s="570"/>
      <c r="CJ652" s="570"/>
      <c r="CK652" s="570"/>
      <c r="CL652" s="570"/>
      <c r="CM652" s="570"/>
      <c r="CN652" s="570"/>
      <c r="CO652" s="570"/>
      <c r="CP652" s="570"/>
      <c r="CQ652" s="570"/>
      <c r="CR652" s="570"/>
      <c r="CS652" s="570"/>
      <c r="CT652" s="570"/>
      <c r="CU652" s="570"/>
      <c r="CV652" s="570"/>
      <c r="CW652" s="570"/>
      <c r="CX652" s="570"/>
      <c r="CY652" s="570"/>
    </row>
    <row r="653" spans="38:103">
      <c r="AL653" s="570"/>
      <c r="AM653" s="570"/>
      <c r="AN653" s="570"/>
      <c r="AO653" s="570"/>
      <c r="AP653" s="570"/>
      <c r="AQ653" s="570"/>
      <c r="AR653" s="570"/>
      <c r="AS653" s="570"/>
      <c r="AT653" s="570"/>
      <c r="AU653" s="570"/>
      <c r="AV653" s="570"/>
      <c r="AW653" s="570"/>
      <c r="AX653" s="570"/>
      <c r="AY653" s="570"/>
      <c r="AZ653" s="570"/>
      <c r="BA653" s="570"/>
      <c r="BB653" s="570"/>
      <c r="BC653" s="570"/>
      <c r="BD653" s="570"/>
      <c r="BE653" s="570"/>
      <c r="BF653" s="570"/>
      <c r="BG653" s="570"/>
      <c r="BH653" s="570"/>
      <c r="BI653" s="570"/>
      <c r="BJ653" s="570"/>
      <c r="BK653" s="570"/>
      <c r="BL653" s="570"/>
      <c r="BM653" s="570"/>
      <c r="BN653" s="570"/>
      <c r="BO653" s="570"/>
      <c r="BP653" s="570"/>
      <c r="BQ653" s="570"/>
      <c r="BR653" s="570"/>
      <c r="BS653" s="570"/>
      <c r="BT653" s="570"/>
      <c r="BU653" s="570"/>
      <c r="BV653" s="570"/>
      <c r="BW653" s="570"/>
      <c r="BX653" s="570"/>
      <c r="BY653" s="570"/>
      <c r="BZ653" s="570"/>
      <c r="CA653" s="570"/>
      <c r="CB653" s="570"/>
      <c r="CC653" s="570"/>
      <c r="CD653" s="570"/>
      <c r="CE653" s="570"/>
      <c r="CF653" s="570"/>
      <c r="CG653" s="570"/>
      <c r="CH653" s="570"/>
      <c r="CI653" s="570"/>
      <c r="CJ653" s="570"/>
      <c r="CK653" s="570"/>
      <c r="CL653" s="570"/>
      <c r="CM653" s="570"/>
      <c r="CN653" s="570"/>
      <c r="CO653" s="570"/>
      <c r="CP653" s="570"/>
      <c r="CQ653" s="570"/>
      <c r="CR653" s="570"/>
      <c r="CS653" s="570"/>
      <c r="CT653" s="570"/>
      <c r="CU653" s="570"/>
      <c r="CV653" s="570"/>
      <c r="CW653" s="570"/>
      <c r="CX653" s="570"/>
      <c r="CY653" s="570"/>
    </row>
    <row r="654" spans="38:103">
      <c r="AL654" s="570"/>
      <c r="AM654" s="570"/>
      <c r="AN654" s="570"/>
      <c r="AO654" s="570"/>
      <c r="AP654" s="570"/>
      <c r="AQ654" s="570"/>
      <c r="AR654" s="570"/>
      <c r="AS654" s="570"/>
      <c r="AT654" s="570"/>
      <c r="AU654" s="570"/>
      <c r="AV654" s="570"/>
      <c r="AW654" s="570"/>
      <c r="AX654" s="570"/>
      <c r="AY654" s="570"/>
      <c r="AZ654" s="570"/>
      <c r="BA654" s="570"/>
      <c r="BB654" s="570"/>
      <c r="BC654" s="570"/>
      <c r="BD654" s="570"/>
      <c r="BE654" s="570"/>
      <c r="BF654" s="570"/>
      <c r="BG654" s="570"/>
      <c r="BH654" s="570"/>
      <c r="BI654" s="570"/>
      <c r="BJ654" s="570"/>
      <c r="BK654" s="570"/>
      <c r="BL654" s="570"/>
      <c r="BM654" s="570"/>
      <c r="BN654" s="570"/>
      <c r="BO654" s="570"/>
      <c r="BP654" s="570"/>
      <c r="BQ654" s="570"/>
      <c r="BR654" s="570"/>
      <c r="BS654" s="570"/>
      <c r="BT654" s="570"/>
      <c r="BU654" s="570"/>
      <c r="BV654" s="570"/>
      <c r="BW654" s="570"/>
      <c r="BX654" s="570"/>
      <c r="BY654" s="570"/>
      <c r="BZ654" s="570"/>
      <c r="CA654" s="570"/>
      <c r="CB654" s="570"/>
      <c r="CC654" s="570"/>
      <c r="CD654" s="570"/>
      <c r="CE654" s="570"/>
      <c r="CF654" s="570"/>
      <c r="CG654" s="570"/>
      <c r="CH654" s="570"/>
      <c r="CI654" s="570"/>
      <c r="CJ654" s="570"/>
      <c r="CK654" s="570"/>
      <c r="CL654" s="570"/>
      <c r="CM654" s="570"/>
      <c r="CN654" s="570"/>
      <c r="CO654" s="570"/>
      <c r="CP654" s="570"/>
      <c r="CQ654" s="570"/>
      <c r="CR654" s="570"/>
      <c r="CS654" s="570"/>
      <c r="CT654" s="570"/>
      <c r="CU654" s="570"/>
      <c r="CV654" s="570"/>
      <c r="CW654" s="570"/>
      <c r="CX654" s="570"/>
      <c r="CY654" s="570"/>
    </row>
    <row r="655" spans="38:103">
      <c r="AL655" s="570"/>
      <c r="AM655" s="570"/>
      <c r="AN655" s="570"/>
      <c r="AO655" s="570"/>
      <c r="AP655" s="570"/>
      <c r="AQ655" s="570"/>
      <c r="AR655" s="570"/>
      <c r="AS655" s="570"/>
      <c r="AT655" s="570"/>
      <c r="AU655" s="570"/>
      <c r="AV655" s="570"/>
      <c r="AW655" s="570"/>
      <c r="AX655" s="570"/>
      <c r="AY655" s="570"/>
      <c r="AZ655" s="570"/>
      <c r="BA655" s="570"/>
      <c r="BB655" s="570"/>
      <c r="BC655" s="570"/>
      <c r="BD655" s="570"/>
      <c r="BE655" s="570"/>
      <c r="BF655" s="570"/>
      <c r="BG655" s="570"/>
      <c r="BH655" s="570"/>
      <c r="BI655" s="570"/>
      <c r="BJ655" s="570"/>
      <c r="BK655" s="570"/>
      <c r="BL655" s="570"/>
      <c r="BM655" s="570"/>
      <c r="BN655" s="570"/>
      <c r="BO655" s="570"/>
      <c r="BP655" s="570"/>
      <c r="BQ655" s="570"/>
      <c r="BR655" s="570"/>
      <c r="BS655" s="570"/>
      <c r="BT655" s="570"/>
      <c r="BU655" s="570"/>
      <c r="BV655" s="570"/>
      <c r="BW655" s="570"/>
      <c r="BX655" s="570"/>
      <c r="BY655" s="570"/>
      <c r="BZ655" s="570"/>
      <c r="CA655" s="570"/>
      <c r="CB655" s="570"/>
      <c r="CC655" s="570"/>
      <c r="CD655" s="570"/>
      <c r="CE655" s="570"/>
      <c r="CF655" s="570"/>
      <c r="CG655" s="570"/>
      <c r="CH655" s="570"/>
      <c r="CI655" s="570"/>
      <c r="CJ655" s="570"/>
      <c r="CK655" s="570"/>
      <c r="CL655" s="570"/>
      <c r="CM655" s="570"/>
      <c r="CN655" s="570"/>
      <c r="CO655" s="570"/>
      <c r="CP655" s="570"/>
      <c r="CQ655" s="570"/>
      <c r="CR655" s="570"/>
      <c r="CS655" s="570"/>
      <c r="CT655" s="570"/>
      <c r="CU655" s="570"/>
      <c r="CV655" s="570"/>
      <c r="CW655" s="570"/>
      <c r="CX655" s="570"/>
      <c r="CY655" s="570"/>
    </row>
    <row r="656" spans="38:103">
      <c r="AL656" s="570"/>
      <c r="AM656" s="570"/>
      <c r="AN656" s="570"/>
      <c r="AO656" s="570"/>
      <c r="AP656" s="570"/>
      <c r="AQ656" s="570"/>
      <c r="AR656" s="570"/>
      <c r="AS656" s="570"/>
      <c r="AT656" s="570"/>
      <c r="AU656" s="570"/>
      <c r="AV656" s="570"/>
      <c r="AW656" s="570"/>
      <c r="AX656" s="570"/>
      <c r="AY656" s="570"/>
      <c r="AZ656" s="570"/>
      <c r="BA656" s="570"/>
      <c r="BB656" s="570"/>
      <c r="BC656" s="570"/>
      <c r="BD656" s="570"/>
      <c r="BE656" s="570"/>
      <c r="BF656" s="570"/>
      <c r="BG656" s="570"/>
      <c r="BH656" s="570"/>
      <c r="BI656" s="570"/>
      <c r="BJ656" s="570"/>
      <c r="BK656" s="570"/>
      <c r="BL656" s="570"/>
      <c r="BM656" s="570"/>
      <c r="BN656" s="570"/>
      <c r="BO656" s="570"/>
      <c r="BP656" s="570"/>
      <c r="BQ656" s="570"/>
      <c r="BR656" s="570"/>
      <c r="BS656" s="570"/>
      <c r="BT656" s="570"/>
      <c r="BU656" s="570"/>
      <c r="BV656" s="570"/>
      <c r="BW656" s="570"/>
      <c r="BX656" s="570"/>
      <c r="BY656" s="570"/>
      <c r="BZ656" s="570"/>
      <c r="CA656" s="570"/>
      <c r="CB656" s="570"/>
      <c r="CC656" s="570"/>
      <c r="CD656" s="570"/>
      <c r="CE656" s="570"/>
      <c r="CF656" s="570"/>
      <c r="CG656" s="570"/>
      <c r="CH656" s="570"/>
      <c r="CI656" s="570"/>
      <c r="CJ656" s="570"/>
      <c r="CK656" s="570"/>
      <c r="CL656" s="570"/>
      <c r="CM656" s="570"/>
      <c r="CN656" s="570"/>
      <c r="CO656" s="570"/>
      <c r="CP656" s="570"/>
      <c r="CQ656" s="570"/>
      <c r="CR656" s="570"/>
      <c r="CS656" s="570"/>
      <c r="CT656" s="570"/>
      <c r="CU656" s="570"/>
      <c r="CV656" s="570"/>
      <c r="CW656" s="570"/>
      <c r="CX656" s="570"/>
      <c r="CY656" s="570"/>
    </row>
    <row r="657" spans="38:103">
      <c r="AL657" s="570"/>
      <c r="AM657" s="570"/>
      <c r="AN657" s="570"/>
      <c r="AO657" s="570"/>
      <c r="AP657" s="570"/>
      <c r="AQ657" s="570"/>
      <c r="AR657" s="570"/>
      <c r="AS657" s="570"/>
      <c r="AT657" s="570"/>
      <c r="AU657" s="570"/>
      <c r="AV657" s="570"/>
      <c r="AW657" s="570"/>
      <c r="AX657" s="570"/>
      <c r="AY657" s="570"/>
      <c r="AZ657" s="570"/>
      <c r="BA657" s="570"/>
      <c r="BB657" s="570"/>
      <c r="BC657" s="570"/>
      <c r="BD657" s="570"/>
      <c r="BE657" s="570"/>
      <c r="BF657" s="570"/>
      <c r="BG657" s="570"/>
      <c r="BH657" s="570"/>
      <c r="BI657" s="570"/>
      <c r="BJ657" s="570"/>
      <c r="BK657" s="570"/>
      <c r="BL657" s="570"/>
      <c r="BM657" s="570"/>
      <c r="BN657" s="570"/>
      <c r="BO657" s="570"/>
      <c r="BP657" s="570"/>
      <c r="BQ657" s="570"/>
      <c r="BR657" s="570"/>
      <c r="BS657" s="570"/>
      <c r="BT657" s="570"/>
      <c r="BU657" s="570"/>
      <c r="BV657" s="570"/>
      <c r="BW657" s="570"/>
      <c r="BX657" s="570"/>
      <c r="BY657" s="570"/>
      <c r="BZ657" s="570"/>
      <c r="CA657" s="570"/>
      <c r="CB657" s="570"/>
      <c r="CC657" s="570"/>
      <c r="CD657" s="570"/>
      <c r="CE657" s="570"/>
      <c r="CF657" s="570"/>
      <c r="CG657" s="570"/>
      <c r="CH657" s="570"/>
      <c r="CI657" s="570"/>
      <c r="CJ657" s="570"/>
      <c r="CK657" s="570"/>
      <c r="CL657" s="570"/>
      <c r="CM657" s="570"/>
      <c r="CN657" s="570"/>
      <c r="CO657" s="570"/>
      <c r="CP657" s="570"/>
      <c r="CQ657" s="570"/>
      <c r="CR657" s="570"/>
      <c r="CS657" s="570"/>
      <c r="CT657" s="570"/>
      <c r="CU657" s="570"/>
      <c r="CV657" s="570"/>
      <c r="CW657" s="570"/>
      <c r="CX657" s="570"/>
      <c r="CY657" s="570"/>
    </row>
    <row r="658" spans="38:103">
      <c r="AL658" s="570"/>
      <c r="AM658" s="570"/>
      <c r="AN658" s="570"/>
      <c r="AO658" s="570"/>
      <c r="AP658" s="570"/>
      <c r="AQ658" s="570"/>
      <c r="AR658" s="570"/>
      <c r="AS658" s="570"/>
      <c r="AT658" s="570"/>
      <c r="AU658" s="570"/>
      <c r="AV658" s="570"/>
      <c r="AW658" s="570"/>
      <c r="AX658" s="570"/>
      <c r="AY658" s="570"/>
      <c r="AZ658" s="570"/>
      <c r="BA658" s="570"/>
      <c r="BB658" s="570"/>
      <c r="BC658" s="570"/>
      <c r="BD658" s="570"/>
      <c r="BE658" s="570"/>
      <c r="BF658" s="570"/>
      <c r="BG658" s="570"/>
      <c r="BH658" s="570"/>
      <c r="BI658" s="570"/>
      <c r="BJ658" s="570"/>
      <c r="BK658" s="570"/>
      <c r="BL658" s="570"/>
      <c r="BM658" s="570"/>
      <c r="BN658" s="570"/>
      <c r="BO658" s="570"/>
      <c r="BP658" s="570"/>
      <c r="BQ658" s="570"/>
      <c r="BR658" s="570"/>
      <c r="BS658" s="570"/>
      <c r="BT658" s="570"/>
      <c r="BU658" s="570"/>
      <c r="BV658" s="570"/>
      <c r="BW658" s="570"/>
      <c r="BX658" s="570"/>
      <c r="BY658" s="570"/>
      <c r="BZ658" s="570"/>
      <c r="CA658" s="570"/>
      <c r="CB658" s="570"/>
      <c r="CC658" s="570"/>
      <c r="CD658" s="570"/>
      <c r="CE658" s="570"/>
      <c r="CF658" s="570"/>
      <c r="CG658" s="570"/>
      <c r="CH658" s="570"/>
      <c r="CI658" s="570"/>
      <c r="CJ658" s="570"/>
      <c r="CK658" s="570"/>
      <c r="CL658" s="570"/>
      <c r="CM658" s="570"/>
      <c r="CN658" s="570"/>
      <c r="CO658" s="570"/>
      <c r="CP658" s="570"/>
      <c r="CQ658" s="570"/>
      <c r="CR658" s="570"/>
      <c r="CS658" s="570"/>
      <c r="CT658" s="570"/>
      <c r="CU658" s="570"/>
      <c r="CV658" s="570"/>
      <c r="CW658" s="570"/>
      <c r="CX658" s="570"/>
      <c r="CY658" s="570"/>
    </row>
    <row r="659" spans="38:103">
      <c r="AL659" s="570"/>
      <c r="AM659" s="570"/>
      <c r="AN659" s="570"/>
      <c r="AO659" s="570"/>
      <c r="AP659" s="570"/>
      <c r="AQ659" s="570"/>
      <c r="AR659" s="570"/>
      <c r="AS659" s="570"/>
      <c r="AT659" s="570"/>
      <c r="AU659" s="570"/>
      <c r="AV659" s="570"/>
      <c r="AW659" s="570"/>
      <c r="AX659" s="570"/>
      <c r="AY659" s="570"/>
      <c r="AZ659" s="570"/>
      <c r="BA659" s="570"/>
      <c r="BB659" s="570"/>
      <c r="BC659" s="570"/>
      <c r="BD659" s="570"/>
      <c r="BE659" s="570"/>
      <c r="BF659" s="570"/>
      <c r="BG659" s="570"/>
      <c r="BH659" s="570"/>
      <c r="BI659" s="570"/>
      <c r="BJ659" s="570"/>
      <c r="BK659" s="570"/>
      <c r="BL659" s="570"/>
      <c r="BM659" s="570"/>
      <c r="BN659" s="570"/>
      <c r="BO659" s="570"/>
      <c r="BP659" s="570"/>
      <c r="BQ659" s="570"/>
      <c r="BR659" s="570"/>
      <c r="BS659" s="570"/>
      <c r="BT659" s="570"/>
      <c r="BU659" s="570"/>
      <c r="BV659" s="570"/>
      <c r="BW659" s="570"/>
      <c r="BX659" s="570"/>
      <c r="BY659" s="570"/>
      <c r="BZ659" s="570"/>
      <c r="CA659" s="570"/>
      <c r="CB659" s="570"/>
      <c r="CC659" s="570"/>
      <c r="CD659" s="570"/>
      <c r="CE659" s="570"/>
      <c r="CF659" s="570"/>
      <c r="CG659" s="570"/>
      <c r="CH659" s="570"/>
      <c r="CI659" s="570"/>
      <c r="CJ659" s="570"/>
      <c r="CK659" s="570"/>
      <c r="CL659" s="570"/>
      <c r="CM659" s="570"/>
      <c r="CN659" s="570"/>
      <c r="CO659" s="570"/>
      <c r="CP659" s="570"/>
      <c r="CQ659" s="570"/>
      <c r="CR659" s="570"/>
      <c r="CS659" s="570"/>
      <c r="CT659" s="570"/>
      <c r="CU659" s="570"/>
      <c r="CV659" s="570"/>
      <c r="CW659" s="570"/>
      <c r="CX659" s="570"/>
      <c r="CY659" s="570"/>
    </row>
    <row r="660" spans="38:103">
      <c r="AL660" s="570"/>
      <c r="AM660" s="570"/>
      <c r="AN660" s="570"/>
      <c r="AO660" s="570"/>
      <c r="AP660" s="570"/>
      <c r="AQ660" s="570"/>
      <c r="AR660" s="570"/>
      <c r="AS660" s="570"/>
      <c r="AT660" s="570"/>
      <c r="AU660" s="570"/>
      <c r="AV660" s="570"/>
      <c r="AW660" s="570"/>
      <c r="AX660" s="570"/>
      <c r="AY660" s="570"/>
      <c r="AZ660" s="570"/>
      <c r="BA660" s="570"/>
      <c r="BB660" s="570"/>
      <c r="BC660" s="570"/>
      <c r="BD660" s="570"/>
      <c r="BE660" s="570"/>
      <c r="BF660" s="570"/>
      <c r="BG660" s="570"/>
      <c r="BH660" s="570"/>
      <c r="BI660" s="570"/>
      <c r="BJ660" s="570"/>
      <c r="BK660" s="570"/>
      <c r="BL660" s="570"/>
      <c r="BM660" s="570"/>
      <c r="BN660" s="570"/>
      <c r="BO660" s="570"/>
      <c r="BP660" s="570"/>
      <c r="BQ660" s="570"/>
      <c r="BR660" s="570"/>
      <c r="BS660" s="570"/>
      <c r="BT660" s="570"/>
      <c r="BU660" s="570"/>
      <c r="BV660" s="570"/>
      <c r="BW660" s="570"/>
      <c r="BX660" s="570"/>
      <c r="BY660" s="570"/>
      <c r="BZ660" s="570"/>
      <c r="CA660" s="570"/>
      <c r="CB660" s="570"/>
      <c r="CC660" s="570"/>
      <c r="CD660" s="570"/>
      <c r="CE660" s="570"/>
      <c r="CF660" s="570"/>
      <c r="CG660" s="570"/>
      <c r="CH660" s="570"/>
      <c r="CI660" s="570"/>
      <c r="CJ660" s="570"/>
      <c r="CK660" s="570"/>
      <c r="CL660" s="570"/>
      <c r="CM660" s="570"/>
      <c r="CN660" s="570"/>
      <c r="CO660" s="570"/>
      <c r="CP660" s="570"/>
      <c r="CQ660" s="570"/>
      <c r="CR660" s="570"/>
      <c r="CS660" s="570"/>
      <c r="CT660" s="570"/>
      <c r="CU660" s="570"/>
      <c r="CV660" s="570"/>
      <c r="CW660" s="570"/>
      <c r="CX660" s="570"/>
      <c r="CY660" s="570"/>
    </row>
    <row r="661" spans="38:103">
      <c r="AL661" s="570"/>
      <c r="AM661" s="570"/>
      <c r="AN661" s="570"/>
      <c r="AO661" s="570"/>
      <c r="AP661" s="570"/>
      <c r="AQ661" s="570"/>
      <c r="AR661" s="570"/>
      <c r="AS661" s="570"/>
      <c r="AT661" s="570"/>
      <c r="AU661" s="570"/>
      <c r="AV661" s="570"/>
      <c r="AW661" s="570"/>
      <c r="AX661" s="570"/>
      <c r="AY661" s="570"/>
      <c r="AZ661" s="570"/>
      <c r="BA661" s="570"/>
      <c r="BB661" s="570"/>
      <c r="BC661" s="570"/>
      <c r="BD661" s="570"/>
      <c r="BE661" s="570"/>
      <c r="BF661" s="570"/>
      <c r="BG661" s="570"/>
      <c r="BH661" s="570"/>
      <c r="BI661" s="570"/>
      <c r="BJ661" s="570"/>
      <c r="BK661" s="570"/>
      <c r="BL661" s="570"/>
      <c r="BM661" s="570"/>
      <c r="BN661" s="570"/>
      <c r="BO661" s="570"/>
      <c r="BP661" s="570"/>
      <c r="BQ661" s="570"/>
      <c r="BR661" s="570"/>
      <c r="BS661" s="570"/>
      <c r="BT661" s="570"/>
      <c r="BU661" s="570"/>
      <c r="BV661" s="570"/>
      <c r="BW661" s="570"/>
      <c r="BX661" s="570"/>
      <c r="BY661" s="570"/>
      <c r="BZ661" s="570"/>
      <c r="CA661" s="570"/>
      <c r="CB661" s="570"/>
      <c r="CC661" s="570"/>
      <c r="CD661" s="570"/>
      <c r="CE661" s="570"/>
      <c r="CF661" s="570"/>
      <c r="CG661" s="570"/>
      <c r="CH661" s="570"/>
      <c r="CI661" s="570"/>
      <c r="CJ661" s="570"/>
      <c r="CK661" s="570"/>
      <c r="CL661" s="570"/>
      <c r="CM661" s="570"/>
      <c r="CN661" s="570"/>
      <c r="CO661" s="570"/>
      <c r="CP661" s="570"/>
      <c r="CQ661" s="570"/>
      <c r="CR661" s="570"/>
      <c r="CS661" s="570"/>
      <c r="CT661" s="570"/>
      <c r="CU661" s="570"/>
      <c r="CV661" s="570"/>
      <c r="CW661" s="570"/>
      <c r="CX661" s="570"/>
      <c r="CY661" s="570"/>
    </row>
    <row r="662" spans="38:103">
      <c r="AL662" s="570"/>
      <c r="AM662" s="570"/>
      <c r="AN662" s="570"/>
      <c r="AO662" s="570"/>
      <c r="AP662" s="570"/>
      <c r="AQ662" s="570"/>
      <c r="AR662" s="570"/>
      <c r="AS662" s="570"/>
      <c r="AT662" s="570"/>
      <c r="AU662" s="570"/>
      <c r="AV662" s="570"/>
      <c r="AW662" s="570"/>
      <c r="AX662" s="570"/>
      <c r="AY662" s="570"/>
      <c r="AZ662" s="570"/>
      <c r="BA662" s="570"/>
      <c r="BB662" s="570"/>
      <c r="BC662" s="570"/>
      <c r="BD662" s="570"/>
      <c r="BE662" s="570"/>
      <c r="BF662" s="570"/>
      <c r="BG662" s="570"/>
      <c r="BH662" s="570"/>
      <c r="BI662" s="570"/>
      <c r="BJ662" s="570"/>
      <c r="BK662" s="570"/>
      <c r="BL662" s="570"/>
      <c r="BM662" s="570"/>
      <c r="BN662" s="570"/>
      <c r="BO662" s="570"/>
      <c r="BP662" s="570"/>
      <c r="BQ662" s="570"/>
      <c r="BR662" s="570"/>
      <c r="BS662" s="570"/>
      <c r="BT662" s="570"/>
      <c r="BU662" s="570"/>
      <c r="BV662" s="570"/>
      <c r="BW662" s="570"/>
      <c r="BX662" s="570"/>
      <c r="BY662" s="570"/>
      <c r="BZ662" s="570"/>
      <c r="CA662" s="570"/>
      <c r="CB662" s="570"/>
      <c r="CC662" s="570"/>
      <c r="CD662" s="570"/>
      <c r="CE662" s="570"/>
      <c r="CF662" s="570"/>
      <c r="CG662" s="570"/>
      <c r="CH662" s="570"/>
      <c r="CI662" s="570"/>
      <c r="CJ662" s="570"/>
      <c r="CK662" s="570"/>
      <c r="CL662" s="570"/>
      <c r="CM662" s="570"/>
      <c r="CN662" s="570"/>
      <c r="CO662" s="570"/>
      <c r="CP662" s="570"/>
      <c r="CQ662" s="570"/>
      <c r="CR662" s="570"/>
      <c r="CS662" s="570"/>
      <c r="CT662" s="570"/>
      <c r="CU662" s="570"/>
      <c r="CV662" s="570"/>
      <c r="CW662" s="570"/>
      <c r="CX662" s="570"/>
      <c r="CY662" s="570"/>
    </row>
    <row r="663" spans="38:103">
      <c r="AL663" s="570"/>
      <c r="AM663" s="570"/>
      <c r="AN663" s="570"/>
      <c r="AO663" s="570"/>
      <c r="AP663" s="570"/>
      <c r="AQ663" s="570"/>
      <c r="AR663" s="570"/>
      <c r="AS663" s="570"/>
      <c r="AT663" s="570"/>
      <c r="AU663" s="570"/>
      <c r="AV663" s="570"/>
      <c r="AW663" s="570"/>
      <c r="AX663" s="570"/>
      <c r="AY663" s="570"/>
      <c r="AZ663" s="570"/>
      <c r="BA663" s="570"/>
      <c r="BB663" s="570"/>
      <c r="BC663" s="570"/>
      <c r="BD663" s="570"/>
      <c r="BE663" s="570"/>
      <c r="BF663" s="570"/>
      <c r="BG663" s="570"/>
      <c r="BH663" s="570"/>
      <c r="BI663" s="570"/>
      <c r="BJ663" s="570"/>
      <c r="BK663" s="570"/>
      <c r="BL663" s="570"/>
      <c r="BM663" s="570"/>
      <c r="BN663" s="570"/>
      <c r="BO663" s="570"/>
      <c r="BP663" s="570"/>
      <c r="BQ663" s="570"/>
      <c r="BR663" s="570"/>
      <c r="BS663" s="570"/>
      <c r="BT663" s="570"/>
      <c r="BU663" s="570"/>
      <c r="BV663" s="570"/>
      <c r="BW663" s="570"/>
      <c r="BX663" s="570"/>
      <c r="BY663" s="570"/>
      <c r="BZ663" s="570"/>
      <c r="CA663" s="570"/>
      <c r="CB663" s="570"/>
      <c r="CC663" s="570"/>
      <c r="CD663" s="570"/>
      <c r="CE663" s="570"/>
      <c r="CF663" s="570"/>
      <c r="CG663" s="570"/>
      <c r="CH663" s="570"/>
      <c r="CI663" s="570"/>
      <c r="CJ663" s="570"/>
      <c r="CK663" s="570"/>
      <c r="CL663" s="570"/>
      <c r="CM663" s="570"/>
      <c r="CN663" s="570"/>
      <c r="CO663" s="570"/>
      <c r="CP663" s="570"/>
      <c r="CQ663" s="570"/>
      <c r="CR663" s="570"/>
      <c r="CS663" s="570"/>
      <c r="CT663" s="570"/>
      <c r="CU663" s="570"/>
      <c r="CV663" s="570"/>
      <c r="CW663" s="570"/>
      <c r="CX663" s="570"/>
      <c r="CY663" s="570"/>
    </row>
    <row r="664" spans="38:103">
      <c r="AL664" s="570"/>
      <c r="AM664" s="570"/>
      <c r="AN664" s="570"/>
      <c r="AO664" s="570"/>
      <c r="AP664" s="570"/>
      <c r="AQ664" s="570"/>
      <c r="AR664" s="570"/>
      <c r="AS664" s="570"/>
      <c r="AT664" s="570"/>
      <c r="AU664" s="570"/>
      <c r="AV664" s="570"/>
      <c r="AW664" s="570"/>
      <c r="AX664" s="570"/>
      <c r="AY664" s="570"/>
      <c r="AZ664" s="570"/>
      <c r="BA664" s="570"/>
      <c r="BB664" s="570"/>
      <c r="BC664" s="570"/>
      <c r="BD664" s="570"/>
      <c r="BE664" s="570"/>
      <c r="BF664" s="570"/>
      <c r="BG664" s="570"/>
      <c r="BH664" s="570"/>
      <c r="BI664" s="570"/>
      <c r="BJ664" s="570"/>
      <c r="BK664" s="570"/>
      <c r="BL664" s="570"/>
      <c r="BM664" s="570"/>
      <c r="BN664" s="570"/>
      <c r="BO664" s="570"/>
      <c r="BP664" s="570"/>
      <c r="BQ664" s="570"/>
      <c r="BR664" s="570"/>
      <c r="BS664" s="570"/>
      <c r="BT664" s="570"/>
      <c r="BU664" s="570"/>
      <c r="BV664" s="570"/>
      <c r="BW664" s="570"/>
      <c r="BX664" s="570"/>
      <c r="BY664" s="570"/>
      <c r="BZ664" s="570"/>
      <c r="CA664" s="570"/>
      <c r="CB664" s="570"/>
      <c r="CC664" s="570"/>
      <c r="CD664" s="570"/>
      <c r="CE664" s="570"/>
      <c r="CF664" s="570"/>
      <c r="CG664" s="570"/>
      <c r="CH664" s="570"/>
      <c r="CI664" s="570"/>
      <c r="CJ664" s="570"/>
      <c r="CK664" s="570"/>
      <c r="CL664" s="570"/>
      <c r="CM664" s="570"/>
      <c r="CN664" s="570"/>
      <c r="CO664" s="570"/>
      <c r="CP664" s="570"/>
      <c r="CQ664" s="570"/>
      <c r="CR664" s="570"/>
      <c r="CS664" s="570"/>
      <c r="CT664" s="570"/>
      <c r="CU664" s="570"/>
      <c r="CV664" s="570"/>
      <c r="CW664" s="570"/>
      <c r="CX664" s="570"/>
      <c r="CY664" s="570"/>
    </row>
    <row r="665" spans="38:103">
      <c r="AL665" s="570"/>
      <c r="AM665" s="570"/>
      <c r="AN665" s="570"/>
      <c r="AO665" s="570"/>
      <c r="AP665" s="570"/>
      <c r="AQ665" s="570"/>
      <c r="AR665" s="570"/>
      <c r="AS665" s="570"/>
      <c r="AT665" s="570"/>
      <c r="AU665" s="570"/>
      <c r="AV665" s="570"/>
      <c r="AW665" s="570"/>
      <c r="AX665" s="570"/>
      <c r="AY665" s="570"/>
      <c r="AZ665" s="570"/>
      <c r="BA665" s="570"/>
      <c r="BB665" s="570"/>
      <c r="BC665" s="570"/>
      <c r="BD665" s="570"/>
      <c r="BE665" s="570"/>
      <c r="BF665" s="570"/>
      <c r="BG665" s="570"/>
      <c r="BH665" s="570"/>
      <c r="BI665" s="570"/>
      <c r="BJ665" s="570"/>
      <c r="BK665" s="570"/>
      <c r="BL665" s="570"/>
      <c r="BM665" s="570"/>
      <c r="BN665" s="570"/>
      <c r="BO665" s="570"/>
      <c r="BP665" s="570"/>
      <c r="BQ665" s="570"/>
      <c r="BR665" s="570"/>
      <c r="BS665" s="570"/>
      <c r="BT665" s="570"/>
      <c r="BU665" s="570"/>
      <c r="BV665" s="570"/>
      <c r="BW665" s="570"/>
      <c r="BX665" s="570"/>
      <c r="BY665" s="570"/>
      <c r="BZ665" s="570"/>
      <c r="CA665" s="570"/>
      <c r="CB665" s="570"/>
      <c r="CC665" s="570"/>
      <c r="CD665" s="570"/>
      <c r="CE665" s="570"/>
      <c r="CF665" s="570"/>
      <c r="CG665" s="570"/>
      <c r="CH665" s="570"/>
      <c r="CI665" s="570"/>
      <c r="CJ665" s="570"/>
      <c r="CK665" s="570"/>
      <c r="CL665" s="570"/>
      <c r="CM665" s="570"/>
      <c r="CN665" s="570"/>
      <c r="CO665" s="570"/>
      <c r="CP665" s="570"/>
      <c r="CQ665" s="570"/>
      <c r="CR665" s="570"/>
      <c r="CS665" s="570"/>
      <c r="CT665" s="570"/>
      <c r="CU665" s="570"/>
      <c r="CV665" s="570"/>
      <c r="CW665" s="570"/>
      <c r="CX665" s="570"/>
      <c r="CY665" s="570"/>
    </row>
    <row r="666" spans="38:103">
      <c r="AL666" s="570"/>
      <c r="AM666" s="570"/>
      <c r="AN666" s="570"/>
      <c r="AO666" s="570"/>
      <c r="AP666" s="570"/>
      <c r="AQ666" s="570"/>
      <c r="AR666" s="570"/>
      <c r="AS666" s="570"/>
      <c r="AT666" s="570"/>
      <c r="AU666" s="570"/>
      <c r="AV666" s="570"/>
      <c r="AW666" s="570"/>
      <c r="AX666" s="570"/>
      <c r="AY666" s="570"/>
      <c r="AZ666" s="570"/>
      <c r="BA666" s="570"/>
      <c r="BB666" s="570"/>
      <c r="BC666" s="570"/>
      <c r="BD666" s="570"/>
      <c r="BE666" s="570"/>
      <c r="BF666" s="570"/>
      <c r="BG666" s="570"/>
      <c r="BH666" s="570"/>
      <c r="BI666" s="570"/>
      <c r="BJ666" s="570"/>
      <c r="BK666" s="570"/>
      <c r="BL666" s="570"/>
      <c r="BM666" s="570"/>
      <c r="BN666" s="570"/>
      <c r="BO666" s="570"/>
      <c r="BP666" s="570"/>
      <c r="BQ666" s="570"/>
      <c r="BR666" s="570"/>
      <c r="BS666" s="570"/>
      <c r="BT666" s="570"/>
      <c r="BU666" s="570"/>
      <c r="BV666" s="570"/>
      <c r="BW666" s="570"/>
      <c r="BX666" s="570"/>
      <c r="BY666" s="570"/>
      <c r="BZ666" s="570"/>
      <c r="CA666" s="570"/>
      <c r="CB666" s="570"/>
      <c r="CC666" s="570"/>
      <c r="CD666" s="570"/>
      <c r="CE666" s="570"/>
      <c r="CF666" s="570"/>
      <c r="CG666" s="570"/>
      <c r="CH666" s="570"/>
      <c r="CI666" s="570"/>
      <c r="CJ666" s="570"/>
      <c r="CK666" s="570"/>
      <c r="CL666" s="570"/>
      <c r="CM666" s="570"/>
      <c r="CN666" s="570"/>
      <c r="CO666" s="570"/>
      <c r="CP666" s="570"/>
      <c r="CQ666" s="570"/>
      <c r="CR666" s="570"/>
      <c r="CS666" s="570"/>
      <c r="CT666" s="570"/>
      <c r="CU666" s="570"/>
      <c r="CV666" s="570"/>
      <c r="CW666" s="570"/>
      <c r="CX666" s="570"/>
      <c r="CY666" s="570"/>
    </row>
    <row r="667" spans="38:103">
      <c r="AL667" s="570"/>
      <c r="AM667" s="570"/>
      <c r="AN667" s="570"/>
      <c r="AO667" s="570"/>
      <c r="AP667" s="570"/>
      <c r="AQ667" s="570"/>
      <c r="AR667" s="570"/>
      <c r="AS667" s="570"/>
      <c r="AT667" s="570"/>
      <c r="AU667" s="570"/>
      <c r="AV667" s="570"/>
      <c r="AW667" s="570"/>
      <c r="AX667" s="570"/>
      <c r="AY667" s="570"/>
      <c r="AZ667" s="570"/>
      <c r="BA667" s="570"/>
      <c r="BB667" s="570"/>
      <c r="BC667" s="570"/>
      <c r="BD667" s="570"/>
      <c r="BE667" s="570"/>
      <c r="BF667" s="570"/>
      <c r="BG667" s="570"/>
      <c r="BH667" s="570"/>
      <c r="BI667" s="570"/>
      <c r="BJ667" s="570"/>
      <c r="BK667" s="570"/>
      <c r="BL667" s="570"/>
      <c r="BM667" s="570"/>
      <c r="BN667" s="570"/>
      <c r="BO667" s="570"/>
      <c r="BP667" s="570"/>
      <c r="BQ667" s="570"/>
      <c r="BR667" s="570"/>
      <c r="BS667" s="570"/>
      <c r="BT667" s="570"/>
      <c r="BU667" s="570"/>
      <c r="BV667" s="570"/>
      <c r="BW667" s="570"/>
      <c r="BX667" s="570"/>
      <c r="BY667" s="570"/>
      <c r="BZ667" s="570"/>
      <c r="CA667" s="570"/>
      <c r="CB667" s="570"/>
      <c r="CC667" s="570"/>
      <c r="CD667" s="570"/>
      <c r="CE667" s="570"/>
      <c r="CF667" s="570"/>
      <c r="CG667" s="570"/>
      <c r="CH667" s="570"/>
      <c r="CI667" s="570"/>
      <c r="CJ667" s="570"/>
      <c r="CK667" s="570"/>
      <c r="CL667" s="570"/>
      <c r="CM667" s="570"/>
      <c r="CN667" s="570"/>
      <c r="CO667" s="570"/>
      <c r="CP667" s="570"/>
      <c r="CQ667" s="570"/>
      <c r="CR667" s="570"/>
      <c r="CS667" s="570"/>
      <c r="CT667" s="570"/>
      <c r="CU667" s="570"/>
      <c r="CV667" s="570"/>
      <c r="CW667" s="570"/>
      <c r="CX667" s="570"/>
      <c r="CY667" s="570"/>
    </row>
    <row r="668" spans="38:103">
      <c r="AL668" s="570"/>
      <c r="AM668" s="570"/>
      <c r="AN668" s="570"/>
      <c r="AO668" s="570"/>
      <c r="AP668" s="570"/>
      <c r="AQ668" s="570"/>
      <c r="AR668" s="570"/>
      <c r="AS668" s="570"/>
      <c r="AT668" s="570"/>
      <c r="AU668" s="570"/>
      <c r="AV668" s="570"/>
      <c r="AW668" s="570"/>
      <c r="AX668" s="570"/>
      <c r="AY668" s="570"/>
      <c r="AZ668" s="570"/>
      <c r="BA668" s="570"/>
      <c r="BB668" s="570"/>
      <c r="BC668" s="570"/>
      <c r="BD668" s="570"/>
      <c r="BE668" s="570"/>
      <c r="BF668" s="570"/>
      <c r="BG668" s="570"/>
      <c r="BH668" s="570"/>
      <c r="BI668" s="570"/>
      <c r="BJ668" s="570"/>
      <c r="BK668" s="570"/>
      <c r="BL668" s="570"/>
      <c r="BM668" s="570"/>
      <c r="BN668" s="570"/>
      <c r="BO668" s="570"/>
      <c r="BP668" s="570"/>
      <c r="BQ668" s="570"/>
      <c r="BR668" s="570"/>
      <c r="BS668" s="570"/>
      <c r="BT668" s="570"/>
      <c r="BU668" s="570"/>
      <c r="BV668" s="570"/>
      <c r="BW668" s="570"/>
      <c r="BX668" s="570"/>
      <c r="BY668" s="570"/>
      <c r="BZ668" s="570"/>
      <c r="CA668" s="570"/>
      <c r="CB668" s="570"/>
      <c r="CC668" s="570"/>
      <c r="CD668" s="570"/>
      <c r="CE668" s="570"/>
      <c r="CF668" s="570"/>
      <c r="CG668" s="570"/>
      <c r="CH668" s="570"/>
      <c r="CI668" s="570"/>
      <c r="CJ668" s="570"/>
      <c r="CK668" s="570"/>
      <c r="CL668" s="570"/>
      <c r="CM668" s="570"/>
      <c r="CN668" s="570"/>
      <c r="CO668" s="570"/>
      <c r="CP668" s="570"/>
      <c r="CQ668" s="570"/>
      <c r="CR668" s="570"/>
      <c r="CS668" s="570"/>
      <c r="CT668" s="570"/>
      <c r="CU668" s="570"/>
      <c r="CV668" s="570"/>
      <c r="CW668" s="570"/>
      <c r="CX668" s="570"/>
      <c r="CY668" s="570"/>
    </row>
    <row r="669" spans="38:103">
      <c r="AL669" s="570"/>
      <c r="AM669" s="570"/>
      <c r="AN669" s="570"/>
      <c r="AO669" s="570"/>
      <c r="AP669" s="570"/>
      <c r="AQ669" s="570"/>
      <c r="AR669" s="570"/>
      <c r="AS669" s="570"/>
      <c r="AT669" s="570"/>
      <c r="AU669" s="570"/>
      <c r="AV669" s="570"/>
      <c r="AW669" s="570"/>
      <c r="AX669" s="570"/>
      <c r="AY669" s="570"/>
      <c r="AZ669" s="570"/>
      <c r="BA669" s="570"/>
      <c r="BB669" s="570"/>
      <c r="BC669" s="570"/>
      <c r="BD669" s="570"/>
      <c r="BE669" s="570"/>
      <c r="BF669" s="570"/>
      <c r="BG669" s="570"/>
      <c r="BH669" s="570"/>
      <c r="BI669" s="570"/>
      <c r="BJ669" s="570"/>
      <c r="BK669" s="570"/>
      <c r="BL669" s="570"/>
      <c r="BM669" s="570"/>
      <c r="BN669" s="570"/>
      <c r="BO669" s="570"/>
      <c r="BP669" s="570"/>
      <c r="BQ669" s="570"/>
      <c r="BR669" s="570"/>
      <c r="BS669" s="570"/>
      <c r="BT669" s="570"/>
      <c r="BU669" s="570"/>
      <c r="BV669" s="570"/>
      <c r="BW669" s="570"/>
      <c r="BX669" s="570"/>
      <c r="BY669" s="570"/>
      <c r="BZ669" s="570"/>
      <c r="CA669" s="570"/>
      <c r="CB669" s="570"/>
      <c r="CC669" s="570"/>
      <c r="CD669" s="570"/>
      <c r="CE669" s="570"/>
      <c r="CF669" s="570"/>
      <c r="CG669" s="570"/>
      <c r="CH669" s="570"/>
      <c r="CI669" s="570"/>
      <c r="CJ669" s="570"/>
      <c r="CK669" s="570"/>
      <c r="CL669" s="570"/>
      <c r="CM669" s="570"/>
      <c r="CN669" s="570"/>
      <c r="CO669" s="570"/>
      <c r="CP669" s="570"/>
      <c r="CQ669" s="570"/>
      <c r="CR669" s="570"/>
      <c r="CS669" s="570"/>
      <c r="CT669" s="570"/>
      <c r="CU669" s="570"/>
      <c r="CV669" s="570"/>
      <c r="CW669" s="570"/>
      <c r="CX669" s="570"/>
      <c r="CY669" s="570"/>
    </row>
    <row r="670" spans="38:103">
      <c r="AL670" s="570"/>
      <c r="AM670" s="570"/>
      <c r="AN670" s="570"/>
      <c r="AO670" s="570"/>
      <c r="AP670" s="570"/>
      <c r="AQ670" s="570"/>
      <c r="AR670" s="570"/>
      <c r="AS670" s="570"/>
      <c r="AT670" s="570"/>
      <c r="AU670" s="570"/>
      <c r="AV670" s="570"/>
      <c r="AW670" s="570"/>
      <c r="AX670" s="570"/>
      <c r="AY670" s="570"/>
      <c r="AZ670" s="570"/>
      <c r="BA670" s="570"/>
      <c r="BB670" s="570"/>
      <c r="BC670" s="570"/>
      <c r="BD670" s="570"/>
      <c r="BE670" s="570"/>
      <c r="BF670" s="570"/>
      <c r="BG670" s="570"/>
      <c r="BH670" s="570"/>
      <c r="BI670" s="570"/>
      <c r="BJ670" s="570"/>
      <c r="BK670" s="570"/>
      <c r="BL670" s="570"/>
      <c r="BM670" s="570"/>
      <c r="BN670" s="570"/>
      <c r="BO670" s="570"/>
      <c r="BP670" s="570"/>
      <c r="BQ670" s="570"/>
      <c r="BR670" s="570"/>
      <c r="BS670" s="570"/>
      <c r="BT670" s="570"/>
      <c r="BU670" s="570"/>
      <c r="BV670" s="570"/>
      <c r="BW670" s="570"/>
      <c r="BX670" s="570"/>
      <c r="BY670" s="570"/>
      <c r="BZ670" s="570"/>
      <c r="CA670" s="570"/>
      <c r="CB670" s="570"/>
      <c r="CC670" s="570"/>
      <c r="CD670" s="570"/>
      <c r="CE670" s="570"/>
      <c r="CF670" s="570"/>
      <c r="CG670" s="570"/>
      <c r="CH670" s="570"/>
      <c r="CI670" s="570"/>
      <c r="CJ670" s="570"/>
      <c r="CK670" s="570"/>
      <c r="CL670" s="570"/>
      <c r="CM670" s="570"/>
      <c r="CN670" s="570"/>
      <c r="CO670" s="570"/>
      <c r="CP670" s="570"/>
      <c r="CQ670" s="570"/>
      <c r="CR670" s="570"/>
      <c r="CS670" s="570"/>
      <c r="CT670" s="570"/>
      <c r="CU670" s="570"/>
      <c r="CV670" s="570"/>
      <c r="CW670" s="570"/>
      <c r="CX670" s="570"/>
      <c r="CY670" s="570"/>
    </row>
    <row r="671" spans="38:103">
      <c r="AL671" s="570"/>
      <c r="AM671" s="570"/>
      <c r="AN671" s="570"/>
      <c r="AO671" s="570"/>
      <c r="AP671" s="570"/>
      <c r="AQ671" s="570"/>
      <c r="AR671" s="570"/>
      <c r="AS671" s="570"/>
      <c r="AT671" s="570"/>
      <c r="AU671" s="570"/>
      <c r="AV671" s="570"/>
      <c r="AW671" s="570"/>
      <c r="AX671" s="570"/>
      <c r="AY671" s="570"/>
      <c r="AZ671" s="570"/>
      <c r="BA671" s="570"/>
      <c r="BB671" s="570"/>
      <c r="BC671" s="570"/>
      <c r="BD671" s="570"/>
      <c r="BE671" s="570"/>
      <c r="BF671" s="570"/>
      <c r="BG671" s="570"/>
      <c r="BH671" s="570"/>
      <c r="BI671" s="570"/>
      <c r="BJ671" s="570"/>
      <c r="BK671" s="570"/>
      <c r="BL671" s="570"/>
      <c r="BM671" s="570"/>
      <c r="BN671" s="570"/>
      <c r="BO671" s="570"/>
      <c r="BP671" s="570"/>
      <c r="BQ671" s="570"/>
      <c r="BR671" s="570"/>
      <c r="BS671" s="570"/>
      <c r="BT671" s="570"/>
      <c r="BU671" s="570"/>
      <c r="BV671" s="570"/>
      <c r="BW671" s="570"/>
      <c r="BX671" s="570"/>
      <c r="BY671" s="570"/>
      <c r="BZ671" s="570"/>
      <c r="CA671" s="570"/>
      <c r="CB671" s="570"/>
      <c r="CC671" s="570"/>
      <c r="CD671" s="570"/>
      <c r="CE671" s="570"/>
      <c r="CF671" s="570"/>
      <c r="CG671" s="570"/>
      <c r="CH671" s="570"/>
      <c r="CI671" s="570"/>
      <c r="CJ671" s="570"/>
      <c r="CK671" s="570"/>
      <c r="CL671" s="570"/>
      <c r="CM671" s="570"/>
      <c r="CN671" s="570"/>
      <c r="CO671" s="570"/>
      <c r="CP671" s="570"/>
      <c r="CQ671" s="570"/>
      <c r="CR671" s="570"/>
      <c r="CS671" s="570"/>
      <c r="CT671" s="570"/>
      <c r="CU671" s="570"/>
      <c r="CV671" s="570"/>
      <c r="CW671" s="570"/>
      <c r="CX671" s="570"/>
      <c r="CY671" s="570"/>
    </row>
    <row r="672" spans="38:103">
      <c r="AL672" s="570"/>
      <c r="AM672" s="570"/>
      <c r="AN672" s="570"/>
      <c r="AO672" s="570"/>
      <c r="AP672" s="570"/>
      <c r="AQ672" s="570"/>
      <c r="AR672" s="570"/>
      <c r="AS672" s="570"/>
      <c r="AT672" s="570"/>
      <c r="AU672" s="570"/>
      <c r="AV672" s="570"/>
      <c r="AW672" s="570"/>
      <c r="AX672" s="570"/>
      <c r="AY672" s="570"/>
      <c r="AZ672" s="570"/>
      <c r="BA672" s="570"/>
      <c r="BB672" s="570"/>
      <c r="BC672" s="570"/>
      <c r="BD672" s="570"/>
      <c r="BE672" s="570"/>
      <c r="BF672" s="570"/>
      <c r="BG672" s="570"/>
      <c r="BH672" s="570"/>
      <c r="BI672" s="570"/>
      <c r="BJ672" s="570"/>
      <c r="BK672" s="570"/>
      <c r="BL672" s="570"/>
      <c r="BM672" s="570"/>
      <c r="BN672" s="570"/>
      <c r="BO672" s="570"/>
      <c r="BP672" s="570"/>
      <c r="BQ672" s="570"/>
      <c r="BR672" s="570"/>
      <c r="BS672" s="570"/>
      <c r="BT672" s="570"/>
      <c r="BU672" s="570"/>
      <c r="BV672" s="570"/>
      <c r="BW672" s="570"/>
      <c r="BX672" s="570"/>
      <c r="BY672" s="570"/>
      <c r="BZ672" s="570"/>
      <c r="CA672" s="570"/>
      <c r="CB672" s="570"/>
      <c r="CC672" s="570"/>
      <c r="CD672" s="570"/>
      <c r="CE672" s="570"/>
      <c r="CF672" s="570"/>
      <c r="CG672" s="570"/>
      <c r="CH672" s="570"/>
      <c r="CI672" s="570"/>
      <c r="CJ672" s="570"/>
      <c r="CK672" s="570"/>
      <c r="CL672" s="570"/>
      <c r="CM672" s="570"/>
      <c r="CN672" s="570"/>
      <c r="CO672" s="570"/>
      <c r="CP672" s="570"/>
      <c r="CQ672" s="570"/>
      <c r="CR672" s="570"/>
      <c r="CS672" s="570"/>
      <c r="CT672" s="570"/>
      <c r="CU672" s="570"/>
      <c r="CV672" s="570"/>
      <c r="CW672" s="570"/>
      <c r="CX672" s="570"/>
      <c r="CY672" s="570"/>
    </row>
    <row r="673" spans="38:103">
      <c r="AL673" s="570"/>
      <c r="AM673" s="570"/>
      <c r="AN673" s="570"/>
      <c r="AO673" s="570"/>
      <c r="AP673" s="570"/>
      <c r="AQ673" s="570"/>
      <c r="AR673" s="570"/>
      <c r="AS673" s="570"/>
      <c r="AT673" s="570"/>
      <c r="AU673" s="570"/>
      <c r="AV673" s="570"/>
      <c r="AW673" s="570"/>
      <c r="AX673" s="570"/>
      <c r="AY673" s="570"/>
      <c r="AZ673" s="570"/>
      <c r="BA673" s="570"/>
      <c r="BB673" s="570"/>
      <c r="BC673" s="570"/>
      <c r="BD673" s="570"/>
      <c r="BE673" s="570"/>
      <c r="BF673" s="570"/>
      <c r="BG673" s="570"/>
      <c r="BH673" s="570"/>
      <c r="BI673" s="570"/>
      <c r="BJ673" s="570"/>
      <c r="BK673" s="570"/>
      <c r="BL673" s="570"/>
      <c r="BM673" s="570"/>
      <c r="BN673" s="570"/>
      <c r="BO673" s="570"/>
      <c r="BP673" s="570"/>
      <c r="BQ673" s="570"/>
      <c r="BR673" s="570"/>
      <c r="BS673" s="570"/>
      <c r="BT673" s="570"/>
      <c r="BU673" s="570"/>
      <c r="BV673" s="570"/>
      <c r="BW673" s="570"/>
      <c r="BX673" s="570"/>
      <c r="BY673" s="570"/>
      <c r="BZ673" s="570"/>
      <c r="CA673" s="570"/>
      <c r="CB673" s="570"/>
      <c r="CC673" s="570"/>
      <c r="CD673" s="570"/>
      <c r="CE673" s="570"/>
      <c r="CF673" s="570"/>
      <c r="CG673" s="570"/>
      <c r="CH673" s="570"/>
      <c r="CI673" s="570"/>
      <c r="CJ673" s="570"/>
      <c r="CK673" s="570"/>
      <c r="CL673" s="570"/>
      <c r="CM673" s="570"/>
      <c r="CN673" s="570"/>
      <c r="CO673" s="570"/>
      <c r="CP673" s="570"/>
      <c r="CQ673" s="570"/>
      <c r="CR673" s="570"/>
      <c r="CS673" s="570"/>
      <c r="CT673" s="570"/>
      <c r="CU673" s="570"/>
      <c r="CV673" s="570"/>
      <c r="CW673" s="570"/>
      <c r="CX673" s="570"/>
      <c r="CY673" s="570"/>
    </row>
    <row r="674" spans="38:103">
      <c r="AL674" s="570"/>
      <c r="AM674" s="570"/>
      <c r="AN674" s="570"/>
      <c r="AO674" s="570"/>
      <c r="AP674" s="570"/>
      <c r="AQ674" s="570"/>
      <c r="AR674" s="570"/>
      <c r="AS674" s="570"/>
      <c r="AT674" s="570"/>
      <c r="AU674" s="570"/>
      <c r="AV674" s="570"/>
      <c r="AW674" s="570"/>
      <c r="AX674" s="570"/>
      <c r="AY674" s="570"/>
      <c r="AZ674" s="570"/>
      <c r="BA674" s="570"/>
      <c r="BB674" s="570"/>
      <c r="BC674" s="570"/>
      <c r="BD674" s="570"/>
      <c r="BE674" s="570"/>
      <c r="BF674" s="570"/>
      <c r="BG674" s="570"/>
      <c r="BH674" s="570"/>
      <c r="BI674" s="570"/>
      <c r="BJ674" s="570"/>
      <c r="BK674" s="570"/>
      <c r="BL674" s="570"/>
      <c r="BM674" s="570"/>
      <c r="BN674" s="570"/>
      <c r="BO674" s="570"/>
      <c r="BP674" s="570"/>
      <c r="BQ674" s="570"/>
      <c r="BR674" s="570"/>
      <c r="BS674" s="570"/>
      <c r="BT674" s="570"/>
      <c r="BU674" s="570"/>
      <c r="BV674" s="570"/>
      <c r="BW674" s="570"/>
      <c r="BX674" s="570"/>
      <c r="BY674" s="570"/>
      <c r="BZ674" s="570"/>
      <c r="CA674" s="570"/>
      <c r="CB674" s="570"/>
      <c r="CC674" s="570"/>
      <c r="CD674" s="570"/>
      <c r="CE674" s="570"/>
      <c r="CF674" s="570"/>
      <c r="CG674" s="570"/>
      <c r="CH674" s="570"/>
      <c r="CI674" s="570"/>
      <c r="CJ674" s="570"/>
      <c r="CK674" s="570"/>
      <c r="CL674" s="570"/>
      <c r="CM674" s="570"/>
      <c r="CN674" s="570"/>
      <c r="CO674" s="570"/>
      <c r="CP674" s="570"/>
      <c r="CQ674" s="570"/>
      <c r="CR674" s="570"/>
      <c r="CS674" s="570"/>
      <c r="CT674" s="570"/>
      <c r="CU674" s="570"/>
      <c r="CV674" s="570"/>
      <c r="CW674" s="570"/>
      <c r="CX674" s="570"/>
      <c r="CY674" s="570"/>
    </row>
    <row r="675" spans="38:103">
      <c r="AL675" s="570"/>
      <c r="AM675" s="570"/>
      <c r="AN675" s="570"/>
      <c r="AO675" s="570"/>
      <c r="AP675" s="570"/>
      <c r="AQ675" s="570"/>
      <c r="AR675" s="570"/>
      <c r="AS675" s="570"/>
      <c r="AT675" s="570"/>
      <c r="AU675" s="570"/>
      <c r="AV675" s="570"/>
      <c r="AW675" s="570"/>
      <c r="AX675" s="570"/>
      <c r="AY675" s="570"/>
      <c r="AZ675" s="570"/>
      <c r="BA675" s="570"/>
      <c r="BB675" s="570"/>
      <c r="BC675" s="570"/>
      <c r="BD675" s="570"/>
      <c r="BE675" s="570"/>
      <c r="BF675" s="570"/>
      <c r="BG675" s="570"/>
      <c r="BH675" s="570"/>
      <c r="BI675" s="570"/>
      <c r="BJ675" s="570"/>
      <c r="BK675" s="570"/>
      <c r="BL675" s="570"/>
      <c r="BM675" s="570"/>
      <c r="BN675" s="570"/>
      <c r="BO675" s="570"/>
      <c r="BP675" s="570"/>
      <c r="BQ675" s="570"/>
      <c r="BR675" s="570"/>
      <c r="BS675" s="570"/>
      <c r="BT675" s="570"/>
      <c r="BU675" s="570"/>
      <c r="BV675" s="570"/>
      <c r="BW675" s="570"/>
      <c r="BX675" s="570"/>
      <c r="BY675" s="570"/>
      <c r="BZ675" s="570"/>
      <c r="CA675" s="570"/>
      <c r="CB675" s="570"/>
      <c r="CC675" s="570"/>
      <c r="CD675" s="570"/>
      <c r="CE675" s="570"/>
      <c r="CF675" s="570"/>
      <c r="CG675" s="570"/>
      <c r="CH675" s="570"/>
      <c r="CI675" s="570"/>
      <c r="CJ675" s="570"/>
      <c r="CK675" s="570"/>
      <c r="CL675" s="570"/>
      <c r="CM675" s="570"/>
      <c r="CN675" s="570"/>
      <c r="CO675" s="570"/>
      <c r="CP675" s="570"/>
      <c r="CQ675" s="570"/>
      <c r="CR675" s="570"/>
      <c r="CS675" s="570"/>
      <c r="CT675" s="570"/>
      <c r="CU675" s="570"/>
      <c r="CV675" s="570"/>
      <c r="CW675" s="570"/>
      <c r="CX675" s="570"/>
      <c r="CY675" s="570"/>
    </row>
    <row r="676" spans="38:103">
      <c r="AL676" s="570"/>
      <c r="AM676" s="570"/>
      <c r="AN676" s="570"/>
      <c r="AO676" s="570"/>
      <c r="AP676" s="570"/>
      <c r="AQ676" s="570"/>
      <c r="AR676" s="570"/>
      <c r="AS676" s="570"/>
      <c r="AT676" s="570"/>
      <c r="AU676" s="570"/>
      <c r="AV676" s="570"/>
      <c r="AW676" s="570"/>
      <c r="AX676" s="570"/>
      <c r="AY676" s="570"/>
      <c r="AZ676" s="570"/>
      <c r="BA676" s="570"/>
      <c r="BB676" s="570"/>
      <c r="BC676" s="570"/>
      <c r="BD676" s="570"/>
      <c r="BE676" s="570"/>
      <c r="BF676" s="570"/>
      <c r="BG676" s="570"/>
      <c r="BH676" s="570"/>
      <c r="BI676" s="570"/>
      <c r="BJ676" s="570"/>
      <c r="BK676" s="570"/>
      <c r="BL676" s="570"/>
      <c r="BM676" s="570"/>
      <c r="BN676" s="570"/>
      <c r="BO676" s="570"/>
      <c r="BP676" s="570"/>
      <c r="BQ676" s="570"/>
      <c r="BR676" s="570"/>
      <c r="BS676" s="570"/>
      <c r="BT676" s="570"/>
      <c r="BU676" s="570"/>
      <c r="BV676" s="570"/>
      <c r="BW676" s="570"/>
      <c r="BX676" s="570"/>
      <c r="BY676" s="570"/>
      <c r="BZ676" s="570"/>
      <c r="CA676" s="570"/>
      <c r="CB676" s="570"/>
      <c r="CC676" s="570"/>
      <c r="CD676" s="570"/>
      <c r="CE676" s="570"/>
      <c r="CF676" s="570"/>
      <c r="CG676" s="570"/>
      <c r="CH676" s="570"/>
      <c r="CI676" s="570"/>
      <c r="CJ676" s="570"/>
      <c r="CK676" s="570"/>
      <c r="CL676" s="570"/>
      <c r="CM676" s="570"/>
      <c r="CN676" s="570"/>
      <c r="CO676" s="570"/>
      <c r="CP676" s="570"/>
      <c r="CQ676" s="570"/>
      <c r="CR676" s="570"/>
      <c r="CS676" s="570"/>
      <c r="CT676" s="570"/>
      <c r="CU676" s="570"/>
      <c r="CV676" s="570"/>
      <c r="CW676" s="570"/>
      <c r="CX676" s="570"/>
      <c r="CY676" s="570"/>
    </row>
    <row r="677" spans="38:103">
      <c r="AL677" s="570"/>
      <c r="AM677" s="570"/>
      <c r="AN677" s="570"/>
      <c r="AO677" s="570"/>
      <c r="AP677" s="570"/>
      <c r="AQ677" s="570"/>
      <c r="AR677" s="570"/>
      <c r="AS677" s="570"/>
      <c r="AT677" s="570"/>
      <c r="AU677" s="570"/>
      <c r="AV677" s="570"/>
      <c r="AW677" s="570"/>
      <c r="AX677" s="570"/>
      <c r="AY677" s="570"/>
      <c r="AZ677" s="570"/>
      <c r="BA677" s="570"/>
      <c r="BB677" s="570"/>
      <c r="BC677" s="570"/>
      <c r="BD677" s="570"/>
      <c r="BE677" s="570"/>
      <c r="BF677" s="570"/>
      <c r="BG677" s="570"/>
      <c r="BH677" s="570"/>
      <c r="BI677" s="570"/>
      <c r="BJ677" s="570"/>
      <c r="BK677" s="570"/>
      <c r="BL677" s="570"/>
      <c r="BM677" s="570"/>
      <c r="BN677" s="570"/>
      <c r="BO677" s="570"/>
      <c r="BP677" s="570"/>
      <c r="BQ677" s="570"/>
      <c r="BR677" s="570"/>
      <c r="BS677" s="570"/>
      <c r="BT677" s="570"/>
      <c r="BU677" s="570"/>
      <c r="BV677" s="570"/>
      <c r="BW677" s="570"/>
      <c r="BX677" s="570"/>
      <c r="BY677" s="570"/>
      <c r="BZ677" s="570"/>
      <c r="CA677" s="570"/>
      <c r="CB677" s="570"/>
      <c r="CC677" s="570"/>
      <c r="CD677" s="570"/>
      <c r="CE677" s="570"/>
      <c r="CF677" s="570"/>
      <c r="CG677" s="570"/>
      <c r="CH677" s="570"/>
      <c r="CI677" s="570"/>
      <c r="CJ677" s="570"/>
      <c r="CK677" s="570"/>
      <c r="CL677" s="570"/>
      <c r="CM677" s="570"/>
      <c r="CN677" s="570"/>
      <c r="CO677" s="570"/>
      <c r="CP677" s="570"/>
      <c r="CQ677" s="570"/>
      <c r="CR677" s="570"/>
      <c r="CS677" s="570"/>
      <c r="CT677" s="570"/>
      <c r="CU677" s="570"/>
      <c r="CV677" s="570"/>
      <c r="CW677" s="570"/>
      <c r="CX677" s="570"/>
      <c r="CY677" s="570"/>
    </row>
    <row r="678" spans="38:103">
      <c r="AL678" s="570"/>
      <c r="AM678" s="570"/>
      <c r="AN678" s="570"/>
      <c r="AO678" s="570"/>
      <c r="AP678" s="570"/>
      <c r="AQ678" s="570"/>
      <c r="AR678" s="570"/>
      <c r="AS678" s="570"/>
      <c r="AT678" s="570"/>
      <c r="AU678" s="570"/>
      <c r="AV678" s="570"/>
      <c r="AW678" s="570"/>
      <c r="AX678" s="570"/>
      <c r="AY678" s="570"/>
      <c r="AZ678" s="570"/>
      <c r="BA678" s="570"/>
      <c r="BB678" s="570"/>
      <c r="BC678" s="570"/>
      <c r="BD678" s="570"/>
      <c r="BE678" s="570"/>
      <c r="BF678" s="570"/>
      <c r="BG678" s="570"/>
      <c r="BH678" s="570"/>
      <c r="BI678" s="570"/>
      <c r="BJ678" s="570"/>
      <c r="BK678" s="570"/>
      <c r="BL678" s="570"/>
      <c r="BM678" s="570"/>
      <c r="BN678" s="570"/>
      <c r="BO678" s="570"/>
      <c r="BP678" s="570"/>
      <c r="BQ678" s="570"/>
      <c r="BR678" s="570"/>
      <c r="BS678" s="570"/>
      <c r="BT678" s="570"/>
      <c r="BU678" s="570"/>
      <c r="BV678" s="570"/>
      <c r="BW678" s="570"/>
      <c r="BX678" s="570"/>
      <c r="BY678" s="570"/>
      <c r="BZ678" s="570"/>
      <c r="CA678" s="570"/>
      <c r="CB678" s="570"/>
      <c r="CC678" s="570"/>
      <c r="CD678" s="570"/>
      <c r="CE678" s="570"/>
      <c r="CF678" s="570"/>
      <c r="CG678" s="570"/>
      <c r="CH678" s="570"/>
      <c r="CI678" s="570"/>
      <c r="CJ678" s="570"/>
      <c r="CK678" s="570"/>
      <c r="CL678" s="570"/>
      <c r="CM678" s="570"/>
      <c r="CN678" s="570"/>
      <c r="CO678" s="570"/>
      <c r="CP678" s="570"/>
      <c r="CQ678" s="570"/>
      <c r="CR678" s="570"/>
      <c r="CS678" s="570"/>
      <c r="CT678" s="570"/>
      <c r="CU678" s="570"/>
      <c r="CV678" s="570"/>
      <c r="CW678" s="570"/>
      <c r="CX678" s="570"/>
      <c r="CY678" s="570"/>
    </row>
    <row r="679" spans="38:103">
      <c r="AL679" s="570"/>
      <c r="AM679" s="570"/>
      <c r="AN679" s="570"/>
      <c r="AO679" s="570"/>
      <c r="AP679" s="570"/>
      <c r="AQ679" s="570"/>
      <c r="AR679" s="570"/>
      <c r="AS679" s="570"/>
      <c r="AT679" s="570"/>
      <c r="AU679" s="570"/>
      <c r="AV679" s="570"/>
      <c r="AW679" s="570"/>
      <c r="AX679" s="570"/>
      <c r="AY679" s="570"/>
      <c r="AZ679" s="570"/>
      <c r="BA679" s="570"/>
      <c r="BB679" s="570"/>
      <c r="BC679" s="570"/>
      <c r="BD679" s="570"/>
      <c r="BE679" s="570"/>
      <c r="BF679" s="570"/>
      <c r="BG679" s="570"/>
      <c r="BH679" s="570"/>
      <c r="BI679" s="570"/>
      <c r="BJ679" s="570"/>
      <c r="BK679" s="570"/>
      <c r="BL679" s="570"/>
      <c r="BM679" s="570"/>
      <c r="BN679" s="570"/>
      <c r="BO679" s="570"/>
      <c r="BP679" s="570"/>
      <c r="BQ679" s="570"/>
      <c r="BR679" s="570"/>
      <c r="BS679" s="570"/>
      <c r="BT679" s="570"/>
      <c r="BU679" s="570"/>
      <c r="BV679" s="570"/>
      <c r="BW679" s="570"/>
      <c r="BX679" s="570"/>
      <c r="BY679" s="570"/>
      <c r="BZ679" s="570"/>
      <c r="CA679" s="570"/>
      <c r="CB679" s="570"/>
      <c r="CC679" s="570"/>
      <c r="CD679" s="570"/>
      <c r="CE679" s="570"/>
      <c r="CF679" s="570"/>
      <c r="CG679" s="570"/>
      <c r="CH679" s="570"/>
      <c r="CI679" s="570"/>
      <c r="CJ679" s="570"/>
      <c r="CK679" s="570"/>
      <c r="CL679" s="570"/>
      <c r="CM679" s="570"/>
      <c r="CN679" s="570"/>
      <c r="CO679" s="570"/>
      <c r="CP679" s="570"/>
      <c r="CQ679" s="570"/>
      <c r="CR679" s="570"/>
      <c r="CS679" s="570"/>
      <c r="CT679" s="570"/>
      <c r="CU679" s="570"/>
      <c r="CV679" s="570"/>
      <c r="CW679" s="570"/>
      <c r="CX679" s="570"/>
      <c r="CY679" s="570"/>
    </row>
    <row r="680" spans="38:103">
      <c r="AL680" s="570"/>
      <c r="AM680" s="570"/>
      <c r="AN680" s="570"/>
      <c r="AO680" s="570"/>
      <c r="AP680" s="570"/>
      <c r="AQ680" s="570"/>
      <c r="AR680" s="570"/>
      <c r="AS680" s="570"/>
      <c r="AT680" s="570"/>
      <c r="AU680" s="570"/>
      <c r="AV680" s="570"/>
      <c r="AW680" s="570"/>
      <c r="AX680" s="570"/>
      <c r="AY680" s="570"/>
      <c r="AZ680" s="570"/>
      <c r="BA680" s="570"/>
      <c r="BB680" s="570"/>
      <c r="BC680" s="570"/>
      <c r="BD680" s="570"/>
      <c r="BE680" s="570"/>
      <c r="BF680" s="570"/>
      <c r="BG680" s="570"/>
      <c r="BH680" s="570"/>
      <c r="BI680" s="570"/>
      <c r="BJ680" s="570"/>
      <c r="BK680" s="570"/>
      <c r="BL680" s="570"/>
      <c r="BM680" s="570"/>
      <c r="BN680" s="570"/>
      <c r="BO680" s="570"/>
      <c r="BP680" s="570"/>
      <c r="BQ680" s="570"/>
      <c r="BR680" s="570"/>
      <c r="BS680" s="570"/>
      <c r="BT680" s="570"/>
      <c r="BU680" s="570"/>
      <c r="BV680" s="570"/>
      <c r="BW680" s="570"/>
      <c r="BX680" s="570"/>
      <c r="BY680" s="570"/>
      <c r="BZ680" s="570"/>
      <c r="CA680" s="570"/>
      <c r="CB680" s="570"/>
      <c r="CC680" s="570"/>
      <c r="CD680" s="570"/>
      <c r="CE680" s="570"/>
      <c r="CF680" s="570"/>
      <c r="CG680" s="570"/>
      <c r="CH680" s="570"/>
      <c r="CI680" s="570"/>
      <c r="CJ680" s="570"/>
      <c r="CK680" s="570"/>
      <c r="CL680" s="570"/>
      <c r="CM680" s="570"/>
      <c r="CN680" s="570"/>
      <c r="CO680" s="570"/>
      <c r="CP680" s="570"/>
      <c r="CQ680" s="570"/>
      <c r="CR680" s="570"/>
      <c r="CS680" s="570"/>
      <c r="CT680" s="570"/>
      <c r="CU680" s="570"/>
      <c r="CV680" s="570"/>
      <c r="CW680" s="570"/>
      <c r="CX680" s="570"/>
      <c r="CY680" s="570"/>
    </row>
    <row r="681" spans="38:103">
      <c r="AL681" s="570"/>
      <c r="AM681" s="570"/>
      <c r="AN681" s="570"/>
      <c r="AO681" s="570"/>
      <c r="AP681" s="570"/>
      <c r="AQ681" s="570"/>
      <c r="AR681" s="570"/>
      <c r="AS681" s="570"/>
      <c r="AT681" s="570"/>
      <c r="AU681" s="570"/>
      <c r="AV681" s="570"/>
      <c r="AW681" s="570"/>
      <c r="AX681" s="570"/>
      <c r="AY681" s="570"/>
      <c r="AZ681" s="570"/>
      <c r="BA681" s="570"/>
      <c r="BB681" s="570"/>
      <c r="BC681" s="570"/>
      <c r="BD681" s="570"/>
      <c r="BE681" s="570"/>
      <c r="BF681" s="570"/>
      <c r="BG681" s="570"/>
      <c r="BH681" s="570"/>
      <c r="BI681" s="570"/>
      <c r="BJ681" s="570"/>
      <c r="BK681" s="570"/>
      <c r="BL681" s="570"/>
      <c r="BM681" s="570"/>
      <c r="BN681" s="570"/>
      <c r="BO681" s="570"/>
      <c r="BP681" s="570"/>
      <c r="BQ681" s="570"/>
      <c r="BR681" s="570"/>
      <c r="BS681" s="570"/>
      <c r="BT681" s="570"/>
      <c r="BU681" s="570"/>
      <c r="BV681" s="570"/>
      <c r="BW681" s="570"/>
      <c r="BX681" s="570"/>
      <c r="BY681" s="570"/>
      <c r="BZ681" s="570"/>
      <c r="CA681" s="570"/>
      <c r="CB681" s="570"/>
      <c r="CC681" s="570"/>
      <c r="CD681" s="570"/>
      <c r="CE681" s="570"/>
      <c r="CF681" s="570"/>
      <c r="CG681" s="570"/>
      <c r="CH681" s="570"/>
      <c r="CI681" s="570"/>
      <c r="CJ681" s="570"/>
      <c r="CK681" s="570"/>
      <c r="CL681" s="570"/>
      <c r="CM681" s="570"/>
      <c r="CN681" s="570"/>
      <c r="CO681" s="570"/>
      <c r="CP681" s="570"/>
      <c r="CQ681" s="570"/>
      <c r="CR681" s="570"/>
      <c r="CS681" s="570"/>
      <c r="CT681" s="570"/>
      <c r="CU681" s="570"/>
      <c r="CV681" s="570"/>
      <c r="CW681" s="570"/>
      <c r="CX681" s="570"/>
      <c r="CY681" s="570"/>
    </row>
    <row r="682" spans="38:103">
      <c r="AL682" s="570"/>
      <c r="AM682" s="570"/>
      <c r="AN682" s="570"/>
      <c r="AO682" s="570"/>
      <c r="AP682" s="570"/>
      <c r="AQ682" s="570"/>
      <c r="AR682" s="570"/>
      <c r="AS682" s="570"/>
      <c r="AT682" s="570"/>
      <c r="AU682" s="570"/>
      <c r="AV682" s="570"/>
      <c r="AW682" s="570"/>
      <c r="AX682" s="570"/>
      <c r="AY682" s="570"/>
      <c r="AZ682" s="570"/>
      <c r="BA682" s="570"/>
      <c r="BB682" s="570"/>
      <c r="BC682" s="570"/>
      <c r="BD682" s="570"/>
      <c r="BE682" s="570"/>
      <c r="BF682" s="570"/>
      <c r="BG682" s="570"/>
      <c r="BH682" s="570"/>
      <c r="BI682" s="570"/>
      <c r="BJ682" s="570"/>
      <c r="BK682" s="570"/>
      <c r="BL682" s="570"/>
      <c r="BM682" s="570"/>
      <c r="BN682" s="570"/>
      <c r="BO682" s="570"/>
      <c r="BP682" s="570"/>
      <c r="BQ682" s="570"/>
      <c r="BR682" s="570"/>
      <c r="BS682" s="570"/>
      <c r="BT682" s="570"/>
      <c r="BU682" s="570"/>
      <c r="BV682" s="570"/>
      <c r="BW682" s="570"/>
      <c r="BX682" s="570"/>
      <c r="BY682" s="570"/>
      <c r="BZ682" s="570"/>
      <c r="CA682" s="570"/>
      <c r="CB682" s="570"/>
      <c r="CC682" s="570"/>
      <c r="CD682" s="570"/>
      <c r="CE682" s="570"/>
      <c r="CF682" s="570"/>
      <c r="CG682" s="570"/>
      <c r="CH682" s="570"/>
      <c r="CI682" s="570"/>
      <c r="CJ682" s="570"/>
      <c r="CK682" s="570"/>
      <c r="CL682" s="570"/>
      <c r="CM682" s="570"/>
      <c r="CN682" s="570"/>
      <c r="CO682" s="570"/>
      <c r="CP682" s="570"/>
      <c r="CQ682" s="570"/>
      <c r="CR682" s="570"/>
      <c r="CS682" s="570"/>
      <c r="CT682" s="570"/>
      <c r="CU682" s="570"/>
      <c r="CV682" s="570"/>
      <c r="CW682" s="570"/>
      <c r="CX682" s="570"/>
      <c r="CY682" s="570"/>
    </row>
    <row r="683" spans="38:103">
      <c r="AL683" s="570"/>
      <c r="AM683" s="570"/>
      <c r="AN683" s="570"/>
      <c r="AO683" s="570"/>
      <c r="AP683" s="570"/>
      <c r="AQ683" s="570"/>
      <c r="AR683" s="570"/>
      <c r="AS683" s="570"/>
      <c r="AT683" s="570"/>
      <c r="AU683" s="570"/>
      <c r="AV683" s="570"/>
      <c r="AW683" s="570"/>
      <c r="AX683" s="570"/>
      <c r="AY683" s="570"/>
      <c r="AZ683" s="570"/>
      <c r="BA683" s="570"/>
      <c r="BB683" s="570"/>
      <c r="BC683" s="570"/>
      <c r="BD683" s="570"/>
      <c r="BE683" s="570"/>
      <c r="BF683" s="570"/>
      <c r="BG683" s="570"/>
      <c r="BH683" s="570"/>
      <c r="BI683" s="570"/>
      <c r="BJ683" s="570"/>
      <c r="BK683" s="570"/>
      <c r="BL683" s="570"/>
      <c r="BM683" s="570"/>
      <c r="BN683" s="570"/>
      <c r="BO683" s="570"/>
      <c r="BP683" s="570"/>
      <c r="BQ683" s="570"/>
      <c r="BR683" s="570"/>
      <c r="BS683" s="570"/>
      <c r="BT683" s="570"/>
      <c r="BU683" s="570"/>
      <c r="BV683" s="570"/>
      <c r="BW683" s="570"/>
      <c r="BX683" s="570"/>
      <c r="BY683" s="570"/>
      <c r="BZ683" s="570"/>
      <c r="CA683" s="570"/>
      <c r="CB683" s="570"/>
      <c r="CC683" s="570"/>
      <c r="CD683" s="570"/>
      <c r="CE683" s="570"/>
      <c r="CF683" s="570"/>
      <c r="CG683" s="570"/>
      <c r="CH683" s="570"/>
      <c r="CI683" s="570"/>
      <c r="CJ683" s="570"/>
      <c r="CK683" s="570"/>
      <c r="CL683" s="570"/>
      <c r="CM683" s="570"/>
      <c r="CN683" s="570"/>
      <c r="CO683" s="570"/>
      <c r="CP683" s="570"/>
      <c r="CQ683" s="570"/>
      <c r="CR683" s="570"/>
      <c r="CS683" s="570"/>
      <c r="CT683" s="570"/>
      <c r="CU683" s="570"/>
      <c r="CV683" s="570"/>
      <c r="CW683" s="570"/>
      <c r="CX683" s="570"/>
      <c r="CY683" s="570"/>
    </row>
    <row r="684" spans="38:103">
      <c r="AL684" s="570"/>
      <c r="AM684" s="570"/>
      <c r="AN684" s="570"/>
      <c r="AO684" s="570"/>
      <c r="AP684" s="570"/>
      <c r="AQ684" s="570"/>
      <c r="AR684" s="570"/>
      <c r="AS684" s="570"/>
      <c r="AT684" s="570"/>
      <c r="AU684" s="570"/>
      <c r="AV684" s="570"/>
      <c r="AW684" s="570"/>
      <c r="AX684" s="570"/>
      <c r="AY684" s="570"/>
      <c r="AZ684" s="570"/>
      <c r="BA684" s="570"/>
      <c r="BB684" s="570"/>
      <c r="BC684" s="570"/>
      <c r="BD684" s="570"/>
      <c r="BE684" s="570"/>
      <c r="BF684" s="570"/>
      <c r="BG684" s="570"/>
      <c r="BH684" s="570"/>
      <c r="BI684" s="570"/>
      <c r="BJ684" s="570"/>
      <c r="BK684" s="570"/>
      <c r="BL684" s="570"/>
      <c r="BM684" s="570"/>
      <c r="BN684" s="570"/>
      <c r="BO684" s="570"/>
      <c r="BP684" s="570"/>
      <c r="BQ684" s="570"/>
      <c r="BR684" s="570"/>
      <c r="BS684" s="570"/>
      <c r="BT684" s="570"/>
      <c r="BU684" s="570"/>
      <c r="BV684" s="570"/>
      <c r="BW684" s="570"/>
      <c r="BX684" s="570"/>
      <c r="BY684" s="570"/>
      <c r="BZ684" s="570"/>
      <c r="CA684" s="570"/>
      <c r="CB684" s="570"/>
      <c r="CC684" s="570"/>
      <c r="CD684" s="570"/>
      <c r="CE684" s="570"/>
      <c r="CF684" s="570"/>
      <c r="CG684" s="570"/>
      <c r="CH684" s="570"/>
      <c r="CI684" s="570"/>
      <c r="CJ684" s="570"/>
      <c r="CK684" s="570"/>
      <c r="CL684" s="570"/>
      <c r="CM684" s="570"/>
      <c r="CN684" s="570"/>
      <c r="CO684" s="570"/>
      <c r="CP684" s="570"/>
      <c r="CQ684" s="570"/>
      <c r="CR684" s="570"/>
      <c r="CS684" s="570"/>
      <c r="CT684" s="570"/>
      <c r="CU684" s="570"/>
      <c r="CV684" s="570"/>
      <c r="CW684" s="570"/>
      <c r="CX684" s="570"/>
      <c r="CY684" s="570"/>
    </row>
    <row r="685" spans="38:103">
      <c r="AL685" s="570"/>
      <c r="AM685" s="570"/>
      <c r="AN685" s="570"/>
      <c r="AO685" s="570"/>
      <c r="AP685" s="570"/>
      <c r="AQ685" s="570"/>
      <c r="AR685" s="570"/>
      <c r="AS685" s="570"/>
      <c r="AT685" s="570"/>
      <c r="AU685" s="570"/>
      <c r="AV685" s="570"/>
      <c r="AW685" s="570"/>
      <c r="AX685" s="570"/>
      <c r="AY685" s="570"/>
      <c r="AZ685" s="570"/>
      <c r="BA685" s="570"/>
      <c r="BB685" s="570"/>
      <c r="BC685" s="570"/>
      <c r="BD685" s="570"/>
      <c r="BE685" s="570"/>
      <c r="BF685" s="570"/>
      <c r="BG685" s="570"/>
      <c r="BH685" s="570"/>
      <c r="BI685" s="570"/>
      <c r="BJ685" s="570"/>
      <c r="BK685" s="570"/>
      <c r="BL685" s="570"/>
      <c r="BM685" s="570"/>
      <c r="BN685" s="570"/>
      <c r="BO685" s="570"/>
      <c r="BP685" s="570"/>
      <c r="BQ685" s="570"/>
      <c r="BR685" s="570"/>
      <c r="BS685" s="570"/>
      <c r="BT685" s="570"/>
      <c r="BU685" s="570"/>
      <c r="BV685" s="570"/>
      <c r="BW685" s="570"/>
      <c r="BX685" s="570"/>
      <c r="BY685" s="570"/>
      <c r="BZ685" s="570"/>
      <c r="CA685" s="570"/>
      <c r="CB685" s="570"/>
      <c r="CC685" s="570"/>
      <c r="CD685" s="570"/>
      <c r="CE685" s="570"/>
      <c r="CF685" s="570"/>
      <c r="CG685" s="570"/>
      <c r="CH685" s="570"/>
      <c r="CI685" s="570"/>
      <c r="CJ685" s="570"/>
      <c r="CK685" s="570"/>
      <c r="CL685" s="570"/>
      <c r="CM685" s="570"/>
      <c r="CN685" s="570"/>
      <c r="CO685" s="570"/>
      <c r="CP685" s="570"/>
      <c r="CQ685" s="570"/>
      <c r="CR685" s="570"/>
      <c r="CS685" s="570"/>
      <c r="CT685" s="570"/>
      <c r="CU685" s="570"/>
      <c r="CV685" s="570"/>
      <c r="CW685" s="570"/>
      <c r="CX685" s="570"/>
      <c r="CY685" s="570"/>
    </row>
    <row r="686" spans="38:103">
      <c r="AL686" s="570"/>
      <c r="AM686" s="570"/>
      <c r="AN686" s="570"/>
      <c r="AO686" s="570"/>
      <c r="AP686" s="570"/>
      <c r="AQ686" s="570"/>
      <c r="AR686" s="570"/>
      <c r="AS686" s="570"/>
      <c r="AT686" s="570"/>
      <c r="AU686" s="570"/>
      <c r="AV686" s="570"/>
      <c r="AW686" s="570"/>
      <c r="AX686" s="570"/>
      <c r="AY686" s="570"/>
      <c r="AZ686" s="570"/>
      <c r="BA686" s="570"/>
      <c r="BB686" s="570"/>
      <c r="BC686" s="570"/>
      <c r="BD686" s="570"/>
      <c r="BE686" s="570"/>
      <c r="BF686" s="570"/>
      <c r="BG686" s="570"/>
      <c r="BH686" s="570"/>
      <c r="BI686" s="570"/>
      <c r="BJ686" s="570"/>
      <c r="BK686" s="570"/>
      <c r="BL686" s="570"/>
      <c r="BM686" s="570"/>
      <c r="BN686" s="570"/>
      <c r="BO686" s="570"/>
      <c r="BP686" s="570"/>
      <c r="BQ686" s="570"/>
      <c r="BR686" s="570"/>
      <c r="BS686" s="570"/>
      <c r="BT686" s="570"/>
      <c r="BU686" s="570"/>
      <c r="BV686" s="570"/>
      <c r="BW686" s="570"/>
      <c r="BX686" s="570"/>
      <c r="BY686" s="570"/>
      <c r="BZ686" s="570"/>
      <c r="CA686" s="570"/>
      <c r="CB686" s="570"/>
      <c r="CC686" s="570"/>
      <c r="CD686" s="570"/>
      <c r="CE686" s="570"/>
      <c r="CF686" s="570"/>
      <c r="CG686" s="570"/>
      <c r="CH686" s="570"/>
      <c r="CI686" s="570"/>
      <c r="CJ686" s="570"/>
      <c r="CK686" s="570"/>
      <c r="CL686" s="570"/>
      <c r="CM686" s="570"/>
      <c r="CN686" s="570"/>
      <c r="CO686" s="570"/>
      <c r="CP686" s="570"/>
      <c r="CQ686" s="570"/>
      <c r="CR686" s="570"/>
      <c r="CS686" s="570"/>
      <c r="CT686" s="570"/>
      <c r="CU686" s="570"/>
      <c r="CV686" s="570"/>
      <c r="CW686" s="570"/>
      <c r="CX686" s="570"/>
      <c r="CY686" s="570"/>
    </row>
    <row r="687" spans="38:103">
      <c r="AL687" s="570"/>
      <c r="AM687" s="570"/>
      <c r="AN687" s="570"/>
      <c r="AO687" s="570"/>
      <c r="AP687" s="570"/>
      <c r="AQ687" s="570"/>
      <c r="AR687" s="570"/>
      <c r="AS687" s="570"/>
      <c r="AT687" s="570"/>
      <c r="AU687" s="570"/>
      <c r="AV687" s="570"/>
      <c r="AW687" s="570"/>
      <c r="AX687" s="570"/>
      <c r="AY687" s="570"/>
      <c r="AZ687" s="570"/>
      <c r="BA687" s="570"/>
      <c r="BB687" s="570"/>
      <c r="BC687" s="570"/>
      <c r="BD687" s="570"/>
      <c r="BE687" s="570"/>
      <c r="BF687" s="570"/>
      <c r="BG687" s="570"/>
      <c r="BH687" s="570"/>
      <c r="BI687" s="570"/>
      <c r="BJ687" s="570"/>
      <c r="BK687" s="570"/>
      <c r="BL687" s="570"/>
      <c r="BM687" s="570"/>
      <c r="BN687" s="570"/>
      <c r="BO687" s="570"/>
      <c r="BP687" s="570"/>
      <c r="BQ687" s="570"/>
      <c r="BR687" s="570"/>
      <c r="BS687" s="570"/>
      <c r="BT687" s="570"/>
      <c r="BU687" s="570"/>
      <c r="BV687" s="570"/>
      <c r="BW687" s="570"/>
      <c r="BX687" s="570"/>
      <c r="BY687" s="570"/>
      <c r="BZ687" s="570"/>
      <c r="CA687" s="570"/>
      <c r="CB687" s="570"/>
      <c r="CC687" s="570"/>
      <c r="CD687" s="570"/>
      <c r="CE687" s="570"/>
      <c r="CF687" s="570"/>
      <c r="CG687" s="570"/>
      <c r="CH687" s="570"/>
      <c r="CI687" s="570"/>
      <c r="CJ687" s="570"/>
      <c r="CK687" s="570"/>
      <c r="CL687" s="570"/>
      <c r="CM687" s="570"/>
      <c r="CN687" s="570"/>
      <c r="CO687" s="570"/>
      <c r="CP687" s="570"/>
      <c r="CQ687" s="570"/>
      <c r="CR687" s="570"/>
      <c r="CS687" s="570"/>
      <c r="CT687" s="570"/>
      <c r="CU687" s="570"/>
      <c r="CV687" s="570"/>
      <c r="CW687" s="570"/>
      <c r="CX687" s="570"/>
      <c r="CY687" s="570"/>
    </row>
    <row r="688" spans="38:103">
      <c r="AL688" s="570"/>
      <c r="AM688" s="570"/>
      <c r="AN688" s="570"/>
      <c r="AO688" s="570"/>
      <c r="AP688" s="570"/>
      <c r="AQ688" s="570"/>
      <c r="AR688" s="570"/>
      <c r="AS688" s="570"/>
      <c r="AT688" s="570"/>
      <c r="AU688" s="570"/>
      <c r="AV688" s="570"/>
      <c r="AW688" s="570"/>
      <c r="AX688" s="570"/>
      <c r="AY688" s="570"/>
      <c r="AZ688" s="570"/>
      <c r="BA688" s="570"/>
      <c r="BB688" s="570"/>
      <c r="BC688" s="570"/>
      <c r="BD688" s="570"/>
      <c r="BE688" s="570"/>
      <c r="BF688" s="570"/>
      <c r="BG688" s="570"/>
      <c r="BH688" s="570"/>
      <c r="BI688" s="570"/>
      <c r="BJ688" s="570"/>
      <c r="BK688" s="570"/>
      <c r="BL688" s="570"/>
      <c r="BM688" s="570"/>
      <c r="BN688" s="570"/>
      <c r="BO688" s="570"/>
      <c r="BP688" s="570"/>
      <c r="BQ688" s="570"/>
      <c r="BR688" s="570"/>
      <c r="BS688" s="570"/>
      <c r="BT688" s="570"/>
      <c r="BU688" s="570"/>
      <c r="BV688" s="570"/>
      <c r="BW688" s="570"/>
      <c r="BX688" s="570"/>
      <c r="BY688" s="570"/>
      <c r="BZ688" s="570"/>
      <c r="CA688" s="570"/>
      <c r="CB688" s="570"/>
      <c r="CC688" s="570"/>
      <c r="CD688" s="570"/>
      <c r="CE688" s="570"/>
      <c r="CF688" s="570"/>
      <c r="CG688" s="570"/>
      <c r="CH688" s="570"/>
      <c r="CI688" s="570"/>
      <c r="CJ688" s="570"/>
      <c r="CK688" s="570"/>
      <c r="CL688" s="570"/>
      <c r="CM688" s="570"/>
      <c r="CN688" s="570"/>
      <c r="CO688" s="570"/>
      <c r="CP688" s="570"/>
      <c r="CQ688" s="570"/>
      <c r="CR688" s="570"/>
      <c r="CS688" s="570"/>
      <c r="CT688" s="570"/>
      <c r="CU688" s="570"/>
      <c r="CV688" s="570"/>
      <c r="CW688" s="570"/>
      <c r="CX688" s="570"/>
      <c r="CY688" s="570"/>
    </row>
    <row r="689" spans="38:103">
      <c r="AL689" s="570"/>
      <c r="AM689" s="570"/>
      <c r="AN689" s="570"/>
      <c r="AO689" s="570"/>
      <c r="AP689" s="570"/>
      <c r="AQ689" s="570"/>
      <c r="AR689" s="570"/>
      <c r="AS689" s="570"/>
      <c r="AT689" s="570"/>
      <c r="AU689" s="570"/>
      <c r="AV689" s="570"/>
      <c r="AW689" s="570"/>
      <c r="AX689" s="570"/>
      <c r="AY689" s="570"/>
      <c r="AZ689" s="570"/>
      <c r="BA689" s="570"/>
      <c r="BB689" s="570"/>
      <c r="BC689" s="570"/>
      <c r="BD689" s="570"/>
      <c r="BE689" s="570"/>
      <c r="BF689" s="570"/>
      <c r="BG689" s="570"/>
      <c r="BH689" s="570"/>
      <c r="BI689" s="570"/>
      <c r="BJ689" s="570"/>
      <c r="BK689" s="570"/>
      <c r="BL689" s="570"/>
      <c r="BM689" s="570"/>
      <c r="BN689" s="570"/>
      <c r="BO689" s="570"/>
      <c r="BP689" s="570"/>
      <c r="BQ689" s="570"/>
      <c r="BR689" s="570"/>
      <c r="BS689" s="570"/>
      <c r="BT689" s="570"/>
      <c r="BU689" s="570"/>
      <c r="BV689" s="570"/>
      <c r="BW689" s="570"/>
      <c r="BX689" s="570"/>
      <c r="BY689" s="570"/>
      <c r="BZ689" s="570"/>
      <c r="CA689" s="570"/>
      <c r="CB689" s="570"/>
      <c r="CC689" s="570"/>
      <c r="CD689" s="570"/>
      <c r="CE689" s="570"/>
      <c r="CF689" s="570"/>
      <c r="CG689" s="570"/>
      <c r="CH689" s="570"/>
      <c r="CI689" s="570"/>
      <c r="CJ689" s="570"/>
      <c r="CK689" s="570"/>
      <c r="CL689" s="570"/>
      <c r="CM689" s="570"/>
      <c r="CN689" s="570"/>
      <c r="CO689" s="570"/>
      <c r="CP689" s="570"/>
      <c r="CQ689" s="570"/>
      <c r="CR689" s="570"/>
      <c r="CS689" s="570"/>
      <c r="CT689" s="570"/>
      <c r="CU689" s="570"/>
      <c r="CV689" s="570"/>
      <c r="CW689" s="570"/>
      <c r="CX689" s="570"/>
      <c r="CY689" s="570"/>
    </row>
    <row r="690" spans="38:103">
      <c r="AL690" s="570"/>
      <c r="AM690" s="570"/>
      <c r="AN690" s="570"/>
      <c r="AO690" s="570"/>
      <c r="AP690" s="570"/>
      <c r="AQ690" s="570"/>
      <c r="AR690" s="570"/>
      <c r="AS690" s="570"/>
      <c r="AT690" s="570"/>
      <c r="AU690" s="570"/>
      <c r="AV690" s="570"/>
      <c r="AW690" s="570"/>
      <c r="AX690" s="570"/>
      <c r="AY690" s="570"/>
      <c r="AZ690" s="570"/>
      <c r="BA690" s="570"/>
      <c r="BB690" s="570"/>
      <c r="BC690" s="570"/>
      <c r="BD690" s="570"/>
      <c r="BE690" s="570"/>
      <c r="BF690" s="570"/>
      <c r="BG690" s="570"/>
      <c r="BH690" s="570"/>
      <c r="BI690" s="570"/>
      <c r="BJ690" s="570"/>
      <c r="BK690" s="570"/>
      <c r="BL690" s="570"/>
      <c r="BM690" s="570"/>
      <c r="BN690" s="570"/>
      <c r="BO690" s="570"/>
      <c r="BP690" s="570"/>
      <c r="BQ690" s="570"/>
      <c r="BR690" s="570"/>
      <c r="BS690" s="570"/>
      <c r="BT690" s="570"/>
      <c r="BU690" s="570"/>
      <c r="BV690" s="570"/>
      <c r="BW690" s="570"/>
      <c r="BX690" s="570"/>
      <c r="BY690" s="570"/>
      <c r="BZ690" s="570"/>
      <c r="CA690" s="570"/>
      <c r="CB690" s="570"/>
      <c r="CC690" s="570"/>
      <c r="CD690" s="570"/>
      <c r="CE690" s="570"/>
      <c r="CF690" s="570"/>
      <c r="CG690" s="570"/>
      <c r="CH690" s="570"/>
      <c r="CI690" s="570"/>
      <c r="CJ690" s="570"/>
      <c r="CK690" s="570"/>
      <c r="CL690" s="570"/>
      <c r="CM690" s="570"/>
      <c r="CN690" s="570"/>
      <c r="CO690" s="570"/>
      <c r="CP690" s="570"/>
      <c r="CQ690" s="570"/>
      <c r="CR690" s="570"/>
      <c r="CS690" s="570"/>
      <c r="CT690" s="570"/>
      <c r="CU690" s="570"/>
      <c r="CV690" s="570"/>
      <c r="CW690" s="570"/>
      <c r="CX690" s="570"/>
      <c r="CY690" s="570"/>
    </row>
    <row r="691" spans="38:103">
      <c r="AL691" s="570"/>
      <c r="AM691" s="570"/>
      <c r="AN691" s="570"/>
      <c r="AO691" s="570"/>
      <c r="AP691" s="570"/>
      <c r="AQ691" s="570"/>
      <c r="AR691" s="570"/>
      <c r="AS691" s="570"/>
      <c r="AT691" s="570"/>
      <c r="AU691" s="570"/>
      <c r="AV691" s="570"/>
      <c r="AW691" s="570"/>
      <c r="AX691" s="570"/>
      <c r="AY691" s="570"/>
      <c r="AZ691" s="570"/>
      <c r="BA691" s="570"/>
      <c r="BB691" s="570"/>
      <c r="BC691" s="570"/>
      <c r="BD691" s="570"/>
      <c r="BE691" s="570"/>
      <c r="BF691" s="570"/>
      <c r="BG691" s="570"/>
      <c r="BH691" s="570"/>
      <c r="BI691" s="570"/>
      <c r="BJ691" s="570"/>
      <c r="BK691" s="570"/>
      <c r="BL691" s="570"/>
      <c r="BM691" s="570"/>
      <c r="BN691" s="570"/>
      <c r="BO691" s="570"/>
      <c r="BP691" s="570"/>
      <c r="BQ691" s="570"/>
      <c r="BR691" s="570"/>
      <c r="BS691" s="570"/>
      <c r="BT691" s="570"/>
      <c r="BU691" s="570"/>
      <c r="BV691" s="570"/>
      <c r="BW691" s="570"/>
      <c r="BX691" s="570"/>
      <c r="BY691" s="570"/>
      <c r="BZ691" s="570"/>
      <c r="CA691" s="570"/>
      <c r="CB691" s="570"/>
      <c r="CC691" s="570"/>
      <c r="CD691" s="570"/>
      <c r="CE691" s="570"/>
      <c r="CF691" s="570"/>
      <c r="CG691" s="570"/>
      <c r="CH691" s="570"/>
      <c r="CI691" s="570"/>
      <c r="CJ691" s="570"/>
      <c r="CK691" s="570"/>
      <c r="CL691" s="570"/>
      <c r="CM691" s="570"/>
      <c r="CN691" s="570"/>
      <c r="CO691" s="570"/>
      <c r="CP691" s="570"/>
      <c r="CQ691" s="570"/>
      <c r="CR691" s="570"/>
      <c r="CS691" s="570"/>
      <c r="CT691" s="570"/>
      <c r="CU691" s="570"/>
      <c r="CV691" s="570"/>
      <c r="CW691" s="570"/>
      <c r="CX691" s="570"/>
      <c r="CY691" s="570"/>
    </row>
    <row r="692" spans="38:103">
      <c r="AL692" s="570"/>
      <c r="AM692" s="570"/>
      <c r="AN692" s="570"/>
      <c r="AO692" s="570"/>
      <c r="AP692" s="570"/>
      <c r="AQ692" s="570"/>
      <c r="AR692" s="570"/>
      <c r="AS692" s="570"/>
      <c r="AT692" s="570"/>
      <c r="AU692" s="570"/>
      <c r="AV692" s="570"/>
      <c r="AW692" s="570"/>
      <c r="AX692" s="570"/>
      <c r="AY692" s="570"/>
      <c r="AZ692" s="570"/>
      <c r="BA692" s="570"/>
      <c r="BB692" s="570"/>
      <c r="BC692" s="570"/>
      <c r="BD692" s="570"/>
      <c r="BE692" s="570"/>
      <c r="BF692" s="570"/>
      <c r="BG692" s="570"/>
      <c r="BH692" s="570"/>
      <c r="BI692" s="570"/>
      <c r="BJ692" s="570"/>
      <c r="BK692" s="570"/>
      <c r="BL692" s="570"/>
      <c r="BM692" s="570"/>
      <c r="BN692" s="570"/>
      <c r="BO692" s="570"/>
      <c r="BP692" s="570"/>
      <c r="BQ692" s="570"/>
      <c r="BR692" s="570"/>
      <c r="BS692" s="570"/>
      <c r="BT692" s="570"/>
      <c r="BU692" s="570"/>
      <c r="BV692" s="570"/>
      <c r="BW692" s="570"/>
      <c r="BX692" s="570"/>
      <c r="BY692" s="570"/>
      <c r="BZ692" s="570"/>
      <c r="CA692" s="570"/>
      <c r="CB692" s="570"/>
      <c r="CC692" s="570"/>
      <c r="CD692" s="570"/>
      <c r="CE692" s="570"/>
      <c r="CF692" s="570"/>
      <c r="CG692" s="570"/>
      <c r="CH692" s="570"/>
      <c r="CI692" s="570"/>
      <c r="CJ692" s="570"/>
      <c r="CK692" s="570"/>
      <c r="CL692" s="570"/>
      <c r="CM692" s="570"/>
      <c r="CN692" s="570"/>
      <c r="CO692" s="570"/>
      <c r="CP692" s="570"/>
      <c r="CQ692" s="570"/>
      <c r="CR692" s="570"/>
      <c r="CS692" s="570"/>
      <c r="CT692" s="570"/>
      <c r="CU692" s="570"/>
      <c r="CV692" s="570"/>
      <c r="CW692" s="570"/>
      <c r="CX692" s="570"/>
      <c r="CY692" s="570"/>
    </row>
    <row r="693" spans="38:103">
      <c r="AL693" s="570"/>
      <c r="AM693" s="570"/>
      <c r="AN693" s="570"/>
      <c r="AO693" s="570"/>
      <c r="AP693" s="570"/>
      <c r="AQ693" s="570"/>
      <c r="AR693" s="570"/>
      <c r="AS693" s="570"/>
      <c r="AT693" s="570"/>
      <c r="AU693" s="570"/>
      <c r="AV693" s="570"/>
      <c r="AW693" s="570"/>
      <c r="AX693" s="570"/>
      <c r="AY693" s="570"/>
      <c r="AZ693" s="570"/>
      <c r="BA693" s="570"/>
      <c r="BB693" s="570"/>
      <c r="BC693" s="570"/>
      <c r="BD693" s="570"/>
      <c r="BE693" s="570"/>
      <c r="BF693" s="570"/>
      <c r="BG693" s="570"/>
      <c r="BH693" s="570"/>
      <c r="BI693" s="570"/>
      <c r="BJ693" s="570"/>
      <c r="BK693" s="570"/>
      <c r="BL693" s="570"/>
      <c r="BM693" s="570"/>
      <c r="BN693" s="570"/>
      <c r="BO693" s="570"/>
      <c r="BP693" s="570"/>
      <c r="BQ693" s="570"/>
      <c r="BR693" s="570"/>
      <c r="BS693" s="570"/>
      <c r="BT693" s="570"/>
      <c r="BU693" s="570"/>
      <c r="BV693" s="570"/>
      <c r="BW693" s="570"/>
      <c r="BX693" s="570"/>
      <c r="BY693" s="570"/>
      <c r="BZ693" s="570"/>
      <c r="CA693" s="570"/>
      <c r="CB693" s="570"/>
      <c r="CC693" s="570"/>
      <c r="CD693" s="570"/>
      <c r="CE693" s="570"/>
      <c r="CF693" s="570"/>
      <c r="CG693" s="570"/>
      <c r="CH693" s="570"/>
      <c r="CI693" s="570"/>
      <c r="CJ693" s="570"/>
      <c r="CK693" s="570"/>
      <c r="CL693" s="570"/>
      <c r="CM693" s="570"/>
      <c r="CN693" s="570"/>
      <c r="CO693" s="570"/>
      <c r="CP693" s="570"/>
      <c r="CQ693" s="570"/>
      <c r="CR693" s="570"/>
      <c r="CS693" s="570"/>
      <c r="CT693" s="570"/>
      <c r="CU693" s="570"/>
      <c r="CV693" s="570"/>
      <c r="CW693" s="570"/>
      <c r="CX693" s="570"/>
      <c r="CY693" s="570"/>
    </row>
    <row r="694" spans="38:103">
      <c r="AL694" s="570"/>
      <c r="AM694" s="570"/>
      <c r="AN694" s="570"/>
      <c r="AO694" s="570"/>
      <c r="AP694" s="570"/>
      <c r="AQ694" s="570"/>
      <c r="AR694" s="570"/>
      <c r="AS694" s="570"/>
      <c r="AT694" s="570"/>
      <c r="AU694" s="570"/>
      <c r="AV694" s="570"/>
      <c r="AW694" s="570"/>
      <c r="AX694" s="570"/>
      <c r="AY694" s="570"/>
      <c r="AZ694" s="570"/>
      <c r="BA694" s="570"/>
      <c r="BB694" s="570"/>
      <c r="BC694" s="570"/>
      <c r="BD694" s="570"/>
      <c r="BE694" s="570"/>
      <c r="BF694" s="570"/>
      <c r="BG694" s="570"/>
      <c r="BH694" s="570"/>
      <c r="BI694" s="570"/>
      <c r="BJ694" s="570"/>
      <c r="BK694" s="570"/>
      <c r="BL694" s="570"/>
      <c r="BM694" s="570"/>
      <c r="BN694" s="570"/>
      <c r="BO694" s="570"/>
      <c r="BP694" s="570"/>
      <c r="BQ694" s="570"/>
      <c r="BR694" s="570"/>
      <c r="BS694" s="570"/>
      <c r="BT694" s="570"/>
      <c r="BU694" s="570"/>
      <c r="BV694" s="570"/>
      <c r="BW694" s="570"/>
      <c r="BX694" s="570"/>
      <c r="BY694" s="570"/>
      <c r="BZ694" s="570"/>
      <c r="CA694" s="570"/>
      <c r="CB694" s="570"/>
      <c r="CC694" s="570"/>
      <c r="CD694" s="570"/>
      <c r="CE694" s="570"/>
      <c r="CF694" s="570"/>
      <c r="CG694" s="570"/>
      <c r="CH694" s="570"/>
      <c r="CI694" s="570"/>
      <c r="CJ694" s="570"/>
      <c r="CK694" s="570"/>
      <c r="CL694" s="570"/>
      <c r="CM694" s="570"/>
      <c r="CN694" s="570"/>
      <c r="CO694" s="570"/>
      <c r="CP694" s="570"/>
      <c r="CQ694" s="570"/>
      <c r="CR694" s="570"/>
      <c r="CS694" s="570"/>
      <c r="CT694" s="570"/>
      <c r="CU694" s="570"/>
      <c r="CV694" s="570"/>
      <c r="CW694" s="570"/>
      <c r="CX694" s="570"/>
      <c r="CY694" s="570"/>
    </row>
    <row r="695" spans="38:103">
      <c r="AL695" s="570"/>
      <c r="AM695" s="570"/>
      <c r="AN695" s="570"/>
      <c r="AO695" s="570"/>
      <c r="AP695" s="570"/>
      <c r="AQ695" s="570"/>
      <c r="AR695" s="570"/>
      <c r="AS695" s="570"/>
      <c r="AT695" s="570"/>
      <c r="AU695" s="570"/>
      <c r="AV695" s="570"/>
      <c r="AW695" s="570"/>
      <c r="AX695" s="570"/>
      <c r="AY695" s="570"/>
      <c r="AZ695" s="570"/>
      <c r="BA695" s="570"/>
      <c r="BB695" s="570"/>
      <c r="BC695" s="570"/>
      <c r="BD695" s="570"/>
      <c r="BE695" s="570"/>
      <c r="BF695" s="570"/>
      <c r="BG695" s="570"/>
      <c r="BH695" s="570"/>
      <c r="BI695" s="570"/>
      <c r="BJ695" s="570"/>
      <c r="BK695" s="570"/>
      <c r="BL695" s="570"/>
      <c r="BM695" s="570"/>
      <c r="BN695" s="570"/>
      <c r="BO695" s="570"/>
      <c r="BP695" s="570"/>
      <c r="BQ695" s="570"/>
      <c r="BR695" s="570"/>
      <c r="BS695" s="570"/>
      <c r="BT695" s="570"/>
      <c r="BU695" s="570"/>
      <c r="BV695" s="570"/>
      <c r="BW695" s="570"/>
      <c r="BX695" s="570"/>
      <c r="BY695" s="570"/>
      <c r="BZ695" s="570"/>
      <c r="CA695" s="570"/>
      <c r="CB695" s="570"/>
      <c r="CC695" s="570"/>
      <c r="CD695" s="570"/>
      <c r="CE695" s="570"/>
      <c r="CF695" s="570"/>
      <c r="CG695" s="570"/>
      <c r="CH695" s="570"/>
      <c r="CI695" s="570"/>
      <c r="CJ695" s="570"/>
      <c r="CK695" s="570"/>
      <c r="CL695" s="570"/>
      <c r="CM695" s="570"/>
      <c r="CN695" s="570"/>
      <c r="CO695" s="570"/>
      <c r="CP695" s="570"/>
      <c r="CQ695" s="570"/>
      <c r="CR695" s="570"/>
      <c r="CS695" s="570"/>
      <c r="CT695" s="570"/>
      <c r="CU695" s="570"/>
      <c r="CV695" s="570"/>
      <c r="CW695" s="570"/>
      <c r="CX695" s="570"/>
      <c r="CY695" s="570"/>
    </row>
    <row r="696" spans="38:103">
      <c r="AL696" s="570"/>
      <c r="AM696" s="570"/>
      <c r="AN696" s="570"/>
      <c r="AO696" s="570"/>
      <c r="AP696" s="570"/>
      <c r="AQ696" s="570"/>
      <c r="AR696" s="570"/>
      <c r="AS696" s="570"/>
      <c r="AT696" s="570"/>
      <c r="AU696" s="570"/>
      <c r="AV696" s="570"/>
      <c r="AW696" s="570"/>
      <c r="AX696" s="570"/>
      <c r="AY696" s="570"/>
      <c r="AZ696" s="570"/>
      <c r="BA696" s="570"/>
      <c r="BB696" s="570"/>
      <c r="BC696" s="570"/>
      <c r="BD696" s="570"/>
      <c r="BE696" s="570"/>
      <c r="BF696" s="570"/>
      <c r="BG696" s="570"/>
      <c r="BH696" s="570"/>
      <c r="BI696" s="570"/>
      <c r="BJ696" s="570"/>
      <c r="BK696" s="570"/>
      <c r="BL696" s="570"/>
      <c r="BM696" s="570"/>
      <c r="BN696" s="570"/>
      <c r="BO696" s="570"/>
      <c r="BP696" s="570"/>
      <c r="BQ696" s="570"/>
      <c r="BR696" s="570"/>
      <c r="BS696" s="570"/>
      <c r="BT696" s="570"/>
      <c r="BU696" s="570"/>
      <c r="BV696" s="570"/>
      <c r="BW696" s="570"/>
      <c r="BX696" s="570"/>
      <c r="BY696" s="570"/>
      <c r="BZ696" s="570"/>
      <c r="CA696" s="570"/>
      <c r="CB696" s="570"/>
      <c r="CC696" s="570"/>
      <c r="CD696" s="570"/>
      <c r="CE696" s="570"/>
      <c r="CF696" s="570"/>
      <c r="CG696" s="570"/>
      <c r="CH696" s="570"/>
      <c r="CI696" s="570"/>
      <c r="CJ696" s="570"/>
      <c r="CK696" s="570"/>
      <c r="CL696" s="570"/>
      <c r="CM696" s="570"/>
      <c r="CN696" s="570"/>
      <c r="CO696" s="570"/>
      <c r="CP696" s="570"/>
      <c r="CQ696" s="570"/>
      <c r="CR696" s="570"/>
      <c r="CS696" s="570"/>
      <c r="CT696" s="570"/>
      <c r="CU696" s="570"/>
      <c r="CV696" s="570"/>
      <c r="CW696" s="570"/>
      <c r="CX696" s="570"/>
      <c r="CY696" s="570"/>
    </row>
    <row r="697" spans="38:103">
      <c r="AL697" s="570"/>
      <c r="AM697" s="570"/>
      <c r="AN697" s="570"/>
      <c r="AO697" s="570"/>
      <c r="AP697" s="570"/>
      <c r="AQ697" s="570"/>
      <c r="AR697" s="570"/>
      <c r="AS697" s="570"/>
      <c r="AT697" s="570"/>
      <c r="AU697" s="570"/>
      <c r="AV697" s="570"/>
      <c r="AW697" s="570"/>
      <c r="AX697" s="570"/>
      <c r="AY697" s="570"/>
      <c r="AZ697" s="570"/>
      <c r="BA697" s="570"/>
      <c r="BB697" s="570"/>
      <c r="BC697" s="570"/>
      <c r="BD697" s="570"/>
      <c r="BE697" s="570"/>
      <c r="BF697" s="570"/>
      <c r="BG697" s="570"/>
      <c r="BH697" s="570"/>
      <c r="BI697" s="570"/>
      <c r="BJ697" s="570"/>
      <c r="BK697" s="570"/>
      <c r="BL697" s="570"/>
      <c r="BM697" s="570"/>
      <c r="BN697" s="570"/>
      <c r="BO697" s="570"/>
      <c r="BP697" s="570"/>
      <c r="BQ697" s="570"/>
      <c r="BR697" s="570"/>
      <c r="BS697" s="570"/>
      <c r="BT697" s="570"/>
      <c r="BU697" s="570"/>
      <c r="BV697" s="570"/>
      <c r="BW697" s="570"/>
      <c r="BX697" s="570"/>
      <c r="BY697" s="570"/>
      <c r="BZ697" s="570"/>
      <c r="CA697" s="570"/>
      <c r="CB697" s="570"/>
      <c r="CC697" s="570"/>
      <c r="CD697" s="570"/>
      <c r="CE697" s="570"/>
      <c r="CF697" s="570"/>
      <c r="CG697" s="570"/>
      <c r="CH697" s="570"/>
      <c r="CI697" s="570"/>
      <c r="CJ697" s="570"/>
      <c r="CK697" s="570"/>
      <c r="CL697" s="570"/>
      <c r="CM697" s="570"/>
      <c r="CN697" s="570"/>
      <c r="CO697" s="570"/>
      <c r="CP697" s="570"/>
      <c r="CQ697" s="570"/>
      <c r="CR697" s="570"/>
      <c r="CS697" s="570"/>
      <c r="CT697" s="570"/>
      <c r="CU697" s="570"/>
      <c r="CV697" s="570"/>
      <c r="CW697" s="570"/>
      <c r="CX697" s="570"/>
      <c r="CY697" s="570"/>
    </row>
    <row r="698" spans="38:103">
      <c r="AL698" s="570"/>
      <c r="AM698" s="570"/>
      <c r="AN698" s="570"/>
      <c r="AO698" s="570"/>
      <c r="AP698" s="570"/>
      <c r="AQ698" s="570"/>
      <c r="AR698" s="570"/>
      <c r="AS698" s="570"/>
      <c r="AT698" s="570"/>
      <c r="AU698" s="570"/>
      <c r="AV698" s="570"/>
      <c r="AW698" s="570"/>
      <c r="AX698" s="570"/>
      <c r="AY698" s="570"/>
      <c r="AZ698" s="570"/>
      <c r="BA698" s="570"/>
      <c r="BB698" s="570"/>
      <c r="BC698" s="570"/>
      <c r="BD698" s="570"/>
      <c r="BE698" s="570"/>
      <c r="BF698" s="570"/>
      <c r="BG698" s="570"/>
      <c r="BH698" s="570"/>
      <c r="BI698" s="570"/>
      <c r="BJ698" s="570"/>
      <c r="BK698" s="570"/>
      <c r="BL698" s="570"/>
      <c r="BM698" s="570"/>
      <c r="BN698" s="570"/>
      <c r="BO698" s="570"/>
      <c r="BP698" s="570"/>
      <c r="BQ698" s="570"/>
      <c r="BR698" s="570"/>
      <c r="BS698" s="570"/>
      <c r="BT698" s="570"/>
      <c r="BU698" s="570"/>
      <c r="BV698" s="570"/>
      <c r="BW698" s="570"/>
      <c r="BX698" s="570"/>
      <c r="BY698" s="570"/>
      <c r="BZ698" s="570"/>
      <c r="CA698" s="570"/>
      <c r="CB698" s="570"/>
      <c r="CC698" s="570"/>
      <c r="CD698" s="570"/>
      <c r="CE698" s="570"/>
      <c r="CF698" s="570"/>
      <c r="CG698" s="570"/>
      <c r="CH698" s="570"/>
      <c r="CI698" s="570"/>
      <c r="CJ698" s="570"/>
      <c r="CK698" s="570"/>
      <c r="CL698" s="570"/>
      <c r="CM698" s="570"/>
      <c r="CN698" s="570"/>
      <c r="CO698" s="570"/>
      <c r="CP698" s="570"/>
      <c r="CQ698" s="570"/>
      <c r="CR698" s="570"/>
      <c r="CS698" s="570"/>
      <c r="CT698" s="570"/>
      <c r="CU698" s="570"/>
      <c r="CV698" s="570"/>
      <c r="CW698" s="570"/>
      <c r="CX698" s="570"/>
      <c r="CY698" s="570"/>
    </row>
    <row r="699" spans="38:103">
      <c r="AL699" s="570"/>
      <c r="AM699" s="570"/>
      <c r="AN699" s="570"/>
      <c r="AO699" s="570"/>
      <c r="AP699" s="570"/>
      <c r="AQ699" s="570"/>
      <c r="AR699" s="570"/>
      <c r="AS699" s="570"/>
      <c r="AT699" s="570"/>
      <c r="AU699" s="570"/>
      <c r="AV699" s="570"/>
      <c r="AW699" s="570"/>
      <c r="AX699" s="570"/>
      <c r="AY699" s="570"/>
      <c r="AZ699" s="570"/>
      <c r="BA699" s="570"/>
      <c r="BB699" s="570"/>
      <c r="BC699" s="570"/>
      <c r="BD699" s="570"/>
      <c r="BE699" s="570"/>
      <c r="BF699" s="570"/>
      <c r="BG699" s="570"/>
      <c r="BH699" s="570"/>
      <c r="BI699" s="570"/>
      <c r="BJ699" s="570"/>
      <c r="BK699" s="570"/>
      <c r="BL699" s="570"/>
      <c r="BM699" s="570"/>
      <c r="BN699" s="570"/>
      <c r="BO699" s="570"/>
      <c r="BP699" s="570"/>
      <c r="BQ699" s="570"/>
      <c r="BR699" s="570"/>
      <c r="BS699" s="570"/>
      <c r="BT699" s="570"/>
      <c r="BU699" s="570"/>
      <c r="BV699" s="570"/>
      <c r="BW699" s="570"/>
      <c r="BX699" s="570"/>
      <c r="BY699" s="570"/>
      <c r="BZ699" s="570"/>
      <c r="CA699" s="570"/>
      <c r="CB699" s="570"/>
      <c r="CC699" s="570"/>
      <c r="CD699" s="570"/>
      <c r="CE699" s="570"/>
      <c r="CF699" s="570"/>
      <c r="CG699" s="570"/>
      <c r="CH699" s="570"/>
      <c r="CI699" s="570"/>
      <c r="CJ699" s="570"/>
      <c r="CK699" s="570"/>
      <c r="CL699" s="570"/>
      <c r="CM699" s="570"/>
      <c r="CN699" s="570"/>
      <c r="CO699" s="570"/>
      <c r="CP699" s="570"/>
      <c r="CQ699" s="570"/>
      <c r="CR699" s="570"/>
      <c r="CS699" s="570"/>
      <c r="CT699" s="570"/>
      <c r="CU699" s="570"/>
      <c r="CV699" s="570"/>
      <c r="CW699" s="570"/>
      <c r="CX699" s="570"/>
      <c r="CY699" s="570"/>
    </row>
    <row r="700" spans="38:103">
      <c r="AL700" s="570"/>
      <c r="AM700" s="570"/>
      <c r="AN700" s="570"/>
      <c r="AO700" s="570"/>
      <c r="AP700" s="570"/>
      <c r="AQ700" s="570"/>
      <c r="AR700" s="570"/>
      <c r="AS700" s="570"/>
      <c r="AT700" s="570"/>
      <c r="AU700" s="570"/>
      <c r="AV700" s="570"/>
      <c r="AW700" s="570"/>
      <c r="AX700" s="570"/>
      <c r="AY700" s="570"/>
      <c r="AZ700" s="570"/>
      <c r="BA700" s="570"/>
      <c r="BB700" s="570"/>
      <c r="BC700" s="570"/>
      <c r="BD700" s="570"/>
      <c r="BE700" s="570"/>
      <c r="BF700" s="570"/>
      <c r="BG700" s="570"/>
      <c r="BH700" s="570"/>
      <c r="BI700" s="570"/>
      <c r="BJ700" s="570"/>
      <c r="BK700" s="570"/>
      <c r="BL700" s="570"/>
      <c r="BM700" s="570"/>
      <c r="BN700" s="570"/>
      <c r="BO700" s="570"/>
      <c r="BP700" s="570"/>
      <c r="BQ700" s="570"/>
      <c r="BR700" s="570"/>
      <c r="BS700" s="570"/>
      <c r="BT700" s="570"/>
      <c r="BU700" s="570"/>
      <c r="BV700" s="570"/>
      <c r="BW700" s="570"/>
      <c r="BX700" s="570"/>
      <c r="BY700" s="570"/>
      <c r="BZ700" s="570"/>
      <c r="CA700" s="570"/>
      <c r="CB700" s="570"/>
      <c r="CC700" s="570"/>
      <c r="CD700" s="570"/>
      <c r="CE700" s="570"/>
      <c r="CF700" s="570"/>
      <c r="CG700" s="570"/>
      <c r="CH700" s="570"/>
      <c r="CI700" s="570"/>
      <c r="CJ700" s="570"/>
      <c r="CK700" s="570"/>
      <c r="CL700" s="570"/>
      <c r="CM700" s="570"/>
      <c r="CN700" s="570"/>
      <c r="CO700" s="570"/>
      <c r="CP700" s="570"/>
      <c r="CQ700" s="570"/>
      <c r="CR700" s="570"/>
      <c r="CS700" s="570"/>
      <c r="CT700" s="570"/>
      <c r="CU700" s="570"/>
      <c r="CV700" s="570"/>
      <c r="CW700" s="570"/>
      <c r="CX700" s="570"/>
      <c r="CY700" s="570"/>
    </row>
    <row r="701" spans="38:103">
      <c r="AL701" s="570"/>
      <c r="AM701" s="570"/>
      <c r="AN701" s="570"/>
      <c r="AO701" s="570"/>
      <c r="AP701" s="570"/>
      <c r="AQ701" s="570"/>
      <c r="AR701" s="570"/>
      <c r="AS701" s="570"/>
      <c r="AT701" s="570"/>
      <c r="AU701" s="570"/>
      <c r="AV701" s="570"/>
      <c r="AW701" s="570"/>
      <c r="AX701" s="570"/>
      <c r="AY701" s="570"/>
      <c r="AZ701" s="570"/>
      <c r="BA701" s="570"/>
      <c r="BB701" s="570"/>
      <c r="BC701" s="570"/>
      <c r="BD701" s="570"/>
      <c r="BE701" s="570"/>
      <c r="BF701" s="570"/>
      <c r="BG701" s="570"/>
      <c r="BH701" s="570"/>
      <c r="BI701" s="570"/>
      <c r="BJ701" s="570"/>
      <c r="BK701" s="570"/>
      <c r="BL701" s="570"/>
      <c r="BM701" s="570"/>
      <c r="BN701" s="570"/>
      <c r="BO701" s="570"/>
      <c r="BP701" s="570"/>
      <c r="BQ701" s="570"/>
      <c r="BR701" s="570"/>
      <c r="BS701" s="570"/>
      <c r="BT701" s="570"/>
      <c r="BU701" s="570"/>
      <c r="BV701" s="570"/>
      <c r="BW701" s="570"/>
      <c r="BX701" s="570"/>
      <c r="BY701" s="570"/>
      <c r="BZ701" s="570"/>
      <c r="CA701" s="570"/>
      <c r="CB701" s="570"/>
      <c r="CC701" s="570"/>
      <c r="CD701" s="570"/>
      <c r="CE701" s="570"/>
      <c r="CF701" s="570"/>
      <c r="CG701" s="570"/>
      <c r="CH701" s="570"/>
      <c r="CI701" s="570"/>
      <c r="CJ701" s="570"/>
      <c r="CK701" s="570"/>
      <c r="CL701" s="570"/>
      <c r="CM701" s="570"/>
      <c r="CN701" s="570"/>
      <c r="CO701" s="570"/>
      <c r="CP701" s="570"/>
      <c r="CQ701" s="570"/>
      <c r="CR701" s="570"/>
      <c r="CS701" s="570"/>
      <c r="CT701" s="570"/>
      <c r="CU701" s="570"/>
      <c r="CV701" s="570"/>
      <c r="CW701" s="570"/>
      <c r="CX701" s="570"/>
      <c r="CY701" s="570"/>
    </row>
    <row r="702" spans="38:103">
      <c r="AL702" s="570"/>
      <c r="AM702" s="570"/>
      <c r="AN702" s="570"/>
      <c r="AO702" s="570"/>
      <c r="AP702" s="570"/>
      <c r="AQ702" s="570"/>
      <c r="AR702" s="570"/>
      <c r="AS702" s="570"/>
      <c r="AT702" s="570"/>
      <c r="AU702" s="570"/>
      <c r="AV702" s="570"/>
      <c r="AW702" s="570"/>
      <c r="AX702" s="570"/>
      <c r="AY702" s="570"/>
      <c r="AZ702" s="570"/>
      <c r="BA702" s="570"/>
      <c r="BB702" s="570"/>
      <c r="BC702" s="570"/>
      <c r="BD702" s="570"/>
      <c r="BE702" s="570"/>
      <c r="BF702" s="570"/>
      <c r="BG702" s="570"/>
      <c r="BH702" s="570"/>
      <c r="BI702" s="570"/>
      <c r="BJ702" s="570"/>
      <c r="BK702" s="570"/>
      <c r="BL702" s="570"/>
      <c r="BM702" s="570"/>
      <c r="BN702" s="570"/>
      <c r="BO702" s="570"/>
      <c r="BP702" s="570"/>
      <c r="BQ702" s="570"/>
      <c r="BR702" s="570"/>
      <c r="BS702" s="570"/>
      <c r="BT702" s="570"/>
      <c r="BU702" s="570"/>
      <c r="BV702" s="570"/>
      <c r="BW702" s="570"/>
      <c r="BX702" s="570"/>
      <c r="BY702" s="570"/>
      <c r="BZ702" s="570"/>
      <c r="CA702" s="570"/>
      <c r="CB702" s="570"/>
      <c r="CC702" s="570"/>
      <c r="CD702" s="570"/>
      <c r="CE702" s="570"/>
      <c r="CF702" s="570"/>
      <c r="CG702" s="570"/>
      <c r="CH702" s="570"/>
      <c r="CI702" s="570"/>
      <c r="CJ702" s="570"/>
      <c r="CK702" s="570"/>
      <c r="CL702" s="570"/>
      <c r="CM702" s="570"/>
      <c r="CN702" s="570"/>
      <c r="CO702" s="570"/>
      <c r="CP702" s="570"/>
      <c r="CQ702" s="570"/>
      <c r="CR702" s="570"/>
      <c r="CS702" s="570"/>
      <c r="CT702" s="570"/>
      <c r="CU702" s="570"/>
      <c r="CV702" s="570"/>
      <c r="CW702" s="570"/>
      <c r="CX702" s="570"/>
      <c r="CY702" s="570"/>
    </row>
    <row r="703" spans="38:103">
      <c r="AL703" s="570"/>
      <c r="AM703" s="570"/>
      <c r="AN703" s="570"/>
      <c r="AO703" s="570"/>
      <c r="AP703" s="570"/>
      <c r="AQ703" s="570"/>
      <c r="AR703" s="570"/>
      <c r="AS703" s="570"/>
      <c r="AT703" s="570"/>
      <c r="AU703" s="570"/>
      <c r="AV703" s="570"/>
      <c r="AW703" s="570"/>
      <c r="AX703" s="570"/>
      <c r="AY703" s="570"/>
      <c r="AZ703" s="570"/>
      <c r="BA703" s="570"/>
      <c r="BB703" s="570"/>
      <c r="BC703" s="570"/>
      <c r="BD703" s="570"/>
      <c r="BE703" s="570"/>
      <c r="BF703" s="570"/>
      <c r="BG703" s="570"/>
      <c r="BH703" s="570"/>
      <c r="BI703" s="570"/>
      <c r="BJ703" s="570"/>
      <c r="BK703" s="570"/>
      <c r="BL703" s="570"/>
      <c r="BM703" s="570"/>
      <c r="BN703" s="570"/>
      <c r="BO703" s="570"/>
      <c r="BP703" s="570"/>
      <c r="BQ703" s="570"/>
      <c r="BR703" s="570"/>
      <c r="BS703" s="570"/>
      <c r="BT703" s="570"/>
      <c r="BU703" s="570"/>
      <c r="BV703" s="570"/>
      <c r="BW703" s="570"/>
      <c r="BX703" s="570"/>
      <c r="BY703" s="570"/>
      <c r="BZ703" s="570"/>
      <c r="CA703" s="570"/>
      <c r="CB703" s="570"/>
      <c r="CC703" s="570"/>
      <c r="CD703" s="570"/>
      <c r="CE703" s="570"/>
      <c r="CF703" s="570"/>
      <c r="CG703" s="570"/>
      <c r="CH703" s="570"/>
      <c r="CI703" s="570"/>
      <c r="CJ703" s="570"/>
      <c r="CK703" s="570"/>
      <c r="CL703" s="570"/>
      <c r="CM703" s="570"/>
      <c r="CN703" s="570"/>
      <c r="CO703" s="570"/>
      <c r="CP703" s="570"/>
      <c r="CQ703" s="570"/>
      <c r="CR703" s="570"/>
      <c r="CS703" s="570"/>
      <c r="CT703" s="570"/>
      <c r="CU703" s="570"/>
      <c r="CV703" s="570"/>
      <c r="CW703" s="570"/>
      <c r="CX703" s="570"/>
      <c r="CY703" s="570"/>
    </row>
    <row r="704" spans="38:103">
      <c r="AL704" s="570"/>
      <c r="AM704" s="570"/>
      <c r="AN704" s="570"/>
      <c r="AO704" s="570"/>
      <c r="AP704" s="570"/>
      <c r="AQ704" s="570"/>
      <c r="AR704" s="570"/>
      <c r="AS704" s="570"/>
      <c r="AT704" s="570"/>
      <c r="AU704" s="570"/>
      <c r="AV704" s="570"/>
      <c r="AW704" s="570"/>
      <c r="AX704" s="570"/>
      <c r="AY704" s="570"/>
      <c r="AZ704" s="570"/>
      <c r="BA704" s="570"/>
      <c r="BB704" s="570"/>
      <c r="BC704" s="570"/>
      <c r="BD704" s="570"/>
      <c r="BE704" s="570"/>
      <c r="BF704" s="570"/>
      <c r="BG704" s="570"/>
      <c r="BH704" s="570"/>
      <c r="BI704" s="570"/>
      <c r="BJ704" s="570"/>
      <c r="BK704" s="570"/>
      <c r="BL704" s="570"/>
      <c r="BM704" s="570"/>
      <c r="BN704" s="570"/>
      <c r="BO704" s="570"/>
      <c r="BP704" s="570"/>
      <c r="BQ704" s="570"/>
      <c r="BR704" s="570"/>
      <c r="BS704" s="570"/>
      <c r="BT704" s="570"/>
      <c r="BU704" s="570"/>
      <c r="BV704" s="570"/>
      <c r="BW704" s="570"/>
      <c r="BX704" s="570"/>
      <c r="BY704" s="570"/>
      <c r="BZ704" s="570"/>
      <c r="CA704" s="570"/>
      <c r="CB704" s="570"/>
      <c r="CC704" s="570"/>
      <c r="CD704" s="570"/>
      <c r="CE704" s="570"/>
      <c r="CF704" s="570"/>
      <c r="CG704" s="570"/>
      <c r="CH704" s="570"/>
      <c r="CI704" s="570"/>
      <c r="CJ704" s="570"/>
      <c r="CK704" s="570"/>
      <c r="CL704" s="570"/>
      <c r="CM704" s="570"/>
      <c r="CN704" s="570"/>
      <c r="CO704" s="570"/>
      <c r="CP704" s="570"/>
      <c r="CQ704" s="570"/>
      <c r="CR704" s="570"/>
      <c r="CS704" s="570"/>
      <c r="CT704" s="570"/>
      <c r="CU704" s="570"/>
      <c r="CV704" s="570"/>
      <c r="CW704" s="570"/>
      <c r="CX704" s="570"/>
      <c r="CY704" s="570"/>
    </row>
    <row r="705" spans="38:103">
      <c r="AL705" s="570"/>
      <c r="AM705" s="570"/>
      <c r="AN705" s="570"/>
      <c r="AO705" s="570"/>
      <c r="AP705" s="570"/>
      <c r="AQ705" s="570"/>
      <c r="AR705" s="570"/>
      <c r="AS705" s="570"/>
      <c r="AT705" s="570"/>
      <c r="AU705" s="570"/>
      <c r="AV705" s="570"/>
      <c r="AW705" s="570"/>
      <c r="AX705" s="570"/>
      <c r="AY705" s="570"/>
      <c r="AZ705" s="570"/>
      <c r="BA705" s="570"/>
      <c r="BB705" s="570"/>
      <c r="BC705" s="570"/>
      <c r="BD705" s="570"/>
      <c r="BE705" s="570"/>
      <c r="BF705" s="570"/>
      <c r="BG705" s="570"/>
      <c r="BH705" s="570"/>
      <c r="BI705" s="570"/>
      <c r="BJ705" s="570"/>
      <c r="BK705" s="570"/>
      <c r="BL705" s="570"/>
      <c r="BM705" s="570"/>
      <c r="BN705" s="570"/>
      <c r="BO705" s="570"/>
      <c r="BP705" s="570"/>
      <c r="BQ705" s="570"/>
      <c r="BR705" s="570"/>
      <c r="BS705" s="570"/>
      <c r="BT705" s="570"/>
      <c r="BU705" s="570"/>
      <c r="BV705" s="570"/>
      <c r="BW705" s="570"/>
      <c r="BX705" s="570"/>
      <c r="BY705" s="570"/>
      <c r="BZ705" s="570"/>
      <c r="CA705" s="570"/>
      <c r="CB705" s="570"/>
      <c r="CC705" s="570"/>
      <c r="CD705" s="570"/>
      <c r="CE705" s="570"/>
      <c r="CF705" s="570"/>
      <c r="CG705" s="570"/>
      <c r="CH705" s="570"/>
      <c r="CI705" s="570"/>
      <c r="CJ705" s="570"/>
      <c r="CK705" s="570"/>
      <c r="CL705" s="570"/>
      <c r="CM705" s="570"/>
      <c r="CN705" s="570"/>
      <c r="CO705" s="570"/>
      <c r="CP705" s="570"/>
      <c r="CQ705" s="570"/>
      <c r="CR705" s="570"/>
      <c r="CS705" s="570"/>
      <c r="CT705" s="570"/>
      <c r="CU705" s="570"/>
      <c r="CV705" s="570"/>
      <c r="CW705" s="570"/>
      <c r="CX705" s="570"/>
      <c r="CY705" s="570"/>
    </row>
    <row r="706" spans="38:103">
      <c r="AL706" s="570"/>
      <c r="AM706" s="570"/>
      <c r="AN706" s="570"/>
      <c r="AO706" s="570"/>
      <c r="AP706" s="570"/>
      <c r="AQ706" s="570"/>
      <c r="AR706" s="570"/>
      <c r="AS706" s="570"/>
      <c r="AT706" s="570"/>
      <c r="AU706" s="570"/>
      <c r="AV706" s="570"/>
      <c r="AW706" s="570"/>
      <c r="AX706" s="570"/>
      <c r="AY706" s="570"/>
      <c r="AZ706" s="570"/>
      <c r="BA706" s="570"/>
      <c r="BB706" s="570"/>
      <c r="BC706" s="570"/>
      <c r="BD706" s="570"/>
      <c r="BE706" s="570"/>
      <c r="BF706" s="570"/>
      <c r="BG706" s="570"/>
      <c r="BH706" s="570"/>
      <c r="BI706" s="570"/>
      <c r="BJ706" s="570"/>
      <c r="BK706" s="570"/>
      <c r="BL706" s="570"/>
      <c r="BM706" s="570"/>
      <c r="BN706" s="570"/>
      <c r="BO706" s="570"/>
      <c r="BP706" s="570"/>
      <c r="BQ706" s="570"/>
      <c r="BR706" s="570"/>
      <c r="BS706" s="570"/>
      <c r="BT706" s="570"/>
      <c r="BU706" s="570"/>
      <c r="BV706" s="570"/>
      <c r="BW706" s="570"/>
      <c r="BX706" s="570"/>
      <c r="BY706" s="570"/>
      <c r="BZ706" s="570"/>
      <c r="CA706" s="570"/>
      <c r="CB706" s="570"/>
      <c r="CC706" s="570"/>
      <c r="CD706" s="570"/>
      <c r="CE706" s="570"/>
      <c r="CF706" s="570"/>
      <c r="CG706" s="570"/>
      <c r="CH706" s="570"/>
      <c r="CI706" s="570"/>
      <c r="CJ706" s="570"/>
      <c r="CK706" s="570"/>
      <c r="CL706" s="570"/>
      <c r="CM706" s="570"/>
      <c r="CN706" s="570"/>
      <c r="CO706" s="570"/>
      <c r="CP706" s="570"/>
      <c r="CQ706" s="570"/>
      <c r="CR706" s="570"/>
      <c r="CS706" s="570"/>
      <c r="CT706" s="570"/>
      <c r="CU706" s="570"/>
      <c r="CV706" s="570"/>
      <c r="CW706" s="570"/>
      <c r="CX706" s="570"/>
      <c r="CY706" s="570"/>
    </row>
    <row r="707" spans="38:103">
      <c r="AL707" s="570"/>
      <c r="AM707" s="570"/>
      <c r="AN707" s="570"/>
      <c r="AO707" s="570"/>
      <c r="AP707" s="570"/>
      <c r="AQ707" s="570"/>
      <c r="AR707" s="570"/>
      <c r="AS707" s="570"/>
      <c r="AT707" s="570"/>
      <c r="AU707" s="570"/>
      <c r="AV707" s="570"/>
      <c r="AW707" s="570"/>
      <c r="AX707" s="570"/>
      <c r="AY707" s="570"/>
      <c r="AZ707" s="570"/>
      <c r="BA707" s="570"/>
      <c r="BB707" s="570"/>
      <c r="BC707" s="570"/>
      <c r="BD707" s="570"/>
      <c r="BE707" s="570"/>
      <c r="BF707" s="570"/>
      <c r="BG707" s="570"/>
      <c r="BH707" s="570"/>
      <c r="BI707" s="570"/>
      <c r="BJ707" s="570"/>
      <c r="BK707" s="570"/>
      <c r="BL707" s="570"/>
      <c r="BM707" s="570"/>
      <c r="BN707" s="570"/>
      <c r="BO707" s="570"/>
      <c r="BP707" s="570"/>
      <c r="BQ707" s="570"/>
      <c r="BR707" s="570"/>
      <c r="BS707" s="570"/>
      <c r="BT707" s="570"/>
      <c r="BU707" s="570"/>
      <c r="BV707" s="570"/>
      <c r="BW707" s="570"/>
      <c r="BX707" s="570"/>
      <c r="BY707" s="570"/>
      <c r="BZ707" s="570"/>
      <c r="CA707" s="570"/>
      <c r="CB707" s="570"/>
      <c r="CC707" s="570"/>
      <c r="CD707" s="570"/>
      <c r="CE707" s="570"/>
      <c r="CF707" s="570"/>
      <c r="CG707" s="570"/>
      <c r="CH707" s="570"/>
      <c r="CI707" s="570"/>
      <c r="CJ707" s="570"/>
      <c r="CK707" s="570"/>
      <c r="CL707" s="570"/>
      <c r="CM707" s="570"/>
      <c r="CN707" s="570"/>
      <c r="CO707" s="570"/>
      <c r="CP707" s="570"/>
      <c r="CQ707" s="570"/>
      <c r="CR707" s="570"/>
      <c r="CS707" s="570"/>
      <c r="CT707" s="570"/>
      <c r="CU707" s="570"/>
      <c r="CV707" s="570"/>
      <c r="CW707" s="570"/>
      <c r="CX707" s="570"/>
      <c r="CY707" s="570"/>
    </row>
    <row r="708" spans="38:103">
      <c r="AL708" s="570"/>
      <c r="AM708" s="570"/>
      <c r="AN708" s="570"/>
      <c r="AO708" s="570"/>
      <c r="AP708" s="570"/>
      <c r="AQ708" s="570"/>
      <c r="AR708" s="570"/>
      <c r="AS708" s="570"/>
      <c r="AT708" s="570"/>
      <c r="AU708" s="570"/>
      <c r="AV708" s="570"/>
      <c r="AW708" s="570"/>
      <c r="AX708" s="570"/>
      <c r="AY708" s="570"/>
      <c r="AZ708" s="570"/>
      <c r="BA708" s="570"/>
      <c r="BB708" s="570"/>
      <c r="BC708" s="570"/>
      <c r="BD708" s="570"/>
      <c r="BE708" s="570"/>
      <c r="BF708" s="570"/>
      <c r="BG708" s="570"/>
      <c r="BH708" s="570"/>
      <c r="BI708" s="570"/>
      <c r="BJ708" s="570"/>
      <c r="BK708" s="570"/>
      <c r="BL708" s="570"/>
      <c r="BM708" s="570"/>
      <c r="BN708" s="570"/>
      <c r="BO708" s="570"/>
      <c r="BP708" s="570"/>
      <c r="BQ708" s="570"/>
      <c r="BR708" s="570"/>
      <c r="BS708" s="570"/>
      <c r="BT708" s="570"/>
      <c r="BU708" s="570"/>
      <c r="BV708" s="570"/>
      <c r="BW708" s="570"/>
      <c r="BX708" s="570"/>
      <c r="BY708" s="570"/>
      <c r="BZ708" s="570"/>
      <c r="CA708" s="570"/>
      <c r="CB708" s="570"/>
      <c r="CC708" s="570"/>
      <c r="CD708" s="570"/>
      <c r="CE708" s="570"/>
      <c r="CF708" s="570"/>
      <c r="CG708" s="570"/>
      <c r="CH708" s="570"/>
      <c r="CI708" s="570"/>
      <c r="CJ708" s="570"/>
      <c r="CK708" s="570"/>
      <c r="CL708" s="570"/>
      <c r="CM708" s="570"/>
      <c r="CN708" s="570"/>
      <c r="CO708" s="570"/>
      <c r="CP708" s="570"/>
      <c r="CQ708" s="570"/>
      <c r="CR708" s="570"/>
      <c r="CS708" s="570"/>
      <c r="CT708" s="570"/>
      <c r="CU708" s="570"/>
      <c r="CV708" s="570"/>
      <c r="CW708" s="570"/>
      <c r="CX708" s="570"/>
      <c r="CY708" s="570"/>
    </row>
    <row r="709" spans="38:103">
      <c r="AL709" s="570"/>
      <c r="AM709" s="570"/>
      <c r="AN709" s="570"/>
      <c r="AO709" s="570"/>
      <c r="AP709" s="570"/>
      <c r="AQ709" s="570"/>
      <c r="AR709" s="570"/>
      <c r="AS709" s="570"/>
      <c r="AT709" s="570"/>
      <c r="AU709" s="570"/>
      <c r="AV709" s="570"/>
      <c r="AW709" s="570"/>
      <c r="AX709" s="570"/>
      <c r="AY709" s="570"/>
      <c r="AZ709" s="570"/>
      <c r="BA709" s="570"/>
      <c r="BB709" s="570"/>
      <c r="BC709" s="570"/>
      <c r="BD709" s="570"/>
      <c r="BE709" s="570"/>
      <c r="BF709" s="570"/>
      <c r="BG709" s="570"/>
      <c r="BH709" s="570"/>
      <c r="BI709" s="570"/>
      <c r="BJ709" s="570"/>
      <c r="BK709" s="570"/>
      <c r="BL709" s="570"/>
      <c r="BM709" s="570"/>
      <c r="BN709" s="570"/>
      <c r="BO709" s="570"/>
      <c r="BP709" s="570"/>
      <c r="BQ709" s="570"/>
      <c r="BR709" s="570"/>
      <c r="BS709" s="570"/>
      <c r="BT709" s="570"/>
      <c r="BU709" s="570"/>
      <c r="BV709" s="570"/>
      <c r="BW709" s="570"/>
      <c r="BX709" s="570"/>
      <c r="BY709" s="570"/>
      <c r="BZ709" s="570"/>
      <c r="CA709" s="570"/>
      <c r="CB709" s="570"/>
      <c r="CC709" s="570"/>
      <c r="CD709" s="570"/>
      <c r="CE709" s="570"/>
      <c r="CF709" s="570"/>
      <c r="CG709" s="570"/>
      <c r="CH709" s="570"/>
      <c r="CI709" s="570"/>
      <c r="CJ709" s="570"/>
      <c r="CK709" s="570"/>
      <c r="CL709" s="570"/>
      <c r="CM709" s="570"/>
      <c r="CN709" s="570"/>
      <c r="CO709" s="570"/>
      <c r="CP709" s="570"/>
      <c r="CQ709" s="570"/>
      <c r="CR709" s="570"/>
      <c r="CS709" s="570"/>
      <c r="CT709" s="570"/>
      <c r="CU709" s="570"/>
      <c r="CV709" s="570"/>
      <c r="CW709" s="570"/>
      <c r="CX709" s="570"/>
      <c r="CY709" s="570"/>
    </row>
    <row r="710" spans="38:103">
      <c r="AL710" s="570"/>
      <c r="AM710" s="570"/>
      <c r="AN710" s="570"/>
      <c r="AO710" s="570"/>
      <c r="AP710" s="570"/>
      <c r="AQ710" s="570"/>
      <c r="AR710" s="570"/>
      <c r="AS710" s="570"/>
      <c r="AT710" s="570"/>
      <c r="AU710" s="570"/>
      <c r="AV710" s="570"/>
      <c r="AW710" s="570"/>
      <c r="AX710" s="570"/>
      <c r="AY710" s="570"/>
      <c r="AZ710" s="570"/>
      <c r="BA710" s="570"/>
      <c r="BB710" s="570"/>
      <c r="BC710" s="570"/>
      <c r="BD710" s="570"/>
      <c r="BE710" s="570"/>
      <c r="BF710" s="570"/>
      <c r="BG710" s="570"/>
      <c r="BH710" s="570"/>
      <c r="BI710" s="570"/>
      <c r="BJ710" s="570"/>
      <c r="BK710" s="570"/>
      <c r="BL710" s="570"/>
      <c r="BM710" s="570"/>
      <c r="BN710" s="570"/>
      <c r="BO710" s="570"/>
      <c r="BP710" s="570"/>
      <c r="BQ710" s="570"/>
      <c r="BR710" s="570"/>
      <c r="BS710" s="570"/>
      <c r="BT710" s="570"/>
      <c r="BU710" s="570"/>
      <c r="BV710" s="570"/>
      <c r="BW710" s="570"/>
      <c r="BX710" s="570"/>
      <c r="BY710" s="570"/>
      <c r="BZ710" s="570"/>
      <c r="CA710" s="570"/>
      <c r="CB710" s="570"/>
      <c r="CC710" s="570"/>
      <c r="CD710" s="570"/>
      <c r="CE710" s="570"/>
      <c r="CF710" s="570"/>
      <c r="CG710" s="570"/>
      <c r="CH710" s="570"/>
      <c r="CI710" s="570"/>
      <c r="CJ710" s="570"/>
      <c r="CK710" s="570"/>
      <c r="CL710" s="570"/>
      <c r="CM710" s="570"/>
      <c r="CN710" s="570"/>
      <c r="CO710" s="570"/>
      <c r="CP710" s="570"/>
      <c r="CQ710" s="570"/>
      <c r="CR710" s="570"/>
      <c r="CS710" s="570"/>
      <c r="CT710" s="570"/>
      <c r="CU710" s="570"/>
      <c r="CV710" s="570"/>
      <c r="CW710" s="570"/>
      <c r="CX710" s="570"/>
      <c r="CY710" s="570"/>
    </row>
    <row r="711" spans="38:103">
      <c r="AL711" s="570"/>
      <c r="AM711" s="570"/>
      <c r="AN711" s="570"/>
      <c r="AO711" s="570"/>
      <c r="AP711" s="570"/>
      <c r="AQ711" s="570"/>
      <c r="AR711" s="570"/>
      <c r="AS711" s="570"/>
      <c r="AT711" s="570"/>
      <c r="AU711" s="570"/>
      <c r="AV711" s="570"/>
      <c r="AW711" s="570"/>
      <c r="AX711" s="570"/>
      <c r="AY711" s="570"/>
      <c r="AZ711" s="570"/>
      <c r="BA711" s="570"/>
      <c r="BB711" s="570"/>
      <c r="BC711" s="570"/>
      <c r="BD711" s="570"/>
      <c r="BE711" s="570"/>
      <c r="BF711" s="570"/>
      <c r="BG711" s="570"/>
      <c r="BH711" s="570"/>
      <c r="BI711" s="570"/>
      <c r="BJ711" s="570"/>
      <c r="BK711" s="570"/>
      <c r="BL711" s="570"/>
      <c r="BM711" s="570"/>
      <c r="BN711" s="570"/>
      <c r="BO711" s="570"/>
      <c r="BP711" s="570"/>
      <c r="BQ711" s="570"/>
      <c r="BR711" s="570"/>
      <c r="BS711" s="570"/>
      <c r="BT711" s="570"/>
      <c r="BU711" s="570"/>
      <c r="BV711" s="570"/>
      <c r="BW711" s="570"/>
      <c r="BX711" s="570"/>
      <c r="BY711" s="570"/>
      <c r="BZ711" s="570"/>
      <c r="CA711" s="570"/>
      <c r="CB711" s="570"/>
      <c r="CC711" s="570"/>
      <c r="CD711" s="570"/>
      <c r="CE711" s="570"/>
      <c r="CF711" s="570"/>
      <c r="CG711" s="570"/>
      <c r="CH711" s="570"/>
      <c r="CI711" s="570"/>
      <c r="CJ711" s="570"/>
      <c r="CK711" s="570"/>
      <c r="CL711" s="570"/>
      <c r="CM711" s="570"/>
      <c r="CN711" s="570"/>
      <c r="CO711" s="570"/>
      <c r="CP711" s="570"/>
      <c r="CQ711" s="570"/>
      <c r="CR711" s="570"/>
      <c r="CS711" s="570"/>
      <c r="CT711" s="570"/>
      <c r="CU711" s="570"/>
      <c r="CV711" s="570"/>
      <c r="CW711" s="570"/>
      <c r="CX711" s="570"/>
      <c r="CY711" s="570"/>
    </row>
    <row r="712" spans="38:103">
      <c r="AL712" s="570"/>
      <c r="AM712" s="570"/>
      <c r="AN712" s="570"/>
      <c r="AO712" s="570"/>
      <c r="AP712" s="570"/>
      <c r="AQ712" s="570"/>
      <c r="AR712" s="570"/>
      <c r="AS712" s="570"/>
      <c r="AT712" s="570"/>
      <c r="AU712" s="570"/>
      <c r="AV712" s="570"/>
      <c r="AW712" s="570"/>
      <c r="AX712" s="570"/>
      <c r="AY712" s="570"/>
      <c r="AZ712" s="570"/>
      <c r="BA712" s="570"/>
      <c r="BB712" s="570"/>
      <c r="BC712" s="570"/>
      <c r="BD712" s="570"/>
      <c r="BE712" s="570"/>
      <c r="BF712" s="570"/>
      <c r="BG712" s="570"/>
      <c r="BH712" s="570"/>
      <c r="BI712" s="570"/>
      <c r="BJ712" s="570"/>
      <c r="BK712" s="570"/>
      <c r="BL712" s="570"/>
      <c r="BM712" s="570"/>
      <c r="BN712" s="570"/>
      <c r="BO712" s="570"/>
      <c r="BP712" s="570"/>
      <c r="BQ712" s="570"/>
      <c r="BR712" s="570"/>
      <c r="BS712" s="570"/>
      <c r="BT712" s="570"/>
      <c r="BU712" s="570"/>
      <c r="BV712" s="570"/>
      <c r="BW712" s="570"/>
      <c r="BX712" s="570"/>
      <c r="BY712" s="570"/>
      <c r="BZ712" s="570"/>
      <c r="CA712" s="570"/>
      <c r="CB712" s="570"/>
      <c r="CC712" s="570"/>
      <c r="CD712" s="570"/>
      <c r="CE712" s="570"/>
      <c r="CF712" s="570"/>
      <c r="CG712" s="570"/>
      <c r="CH712" s="570"/>
      <c r="CI712" s="570"/>
      <c r="CJ712" s="570"/>
      <c r="CK712" s="570"/>
      <c r="CL712" s="570"/>
      <c r="CM712" s="570"/>
      <c r="CN712" s="570"/>
      <c r="CO712" s="570"/>
      <c r="CP712" s="570"/>
      <c r="CQ712" s="570"/>
      <c r="CR712" s="570"/>
      <c r="CS712" s="570"/>
      <c r="CT712" s="570"/>
      <c r="CU712" s="570"/>
      <c r="CV712" s="570"/>
      <c r="CW712" s="570"/>
      <c r="CX712" s="570"/>
      <c r="CY712" s="570"/>
    </row>
    <row r="713" spans="38:103">
      <c r="AL713" s="570"/>
      <c r="AM713" s="570"/>
      <c r="AN713" s="570"/>
      <c r="AO713" s="570"/>
      <c r="AP713" s="570"/>
      <c r="AQ713" s="570"/>
      <c r="AR713" s="570"/>
      <c r="AS713" s="570"/>
      <c r="AT713" s="570"/>
      <c r="AU713" s="570"/>
      <c r="AV713" s="570"/>
      <c r="AW713" s="570"/>
      <c r="AX713" s="570"/>
      <c r="AY713" s="570"/>
      <c r="AZ713" s="570"/>
      <c r="BA713" s="570"/>
      <c r="BB713" s="570"/>
      <c r="BC713" s="570"/>
      <c r="BD713" s="570"/>
      <c r="BE713" s="570"/>
      <c r="BF713" s="570"/>
      <c r="BG713" s="570"/>
      <c r="BH713" s="570"/>
      <c r="BI713" s="570"/>
      <c r="BJ713" s="570"/>
      <c r="BK713" s="570"/>
      <c r="BL713" s="570"/>
      <c r="BM713" s="570"/>
      <c r="BN713" s="570"/>
      <c r="BO713" s="570"/>
      <c r="BP713" s="570"/>
      <c r="BQ713" s="570"/>
      <c r="BR713" s="570"/>
      <c r="BS713" s="570"/>
      <c r="BT713" s="570"/>
      <c r="BU713" s="570"/>
      <c r="BV713" s="570"/>
      <c r="BW713" s="570"/>
      <c r="BX713" s="570"/>
      <c r="BY713" s="570"/>
      <c r="BZ713" s="570"/>
      <c r="CA713" s="570"/>
      <c r="CB713" s="570"/>
      <c r="CC713" s="570"/>
      <c r="CD713" s="570"/>
      <c r="CE713" s="570"/>
      <c r="CF713" s="570"/>
      <c r="CG713" s="570"/>
      <c r="CH713" s="570"/>
      <c r="CI713" s="570"/>
      <c r="CJ713" s="570"/>
      <c r="CK713" s="570"/>
      <c r="CL713" s="570"/>
      <c r="CM713" s="570"/>
      <c r="CN713" s="570"/>
      <c r="CO713" s="570"/>
      <c r="CP713" s="570"/>
      <c r="CQ713" s="570"/>
      <c r="CR713" s="570"/>
      <c r="CS713" s="570"/>
      <c r="CT713" s="570"/>
      <c r="CU713" s="570"/>
      <c r="CV713" s="570"/>
      <c r="CW713" s="570"/>
      <c r="CX713" s="570"/>
      <c r="CY713" s="570"/>
    </row>
    <row r="714" spans="38:103">
      <c r="AL714" s="570"/>
      <c r="AM714" s="570"/>
      <c r="AN714" s="570"/>
      <c r="AO714" s="570"/>
      <c r="AP714" s="570"/>
      <c r="AQ714" s="570"/>
      <c r="AR714" s="570"/>
      <c r="AS714" s="570"/>
      <c r="AT714" s="570"/>
      <c r="AU714" s="570"/>
      <c r="AV714" s="570"/>
      <c r="AW714" s="570"/>
      <c r="AX714" s="570"/>
      <c r="AY714" s="570"/>
      <c r="AZ714" s="570"/>
      <c r="BA714" s="570"/>
      <c r="BB714" s="570"/>
      <c r="BC714" s="570"/>
      <c r="BD714" s="570"/>
      <c r="BE714" s="570"/>
      <c r="BF714" s="570"/>
      <c r="BG714" s="570"/>
      <c r="BH714" s="570"/>
      <c r="BI714" s="570"/>
      <c r="BJ714" s="570"/>
      <c r="BK714" s="570"/>
      <c r="BL714" s="570"/>
      <c r="BM714" s="570"/>
      <c r="BN714" s="570"/>
      <c r="BO714" s="570"/>
      <c r="BP714" s="570"/>
      <c r="BQ714" s="570"/>
      <c r="BR714" s="570"/>
      <c r="BS714" s="570"/>
      <c r="BT714" s="570"/>
      <c r="BU714" s="570"/>
      <c r="BV714" s="570"/>
      <c r="BW714" s="570"/>
      <c r="BX714" s="570"/>
      <c r="BY714" s="570"/>
      <c r="BZ714" s="570"/>
      <c r="CA714" s="570"/>
      <c r="CB714" s="570"/>
      <c r="CC714" s="570"/>
      <c r="CD714" s="570"/>
      <c r="CE714" s="570"/>
      <c r="CF714" s="570"/>
      <c r="CG714" s="570"/>
      <c r="CH714" s="570"/>
      <c r="CI714" s="570"/>
      <c r="CJ714" s="570"/>
      <c r="CK714" s="570"/>
      <c r="CL714" s="570"/>
      <c r="CM714" s="570"/>
      <c r="CN714" s="570"/>
      <c r="CO714" s="570"/>
      <c r="CP714" s="570"/>
      <c r="CQ714" s="570"/>
      <c r="CR714" s="570"/>
      <c r="CS714" s="570"/>
      <c r="CT714" s="570"/>
      <c r="CU714" s="570"/>
      <c r="CV714" s="570"/>
      <c r="CW714" s="570"/>
      <c r="CX714" s="570"/>
      <c r="CY714" s="570"/>
    </row>
    <row r="715" spans="38:103">
      <c r="AL715" s="570"/>
      <c r="AM715" s="570"/>
      <c r="AN715" s="570"/>
      <c r="AO715" s="570"/>
      <c r="AP715" s="570"/>
      <c r="AQ715" s="570"/>
      <c r="AR715" s="570"/>
      <c r="AS715" s="570"/>
      <c r="AT715" s="570"/>
      <c r="AU715" s="570"/>
      <c r="AV715" s="570"/>
      <c r="AW715" s="570"/>
      <c r="AX715" s="570"/>
      <c r="AY715" s="570"/>
      <c r="AZ715" s="570"/>
      <c r="BA715" s="570"/>
      <c r="BB715" s="570"/>
      <c r="BC715" s="570"/>
      <c r="BD715" s="570"/>
      <c r="BE715" s="570"/>
      <c r="BF715" s="570"/>
      <c r="BG715" s="570"/>
      <c r="BH715" s="570"/>
      <c r="BI715" s="570"/>
      <c r="BJ715" s="570"/>
      <c r="BK715" s="570"/>
      <c r="BL715" s="570"/>
      <c r="BM715" s="570"/>
      <c r="BN715" s="570"/>
      <c r="BO715" s="570"/>
      <c r="BP715" s="570"/>
      <c r="BQ715" s="570"/>
      <c r="BR715" s="570"/>
      <c r="BS715" s="570"/>
      <c r="BT715" s="570"/>
      <c r="BU715" s="570"/>
      <c r="BV715" s="570"/>
      <c r="BW715" s="570"/>
      <c r="BX715" s="570"/>
      <c r="BY715" s="570"/>
      <c r="BZ715" s="570"/>
      <c r="CA715" s="570"/>
      <c r="CB715" s="570"/>
      <c r="CC715" s="570"/>
      <c r="CD715" s="570"/>
      <c r="CE715" s="570"/>
      <c r="CF715" s="570"/>
      <c r="CG715" s="570"/>
      <c r="CH715" s="570"/>
      <c r="CI715" s="570"/>
      <c r="CJ715" s="570"/>
      <c r="CK715" s="570"/>
      <c r="CL715" s="570"/>
      <c r="CM715" s="570"/>
      <c r="CN715" s="570"/>
      <c r="CO715" s="570"/>
      <c r="CP715" s="570"/>
      <c r="CQ715" s="570"/>
      <c r="CR715" s="570"/>
      <c r="CS715" s="570"/>
      <c r="CT715" s="570"/>
      <c r="CU715" s="570"/>
      <c r="CV715" s="570"/>
      <c r="CW715" s="570"/>
      <c r="CX715" s="570"/>
      <c r="CY715" s="570"/>
    </row>
    <row r="716" spans="38:103">
      <c r="AL716" s="570"/>
      <c r="AM716" s="570"/>
      <c r="AN716" s="570"/>
      <c r="AO716" s="570"/>
      <c r="AP716" s="570"/>
      <c r="AQ716" s="570"/>
      <c r="AR716" s="570"/>
      <c r="AS716" s="570"/>
      <c r="AT716" s="570"/>
      <c r="AU716" s="570"/>
      <c r="AV716" s="570"/>
      <c r="AW716" s="570"/>
      <c r="AX716" s="570"/>
      <c r="AY716" s="570"/>
      <c r="AZ716" s="570"/>
      <c r="BA716" s="570"/>
      <c r="BB716" s="570"/>
      <c r="BC716" s="570"/>
      <c r="BD716" s="570"/>
      <c r="BE716" s="570"/>
      <c r="BF716" s="570"/>
      <c r="BG716" s="570"/>
      <c r="BH716" s="570"/>
      <c r="BI716" s="570"/>
      <c r="BJ716" s="570"/>
      <c r="BK716" s="570"/>
      <c r="BL716" s="570"/>
      <c r="BM716" s="570"/>
      <c r="BN716" s="570"/>
      <c r="BO716" s="570"/>
      <c r="BP716" s="570"/>
      <c r="BQ716" s="570"/>
      <c r="BR716" s="570"/>
      <c r="BS716" s="570"/>
      <c r="BT716" s="570"/>
      <c r="BU716" s="570"/>
      <c r="BV716" s="570"/>
      <c r="BW716" s="570"/>
      <c r="BX716" s="570"/>
      <c r="BY716" s="570"/>
      <c r="BZ716" s="570"/>
      <c r="CA716" s="570"/>
      <c r="CB716" s="570"/>
      <c r="CC716" s="570"/>
      <c r="CD716" s="570"/>
      <c r="CE716" s="570"/>
      <c r="CF716" s="570"/>
      <c r="CG716" s="570"/>
      <c r="CH716" s="570"/>
      <c r="CI716" s="570"/>
      <c r="CJ716" s="570"/>
      <c r="CK716" s="570"/>
      <c r="CL716" s="570"/>
      <c r="CM716" s="570"/>
      <c r="CN716" s="570"/>
      <c r="CO716" s="570"/>
      <c r="CP716" s="570"/>
      <c r="CQ716" s="570"/>
      <c r="CR716" s="570"/>
      <c r="CS716" s="570"/>
      <c r="CT716" s="570"/>
      <c r="CU716" s="570"/>
      <c r="CV716" s="570"/>
      <c r="CW716" s="570"/>
      <c r="CX716" s="570"/>
      <c r="CY716" s="570"/>
    </row>
    <row r="717" spans="38:103">
      <c r="AL717" s="570"/>
      <c r="AM717" s="570"/>
      <c r="AN717" s="570"/>
      <c r="AO717" s="570"/>
      <c r="AP717" s="570"/>
      <c r="AQ717" s="570"/>
      <c r="AR717" s="570"/>
      <c r="AS717" s="570"/>
      <c r="AT717" s="570"/>
      <c r="AU717" s="570"/>
      <c r="AV717" s="570"/>
      <c r="AW717" s="570"/>
      <c r="AX717" s="570"/>
      <c r="AY717" s="570"/>
      <c r="AZ717" s="570"/>
      <c r="BA717" s="570"/>
      <c r="BB717" s="570"/>
      <c r="BC717" s="570"/>
      <c r="BD717" s="570"/>
      <c r="BE717" s="570"/>
      <c r="BF717" s="570"/>
      <c r="BG717" s="570"/>
      <c r="BH717" s="570"/>
      <c r="BI717" s="570"/>
      <c r="BJ717" s="570"/>
      <c r="BK717" s="570"/>
      <c r="BL717" s="570"/>
      <c r="BM717" s="570"/>
      <c r="BN717" s="570"/>
      <c r="BO717" s="570"/>
      <c r="BP717" s="570"/>
      <c r="BQ717" s="570"/>
      <c r="BR717" s="570"/>
      <c r="BS717" s="570"/>
      <c r="BT717" s="570"/>
      <c r="BU717" s="570"/>
      <c r="BV717" s="570"/>
      <c r="BW717" s="570"/>
      <c r="BX717" s="570"/>
      <c r="BY717" s="570"/>
      <c r="BZ717" s="570"/>
      <c r="CA717" s="570"/>
      <c r="CB717" s="570"/>
      <c r="CC717" s="570"/>
      <c r="CD717" s="570"/>
      <c r="CE717" s="570"/>
      <c r="CF717" s="570"/>
      <c r="CG717" s="570"/>
      <c r="CH717" s="570"/>
      <c r="CI717" s="570"/>
      <c r="CJ717" s="570"/>
      <c r="CK717" s="570"/>
      <c r="CL717" s="570"/>
      <c r="CM717" s="570"/>
      <c r="CN717" s="570"/>
      <c r="CO717" s="570"/>
      <c r="CP717" s="570"/>
      <c r="CQ717" s="570"/>
      <c r="CR717" s="570"/>
      <c r="CS717" s="570"/>
      <c r="CT717" s="570"/>
      <c r="CU717" s="570"/>
      <c r="CV717" s="570"/>
      <c r="CW717" s="570"/>
      <c r="CX717" s="570"/>
      <c r="CY717" s="570"/>
    </row>
    <row r="718" spans="38:103">
      <c r="AL718" s="570"/>
      <c r="AM718" s="570"/>
      <c r="AN718" s="570"/>
      <c r="AO718" s="570"/>
      <c r="AP718" s="570"/>
      <c r="AQ718" s="570"/>
      <c r="AR718" s="570"/>
      <c r="AS718" s="570"/>
      <c r="AT718" s="570"/>
      <c r="AU718" s="570"/>
      <c r="AV718" s="570"/>
      <c r="AW718" s="570"/>
      <c r="AX718" s="570"/>
      <c r="AY718" s="570"/>
      <c r="AZ718" s="570"/>
      <c r="BA718" s="570"/>
      <c r="BB718" s="570"/>
      <c r="BC718" s="570"/>
      <c r="BD718" s="570"/>
      <c r="BE718" s="570"/>
      <c r="BF718" s="570"/>
      <c r="BG718" s="570"/>
      <c r="BH718" s="570"/>
      <c r="BI718" s="570"/>
      <c r="BJ718" s="570"/>
      <c r="BK718" s="570"/>
      <c r="BL718" s="570"/>
      <c r="BM718" s="570"/>
      <c r="BN718" s="570"/>
      <c r="BO718" s="570"/>
      <c r="BP718" s="570"/>
      <c r="BQ718" s="570"/>
      <c r="BR718" s="570"/>
      <c r="BS718" s="570"/>
      <c r="BT718" s="570"/>
      <c r="BU718" s="570"/>
      <c r="BV718" s="570"/>
      <c r="BW718" s="570"/>
      <c r="BX718" s="570"/>
      <c r="BY718" s="570"/>
      <c r="BZ718" s="570"/>
      <c r="CA718" s="570"/>
      <c r="CB718" s="570"/>
      <c r="CC718" s="570"/>
      <c r="CD718" s="570"/>
      <c r="CE718" s="570"/>
      <c r="CF718" s="570"/>
      <c r="CG718" s="570"/>
      <c r="CH718" s="570"/>
      <c r="CI718" s="570"/>
      <c r="CJ718" s="570"/>
      <c r="CK718" s="570"/>
      <c r="CL718" s="570"/>
      <c r="CM718" s="570"/>
      <c r="CN718" s="570"/>
      <c r="CO718" s="570"/>
      <c r="CP718" s="570"/>
      <c r="CQ718" s="570"/>
      <c r="CR718" s="570"/>
      <c r="CS718" s="570"/>
      <c r="CT718" s="570"/>
      <c r="CU718" s="570"/>
      <c r="CV718" s="570"/>
      <c r="CW718" s="570"/>
      <c r="CX718" s="570"/>
      <c r="CY718" s="570"/>
    </row>
    <row r="719" spans="38:103">
      <c r="AL719" s="570"/>
      <c r="AM719" s="570"/>
      <c r="AN719" s="570"/>
      <c r="AO719" s="570"/>
      <c r="AP719" s="570"/>
      <c r="AQ719" s="570"/>
      <c r="AR719" s="570"/>
      <c r="AS719" s="570"/>
      <c r="AT719" s="570"/>
      <c r="AU719" s="570"/>
      <c r="AV719" s="570"/>
      <c r="AW719" s="570"/>
      <c r="AX719" s="570"/>
      <c r="AY719" s="570"/>
      <c r="AZ719" s="570"/>
      <c r="BA719" s="570"/>
      <c r="BB719" s="570"/>
      <c r="BC719" s="570"/>
      <c r="BD719" s="570"/>
      <c r="BE719" s="570"/>
      <c r="BF719" s="570"/>
      <c r="BG719" s="570"/>
      <c r="BH719" s="570"/>
      <c r="BI719" s="570"/>
      <c r="BJ719" s="570"/>
      <c r="BK719" s="570"/>
      <c r="BL719" s="570"/>
      <c r="BM719" s="570"/>
      <c r="BN719" s="570"/>
      <c r="BO719" s="570"/>
      <c r="BP719" s="570"/>
      <c r="BQ719" s="570"/>
      <c r="BR719" s="570"/>
      <c r="BS719" s="570"/>
      <c r="BT719" s="570"/>
      <c r="BU719" s="570"/>
      <c r="BV719" s="570"/>
      <c r="BW719" s="570"/>
      <c r="BX719" s="570"/>
      <c r="BY719" s="570"/>
      <c r="BZ719" s="570"/>
      <c r="CA719" s="570"/>
      <c r="CB719" s="570"/>
      <c r="CC719" s="570"/>
      <c r="CD719" s="570"/>
      <c r="CE719" s="570"/>
      <c r="CF719" s="570"/>
      <c r="CG719" s="570"/>
      <c r="CH719" s="570"/>
      <c r="CI719" s="570"/>
      <c r="CJ719" s="570"/>
      <c r="CK719" s="570"/>
      <c r="CL719" s="570"/>
      <c r="CM719" s="570"/>
      <c r="CN719" s="570"/>
      <c r="CO719" s="570"/>
      <c r="CP719" s="570"/>
      <c r="CQ719" s="570"/>
      <c r="CR719" s="570"/>
      <c r="CS719" s="570"/>
      <c r="CT719" s="570"/>
      <c r="CU719" s="570"/>
      <c r="CV719" s="570"/>
      <c r="CW719" s="570"/>
      <c r="CX719" s="570"/>
      <c r="CY719" s="570"/>
    </row>
    <row r="720" spans="38:103">
      <c r="AL720" s="570"/>
      <c r="AM720" s="570"/>
      <c r="AN720" s="570"/>
      <c r="AO720" s="570"/>
      <c r="AP720" s="570"/>
      <c r="AQ720" s="570"/>
      <c r="AR720" s="570"/>
      <c r="AS720" s="570"/>
      <c r="AT720" s="570"/>
      <c r="AU720" s="570"/>
      <c r="AV720" s="570"/>
      <c r="AW720" s="570"/>
      <c r="AX720" s="570"/>
      <c r="AY720" s="570"/>
      <c r="AZ720" s="570"/>
      <c r="BA720" s="570"/>
      <c r="BB720" s="570"/>
      <c r="BC720" s="570"/>
      <c r="BD720" s="570"/>
      <c r="BE720" s="570"/>
      <c r="BF720" s="570"/>
      <c r="BG720" s="570"/>
      <c r="BH720" s="570"/>
      <c r="BI720" s="570"/>
      <c r="BJ720" s="570"/>
      <c r="BK720" s="570"/>
      <c r="BL720" s="570"/>
      <c r="BM720" s="570"/>
      <c r="BN720" s="570"/>
      <c r="BO720" s="570"/>
      <c r="BP720" s="570"/>
      <c r="BQ720" s="570"/>
      <c r="BR720" s="570"/>
      <c r="BS720" s="570"/>
      <c r="BT720" s="570"/>
      <c r="BU720" s="570"/>
      <c r="BV720" s="570"/>
      <c r="BW720" s="570"/>
      <c r="BX720" s="570"/>
      <c r="BY720" s="570"/>
      <c r="BZ720" s="570"/>
      <c r="CA720" s="570"/>
      <c r="CB720" s="570"/>
      <c r="CC720" s="570"/>
      <c r="CD720" s="570"/>
      <c r="CE720" s="570"/>
      <c r="CF720" s="570"/>
      <c r="CG720" s="570"/>
      <c r="CH720" s="570"/>
      <c r="CI720" s="570"/>
      <c r="CJ720" s="570"/>
      <c r="CK720" s="570"/>
      <c r="CL720" s="570"/>
      <c r="CM720" s="570"/>
      <c r="CN720" s="570"/>
      <c r="CO720" s="570"/>
      <c r="CP720" s="570"/>
      <c r="CQ720" s="570"/>
      <c r="CR720" s="570"/>
      <c r="CS720" s="570"/>
      <c r="CT720" s="570"/>
      <c r="CU720" s="570"/>
      <c r="CV720" s="570"/>
      <c r="CW720" s="570"/>
      <c r="CX720" s="570"/>
      <c r="CY720" s="570"/>
    </row>
    <row r="721" spans="38:103">
      <c r="AL721" s="570"/>
      <c r="AM721" s="570"/>
      <c r="AN721" s="570"/>
      <c r="AO721" s="570"/>
      <c r="AP721" s="570"/>
      <c r="AQ721" s="570"/>
      <c r="AR721" s="570"/>
      <c r="AS721" s="570"/>
      <c r="AT721" s="570"/>
      <c r="AU721" s="570"/>
      <c r="AV721" s="570"/>
      <c r="AW721" s="570"/>
      <c r="AX721" s="570"/>
      <c r="AY721" s="570"/>
      <c r="AZ721" s="570"/>
      <c r="BA721" s="570"/>
      <c r="BB721" s="570"/>
      <c r="BC721" s="570"/>
      <c r="BD721" s="570"/>
      <c r="BE721" s="570"/>
      <c r="BF721" s="570"/>
      <c r="BG721" s="570"/>
      <c r="BH721" s="570"/>
      <c r="BI721" s="570"/>
      <c r="BJ721" s="570"/>
      <c r="BK721" s="570"/>
      <c r="BL721" s="570"/>
      <c r="BM721" s="570"/>
      <c r="BN721" s="570"/>
      <c r="BO721" s="570"/>
      <c r="BP721" s="570"/>
      <c r="BQ721" s="570"/>
      <c r="BR721" s="570"/>
      <c r="BS721" s="570"/>
      <c r="BT721" s="570"/>
      <c r="BU721" s="570"/>
      <c r="BV721" s="570"/>
      <c r="BW721" s="570"/>
      <c r="BX721" s="570"/>
      <c r="BY721" s="570"/>
      <c r="BZ721" s="570"/>
      <c r="CA721" s="570"/>
      <c r="CB721" s="570"/>
      <c r="CC721" s="570"/>
      <c r="CD721" s="570"/>
      <c r="CE721" s="570"/>
      <c r="CF721" s="570"/>
      <c r="CG721" s="570"/>
      <c r="CH721" s="570"/>
      <c r="CI721" s="570"/>
      <c r="CJ721" s="570"/>
      <c r="CK721" s="570"/>
      <c r="CL721" s="570"/>
      <c r="CM721" s="570"/>
      <c r="CN721" s="570"/>
      <c r="CO721" s="570"/>
      <c r="CP721" s="570"/>
      <c r="CQ721" s="570"/>
      <c r="CR721" s="570"/>
      <c r="CS721" s="570"/>
      <c r="CT721" s="570"/>
      <c r="CU721" s="570"/>
      <c r="CV721" s="570"/>
      <c r="CW721" s="570"/>
      <c r="CX721" s="570"/>
      <c r="CY721" s="570"/>
    </row>
    <row r="722" spans="38:103">
      <c r="AL722" s="570"/>
      <c r="AM722" s="570"/>
      <c r="AN722" s="570"/>
      <c r="AO722" s="570"/>
      <c r="AP722" s="570"/>
      <c r="AQ722" s="570"/>
      <c r="AR722" s="570"/>
      <c r="AS722" s="570"/>
      <c r="AT722" s="570"/>
      <c r="AU722" s="570"/>
      <c r="AV722" s="570"/>
      <c r="AW722" s="570"/>
      <c r="AX722" s="570"/>
      <c r="AY722" s="570"/>
      <c r="AZ722" s="570"/>
      <c r="BA722" s="570"/>
      <c r="BB722" s="570"/>
      <c r="BC722" s="570"/>
      <c r="BD722" s="570"/>
      <c r="BE722" s="570"/>
      <c r="BF722" s="570"/>
      <c r="BG722" s="570"/>
      <c r="BH722" s="570"/>
      <c r="BI722" s="570"/>
      <c r="BJ722" s="570"/>
      <c r="BK722" s="570"/>
      <c r="BL722" s="570"/>
      <c r="BM722" s="570"/>
      <c r="BN722" s="570"/>
      <c r="BO722" s="570"/>
      <c r="BP722" s="570"/>
      <c r="BQ722" s="570"/>
      <c r="BR722" s="570"/>
      <c r="BS722" s="570"/>
      <c r="BT722" s="570"/>
      <c r="BU722" s="570"/>
      <c r="BV722" s="570"/>
      <c r="BW722" s="570"/>
      <c r="BX722" s="570"/>
      <c r="BY722" s="570"/>
      <c r="BZ722" s="570"/>
      <c r="CA722" s="570"/>
      <c r="CB722" s="570"/>
      <c r="CC722" s="570"/>
      <c r="CD722" s="570"/>
      <c r="CE722" s="570"/>
      <c r="CF722" s="570"/>
      <c r="CG722" s="570"/>
      <c r="CH722" s="570"/>
      <c r="CI722" s="570"/>
      <c r="CJ722" s="570"/>
      <c r="CK722" s="570"/>
      <c r="CL722" s="570"/>
      <c r="CM722" s="570"/>
      <c r="CN722" s="570"/>
      <c r="CO722" s="570"/>
      <c r="CP722" s="570"/>
      <c r="CQ722" s="570"/>
      <c r="CR722" s="570"/>
      <c r="CS722" s="570"/>
      <c r="CT722" s="570"/>
      <c r="CU722" s="570"/>
      <c r="CV722" s="570"/>
      <c r="CW722" s="570"/>
      <c r="CX722" s="570"/>
      <c r="CY722" s="570"/>
    </row>
    <row r="723" spans="38:103">
      <c r="AL723" s="570"/>
      <c r="AM723" s="570"/>
      <c r="AN723" s="570"/>
      <c r="AO723" s="570"/>
      <c r="AP723" s="570"/>
      <c r="AQ723" s="570"/>
      <c r="AR723" s="570"/>
      <c r="AS723" s="570"/>
      <c r="AT723" s="570"/>
      <c r="AU723" s="570"/>
      <c r="AV723" s="570"/>
      <c r="AW723" s="570"/>
      <c r="AX723" s="570"/>
      <c r="AY723" s="570"/>
      <c r="AZ723" s="570"/>
      <c r="BA723" s="570"/>
      <c r="BB723" s="570"/>
      <c r="BC723" s="570"/>
      <c r="BD723" s="570"/>
      <c r="BE723" s="570"/>
      <c r="BF723" s="570"/>
      <c r="BG723" s="570"/>
      <c r="BH723" s="570"/>
      <c r="BI723" s="570"/>
      <c r="BJ723" s="570"/>
      <c r="BK723" s="570"/>
      <c r="BL723" s="570"/>
      <c r="BM723" s="570"/>
      <c r="BN723" s="570"/>
      <c r="BO723" s="570"/>
      <c r="BP723" s="570"/>
      <c r="BQ723" s="570"/>
      <c r="BR723" s="570"/>
      <c r="BS723" s="570"/>
      <c r="BT723" s="570"/>
      <c r="BU723" s="570"/>
      <c r="BV723" s="570"/>
      <c r="BW723" s="570"/>
      <c r="BX723" s="570"/>
      <c r="BY723" s="570"/>
      <c r="BZ723" s="570"/>
      <c r="CA723" s="570"/>
      <c r="CB723" s="570"/>
      <c r="CC723" s="570"/>
      <c r="CD723" s="570"/>
      <c r="CE723" s="570"/>
      <c r="CF723" s="570"/>
      <c r="CG723" s="570"/>
      <c r="CH723" s="570"/>
      <c r="CI723" s="570"/>
      <c r="CJ723" s="570"/>
      <c r="CK723" s="570"/>
      <c r="CL723" s="570"/>
      <c r="CM723" s="570"/>
      <c r="CN723" s="570"/>
      <c r="CO723" s="570"/>
      <c r="CP723" s="570"/>
      <c r="CQ723" s="570"/>
      <c r="CR723" s="570"/>
      <c r="CS723" s="570"/>
      <c r="CT723" s="570"/>
      <c r="CU723" s="570"/>
      <c r="CV723" s="570"/>
      <c r="CW723" s="570"/>
      <c r="CX723" s="570"/>
      <c r="CY723" s="570"/>
    </row>
    <row r="724" spans="38:103">
      <c r="AL724" s="570"/>
      <c r="AM724" s="570"/>
      <c r="AN724" s="570"/>
      <c r="AO724" s="570"/>
      <c r="AP724" s="570"/>
      <c r="AQ724" s="570"/>
      <c r="AR724" s="570"/>
      <c r="AS724" s="570"/>
      <c r="AT724" s="570"/>
      <c r="AU724" s="570"/>
      <c r="AV724" s="570"/>
      <c r="AW724" s="570"/>
      <c r="AX724" s="570"/>
      <c r="AY724" s="570"/>
      <c r="AZ724" s="570"/>
      <c r="BA724" s="570"/>
      <c r="BB724" s="570"/>
      <c r="BC724" s="570"/>
      <c r="BD724" s="570"/>
      <c r="BE724" s="570"/>
      <c r="BF724" s="570"/>
      <c r="BG724" s="570"/>
      <c r="BH724" s="570"/>
      <c r="BI724" s="570"/>
      <c r="BJ724" s="570"/>
      <c r="BK724" s="570"/>
      <c r="BL724" s="570"/>
      <c r="BM724" s="570"/>
      <c r="BN724" s="570"/>
      <c r="BO724" s="570"/>
      <c r="BP724" s="570"/>
      <c r="BQ724" s="570"/>
      <c r="BR724" s="570"/>
      <c r="BS724" s="570"/>
      <c r="BT724" s="570"/>
      <c r="BU724" s="570"/>
      <c r="BV724" s="570"/>
      <c r="BW724" s="570"/>
      <c r="BX724" s="570"/>
      <c r="BY724" s="570"/>
      <c r="BZ724" s="570"/>
      <c r="CA724" s="570"/>
      <c r="CB724" s="570"/>
      <c r="CC724" s="570"/>
      <c r="CD724" s="570"/>
      <c r="CE724" s="570"/>
      <c r="CF724" s="570"/>
      <c r="CG724" s="570"/>
      <c r="CH724" s="570"/>
      <c r="CI724" s="570"/>
      <c r="CJ724" s="570"/>
      <c r="CK724" s="570"/>
      <c r="CL724" s="570"/>
      <c r="CM724" s="570"/>
      <c r="CN724" s="570"/>
      <c r="CO724" s="570"/>
      <c r="CP724" s="570"/>
      <c r="CQ724" s="570"/>
      <c r="CR724" s="570"/>
      <c r="CS724" s="570"/>
      <c r="CT724" s="570"/>
      <c r="CU724" s="570"/>
      <c r="CV724" s="570"/>
      <c r="CW724" s="570"/>
      <c r="CX724" s="570"/>
      <c r="CY724" s="570"/>
    </row>
    <row r="725" spans="38:103">
      <c r="AL725" s="570"/>
      <c r="AM725" s="570"/>
      <c r="AN725" s="570"/>
      <c r="AO725" s="570"/>
      <c r="AP725" s="570"/>
      <c r="AQ725" s="570"/>
      <c r="AR725" s="570"/>
      <c r="AS725" s="570"/>
      <c r="AT725" s="570"/>
      <c r="AU725" s="570"/>
      <c r="AV725" s="570"/>
      <c r="AW725" s="570"/>
      <c r="AX725" s="570"/>
      <c r="AY725" s="570"/>
      <c r="AZ725" s="570"/>
      <c r="BA725" s="570"/>
      <c r="BB725" s="570"/>
      <c r="BC725" s="570"/>
      <c r="BD725" s="570"/>
      <c r="BE725" s="570"/>
      <c r="BF725" s="570"/>
      <c r="BG725" s="570"/>
      <c r="BH725" s="570"/>
      <c r="BI725" s="570"/>
      <c r="BJ725" s="570"/>
      <c r="BK725" s="570"/>
      <c r="BL725" s="570"/>
      <c r="BM725" s="570"/>
      <c r="BN725" s="570"/>
      <c r="BO725" s="570"/>
      <c r="BP725" s="570"/>
      <c r="BQ725" s="570"/>
      <c r="BR725" s="570"/>
      <c r="BS725" s="570"/>
      <c r="BT725" s="570"/>
      <c r="BU725" s="570"/>
      <c r="BV725" s="570"/>
      <c r="BW725" s="570"/>
      <c r="BX725" s="570"/>
      <c r="BY725" s="570"/>
      <c r="BZ725" s="570"/>
      <c r="CA725" s="570"/>
      <c r="CB725" s="570"/>
      <c r="CC725" s="570"/>
      <c r="CD725" s="570"/>
      <c r="CE725" s="570"/>
      <c r="CF725" s="570"/>
      <c r="CG725" s="570"/>
      <c r="CH725" s="570"/>
      <c r="CI725" s="570"/>
      <c r="CJ725" s="570"/>
      <c r="CK725" s="570"/>
      <c r="CL725" s="570"/>
      <c r="CM725" s="570"/>
      <c r="CN725" s="570"/>
      <c r="CO725" s="570"/>
      <c r="CP725" s="570"/>
      <c r="CQ725" s="570"/>
      <c r="CR725" s="570"/>
      <c r="CS725" s="570"/>
      <c r="CT725" s="570"/>
      <c r="CU725" s="570"/>
      <c r="CV725" s="570"/>
      <c r="CW725" s="570"/>
      <c r="CX725" s="570"/>
      <c r="CY725" s="570"/>
    </row>
    <row r="726" spans="38:103">
      <c r="AL726" s="570"/>
      <c r="AM726" s="570"/>
      <c r="AN726" s="570"/>
      <c r="AO726" s="570"/>
      <c r="AP726" s="570"/>
      <c r="AQ726" s="570"/>
      <c r="AR726" s="570"/>
      <c r="AS726" s="570"/>
      <c r="AT726" s="570"/>
      <c r="AU726" s="570"/>
      <c r="AV726" s="570"/>
      <c r="AW726" s="570"/>
      <c r="AX726" s="570"/>
      <c r="AY726" s="570"/>
      <c r="AZ726" s="570"/>
      <c r="BA726" s="570"/>
      <c r="BB726" s="570"/>
      <c r="BC726" s="570"/>
      <c r="BD726" s="570"/>
      <c r="BE726" s="570"/>
      <c r="BF726" s="570"/>
      <c r="BG726" s="570"/>
      <c r="BH726" s="570"/>
      <c r="BI726" s="570"/>
      <c r="BJ726" s="570"/>
      <c r="BK726" s="570"/>
      <c r="BL726" s="570"/>
      <c r="BM726" s="570"/>
      <c r="BN726" s="570"/>
      <c r="BO726" s="570"/>
      <c r="BP726" s="570"/>
      <c r="BQ726" s="570"/>
      <c r="BR726" s="570"/>
      <c r="BS726" s="570"/>
      <c r="BT726" s="570"/>
      <c r="BU726" s="570"/>
      <c r="BV726" s="570"/>
      <c r="BW726" s="570"/>
      <c r="BX726" s="570"/>
      <c r="BY726" s="570"/>
      <c r="BZ726" s="570"/>
      <c r="CA726" s="570"/>
      <c r="CB726" s="570"/>
      <c r="CC726" s="570"/>
      <c r="CD726" s="570"/>
      <c r="CE726" s="570"/>
      <c r="CF726" s="570"/>
      <c r="CG726" s="570"/>
      <c r="CH726" s="570"/>
      <c r="CI726" s="570"/>
      <c r="CJ726" s="570"/>
      <c r="CK726" s="570"/>
      <c r="CL726" s="570"/>
      <c r="CM726" s="570"/>
      <c r="CN726" s="570"/>
      <c r="CO726" s="570"/>
      <c r="CP726" s="570"/>
      <c r="CQ726" s="570"/>
      <c r="CR726" s="570"/>
      <c r="CS726" s="570"/>
      <c r="CT726" s="570"/>
      <c r="CU726" s="570"/>
      <c r="CV726" s="570"/>
      <c r="CW726" s="570"/>
      <c r="CX726" s="570"/>
      <c r="CY726" s="570"/>
    </row>
  </sheetData>
  <sheetProtection algorithmName="SHA-512" hashValue="SMtZ9lTC0u9ghugBF8JGWkhEZfA39eda4YgodUSq185zDtUEIj33vYrFnbB4jg+TuSd/8X53XpehnbReVWpN8Q==" saltValue="+5IYH5iNwn5guZKeY5ewsQ==" spinCount="100000" sheet="1" objects="1" scenarios="1"/>
  <mergeCells count="4">
    <mergeCell ref="F3:J5"/>
    <mergeCell ref="F2:J2"/>
    <mergeCell ref="C13:L14"/>
    <mergeCell ref="C33:L34"/>
  </mergeCells>
  <conditionalFormatting sqref="F3">
    <cfRule type="containsText" dxfId="55" priority="22" operator="containsText" text="COMPLETE">
      <formula>NOT(ISERROR(SEARCH("COMPLETE",F3)))</formula>
    </cfRule>
  </conditionalFormatting>
  <conditionalFormatting sqref="C16">
    <cfRule type="containsText" dxfId="54" priority="17" operator="containsText" text="No, I am not eligible">
      <formula>NOT(ISERROR(SEARCH("No, I am not eligible",C16)))</formula>
    </cfRule>
  </conditionalFormatting>
  <conditionalFormatting sqref="C20">
    <cfRule type="containsText" dxfId="53" priority="6" operator="containsText" text="No, I am not eligible">
      <formula>NOT(ISERROR(SEARCH("No, I am not eligible",C20)))</formula>
    </cfRule>
  </conditionalFormatting>
  <conditionalFormatting sqref="C23">
    <cfRule type="containsText" dxfId="52" priority="5" operator="containsText" text="No, I am not eligible">
      <formula>NOT(ISERROR(SEARCH("No, I am not eligible",C23)))</formula>
    </cfRule>
  </conditionalFormatting>
  <conditionalFormatting sqref="C30">
    <cfRule type="containsText" dxfId="51" priority="4" operator="containsText" text="No, I am not eligible">
      <formula>NOT(ISERROR(SEARCH("No, I am not eligible",C30)))</formula>
    </cfRule>
  </conditionalFormatting>
  <conditionalFormatting sqref="C36">
    <cfRule type="containsText" dxfId="50" priority="3" operator="containsText" text="No, I am not eligible">
      <formula>NOT(ISERROR(SEARCH("No, I am not eligible",C36)))</formula>
    </cfRule>
  </conditionalFormatting>
  <conditionalFormatting sqref="C39">
    <cfRule type="containsText" dxfId="49" priority="2" operator="containsText" text="No, I am not eligible">
      <formula>NOT(ISERROR(SEARCH("No, I am not eligible",C39)))</formula>
    </cfRule>
  </conditionalFormatting>
  <conditionalFormatting sqref="C42">
    <cfRule type="containsText" dxfId="48" priority="1" operator="containsText" text="No, I am not eligible">
      <formula>NOT(ISERROR(SEARCH("No, I am not eligible",C42)))</formula>
    </cfRule>
  </conditionalFormatting>
  <dataValidations count="5">
    <dataValidation type="list" allowBlank="1" showInputMessage="1" showErrorMessage="1" sqref="F10">
      <formula1>$AC$55:$AC$57</formula1>
    </dataValidation>
    <dataValidation type="whole" allowBlank="1" showInputMessage="1" showErrorMessage="1" errorTitle="MCGILL ID ERROR" error="Please enter a valid 9-digit Mcgill ID" sqref="E10">
      <formula1>110000000</formula1>
      <formula2>261400000</formula2>
    </dataValidation>
    <dataValidation type="whole" allowBlank="1" showInputMessage="1" showErrorMessage="1" errorTitle="MCGILL ID ERROR" error="Please enter a valid 9-digit Mcgill ID" sqref="E18 E22 E15 E24:E29 E35:E38 E41">
      <formula1>110000000</formula1>
      <formula2>261000000</formula2>
    </dataValidation>
    <dataValidation type="list" allowBlank="1" showInputMessage="1" showErrorMessage="1" sqref="C16 C23 C30 C20 C36 C39 C42">
      <formula1>$AC$2:$AC$3</formula1>
    </dataValidation>
    <dataValidation type="list" allowBlank="1" showInputMessage="1" showErrorMessage="1" sqref="G10">
      <formula1>INDIRECT(VLOOKUP($F$10,$AC$54:$AD$57,2,FALSE))</formula1>
    </dataValidation>
  </dataValidations>
  <hyperlinks>
    <hyperlink ref="F25" r:id="rId1" location="tPopDwell"/>
    <hyperlink ref="H24" r:id="rId2"/>
    <hyperlink ref="H16" r:id="rId3"/>
    <hyperlink ref="H36" r:id="rId4"/>
    <hyperlink ref="H19" r:id="rId5"/>
    <hyperlink ref="H30" r:id="rId6"/>
    <hyperlink ref="H39" r:id="rId7"/>
    <hyperlink ref="H42" r:id="rId8"/>
  </hyperlinks>
  <pageMargins left="0.7" right="0.7" top="0.75" bottom="0.75" header="0.3" footer="0.3"/>
  <pageSetup scale="32" orientation="portrait" r:id="rId9"/>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tint="0.59999389629810485"/>
  </sheetPr>
  <dimension ref="A1:B52"/>
  <sheetViews>
    <sheetView topLeftCell="A13" workbookViewId="0">
      <selection activeCell="M25" sqref="M25"/>
    </sheetView>
  </sheetViews>
  <sheetFormatPr defaultRowHeight="15"/>
  <cols>
    <col min="1" max="1" width="45" bestFit="1" customWidth="1"/>
    <col min="2" max="2" width="19.42578125" bestFit="1" customWidth="1"/>
  </cols>
  <sheetData>
    <row r="1" spans="1:2">
      <c r="A1" t="s">
        <v>16495</v>
      </c>
      <c r="B1" t="s">
        <v>16496</v>
      </c>
    </row>
    <row r="2" spans="1:2">
      <c r="A2" s="309" t="s">
        <v>467</v>
      </c>
      <c r="B2" t="s">
        <v>16497</v>
      </c>
    </row>
    <row r="3" spans="1:2">
      <c r="A3" s="309" t="s">
        <v>462</v>
      </c>
      <c r="B3" t="s">
        <v>16498</v>
      </c>
    </row>
    <row r="4" spans="1:2">
      <c r="A4" s="309" t="s">
        <v>470</v>
      </c>
      <c r="B4" t="s">
        <v>16499</v>
      </c>
    </row>
    <row r="5" spans="1:2">
      <c r="A5" s="309" t="s">
        <v>487</v>
      </c>
      <c r="B5" t="s">
        <v>16500</v>
      </c>
    </row>
    <row r="6" spans="1:2">
      <c r="A6" s="309" t="s">
        <v>506</v>
      </c>
      <c r="B6" t="s">
        <v>16501</v>
      </c>
    </row>
    <row r="7" spans="1:2">
      <c r="A7" s="309" t="s">
        <v>488</v>
      </c>
      <c r="B7" t="s">
        <v>16502</v>
      </c>
    </row>
    <row r="8" spans="1:2">
      <c r="A8" s="309" t="s">
        <v>505</v>
      </c>
      <c r="B8" t="s">
        <v>16503</v>
      </c>
    </row>
    <row r="9" spans="1:2">
      <c r="A9" s="309" t="s">
        <v>533</v>
      </c>
      <c r="B9" t="s">
        <v>16504</v>
      </c>
    </row>
    <row r="10" spans="1:2">
      <c r="A10" s="309" t="s">
        <v>544</v>
      </c>
      <c r="B10" t="s">
        <v>16505</v>
      </c>
    </row>
    <row r="11" spans="1:2">
      <c r="A11" s="309" t="s">
        <v>543</v>
      </c>
      <c r="B11" t="s">
        <v>16506</v>
      </c>
    </row>
    <row r="12" spans="1:2">
      <c r="A12" s="309" t="s">
        <v>67</v>
      </c>
      <c r="B12" t="s">
        <v>16507</v>
      </c>
    </row>
    <row r="13" spans="1:2">
      <c r="A13" s="309" t="s">
        <v>553</v>
      </c>
      <c r="B13" t="s">
        <v>16508</v>
      </c>
    </row>
    <row r="14" spans="1:2">
      <c r="A14" s="309" t="s">
        <v>466</v>
      </c>
      <c r="B14" t="s">
        <v>16509</v>
      </c>
    </row>
    <row r="15" spans="1:2">
      <c r="A15" s="309" t="s">
        <v>572</v>
      </c>
      <c r="B15" t="s">
        <v>16510</v>
      </c>
    </row>
    <row r="16" spans="1:2">
      <c r="A16" s="309" t="s">
        <v>585</v>
      </c>
      <c r="B16" t="s">
        <v>16511</v>
      </c>
    </row>
    <row r="17" spans="1:2">
      <c r="A17" s="309" t="s">
        <v>592</v>
      </c>
      <c r="B17" t="s">
        <v>16512</v>
      </c>
    </row>
    <row r="18" spans="1:2">
      <c r="A18" s="309" t="s">
        <v>552</v>
      </c>
      <c r="B18" t="s">
        <v>16513</v>
      </c>
    </row>
    <row r="19" spans="1:2">
      <c r="A19" s="309" t="s">
        <v>528</v>
      </c>
      <c r="B19" t="s">
        <v>16514</v>
      </c>
    </row>
    <row r="20" spans="1:2">
      <c r="A20" s="309" t="s">
        <v>539</v>
      </c>
      <c r="B20" t="s">
        <v>16515</v>
      </c>
    </row>
    <row r="21" spans="1:2">
      <c r="A21" s="309" t="s">
        <v>599</v>
      </c>
      <c r="B21" t="s">
        <v>16516</v>
      </c>
    </row>
    <row r="22" spans="1:2">
      <c r="A22" s="309" t="s">
        <v>567</v>
      </c>
      <c r="B22" t="s">
        <v>16517</v>
      </c>
    </row>
    <row r="23" spans="1:2">
      <c r="A23" s="309" t="s">
        <v>573</v>
      </c>
      <c r="B23" t="s">
        <v>16518</v>
      </c>
    </row>
    <row r="24" spans="1:2">
      <c r="A24" s="309" t="s">
        <v>593</v>
      </c>
      <c r="B24" s="346" t="s">
        <v>16628</v>
      </c>
    </row>
    <row r="25" spans="1:2">
      <c r="A25" s="309" t="s">
        <v>600</v>
      </c>
      <c r="B25" s="346" t="s">
        <v>16626</v>
      </c>
    </row>
    <row r="26" spans="1:2">
      <c r="A26" s="309" t="s">
        <v>613</v>
      </c>
      <c r="B26" s="346" t="s">
        <v>16627</v>
      </c>
    </row>
    <row r="27" spans="1:2">
      <c r="A27" s="309" t="s">
        <v>619</v>
      </c>
      <c r="B27" t="s">
        <v>16519</v>
      </c>
    </row>
    <row r="28" spans="1:2">
      <c r="A28" s="309" t="s">
        <v>516</v>
      </c>
      <c r="B28" t="s">
        <v>16520</v>
      </c>
    </row>
    <row r="29" spans="1:2">
      <c r="A29" s="309" t="s">
        <v>549</v>
      </c>
      <c r="B29" t="s">
        <v>16521</v>
      </c>
    </row>
    <row r="30" spans="1:2">
      <c r="A30" s="309" t="s">
        <v>527</v>
      </c>
      <c r="B30" t="s">
        <v>16522</v>
      </c>
    </row>
    <row r="31" spans="1:2">
      <c r="A31" s="309" t="s">
        <v>606</v>
      </c>
      <c r="B31" t="s">
        <v>16523</v>
      </c>
    </row>
    <row r="32" spans="1:2">
      <c r="A32" s="309" t="s">
        <v>503</v>
      </c>
      <c r="B32" t="s">
        <v>16524</v>
      </c>
    </row>
    <row r="33" spans="1:2">
      <c r="A33" s="309" t="s">
        <v>504</v>
      </c>
      <c r="B33" t="s">
        <v>16525</v>
      </c>
    </row>
    <row r="34" spans="1:2">
      <c r="A34" s="309" t="s">
        <v>570</v>
      </c>
      <c r="B34" t="s">
        <v>16526</v>
      </c>
    </row>
    <row r="35" spans="1:2">
      <c r="A35" s="309" t="s">
        <v>618</v>
      </c>
      <c r="B35" t="s">
        <v>16527</v>
      </c>
    </row>
    <row r="36" spans="1:2">
      <c r="A36" s="309" t="s">
        <v>469</v>
      </c>
      <c r="B36" t="s">
        <v>16528</v>
      </c>
    </row>
    <row r="37" spans="1:2">
      <c r="A37" s="309" t="s">
        <v>508</v>
      </c>
      <c r="B37" t="s">
        <v>16529</v>
      </c>
    </row>
    <row r="38" spans="1:2">
      <c r="A38" s="309" t="s">
        <v>564</v>
      </c>
      <c r="B38" s="346" t="s">
        <v>16629</v>
      </c>
    </row>
    <row r="39" spans="1:2">
      <c r="A39" s="309" t="s">
        <v>624</v>
      </c>
      <c r="B39" t="s">
        <v>16530</v>
      </c>
    </row>
    <row r="40" spans="1:2">
      <c r="A40" s="309" t="s">
        <v>558</v>
      </c>
      <c r="B40" t="s">
        <v>16531</v>
      </c>
    </row>
    <row r="41" spans="1:2">
      <c r="A41" s="309" t="s">
        <v>629</v>
      </c>
      <c r="B41" t="s">
        <v>16532</v>
      </c>
    </row>
    <row r="42" spans="1:2">
      <c r="A42" s="309" t="s">
        <v>634</v>
      </c>
      <c r="B42" t="s">
        <v>16533</v>
      </c>
    </row>
    <row r="43" spans="1:2">
      <c r="A43" s="309" t="s">
        <v>639</v>
      </c>
      <c r="B43" t="s">
        <v>16534</v>
      </c>
    </row>
    <row r="44" spans="1:2">
      <c r="A44" s="309" t="s">
        <v>518</v>
      </c>
      <c r="B44" t="s">
        <v>16535</v>
      </c>
    </row>
    <row r="45" spans="1:2">
      <c r="A45" s="309" t="s">
        <v>577</v>
      </c>
      <c r="B45" t="s">
        <v>16536</v>
      </c>
    </row>
    <row r="46" spans="1:2">
      <c r="A46" s="309" t="s">
        <v>644</v>
      </c>
      <c r="B46" t="s">
        <v>16537</v>
      </c>
    </row>
    <row r="47" spans="1:2">
      <c r="A47" s="309" t="s">
        <v>649</v>
      </c>
      <c r="B47" t="s">
        <v>16538</v>
      </c>
    </row>
    <row r="48" spans="1:2">
      <c r="A48" s="310" t="s">
        <v>16539</v>
      </c>
      <c r="B48" t="s">
        <v>16517</v>
      </c>
    </row>
    <row r="49" spans="1:2">
      <c r="A49" s="310" t="s">
        <v>16540</v>
      </c>
      <c r="B49" t="s">
        <v>16521</v>
      </c>
    </row>
    <row r="50" spans="1:2">
      <c r="A50" s="310" t="s">
        <v>16541</v>
      </c>
      <c r="B50" t="s">
        <v>16521</v>
      </c>
    </row>
    <row r="51" spans="1:2">
      <c r="A51" s="310" t="s">
        <v>16542</v>
      </c>
      <c r="B51" t="s">
        <v>16530</v>
      </c>
    </row>
    <row r="52" spans="1:2">
      <c r="A52" s="310" t="s">
        <v>16543</v>
      </c>
      <c r="B52" t="s">
        <v>16533</v>
      </c>
    </row>
  </sheetData>
  <conditionalFormatting sqref="B1526:B1048576 B1:B52">
    <cfRule type="duplicateValues" dxfId="16" priority="2"/>
  </conditionalFormatting>
  <conditionalFormatting sqref="A1526:A1048576 A1:A52">
    <cfRule type="duplicateValues" dxfId="15"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D9D9"/>
  </sheetPr>
  <dimension ref="A1:CD286"/>
  <sheetViews>
    <sheetView topLeftCell="Q1" zoomScale="90" zoomScaleNormal="90" workbookViewId="0">
      <selection activeCell="B62" sqref="B62"/>
    </sheetView>
  </sheetViews>
  <sheetFormatPr defaultColWidth="19.42578125" defaultRowHeight="15"/>
  <cols>
    <col min="13" max="15" width="19.42578125" style="344"/>
    <col min="16" max="16" width="24.42578125" bestFit="1" customWidth="1"/>
    <col min="34" max="34" width="22" customWidth="1"/>
  </cols>
  <sheetData>
    <row r="1" spans="1:82">
      <c r="A1" s="327" t="s">
        <v>16198</v>
      </c>
      <c r="B1" s="327" t="s">
        <v>16199</v>
      </c>
      <c r="C1" s="327" t="s">
        <v>16200</v>
      </c>
      <c r="D1" s="327" t="s">
        <v>71</v>
      </c>
      <c r="E1" s="327" t="s">
        <v>16201</v>
      </c>
      <c r="F1" s="327" t="s">
        <v>16106</v>
      </c>
      <c r="G1" s="327" t="s">
        <v>16202</v>
      </c>
      <c r="H1" s="327" t="s">
        <v>16203</v>
      </c>
      <c r="I1" s="327" t="s">
        <v>16009</v>
      </c>
      <c r="J1" s="327" t="s">
        <v>16204</v>
      </c>
      <c r="K1" s="327" t="s">
        <v>728</v>
      </c>
      <c r="L1" s="327" t="s">
        <v>170</v>
      </c>
      <c r="M1" s="328" t="s">
        <v>16205</v>
      </c>
      <c r="N1" s="328" t="s">
        <v>16206</v>
      </c>
      <c r="O1" s="329" t="s">
        <v>16207</v>
      </c>
      <c r="P1" s="329" t="s">
        <v>175</v>
      </c>
      <c r="Q1" s="329" t="s">
        <v>16190</v>
      </c>
      <c r="R1" s="329" t="s">
        <v>16208</v>
      </c>
      <c r="S1" s="327" t="s">
        <v>16351</v>
      </c>
      <c r="T1" s="327" t="s">
        <v>16247</v>
      </c>
      <c r="U1" s="327" t="s">
        <v>16192</v>
      </c>
      <c r="V1" s="327" t="s">
        <v>16191</v>
      </c>
      <c r="W1" s="327" t="s">
        <v>16196</v>
      </c>
      <c r="X1" s="327" t="s">
        <v>16197</v>
      </c>
      <c r="Y1" s="327" t="s">
        <v>16188</v>
      </c>
      <c r="Z1" s="327" t="s">
        <v>16187</v>
      </c>
      <c r="AA1" s="327" t="s">
        <v>16186</v>
      </c>
      <c r="AB1" s="327" t="s">
        <v>16185</v>
      </c>
      <c r="AC1" s="327" t="s">
        <v>16184</v>
      </c>
      <c r="AD1" s="327" t="s">
        <v>16183</v>
      </c>
      <c r="AE1" s="327" t="s">
        <v>16225</v>
      </c>
      <c r="AF1" s="327" t="s">
        <v>16182</v>
      </c>
      <c r="AG1" s="327" t="s">
        <v>16662</v>
      </c>
      <c r="AH1" s="327" t="s">
        <v>16209</v>
      </c>
      <c r="AI1" s="327" t="s">
        <v>16210</v>
      </c>
      <c r="AJ1" s="327" t="s">
        <v>16213</v>
      </c>
      <c r="AK1" s="327" t="s">
        <v>16211</v>
      </c>
      <c r="AL1" s="327" t="s">
        <v>16432</v>
      </c>
      <c r="AM1" s="327" t="s">
        <v>16212</v>
      </c>
      <c r="AN1" s="327" t="s">
        <v>16350</v>
      </c>
      <c r="AO1" s="327" t="s">
        <v>16195</v>
      </c>
      <c r="AP1" s="327" t="s">
        <v>16194</v>
      </c>
      <c r="AQ1" s="327" t="s">
        <v>16267</v>
      </c>
      <c r="AR1" s="327" t="s">
        <v>16266</v>
      </c>
      <c r="AS1" s="435" t="s">
        <v>16667</v>
      </c>
      <c r="AT1" s="327" t="s">
        <v>16412</v>
      </c>
      <c r="AU1" s="327" t="s">
        <v>16413</v>
      </c>
      <c r="AV1" s="330" t="s">
        <v>16314</v>
      </c>
      <c r="AW1" s="327" t="s">
        <v>16214</v>
      </c>
      <c r="AX1" s="327" t="s">
        <v>16215</v>
      </c>
      <c r="AY1" s="327" t="s">
        <v>16216</v>
      </c>
      <c r="AZ1" s="327" t="s">
        <v>16193</v>
      </c>
      <c r="BA1" s="331" t="s">
        <v>16313</v>
      </c>
      <c r="BB1" s="331" t="s">
        <v>16327</v>
      </c>
      <c r="BC1" s="331" t="s">
        <v>16326</v>
      </c>
      <c r="BD1" s="331" t="s">
        <v>16306</v>
      </c>
      <c r="BE1" s="331" t="s">
        <v>16414</v>
      </c>
      <c r="BF1" s="331" t="s">
        <v>16379</v>
      </c>
      <c r="BG1" s="331" t="s">
        <v>16415</v>
      </c>
      <c r="BH1" s="331" t="s">
        <v>16416</v>
      </c>
      <c r="BI1" s="331" t="s">
        <v>16433</v>
      </c>
      <c r="BJ1" s="331" t="s">
        <v>16434</v>
      </c>
      <c r="BK1" s="331" t="s">
        <v>16460</v>
      </c>
      <c r="BL1" s="367" t="s">
        <v>16555</v>
      </c>
      <c r="BM1" s="331" t="s">
        <v>16556</v>
      </c>
      <c r="BN1" s="331" t="s">
        <v>16557</v>
      </c>
      <c r="BO1" s="331" t="s">
        <v>16558</v>
      </c>
      <c r="BP1" s="367" t="s">
        <v>16636</v>
      </c>
      <c r="BQ1" s="367" t="s">
        <v>16689</v>
      </c>
      <c r="BR1" s="367" t="s">
        <v>16654</v>
      </c>
      <c r="BS1" s="367" t="s">
        <v>16655</v>
      </c>
      <c r="BT1" s="367" t="s">
        <v>16745</v>
      </c>
      <c r="BU1" s="367" t="s">
        <v>16758</v>
      </c>
      <c r="BV1" s="331" t="s">
        <v>16664</v>
      </c>
      <c r="BW1" s="331" t="s">
        <v>16665</v>
      </c>
      <c r="BX1" s="331" t="s">
        <v>16666</v>
      </c>
      <c r="BY1" s="5" t="s">
        <v>16759</v>
      </c>
      <c r="BZ1" s="5" t="s">
        <v>16672</v>
      </c>
      <c r="CA1" s="5" t="s">
        <v>16671</v>
      </c>
      <c r="CB1" s="5" t="s">
        <v>16670</v>
      </c>
      <c r="CC1" s="5" t="s">
        <v>16673</v>
      </c>
      <c r="CD1" s="5" t="s">
        <v>16714</v>
      </c>
    </row>
    <row r="2" spans="1:82">
      <c r="A2" s="332" t="str">
        <f>IF('USER FORM1'!$C$10="","",'USER FORM1'!$C$10)</f>
        <v/>
      </c>
      <c r="B2" s="332" t="str">
        <f>IF('USER FORM1'!$D$10="","",'USER FORM1'!$D$10)</f>
        <v/>
      </c>
      <c r="C2" s="332" t="str">
        <f>TRIM(IF('USER FORM1'!$E$10="", "",'USER FORM1'!$E$10))</f>
        <v/>
      </c>
      <c r="D2" s="332" t="str">
        <f>IF('USER FORM1'!$F$10="","",'USER FORM1'!$F$10)</f>
        <v/>
      </c>
      <c r="E2" s="332" t="str">
        <f>IF('USER FORM1'!$G$10="", "",'USER FORM1'!$G$10)</f>
        <v/>
      </c>
      <c r="F2" s="333" t="s">
        <v>172</v>
      </c>
      <c r="G2" s="184" t="str">
        <f>IF('USER FORM2'!C10="", "", 'USER FORM2'!C10)</f>
        <v/>
      </c>
      <c r="H2" s="184" t="str">
        <f>IF('USER FORM2'!D10="", "", 'USER FORM2'!D10)</f>
        <v/>
      </c>
      <c r="I2" s="184" t="str">
        <f>IF('USER FORM2'!E10="", "", 'USER FORM2'!E10)</f>
        <v/>
      </c>
      <c r="J2" s="184" t="str">
        <f>IF('USER FORM2'!F10="", "", 'USER FORM2'!F10)</f>
        <v/>
      </c>
      <c r="K2" s="184" t="str">
        <f>IF('USER FORM2'!G10="", "", 'USER FORM2'!G10)</f>
        <v/>
      </c>
      <c r="L2" s="184" t="str">
        <f>IF('USER FORM2'!H10="", "", 'USER FORM2'!H10)</f>
        <v/>
      </c>
      <c r="M2" s="334" t="str">
        <f>IF('USER FORM2'!AZ10="", "", 'USER FORM2'!AZ10)</f>
        <v/>
      </c>
      <c r="N2" s="334" t="str">
        <f>IF('USER FORM2'!BA10="", "", 'USER FORM2'!BA10)</f>
        <v/>
      </c>
      <c r="O2" s="184" t="str">
        <f>IF('USER FORM2'!M10="", "", 'USER FORM2'!M10)</f>
        <v/>
      </c>
      <c r="P2" s="184" t="str">
        <f>IF('USER FORM2'!N10="", "", 'USER FORM2'!N10)</f>
        <v/>
      </c>
      <c r="Q2" s="184" t="str">
        <f>IF('USER FORM2'!Q10="", "", 'USER FORM2'!Q10)</f>
        <v/>
      </c>
      <c r="R2" s="184" t="b">
        <f>'USER FORM2'!AR10</f>
        <v>0</v>
      </c>
      <c r="S2" s="14"/>
      <c r="T2" s="14"/>
      <c r="U2" s="14"/>
      <c r="V2" s="14"/>
      <c r="W2" s="14"/>
      <c r="X2" s="14"/>
      <c r="Y2" s="14"/>
      <c r="Z2" s="14"/>
      <c r="AA2" s="14"/>
      <c r="AB2" s="14"/>
      <c r="AC2" s="14"/>
      <c r="AD2" s="14"/>
      <c r="AE2" s="14"/>
      <c r="AF2" s="14"/>
      <c r="AG2" s="14"/>
      <c r="AH2" s="14"/>
      <c r="AI2" s="14"/>
      <c r="AJ2" s="14"/>
      <c r="AK2" s="14"/>
      <c r="AL2" s="14"/>
      <c r="AM2" s="332" t="str">
        <f>'USER FORM3'!$AY$17</f>
        <v/>
      </c>
      <c r="AN2" s="335" t="str">
        <f>'USER FORM3'!$AY$24</f>
        <v/>
      </c>
      <c r="AO2" s="336" t="str">
        <f>'USER FORM3'!$AY$18</f>
        <v/>
      </c>
      <c r="AP2" s="336" t="str">
        <f>'USER FORM3'!$AY$20</f>
        <v/>
      </c>
      <c r="AQ2" s="337" t="str">
        <f>'USER FORM3'!$AY$19</f>
        <v/>
      </c>
      <c r="AR2" s="337" t="str">
        <f>'USER FORM3'!$AY$22</f>
        <v/>
      </c>
      <c r="AS2" s="436" t="str">
        <f>'USER FORM3'!$AY$36</f>
        <v/>
      </c>
      <c r="AT2" s="336">
        <f>'USER FORM3'!$AY$23</f>
        <v>1</v>
      </c>
      <c r="AU2" s="336" t="str">
        <f>'USER FORM3'!$AY$21</f>
        <v/>
      </c>
      <c r="AV2" s="337" t="str">
        <f>IFERROR('USER FORM3'!$AY$25,"")</f>
        <v/>
      </c>
      <c r="AW2" s="338">
        <f>COUNTIFS(DEGREE_TYPE,"Bachelor",'USER FORM2'!$N$10:$N$21,"PROGRAM GRADUATED")+COUNTIFS(DEGREE_TYPE,"Bachelor",'USER FORM2'!$N$10:$N$21,"PROGRAM IN PROGRESS")</f>
        <v>0</v>
      </c>
      <c r="AX2" s="338">
        <f>COUNTIFS(DEGREE_TYPE,"*Master*",'USER FORM2'!$N$10:$N$21,"PROGRAM GRADUATED")+COUNTIFS(DEGREE_TYPE,"*Master*",'USER FORM2'!$N$10:$N$21,"PROGRAM IN PROGRESS")</f>
        <v>0</v>
      </c>
      <c r="AY2" s="338">
        <f>COUNTIFS(DEGREE_TYPE,"Doctorate",'USER FORM2'!$N$10:$N$21,"PROGRAM GRADUATED")+COUNTIFS(DEGREE_TYPE,"Doctorate",'USER FORM2'!$N$10:$N$21,"PROGRAM IN PROGRESS")</f>
        <v>0</v>
      </c>
      <c r="AZ2" s="332" t="str">
        <f>'USER FORM2'!$AQ$3</f>
        <v/>
      </c>
      <c r="BA2" s="337" t="str">
        <f>'USER FORM5'!$AP$2</f>
        <v/>
      </c>
      <c r="BB2" s="332" t="str">
        <f>IF('USER FORM5'!$AE$2=0,"",'USER FORM5'!$AE$2)</f>
        <v>NO</v>
      </c>
      <c r="BC2" s="337" t="str">
        <f>'USER FORM5'!$AZ$2</f>
        <v>NO EXTC</v>
      </c>
      <c r="BD2" s="332" t="str">
        <f>IF('USER FEEDBACK'!$C$47=0,"",'USER FEEDBACK'!$C$47)</f>
        <v/>
      </c>
      <c r="BE2" t="str">
        <f>'USER FEEDBACK'!$Q$8</f>
        <v>NO</v>
      </c>
      <c r="BF2" t="str">
        <f>'USER FEEDBACK'!$Q$11</f>
        <v>Missing Information</v>
      </c>
      <c r="BG2" t="str">
        <f>'USER FEEDBACK'!$Q$14</f>
        <v>No</v>
      </c>
      <c r="BH2" t="str">
        <f>'USER FEEDBACK'!$Q$20&amp;" "&amp;'USER FEEDBACK'!$Q$21&amp;" "&amp;'USER FEEDBACK'!$Q$22</f>
        <v xml:space="preserve">  - -  - -</v>
      </c>
      <c r="BI2" t="str">
        <f>'USER FORM1'!$C$65</f>
        <v>VERSION 2</v>
      </c>
      <c r="BJ2">
        <f>'USER FORM4'!$G$38</f>
        <v>0</v>
      </c>
      <c r="BK2">
        <f>'USER FEEDBACK'!$V$7</f>
        <v>0</v>
      </c>
      <c r="BL2" t="str">
        <f>(IF(OR('USER FEEDBACK'!$Z$64,'USER FEEDBACK'!$Z$31="Q4R"),"Y","N"))</f>
        <v>N</v>
      </c>
      <c r="BM2">
        <f>'USER FORM1'!$D$25</f>
        <v>0</v>
      </c>
      <c r="BN2">
        <f>'USER FORM1'!$D$26</f>
        <v>0</v>
      </c>
      <c r="BO2">
        <f>'USER FORM1'!$D$27</f>
        <v>0</v>
      </c>
      <c r="BP2" t="str">
        <f>IF('USER FEEDBACK'!$AA$64=TRUE, "Y","N")</f>
        <v>N</v>
      </c>
      <c r="BQ2" t="str">
        <f>IF('USER FEEDBACK'!$AC$64=TRUE, "Y","N")</f>
        <v>N</v>
      </c>
      <c r="BR2" t="str">
        <f>IF('USER FEEDBACK'!$AB$64=TRUE, "Y","N")</f>
        <v>N</v>
      </c>
      <c r="BS2" t="str">
        <f>IF('USER FEEDBACK'!$AD$64=TRUE, "Y","N")</f>
        <v>N</v>
      </c>
      <c r="BT2" t="str">
        <f>IF('USER FEEDBACK'!$AE$64=TRUE, "Y","N")</f>
        <v>N</v>
      </c>
      <c r="BU2" t="str">
        <f>IF('USER FEEDBACK'!$AF$64=TRUE, "Y","N")</f>
        <v>N</v>
      </c>
      <c r="BV2">
        <f>'CHECK CONTEXT'!$B$8</f>
        <v>0</v>
      </c>
      <c r="BW2" s="15">
        <f>'CHECK CONTEXT'!$B$12</f>
        <v>0</v>
      </c>
      <c r="BX2">
        <f>'CHECK CONTEXT'!$I$5</f>
        <v>0</v>
      </c>
      <c r="BY2">
        <f ca="1">SUM('USER FEEDBACK'!$G$7:$G$17)</f>
        <v>0</v>
      </c>
      <c r="BZ2">
        <f>'CHECK CONTEXT'!$B$5</f>
        <v>0</v>
      </c>
      <c r="CA2">
        <f>'CHECK CONTEXT'!$B$6</f>
        <v>0</v>
      </c>
      <c r="CB2">
        <f>'CHECK CONTEXT'!$B$7</f>
        <v>0</v>
      </c>
      <c r="CC2">
        <f>'CHECK CONTEXT'!$B$8</f>
        <v>0</v>
      </c>
      <c r="CD2">
        <f>'CHECK CONTEXT'!$B$9</f>
        <v>0</v>
      </c>
    </row>
    <row r="3" spans="1:82">
      <c r="A3" s="332" t="str">
        <f>IF('USER FORM1'!$C$10="","",'USER FORM1'!$C$10)</f>
        <v/>
      </c>
      <c r="B3" s="332" t="str">
        <f>IF('USER FORM1'!$D$10="","",'USER FORM1'!$D$10)</f>
        <v/>
      </c>
      <c r="C3" s="332" t="str">
        <f>TRIM(IF('USER FORM1'!$E$10="", "",'USER FORM1'!$E$10))</f>
        <v/>
      </c>
      <c r="D3" s="332" t="str">
        <f>IF('USER FORM1'!$F$10="","",'USER FORM1'!$F$10)</f>
        <v/>
      </c>
      <c r="E3" s="332" t="str">
        <f>IF('USER FORM1'!$G$10="", "",'USER FORM1'!$G$10)</f>
        <v/>
      </c>
      <c r="F3" s="333" t="s">
        <v>172</v>
      </c>
      <c r="G3" s="184" t="str">
        <f>IF('USER FORM2'!C11="", "", 'USER FORM2'!C11)</f>
        <v/>
      </c>
      <c r="H3" s="184" t="str">
        <f>IF('USER FORM2'!D11="", "", 'USER FORM2'!D11)</f>
        <v/>
      </c>
      <c r="I3" s="184" t="str">
        <f>IF('USER FORM2'!E11="", "", 'USER FORM2'!E11)</f>
        <v/>
      </c>
      <c r="J3" s="184" t="str">
        <f>IF('USER FORM2'!F11="", "", 'USER FORM2'!F11)</f>
        <v/>
      </c>
      <c r="K3" s="184" t="str">
        <f>IF('USER FORM2'!G11="", "", 'USER FORM2'!G11)</f>
        <v/>
      </c>
      <c r="L3" s="184" t="str">
        <f>IF('USER FORM2'!H11="", "", 'USER FORM2'!H11)</f>
        <v/>
      </c>
      <c r="M3" s="334" t="str">
        <f>IF('USER FORM2'!AZ11="", "", 'USER FORM2'!AZ11)</f>
        <v/>
      </c>
      <c r="N3" s="334" t="str">
        <f>IF('USER FORM2'!BA11="", "", 'USER FORM2'!BA11)</f>
        <v/>
      </c>
      <c r="O3" s="184" t="str">
        <f>IF('USER FORM2'!M11="", "", 'USER FORM2'!M11)</f>
        <v/>
      </c>
      <c r="P3" s="184" t="str">
        <f>IF('USER FORM2'!N11="", "", 'USER FORM2'!N11)</f>
        <v/>
      </c>
      <c r="Q3" s="184" t="str">
        <f>IF('USER FORM2'!Q11="", "", 'USER FORM2'!Q11)</f>
        <v/>
      </c>
      <c r="R3" s="184" t="b">
        <f>'USER FORM2'!AR11</f>
        <v>0</v>
      </c>
      <c r="S3" s="14"/>
      <c r="T3" s="14"/>
      <c r="U3" s="14"/>
      <c r="V3" s="14"/>
      <c r="W3" s="14"/>
      <c r="X3" s="14"/>
      <c r="Y3" s="14"/>
      <c r="Z3" s="14"/>
      <c r="AA3" s="14"/>
      <c r="AB3" s="14"/>
      <c r="AC3" s="14"/>
      <c r="AD3" s="14"/>
      <c r="AE3" s="14"/>
      <c r="AF3" s="14"/>
      <c r="AG3" s="14"/>
      <c r="AH3" s="14"/>
      <c r="AI3" s="14"/>
      <c r="AJ3" s="14"/>
      <c r="AK3" s="14"/>
      <c r="AL3" s="14"/>
      <c r="AM3" s="332" t="str">
        <f>'USER FORM3'!$AY$17</f>
        <v/>
      </c>
      <c r="AN3" s="335" t="str">
        <f>'USER FORM3'!$AY$24</f>
        <v/>
      </c>
      <c r="AO3" s="336" t="str">
        <f>'USER FORM3'!$AY$18</f>
        <v/>
      </c>
      <c r="AP3" s="336" t="str">
        <f>'USER FORM3'!$AY$20</f>
        <v/>
      </c>
      <c r="AQ3" s="337" t="str">
        <f>'USER FORM3'!$AY$19</f>
        <v/>
      </c>
      <c r="AR3" s="337" t="str">
        <f>'USER FORM3'!$AY$22</f>
        <v/>
      </c>
      <c r="AS3" s="436" t="str">
        <f>'USER FORM3'!$AY$36</f>
        <v/>
      </c>
      <c r="AT3" s="336">
        <f>'USER FORM3'!$AY$23</f>
        <v>1</v>
      </c>
      <c r="AU3" s="336" t="str">
        <f>'USER FORM3'!$AY$21</f>
        <v/>
      </c>
      <c r="AV3" s="337" t="str">
        <f>IFERROR('USER FORM3'!$AY$25,"")</f>
        <v/>
      </c>
      <c r="AW3" s="338">
        <f>COUNTIFS(DEGREE_TYPE,"Bachelor",'USER FORM2'!$N$10:$N$21,"PROGRAM GRADUATED")+COUNTIFS(DEGREE_TYPE,"Bachelor",'USER FORM2'!$N$10:$N$21,"PROGRAM IN PROGRESS")</f>
        <v>0</v>
      </c>
      <c r="AX3" s="338">
        <f t="shared" ref="AX3:AX66" si="0">COUNTIF(DEGREE_TYPE,"Master")</f>
        <v>0</v>
      </c>
      <c r="AY3" s="338">
        <f t="shared" ref="AY3:AY66" si="1">COUNTIF(DEGREE_TYPE,"Doctorate")</f>
        <v>0</v>
      </c>
      <c r="AZ3" s="332" t="str">
        <f>'USER FORM2'!$AQ$3</f>
        <v/>
      </c>
      <c r="BA3" s="337" t="str">
        <f>'USER FORM5'!$AP$2</f>
        <v/>
      </c>
      <c r="BB3" s="332" t="str">
        <f>IF('USER FORM5'!$AE$2=0,"",'USER FORM5'!$AE$2)</f>
        <v>NO</v>
      </c>
      <c r="BC3" s="337" t="str">
        <f>'USER FORM5'!$AZ$2</f>
        <v>NO EXTC</v>
      </c>
      <c r="BD3" s="332" t="str">
        <f>IF('USER FEEDBACK'!$C$47=0,"",'USER FEEDBACK'!$C$47)</f>
        <v/>
      </c>
      <c r="BE3" t="str">
        <f>'USER FEEDBACK'!$Q$8</f>
        <v>NO</v>
      </c>
      <c r="BF3" t="str">
        <f>'USER FEEDBACK'!$Q$11</f>
        <v>Missing Information</v>
      </c>
      <c r="BG3" t="str">
        <f>'USER FEEDBACK'!$Q$14</f>
        <v>No</v>
      </c>
      <c r="BH3" t="str">
        <f>'USER FEEDBACK'!$Q$20&amp;" "&amp;'USER FEEDBACK'!$Q$21&amp;" "&amp;'USER FEEDBACK'!$Q$22</f>
        <v xml:space="preserve">  - -  - -</v>
      </c>
      <c r="BI3" t="str">
        <f>'USER FORM1'!$C$65</f>
        <v>VERSION 2</v>
      </c>
      <c r="BJ3">
        <f>'USER FORM4'!$G$38</f>
        <v>0</v>
      </c>
      <c r="BK3">
        <f>'USER FEEDBACK'!$V$7</f>
        <v>0</v>
      </c>
      <c r="BL3" t="str">
        <f>(IF(OR('USER FEEDBACK'!$Z$64,'USER FEEDBACK'!$Z$31="Q4R"),"Y","N"))</f>
        <v>N</v>
      </c>
      <c r="BM3">
        <f>'USER FORM1'!$D$25</f>
        <v>0</v>
      </c>
      <c r="BN3">
        <f>'USER FORM1'!$D$26</f>
        <v>0</v>
      </c>
      <c r="BO3">
        <f>'USER FORM1'!$D$27</f>
        <v>0</v>
      </c>
      <c r="BP3" t="str">
        <f>IF('USER FEEDBACK'!$AA$64=TRUE, "Y","N")</f>
        <v>N</v>
      </c>
      <c r="BQ3" t="str">
        <f>IF('USER FEEDBACK'!$AC$64=TRUE, "Y","N")</f>
        <v>N</v>
      </c>
      <c r="BR3" t="str">
        <f>IF('USER FEEDBACK'!$AB$64=TRUE, "Y","N")</f>
        <v>N</v>
      </c>
      <c r="BS3" t="str">
        <f>IF('USER FEEDBACK'!$AD$64=TRUE, "Y","N")</f>
        <v>N</v>
      </c>
      <c r="BT3" t="str">
        <f>IF('USER FEEDBACK'!$AE$64=TRUE, "Y","N")</f>
        <v>N</v>
      </c>
      <c r="BU3" t="str">
        <f>IF('USER FEEDBACK'!$AF$64=TRUE, "Y","N")</f>
        <v>N</v>
      </c>
      <c r="BV3">
        <f>'CHECK CONTEXT'!$B$8</f>
        <v>0</v>
      </c>
      <c r="BW3" s="15">
        <f>'CHECK CONTEXT'!$B$12</f>
        <v>0</v>
      </c>
      <c r="BX3">
        <f>'CHECK CONTEXT'!$I$5</f>
        <v>0</v>
      </c>
      <c r="BY3">
        <f ca="1">SUM('USER FEEDBACK'!$G$7:$G$17)</f>
        <v>0</v>
      </c>
      <c r="BZ3">
        <f>'CHECK CONTEXT'!$B$5</f>
        <v>0</v>
      </c>
      <c r="CA3">
        <f>'CHECK CONTEXT'!$B$6</f>
        <v>0</v>
      </c>
      <c r="CB3">
        <f>'CHECK CONTEXT'!$B$7</f>
        <v>0</v>
      </c>
      <c r="CC3">
        <f>'CHECK CONTEXT'!$B$8</f>
        <v>0</v>
      </c>
      <c r="CD3">
        <f>'CHECK CONTEXT'!$B$9</f>
        <v>0</v>
      </c>
    </row>
    <row r="4" spans="1:82">
      <c r="A4" s="332" t="str">
        <f>IF('USER FORM1'!$C$10="","",'USER FORM1'!$C$10)</f>
        <v/>
      </c>
      <c r="B4" s="332" t="str">
        <f>IF('USER FORM1'!$D$10="","",'USER FORM1'!$D$10)</f>
        <v/>
      </c>
      <c r="C4" s="332" t="str">
        <f>TRIM(IF('USER FORM1'!$E$10="", "",'USER FORM1'!$E$10))</f>
        <v/>
      </c>
      <c r="D4" s="332" t="str">
        <f>IF('USER FORM1'!$F$10="","",'USER FORM1'!$F$10)</f>
        <v/>
      </c>
      <c r="E4" s="332" t="str">
        <f>IF('USER FORM1'!$G$10="", "",'USER FORM1'!$G$10)</f>
        <v/>
      </c>
      <c r="F4" s="333" t="s">
        <v>172</v>
      </c>
      <c r="G4" s="184" t="str">
        <f>IF('USER FORM2'!C12="", "", 'USER FORM2'!C12)</f>
        <v/>
      </c>
      <c r="H4" s="184" t="str">
        <f>IF('USER FORM2'!D12="", "", 'USER FORM2'!D12)</f>
        <v/>
      </c>
      <c r="I4" s="184" t="str">
        <f>IF('USER FORM2'!E12="", "", 'USER FORM2'!E12)</f>
        <v/>
      </c>
      <c r="J4" s="184" t="str">
        <f>IF('USER FORM2'!F12="", "", 'USER FORM2'!F12)</f>
        <v/>
      </c>
      <c r="K4" s="184" t="str">
        <f>IF('USER FORM2'!G12="", "", 'USER FORM2'!G12)</f>
        <v/>
      </c>
      <c r="L4" s="184" t="str">
        <f>IF('USER FORM2'!H12="", "", 'USER FORM2'!H12)</f>
        <v/>
      </c>
      <c r="M4" s="334" t="str">
        <f>IF('USER FORM2'!AZ12="", "", 'USER FORM2'!AZ12)</f>
        <v/>
      </c>
      <c r="N4" s="334" t="str">
        <f>IF('USER FORM2'!BA12="", "", 'USER FORM2'!BA12)</f>
        <v/>
      </c>
      <c r="O4" s="184" t="str">
        <f>IF('USER FORM2'!M12="", "", 'USER FORM2'!M12)</f>
        <v/>
      </c>
      <c r="P4" s="184" t="str">
        <f>IF('USER FORM2'!N12="", "", 'USER FORM2'!N12)</f>
        <v/>
      </c>
      <c r="Q4" s="184" t="str">
        <f>IF('USER FORM2'!Q12="", "", 'USER FORM2'!Q12)</f>
        <v/>
      </c>
      <c r="R4" s="184" t="b">
        <f>'USER FORM2'!AR12</f>
        <v>0</v>
      </c>
      <c r="S4" s="14"/>
      <c r="T4" s="14"/>
      <c r="U4" s="14"/>
      <c r="V4" s="14"/>
      <c r="W4" s="14"/>
      <c r="X4" s="14"/>
      <c r="Y4" s="14"/>
      <c r="Z4" s="14"/>
      <c r="AA4" s="14"/>
      <c r="AB4" s="14"/>
      <c r="AC4" s="14"/>
      <c r="AD4" s="14"/>
      <c r="AE4" s="14"/>
      <c r="AF4" s="14"/>
      <c r="AG4" s="14"/>
      <c r="AH4" s="14"/>
      <c r="AI4" s="14"/>
      <c r="AJ4" s="14"/>
      <c r="AK4" s="14"/>
      <c r="AL4" s="14"/>
      <c r="AM4" s="332" t="str">
        <f>'USER FORM3'!$AY$17</f>
        <v/>
      </c>
      <c r="AN4" s="335" t="str">
        <f>'USER FORM3'!$AY$24</f>
        <v/>
      </c>
      <c r="AO4" s="336" t="str">
        <f>'USER FORM3'!$AY$18</f>
        <v/>
      </c>
      <c r="AP4" s="336" t="str">
        <f>'USER FORM3'!$AY$20</f>
        <v/>
      </c>
      <c r="AQ4" s="337" t="str">
        <f>'USER FORM3'!$AY$19</f>
        <v/>
      </c>
      <c r="AR4" s="337" t="str">
        <f>'USER FORM3'!$AY$22</f>
        <v/>
      </c>
      <c r="AS4" s="436" t="str">
        <f>'USER FORM3'!$AY$36</f>
        <v/>
      </c>
      <c r="AT4" s="336">
        <f>'USER FORM3'!$AY$23</f>
        <v>1</v>
      </c>
      <c r="AU4" s="336" t="str">
        <f>'USER FORM3'!$AY$21</f>
        <v/>
      </c>
      <c r="AV4" s="337" t="str">
        <f>IFERROR('USER FORM3'!$AY$25,"")</f>
        <v/>
      </c>
      <c r="AW4" s="338">
        <f>COUNTIFS(DEGREE_TYPE,"Bachelor",'USER FORM2'!$N$10:$N$21,"PROGRAM GRADUATED")+COUNTIFS(DEGREE_TYPE,"Bachelor",'USER FORM2'!$N$10:$N$21,"PROGRAM IN PROGRESS")</f>
        <v>0</v>
      </c>
      <c r="AX4" s="338">
        <f t="shared" si="0"/>
        <v>0</v>
      </c>
      <c r="AY4" s="338">
        <f t="shared" si="1"/>
        <v>0</v>
      </c>
      <c r="AZ4" s="332" t="str">
        <f>'USER FORM2'!$AQ$3</f>
        <v/>
      </c>
      <c r="BA4" s="337" t="str">
        <f>'USER FORM5'!$AP$2</f>
        <v/>
      </c>
      <c r="BB4" s="332" t="str">
        <f>IF('USER FORM5'!$AE$2=0,"",'USER FORM5'!$AE$2)</f>
        <v>NO</v>
      </c>
      <c r="BC4" s="337" t="str">
        <f>'USER FORM5'!$AZ$2</f>
        <v>NO EXTC</v>
      </c>
      <c r="BD4" s="332" t="str">
        <f>IF('USER FEEDBACK'!$C$47=0,"",'USER FEEDBACK'!$C$47)</f>
        <v/>
      </c>
      <c r="BE4" t="str">
        <f>'USER FEEDBACK'!$Q$8</f>
        <v>NO</v>
      </c>
      <c r="BF4" t="str">
        <f>'USER FEEDBACK'!$Q$11</f>
        <v>Missing Information</v>
      </c>
      <c r="BG4" t="str">
        <f>'USER FEEDBACK'!$Q$14</f>
        <v>No</v>
      </c>
      <c r="BH4" t="str">
        <f>'USER FEEDBACK'!$Q$20&amp;" "&amp;'USER FEEDBACK'!$Q$21&amp;" "&amp;'USER FEEDBACK'!$Q$22</f>
        <v xml:space="preserve">  - -  - -</v>
      </c>
      <c r="BI4" t="str">
        <f>'USER FORM1'!$C$65</f>
        <v>VERSION 2</v>
      </c>
      <c r="BJ4">
        <f>'USER FORM4'!$G$38</f>
        <v>0</v>
      </c>
      <c r="BK4">
        <f>'USER FEEDBACK'!$V$7</f>
        <v>0</v>
      </c>
      <c r="BL4" t="str">
        <f>(IF(OR('USER FEEDBACK'!$Z$64,'USER FEEDBACK'!$Z$31="Q4R"),"Y","N"))</f>
        <v>N</v>
      </c>
      <c r="BM4">
        <f>'USER FORM1'!$D$25</f>
        <v>0</v>
      </c>
      <c r="BN4">
        <f>'USER FORM1'!$D$26</f>
        <v>0</v>
      </c>
      <c r="BO4">
        <f>'USER FORM1'!$D$27</f>
        <v>0</v>
      </c>
      <c r="BP4" t="str">
        <f>IF('USER FEEDBACK'!$AA$64=TRUE, "Y","N")</f>
        <v>N</v>
      </c>
      <c r="BQ4" t="str">
        <f>IF('USER FEEDBACK'!$AC$64=TRUE, "Y","N")</f>
        <v>N</v>
      </c>
      <c r="BR4" t="str">
        <f>IF('USER FEEDBACK'!$AB$64=TRUE, "Y","N")</f>
        <v>N</v>
      </c>
      <c r="BS4" t="str">
        <f>IF('USER FEEDBACK'!$AD$64=TRUE, "Y","N")</f>
        <v>N</v>
      </c>
      <c r="BT4" t="str">
        <f>IF('USER FEEDBACK'!$AE$64=TRUE, "Y","N")</f>
        <v>N</v>
      </c>
      <c r="BU4" t="str">
        <f>IF('USER FEEDBACK'!$AF$64=TRUE, "Y","N")</f>
        <v>N</v>
      </c>
      <c r="BV4">
        <f>'CHECK CONTEXT'!$B$8</f>
        <v>0</v>
      </c>
      <c r="BW4" s="15">
        <f>'CHECK CONTEXT'!$B$12</f>
        <v>0</v>
      </c>
      <c r="BX4">
        <f>'CHECK CONTEXT'!$I$5</f>
        <v>0</v>
      </c>
      <c r="BY4">
        <f ca="1">SUM('USER FEEDBACK'!$G$7:$G$17)</f>
        <v>0</v>
      </c>
      <c r="BZ4">
        <f>'CHECK CONTEXT'!$B$5</f>
        <v>0</v>
      </c>
      <c r="CA4">
        <f>'CHECK CONTEXT'!$B$6</f>
        <v>0</v>
      </c>
      <c r="CB4">
        <f>'CHECK CONTEXT'!$B$7</f>
        <v>0</v>
      </c>
      <c r="CC4">
        <f>'CHECK CONTEXT'!$B$8</f>
        <v>0</v>
      </c>
      <c r="CD4">
        <f>'CHECK CONTEXT'!$B$9</f>
        <v>0</v>
      </c>
    </row>
    <row r="5" spans="1:82">
      <c r="A5" s="332" t="str">
        <f>IF('USER FORM1'!$C$10="","",'USER FORM1'!$C$10)</f>
        <v/>
      </c>
      <c r="B5" s="332" t="str">
        <f>IF('USER FORM1'!$D$10="","",'USER FORM1'!$D$10)</f>
        <v/>
      </c>
      <c r="C5" s="332" t="str">
        <f>TRIM(IF('USER FORM1'!$E$10="", "",'USER FORM1'!$E$10))</f>
        <v/>
      </c>
      <c r="D5" s="332" t="str">
        <f>IF('USER FORM1'!$F$10="","",'USER FORM1'!$F$10)</f>
        <v/>
      </c>
      <c r="E5" s="332" t="str">
        <f>IF('USER FORM1'!$G$10="", "",'USER FORM1'!$G$10)</f>
        <v/>
      </c>
      <c r="F5" s="333" t="s">
        <v>172</v>
      </c>
      <c r="G5" s="184" t="str">
        <f>IF('USER FORM2'!C13="", "", 'USER FORM2'!C13)</f>
        <v/>
      </c>
      <c r="H5" s="184" t="str">
        <f>IF('USER FORM2'!D13="", "", 'USER FORM2'!D13)</f>
        <v/>
      </c>
      <c r="I5" s="184" t="str">
        <f>IF('USER FORM2'!E13="", "", 'USER FORM2'!E13)</f>
        <v/>
      </c>
      <c r="J5" s="184" t="str">
        <f>IF('USER FORM2'!F13="", "", 'USER FORM2'!F13)</f>
        <v/>
      </c>
      <c r="K5" s="184" t="str">
        <f>IF('USER FORM2'!G13="", "", 'USER FORM2'!G13)</f>
        <v/>
      </c>
      <c r="L5" s="184" t="str">
        <f>IF('USER FORM2'!H13="", "", 'USER FORM2'!H13)</f>
        <v/>
      </c>
      <c r="M5" s="334" t="str">
        <f>IF('USER FORM2'!AZ13="", "", 'USER FORM2'!AZ13)</f>
        <v/>
      </c>
      <c r="N5" s="334" t="str">
        <f>IF('USER FORM2'!BA13="", "", 'USER FORM2'!BA13)</f>
        <v/>
      </c>
      <c r="O5" s="184" t="str">
        <f>IF('USER FORM2'!M13="", "", 'USER FORM2'!M13)</f>
        <v/>
      </c>
      <c r="P5" s="184" t="str">
        <f>IF('USER FORM2'!N13="", "", 'USER FORM2'!N13)</f>
        <v/>
      </c>
      <c r="Q5" s="184" t="str">
        <f>IF('USER FORM2'!Q13="", "", 'USER FORM2'!Q13)</f>
        <v/>
      </c>
      <c r="R5" s="184" t="b">
        <f>'USER FORM2'!AR13</f>
        <v>0</v>
      </c>
      <c r="S5" s="14"/>
      <c r="T5" s="14"/>
      <c r="U5" s="14"/>
      <c r="V5" s="14"/>
      <c r="W5" s="14"/>
      <c r="X5" s="14"/>
      <c r="Y5" s="14"/>
      <c r="Z5" s="14"/>
      <c r="AA5" s="14"/>
      <c r="AB5" s="14"/>
      <c r="AC5" s="14"/>
      <c r="AD5" s="14"/>
      <c r="AE5" s="14"/>
      <c r="AF5" s="14"/>
      <c r="AG5" s="14"/>
      <c r="AH5" s="14"/>
      <c r="AI5" s="14"/>
      <c r="AJ5" s="14"/>
      <c r="AK5" s="14"/>
      <c r="AL5" s="14"/>
      <c r="AM5" s="332" t="str">
        <f>'USER FORM3'!$AY$17</f>
        <v/>
      </c>
      <c r="AN5" s="335" t="str">
        <f>'USER FORM3'!$AY$24</f>
        <v/>
      </c>
      <c r="AO5" s="336" t="str">
        <f>'USER FORM3'!$AY$18</f>
        <v/>
      </c>
      <c r="AP5" s="336" t="str">
        <f>'USER FORM3'!$AY$20</f>
        <v/>
      </c>
      <c r="AQ5" s="337" t="str">
        <f>'USER FORM3'!$AY$19</f>
        <v/>
      </c>
      <c r="AR5" s="337" t="str">
        <f>'USER FORM3'!$AY$22</f>
        <v/>
      </c>
      <c r="AS5" s="436" t="str">
        <f>'USER FORM3'!$AY$36</f>
        <v/>
      </c>
      <c r="AT5" s="336">
        <f>'USER FORM3'!$AY$23</f>
        <v>1</v>
      </c>
      <c r="AU5" s="336" t="str">
        <f>'USER FORM3'!$AY$21</f>
        <v/>
      </c>
      <c r="AV5" s="337" t="str">
        <f>IFERROR('USER FORM3'!$AY$25,"")</f>
        <v/>
      </c>
      <c r="AW5" s="338">
        <f>COUNTIFS(DEGREE_TYPE,"Bachelor",'USER FORM2'!$N$10:$N$21,"PROGRAM GRADUATED")+COUNTIFS(DEGREE_TYPE,"Bachelor",'USER FORM2'!$N$10:$N$21,"PROGRAM IN PROGRESS")</f>
        <v>0</v>
      </c>
      <c r="AX5" s="338">
        <f t="shared" si="0"/>
        <v>0</v>
      </c>
      <c r="AY5" s="338">
        <f t="shared" si="1"/>
        <v>0</v>
      </c>
      <c r="AZ5" s="332" t="str">
        <f>'USER FORM2'!$AQ$3</f>
        <v/>
      </c>
      <c r="BA5" s="337" t="str">
        <f>'USER FORM5'!$AP$2</f>
        <v/>
      </c>
      <c r="BB5" s="332" t="str">
        <f>IF('USER FORM5'!$AE$2=0,"",'USER FORM5'!$AE$2)</f>
        <v>NO</v>
      </c>
      <c r="BC5" s="337" t="str">
        <f>'USER FORM5'!$AZ$2</f>
        <v>NO EXTC</v>
      </c>
      <c r="BD5" s="332" t="str">
        <f>IF('USER FEEDBACK'!$C$47=0,"",'USER FEEDBACK'!$C$47)</f>
        <v/>
      </c>
      <c r="BE5" t="str">
        <f>'USER FEEDBACK'!$Q$8</f>
        <v>NO</v>
      </c>
      <c r="BF5" t="str">
        <f>'USER FEEDBACK'!$Q$11</f>
        <v>Missing Information</v>
      </c>
      <c r="BG5" t="str">
        <f>'USER FEEDBACK'!$Q$14</f>
        <v>No</v>
      </c>
      <c r="BH5" t="str">
        <f>'USER FEEDBACK'!$Q$20&amp;" "&amp;'USER FEEDBACK'!$Q$21&amp;" "&amp;'USER FEEDBACK'!$Q$22</f>
        <v xml:space="preserve">  - -  - -</v>
      </c>
      <c r="BI5" t="str">
        <f>'USER FORM1'!$C$65</f>
        <v>VERSION 2</v>
      </c>
      <c r="BJ5">
        <f>'USER FORM4'!$G$38</f>
        <v>0</v>
      </c>
      <c r="BK5">
        <f>'USER FEEDBACK'!$V$7</f>
        <v>0</v>
      </c>
      <c r="BL5" t="str">
        <f>(IF(OR('USER FEEDBACK'!$Z$64,'USER FEEDBACK'!$Z$31="Q4R"),"Y","N"))</f>
        <v>N</v>
      </c>
      <c r="BM5">
        <f>'USER FORM1'!$D$25</f>
        <v>0</v>
      </c>
      <c r="BN5">
        <f>'USER FORM1'!$D$26</f>
        <v>0</v>
      </c>
      <c r="BO5">
        <f>'USER FORM1'!$D$27</f>
        <v>0</v>
      </c>
      <c r="BP5" t="str">
        <f>IF('USER FEEDBACK'!$AA$64=TRUE, "Y","N")</f>
        <v>N</v>
      </c>
      <c r="BQ5" t="str">
        <f>IF('USER FEEDBACK'!$AC$64=TRUE, "Y","N")</f>
        <v>N</v>
      </c>
      <c r="BR5" t="str">
        <f>IF('USER FEEDBACK'!$AB$64=TRUE, "Y","N")</f>
        <v>N</v>
      </c>
      <c r="BS5" t="str">
        <f>IF('USER FEEDBACK'!$AD$64=TRUE, "Y","N")</f>
        <v>N</v>
      </c>
      <c r="BT5" t="str">
        <f>IF('USER FEEDBACK'!$AE$64=TRUE, "Y","N")</f>
        <v>N</v>
      </c>
      <c r="BU5" t="str">
        <f>IF('USER FEEDBACK'!$AF$64=TRUE, "Y","N")</f>
        <v>N</v>
      </c>
      <c r="BV5">
        <f>'CHECK CONTEXT'!$B$8</f>
        <v>0</v>
      </c>
      <c r="BW5" s="15">
        <f>'CHECK CONTEXT'!$B$12</f>
        <v>0</v>
      </c>
      <c r="BX5">
        <f>'CHECK CONTEXT'!$I$5</f>
        <v>0</v>
      </c>
      <c r="BY5">
        <f ca="1">SUM('USER FEEDBACK'!$G$7:$G$17)</f>
        <v>0</v>
      </c>
      <c r="BZ5">
        <f>'CHECK CONTEXT'!$B$5</f>
        <v>0</v>
      </c>
      <c r="CA5">
        <f>'CHECK CONTEXT'!$B$6</f>
        <v>0</v>
      </c>
      <c r="CB5">
        <f>'CHECK CONTEXT'!$B$7</f>
        <v>0</v>
      </c>
      <c r="CC5">
        <f>'CHECK CONTEXT'!$B$8</f>
        <v>0</v>
      </c>
      <c r="CD5">
        <f>'CHECK CONTEXT'!$B$9</f>
        <v>0</v>
      </c>
    </row>
    <row r="6" spans="1:82">
      <c r="A6" s="332" t="str">
        <f>IF('USER FORM1'!$C$10="","",'USER FORM1'!$C$10)</f>
        <v/>
      </c>
      <c r="B6" s="332" t="str">
        <f>IF('USER FORM1'!$D$10="","",'USER FORM1'!$D$10)</f>
        <v/>
      </c>
      <c r="C6" s="332" t="str">
        <f>TRIM(IF('USER FORM1'!$E$10="", "",'USER FORM1'!$E$10))</f>
        <v/>
      </c>
      <c r="D6" s="332" t="str">
        <f>IF('USER FORM1'!$F$10="","",'USER FORM1'!$F$10)</f>
        <v/>
      </c>
      <c r="E6" s="332" t="str">
        <f>IF('USER FORM1'!$G$10="", "",'USER FORM1'!$G$10)</f>
        <v/>
      </c>
      <c r="F6" s="333" t="s">
        <v>172</v>
      </c>
      <c r="G6" s="184" t="str">
        <f>IF('USER FORM2'!C14="", "", 'USER FORM2'!C14)</f>
        <v/>
      </c>
      <c r="H6" s="184" t="str">
        <f>IF('USER FORM2'!D14="", "", 'USER FORM2'!D14)</f>
        <v/>
      </c>
      <c r="I6" s="184" t="str">
        <f>IF('USER FORM2'!E14="", "", 'USER FORM2'!E14)</f>
        <v/>
      </c>
      <c r="J6" s="184" t="str">
        <f>IF('USER FORM2'!F14="", "", 'USER FORM2'!F14)</f>
        <v/>
      </c>
      <c r="K6" s="184" t="str">
        <f>IF('USER FORM2'!G14="", "", 'USER FORM2'!G14)</f>
        <v/>
      </c>
      <c r="L6" s="184" t="str">
        <f>IF('USER FORM2'!H14="", "", 'USER FORM2'!H14)</f>
        <v/>
      </c>
      <c r="M6" s="334" t="str">
        <f>IF('USER FORM2'!AZ14="", "", 'USER FORM2'!AZ14)</f>
        <v/>
      </c>
      <c r="N6" s="334" t="str">
        <f>IF('USER FORM2'!BA14="", "", 'USER FORM2'!BA14)</f>
        <v/>
      </c>
      <c r="O6" s="184" t="str">
        <f>IF('USER FORM2'!M14="", "", 'USER FORM2'!M14)</f>
        <v/>
      </c>
      <c r="P6" s="184" t="str">
        <f>IF('USER FORM2'!N14="", "", 'USER FORM2'!N14)</f>
        <v/>
      </c>
      <c r="Q6" s="184" t="str">
        <f>IF('USER FORM2'!Q14="", "", 'USER FORM2'!Q14)</f>
        <v/>
      </c>
      <c r="R6" s="184" t="b">
        <f>'USER FORM2'!AR14</f>
        <v>0</v>
      </c>
      <c r="S6" s="14"/>
      <c r="T6" s="14"/>
      <c r="U6" s="14"/>
      <c r="V6" s="14"/>
      <c r="W6" s="14"/>
      <c r="X6" s="14"/>
      <c r="Y6" s="14"/>
      <c r="Z6" s="14"/>
      <c r="AA6" s="14"/>
      <c r="AB6" s="14"/>
      <c r="AC6" s="14"/>
      <c r="AD6" s="14"/>
      <c r="AE6" s="14"/>
      <c r="AF6" s="14"/>
      <c r="AG6" s="14"/>
      <c r="AH6" s="14"/>
      <c r="AI6" s="14"/>
      <c r="AJ6" s="14"/>
      <c r="AK6" s="14"/>
      <c r="AL6" s="14"/>
      <c r="AM6" s="332" t="str">
        <f>'USER FORM3'!$AY$17</f>
        <v/>
      </c>
      <c r="AN6" s="335" t="str">
        <f>'USER FORM3'!$AY$24</f>
        <v/>
      </c>
      <c r="AO6" s="336" t="str">
        <f>'USER FORM3'!$AY$18</f>
        <v/>
      </c>
      <c r="AP6" s="336" t="str">
        <f>'USER FORM3'!$AY$20</f>
        <v/>
      </c>
      <c r="AQ6" s="337" t="str">
        <f>'USER FORM3'!$AY$19</f>
        <v/>
      </c>
      <c r="AR6" s="337" t="str">
        <f>'USER FORM3'!$AY$22</f>
        <v/>
      </c>
      <c r="AS6" s="436" t="str">
        <f>'USER FORM3'!$AY$36</f>
        <v/>
      </c>
      <c r="AT6" s="336">
        <f>'USER FORM3'!$AY$23</f>
        <v>1</v>
      </c>
      <c r="AU6" s="336" t="str">
        <f>'USER FORM3'!$AY$21</f>
        <v/>
      </c>
      <c r="AV6" s="337" t="str">
        <f>IFERROR('USER FORM3'!$AY$25,"")</f>
        <v/>
      </c>
      <c r="AW6" s="338">
        <f>COUNTIFS(DEGREE_TYPE,"Bachelor",'USER FORM2'!$N$10:$N$21,"PROGRAM GRADUATED")+COUNTIFS(DEGREE_TYPE,"Bachelor",'USER FORM2'!$N$10:$N$21,"PROGRAM IN PROGRESS")</f>
        <v>0</v>
      </c>
      <c r="AX6" s="338">
        <f t="shared" si="0"/>
        <v>0</v>
      </c>
      <c r="AY6" s="338">
        <f t="shared" si="1"/>
        <v>0</v>
      </c>
      <c r="AZ6" s="332" t="str">
        <f>'USER FORM2'!$AQ$3</f>
        <v/>
      </c>
      <c r="BA6" s="337" t="str">
        <f>'USER FORM5'!$AP$2</f>
        <v/>
      </c>
      <c r="BB6" s="332" t="str">
        <f>IF('USER FORM5'!$AE$2=0,"",'USER FORM5'!$AE$2)</f>
        <v>NO</v>
      </c>
      <c r="BC6" s="337" t="str">
        <f>'USER FORM5'!$AZ$2</f>
        <v>NO EXTC</v>
      </c>
      <c r="BD6" s="332" t="str">
        <f>IF('USER FEEDBACK'!$C$47=0,"",'USER FEEDBACK'!$C$47)</f>
        <v/>
      </c>
      <c r="BE6" t="str">
        <f>'USER FEEDBACK'!$Q$8</f>
        <v>NO</v>
      </c>
      <c r="BF6" t="str">
        <f>'USER FEEDBACK'!$Q$11</f>
        <v>Missing Information</v>
      </c>
      <c r="BG6" t="str">
        <f>'USER FEEDBACK'!$Q$14</f>
        <v>No</v>
      </c>
      <c r="BH6" t="str">
        <f>'USER FEEDBACK'!$Q$20&amp;" "&amp;'USER FEEDBACK'!$Q$21&amp;" "&amp;'USER FEEDBACK'!$Q$22</f>
        <v xml:space="preserve">  - -  - -</v>
      </c>
      <c r="BI6" t="str">
        <f>'USER FORM1'!$C$65</f>
        <v>VERSION 2</v>
      </c>
      <c r="BJ6">
        <f>'USER FORM4'!$G$38</f>
        <v>0</v>
      </c>
      <c r="BK6">
        <f>'USER FEEDBACK'!$V$7</f>
        <v>0</v>
      </c>
      <c r="BL6" t="str">
        <f>(IF(OR('USER FEEDBACK'!$Z$64,'USER FEEDBACK'!$Z$31="Q4R"),"Y","N"))</f>
        <v>N</v>
      </c>
      <c r="BM6">
        <f>'USER FORM1'!$D$25</f>
        <v>0</v>
      </c>
      <c r="BN6">
        <f>'USER FORM1'!$D$26</f>
        <v>0</v>
      </c>
      <c r="BO6">
        <f>'USER FORM1'!$D$27</f>
        <v>0</v>
      </c>
      <c r="BP6" t="str">
        <f>IF('USER FEEDBACK'!$AA$64=TRUE, "Y","N")</f>
        <v>N</v>
      </c>
      <c r="BQ6" t="str">
        <f>IF('USER FEEDBACK'!$AC$64=TRUE, "Y","N")</f>
        <v>N</v>
      </c>
      <c r="BR6" t="str">
        <f>IF('USER FEEDBACK'!$AB$64=TRUE, "Y","N")</f>
        <v>N</v>
      </c>
      <c r="BS6" t="str">
        <f>IF('USER FEEDBACK'!$AD$64=TRUE, "Y","N")</f>
        <v>N</v>
      </c>
      <c r="BT6" t="str">
        <f>IF('USER FEEDBACK'!$AE$64=TRUE, "Y","N")</f>
        <v>N</v>
      </c>
      <c r="BU6" t="str">
        <f>IF('USER FEEDBACK'!$AF$64=TRUE, "Y","N")</f>
        <v>N</v>
      </c>
      <c r="BV6">
        <f>'CHECK CONTEXT'!$B$8</f>
        <v>0</v>
      </c>
      <c r="BW6" s="15">
        <f>'CHECK CONTEXT'!$B$12</f>
        <v>0</v>
      </c>
      <c r="BX6">
        <f>'CHECK CONTEXT'!$I$5</f>
        <v>0</v>
      </c>
      <c r="BY6">
        <f ca="1">SUM('USER FEEDBACK'!$G$7:$G$17)</f>
        <v>0</v>
      </c>
      <c r="BZ6">
        <f>'CHECK CONTEXT'!$B$5</f>
        <v>0</v>
      </c>
      <c r="CA6">
        <f>'CHECK CONTEXT'!$B$6</f>
        <v>0</v>
      </c>
      <c r="CB6">
        <f>'CHECK CONTEXT'!$B$7</f>
        <v>0</v>
      </c>
      <c r="CC6">
        <f>'CHECK CONTEXT'!$B$8</f>
        <v>0</v>
      </c>
      <c r="CD6">
        <f>'CHECK CONTEXT'!$B$9</f>
        <v>0</v>
      </c>
    </row>
    <row r="7" spans="1:82">
      <c r="A7" s="332" t="str">
        <f>IF('USER FORM1'!$C$10="","",'USER FORM1'!$C$10)</f>
        <v/>
      </c>
      <c r="B7" s="332" t="str">
        <f>IF('USER FORM1'!$D$10="","",'USER FORM1'!$D$10)</f>
        <v/>
      </c>
      <c r="C7" s="332" t="str">
        <f>TRIM(IF('USER FORM1'!$E$10="", "",'USER FORM1'!$E$10))</f>
        <v/>
      </c>
      <c r="D7" s="332" t="str">
        <f>IF('USER FORM1'!$F$10="","",'USER FORM1'!$F$10)</f>
        <v/>
      </c>
      <c r="E7" s="332" t="str">
        <f>IF('USER FORM1'!$G$10="", "",'USER FORM1'!$G$10)</f>
        <v/>
      </c>
      <c r="F7" s="333" t="s">
        <v>172</v>
      </c>
      <c r="G7" s="184" t="str">
        <f>IF('USER FORM2'!C15="", "", 'USER FORM2'!C15)</f>
        <v/>
      </c>
      <c r="H7" s="184" t="str">
        <f>IF('USER FORM2'!D15="", "", 'USER FORM2'!D15)</f>
        <v/>
      </c>
      <c r="I7" s="184" t="str">
        <f>IF('USER FORM2'!E15="", "", 'USER FORM2'!E15)</f>
        <v/>
      </c>
      <c r="J7" s="184" t="str">
        <f>IF('USER FORM2'!F15="", "", 'USER FORM2'!F15)</f>
        <v/>
      </c>
      <c r="K7" s="184" t="str">
        <f>IF('USER FORM2'!G15="", "", 'USER FORM2'!G15)</f>
        <v/>
      </c>
      <c r="L7" s="184" t="str">
        <f>IF('USER FORM2'!H15="", "", 'USER FORM2'!H15)</f>
        <v/>
      </c>
      <c r="M7" s="334" t="str">
        <f>IF('USER FORM2'!AZ15="", "", 'USER FORM2'!AZ15)</f>
        <v/>
      </c>
      <c r="N7" s="334" t="str">
        <f>IF('USER FORM2'!BA15="", "", 'USER FORM2'!BA15)</f>
        <v/>
      </c>
      <c r="O7" s="184" t="str">
        <f>IF('USER FORM2'!M15="", "", 'USER FORM2'!M15)</f>
        <v/>
      </c>
      <c r="P7" s="184" t="str">
        <f>IF('USER FORM2'!N15="", "", 'USER FORM2'!N15)</f>
        <v/>
      </c>
      <c r="Q7" s="184" t="str">
        <f>IF('USER FORM2'!Q15="", "", 'USER FORM2'!Q15)</f>
        <v/>
      </c>
      <c r="R7" s="184" t="b">
        <f>'USER FORM2'!AR15</f>
        <v>0</v>
      </c>
      <c r="S7" s="14"/>
      <c r="T7" s="14"/>
      <c r="U7" s="14"/>
      <c r="V7" s="14"/>
      <c r="W7" s="14"/>
      <c r="X7" s="14"/>
      <c r="Y7" s="14"/>
      <c r="Z7" s="14"/>
      <c r="AA7" s="14"/>
      <c r="AB7" s="14"/>
      <c r="AC7" s="14"/>
      <c r="AD7" s="14"/>
      <c r="AE7" s="14"/>
      <c r="AF7" s="14"/>
      <c r="AG7" s="14"/>
      <c r="AH7" s="14"/>
      <c r="AI7" s="14"/>
      <c r="AJ7" s="14"/>
      <c r="AK7" s="14"/>
      <c r="AL7" s="14"/>
      <c r="AM7" s="332" t="str">
        <f>'USER FORM3'!$AY$17</f>
        <v/>
      </c>
      <c r="AN7" s="335" t="str">
        <f>'USER FORM3'!$AY$24</f>
        <v/>
      </c>
      <c r="AO7" s="336" t="str">
        <f>'USER FORM3'!$AY$18</f>
        <v/>
      </c>
      <c r="AP7" s="336" t="str">
        <f>'USER FORM3'!$AY$20</f>
        <v/>
      </c>
      <c r="AQ7" s="337" t="str">
        <f>'USER FORM3'!$AY$19</f>
        <v/>
      </c>
      <c r="AR7" s="337" t="str">
        <f>'USER FORM3'!$AY$22</f>
        <v/>
      </c>
      <c r="AS7" s="436" t="str">
        <f>'USER FORM3'!$AY$36</f>
        <v/>
      </c>
      <c r="AT7" s="336">
        <f>'USER FORM3'!$AY$23</f>
        <v>1</v>
      </c>
      <c r="AU7" s="336" t="str">
        <f>'USER FORM3'!$AY$21</f>
        <v/>
      </c>
      <c r="AV7" s="337" t="str">
        <f>IFERROR('USER FORM3'!$AY$25,"")</f>
        <v/>
      </c>
      <c r="AW7" s="338">
        <f>COUNTIFS(DEGREE_TYPE,"Bachelor",'USER FORM2'!$N$10:$N$21,"PROGRAM GRADUATED")+COUNTIFS(DEGREE_TYPE,"Bachelor",'USER FORM2'!$N$10:$N$21,"PROGRAM IN PROGRESS")</f>
        <v>0</v>
      </c>
      <c r="AX7" s="338">
        <f t="shared" si="0"/>
        <v>0</v>
      </c>
      <c r="AY7" s="338">
        <f t="shared" si="1"/>
        <v>0</v>
      </c>
      <c r="AZ7" s="332" t="str">
        <f>'USER FORM2'!$AQ$3</f>
        <v/>
      </c>
      <c r="BA7" s="337" t="str">
        <f>'USER FORM5'!$AP$2</f>
        <v/>
      </c>
      <c r="BB7" s="332" t="str">
        <f>IF('USER FORM5'!$AE$2=0,"",'USER FORM5'!$AE$2)</f>
        <v>NO</v>
      </c>
      <c r="BC7" s="337" t="str">
        <f>'USER FORM5'!$AZ$2</f>
        <v>NO EXTC</v>
      </c>
      <c r="BD7" s="332" t="str">
        <f>IF('USER FEEDBACK'!$C$47=0,"",'USER FEEDBACK'!$C$47)</f>
        <v/>
      </c>
      <c r="BE7" t="str">
        <f>'USER FEEDBACK'!$Q$8</f>
        <v>NO</v>
      </c>
      <c r="BF7" t="str">
        <f>'USER FEEDBACK'!$Q$11</f>
        <v>Missing Information</v>
      </c>
      <c r="BG7" t="str">
        <f>'USER FEEDBACK'!$Q$14</f>
        <v>No</v>
      </c>
      <c r="BH7" t="str">
        <f>'USER FEEDBACK'!$Q$20&amp;" "&amp;'USER FEEDBACK'!$Q$21&amp;" "&amp;'USER FEEDBACK'!$Q$22</f>
        <v xml:space="preserve">  - -  - -</v>
      </c>
      <c r="BI7" t="str">
        <f>'USER FORM1'!$C$65</f>
        <v>VERSION 2</v>
      </c>
      <c r="BJ7">
        <f>'USER FORM4'!$G$38</f>
        <v>0</v>
      </c>
      <c r="BK7">
        <f>'USER FEEDBACK'!$V$7</f>
        <v>0</v>
      </c>
      <c r="BL7" t="str">
        <f>(IF(OR('USER FEEDBACK'!$Z$64,'USER FEEDBACK'!$Z$31="Q4R"),"Y","N"))</f>
        <v>N</v>
      </c>
      <c r="BM7">
        <f>'USER FORM1'!$D$25</f>
        <v>0</v>
      </c>
      <c r="BN7">
        <f>'USER FORM1'!$D$26</f>
        <v>0</v>
      </c>
      <c r="BO7">
        <f>'USER FORM1'!$D$27</f>
        <v>0</v>
      </c>
      <c r="BP7" t="str">
        <f>IF('USER FEEDBACK'!$AA$64=TRUE, "Y","N")</f>
        <v>N</v>
      </c>
      <c r="BQ7" t="str">
        <f>IF('USER FEEDBACK'!$AC$64=TRUE, "Y","N")</f>
        <v>N</v>
      </c>
      <c r="BR7" t="str">
        <f>IF('USER FEEDBACK'!$AB$64=TRUE, "Y","N")</f>
        <v>N</v>
      </c>
      <c r="BS7" t="str">
        <f>IF('USER FEEDBACK'!$AD$64=TRUE, "Y","N")</f>
        <v>N</v>
      </c>
      <c r="BT7" t="str">
        <f>IF('USER FEEDBACK'!$AE$64=TRUE, "Y","N")</f>
        <v>N</v>
      </c>
      <c r="BU7" t="str">
        <f>IF('USER FEEDBACK'!$AF$64=TRUE, "Y","N")</f>
        <v>N</v>
      </c>
      <c r="BV7">
        <f>'CHECK CONTEXT'!$B$8</f>
        <v>0</v>
      </c>
      <c r="BW7" s="15">
        <f>'CHECK CONTEXT'!$B$12</f>
        <v>0</v>
      </c>
      <c r="BX7">
        <f>'CHECK CONTEXT'!$I$5</f>
        <v>0</v>
      </c>
      <c r="BY7">
        <f ca="1">SUM('USER FEEDBACK'!$G$7:$G$17)</f>
        <v>0</v>
      </c>
      <c r="BZ7">
        <f>'CHECK CONTEXT'!$B$5</f>
        <v>0</v>
      </c>
      <c r="CA7">
        <f>'CHECK CONTEXT'!$B$6</f>
        <v>0</v>
      </c>
      <c r="CB7">
        <f>'CHECK CONTEXT'!$B$7</f>
        <v>0</v>
      </c>
      <c r="CC7">
        <f>'CHECK CONTEXT'!$B$8</f>
        <v>0</v>
      </c>
      <c r="CD7">
        <f>'CHECK CONTEXT'!$B$9</f>
        <v>0</v>
      </c>
    </row>
    <row r="8" spans="1:82">
      <c r="A8" s="332" t="str">
        <f>IF('USER FORM1'!$C$10="","",'USER FORM1'!$C$10)</f>
        <v/>
      </c>
      <c r="B8" s="332" t="str">
        <f>IF('USER FORM1'!$D$10="","",'USER FORM1'!$D$10)</f>
        <v/>
      </c>
      <c r="C8" s="332" t="str">
        <f>TRIM(IF('USER FORM1'!$E$10="", "",'USER FORM1'!$E$10))</f>
        <v/>
      </c>
      <c r="D8" s="332" t="str">
        <f>IF('USER FORM1'!$F$10="","",'USER FORM1'!$F$10)</f>
        <v/>
      </c>
      <c r="E8" s="332" t="str">
        <f>IF('USER FORM1'!$G$10="", "",'USER FORM1'!$G$10)</f>
        <v/>
      </c>
      <c r="F8" s="333" t="s">
        <v>172</v>
      </c>
      <c r="G8" s="184" t="str">
        <f>IF('USER FORM2'!C16="", "", 'USER FORM2'!C16)</f>
        <v/>
      </c>
      <c r="H8" s="184" t="str">
        <f>IF('USER FORM2'!D16="", "", 'USER FORM2'!D16)</f>
        <v/>
      </c>
      <c r="I8" s="184" t="str">
        <f>IF('USER FORM2'!E16="", "", 'USER FORM2'!E16)</f>
        <v/>
      </c>
      <c r="J8" s="184" t="str">
        <f>IF('USER FORM2'!F16="", "", 'USER FORM2'!F16)</f>
        <v/>
      </c>
      <c r="K8" s="184" t="str">
        <f>IF('USER FORM2'!G16="", "", 'USER FORM2'!G16)</f>
        <v/>
      </c>
      <c r="L8" s="184" t="str">
        <f>IF('USER FORM2'!H16="", "", 'USER FORM2'!H16)</f>
        <v/>
      </c>
      <c r="M8" s="334" t="str">
        <f>IF('USER FORM2'!AZ16="", "", 'USER FORM2'!AZ16)</f>
        <v/>
      </c>
      <c r="N8" s="334" t="str">
        <f>IF('USER FORM2'!BA16="", "", 'USER FORM2'!BA16)</f>
        <v/>
      </c>
      <c r="O8" s="184" t="str">
        <f>IF('USER FORM2'!M16="", "", 'USER FORM2'!M16)</f>
        <v/>
      </c>
      <c r="P8" s="184" t="str">
        <f>IF('USER FORM2'!N16="", "", 'USER FORM2'!N16)</f>
        <v/>
      </c>
      <c r="Q8" s="184" t="str">
        <f>IF('USER FORM2'!Q16="", "", 'USER FORM2'!Q16)</f>
        <v/>
      </c>
      <c r="R8" s="184" t="b">
        <f>'USER FORM2'!AR16</f>
        <v>0</v>
      </c>
      <c r="S8" s="14"/>
      <c r="T8" s="14"/>
      <c r="U8" s="14"/>
      <c r="V8" s="14"/>
      <c r="W8" s="14"/>
      <c r="X8" s="14"/>
      <c r="Y8" s="14"/>
      <c r="Z8" s="14"/>
      <c r="AA8" s="14"/>
      <c r="AB8" s="14"/>
      <c r="AC8" s="14"/>
      <c r="AD8" s="14"/>
      <c r="AE8" s="14"/>
      <c r="AF8" s="14"/>
      <c r="AG8" s="14"/>
      <c r="AH8" s="14"/>
      <c r="AI8" s="14"/>
      <c r="AJ8" s="14"/>
      <c r="AK8" s="14"/>
      <c r="AL8" s="14"/>
      <c r="AM8" s="332" t="str">
        <f>'USER FORM3'!$AY$17</f>
        <v/>
      </c>
      <c r="AN8" s="335" t="str">
        <f>'USER FORM3'!$AY$24</f>
        <v/>
      </c>
      <c r="AO8" s="336" t="str">
        <f>'USER FORM3'!$AY$18</f>
        <v/>
      </c>
      <c r="AP8" s="336" t="str">
        <f>'USER FORM3'!$AY$20</f>
        <v/>
      </c>
      <c r="AQ8" s="337" t="str">
        <f>'USER FORM3'!$AY$19</f>
        <v/>
      </c>
      <c r="AR8" s="337" t="str">
        <f>'USER FORM3'!$AY$22</f>
        <v/>
      </c>
      <c r="AS8" s="436" t="str">
        <f>'USER FORM3'!$AY$36</f>
        <v/>
      </c>
      <c r="AT8" s="336">
        <f>'USER FORM3'!$AY$23</f>
        <v>1</v>
      </c>
      <c r="AU8" s="336" t="str">
        <f>'USER FORM3'!$AY$21</f>
        <v/>
      </c>
      <c r="AV8" s="337" t="str">
        <f>IFERROR('USER FORM3'!$AY$25,"")</f>
        <v/>
      </c>
      <c r="AW8" s="338">
        <f>COUNTIFS(DEGREE_TYPE,"Bachelor",'USER FORM2'!$N$10:$N$21,"PROGRAM GRADUATED")+COUNTIFS(DEGREE_TYPE,"Bachelor",'USER FORM2'!$N$10:$N$21,"PROGRAM IN PROGRESS")</f>
        <v>0</v>
      </c>
      <c r="AX8" s="338">
        <f t="shared" si="0"/>
        <v>0</v>
      </c>
      <c r="AY8" s="338">
        <f t="shared" si="1"/>
        <v>0</v>
      </c>
      <c r="AZ8" s="332" t="str">
        <f>'USER FORM2'!$AQ$3</f>
        <v/>
      </c>
      <c r="BA8" s="337" t="str">
        <f>'USER FORM5'!$AP$2</f>
        <v/>
      </c>
      <c r="BB8" s="332" t="str">
        <f>IF('USER FORM5'!$AE$2=0,"",'USER FORM5'!$AE$2)</f>
        <v>NO</v>
      </c>
      <c r="BC8" s="337" t="str">
        <f>'USER FORM5'!$AZ$2</f>
        <v>NO EXTC</v>
      </c>
      <c r="BD8" s="332" t="str">
        <f>IF('USER FEEDBACK'!$C$47=0,"",'USER FEEDBACK'!$C$47)</f>
        <v/>
      </c>
      <c r="BE8" t="str">
        <f>'USER FEEDBACK'!$Q$8</f>
        <v>NO</v>
      </c>
      <c r="BF8" t="str">
        <f>'USER FEEDBACK'!$Q$11</f>
        <v>Missing Information</v>
      </c>
      <c r="BG8" t="str">
        <f>'USER FEEDBACK'!$Q$14</f>
        <v>No</v>
      </c>
      <c r="BH8" t="str">
        <f>'USER FEEDBACK'!$Q$20&amp;" "&amp;'USER FEEDBACK'!$Q$21&amp;" "&amp;'USER FEEDBACK'!$Q$22</f>
        <v xml:space="preserve">  - -  - -</v>
      </c>
      <c r="BI8" t="str">
        <f>'USER FORM1'!$C$65</f>
        <v>VERSION 2</v>
      </c>
      <c r="BJ8">
        <f>'USER FORM4'!$G$38</f>
        <v>0</v>
      </c>
      <c r="BK8">
        <f>'USER FEEDBACK'!$V$7</f>
        <v>0</v>
      </c>
      <c r="BL8" t="str">
        <f>(IF(OR('USER FEEDBACK'!$Z$64,'USER FEEDBACK'!$Z$31="Q4R"),"Y","N"))</f>
        <v>N</v>
      </c>
      <c r="BM8">
        <f>'USER FORM1'!$D$25</f>
        <v>0</v>
      </c>
      <c r="BN8">
        <f>'USER FORM1'!$D$26</f>
        <v>0</v>
      </c>
      <c r="BO8">
        <f>'USER FORM1'!$D$27</f>
        <v>0</v>
      </c>
      <c r="BP8" t="str">
        <f>IF('USER FEEDBACK'!$AA$64=TRUE, "Y","N")</f>
        <v>N</v>
      </c>
      <c r="BQ8" t="str">
        <f>IF('USER FEEDBACK'!$AC$64=TRUE, "Y","N")</f>
        <v>N</v>
      </c>
      <c r="BR8" t="str">
        <f>IF('USER FEEDBACK'!$AB$64=TRUE, "Y","N")</f>
        <v>N</v>
      </c>
      <c r="BS8" t="str">
        <f>IF('USER FEEDBACK'!$AD$64=TRUE, "Y","N")</f>
        <v>N</v>
      </c>
      <c r="BT8" t="str">
        <f>IF('USER FEEDBACK'!$AE$64=TRUE, "Y","N")</f>
        <v>N</v>
      </c>
      <c r="BU8" t="str">
        <f>IF('USER FEEDBACK'!$AF$64=TRUE, "Y","N")</f>
        <v>N</v>
      </c>
      <c r="BV8">
        <f>'CHECK CONTEXT'!$B$8</f>
        <v>0</v>
      </c>
      <c r="BW8" s="15">
        <f>'CHECK CONTEXT'!$B$12</f>
        <v>0</v>
      </c>
      <c r="BX8">
        <f>'CHECK CONTEXT'!$I$5</f>
        <v>0</v>
      </c>
      <c r="BY8">
        <f ca="1">SUM('USER FEEDBACK'!$G$7:$G$17)</f>
        <v>0</v>
      </c>
      <c r="BZ8">
        <f>'CHECK CONTEXT'!$B$5</f>
        <v>0</v>
      </c>
      <c r="CA8">
        <f>'CHECK CONTEXT'!$B$6</f>
        <v>0</v>
      </c>
      <c r="CB8">
        <f>'CHECK CONTEXT'!$B$7</f>
        <v>0</v>
      </c>
      <c r="CC8">
        <f>'CHECK CONTEXT'!$B$8</f>
        <v>0</v>
      </c>
      <c r="CD8">
        <f>'CHECK CONTEXT'!$B$9</f>
        <v>0</v>
      </c>
    </row>
    <row r="9" spans="1:82">
      <c r="A9" s="332" t="str">
        <f>IF('USER FORM1'!$C$10="","",'USER FORM1'!$C$10)</f>
        <v/>
      </c>
      <c r="B9" s="332" t="str">
        <f>IF('USER FORM1'!$D$10="","",'USER FORM1'!$D$10)</f>
        <v/>
      </c>
      <c r="C9" s="332" t="str">
        <f>TRIM(IF('USER FORM1'!$E$10="", "",'USER FORM1'!$E$10))</f>
        <v/>
      </c>
      <c r="D9" s="332" t="str">
        <f>IF('USER FORM1'!$F$10="","",'USER FORM1'!$F$10)</f>
        <v/>
      </c>
      <c r="E9" s="332" t="str">
        <f>IF('USER FORM1'!$G$10="", "",'USER FORM1'!$G$10)</f>
        <v/>
      </c>
      <c r="F9" s="333" t="s">
        <v>172</v>
      </c>
      <c r="G9" s="184" t="str">
        <f>IF('USER FORM2'!C17="", "", 'USER FORM2'!C17)</f>
        <v/>
      </c>
      <c r="H9" s="184" t="str">
        <f>IF('USER FORM2'!D17="", "", 'USER FORM2'!D17)</f>
        <v/>
      </c>
      <c r="I9" s="184" t="str">
        <f>IF('USER FORM2'!E17="", "", 'USER FORM2'!E17)</f>
        <v/>
      </c>
      <c r="J9" s="184" t="str">
        <f>IF('USER FORM2'!F17="", "", 'USER FORM2'!F17)</f>
        <v/>
      </c>
      <c r="K9" s="184" t="str">
        <f>IF('USER FORM2'!G17="", "", 'USER FORM2'!G17)</f>
        <v/>
      </c>
      <c r="L9" s="184" t="str">
        <f>IF('USER FORM2'!H17="", "", 'USER FORM2'!H17)</f>
        <v/>
      </c>
      <c r="M9" s="334" t="str">
        <f>IF('USER FORM2'!AZ17="", "", 'USER FORM2'!AZ17)</f>
        <v/>
      </c>
      <c r="N9" s="334" t="str">
        <f>IF('USER FORM2'!BA17="", "", 'USER FORM2'!BA17)</f>
        <v/>
      </c>
      <c r="O9" s="184" t="str">
        <f>IF('USER FORM2'!M17="", "", 'USER FORM2'!M17)</f>
        <v/>
      </c>
      <c r="P9" s="184" t="str">
        <f>IF('USER FORM2'!N17="", "", 'USER FORM2'!N17)</f>
        <v/>
      </c>
      <c r="Q9" s="184" t="str">
        <f>IF('USER FORM2'!Q17="", "", 'USER FORM2'!Q17)</f>
        <v/>
      </c>
      <c r="R9" s="184" t="b">
        <f>'USER FORM2'!AR17</f>
        <v>0</v>
      </c>
      <c r="S9" s="14"/>
      <c r="T9" s="14"/>
      <c r="U9" s="14"/>
      <c r="V9" s="14"/>
      <c r="W9" s="14"/>
      <c r="X9" s="14"/>
      <c r="Y9" s="14"/>
      <c r="Z9" s="14"/>
      <c r="AA9" s="14"/>
      <c r="AB9" s="14"/>
      <c r="AC9" s="14"/>
      <c r="AD9" s="14"/>
      <c r="AE9" s="14"/>
      <c r="AF9" s="14"/>
      <c r="AG9" s="14"/>
      <c r="AH9" s="14"/>
      <c r="AI9" s="14"/>
      <c r="AJ9" s="14"/>
      <c r="AK9" s="14"/>
      <c r="AL9" s="14"/>
      <c r="AM9" s="332" t="str">
        <f>'USER FORM3'!$AY$17</f>
        <v/>
      </c>
      <c r="AN9" s="335" t="str">
        <f>'USER FORM3'!$AY$24</f>
        <v/>
      </c>
      <c r="AO9" s="336" t="str">
        <f>'USER FORM3'!$AY$18</f>
        <v/>
      </c>
      <c r="AP9" s="336" t="str">
        <f>'USER FORM3'!$AY$20</f>
        <v/>
      </c>
      <c r="AQ9" s="337" t="str">
        <f>'USER FORM3'!$AY$19</f>
        <v/>
      </c>
      <c r="AR9" s="337" t="str">
        <f>'USER FORM3'!$AY$22</f>
        <v/>
      </c>
      <c r="AS9" s="436" t="str">
        <f>'USER FORM3'!$AY$36</f>
        <v/>
      </c>
      <c r="AT9" s="336">
        <f>'USER FORM3'!$AY$23</f>
        <v>1</v>
      </c>
      <c r="AU9" s="336" t="str">
        <f>'USER FORM3'!$AY$21</f>
        <v/>
      </c>
      <c r="AV9" s="337" t="str">
        <f>IFERROR('USER FORM3'!$AY$25,"")</f>
        <v/>
      </c>
      <c r="AW9" s="338">
        <f>COUNTIFS(DEGREE_TYPE,"Bachelor",'USER FORM2'!$N$10:$N$21,"PROGRAM GRADUATED")+COUNTIFS(DEGREE_TYPE,"Bachelor",'USER FORM2'!$N$10:$N$21,"PROGRAM IN PROGRESS")</f>
        <v>0</v>
      </c>
      <c r="AX9" s="338">
        <f t="shared" si="0"/>
        <v>0</v>
      </c>
      <c r="AY9" s="338">
        <f t="shared" si="1"/>
        <v>0</v>
      </c>
      <c r="AZ9" s="332" t="str">
        <f>'USER FORM2'!$AQ$3</f>
        <v/>
      </c>
      <c r="BA9" s="337" t="str">
        <f>'USER FORM5'!$AP$2</f>
        <v/>
      </c>
      <c r="BB9" s="332" t="str">
        <f>IF('USER FORM5'!$AE$2=0,"",'USER FORM5'!$AE$2)</f>
        <v>NO</v>
      </c>
      <c r="BC9" s="337" t="str">
        <f>'USER FORM5'!$AZ$2</f>
        <v>NO EXTC</v>
      </c>
      <c r="BD9" s="332" t="str">
        <f>IF('USER FEEDBACK'!$C$47=0,"",'USER FEEDBACK'!$C$47)</f>
        <v/>
      </c>
      <c r="BE9" t="str">
        <f>'USER FEEDBACK'!$Q$8</f>
        <v>NO</v>
      </c>
      <c r="BF9" t="str">
        <f>'USER FEEDBACK'!$Q$11</f>
        <v>Missing Information</v>
      </c>
      <c r="BG9" t="str">
        <f>'USER FEEDBACK'!$Q$14</f>
        <v>No</v>
      </c>
      <c r="BH9" t="str">
        <f>'USER FEEDBACK'!$Q$20&amp;" "&amp;'USER FEEDBACK'!$Q$21&amp;" "&amp;'USER FEEDBACK'!$Q$22</f>
        <v xml:space="preserve">  - -  - -</v>
      </c>
      <c r="BI9" t="str">
        <f>'USER FORM1'!$C$65</f>
        <v>VERSION 2</v>
      </c>
      <c r="BJ9">
        <f>'USER FORM4'!$G$38</f>
        <v>0</v>
      </c>
      <c r="BK9">
        <f>'USER FEEDBACK'!$V$7</f>
        <v>0</v>
      </c>
      <c r="BL9" t="str">
        <f>(IF(OR('USER FEEDBACK'!$Z$64,'USER FEEDBACK'!$Z$31="Q4R"),"Y","N"))</f>
        <v>N</v>
      </c>
      <c r="BM9">
        <f>'USER FORM1'!$D$25</f>
        <v>0</v>
      </c>
      <c r="BN9">
        <f>'USER FORM1'!$D$26</f>
        <v>0</v>
      </c>
      <c r="BO9">
        <f>'USER FORM1'!$D$27</f>
        <v>0</v>
      </c>
      <c r="BP9" t="str">
        <f>IF('USER FEEDBACK'!$AA$64=TRUE, "Y","N")</f>
        <v>N</v>
      </c>
      <c r="BQ9" t="str">
        <f>IF('USER FEEDBACK'!$AC$64=TRUE, "Y","N")</f>
        <v>N</v>
      </c>
      <c r="BR9" t="str">
        <f>IF('USER FEEDBACK'!$AB$64=TRUE, "Y","N")</f>
        <v>N</v>
      </c>
      <c r="BS9" t="str">
        <f>IF('USER FEEDBACK'!$AD$64=TRUE, "Y","N")</f>
        <v>N</v>
      </c>
      <c r="BT9" t="str">
        <f>IF('USER FEEDBACK'!$AE$64=TRUE, "Y","N")</f>
        <v>N</v>
      </c>
      <c r="BU9" t="str">
        <f>IF('USER FEEDBACK'!$AF$64=TRUE, "Y","N")</f>
        <v>N</v>
      </c>
      <c r="BV9">
        <f>'CHECK CONTEXT'!$B$8</f>
        <v>0</v>
      </c>
      <c r="BW9" s="15">
        <f>'CHECK CONTEXT'!$B$12</f>
        <v>0</v>
      </c>
      <c r="BX9">
        <f>'CHECK CONTEXT'!$I$5</f>
        <v>0</v>
      </c>
      <c r="BY9">
        <f ca="1">SUM('USER FEEDBACK'!$G$7:$G$17)</f>
        <v>0</v>
      </c>
      <c r="BZ9">
        <f>'CHECK CONTEXT'!$B$5</f>
        <v>0</v>
      </c>
      <c r="CA9">
        <f>'CHECK CONTEXT'!$B$6</f>
        <v>0</v>
      </c>
      <c r="CB9">
        <f>'CHECK CONTEXT'!$B$7</f>
        <v>0</v>
      </c>
      <c r="CC9">
        <f>'CHECK CONTEXT'!$B$8</f>
        <v>0</v>
      </c>
      <c r="CD9">
        <f>'CHECK CONTEXT'!$B$9</f>
        <v>0</v>
      </c>
    </row>
    <row r="10" spans="1:82">
      <c r="A10" s="332" t="str">
        <f>IF('USER FORM1'!$C$10="","",'USER FORM1'!$C$10)</f>
        <v/>
      </c>
      <c r="B10" s="332" t="str">
        <f>IF('USER FORM1'!$D$10="","",'USER FORM1'!$D$10)</f>
        <v/>
      </c>
      <c r="C10" s="332" t="str">
        <f>TRIM(IF('USER FORM1'!$E$10="", "",'USER FORM1'!$E$10))</f>
        <v/>
      </c>
      <c r="D10" s="332" t="str">
        <f>IF('USER FORM1'!$F$10="","",'USER FORM1'!$F$10)</f>
        <v/>
      </c>
      <c r="E10" s="332" t="str">
        <f>IF('USER FORM1'!$G$10="", "",'USER FORM1'!$G$10)</f>
        <v/>
      </c>
      <c r="F10" s="333" t="s">
        <v>172</v>
      </c>
      <c r="G10" s="184" t="str">
        <f>IF('USER FORM2'!C18="", "", 'USER FORM2'!C18)</f>
        <v/>
      </c>
      <c r="H10" s="184" t="str">
        <f>IF('USER FORM2'!D18="", "", 'USER FORM2'!D18)</f>
        <v/>
      </c>
      <c r="I10" s="184" t="str">
        <f>IF('USER FORM2'!E18="", "", 'USER FORM2'!E18)</f>
        <v/>
      </c>
      <c r="J10" s="184" t="str">
        <f>IF('USER FORM2'!F18="", "", 'USER FORM2'!F18)</f>
        <v/>
      </c>
      <c r="K10" s="184" t="str">
        <f>IF('USER FORM2'!G18="", "", 'USER FORM2'!G18)</f>
        <v/>
      </c>
      <c r="L10" s="184" t="str">
        <f>IF('USER FORM2'!H18="", "", 'USER FORM2'!H18)</f>
        <v/>
      </c>
      <c r="M10" s="334" t="str">
        <f>IF('USER FORM2'!AZ18="", "", 'USER FORM2'!AZ18)</f>
        <v/>
      </c>
      <c r="N10" s="334" t="str">
        <f>IF('USER FORM2'!BA18="", "", 'USER FORM2'!BA18)</f>
        <v/>
      </c>
      <c r="O10" s="184" t="str">
        <f>IF('USER FORM2'!M18="", "", 'USER FORM2'!M18)</f>
        <v/>
      </c>
      <c r="P10" s="184" t="str">
        <f>IF('USER FORM2'!N18="", "", 'USER FORM2'!N18)</f>
        <v/>
      </c>
      <c r="Q10" s="184" t="str">
        <f>IF('USER FORM2'!Q18="", "", 'USER FORM2'!Q18)</f>
        <v/>
      </c>
      <c r="R10" s="184" t="b">
        <f>'USER FORM2'!AR18</f>
        <v>0</v>
      </c>
      <c r="S10" s="14"/>
      <c r="T10" s="14"/>
      <c r="U10" s="14"/>
      <c r="V10" s="14"/>
      <c r="W10" s="14"/>
      <c r="X10" s="14"/>
      <c r="Y10" s="14"/>
      <c r="Z10" s="14"/>
      <c r="AA10" s="14"/>
      <c r="AB10" s="14"/>
      <c r="AC10" s="14"/>
      <c r="AD10" s="14"/>
      <c r="AE10" s="14"/>
      <c r="AF10" s="14"/>
      <c r="AG10" s="14"/>
      <c r="AH10" s="14"/>
      <c r="AI10" s="14"/>
      <c r="AJ10" s="14"/>
      <c r="AK10" s="14"/>
      <c r="AL10" s="14"/>
      <c r="AM10" s="332" t="str">
        <f>'USER FORM3'!$AY$17</f>
        <v/>
      </c>
      <c r="AN10" s="335" t="str">
        <f>'USER FORM3'!$AY$24</f>
        <v/>
      </c>
      <c r="AO10" s="336" t="str">
        <f>'USER FORM3'!$AY$18</f>
        <v/>
      </c>
      <c r="AP10" s="336" t="str">
        <f>'USER FORM3'!$AY$20</f>
        <v/>
      </c>
      <c r="AQ10" s="337" t="str">
        <f>'USER FORM3'!$AY$19</f>
        <v/>
      </c>
      <c r="AR10" s="337" t="str">
        <f>'USER FORM3'!$AY$22</f>
        <v/>
      </c>
      <c r="AS10" s="436" t="str">
        <f>'USER FORM3'!$AY$36</f>
        <v/>
      </c>
      <c r="AT10" s="336">
        <f>'USER FORM3'!$AY$23</f>
        <v>1</v>
      </c>
      <c r="AU10" s="336" t="str">
        <f>'USER FORM3'!$AY$21</f>
        <v/>
      </c>
      <c r="AV10" s="337" t="str">
        <f>IFERROR('USER FORM3'!$AY$25,"")</f>
        <v/>
      </c>
      <c r="AW10" s="338">
        <f>COUNTIFS(DEGREE_TYPE,"Bachelor",'USER FORM2'!$N$10:$N$21,"PROGRAM GRADUATED")+COUNTIFS(DEGREE_TYPE,"Bachelor",'USER FORM2'!$N$10:$N$21,"PROGRAM IN PROGRESS")</f>
        <v>0</v>
      </c>
      <c r="AX10" s="338">
        <f t="shared" si="0"/>
        <v>0</v>
      </c>
      <c r="AY10" s="338">
        <f t="shared" si="1"/>
        <v>0</v>
      </c>
      <c r="AZ10" s="332" t="str">
        <f>'USER FORM2'!$AQ$3</f>
        <v/>
      </c>
      <c r="BA10" s="337" t="str">
        <f>'USER FORM5'!$AP$2</f>
        <v/>
      </c>
      <c r="BB10" s="332" t="str">
        <f>IF('USER FORM5'!$AE$2=0,"",'USER FORM5'!$AE$2)</f>
        <v>NO</v>
      </c>
      <c r="BC10" s="337" t="str">
        <f>'USER FORM5'!$AZ$2</f>
        <v>NO EXTC</v>
      </c>
      <c r="BD10" s="332" t="str">
        <f>IF('USER FEEDBACK'!$C$47=0,"",'USER FEEDBACK'!$C$47)</f>
        <v/>
      </c>
      <c r="BE10" t="str">
        <f>'USER FEEDBACK'!$Q$8</f>
        <v>NO</v>
      </c>
      <c r="BF10" t="str">
        <f>'USER FEEDBACK'!$Q$11</f>
        <v>Missing Information</v>
      </c>
      <c r="BG10" t="str">
        <f>'USER FEEDBACK'!$Q$14</f>
        <v>No</v>
      </c>
      <c r="BH10" t="str">
        <f>'USER FEEDBACK'!$Q$20&amp;" "&amp;'USER FEEDBACK'!$Q$21&amp;" "&amp;'USER FEEDBACK'!$Q$22</f>
        <v xml:space="preserve">  - -  - -</v>
      </c>
      <c r="BI10" t="str">
        <f>'USER FORM1'!$C$65</f>
        <v>VERSION 2</v>
      </c>
      <c r="BJ10">
        <f>'USER FORM4'!$G$38</f>
        <v>0</v>
      </c>
      <c r="BK10">
        <f>'USER FEEDBACK'!$V$7</f>
        <v>0</v>
      </c>
      <c r="BL10" t="str">
        <f>(IF(OR('USER FEEDBACK'!$Z$64,'USER FEEDBACK'!$Z$31="Q4R"),"Y","N"))</f>
        <v>N</v>
      </c>
      <c r="BM10">
        <f>'USER FORM1'!$D$25</f>
        <v>0</v>
      </c>
      <c r="BN10">
        <f>'USER FORM1'!$D$26</f>
        <v>0</v>
      </c>
      <c r="BO10">
        <f>'USER FORM1'!$D$27</f>
        <v>0</v>
      </c>
      <c r="BP10" t="str">
        <f>IF('USER FEEDBACK'!$AA$64=TRUE, "Y","N")</f>
        <v>N</v>
      </c>
      <c r="BQ10" t="str">
        <f>IF('USER FEEDBACK'!$AC$64=TRUE, "Y","N")</f>
        <v>N</v>
      </c>
      <c r="BR10" t="str">
        <f>IF('USER FEEDBACK'!$AB$64=TRUE, "Y","N")</f>
        <v>N</v>
      </c>
      <c r="BS10" t="str">
        <f>IF('USER FEEDBACK'!$AD$64=TRUE, "Y","N")</f>
        <v>N</v>
      </c>
      <c r="BT10" t="str">
        <f>IF('USER FEEDBACK'!$AE$64=TRUE, "Y","N")</f>
        <v>N</v>
      </c>
      <c r="BU10" t="str">
        <f>IF('USER FEEDBACK'!$AF$64=TRUE, "Y","N")</f>
        <v>N</v>
      </c>
      <c r="BV10">
        <f>'CHECK CONTEXT'!$B$8</f>
        <v>0</v>
      </c>
      <c r="BW10" s="15">
        <f>'CHECK CONTEXT'!$B$12</f>
        <v>0</v>
      </c>
      <c r="BX10">
        <f>'CHECK CONTEXT'!$I$5</f>
        <v>0</v>
      </c>
      <c r="BY10">
        <f ca="1">SUM('USER FEEDBACK'!$G$7:$G$17)</f>
        <v>0</v>
      </c>
      <c r="BZ10">
        <f>'CHECK CONTEXT'!$B$5</f>
        <v>0</v>
      </c>
      <c r="CA10">
        <f>'CHECK CONTEXT'!$B$6</f>
        <v>0</v>
      </c>
      <c r="CB10">
        <f>'CHECK CONTEXT'!$B$7</f>
        <v>0</v>
      </c>
      <c r="CC10">
        <f>'CHECK CONTEXT'!$B$8</f>
        <v>0</v>
      </c>
      <c r="CD10">
        <f>'CHECK CONTEXT'!$B$9</f>
        <v>0</v>
      </c>
    </row>
    <row r="11" spans="1:82">
      <c r="A11" s="332" t="str">
        <f>IF('USER FORM1'!$C$10="","",'USER FORM1'!$C$10)</f>
        <v/>
      </c>
      <c r="B11" s="332" t="str">
        <f>IF('USER FORM1'!$D$10="","",'USER FORM1'!$D$10)</f>
        <v/>
      </c>
      <c r="C11" s="332" t="str">
        <f>TRIM(IF('USER FORM1'!$E$10="", "",'USER FORM1'!$E$10))</f>
        <v/>
      </c>
      <c r="D11" s="332" t="str">
        <f>IF('USER FORM1'!$F$10="","",'USER FORM1'!$F$10)</f>
        <v/>
      </c>
      <c r="E11" s="332" t="str">
        <f>IF('USER FORM1'!$G$10="", "",'USER FORM1'!$G$10)</f>
        <v/>
      </c>
      <c r="F11" s="333" t="s">
        <v>172</v>
      </c>
      <c r="G11" s="184" t="str">
        <f>IF('USER FORM2'!C19="", "", 'USER FORM2'!C19)</f>
        <v/>
      </c>
      <c r="H11" s="184" t="str">
        <f>IF('USER FORM2'!D19="", "", 'USER FORM2'!D19)</f>
        <v/>
      </c>
      <c r="I11" s="184" t="str">
        <f>IF('USER FORM2'!E19="", "", 'USER FORM2'!E19)</f>
        <v/>
      </c>
      <c r="J11" s="184" t="str">
        <f>IF('USER FORM2'!F19="", "", 'USER FORM2'!F19)</f>
        <v/>
      </c>
      <c r="K11" s="184" t="str">
        <f>IF('USER FORM2'!G19="", "", 'USER FORM2'!G19)</f>
        <v/>
      </c>
      <c r="L11" s="184" t="str">
        <f>IF('USER FORM2'!H19="", "", 'USER FORM2'!H19)</f>
        <v/>
      </c>
      <c r="M11" s="334" t="str">
        <f>IF('USER FORM2'!AZ19="", "", 'USER FORM2'!AZ19)</f>
        <v/>
      </c>
      <c r="N11" s="334" t="str">
        <f>IF('USER FORM2'!BA19="", "", 'USER FORM2'!BA19)</f>
        <v/>
      </c>
      <c r="O11" s="184" t="str">
        <f>IF('USER FORM2'!M19="", "", 'USER FORM2'!M19)</f>
        <v/>
      </c>
      <c r="P11" s="184" t="str">
        <f>IF('USER FORM2'!N19="", "", 'USER FORM2'!N19)</f>
        <v/>
      </c>
      <c r="Q11" s="184" t="str">
        <f>IF('USER FORM2'!Q19="", "", 'USER FORM2'!Q19)</f>
        <v/>
      </c>
      <c r="R11" s="184" t="b">
        <f>'USER FORM2'!AR19</f>
        <v>0</v>
      </c>
      <c r="S11" s="14"/>
      <c r="T11" s="14"/>
      <c r="U11" s="14"/>
      <c r="V11" s="14"/>
      <c r="W11" s="14"/>
      <c r="X11" s="14"/>
      <c r="Y11" s="14"/>
      <c r="Z11" s="14"/>
      <c r="AA11" s="14"/>
      <c r="AB11" s="14"/>
      <c r="AC11" s="14"/>
      <c r="AD11" s="14"/>
      <c r="AE11" s="14"/>
      <c r="AF11" s="14"/>
      <c r="AG11" s="14"/>
      <c r="AH11" s="14"/>
      <c r="AI11" s="14"/>
      <c r="AJ11" s="14"/>
      <c r="AK11" s="14"/>
      <c r="AL11" s="14"/>
      <c r="AM11" s="332" t="str">
        <f>'USER FORM3'!$AY$17</f>
        <v/>
      </c>
      <c r="AN11" s="335" t="str">
        <f>'USER FORM3'!$AY$24</f>
        <v/>
      </c>
      <c r="AO11" s="336" t="str">
        <f>'USER FORM3'!$AY$18</f>
        <v/>
      </c>
      <c r="AP11" s="336" t="str">
        <f>'USER FORM3'!$AY$20</f>
        <v/>
      </c>
      <c r="AQ11" s="337" t="str">
        <f>'USER FORM3'!$AY$19</f>
        <v/>
      </c>
      <c r="AR11" s="337" t="str">
        <f>'USER FORM3'!$AY$22</f>
        <v/>
      </c>
      <c r="AS11" s="436" t="str">
        <f>'USER FORM3'!$AY$36</f>
        <v/>
      </c>
      <c r="AT11" s="336">
        <f>'USER FORM3'!$AY$23</f>
        <v>1</v>
      </c>
      <c r="AU11" s="336" t="str">
        <f>'USER FORM3'!$AY$21</f>
        <v/>
      </c>
      <c r="AV11" s="337" t="str">
        <f>IFERROR('USER FORM3'!$AY$25,"")</f>
        <v/>
      </c>
      <c r="AW11" s="338">
        <f>COUNTIFS(DEGREE_TYPE,"Bachelor",'USER FORM2'!$N$10:$N$21,"PROGRAM GRADUATED")+COUNTIFS(DEGREE_TYPE,"Bachelor",'USER FORM2'!$N$10:$N$21,"PROGRAM IN PROGRESS")</f>
        <v>0</v>
      </c>
      <c r="AX11" s="338">
        <f t="shared" si="0"/>
        <v>0</v>
      </c>
      <c r="AY11" s="338">
        <f t="shared" si="1"/>
        <v>0</v>
      </c>
      <c r="AZ11" s="332" t="str">
        <f>'USER FORM2'!$AQ$3</f>
        <v/>
      </c>
      <c r="BA11" s="337" t="str">
        <f>'USER FORM5'!$AP$2</f>
        <v/>
      </c>
      <c r="BB11" s="332" t="str">
        <f>IF('USER FORM5'!$AE$2=0,"",'USER FORM5'!$AE$2)</f>
        <v>NO</v>
      </c>
      <c r="BC11" s="337" t="str">
        <f>'USER FORM5'!$AZ$2</f>
        <v>NO EXTC</v>
      </c>
      <c r="BD11" s="332" t="str">
        <f>IF('USER FEEDBACK'!$C$47=0,"",'USER FEEDBACK'!$C$47)</f>
        <v/>
      </c>
      <c r="BE11" t="str">
        <f>'USER FEEDBACK'!$Q$8</f>
        <v>NO</v>
      </c>
      <c r="BF11" t="str">
        <f>'USER FEEDBACK'!$Q$11</f>
        <v>Missing Information</v>
      </c>
      <c r="BG11" t="str">
        <f>'USER FEEDBACK'!$Q$14</f>
        <v>No</v>
      </c>
      <c r="BH11" t="str">
        <f>'USER FEEDBACK'!$Q$20&amp;" "&amp;'USER FEEDBACK'!$Q$21&amp;" "&amp;'USER FEEDBACK'!$Q$22</f>
        <v xml:space="preserve">  - -  - -</v>
      </c>
      <c r="BI11" t="str">
        <f>'USER FORM1'!$C$65</f>
        <v>VERSION 2</v>
      </c>
      <c r="BJ11">
        <f>'USER FORM4'!$G$38</f>
        <v>0</v>
      </c>
      <c r="BK11">
        <f>'USER FEEDBACK'!$V$7</f>
        <v>0</v>
      </c>
      <c r="BL11" t="str">
        <f>(IF(OR('USER FEEDBACK'!$Z$64,'USER FEEDBACK'!$Z$31="Q4R"),"Y","N"))</f>
        <v>N</v>
      </c>
      <c r="BM11">
        <f>'USER FORM1'!$D$25</f>
        <v>0</v>
      </c>
      <c r="BN11">
        <f>'USER FORM1'!$D$26</f>
        <v>0</v>
      </c>
      <c r="BO11">
        <f>'USER FORM1'!$D$27</f>
        <v>0</v>
      </c>
      <c r="BP11" t="str">
        <f>IF('USER FEEDBACK'!$AA$64=TRUE, "Y","N")</f>
        <v>N</v>
      </c>
      <c r="BQ11" t="str">
        <f>IF('USER FEEDBACK'!$AC$64=TRUE, "Y","N")</f>
        <v>N</v>
      </c>
      <c r="BR11" t="str">
        <f>IF('USER FEEDBACK'!$AB$64=TRUE, "Y","N")</f>
        <v>N</v>
      </c>
      <c r="BS11" t="str">
        <f>IF('USER FEEDBACK'!$AD$64=TRUE, "Y","N")</f>
        <v>N</v>
      </c>
      <c r="BT11" t="str">
        <f>IF('USER FEEDBACK'!$AE$64=TRUE, "Y","N")</f>
        <v>N</v>
      </c>
      <c r="BU11" t="str">
        <f>IF('USER FEEDBACK'!$AF$64=TRUE, "Y","N")</f>
        <v>N</v>
      </c>
      <c r="BV11">
        <f>'CHECK CONTEXT'!$B$8</f>
        <v>0</v>
      </c>
      <c r="BW11" s="15">
        <f>'CHECK CONTEXT'!$B$12</f>
        <v>0</v>
      </c>
      <c r="BX11">
        <f>'CHECK CONTEXT'!$I$5</f>
        <v>0</v>
      </c>
      <c r="BY11">
        <f ca="1">SUM('USER FEEDBACK'!$G$7:$G$17)</f>
        <v>0</v>
      </c>
      <c r="BZ11">
        <f>'CHECK CONTEXT'!$B$5</f>
        <v>0</v>
      </c>
      <c r="CA11">
        <f>'CHECK CONTEXT'!$B$6</f>
        <v>0</v>
      </c>
      <c r="CB11">
        <f>'CHECK CONTEXT'!$B$7</f>
        <v>0</v>
      </c>
      <c r="CC11">
        <f>'CHECK CONTEXT'!$B$8</f>
        <v>0</v>
      </c>
      <c r="CD11">
        <f>'CHECK CONTEXT'!$B$9</f>
        <v>0</v>
      </c>
    </row>
    <row r="12" spans="1:82">
      <c r="A12" s="332" t="str">
        <f>IF('USER FORM1'!$C$10="","",'USER FORM1'!$C$10)</f>
        <v/>
      </c>
      <c r="B12" s="332" t="str">
        <f>IF('USER FORM1'!$D$10="","",'USER FORM1'!$D$10)</f>
        <v/>
      </c>
      <c r="C12" s="332" t="str">
        <f>TRIM(IF('USER FORM1'!$E$10="", "",'USER FORM1'!$E$10))</f>
        <v/>
      </c>
      <c r="D12" s="332" t="str">
        <f>IF('USER FORM1'!$F$10="","",'USER FORM1'!$F$10)</f>
        <v/>
      </c>
      <c r="E12" s="332" t="str">
        <f>IF('USER FORM1'!$G$10="", "",'USER FORM1'!$G$10)</f>
        <v/>
      </c>
      <c r="F12" s="333" t="s">
        <v>172</v>
      </c>
      <c r="G12" s="184" t="str">
        <f>IF('USER FORM2'!C20="", "", 'USER FORM2'!C20)</f>
        <v/>
      </c>
      <c r="H12" s="184" t="str">
        <f>IF('USER FORM2'!D20="", "", 'USER FORM2'!D20)</f>
        <v/>
      </c>
      <c r="I12" s="184" t="str">
        <f>IF('USER FORM2'!E20="", "", 'USER FORM2'!E20)</f>
        <v/>
      </c>
      <c r="J12" s="184" t="str">
        <f>IF('USER FORM2'!F20="", "", 'USER FORM2'!F20)</f>
        <v/>
      </c>
      <c r="K12" s="184" t="str">
        <f>IF('USER FORM2'!G20="", "", 'USER FORM2'!G20)</f>
        <v/>
      </c>
      <c r="L12" s="184" t="str">
        <f>IF('USER FORM2'!H20="", "", 'USER FORM2'!H20)</f>
        <v/>
      </c>
      <c r="M12" s="334" t="str">
        <f>IF('USER FORM2'!AZ20="", "", 'USER FORM2'!AZ20)</f>
        <v/>
      </c>
      <c r="N12" s="334" t="str">
        <f>IF('USER FORM2'!BA20="", "", 'USER FORM2'!BA20)</f>
        <v/>
      </c>
      <c r="O12" s="184" t="str">
        <f>IF('USER FORM2'!M20="", "", 'USER FORM2'!M20)</f>
        <v/>
      </c>
      <c r="P12" s="184" t="str">
        <f>IF('USER FORM2'!N20="", "", 'USER FORM2'!N20)</f>
        <v/>
      </c>
      <c r="Q12" s="184" t="str">
        <f>IF('USER FORM2'!Q20="", "", 'USER FORM2'!Q20)</f>
        <v/>
      </c>
      <c r="R12" s="184" t="b">
        <f>'USER FORM2'!AR20</f>
        <v>0</v>
      </c>
      <c r="S12" s="14"/>
      <c r="T12" s="14"/>
      <c r="U12" s="14"/>
      <c r="V12" s="14"/>
      <c r="W12" s="14"/>
      <c r="X12" s="14"/>
      <c r="Y12" s="14"/>
      <c r="Z12" s="14"/>
      <c r="AA12" s="14"/>
      <c r="AB12" s="14"/>
      <c r="AC12" s="14"/>
      <c r="AD12" s="14"/>
      <c r="AE12" s="14"/>
      <c r="AF12" s="14"/>
      <c r="AG12" s="14"/>
      <c r="AH12" s="14"/>
      <c r="AI12" s="14"/>
      <c r="AJ12" s="14"/>
      <c r="AK12" s="14"/>
      <c r="AL12" s="14"/>
      <c r="AM12" s="332" t="str">
        <f>'USER FORM3'!$AY$17</f>
        <v/>
      </c>
      <c r="AN12" s="335" t="str">
        <f>'USER FORM3'!$AY$24</f>
        <v/>
      </c>
      <c r="AO12" s="336" t="str">
        <f>'USER FORM3'!$AY$18</f>
        <v/>
      </c>
      <c r="AP12" s="336" t="str">
        <f>'USER FORM3'!$AY$20</f>
        <v/>
      </c>
      <c r="AQ12" s="337" t="str">
        <f>'USER FORM3'!$AY$19</f>
        <v/>
      </c>
      <c r="AR12" s="337" t="str">
        <f>'USER FORM3'!$AY$22</f>
        <v/>
      </c>
      <c r="AS12" s="436" t="str">
        <f>'USER FORM3'!$AY$36</f>
        <v/>
      </c>
      <c r="AT12" s="336">
        <f>'USER FORM3'!$AY$23</f>
        <v>1</v>
      </c>
      <c r="AU12" s="336" t="str">
        <f>'USER FORM3'!$AY$21</f>
        <v/>
      </c>
      <c r="AV12" s="337" t="str">
        <f>IFERROR('USER FORM3'!$AY$25,"")</f>
        <v/>
      </c>
      <c r="AW12" s="338">
        <f>COUNTIFS(DEGREE_TYPE,"Bachelor",'USER FORM2'!$N$10:$N$21,"PROGRAM GRADUATED")+COUNTIFS(DEGREE_TYPE,"Bachelor",'USER FORM2'!$N$10:$N$21,"PROGRAM IN PROGRESS")</f>
        <v>0</v>
      </c>
      <c r="AX12" s="338">
        <f t="shared" si="0"/>
        <v>0</v>
      </c>
      <c r="AY12" s="338">
        <f t="shared" si="1"/>
        <v>0</v>
      </c>
      <c r="AZ12" s="332" t="str">
        <f>'USER FORM2'!$AQ$3</f>
        <v/>
      </c>
      <c r="BA12" s="337" t="str">
        <f>'USER FORM5'!$AP$2</f>
        <v/>
      </c>
      <c r="BB12" s="332" t="str">
        <f>IF('USER FORM5'!$AE$2=0,"",'USER FORM5'!$AE$2)</f>
        <v>NO</v>
      </c>
      <c r="BC12" s="337" t="str">
        <f>'USER FORM5'!$AZ$2</f>
        <v>NO EXTC</v>
      </c>
      <c r="BD12" s="332" t="str">
        <f>IF('USER FEEDBACK'!$C$47=0,"",'USER FEEDBACK'!$C$47)</f>
        <v/>
      </c>
      <c r="BE12" t="str">
        <f>'USER FEEDBACK'!$Q$8</f>
        <v>NO</v>
      </c>
      <c r="BF12" t="str">
        <f>'USER FEEDBACK'!$Q$11</f>
        <v>Missing Information</v>
      </c>
      <c r="BG12" t="str">
        <f>'USER FEEDBACK'!$Q$14</f>
        <v>No</v>
      </c>
      <c r="BH12" t="str">
        <f>'USER FEEDBACK'!$Q$20&amp;" "&amp;'USER FEEDBACK'!$Q$21&amp;" "&amp;'USER FEEDBACK'!$Q$22</f>
        <v xml:space="preserve">  - -  - -</v>
      </c>
      <c r="BI12" t="str">
        <f>'USER FORM1'!$C$65</f>
        <v>VERSION 2</v>
      </c>
      <c r="BJ12">
        <f>'USER FORM4'!$G$38</f>
        <v>0</v>
      </c>
      <c r="BK12">
        <f>'USER FEEDBACK'!$V$7</f>
        <v>0</v>
      </c>
      <c r="BL12" t="str">
        <f>(IF(OR('USER FEEDBACK'!$Z$64,'USER FEEDBACK'!$Z$31="Q4R"),"Y","N"))</f>
        <v>N</v>
      </c>
      <c r="BM12">
        <f>'USER FORM1'!$D$25</f>
        <v>0</v>
      </c>
      <c r="BN12">
        <f>'USER FORM1'!$D$26</f>
        <v>0</v>
      </c>
      <c r="BO12">
        <f>'USER FORM1'!$D$27</f>
        <v>0</v>
      </c>
      <c r="BP12" t="str">
        <f>IF('USER FEEDBACK'!$AA$64=TRUE, "Y","N")</f>
        <v>N</v>
      </c>
      <c r="BQ12" t="str">
        <f>IF('USER FEEDBACK'!$AC$64=TRUE, "Y","N")</f>
        <v>N</v>
      </c>
      <c r="BR12" t="str">
        <f>IF('USER FEEDBACK'!$AB$64=TRUE, "Y","N")</f>
        <v>N</v>
      </c>
      <c r="BS12" t="str">
        <f>IF('USER FEEDBACK'!$AD$64=TRUE, "Y","N")</f>
        <v>N</v>
      </c>
      <c r="BT12" t="str">
        <f>IF('USER FEEDBACK'!$AE$64=TRUE, "Y","N")</f>
        <v>N</v>
      </c>
      <c r="BU12" t="str">
        <f>IF('USER FEEDBACK'!$AF$64=TRUE, "Y","N")</f>
        <v>N</v>
      </c>
      <c r="BV12">
        <f>'CHECK CONTEXT'!$B$8</f>
        <v>0</v>
      </c>
      <c r="BW12" s="15">
        <f>'CHECK CONTEXT'!$B$12</f>
        <v>0</v>
      </c>
      <c r="BX12">
        <f>'CHECK CONTEXT'!$I$5</f>
        <v>0</v>
      </c>
      <c r="BY12">
        <f ca="1">SUM('USER FEEDBACK'!$G$7:$G$17)</f>
        <v>0</v>
      </c>
      <c r="BZ12">
        <f>'CHECK CONTEXT'!$B$5</f>
        <v>0</v>
      </c>
      <c r="CA12">
        <f>'CHECK CONTEXT'!$B$6</f>
        <v>0</v>
      </c>
      <c r="CB12">
        <f>'CHECK CONTEXT'!$B$7</f>
        <v>0</v>
      </c>
      <c r="CC12">
        <f>'CHECK CONTEXT'!$B$8</f>
        <v>0</v>
      </c>
      <c r="CD12">
        <f>'CHECK CONTEXT'!$B$9</f>
        <v>0</v>
      </c>
    </row>
    <row r="13" spans="1:82">
      <c r="A13" s="332" t="str">
        <f>IF('USER FORM1'!$C$10="","",'USER FORM1'!$C$10)</f>
        <v/>
      </c>
      <c r="B13" s="332" t="str">
        <f>IF('USER FORM1'!$D$10="","",'USER FORM1'!$D$10)</f>
        <v/>
      </c>
      <c r="C13" s="332" t="str">
        <f>TRIM(IF('USER FORM1'!$E$10="", "",'USER FORM1'!$E$10))</f>
        <v/>
      </c>
      <c r="D13" s="332" t="str">
        <f>IF('USER FORM1'!$F$10="","",'USER FORM1'!$F$10)</f>
        <v/>
      </c>
      <c r="E13" s="332" t="str">
        <f>IF('USER FORM1'!$G$10="", "",'USER FORM1'!$G$10)</f>
        <v/>
      </c>
      <c r="F13" s="333" t="s">
        <v>172</v>
      </c>
      <c r="G13" s="184" t="str">
        <f>IF('USER FORM2'!C21="", "", 'USER FORM2'!C21)</f>
        <v/>
      </c>
      <c r="H13" s="184" t="str">
        <f>IF('USER FORM2'!D21="", "", 'USER FORM2'!D21)</f>
        <v/>
      </c>
      <c r="I13" s="184" t="str">
        <f>IF('USER FORM2'!E21="", "", 'USER FORM2'!E21)</f>
        <v/>
      </c>
      <c r="J13" s="184" t="str">
        <f>IF('USER FORM2'!F21="", "", 'USER FORM2'!F21)</f>
        <v/>
      </c>
      <c r="K13" s="184" t="str">
        <f>IF('USER FORM2'!G21="", "", 'USER FORM2'!G21)</f>
        <v/>
      </c>
      <c r="L13" s="184" t="str">
        <f>IF('USER FORM2'!H21="", "", 'USER FORM2'!H21)</f>
        <v/>
      </c>
      <c r="M13" s="334" t="str">
        <f>IF('USER FORM2'!AZ21="", "", 'USER FORM2'!AZ21)</f>
        <v/>
      </c>
      <c r="N13" s="334" t="str">
        <f>IF('USER FORM2'!BA21="", "", 'USER FORM2'!BA21)</f>
        <v/>
      </c>
      <c r="O13" s="184" t="str">
        <f>IF('USER FORM2'!M21="", "", 'USER FORM2'!M21)</f>
        <v/>
      </c>
      <c r="P13" s="184" t="str">
        <f>IF('USER FORM2'!N21="", "", 'USER FORM2'!N21)</f>
        <v/>
      </c>
      <c r="Q13" s="184" t="str">
        <f>IF('USER FORM2'!Q21="", "", 'USER FORM2'!Q21)</f>
        <v/>
      </c>
      <c r="R13" s="184" t="b">
        <f>'USER FORM2'!AR21</f>
        <v>0</v>
      </c>
      <c r="S13" s="14"/>
      <c r="T13" s="14"/>
      <c r="U13" s="14"/>
      <c r="V13" s="14"/>
      <c r="W13" s="14"/>
      <c r="X13" s="14"/>
      <c r="Y13" s="14"/>
      <c r="Z13" s="14"/>
      <c r="AA13" s="14"/>
      <c r="AB13" s="14"/>
      <c r="AC13" s="14"/>
      <c r="AD13" s="14"/>
      <c r="AE13" s="14"/>
      <c r="AF13" s="14"/>
      <c r="AG13" s="14"/>
      <c r="AH13" s="14"/>
      <c r="AI13" s="14"/>
      <c r="AJ13" s="14"/>
      <c r="AK13" s="14"/>
      <c r="AL13" s="14"/>
      <c r="AM13" s="332" t="str">
        <f>'USER FORM3'!$AY$17</f>
        <v/>
      </c>
      <c r="AN13" s="335" t="str">
        <f>'USER FORM3'!$AY$24</f>
        <v/>
      </c>
      <c r="AO13" s="336" t="str">
        <f>'USER FORM3'!$AY$18</f>
        <v/>
      </c>
      <c r="AP13" s="336" t="str">
        <f>'USER FORM3'!$AY$20</f>
        <v/>
      </c>
      <c r="AQ13" s="337" t="str">
        <f>'USER FORM3'!$AY$19</f>
        <v/>
      </c>
      <c r="AR13" s="337" t="str">
        <f>'USER FORM3'!$AY$22</f>
        <v/>
      </c>
      <c r="AS13" s="436" t="str">
        <f>'USER FORM3'!$AY$36</f>
        <v/>
      </c>
      <c r="AT13" s="336">
        <f>'USER FORM3'!$AY$23</f>
        <v>1</v>
      </c>
      <c r="AU13" s="336" t="str">
        <f>'USER FORM3'!$AY$21</f>
        <v/>
      </c>
      <c r="AV13" s="337" t="str">
        <f>IFERROR('USER FORM3'!$AY$25,"")</f>
        <v/>
      </c>
      <c r="AW13" s="338">
        <f>COUNTIFS(DEGREE_TYPE,"Bachelor",'USER FORM2'!$N$10:$N$21,"PROGRAM GRADUATED")+COUNTIFS(DEGREE_TYPE,"Bachelor",'USER FORM2'!$N$10:$N$21,"PROGRAM IN PROGRESS")</f>
        <v>0</v>
      </c>
      <c r="AX13" s="338">
        <f t="shared" si="0"/>
        <v>0</v>
      </c>
      <c r="AY13" s="338">
        <f t="shared" si="1"/>
        <v>0</v>
      </c>
      <c r="AZ13" s="332" t="str">
        <f>'USER FORM2'!$AQ$3</f>
        <v/>
      </c>
      <c r="BA13" s="337" t="str">
        <f>'USER FORM5'!$AP$2</f>
        <v/>
      </c>
      <c r="BB13" s="332" t="str">
        <f>IF('USER FORM5'!$AE$2=0,"",'USER FORM5'!$AE$2)</f>
        <v>NO</v>
      </c>
      <c r="BC13" s="337" t="str">
        <f>'USER FORM5'!$AZ$2</f>
        <v>NO EXTC</v>
      </c>
      <c r="BD13" s="332" t="str">
        <f>IF('USER FEEDBACK'!$C$47=0,"",'USER FEEDBACK'!$C$47)</f>
        <v/>
      </c>
      <c r="BE13" t="str">
        <f>'USER FEEDBACK'!$Q$8</f>
        <v>NO</v>
      </c>
      <c r="BF13" t="str">
        <f>'USER FEEDBACK'!$Q$11</f>
        <v>Missing Information</v>
      </c>
      <c r="BG13" t="str">
        <f>'USER FEEDBACK'!$Q$14</f>
        <v>No</v>
      </c>
      <c r="BH13" t="str">
        <f>'USER FEEDBACK'!$Q$20&amp;" "&amp;'USER FEEDBACK'!$Q$21&amp;" "&amp;'USER FEEDBACK'!$Q$22</f>
        <v xml:space="preserve">  - -  - -</v>
      </c>
      <c r="BI13" t="str">
        <f>'USER FORM1'!$C$65</f>
        <v>VERSION 2</v>
      </c>
      <c r="BJ13">
        <f>'USER FORM4'!$G$38</f>
        <v>0</v>
      </c>
      <c r="BK13">
        <f>'USER FEEDBACK'!$V$7</f>
        <v>0</v>
      </c>
      <c r="BL13" t="str">
        <f>(IF(OR('USER FEEDBACK'!$Z$64,'USER FEEDBACK'!$Z$31="Q4R"),"Y","N"))</f>
        <v>N</v>
      </c>
      <c r="BM13">
        <f>'USER FORM1'!$D$25</f>
        <v>0</v>
      </c>
      <c r="BN13">
        <f>'USER FORM1'!$D$26</f>
        <v>0</v>
      </c>
      <c r="BO13">
        <f>'USER FORM1'!$D$27</f>
        <v>0</v>
      </c>
      <c r="BP13" t="str">
        <f>IF('USER FEEDBACK'!$AA$64=TRUE, "Y","N")</f>
        <v>N</v>
      </c>
      <c r="BQ13" t="str">
        <f>IF('USER FEEDBACK'!$AC$64=TRUE, "Y","N")</f>
        <v>N</v>
      </c>
      <c r="BR13" t="str">
        <f>IF('USER FEEDBACK'!$AB$64=TRUE, "Y","N")</f>
        <v>N</v>
      </c>
      <c r="BS13" t="str">
        <f>IF('USER FEEDBACK'!$AD$64=TRUE, "Y","N")</f>
        <v>N</v>
      </c>
      <c r="BT13" t="str">
        <f>IF('USER FEEDBACK'!$AE$64=TRUE, "Y","N")</f>
        <v>N</v>
      </c>
      <c r="BU13" t="str">
        <f>IF('USER FEEDBACK'!$AF$64=TRUE, "Y","N")</f>
        <v>N</v>
      </c>
      <c r="BV13">
        <f>'CHECK CONTEXT'!$B$8</f>
        <v>0</v>
      </c>
      <c r="BW13" s="15">
        <f>'CHECK CONTEXT'!$B$12</f>
        <v>0</v>
      </c>
      <c r="BX13">
        <f>'CHECK CONTEXT'!$I$5</f>
        <v>0</v>
      </c>
      <c r="BY13">
        <f ca="1">SUM('USER FEEDBACK'!$G$7:$G$17)</f>
        <v>0</v>
      </c>
      <c r="BZ13">
        <f>'CHECK CONTEXT'!$B$5</f>
        <v>0</v>
      </c>
      <c r="CA13">
        <f>'CHECK CONTEXT'!$B$6</f>
        <v>0</v>
      </c>
      <c r="CB13">
        <f>'CHECK CONTEXT'!$B$7</f>
        <v>0</v>
      </c>
      <c r="CC13">
        <f>'CHECK CONTEXT'!$B$8</f>
        <v>0</v>
      </c>
      <c r="CD13">
        <f>'CHECK CONTEXT'!$B$9</f>
        <v>0</v>
      </c>
    </row>
    <row r="14" spans="1:82">
      <c r="A14" s="332" t="str">
        <f>IF('USER FORM1'!$C$10="","",'USER FORM1'!$C$10)</f>
        <v/>
      </c>
      <c r="B14" s="332" t="str">
        <f>IF('USER FORM1'!$D$10="","",'USER FORM1'!$D$10)</f>
        <v/>
      </c>
      <c r="C14" s="332" t="str">
        <f>TRIM(IF('USER FORM1'!$E$10="", "",'USER FORM1'!$E$10))</f>
        <v/>
      </c>
      <c r="D14" s="332" t="str">
        <f>IF('USER FORM1'!$F$10="","",'USER FORM1'!$F$10)</f>
        <v/>
      </c>
      <c r="E14" s="332" t="str">
        <f>IF('USER FORM1'!$G$10="", "",'USER FORM1'!$G$10)</f>
        <v/>
      </c>
      <c r="F14" s="339" t="s">
        <v>16107</v>
      </c>
      <c r="G14" s="340" t="str">
        <f>IF(ISERROR(VLOOKUP($S14,'USER FORM2'!$B$10:$AU$21,2,FALSE)),"",VLOOKUP($S14,'USER FORM2'!$B$10:$AU$21,2,FALSE))</f>
        <v/>
      </c>
      <c r="H14" s="340" t="str">
        <f>IF(ISERROR(VLOOKUP($S14,'USER FORM2'!$B$10:$AU$21,3,FALSE)),"",VLOOKUP($S14,'USER FORM2'!$B$10:$AU$21,3,FALSE))</f>
        <v/>
      </c>
      <c r="I14" s="340" t="str">
        <f>IF(ISERROR(VLOOKUP($S14,'USER FORM2'!$B$10:$AU$21,4,FALSE)),"",VLOOKUP($S14,'USER FORM2'!$B$10:$AU$21,4,FALSE))</f>
        <v/>
      </c>
      <c r="J14" s="340" t="str">
        <f>IF(ISERROR(VLOOKUP($S14,'USER FORM2'!$B$10:$AU$21,5,FALSE)),"",VLOOKUP($S14,'USER FORM2'!$B$10:$AU$21,5,FALSE))</f>
        <v/>
      </c>
      <c r="K14" s="340" t="str">
        <f>IF(ISERROR(VLOOKUP($S14,'USER FORM2'!$B$10:$AU$21,6,FALSE)),"",VLOOKUP($S14,'USER FORM2'!$B$10:$AU$21,6,FALSE))</f>
        <v/>
      </c>
      <c r="L14" s="340" t="str">
        <f>IF(ISERROR(VLOOKUP($S14,'USER FORM2'!$B$10:$AU$21,7,FALSE)),"",VLOOKUP($S14,'USER FORM2'!$B$10:$AU$21,7,FALSE))</f>
        <v/>
      </c>
      <c r="M14" s="341" t="str">
        <f>IF(ISERROR(VLOOKUP($S14,'USER FORM2'!$B$10:$BB$21,51,FALSE)),"",VLOOKUP($S14,'USER FORM2'!$B$10:$BB$21,51,FALSE))</f>
        <v/>
      </c>
      <c r="N14" s="341" t="str">
        <f>IF(ISERROR(VLOOKUP($S14,'USER FORM2'!$B$10:$BB$21,52,FALSE)),"",VLOOKUP($S14,'USER FORM2'!$B$10:$BB$21,52,FALSE))</f>
        <v/>
      </c>
      <c r="O14" s="341" t="str">
        <f>IF(ISERROR(VLOOKUP($S14,'USER FORM2'!$B$10:$BB$21,12,FALSE)),"",VLOOKUP($S14,'USER FORM2'!$B$10:$BB$21,12,FALSE))</f>
        <v/>
      </c>
      <c r="P14" s="342" t="str">
        <f>IF(ISERROR(VLOOKUP($S14,'USER FORM2'!$B$10:$BB$21,13,FALSE)),"",IF(VLOOKUP($S14,'USER FORM2'!$B$10:$BB$21,13,FALSE)="","",VLOOKUP($S14,'USER FORM2'!$B$10:$BB$21,13,FALSE)))</f>
        <v/>
      </c>
      <c r="Q14" s="342" t="str">
        <f>IF(ISERROR(VLOOKUP($S14,'USER FORM2'!$B$10:$BB$21,16,FALSE)),"",VLOOKUP($S14,'USER FORM2'!$B$10:$BB$21,16,FALSE))</f>
        <v/>
      </c>
      <c r="R14" s="342" t="str">
        <f>IF(ISERROR(VLOOKUP($S14,'USER FORM2'!$B$10:$AW$21,43,FALSE)),"",VLOOKUP($S14,'USER FORM2'!$B$10:$AW$21,43,FALSE))</f>
        <v/>
      </c>
      <c r="S14" s="340" t="str">
        <f>IF('USER FORM3'!C15="","",'USER FORM3'!C15)</f>
        <v/>
      </c>
      <c r="T14" s="340" t="str">
        <f>IF('USER FORM3'!D15="","",'USER FORM3'!D15)</f>
        <v/>
      </c>
      <c r="U14" s="340" t="str">
        <f>IF('USER FORM3'!E15="","",'USER FORM3'!E15)</f>
        <v/>
      </c>
      <c r="V14" s="340" t="str">
        <f>IF('USER FORM3'!F15="","",'USER FORM3'!F15)</f>
        <v/>
      </c>
      <c r="W14" s="340" t="str">
        <f>IF('USER FORM3'!G15="","",'USER FORM3'!G15)</f>
        <v/>
      </c>
      <c r="X14" s="340" t="str">
        <f>IF('USER FORM3'!H15="","",'USER FORM3'!H15)</f>
        <v/>
      </c>
      <c r="Y14" s="340" t="str">
        <f>IF('USER FORM3'!I15="","",'USER FORM3'!I15)</f>
        <v/>
      </c>
      <c r="Z14" s="340" t="str">
        <f>IF('USER FORM3'!J15="","",'USER FORM3'!J15)</f>
        <v>IP (In Progress)</v>
      </c>
      <c r="AA14" s="340" t="str">
        <f>IF('USER FORM3'!K15="","",'USER FORM3'!K15)</f>
        <v/>
      </c>
      <c r="AB14" s="340" t="str">
        <f>IF('USER FORM3'!L15="","",'USER FORM3'!L15)</f>
        <v/>
      </c>
      <c r="AC14" s="340" t="str">
        <f>IF('USER FORM3'!M15="","",'USER FORM3'!M15)</f>
        <v/>
      </c>
      <c r="AD14" s="340" t="str">
        <f>IF('USER FORM3'!N15="","",'USER FORM3'!N15)</f>
        <v/>
      </c>
      <c r="AE14" s="340" t="str">
        <f>IF('USER FORM3'!O15="","",'USER FORM3'!O15)</f>
        <v/>
      </c>
      <c r="AF14" s="340" t="str">
        <f>IF('USER FORM3'!P15="","",'USER FORM3'!P15)</f>
        <v/>
      </c>
      <c r="AG14" s="340" t="str">
        <f>IF('USER FORM3'!Q15="","",'USER FORM3'!Q15)</f>
        <v/>
      </c>
      <c r="AH14" s="14"/>
      <c r="AI14" s="14"/>
      <c r="AJ14" s="14"/>
      <c r="AK14" s="14"/>
      <c r="AL14" s="14"/>
      <c r="AM14" s="332" t="str">
        <f>'USER FORM3'!$AY$17</f>
        <v/>
      </c>
      <c r="AN14" s="335" t="str">
        <f>'USER FORM3'!$AY$24</f>
        <v/>
      </c>
      <c r="AO14" s="336" t="str">
        <f>'USER FORM3'!$AY$18</f>
        <v/>
      </c>
      <c r="AP14" s="336" t="str">
        <f>'USER FORM3'!$AY$20</f>
        <v/>
      </c>
      <c r="AQ14" s="337" t="str">
        <f>'USER FORM3'!$AY$19</f>
        <v/>
      </c>
      <c r="AR14" s="337" t="str">
        <f>'USER FORM3'!$AY$22</f>
        <v/>
      </c>
      <c r="AS14" s="436" t="str">
        <f>'USER FORM3'!$AY$36</f>
        <v/>
      </c>
      <c r="AT14" s="336">
        <f>'USER FORM3'!$AY$23</f>
        <v>1</v>
      </c>
      <c r="AU14" s="336" t="str">
        <f>'USER FORM3'!$AY$21</f>
        <v/>
      </c>
      <c r="AV14" s="337" t="str">
        <f>IFERROR('USER FORM3'!$AY$25,"")</f>
        <v/>
      </c>
      <c r="AW14" s="338">
        <f>COUNTIFS(DEGREE_TYPE,"Bachelor",'USER FORM2'!$N$10:$N$21,"PROGRAM GRADUATED")+COUNTIFS(DEGREE_TYPE,"Bachelor",'USER FORM2'!$N$10:$N$21,"PROGRAM IN PROGRESS")</f>
        <v>0</v>
      </c>
      <c r="AX14" s="338">
        <f t="shared" si="0"/>
        <v>0</v>
      </c>
      <c r="AY14" s="338">
        <f t="shared" si="1"/>
        <v>0</v>
      </c>
      <c r="AZ14" s="332" t="str">
        <f>'USER FORM2'!$AQ$3</f>
        <v/>
      </c>
      <c r="BA14" s="337" t="str">
        <f>'USER FORM5'!$AP$2</f>
        <v/>
      </c>
      <c r="BB14" s="332" t="str">
        <f>IF('USER FORM5'!$AE$2=0,"",'USER FORM5'!$AE$2)</f>
        <v>NO</v>
      </c>
      <c r="BC14" s="337" t="str">
        <f>'USER FORM5'!$AZ$2</f>
        <v>NO EXTC</v>
      </c>
      <c r="BD14" s="332" t="str">
        <f>IF('USER FEEDBACK'!$C$47=0,"",'USER FEEDBACK'!$C$47)</f>
        <v/>
      </c>
      <c r="BE14" t="str">
        <f>'USER FEEDBACK'!$Q$8</f>
        <v>NO</v>
      </c>
      <c r="BF14" t="str">
        <f>'USER FEEDBACK'!$Q$11</f>
        <v>Missing Information</v>
      </c>
      <c r="BG14" t="str">
        <f>'USER FEEDBACK'!$Q$14</f>
        <v>No</v>
      </c>
      <c r="BH14" t="str">
        <f>'USER FEEDBACK'!$Q$20&amp;" "&amp;'USER FEEDBACK'!$Q$21&amp;" "&amp;'USER FEEDBACK'!$Q$22</f>
        <v xml:space="preserve">  - -  - -</v>
      </c>
      <c r="BI14" t="str">
        <f>'USER FORM1'!$C$65</f>
        <v>VERSION 2</v>
      </c>
      <c r="BJ14">
        <f>'USER FORM4'!$G$38</f>
        <v>0</v>
      </c>
      <c r="BK14">
        <f>'USER FEEDBACK'!$V$7</f>
        <v>0</v>
      </c>
      <c r="BL14" t="str">
        <f>(IF(OR('USER FEEDBACK'!$Z$64,'USER FEEDBACK'!$Z$31="Q4R"),"Y","N"))</f>
        <v>N</v>
      </c>
      <c r="BM14">
        <f>'USER FORM1'!$D$25</f>
        <v>0</v>
      </c>
      <c r="BN14">
        <f>'USER FORM1'!$D$26</f>
        <v>0</v>
      </c>
      <c r="BO14">
        <f>'USER FORM1'!$D$27</f>
        <v>0</v>
      </c>
      <c r="BP14" t="str">
        <f>IF('USER FEEDBACK'!$AA$64=TRUE, "Y","N")</f>
        <v>N</v>
      </c>
      <c r="BQ14" t="str">
        <f>IF('USER FEEDBACK'!$AC$64=TRUE, "Y","N")</f>
        <v>N</v>
      </c>
      <c r="BR14" t="str">
        <f>IF('USER FEEDBACK'!$AB$64=TRUE, "Y","N")</f>
        <v>N</v>
      </c>
      <c r="BS14" t="str">
        <f>IF('USER FEEDBACK'!$AD$64=TRUE, "Y","N")</f>
        <v>N</v>
      </c>
      <c r="BT14" t="str">
        <f>IF('USER FEEDBACK'!$AE$64=TRUE, "Y","N")</f>
        <v>N</v>
      </c>
      <c r="BU14" t="str">
        <f>IF('USER FEEDBACK'!$AF$64=TRUE, "Y","N")</f>
        <v>N</v>
      </c>
      <c r="BV14">
        <f>'CHECK CONTEXT'!$B$8</f>
        <v>0</v>
      </c>
      <c r="BW14" s="15">
        <f>'CHECK CONTEXT'!$B$12</f>
        <v>0</v>
      </c>
      <c r="BX14">
        <f>'CHECK CONTEXT'!$I$5</f>
        <v>0</v>
      </c>
      <c r="BY14">
        <f ca="1">SUM('USER FEEDBACK'!$G$7:$G$17)</f>
        <v>0</v>
      </c>
      <c r="BZ14">
        <f>'CHECK CONTEXT'!$B$5</f>
        <v>0</v>
      </c>
      <c r="CA14">
        <f>'CHECK CONTEXT'!$B$6</f>
        <v>0</v>
      </c>
      <c r="CB14">
        <f>'CHECK CONTEXT'!$B$7</f>
        <v>0</v>
      </c>
      <c r="CC14">
        <f>'CHECK CONTEXT'!$B$8</f>
        <v>0</v>
      </c>
      <c r="CD14">
        <f>'CHECK CONTEXT'!$B$9</f>
        <v>0</v>
      </c>
    </row>
    <row r="15" spans="1:82">
      <c r="A15" s="332" t="str">
        <f>IF('USER FORM1'!$C$10="","",'USER FORM1'!$C$10)</f>
        <v/>
      </c>
      <c r="B15" s="332" t="str">
        <f>IF('USER FORM1'!$D$10="","",'USER FORM1'!$D$10)</f>
        <v/>
      </c>
      <c r="C15" s="332" t="str">
        <f>TRIM(IF('USER FORM1'!$E$10="", "",'USER FORM1'!$E$10))</f>
        <v/>
      </c>
      <c r="D15" s="332" t="str">
        <f>IF('USER FORM1'!$F$10="","",'USER FORM1'!$F$10)</f>
        <v/>
      </c>
      <c r="E15" s="332" t="str">
        <f>IF('USER FORM1'!$G$10="", "",'USER FORM1'!$G$10)</f>
        <v/>
      </c>
      <c r="F15" s="339" t="s">
        <v>16107</v>
      </c>
      <c r="G15" s="340" t="str">
        <f>IF(ISERROR(VLOOKUP($S15,'USER FORM2'!$B$10:$AU$21,2,FALSE)),"",VLOOKUP($S15,'USER FORM2'!$B$10:$AU$21,2,FALSE))</f>
        <v/>
      </c>
      <c r="H15" s="340" t="str">
        <f>IF(ISERROR(VLOOKUP($S15,'USER FORM2'!$B$10:$AU$21,3,FALSE)),"",VLOOKUP($S15,'USER FORM2'!$B$10:$AU$21,3,FALSE))</f>
        <v/>
      </c>
      <c r="I15" s="340" t="str">
        <f>IF(ISERROR(VLOOKUP($S15,'USER FORM2'!$B$10:$AU$21,4,FALSE)),"",VLOOKUP($S15,'USER FORM2'!$B$10:$AU$21,4,FALSE))</f>
        <v/>
      </c>
      <c r="J15" s="340" t="str">
        <f>IF(ISERROR(VLOOKUP($S15,'USER FORM2'!$B$10:$AU$21,5,FALSE)),"",VLOOKUP($S15,'USER FORM2'!$B$10:$AU$21,5,FALSE))</f>
        <v/>
      </c>
      <c r="K15" s="340" t="str">
        <f>IF(ISERROR(VLOOKUP($S15,'USER FORM2'!$B$10:$AU$21,6,FALSE)),"",VLOOKUP($S15,'USER FORM2'!$B$10:$AU$21,6,FALSE))</f>
        <v/>
      </c>
      <c r="L15" s="340" t="str">
        <f>IF(ISERROR(VLOOKUP($S15,'USER FORM2'!$B$10:$AU$21,7,FALSE)),"",VLOOKUP($S15,'USER FORM2'!$B$10:$AU$21,7,FALSE))</f>
        <v/>
      </c>
      <c r="M15" s="341" t="str">
        <f>IF(ISERROR(VLOOKUP($S15,'USER FORM2'!$B$10:$BB$21,51,FALSE)),"",VLOOKUP($S15,'USER FORM2'!$B$10:$BB$21,51,FALSE))</f>
        <v/>
      </c>
      <c r="N15" s="341" t="str">
        <f>IF(ISERROR(VLOOKUP($S15,'USER FORM2'!$B$10:$BB$21,52,FALSE)),"",VLOOKUP($S15,'USER FORM2'!$B$10:$BB$21,52,FALSE))</f>
        <v/>
      </c>
      <c r="O15" s="341" t="str">
        <f>IF(ISERROR(VLOOKUP($S15,'USER FORM2'!$B$10:$BB$21,12,FALSE)),"",VLOOKUP($S15,'USER FORM2'!$B$10:$BB$21,12,FALSE))</f>
        <v/>
      </c>
      <c r="P15" s="342" t="str">
        <f>IF(ISERROR(VLOOKUP($S15,'USER FORM2'!$B$10:$BB$21,13,FALSE)),"",IF(VLOOKUP($S15,'USER FORM2'!$B$10:$BB$21,13,FALSE)="","",VLOOKUP($S15,'USER FORM2'!$B$10:$BB$21,13,FALSE)))</f>
        <v/>
      </c>
      <c r="Q15" s="342" t="str">
        <f>IF(ISERROR(VLOOKUP($S15,'USER FORM2'!$B$10:$BB$21,16,FALSE)),"",VLOOKUP($S15,'USER FORM2'!$B$10:$BB$21,16,FALSE))</f>
        <v/>
      </c>
      <c r="R15" s="342" t="str">
        <f>IF(ISERROR(VLOOKUP($S15,'USER FORM2'!$B$10:$AW$21,43,FALSE)),"",VLOOKUP($S15,'USER FORM2'!$B$10:$AW$21,43,FALSE))</f>
        <v/>
      </c>
      <c r="S15" s="340" t="str">
        <f>IF('USER FORM3'!C16="","",'USER FORM3'!C16)</f>
        <v/>
      </c>
      <c r="T15" s="340" t="str">
        <f>IF('USER FORM3'!D16="","",'USER FORM3'!D16)</f>
        <v/>
      </c>
      <c r="U15" s="340" t="str">
        <f>IF('USER FORM3'!E16="","",'USER FORM3'!E16)</f>
        <v/>
      </c>
      <c r="V15" s="340" t="str">
        <f>IF('USER FORM3'!F16="","",'USER FORM3'!F16)</f>
        <v/>
      </c>
      <c r="W15" s="340" t="str">
        <f>IF('USER FORM3'!G16="","",'USER FORM3'!G16)</f>
        <v/>
      </c>
      <c r="X15" s="340" t="str">
        <f>IF('USER FORM3'!H16="","",'USER FORM3'!H16)</f>
        <v/>
      </c>
      <c r="Y15" s="340" t="str">
        <f>IF('USER FORM3'!I16="","",'USER FORM3'!I16)</f>
        <v/>
      </c>
      <c r="Z15" s="340" t="str">
        <f>IF('USER FORM3'!J16="","",'USER FORM3'!J16)</f>
        <v/>
      </c>
      <c r="AA15" s="340" t="str">
        <f>IF('USER FORM3'!K16="","",'USER FORM3'!K16)</f>
        <v/>
      </c>
      <c r="AB15" s="340" t="str">
        <f>IF('USER FORM3'!L16="","",'USER FORM3'!L16)</f>
        <v/>
      </c>
      <c r="AC15" s="340" t="str">
        <f>IF('USER FORM3'!M16="","",'USER FORM3'!M16)</f>
        <v/>
      </c>
      <c r="AD15" s="340" t="str">
        <f>IF('USER FORM3'!N16="","",'USER FORM3'!N16)</f>
        <v/>
      </c>
      <c r="AE15" s="340" t="str">
        <f>IF('USER FORM3'!O16="","",'USER FORM3'!O16)</f>
        <v/>
      </c>
      <c r="AF15" s="340" t="str">
        <f>IF('USER FORM3'!P16="","",'USER FORM3'!P16)</f>
        <v/>
      </c>
      <c r="AG15" s="340" t="str">
        <f>IF('USER FORM3'!Q16="","",'USER FORM3'!Q16)</f>
        <v/>
      </c>
      <c r="AH15" s="14"/>
      <c r="AI15" s="14"/>
      <c r="AJ15" s="14"/>
      <c r="AK15" s="14"/>
      <c r="AL15" s="14"/>
      <c r="AM15" s="332" t="str">
        <f>'USER FORM3'!$AY$17</f>
        <v/>
      </c>
      <c r="AN15" s="335" t="str">
        <f>'USER FORM3'!$AY$24</f>
        <v/>
      </c>
      <c r="AO15" s="336" t="str">
        <f>'USER FORM3'!$AY$18</f>
        <v/>
      </c>
      <c r="AP15" s="336" t="str">
        <f>'USER FORM3'!$AY$20</f>
        <v/>
      </c>
      <c r="AQ15" s="337" t="str">
        <f>'USER FORM3'!$AY$19</f>
        <v/>
      </c>
      <c r="AR15" s="337" t="str">
        <f>'USER FORM3'!$AY$22</f>
        <v/>
      </c>
      <c r="AS15" s="436" t="str">
        <f>'USER FORM3'!$AY$36</f>
        <v/>
      </c>
      <c r="AT15" s="336">
        <f>'USER FORM3'!$AY$23</f>
        <v>1</v>
      </c>
      <c r="AU15" s="336" t="str">
        <f>'USER FORM3'!$AY$21</f>
        <v/>
      </c>
      <c r="AV15" s="337" t="str">
        <f>IFERROR('USER FORM3'!$AY$25,"")</f>
        <v/>
      </c>
      <c r="AW15" s="338">
        <f>COUNTIFS(DEGREE_TYPE,"Bachelor",'USER FORM2'!$N$10:$N$21,"PROGRAM GRADUATED")+COUNTIFS(DEGREE_TYPE,"Bachelor",'USER FORM2'!$N$10:$N$21,"PROGRAM IN PROGRESS")</f>
        <v>0</v>
      </c>
      <c r="AX15" s="338">
        <f t="shared" si="0"/>
        <v>0</v>
      </c>
      <c r="AY15" s="338">
        <f t="shared" si="1"/>
        <v>0</v>
      </c>
      <c r="AZ15" s="332" t="str">
        <f>'USER FORM2'!$AQ$3</f>
        <v/>
      </c>
      <c r="BA15" s="337" t="str">
        <f>'USER FORM5'!$AP$2</f>
        <v/>
      </c>
      <c r="BB15" s="332" t="str">
        <f>IF('USER FORM5'!$AE$2=0,"",'USER FORM5'!$AE$2)</f>
        <v>NO</v>
      </c>
      <c r="BC15" s="337" t="str">
        <f>'USER FORM5'!$AZ$2</f>
        <v>NO EXTC</v>
      </c>
      <c r="BD15" s="332" t="str">
        <f>IF('USER FEEDBACK'!$C$47=0,"",'USER FEEDBACK'!$C$47)</f>
        <v/>
      </c>
      <c r="BE15" t="str">
        <f>'USER FEEDBACK'!$Q$8</f>
        <v>NO</v>
      </c>
      <c r="BF15" t="str">
        <f>'USER FEEDBACK'!$Q$11</f>
        <v>Missing Information</v>
      </c>
      <c r="BG15" t="str">
        <f>'USER FEEDBACK'!$Q$14</f>
        <v>No</v>
      </c>
      <c r="BH15" t="str">
        <f>'USER FEEDBACK'!$Q$20&amp;" "&amp;'USER FEEDBACK'!$Q$21&amp;" "&amp;'USER FEEDBACK'!$Q$22</f>
        <v xml:space="preserve">  - -  - -</v>
      </c>
      <c r="BI15" t="str">
        <f>'USER FORM1'!$C$65</f>
        <v>VERSION 2</v>
      </c>
      <c r="BJ15">
        <f>'USER FORM4'!$G$38</f>
        <v>0</v>
      </c>
      <c r="BK15">
        <f>'USER FEEDBACK'!$V$7</f>
        <v>0</v>
      </c>
      <c r="BL15" t="str">
        <f>(IF(OR('USER FEEDBACK'!$Z$64,'USER FEEDBACK'!$Z$31="Q4R"),"Y","N"))</f>
        <v>N</v>
      </c>
      <c r="BM15">
        <f>'USER FORM1'!$D$25</f>
        <v>0</v>
      </c>
      <c r="BN15">
        <f>'USER FORM1'!$D$26</f>
        <v>0</v>
      </c>
      <c r="BO15">
        <f>'USER FORM1'!$D$27</f>
        <v>0</v>
      </c>
      <c r="BP15" t="str">
        <f>IF('USER FEEDBACK'!$AA$64=TRUE, "Y","N")</f>
        <v>N</v>
      </c>
      <c r="BQ15" t="str">
        <f>IF('USER FEEDBACK'!$AC$64=TRUE, "Y","N")</f>
        <v>N</v>
      </c>
      <c r="BR15" t="str">
        <f>IF('USER FEEDBACK'!$AB$64=TRUE, "Y","N")</f>
        <v>N</v>
      </c>
      <c r="BS15" t="str">
        <f>IF('USER FEEDBACK'!$AD$64=TRUE, "Y","N")</f>
        <v>N</v>
      </c>
      <c r="BT15" t="str">
        <f>IF('USER FEEDBACK'!$AE$64=TRUE, "Y","N")</f>
        <v>N</v>
      </c>
      <c r="BU15" t="str">
        <f>IF('USER FEEDBACK'!$AF$64=TRUE, "Y","N")</f>
        <v>N</v>
      </c>
      <c r="BV15">
        <f>'CHECK CONTEXT'!$B$8</f>
        <v>0</v>
      </c>
      <c r="BW15" s="15">
        <f>'CHECK CONTEXT'!$B$12</f>
        <v>0</v>
      </c>
      <c r="BX15">
        <f>'CHECK CONTEXT'!$I$5</f>
        <v>0</v>
      </c>
      <c r="BY15">
        <f ca="1">SUM('USER FEEDBACK'!$G$7:$G$17)</f>
        <v>0</v>
      </c>
      <c r="BZ15">
        <f>'CHECK CONTEXT'!$B$5</f>
        <v>0</v>
      </c>
      <c r="CA15">
        <f>'CHECK CONTEXT'!$B$6</f>
        <v>0</v>
      </c>
      <c r="CB15">
        <f>'CHECK CONTEXT'!$B$7</f>
        <v>0</v>
      </c>
      <c r="CC15">
        <f>'CHECK CONTEXT'!$B$8</f>
        <v>0</v>
      </c>
      <c r="CD15">
        <f>'CHECK CONTEXT'!$B$9</f>
        <v>0</v>
      </c>
    </row>
    <row r="16" spans="1:82">
      <c r="A16" s="332" t="str">
        <f>IF('USER FORM1'!$C$10="","",'USER FORM1'!$C$10)</f>
        <v/>
      </c>
      <c r="B16" s="332" t="str">
        <f>IF('USER FORM1'!$D$10="","",'USER FORM1'!$D$10)</f>
        <v/>
      </c>
      <c r="C16" s="332" t="str">
        <f>TRIM(IF('USER FORM1'!$E$10="", "",'USER FORM1'!$E$10))</f>
        <v/>
      </c>
      <c r="D16" s="332" t="str">
        <f>IF('USER FORM1'!$F$10="","",'USER FORM1'!$F$10)</f>
        <v/>
      </c>
      <c r="E16" s="332" t="str">
        <f>IF('USER FORM1'!$G$10="", "",'USER FORM1'!$G$10)</f>
        <v/>
      </c>
      <c r="F16" s="339" t="s">
        <v>16107</v>
      </c>
      <c r="G16" s="340" t="str">
        <f>IF(ISERROR(VLOOKUP($S16,'USER FORM2'!$B$10:$AU$21,2,FALSE)),"",VLOOKUP($S16,'USER FORM2'!$B$10:$AU$21,2,FALSE))</f>
        <v/>
      </c>
      <c r="H16" s="340" t="str">
        <f>IF(ISERROR(VLOOKUP($S16,'USER FORM2'!$B$10:$AU$21,3,FALSE)),"",VLOOKUP($S16,'USER FORM2'!$B$10:$AU$21,3,FALSE))</f>
        <v/>
      </c>
      <c r="I16" s="340" t="str">
        <f>IF(ISERROR(VLOOKUP($S16,'USER FORM2'!$B$10:$AU$21,4,FALSE)),"",VLOOKUP($S16,'USER FORM2'!$B$10:$AU$21,4,FALSE))</f>
        <v/>
      </c>
      <c r="J16" s="340" t="str">
        <f>IF(ISERROR(VLOOKUP($S16,'USER FORM2'!$B$10:$AU$21,5,FALSE)),"",VLOOKUP($S16,'USER FORM2'!$B$10:$AU$21,5,FALSE))</f>
        <v/>
      </c>
      <c r="K16" s="340" t="str">
        <f>IF(ISERROR(VLOOKUP($S16,'USER FORM2'!$B$10:$AU$21,6,FALSE)),"",VLOOKUP($S16,'USER FORM2'!$B$10:$AU$21,6,FALSE))</f>
        <v/>
      </c>
      <c r="L16" s="340" t="str">
        <f>IF(ISERROR(VLOOKUP($S16,'USER FORM2'!$B$10:$AU$21,7,FALSE)),"",VLOOKUP($S16,'USER FORM2'!$B$10:$AU$21,7,FALSE))</f>
        <v/>
      </c>
      <c r="M16" s="341" t="str">
        <f>IF(ISERROR(VLOOKUP($S16,'USER FORM2'!$B$10:$BB$21,51,FALSE)),"",VLOOKUP($S16,'USER FORM2'!$B$10:$BB$21,51,FALSE))</f>
        <v/>
      </c>
      <c r="N16" s="341" t="str">
        <f>IF(ISERROR(VLOOKUP($S16,'USER FORM2'!$B$10:$BB$21,52,FALSE)),"",VLOOKUP($S16,'USER FORM2'!$B$10:$BB$21,52,FALSE))</f>
        <v/>
      </c>
      <c r="O16" s="341" t="str">
        <f>IF(ISERROR(VLOOKUP($S16,'USER FORM2'!$B$10:$BB$21,12,FALSE)),"",VLOOKUP($S16,'USER FORM2'!$B$10:$BB$21,12,FALSE))</f>
        <v/>
      </c>
      <c r="P16" s="342" t="str">
        <f>IF(ISERROR(VLOOKUP($S16,'USER FORM2'!$B$10:$BB$21,13,FALSE)),"",IF(VLOOKUP($S16,'USER FORM2'!$B$10:$BB$21,13,FALSE)="","",VLOOKUP($S16,'USER FORM2'!$B$10:$BB$21,13,FALSE)))</f>
        <v/>
      </c>
      <c r="Q16" s="342" t="str">
        <f>IF(ISERROR(VLOOKUP($S16,'USER FORM2'!$B$10:$BB$21,16,FALSE)),"",VLOOKUP($S16,'USER FORM2'!$B$10:$BB$21,16,FALSE))</f>
        <v/>
      </c>
      <c r="R16" s="342" t="str">
        <f>IF(ISERROR(VLOOKUP($S16,'USER FORM2'!$B$10:$AW$21,43,FALSE)),"",VLOOKUP($S16,'USER FORM2'!$B$10:$AW$21,43,FALSE))</f>
        <v/>
      </c>
      <c r="S16" s="340" t="str">
        <f>IF('USER FORM3'!C17="","",'USER FORM3'!C17)</f>
        <v/>
      </c>
      <c r="T16" s="340" t="str">
        <f>IF('USER FORM3'!D17="","",'USER FORM3'!D17)</f>
        <v/>
      </c>
      <c r="U16" s="340" t="str">
        <f>IF('USER FORM3'!E17="","",'USER FORM3'!E17)</f>
        <v/>
      </c>
      <c r="V16" s="340" t="str">
        <f>IF('USER FORM3'!F17="","",'USER FORM3'!F17)</f>
        <v/>
      </c>
      <c r="W16" s="340" t="str">
        <f>IF('USER FORM3'!G17="","",'USER FORM3'!G17)</f>
        <v/>
      </c>
      <c r="X16" s="340" t="str">
        <f>IF('USER FORM3'!H17="","",'USER FORM3'!H17)</f>
        <v/>
      </c>
      <c r="Y16" s="340" t="str">
        <f>IF('USER FORM3'!I17="","",'USER FORM3'!I17)</f>
        <v/>
      </c>
      <c r="Z16" s="340" t="str">
        <f>IF('USER FORM3'!J17="","",'USER FORM3'!J17)</f>
        <v/>
      </c>
      <c r="AA16" s="340" t="str">
        <f>IF('USER FORM3'!K17="","",'USER FORM3'!K17)</f>
        <v/>
      </c>
      <c r="AB16" s="340" t="str">
        <f>IF('USER FORM3'!L17="","",'USER FORM3'!L17)</f>
        <v/>
      </c>
      <c r="AC16" s="340" t="str">
        <f>IF('USER FORM3'!M17="","",'USER FORM3'!M17)</f>
        <v/>
      </c>
      <c r="AD16" s="340" t="str">
        <f>IF('USER FORM3'!N17="","",'USER FORM3'!N17)</f>
        <v/>
      </c>
      <c r="AE16" s="340" t="str">
        <f>IF('USER FORM3'!O17="","",'USER FORM3'!O17)</f>
        <v/>
      </c>
      <c r="AF16" s="340" t="str">
        <f>IF('USER FORM3'!P17="","",'USER FORM3'!P17)</f>
        <v/>
      </c>
      <c r="AG16" s="340" t="str">
        <f>IF('USER FORM3'!Q17="","",'USER FORM3'!Q17)</f>
        <v/>
      </c>
      <c r="AH16" s="14"/>
      <c r="AI16" s="14"/>
      <c r="AJ16" s="14"/>
      <c r="AK16" s="14"/>
      <c r="AL16" s="14"/>
      <c r="AM16" s="332" t="str">
        <f>'USER FORM3'!$AY$17</f>
        <v/>
      </c>
      <c r="AN16" s="335" t="str">
        <f>'USER FORM3'!$AY$24</f>
        <v/>
      </c>
      <c r="AO16" s="336" t="str">
        <f>'USER FORM3'!$AY$18</f>
        <v/>
      </c>
      <c r="AP16" s="336" t="str">
        <f>'USER FORM3'!$AY$20</f>
        <v/>
      </c>
      <c r="AQ16" s="337" t="str">
        <f>'USER FORM3'!$AY$19</f>
        <v/>
      </c>
      <c r="AR16" s="337" t="str">
        <f>'USER FORM3'!$AY$22</f>
        <v/>
      </c>
      <c r="AS16" s="436" t="str">
        <f>'USER FORM3'!$AY$36</f>
        <v/>
      </c>
      <c r="AT16" s="336">
        <f>'USER FORM3'!$AY$23</f>
        <v>1</v>
      </c>
      <c r="AU16" s="336" t="str">
        <f>'USER FORM3'!$AY$21</f>
        <v/>
      </c>
      <c r="AV16" s="337" t="str">
        <f>IFERROR('USER FORM3'!$AY$25,"")</f>
        <v/>
      </c>
      <c r="AW16" s="338">
        <f>COUNTIFS(DEGREE_TYPE,"Bachelor",'USER FORM2'!$N$10:$N$21,"PROGRAM GRADUATED")+COUNTIFS(DEGREE_TYPE,"Bachelor",'USER FORM2'!$N$10:$N$21,"PROGRAM IN PROGRESS")</f>
        <v>0</v>
      </c>
      <c r="AX16" s="338">
        <f t="shared" si="0"/>
        <v>0</v>
      </c>
      <c r="AY16" s="338">
        <f t="shared" si="1"/>
        <v>0</v>
      </c>
      <c r="AZ16" s="332" t="str">
        <f>'USER FORM2'!$AQ$3</f>
        <v/>
      </c>
      <c r="BA16" s="337" t="str">
        <f>'USER FORM5'!$AP$2</f>
        <v/>
      </c>
      <c r="BB16" s="332" t="str">
        <f>IF('USER FORM5'!$AE$2=0,"",'USER FORM5'!$AE$2)</f>
        <v>NO</v>
      </c>
      <c r="BC16" s="337" t="str">
        <f>'USER FORM5'!$AZ$2</f>
        <v>NO EXTC</v>
      </c>
      <c r="BD16" s="332" t="str">
        <f>IF('USER FEEDBACK'!$C$47=0,"",'USER FEEDBACK'!$C$47)</f>
        <v/>
      </c>
      <c r="BE16" t="str">
        <f>'USER FEEDBACK'!$Q$8</f>
        <v>NO</v>
      </c>
      <c r="BF16" t="str">
        <f>'USER FEEDBACK'!$Q$11</f>
        <v>Missing Information</v>
      </c>
      <c r="BG16" t="str">
        <f>'USER FEEDBACK'!$Q$14</f>
        <v>No</v>
      </c>
      <c r="BH16" t="str">
        <f>'USER FEEDBACK'!$Q$20&amp;" "&amp;'USER FEEDBACK'!$Q$21&amp;" "&amp;'USER FEEDBACK'!$Q$22</f>
        <v xml:space="preserve">  - -  - -</v>
      </c>
      <c r="BI16" t="str">
        <f>'USER FORM1'!$C$65</f>
        <v>VERSION 2</v>
      </c>
      <c r="BJ16">
        <f>'USER FORM4'!$G$38</f>
        <v>0</v>
      </c>
      <c r="BK16">
        <f>'USER FEEDBACK'!$V$7</f>
        <v>0</v>
      </c>
      <c r="BL16" t="str">
        <f>(IF(OR('USER FEEDBACK'!$Z$64,'USER FEEDBACK'!$Z$31="Q4R"),"Y","N"))</f>
        <v>N</v>
      </c>
      <c r="BM16">
        <f>'USER FORM1'!$D$25</f>
        <v>0</v>
      </c>
      <c r="BN16">
        <f>'USER FORM1'!$D$26</f>
        <v>0</v>
      </c>
      <c r="BO16">
        <f>'USER FORM1'!$D$27</f>
        <v>0</v>
      </c>
      <c r="BP16" t="str">
        <f>IF('USER FEEDBACK'!$AA$64=TRUE, "Y","N")</f>
        <v>N</v>
      </c>
      <c r="BQ16" t="str">
        <f>IF('USER FEEDBACK'!$AC$64=TRUE, "Y","N")</f>
        <v>N</v>
      </c>
      <c r="BR16" t="str">
        <f>IF('USER FEEDBACK'!$AB$64=TRUE, "Y","N")</f>
        <v>N</v>
      </c>
      <c r="BS16" t="str">
        <f>IF('USER FEEDBACK'!$AD$64=TRUE, "Y","N")</f>
        <v>N</v>
      </c>
      <c r="BT16" t="str">
        <f>IF('USER FEEDBACK'!$AE$64=TRUE, "Y","N")</f>
        <v>N</v>
      </c>
      <c r="BU16" t="str">
        <f>IF('USER FEEDBACK'!$AF$64=TRUE, "Y","N")</f>
        <v>N</v>
      </c>
      <c r="BV16">
        <f>'CHECK CONTEXT'!$B$8</f>
        <v>0</v>
      </c>
      <c r="BW16" s="15">
        <f>'CHECK CONTEXT'!$B$12</f>
        <v>0</v>
      </c>
      <c r="BX16">
        <f>'CHECK CONTEXT'!$I$5</f>
        <v>0</v>
      </c>
      <c r="BY16">
        <f ca="1">SUM('USER FEEDBACK'!$G$7:$G$17)</f>
        <v>0</v>
      </c>
      <c r="BZ16">
        <f>'CHECK CONTEXT'!$B$5</f>
        <v>0</v>
      </c>
      <c r="CA16">
        <f>'CHECK CONTEXT'!$B$6</f>
        <v>0</v>
      </c>
      <c r="CB16">
        <f>'CHECK CONTEXT'!$B$7</f>
        <v>0</v>
      </c>
      <c r="CC16">
        <f>'CHECK CONTEXT'!$B$8</f>
        <v>0</v>
      </c>
      <c r="CD16">
        <f>'CHECK CONTEXT'!$B$9</f>
        <v>0</v>
      </c>
    </row>
    <row r="17" spans="1:82">
      <c r="A17" s="332" t="str">
        <f>IF('USER FORM1'!$C$10="","",'USER FORM1'!$C$10)</f>
        <v/>
      </c>
      <c r="B17" s="332" t="str">
        <f>IF('USER FORM1'!$D$10="","",'USER FORM1'!$D$10)</f>
        <v/>
      </c>
      <c r="C17" s="332" t="str">
        <f>TRIM(IF('USER FORM1'!$E$10="", "",'USER FORM1'!$E$10))</f>
        <v/>
      </c>
      <c r="D17" s="332" t="str">
        <f>IF('USER FORM1'!$F$10="","",'USER FORM1'!$F$10)</f>
        <v/>
      </c>
      <c r="E17" s="332" t="str">
        <f>IF('USER FORM1'!$G$10="", "",'USER FORM1'!$G$10)</f>
        <v/>
      </c>
      <c r="F17" s="339" t="s">
        <v>16107</v>
      </c>
      <c r="G17" s="340" t="str">
        <f>IF(ISERROR(VLOOKUP($S17,'USER FORM2'!$B$10:$AU$21,2,FALSE)),"",VLOOKUP($S17,'USER FORM2'!$B$10:$AU$21,2,FALSE))</f>
        <v/>
      </c>
      <c r="H17" s="340" t="str">
        <f>IF(ISERROR(VLOOKUP($S17,'USER FORM2'!$B$10:$AU$21,3,FALSE)),"",VLOOKUP($S17,'USER FORM2'!$B$10:$AU$21,3,FALSE))</f>
        <v/>
      </c>
      <c r="I17" s="340" t="str">
        <f>IF(ISERROR(VLOOKUP($S17,'USER FORM2'!$B$10:$AU$21,4,FALSE)),"",VLOOKUP($S17,'USER FORM2'!$B$10:$AU$21,4,FALSE))</f>
        <v/>
      </c>
      <c r="J17" s="340" t="str">
        <f>IF(ISERROR(VLOOKUP($S17,'USER FORM2'!$B$10:$AU$21,5,FALSE)),"",VLOOKUP($S17,'USER FORM2'!$B$10:$AU$21,5,FALSE))</f>
        <v/>
      </c>
      <c r="K17" s="340" t="str">
        <f>IF(ISERROR(VLOOKUP($S17,'USER FORM2'!$B$10:$AU$21,6,FALSE)),"",VLOOKUP($S17,'USER FORM2'!$B$10:$AU$21,6,FALSE))</f>
        <v/>
      </c>
      <c r="L17" s="340" t="str">
        <f>IF(ISERROR(VLOOKUP($S17,'USER FORM2'!$B$10:$AU$21,7,FALSE)),"",VLOOKUP($S17,'USER FORM2'!$B$10:$AU$21,7,FALSE))</f>
        <v/>
      </c>
      <c r="M17" s="341" t="str">
        <f>IF(ISERROR(VLOOKUP($S17,'USER FORM2'!$B$10:$BB$21,51,FALSE)),"",VLOOKUP($S17,'USER FORM2'!$B$10:$BB$21,51,FALSE))</f>
        <v/>
      </c>
      <c r="N17" s="341" t="str">
        <f>IF(ISERROR(VLOOKUP($S17,'USER FORM2'!$B$10:$BB$21,52,FALSE)),"",VLOOKUP($S17,'USER FORM2'!$B$10:$BB$21,52,FALSE))</f>
        <v/>
      </c>
      <c r="O17" s="341" t="str">
        <f>IF(ISERROR(VLOOKUP($S17,'USER FORM2'!$B$10:$BB$21,12,FALSE)),"",VLOOKUP($S17,'USER FORM2'!$B$10:$BB$21,12,FALSE))</f>
        <v/>
      </c>
      <c r="P17" s="342" t="str">
        <f>IF(ISERROR(VLOOKUP($S17,'USER FORM2'!$B$10:$BB$21,13,FALSE)),"",IF(VLOOKUP($S17,'USER FORM2'!$B$10:$BB$21,13,FALSE)="","",VLOOKUP($S17,'USER FORM2'!$B$10:$BB$21,13,FALSE)))</f>
        <v/>
      </c>
      <c r="Q17" s="342" t="str">
        <f>IF(ISERROR(VLOOKUP($S17,'USER FORM2'!$B$10:$BB$21,16,FALSE)),"",VLOOKUP($S17,'USER FORM2'!$B$10:$BB$21,16,FALSE))</f>
        <v/>
      </c>
      <c r="R17" s="342" t="str">
        <f>IF(ISERROR(VLOOKUP($S17,'USER FORM2'!$B$10:$AW$21,43,FALSE)),"",VLOOKUP($S17,'USER FORM2'!$B$10:$AW$21,43,FALSE))</f>
        <v/>
      </c>
      <c r="S17" s="340" t="str">
        <f>IF('USER FORM3'!C18="","",'USER FORM3'!C18)</f>
        <v/>
      </c>
      <c r="T17" s="340" t="str">
        <f>IF('USER FORM3'!D18="","",'USER FORM3'!D18)</f>
        <v/>
      </c>
      <c r="U17" s="340" t="str">
        <f>IF('USER FORM3'!E18="","",'USER FORM3'!E18)</f>
        <v/>
      </c>
      <c r="V17" s="340" t="str">
        <f>IF('USER FORM3'!F18="","",'USER FORM3'!F18)</f>
        <v/>
      </c>
      <c r="W17" s="340" t="str">
        <f>IF('USER FORM3'!G18="","",'USER FORM3'!G18)</f>
        <v/>
      </c>
      <c r="X17" s="340" t="str">
        <f>IF('USER FORM3'!H18="","",'USER FORM3'!H18)</f>
        <v/>
      </c>
      <c r="Y17" s="340" t="str">
        <f>IF('USER FORM3'!I18="","",'USER FORM3'!I18)</f>
        <v/>
      </c>
      <c r="Z17" s="340" t="str">
        <f>IF('USER FORM3'!J18="","",'USER FORM3'!J18)</f>
        <v/>
      </c>
      <c r="AA17" s="340" t="str">
        <f>IF('USER FORM3'!K18="","",'USER FORM3'!K18)</f>
        <v/>
      </c>
      <c r="AB17" s="340" t="str">
        <f>IF('USER FORM3'!L18="","",'USER FORM3'!L18)</f>
        <v/>
      </c>
      <c r="AC17" s="340" t="str">
        <f>IF('USER FORM3'!M18="","",'USER FORM3'!M18)</f>
        <v/>
      </c>
      <c r="AD17" s="340" t="str">
        <f>IF('USER FORM3'!N18="","",'USER FORM3'!N18)</f>
        <v/>
      </c>
      <c r="AE17" s="340" t="str">
        <f>IF('USER FORM3'!O18="","",'USER FORM3'!O18)</f>
        <v/>
      </c>
      <c r="AF17" s="340" t="str">
        <f>IF('USER FORM3'!P18="","",'USER FORM3'!P18)</f>
        <v/>
      </c>
      <c r="AG17" s="340" t="str">
        <f>IF('USER FORM3'!Q18="","",'USER FORM3'!Q18)</f>
        <v/>
      </c>
      <c r="AH17" s="14"/>
      <c r="AI17" s="14"/>
      <c r="AJ17" s="14"/>
      <c r="AK17" s="14"/>
      <c r="AL17" s="14"/>
      <c r="AM17" s="332" t="str">
        <f>'USER FORM3'!$AY$17</f>
        <v/>
      </c>
      <c r="AN17" s="335" t="str">
        <f>'USER FORM3'!$AY$24</f>
        <v/>
      </c>
      <c r="AO17" s="336" t="str">
        <f>'USER FORM3'!$AY$18</f>
        <v/>
      </c>
      <c r="AP17" s="336" t="str">
        <f>'USER FORM3'!$AY$20</f>
        <v/>
      </c>
      <c r="AQ17" s="337" t="str">
        <f>'USER FORM3'!$AY$19</f>
        <v/>
      </c>
      <c r="AR17" s="337" t="str">
        <f>'USER FORM3'!$AY$22</f>
        <v/>
      </c>
      <c r="AS17" s="436" t="str">
        <f>'USER FORM3'!$AY$36</f>
        <v/>
      </c>
      <c r="AT17" s="336">
        <f>'USER FORM3'!$AY$23</f>
        <v>1</v>
      </c>
      <c r="AU17" s="336" t="str">
        <f>'USER FORM3'!$AY$21</f>
        <v/>
      </c>
      <c r="AV17" s="337" t="str">
        <f>IFERROR('USER FORM3'!$AY$25,"")</f>
        <v/>
      </c>
      <c r="AW17" s="338">
        <f>COUNTIFS(DEGREE_TYPE,"Bachelor",'USER FORM2'!$N$10:$N$21,"PROGRAM GRADUATED")+COUNTIFS(DEGREE_TYPE,"Bachelor",'USER FORM2'!$N$10:$N$21,"PROGRAM IN PROGRESS")</f>
        <v>0</v>
      </c>
      <c r="AX17" s="338">
        <f t="shared" si="0"/>
        <v>0</v>
      </c>
      <c r="AY17" s="338">
        <f t="shared" si="1"/>
        <v>0</v>
      </c>
      <c r="AZ17" s="332" t="str">
        <f>'USER FORM2'!$AQ$3</f>
        <v/>
      </c>
      <c r="BA17" s="337" t="str">
        <f>'USER FORM5'!$AP$2</f>
        <v/>
      </c>
      <c r="BB17" s="332" t="str">
        <f>IF('USER FORM5'!$AE$2=0,"",'USER FORM5'!$AE$2)</f>
        <v>NO</v>
      </c>
      <c r="BC17" s="337" t="str">
        <f>'USER FORM5'!$AZ$2</f>
        <v>NO EXTC</v>
      </c>
      <c r="BD17" s="332" t="str">
        <f>IF('USER FEEDBACK'!$C$47=0,"",'USER FEEDBACK'!$C$47)</f>
        <v/>
      </c>
      <c r="BE17" t="str">
        <f>'USER FEEDBACK'!$Q$8</f>
        <v>NO</v>
      </c>
      <c r="BF17" t="str">
        <f>'USER FEEDBACK'!$Q$11</f>
        <v>Missing Information</v>
      </c>
      <c r="BG17" t="str">
        <f>'USER FEEDBACK'!$Q$14</f>
        <v>No</v>
      </c>
      <c r="BH17" t="str">
        <f>'USER FEEDBACK'!$Q$20&amp;" "&amp;'USER FEEDBACK'!$Q$21&amp;" "&amp;'USER FEEDBACK'!$Q$22</f>
        <v xml:space="preserve">  - -  - -</v>
      </c>
      <c r="BI17" t="str">
        <f>'USER FORM1'!$C$65</f>
        <v>VERSION 2</v>
      </c>
      <c r="BJ17">
        <f>'USER FORM4'!$G$38</f>
        <v>0</v>
      </c>
      <c r="BK17">
        <f>'USER FEEDBACK'!$V$7</f>
        <v>0</v>
      </c>
      <c r="BL17" t="str">
        <f>(IF(OR('USER FEEDBACK'!$Z$64,'USER FEEDBACK'!$Z$31="Q4R"),"Y","N"))</f>
        <v>N</v>
      </c>
      <c r="BM17">
        <f>'USER FORM1'!$D$25</f>
        <v>0</v>
      </c>
      <c r="BN17">
        <f>'USER FORM1'!$D$26</f>
        <v>0</v>
      </c>
      <c r="BO17">
        <f>'USER FORM1'!$D$27</f>
        <v>0</v>
      </c>
      <c r="BP17" t="str">
        <f>IF('USER FEEDBACK'!$AA$64=TRUE, "Y","N")</f>
        <v>N</v>
      </c>
      <c r="BQ17" t="str">
        <f>IF('USER FEEDBACK'!$AC$64=TRUE, "Y","N")</f>
        <v>N</v>
      </c>
      <c r="BR17" t="str">
        <f>IF('USER FEEDBACK'!$AB$64=TRUE, "Y","N")</f>
        <v>N</v>
      </c>
      <c r="BS17" t="str">
        <f>IF('USER FEEDBACK'!$AD$64=TRUE, "Y","N")</f>
        <v>N</v>
      </c>
      <c r="BT17" t="str">
        <f>IF('USER FEEDBACK'!$AE$64=TRUE, "Y","N")</f>
        <v>N</v>
      </c>
      <c r="BU17" t="str">
        <f>IF('USER FEEDBACK'!$AF$64=TRUE, "Y","N")</f>
        <v>N</v>
      </c>
      <c r="BV17">
        <f>'CHECK CONTEXT'!$B$8</f>
        <v>0</v>
      </c>
      <c r="BW17" s="15">
        <f>'CHECK CONTEXT'!$B$12</f>
        <v>0</v>
      </c>
      <c r="BX17">
        <f>'CHECK CONTEXT'!$I$5</f>
        <v>0</v>
      </c>
      <c r="BY17">
        <f ca="1">SUM('USER FEEDBACK'!$G$7:$G$17)</f>
        <v>0</v>
      </c>
      <c r="BZ17">
        <f>'CHECK CONTEXT'!$B$5</f>
        <v>0</v>
      </c>
      <c r="CA17">
        <f>'CHECK CONTEXT'!$B$6</f>
        <v>0</v>
      </c>
      <c r="CB17">
        <f>'CHECK CONTEXT'!$B$7</f>
        <v>0</v>
      </c>
      <c r="CC17">
        <f>'CHECK CONTEXT'!$B$8</f>
        <v>0</v>
      </c>
      <c r="CD17">
        <f>'CHECK CONTEXT'!$B$9</f>
        <v>0</v>
      </c>
    </row>
    <row r="18" spans="1:82">
      <c r="A18" s="332" t="str">
        <f>IF('USER FORM1'!$C$10="","",'USER FORM1'!$C$10)</f>
        <v/>
      </c>
      <c r="B18" s="332" t="str">
        <f>IF('USER FORM1'!$D$10="","",'USER FORM1'!$D$10)</f>
        <v/>
      </c>
      <c r="C18" s="332" t="str">
        <f>TRIM(IF('USER FORM1'!$E$10="", "",'USER FORM1'!$E$10))</f>
        <v/>
      </c>
      <c r="D18" s="332" t="str">
        <f>IF('USER FORM1'!$F$10="","",'USER FORM1'!$F$10)</f>
        <v/>
      </c>
      <c r="E18" s="332" t="str">
        <f>IF('USER FORM1'!$G$10="", "",'USER FORM1'!$G$10)</f>
        <v/>
      </c>
      <c r="F18" s="339" t="s">
        <v>16107</v>
      </c>
      <c r="G18" s="340" t="str">
        <f>IF(ISERROR(VLOOKUP($S18,'USER FORM2'!$B$10:$AU$21,2,FALSE)),"",VLOOKUP($S18,'USER FORM2'!$B$10:$AU$21,2,FALSE))</f>
        <v/>
      </c>
      <c r="H18" s="340" t="str">
        <f>IF(ISERROR(VLOOKUP($S18,'USER FORM2'!$B$10:$AU$21,3,FALSE)),"",VLOOKUP($S18,'USER FORM2'!$B$10:$AU$21,3,FALSE))</f>
        <v/>
      </c>
      <c r="I18" s="340" t="str">
        <f>IF(ISERROR(VLOOKUP($S18,'USER FORM2'!$B$10:$AU$21,4,FALSE)),"",VLOOKUP($S18,'USER FORM2'!$B$10:$AU$21,4,FALSE))</f>
        <v/>
      </c>
      <c r="J18" s="340" t="str">
        <f>IF(ISERROR(VLOOKUP($S18,'USER FORM2'!$B$10:$AU$21,5,FALSE)),"",VLOOKUP($S18,'USER FORM2'!$B$10:$AU$21,5,FALSE))</f>
        <v/>
      </c>
      <c r="K18" s="340" t="str">
        <f>IF(ISERROR(VLOOKUP($S18,'USER FORM2'!$B$10:$AU$21,6,FALSE)),"",VLOOKUP($S18,'USER FORM2'!$B$10:$AU$21,6,FALSE))</f>
        <v/>
      </c>
      <c r="L18" s="340" t="str">
        <f>IF(ISERROR(VLOOKUP($S18,'USER FORM2'!$B$10:$AU$21,7,FALSE)),"",VLOOKUP($S18,'USER FORM2'!$B$10:$AU$21,7,FALSE))</f>
        <v/>
      </c>
      <c r="M18" s="341" t="str">
        <f>IF(ISERROR(VLOOKUP($S18,'USER FORM2'!$B$10:$BB$21,51,FALSE)),"",VLOOKUP($S18,'USER FORM2'!$B$10:$BB$21,51,FALSE))</f>
        <v/>
      </c>
      <c r="N18" s="341" t="str">
        <f>IF(ISERROR(VLOOKUP($S18,'USER FORM2'!$B$10:$BB$21,52,FALSE)),"",VLOOKUP($S18,'USER FORM2'!$B$10:$BB$21,52,FALSE))</f>
        <v/>
      </c>
      <c r="O18" s="341" t="str">
        <f>IF(ISERROR(VLOOKUP($S18,'USER FORM2'!$B$10:$BB$21,12,FALSE)),"",VLOOKUP($S18,'USER FORM2'!$B$10:$BB$21,12,FALSE))</f>
        <v/>
      </c>
      <c r="P18" s="342" t="str">
        <f>IF(ISERROR(VLOOKUP($S18,'USER FORM2'!$B$10:$BB$21,13,FALSE)),"",IF(VLOOKUP($S18,'USER FORM2'!$B$10:$BB$21,13,FALSE)="","",VLOOKUP($S18,'USER FORM2'!$B$10:$BB$21,13,FALSE)))</f>
        <v/>
      </c>
      <c r="Q18" s="342" t="str">
        <f>IF(ISERROR(VLOOKUP($S18,'USER FORM2'!$B$10:$BB$21,16,FALSE)),"",VLOOKUP($S18,'USER FORM2'!$B$10:$BB$21,16,FALSE))</f>
        <v/>
      </c>
      <c r="R18" s="342" t="str">
        <f>IF(ISERROR(VLOOKUP($S18,'USER FORM2'!$B$10:$AW$21,43,FALSE)),"",VLOOKUP($S18,'USER FORM2'!$B$10:$AW$21,43,FALSE))</f>
        <v/>
      </c>
      <c r="S18" s="340" t="str">
        <f>IF('USER FORM3'!C19="","",'USER FORM3'!C19)</f>
        <v/>
      </c>
      <c r="T18" s="340" t="str">
        <f>IF('USER FORM3'!D19="","",'USER FORM3'!D19)</f>
        <v/>
      </c>
      <c r="U18" s="340" t="str">
        <f>IF('USER FORM3'!E19="","",'USER FORM3'!E19)</f>
        <v/>
      </c>
      <c r="V18" s="340" t="str">
        <f>IF('USER FORM3'!F19="","",'USER FORM3'!F19)</f>
        <v/>
      </c>
      <c r="W18" s="340" t="str">
        <f>IF('USER FORM3'!G19="","",'USER FORM3'!G19)</f>
        <v/>
      </c>
      <c r="X18" s="340" t="str">
        <f>IF('USER FORM3'!H19="","",'USER FORM3'!H19)</f>
        <v/>
      </c>
      <c r="Y18" s="340" t="str">
        <f>IF('USER FORM3'!I19="","",'USER FORM3'!I19)</f>
        <v/>
      </c>
      <c r="Z18" s="340" t="str">
        <f>IF('USER FORM3'!J19="","",'USER FORM3'!J19)</f>
        <v/>
      </c>
      <c r="AA18" s="340" t="str">
        <f>IF('USER FORM3'!K19="","",'USER FORM3'!K19)</f>
        <v/>
      </c>
      <c r="AB18" s="340" t="str">
        <f>IF('USER FORM3'!L19="","",'USER FORM3'!L19)</f>
        <v/>
      </c>
      <c r="AC18" s="340" t="str">
        <f>IF('USER FORM3'!M19="","",'USER FORM3'!M19)</f>
        <v/>
      </c>
      <c r="AD18" s="340" t="str">
        <f>IF('USER FORM3'!N19="","",'USER FORM3'!N19)</f>
        <v/>
      </c>
      <c r="AE18" s="340" t="str">
        <f>IF('USER FORM3'!O19="","",'USER FORM3'!O19)</f>
        <v/>
      </c>
      <c r="AF18" s="340" t="str">
        <f>IF('USER FORM3'!P19="","",'USER FORM3'!P19)</f>
        <v/>
      </c>
      <c r="AG18" s="340" t="str">
        <f>IF('USER FORM3'!Q19="","",'USER FORM3'!Q19)</f>
        <v/>
      </c>
      <c r="AH18" s="14"/>
      <c r="AI18" s="14"/>
      <c r="AJ18" s="14"/>
      <c r="AK18" s="14"/>
      <c r="AL18" s="14"/>
      <c r="AM18" s="332" t="str">
        <f>'USER FORM3'!$AY$17</f>
        <v/>
      </c>
      <c r="AN18" s="335" t="str">
        <f>'USER FORM3'!$AY$24</f>
        <v/>
      </c>
      <c r="AO18" s="336" t="str">
        <f>'USER FORM3'!$AY$18</f>
        <v/>
      </c>
      <c r="AP18" s="336" t="str">
        <f>'USER FORM3'!$AY$20</f>
        <v/>
      </c>
      <c r="AQ18" s="337" t="str">
        <f>'USER FORM3'!$AY$19</f>
        <v/>
      </c>
      <c r="AR18" s="337" t="str">
        <f>'USER FORM3'!$AY$22</f>
        <v/>
      </c>
      <c r="AS18" s="436" t="str">
        <f>'USER FORM3'!$AY$36</f>
        <v/>
      </c>
      <c r="AT18" s="336">
        <f>'USER FORM3'!$AY$23</f>
        <v>1</v>
      </c>
      <c r="AU18" s="336" t="str">
        <f>'USER FORM3'!$AY$21</f>
        <v/>
      </c>
      <c r="AV18" s="337" t="str">
        <f>IFERROR('USER FORM3'!$AY$25,"")</f>
        <v/>
      </c>
      <c r="AW18" s="338">
        <f>COUNTIFS(DEGREE_TYPE,"Bachelor",'USER FORM2'!$N$10:$N$21,"PROGRAM GRADUATED")+COUNTIFS(DEGREE_TYPE,"Bachelor",'USER FORM2'!$N$10:$N$21,"PROGRAM IN PROGRESS")</f>
        <v>0</v>
      </c>
      <c r="AX18" s="338">
        <f t="shared" si="0"/>
        <v>0</v>
      </c>
      <c r="AY18" s="338">
        <f t="shared" si="1"/>
        <v>0</v>
      </c>
      <c r="AZ18" s="332" t="str">
        <f>'USER FORM2'!$AQ$3</f>
        <v/>
      </c>
      <c r="BA18" s="337" t="str">
        <f>'USER FORM5'!$AP$2</f>
        <v/>
      </c>
      <c r="BB18" s="332" t="str">
        <f>IF('USER FORM5'!$AE$2=0,"",'USER FORM5'!$AE$2)</f>
        <v>NO</v>
      </c>
      <c r="BC18" s="337" t="str">
        <f>'USER FORM5'!$AZ$2</f>
        <v>NO EXTC</v>
      </c>
      <c r="BD18" s="332" t="str">
        <f>IF('USER FEEDBACK'!$C$47=0,"",'USER FEEDBACK'!$C$47)</f>
        <v/>
      </c>
      <c r="BE18" t="str">
        <f>'USER FEEDBACK'!$Q$8</f>
        <v>NO</v>
      </c>
      <c r="BF18" t="str">
        <f>'USER FEEDBACK'!$Q$11</f>
        <v>Missing Information</v>
      </c>
      <c r="BG18" t="str">
        <f>'USER FEEDBACK'!$Q$14</f>
        <v>No</v>
      </c>
      <c r="BH18" t="str">
        <f>'USER FEEDBACK'!$Q$20&amp;" "&amp;'USER FEEDBACK'!$Q$21&amp;" "&amp;'USER FEEDBACK'!$Q$22</f>
        <v xml:space="preserve">  - -  - -</v>
      </c>
      <c r="BI18" t="str">
        <f>'USER FORM1'!$C$65</f>
        <v>VERSION 2</v>
      </c>
      <c r="BJ18">
        <f>'USER FORM4'!$G$38</f>
        <v>0</v>
      </c>
      <c r="BK18">
        <f>'USER FEEDBACK'!$V$7</f>
        <v>0</v>
      </c>
      <c r="BL18" t="str">
        <f>(IF(OR('USER FEEDBACK'!$Z$64,'USER FEEDBACK'!$Z$31="Q4R"),"Y","N"))</f>
        <v>N</v>
      </c>
      <c r="BM18">
        <f>'USER FORM1'!$D$25</f>
        <v>0</v>
      </c>
      <c r="BN18">
        <f>'USER FORM1'!$D$26</f>
        <v>0</v>
      </c>
      <c r="BO18">
        <f>'USER FORM1'!$D$27</f>
        <v>0</v>
      </c>
      <c r="BP18" t="str">
        <f>IF('USER FEEDBACK'!$AA$64=TRUE, "Y","N")</f>
        <v>N</v>
      </c>
      <c r="BQ18" t="str">
        <f>IF('USER FEEDBACK'!$AC$64=TRUE, "Y","N")</f>
        <v>N</v>
      </c>
      <c r="BR18" t="str">
        <f>IF('USER FEEDBACK'!$AB$64=TRUE, "Y","N")</f>
        <v>N</v>
      </c>
      <c r="BS18" t="str">
        <f>IF('USER FEEDBACK'!$AD$64=TRUE, "Y","N")</f>
        <v>N</v>
      </c>
      <c r="BT18" t="str">
        <f>IF('USER FEEDBACK'!$AE$64=TRUE, "Y","N")</f>
        <v>N</v>
      </c>
      <c r="BU18" t="str">
        <f>IF('USER FEEDBACK'!$AF$64=TRUE, "Y","N")</f>
        <v>N</v>
      </c>
      <c r="BV18">
        <f>'CHECK CONTEXT'!$B$8</f>
        <v>0</v>
      </c>
      <c r="BW18" s="15">
        <f>'CHECK CONTEXT'!$B$12</f>
        <v>0</v>
      </c>
      <c r="BX18">
        <f>'CHECK CONTEXT'!$I$5</f>
        <v>0</v>
      </c>
      <c r="BY18">
        <f ca="1">SUM('USER FEEDBACK'!$G$7:$G$17)</f>
        <v>0</v>
      </c>
      <c r="BZ18">
        <f>'CHECK CONTEXT'!$B$5</f>
        <v>0</v>
      </c>
      <c r="CA18">
        <f>'CHECK CONTEXT'!$B$6</f>
        <v>0</v>
      </c>
      <c r="CB18">
        <f>'CHECK CONTEXT'!$B$7</f>
        <v>0</v>
      </c>
      <c r="CC18">
        <f>'CHECK CONTEXT'!$B$8</f>
        <v>0</v>
      </c>
      <c r="CD18">
        <f>'CHECK CONTEXT'!$B$9</f>
        <v>0</v>
      </c>
    </row>
    <row r="19" spans="1:82">
      <c r="A19" s="332" t="str">
        <f>IF('USER FORM1'!$C$10="","",'USER FORM1'!$C$10)</f>
        <v/>
      </c>
      <c r="B19" s="332" t="str">
        <f>IF('USER FORM1'!$D$10="","",'USER FORM1'!$D$10)</f>
        <v/>
      </c>
      <c r="C19" s="332" t="str">
        <f>TRIM(IF('USER FORM1'!$E$10="", "",'USER FORM1'!$E$10))</f>
        <v/>
      </c>
      <c r="D19" s="332" t="str">
        <f>IF('USER FORM1'!$F$10="","",'USER FORM1'!$F$10)</f>
        <v/>
      </c>
      <c r="E19" s="332" t="str">
        <f>IF('USER FORM1'!$G$10="", "",'USER FORM1'!$G$10)</f>
        <v/>
      </c>
      <c r="F19" s="339" t="s">
        <v>16107</v>
      </c>
      <c r="G19" s="340" t="str">
        <f>IF(ISERROR(VLOOKUP($S19,'USER FORM2'!$B$10:$AU$21,2,FALSE)),"",VLOOKUP($S19,'USER FORM2'!$B$10:$AU$21,2,FALSE))</f>
        <v/>
      </c>
      <c r="H19" s="340" t="str">
        <f>IF(ISERROR(VLOOKUP($S19,'USER FORM2'!$B$10:$AU$21,3,FALSE)),"",VLOOKUP($S19,'USER FORM2'!$B$10:$AU$21,3,FALSE))</f>
        <v/>
      </c>
      <c r="I19" s="340" t="str">
        <f>IF(ISERROR(VLOOKUP($S19,'USER FORM2'!$B$10:$AU$21,4,FALSE)),"",VLOOKUP($S19,'USER FORM2'!$B$10:$AU$21,4,FALSE))</f>
        <v/>
      </c>
      <c r="J19" s="340" t="str">
        <f>IF(ISERROR(VLOOKUP($S19,'USER FORM2'!$B$10:$AU$21,5,FALSE)),"",VLOOKUP($S19,'USER FORM2'!$B$10:$AU$21,5,FALSE))</f>
        <v/>
      </c>
      <c r="K19" s="340" t="str">
        <f>IF(ISERROR(VLOOKUP($S19,'USER FORM2'!$B$10:$AU$21,6,FALSE)),"",VLOOKUP($S19,'USER FORM2'!$B$10:$AU$21,6,FALSE))</f>
        <v/>
      </c>
      <c r="L19" s="340" t="str">
        <f>IF(ISERROR(VLOOKUP($S19,'USER FORM2'!$B$10:$AU$21,7,FALSE)),"",VLOOKUP($S19,'USER FORM2'!$B$10:$AU$21,7,FALSE))</f>
        <v/>
      </c>
      <c r="M19" s="341" t="str">
        <f>IF(ISERROR(VLOOKUP($S19,'USER FORM2'!$B$10:$BB$21,51,FALSE)),"",VLOOKUP($S19,'USER FORM2'!$B$10:$BB$21,51,FALSE))</f>
        <v/>
      </c>
      <c r="N19" s="341" t="str">
        <f>IF(ISERROR(VLOOKUP($S19,'USER FORM2'!$B$10:$BB$21,52,FALSE)),"",VLOOKUP($S19,'USER FORM2'!$B$10:$BB$21,52,FALSE))</f>
        <v/>
      </c>
      <c r="O19" s="341" t="str">
        <f>IF(ISERROR(VLOOKUP($S19,'USER FORM2'!$B$10:$BB$21,12,FALSE)),"",VLOOKUP($S19,'USER FORM2'!$B$10:$BB$21,12,FALSE))</f>
        <v/>
      </c>
      <c r="P19" s="342" t="str">
        <f>IF(ISERROR(VLOOKUP($S19,'USER FORM2'!$B$10:$BB$21,13,FALSE)),"",IF(VLOOKUP($S19,'USER FORM2'!$B$10:$BB$21,13,FALSE)="","",VLOOKUP($S19,'USER FORM2'!$B$10:$BB$21,13,FALSE)))</f>
        <v/>
      </c>
      <c r="Q19" s="342" t="str">
        <f>IF(ISERROR(VLOOKUP($S19,'USER FORM2'!$B$10:$BB$21,16,FALSE)),"",VLOOKUP($S19,'USER FORM2'!$B$10:$BB$21,16,FALSE))</f>
        <v/>
      </c>
      <c r="R19" s="342" t="str">
        <f>IF(ISERROR(VLOOKUP($S19,'USER FORM2'!$B$10:$AW$21,43,FALSE)),"",VLOOKUP($S19,'USER FORM2'!$B$10:$AW$21,43,FALSE))</f>
        <v/>
      </c>
      <c r="S19" s="340" t="str">
        <f>IF('USER FORM3'!C20="","",'USER FORM3'!C20)</f>
        <v/>
      </c>
      <c r="T19" s="340" t="str">
        <f>IF('USER FORM3'!D20="","",'USER FORM3'!D20)</f>
        <v/>
      </c>
      <c r="U19" s="340" t="str">
        <f>IF('USER FORM3'!E20="","",'USER FORM3'!E20)</f>
        <v/>
      </c>
      <c r="V19" s="340" t="str">
        <f>IF('USER FORM3'!F20="","",'USER FORM3'!F20)</f>
        <v/>
      </c>
      <c r="W19" s="340" t="str">
        <f>IF('USER FORM3'!G20="","",'USER FORM3'!G20)</f>
        <v/>
      </c>
      <c r="X19" s="340" t="str">
        <f>IF('USER FORM3'!H20="","",'USER FORM3'!H20)</f>
        <v/>
      </c>
      <c r="Y19" s="340" t="str">
        <f>IF('USER FORM3'!I20="","",'USER FORM3'!I20)</f>
        <v/>
      </c>
      <c r="Z19" s="340" t="str">
        <f>IF('USER FORM3'!J20="","",'USER FORM3'!J20)</f>
        <v/>
      </c>
      <c r="AA19" s="340" t="str">
        <f>IF('USER FORM3'!K20="","",'USER FORM3'!K20)</f>
        <v/>
      </c>
      <c r="AB19" s="340" t="str">
        <f>IF('USER FORM3'!L20="","",'USER FORM3'!L20)</f>
        <v/>
      </c>
      <c r="AC19" s="340" t="str">
        <f>IF('USER FORM3'!M20="","",'USER FORM3'!M20)</f>
        <v/>
      </c>
      <c r="AD19" s="340" t="str">
        <f>IF('USER FORM3'!N20="","",'USER FORM3'!N20)</f>
        <v/>
      </c>
      <c r="AE19" s="340" t="str">
        <f>IF('USER FORM3'!O20="","",'USER FORM3'!O20)</f>
        <v/>
      </c>
      <c r="AF19" s="340" t="str">
        <f>IF('USER FORM3'!P20="","",'USER FORM3'!P20)</f>
        <v/>
      </c>
      <c r="AG19" s="340" t="str">
        <f>IF('USER FORM3'!Q20="","",'USER FORM3'!Q20)</f>
        <v/>
      </c>
      <c r="AH19" s="14"/>
      <c r="AI19" s="14"/>
      <c r="AJ19" s="14"/>
      <c r="AK19" s="14"/>
      <c r="AL19" s="14"/>
      <c r="AM19" s="332" t="str">
        <f>'USER FORM3'!$AY$17</f>
        <v/>
      </c>
      <c r="AN19" s="335" t="str">
        <f>'USER FORM3'!$AY$24</f>
        <v/>
      </c>
      <c r="AO19" s="336" t="str">
        <f>'USER FORM3'!$AY$18</f>
        <v/>
      </c>
      <c r="AP19" s="336" t="str">
        <f>'USER FORM3'!$AY$20</f>
        <v/>
      </c>
      <c r="AQ19" s="337" t="str">
        <f>'USER FORM3'!$AY$19</f>
        <v/>
      </c>
      <c r="AR19" s="337" t="str">
        <f>'USER FORM3'!$AY$22</f>
        <v/>
      </c>
      <c r="AS19" s="436" t="str">
        <f>'USER FORM3'!$AY$36</f>
        <v/>
      </c>
      <c r="AT19" s="336">
        <f>'USER FORM3'!$AY$23</f>
        <v>1</v>
      </c>
      <c r="AU19" s="336" t="str">
        <f>'USER FORM3'!$AY$21</f>
        <v/>
      </c>
      <c r="AV19" s="337" t="str">
        <f>IFERROR('USER FORM3'!$AY$25,"")</f>
        <v/>
      </c>
      <c r="AW19" s="338">
        <f>COUNTIFS(DEGREE_TYPE,"Bachelor",'USER FORM2'!$N$10:$N$21,"PROGRAM GRADUATED")+COUNTIFS(DEGREE_TYPE,"Bachelor",'USER FORM2'!$N$10:$N$21,"PROGRAM IN PROGRESS")</f>
        <v>0</v>
      </c>
      <c r="AX19" s="338">
        <f t="shared" si="0"/>
        <v>0</v>
      </c>
      <c r="AY19" s="338">
        <f t="shared" si="1"/>
        <v>0</v>
      </c>
      <c r="AZ19" s="332" t="str">
        <f>'USER FORM2'!$AQ$3</f>
        <v/>
      </c>
      <c r="BA19" s="337" t="str">
        <f>'USER FORM5'!$AP$2</f>
        <v/>
      </c>
      <c r="BB19" s="332" t="str">
        <f>IF('USER FORM5'!$AE$2=0,"",'USER FORM5'!$AE$2)</f>
        <v>NO</v>
      </c>
      <c r="BC19" s="337" t="str">
        <f>'USER FORM5'!$AZ$2</f>
        <v>NO EXTC</v>
      </c>
      <c r="BD19" s="332" t="str">
        <f>IF('USER FEEDBACK'!$C$47=0,"",'USER FEEDBACK'!$C$47)</f>
        <v/>
      </c>
      <c r="BE19" t="str">
        <f>'USER FEEDBACK'!$Q$8</f>
        <v>NO</v>
      </c>
      <c r="BF19" t="str">
        <f>'USER FEEDBACK'!$Q$11</f>
        <v>Missing Information</v>
      </c>
      <c r="BG19" t="str">
        <f>'USER FEEDBACK'!$Q$14</f>
        <v>No</v>
      </c>
      <c r="BH19" t="str">
        <f>'USER FEEDBACK'!$Q$20&amp;" "&amp;'USER FEEDBACK'!$Q$21&amp;" "&amp;'USER FEEDBACK'!$Q$22</f>
        <v xml:space="preserve">  - -  - -</v>
      </c>
      <c r="BI19" t="str">
        <f>'USER FORM1'!$C$65</f>
        <v>VERSION 2</v>
      </c>
      <c r="BJ19">
        <f>'USER FORM4'!$G$38</f>
        <v>0</v>
      </c>
      <c r="BK19">
        <f>'USER FEEDBACK'!$V$7</f>
        <v>0</v>
      </c>
      <c r="BL19" t="str">
        <f>(IF(OR('USER FEEDBACK'!$Z$64,'USER FEEDBACK'!$Z$31="Q4R"),"Y","N"))</f>
        <v>N</v>
      </c>
      <c r="BM19">
        <f>'USER FORM1'!$D$25</f>
        <v>0</v>
      </c>
      <c r="BN19">
        <f>'USER FORM1'!$D$26</f>
        <v>0</v>
      </c>
      <c r="BO19">
        <f>'USER FORM1'!$D$27</f>
        <v>0</v>
      </c>
      <c r="BP19" t="str">
        <f>IF('USER FEEDBACK'!$AA$64=TRUE, "Y","N")</f>
        <v>N</v>
      </c>
      <c r="BQ19" t="str">
        <f>IF('USER FEEDBACK'!$AC$64=TRUE, "Y","N")</f>
        <v>N</v>
      </c>
      <c r="BR19" t="str">
        <f>IF('USER FEEDBACK'!$AB$64=TRUE, "Y","N")</f>
        <v>N</v>
      </c>
      <c r="BS19" t="str">
        <f>IF('USER FEEDBACK'!$AD$64=TRUE, "Y","N")</f>
        <v>N</v>
      </c>
      <c r="BT19" t="str">
        <f>IF('USER FEEDBACK'!$AE$64=TRUE, "Y","N")</f>
        <v>N</v>
      </c>
      <c r="BU19" t="str">
        <f>IF('USER FEEDBACK'!$AF$64=TRUE, "Y","N")</f>
        <v>N</v>
      </c>
      <c r="BV19">
        <f>'CHECK CONTEXT'!$B$8</f>
        <v>0</v>
      </c>
      <c r="BW19" s="15">
        <f>'CHECK CONTEXT'!$B$12</f>
        <v>0</v>
      </c>
      <c r="BX19">
        <f>'CHECK CONTEXT'!$I$5</f>
        <v>0</v>
      </c>
      <c r="BY19">
        <f ca="1">SUM('USER FEEDBACK'!$G$7:$G$17)</f>
        <v>0</v>
      </c>
      <c r="BZ19">
        <f>'CHECK CONTEXT'!$B$5</f>
        <v>0</v>
      </c>
      <c r="CA19">
        <f>'CHECK CONTEXT'!$B$6</f>
        <v>0</v>
      </c>
      <c r="CB19">
        <f>'CHECK CONTEXT'!$B$7</f>
        <v>0</v>
      </c>
      <c r="CC19">
        <f>'CHECK CONTEXT'!$B$8</f>
        <v>0</v>
      </c>
      <c r="CD19">
        <f>'CHECK CONTEXT'!$B$9</f>
        <v>0</v>
      </c>
    </row>
    <row r="20" spans="1:82">
      <c r="A20" s="332" t="str">
        <f>IF('USER FORM1'!$C$10="","",'USER FORM1'!$C$10)</f>
        <v/>
      </c>
      <c r="B20" s="332" t="str">
        <f>IF('USER FORM1'!$D$10="","",'USER FORM1'!$D$10)</f>
        <v/>
      </c>
      <c r="C20" s="332" t="str">
        <f>TRIM(IF('USER FORM1'!$E$10="", "",'USER FORM1'!$E$10))</f>
        <v/>
      </c>
      <c r="D20" s="332" t="str">
        <f>IF('USER FORM1'!$F$10="","",'USER FORM1'!$F$10)</f>
        <v/>
      </c>
      <c r="E20" s="332" t="str">
        <f>IF('USER FORM1'!$G$10="", "",'USER FORM1'!$G$10)</f>
        <v/>
      </c>
      <c r="F20" s="339" t="s">
        <v>16107</v>
      </c>
      <c r="G20" s="340" t="str">
        <f>IF(ISERROR(VLOOKUP($S20,'USER FORM2'!$B$10:$AU$21,2,FALSE)),"",VLOOKUP($S20,'USER FORM2'!$B$10:$AU$21,2,FALSE))</f>
        <v/>
      </c>
      <c r="H20" s="340" t="str">
        <f>IF(ISERROR(VLOOKUP($S20,'USER FORM2'!$B$10:$AU$21,3,FALSE)),"",VLOOKUP($S20,'USER FORM2'!$B$10:$AU$21,3,FALSE))</f>
        <v/>
      </c>
      <c r="I20" s="340" t="str">
        <f>IF(ISERROR(VLOOKUP($S20,'USER FORM2'!$B$10:$AU$21,4,FALSE)),"",VLOOKUP($S20,'USER FORM2'!$B$10:$AU$21,4,FALSE))</f>
        <v/>
      </c>
      <c r="J20" s="340" t="str">
        <f>IF(ISERROR(VLOOKUP($S20,'USER FORM2'!$B$10:$AU$21,5,FALSE)),"",VLOOKUP($S20,'USER FORM2'!$B$10:$AU$21,5,FALSE))</f>
        <v/>
      </c>
      <c r="K20" s="340" t="str">
        <f>IF(ISERROR(VLOOKUP($S20,'USER FORM2'!$B$10:$AU$21,6,FALSE)),"",VLOOKUP($S20,'USER FORM2'!$B$10:$AU$21,6,FALSE))</f>
        <v/>
      </c>
      <c r="L20" s="340" t="str">
        <f>IF(ISERROR(VLOOKUP($S20,'USER FORM2'!$B$10:$AU$21,7,FALSE)),"",VLOOKUP($S20,'USER FORM2'!$B$10:$AU$21,7,FALSE))</f>
        <v/>
      </c>
      <c r="M20" s="341" t="str">
        <f>IF(ISERROR(VLOOKUP($S20,'USER FORM2'!$B$10:$BB$21,51,FALSE)),"",VLOOKUP($S20,'USER FORM2'!$B$10:$BB$21,51,FALSE))</f>
        <v/>
      </c>
      <c r="N20" s="341" t="str">
        <f>IF(ISERROR(VLOOKUP($S20,'USER FORM2'!$B$10:$BB$21,52,FALSE)),"",VLOOKUP($S20,'USER FORM2'!$B$10:$BB$21,52,FALSE))</f>
        <v/>
      </c>
      <c r="O20" s="341" t="str">
        <f>IF(ISERROR(VLOOKUP($S20,'USER FORM2'!$B$10:$BB$21,12,FALSE)),"",VLOOKUP($S20,'USER FORM2'!$B$10:$BB$21,12,FALSE))</f>
        <v/>
      </c>
      <c r="P20" s="342" t="str">
        <f>IF(ISERROR(VLOOKUP($S20,'USER FORM2'!$B$10:$BB$21,13,FALSE)),"",IF(VLOOKUP($S20,'USER FORM2'!$B$10:$BB$21,13,FALSE)="","",VLOOKUP($S20,'USER FORM2'!$B$10:$BB$21,13,FALSE)))</f>
        <v/>
      </c>
      <c r="Q20" s="342" t="str">
        <f>IF(ISERROR(VLOOKUP($S20,'USER FORM2'!$B$10:$BB$21,16,FALSE)),"",VLOOKUP($S20,'USER FORM2'!$B$10:$BB$21,16,FALSE))</f>
        <v/>
      </c>
      <c r="R20" s="342" t="str">
        <f>IF(ISERROR(VLOOKUP($S20,'USER FORM2'!$B$10:$AW$21,43,FALSE)),"",VLOOKUP($S20,'USER FORM2'!$B$10:$AW$21,43,FALSE))</f>
        <v/>
      </c>
      <c r="S20" s="340" t="str">
        <f>IF('USER FORM3'!C21="","",'USER FORM3'!C21)</f>
        <v/>
      </c>
      <c r="T20" s="340" t="str">
        <f>IF('USER FORM3'!D21="","",'USER FORM3'!D21)</f>
        <v/>
      </c>
      <c r="U20" s="340" t="str">
        <f>IF('USER FORM3'!E21="","",'USER FORM3'!E21)</f>
        <v/>
      </c>
      <c r="V20" s="340" t="str">
        <f>IF('USER FORM3'!F21="","",'USER FORM3'!F21)</f>
        <v/>
      </c>
      <c r="W20" s="340" t="str">
        <f>IF('USER FORM3'!G21="","",'USER FORM3'!G21)</f>
        <v/>
      </c>
      <c r="X20" s="340" t="str">
        <f>IF('USER FORM3'!H21="","",'USER FORM3'!H21)</f>
        <v/>
      </c>
      <c r="Y20" s="340" t="str">
        <f>IF('USER FORM3'!I21="","",'USER FORM3'!I21)</f>
        <v/>
      </c>
      <c r="Z20" s="340" t="str">
        <f>IF('USER FORM3'!J21="","",'USER FORM3'!J21)</f>
        <v/>
      </c>
      <c r="AA20" s="340" t="str">
        <f>IF('USER FORM3'!K21="","",'USER FORM3'!K21)</f>
        <v/>
      </c>
      <c r="AB20" s="340" t="str">
        <f>IF('USER FORM3'!L21="","",'USER FORM3'!L21)</f>
        <v/>
      </c>
      <c r="AC20" s="340" t="str">
        <f>IF('USER FORM3'!M21="","",'USER FORM3'!M21)</f>
        <v/>
      </c>
      <c r="AD20" s="340" t="str">
        <f>IF('USER FORM3'!N21="","",'USER FORM3'!N21)</f>
        <v/>
      </c>
      <c r="AE20" s="340" t="str">
        <f>IF('USER FORM3'!O21="","",'USER FORM3'!O21)</f>
        <v/>
      </c>
      <c r="AF20" s="340" t="str">
        <f>IF('USER FORM3'!P21="","",'USER FORM3'!P21)</f>
        <v/>
      </c>
      <c r="AG20" s="340" t="str">
        <f>IF('USER FORM3'!Q21="","",'USER FORM3'!Q21)</f>
        <v/>
      </c>
      <c r="AH20" s="14"/>
      <c r="AI20" s="14"/>
      <c r="AJ20" s="14"/>
      <c r="AK20" s="14"/>
      <c r="AL20" s="14"/>
      <c r="AM20" s="332" t="str">
        <f>'USER FORM3'!$AY$17</f>
        <v/>
      </c>
      <c r="AN20" s="335" t="str">
        <f>'USER FORM3'!$AY$24</f>
        <v/>
      </c>
      <c r="AO20" s="336" t="str">
        <f>'USER FORM3'!$AY$18</f>
        <v/>
      </c>
      <c r="AP20" s="336" t="str">
        <f>'USER FORM3'!$AY$20</f>
        <v/>
      </c>
      <c r="AQ20" s="337" t="str">
        <f>'USER FORM3'!$AY$19</f>
        <v/>
      </c>
      <c r="AR20" s="337" t="str">
        <f>'USER FORM3'!$AY$22</f>
        <v/>
      </c>
      <c r="AS20" s="436" t="str">
        <f>'USER FORM3'!$AY$36</f>
        <v/>
      </c>
      <c r="AT20" s="336">
        <f>'USER FORM3'!$AY$23</f>
        <v>1</v>
      </c>
      <c r="AU20" s="336" t="str">
        <f>'USER FORM3'!$AY$21</f>
        <v/>
      </c>
      <c r="AV20" s="337" t="str">
        <f>IFERROR('USER FORM3'!$AY$25,"")</f>
        <v/>
      </c>
      <c r="AW20" s="338">
        <f>COUNTIFS(DEGREE_TYPE,"Bachelor",'USER FORM2'!$N$10:$N$21,"PROGRAM GRADUATED")+COUNTIFS(DEGREE_TYPE,"Bachelor",'USER FORM2'!$N$10:$N$21,"PROGRAM IN PROGRESS")</f>
        <v>0</v>
      </c>
      <c r="AX20" s="338">
        <f t="shared" si="0"/>
        <v>0</v>
      </c>
      <c r="AY20" s="338">
        <f t="shared" si="1"/>
        <v>0</v>
      </c>
      <c r="AZ20" s="332" t="str">
        <f>'USER FORM2'!$AQ$3</f>
        <v/>
      </c>
      <c r="BA20" s="337" t="str">
        <f>'USER FORM5'!$AP$2</f>
        <v/>
      </c>
      <c r="BB20" s="332" t="str">
        <f>IF('USER FORM5'!$AE$2=0,"",'USER FORM5'!$AE$2)</f>
        <v>NO</v>
      </c>
      <c r="BC20" s="337" t="str">
        <f>'USER FORM5'!$AZ$2</f>
        <v>NO EXTC</v>
      </c>
      <c r="BD20" s="332" t="str">
        <f>IF('USER FEEDBACK'!$C$47=0,"",'USER FEEDBACK'!$C$47)</f>
        <v/>
      </c>
      <c r="BE20" t="str">
        <f>'USER FEEDBACK'!$Q$8</f>
        <v>NO</v>
      </c>
      <c r="BF20" t="str">
        <f>'USER FEEDBACK'!$Q$11</f>
        <v>Missing Information</v>
      </c>
      <c r="BG20" t="str">
        <f>'USER FEEDBACK'!$Q$14</f>
        <v>No</v>
      </c>
      <c r="BH20" t="str">
        <f>'USER FEEDBACK'!$Q$20&amp;" "&amp;'USER FEEDBACK'!$Q$21&amp;" "&amp;'USER FEEDBACK'!$Q$22</f>
        <v xml:space="preserve">  - -  - -</v>
      </c>
      <c r="BI20" t="str">
        <f>'USER FORM1'!$C$65</f>
        <v>VERSION 2</v>
      </c>
      <c r="BJ20">
        <f>'USER FORM4'!$G$38</f>
        <v>0</v>
      </c>
      <c r="BK20">
        <f>'USER FEEDBACK'!$V$7</f>
        <v>0</v>
      </c>
      <c r="BL20" t="str">
        <f>(IF(OR('USER FEEDBACK'!$Z$64,'USER FEEDBACK'!$Z$31="Q4R"),"Y","N"))</f>
        <v>N</v>
      </c>
      <c r="BM20">
        <f>'USER FORM1'!$D$25</f>
        <v>0</v>
      </c>
      <c r="BN20">
        <f>'USER FORM1'!$D$26</f>
        <v>0</v>
      </c>
      <c r="BO20">
        <f>'USER FORM1'!$D$27</f>
        <v>0</v>
      </c>
      <c r="BP20" t="str">
        <f>IF('USER FEEDBACK'!$AA$64=TRUE, "Y","N")</f>
        <v>N</v>
      </c>
      <c r="BQ20" t="str">
        <f>IF('USER FEEDBACK'!$AC$64=TRUE, "Y","N")</f>
        <v>N</v>
      </c>
      <c r="BR20" t="str">
        <f>IF('USER FEEDBACK'!$AB$64=TRUE, "Y","N")</f>
        <v>N</v>
      </c>
      <c r="BS20" t="str">
        <f>IF('USER FEEDBACK'!$AD$64=TRUE, "Y","N")</f>
        <v>N</v>
      </c>
      <c r="BT20" t="str">
        <f>IF('USER FEEDBACK'!$AE$64=TRUE, "Y","N")</f>
        <v>N</v>
      </c>
      <c r="BU20" t="str">
        <f>IF('USER FEEDBACK'!$AF$64=TRUE, "Y","N")</f>
        <v>N</v>
      </c>
      <c r="BV20">
        <f>'CHECK CONTEXT'!$B$8</f>
        <v>0</v>
      </c>
      <c r="BW20" s="15">
        <f>'CHECK CONTEXT'!$B$12</f>
        <v>0</v>
      </c>
      <c r="BX20">
        <f>'CHECK CONTEXT'!$I$5</f>
        <v>0</v>
      </c>
      <c r="BY20">
        <f ca="1">SUM('USER FEEDBACK'!$G$7:$G$17)</f>
        <v>0</v>
      </c>
      <c r="BZ20">
        <f>'CHECK CONTEXT'!$B$5</f>
        <v>0</v>
      </c>
      <c r="CA20">
        <f>'CHECK CONTEXT'!$B$6</f>
        <v>0</v>
      </c>
      <c r="CB20">
        <f>'CHECK CONTEXT'!$B$7</f>
        <v>0</v>
      </c>
      <c r="CC20">
        <f>'CHECK CONTEXT'!$B$8</f>
        <v>0</v>
      </c>
      <c r="CD20">
        <f>'CHECK CONTEXT'!$B$9</f>
        <v>0</v>
      </c>
    </row>
    <row r="21" spans="1:82">
      <c r="A21" s="332" t="str">
        <f>IF('USER FORM1'!$C$10="","",'USER FORM1'!$C$10)</f>
        <v/>
      </c>
      <c r="B21" s="332" t="str">
        <f>IF('USER FORM1'!$D$10="","",'USER FORM1'!$D$10)</f>
        <v/>
      </c>
      <c r="C21" s="332" t="str">
        <f>TRIM(IF('USER FORM1'!$E$10="", "",'USER FORM1'!$E$10))</f>
        <v/>
      </c>
      <c r="D21" s="332" t="str">
        <f>IF('USER FORM1'!$F$10="","",'USER FORM1'!$F$10)</f>
        <v/>
      </c>
      <c r="E21" s="332" t="str">
        <f>IF('USER FORM1'!$G$10="", "",'USER FORM1'!$G$10)</f>
        <v/>
      </c>
      <c r="F21" s="339" t="s">
        <v>16107</v>
      </c>
      <c r="G21" s="340" t="str">
        <f>IF(ISERROR(VLOOKUP($S21,'USER FORM2'!$B$10:$AU$21,2,FALSE)),"",VLOOKUP($S21,'USER FORM2'!$B$10:$AU$21,2,FALSE))</f>
        <v/>
      </c>
      <c r="H21" s="340" t="str">
        <f>IF(ISERROR(VLOOKUP($S21,'USER FORM2'!$B$10:$AU$21,3,FALSE)),"",VLOOKUP($S21,'USER FORM2'!$B$10:$AU$21,3,FALSE))</f>
        <v/>
      </c>
      <c r="I21" s="340" t="str">
        <f>IF(ISERROR(VLOOKUP($S21,'USER FORM2'!$B$10:$AU$21,4,FALSE)),"",VLOOKUP($S21,'USER FORM2'!$B$10:$AU$21,4,FALSE))</f>
        <v/>
      </c>
      <c r="J21" s="340" t="str">
        <f>IF(ISERROR(VLOOKUP($S21,'USER FORM2'!$B$10:$AU$21,5,FALSE)),"",VLOOKUP($S21,'USER FORM2'!$B$10:$AU$21,5,FALSE))</f>
        <v/>
      </c>
      <c r="K21" s="340" t="str">
        <f>IF(ISERROR(VLOOKUP($S21,'USER FORM2'!$B$10:$AU$21,6,FALSE)),"",VLOOKUP($S21,'USER FORM2'!$B$10:$AU$21,6,FALSE))</f>
        <v/>
      </c>
      <c r="L21" s="340" t="str">
        <f>IF(ISERROR(VLOOKUP($S21,'USER FORM2'!$B$10:$AU$21,7,FALSE)),"",VLOOKUP($S21,'USER FORM2'!$B$10:$AU$21,7,FALSE))</f>
        <v/>
      </c>
      <c r="M21" s="341" t="str">
        <f>IF(ISERROR(VLOOKUP($S21,'USER FORM2'!$B$10:$BB$21,51,FALSE)),"",VLOOKUP($S21,'USER FORM2'!$B$10:$BB$21,51,FALSE))</f>
        <v/>
      </c>
      <c r="N21" s="341" t="str">
        <f>IF(ISERROR(VLOOKUP($S21,'USER FORM2'!$B$10:$BB$21,52,FALSE)),"",VLOOKUP($S21,'USER FORM2'!$B$10:$BB$21,52,FALSE))</f>
        <v/>
      </c>
      <c r="O21" s="341" t="str">
        <f>IF(ISERROR(VLOOKUP($S21,'USER FORM2'!$B$10:$BB$21,12,FALSE)),"",VLOOKUP($S21,'USER FORM2'!$B$10:$BB$21,12,FALSE))</f>
        <v/>
      </c>
      <c r="P21" s="342" t="str">
        <f>IF(ISERROR(VLOOKUP($S21,'USER FORM2'!$B$10:$BB$21,13,FALSE)),"",IF(VLOOKUP($S21,'USER FORM2'!$B$10:$BB$21,13,FALSE)="","",VLOOKUP($S21,'USER FORM2'!$B$10:$BB$21,13,FALSE)))</f>
        <v/>
      </c>
      <c r="Q21" s="342" t="str">
        <f>IF(ISERROR(VLOOKUP($S21,'USER FORM2'!$B$10:$BB$21,16,FALSE)),"",VLOOKUP($S21,'USER FORM2'!$B$10:$BB$21,16,FALSE))</f>
        <v/>
      </c>
      <c r="R21" s="342" t="str">
        <f>IF(ISERROR(VLOOKUP($S21,'USER FORM2'!$B$10:$AW$21,43,FALSE)),"",VLOOKUP($S21,'USER FORM2'!$B$10:$AW$21,43,FALSE))</f>
        <v/>
      </c>
      <c r="S21" s="340" t="str">
        <f>IF('USER FORM3'!C22="","",'USER FORM3'!C22)</f>
        <v/>
      </c>
      <c r="T21" s="340" t="str">
        <f>IF('USER FORM3'!D22="","",'USER FORM3'!D22)</f>
        <v/>
      </c>
      <c r="U21" s="340" t="str">
        <f>IF('USER FORM3'!E22="","",'USER FORM3'!E22)</f>
        <v/>
      </c>
      <c r="V21" s="340" t="str">
        <f>IF('USER FORM3'!F22="","",'USER FORM3'!F22)</f>
        <v/>
      </c>
      <c r="W21" s="340" t="str">
        <f>IF('USER FORM3'!G22="","",'USER FORM3'!G22)</f>
        <v/>
      </c>
      <c r="X21" s="340" t="str">
        <f>IF('USER FORM3'!H22="","",'USER FORM3'!H22)</f>
        <v/>
      </c>
      <c r="Y21" s="340" t="str">
        <f>IF('USER FORM3'!I22="","",'USER FORM3'!I22)</f>
        <v/>
      </c>
      <c r="Z21" s="340" t="str">
        <f>IF('USER FORM3'!J22="","",'USER FORM3'!J22)</f>
        <v/>
      </c>
      <c r="AA21" s="340" t="str">
        <f>IF('USER FORM3'!K22="","",'USER FORM3'!K22)</f>
        <v/>
      </c>
      <c r="AB21" s="340" t="str">
        <f>IF('USER FORM3'!L22="","",'USER FORM3'!L22)</f>
        <v/>
      </c>
      <c r="AC21" s="340" t="str">
        <f>IF('USER FORM3'!M22="","",'USER FORM3'!M22)</f>
        <v/>
      </c>
      <c r="AD21" s="340" t="str">
        <f>IF('USER FORM3'!N22="","",'USER FORM3'!N22)</f>
        <v/>
      </c>
      <c r="AE21" s="340" t="str">
        <f>IF('USER FORM3'!O22="","",'USER FORM3'!O22)</f>
        <v/>
      </c>
      <c r="AF21" s="340" t="str">
        <f>IF('USER FORM3'!P22="","",'USER FORM3'!P22)</f>
        <v/>
      </c>
      <c r="AG21" s="340" t="str">
        <f>IF('USER FORM3'!Q22="","",'USER FORM3'!Q22)</f>
        <v/>
      </c>
      <c r="AH21" s="14"/>
      <c r="AI21" s="14"/>
      <c r="AJ21" s="14"/>
      <c r="AK21" s="14"/>
      <c r="AL21" s="14"/>
      <c r="AM21" s="332" t="str">
        <f>'USER FORM3'!$AY$17</f>
        <v/>
      </c>
      <c r="AN21" s="335" t="str">
        <f>'USER FORM3'!$AY$24</f>
        <v/>
      </c>
      <c r="AO21" s="336" t="str">
        <f>'USER FORM3'!$AY$18</f>
        <v/>
      </c>
      <c r="AP21" s="336" t="str">
        <f>'USER FORM3'!$AY$20</f>
        <v/>
      </c>
      <c r="AQ21" s="337" t="str">
        <f>'USER FORM3'!$AY$19</f>
        <v/>
      </c>
      <c r="AR21" s="337" t="str">
        <f>'USER FORM3'!$AY$22</f>
        <v/>
      </c>
      <c r="AS21" s="436" t="str">
        <f>'USER FORM3'!$AY$36</f>
        <v/>
      </c>
      <c r="AT21" s="336">
        <f>'USER FORM3'!$AY$23</f>
        <v>1</v>
      </c>
      <c r="AU21" s="336" t="str">
        <f>'USER FORM3'!$AY$21</f>
        <v/>
      </c>
      <c r="AV21" s="337" t="str">
        <f>IFERROR('USER FORM3'!$AY$25,"")</f>
        <v/>
      </c>
      <c r="AW21" s="338">
        <f>COUNTIFS(DEGREE_TYPE,"Bachelor",'USER FORM2'!$N$10:$N$21,"PROGRAM GRADUATED")+COUNTIFS(DEGREE_TYPE,"Bachelor",'USER FORM2'!$N$10:$N$21,"PROGRAM IN PROGRESS")</f>
        <v>0</v>
      </c>
      <c r="AX21" s="338">
        <f t="shared" si="0"/>
        <v>0</v>
      </c>
      <c r="AY21" s="338">
        <f t="shared" si="1"/>
        <v>0</v>
      </c>
      <c r="AZ21" s="332" t="str">
        <f>'USER FORM2'!$AQ$3</f>
        <v/>
      </c>
      <c r="BA21" s="337" t="str">
        <f>'USER FORM5'!$AP$2</f>
        <v/>
      </c>
      <c r="BB21" s="332" t="str">
        <f>IF('USER FORM5'!$AE$2=0,"",'USER FORM5'!$AE$2)</f>
        <v>NO</v>
      </c>
      <c r="BC21" s="337" t="str">
        <f>'USER FORM5'!$AZ$2</f>
        <v>NO EXTC</v>
      </c>
      <c r="BD21" s="332" t="str">
        <f>IF('USER FEEDBACK'!$C$47=0,"",'USER FEEDBACK'!$C$47)</f>
        <v/>
      </c>
      <c r="BE21" t="str">
        <f>'USER FEEDBACK'!$Q$8</f>
        <v>NO</v>
      </c>
      <c r="BF21" t="str">
        <f>'USER FEEDBACK'!$Q$11</f>
        <v>Missing Information</v>
      </c>
      <c r="BG21" t="str">
        <f>'USER FEEDBACK'!$Q$14</f>
        <v>No</v>
      </c>
      <c r="BH21" t="str">
        <f>'USER FEEDBACK'!$Q$20&amp;" "&amp;'USER FEEDBACK'!$Q$21&amp;" "&amp;'USER FEEDBACK'!$Q$22</f>
        <v xml:space="preserve">  - -  - -</v>
      </c>
      <c r="BI21" t="str">
        <f>'USER FORM1'!$C$65</f>
        <v>VERSION 2</v>
      </c>
      <c r="BJ21">
        <f>'USER FORM4'!$G$38</f>
        <v>0</v>
      </c>
      <c r="BK21">
        <f>'USER FEEDBACK'!$V$7</f>
        <v>0</v>
      </c>
      <c r="BL21" t="str">
        <f>(IF(OR('USER FEEDBACK'!$Z$64,'USER FEEDBACK'!$Z$31="Q4R"),"Y","N"))</f>
        <v>N</v>
      </c>
      <c r="BM21">
        <f>'USER FORM1'!$D$25</f>
        <v>0</v>
      </c>
      <c r="BN21">
        <f>'USER FORM1'!$D$26</f>
        <v>0</v>
      </c>
      <c r="BO21">
        <f>'USER FORM1'!$D$27</f>
        <v>0</v>
      </c>
      <c r="BP21" t="str">
        <f>IF('USER FEEDBACK'!$AA$64=TRUE, "Y","N")</f>
        <v>N</v>
      </c>
      <c r="BQ21" t="str">
        <f>IF('USER FEEDBACK'!$AC$64=TRUE, "Y","N")</f>
        <v>N</v>
      </c>
      <c r="BR21" t="str">
        <f>IF('USER FEEDBACK'!$AB$64=TRUE, "Y","N")</f>
        <v>N</v>
      </c>
      <c r="BS21" t="str">
        <f>IF('USER FEEDBACK'!$AD$64=TRUE, "Y","N")</f>
        <v>N</v>
      </c>
      <c r="BT21" t="str">
        <f>IF('USER FEEDBACK'!$AE$64=TRUE, "Y","N")</f>
        <v>N</v>
      </c>
      <c r="BU21" t="str">
        <f>IF('USER FEEDBACK'!$AF$64=TRUE, "Y","N")</f>
        <v>N</v>
      </c>
      <c r="BV21">
        <f>'CHECK CONTEXT'!$B$8</f>
        <v>0</v>
      </c>
      <c r="BW21" s="15">
        <f>'CHECK CONTEXT'!$B$12</f>
        <v>0</v>
      </c>
      <c r="BX21">
        <f>'CHECK CONTEXT'!$I$5</f>
        <v>0</v>
      </c>
      <c r="BY21">
        <f ca="1">SUM('USER FEEDBACK'!$G$7:$G$17)</f>
        <v>0</v>
      </c>
      <c r="BZ21">
        <f>'CHECK CONTEXT'!$B$5</f>
        <v>0</v>
      </c>
      <c r="CA21">
        <f>'CHECK CONTEXT'!$B$6</f>
        <v>0</v>
      </c>
      <c r="CB21">
        <f>'CHECK CONTEXT'!$B$7</f>
        <v>0</v>
      </c>
      <c r="CC21">
        <f>'CHECK CONTEXT'!$B$8</f>
        <v>0</v>
      </c>
      <c r="CD21">
        <f>'CHECK CONTEXT'!$B$9</f>
        <v>0</v>
      </c>
    </row>
    <row r="22" spans="1:82">
      <c r="A22" s="332" t="str">
        <f>IF('USER FORM1'!$C$10="","",'USER FORM1'!$C$10)</f>
        <v/>
      </c>
      <c r="B22" s="332" t="str">
        <f>IF('USER FORM1'!$D$10="","",'USER FORM1'!$D$10)</f>
        <v/>
      </c>
      <c r="C22" s="332" t="str">
        <f>TRIM(IF('USER FORM1'!$E$10="", "",'USER FORM1'!$E$10))</f>
        <v/>
      </c>
      <c r="D22" s="332" t="str">
        <f>IF('USER FORM1'!$F$10="","",'USER FORM1'!$F$10)</f>
        <v/>
      </c>
      <c r="E22" s="332" t="str">
        <f>IF('USER FORM1'!$G$10="", "",'USER FORM1'!$G$10)</f>
        <v/>
      </c>
      <c r="F22" s="339" t="s">
        <v>16107</v>
      </c>
      <c r="G22" s="340" t="str">
        <f>IF(ISERROR(VLOOKUP($S22,'USER FORM2'!$B$10:$AU$21,2,FALSE)),"",VLOOKUP($S22,'USER FORM2'!$B$10:$AU$21,2,FALSE))</f>
        <v/>
      </c>
      <c r="H22" s="340" t="str">
        <f>IF(ISERROR(VLOOKUP($S22,'USER FORM2'!$B$10:$AU$21,3,FALSE)),"",VLOOKUP($S22,'USER FORM2'!$B$10:$AU$21,3,FALSE))</f>
        <v/>
      </c>
      <c r="I22" s="340" t="str">
        <f>IF(ISERROR(VLOOKUP($S22,'USER FORM2'!$B$10:$AU$21,4,FALSE)),"",VLOOKUP($S22,'USER FORM2'!$B$10:$AU$21,4,FALSE))</f>
        <v/>
      </c>
      <c r="J22" s="340" t="str">
        <f>IF(ISERROR(VLOOKUP($S22,'USER FORM2'!$B$10:$AU$21,5,FALSE)),"",VLOOKUP($S22,'USER FORM2'!$B$10:$AU$21,5,FALSE))</f>
        <v/>
      </c>
      <c r="K22" s="340" t="str">
        <f>IF(ISERROR(VLOOKUP($S22,'USER FORM2'!$B$10:$AU$21,6,FALSE)),"",VLOOKUP($S22,'USER FORM2'!$B$10:$AU$21,6,FALSE))</f>
        <v/>
      </c>
      <c r="L22" s="340" t="str">
        <f>IF(ISERROR(VLOOKUP($S22,'USER FORM2'!$B$10:$AU$21,7,FALSE)),"",VLOOKUP($S22,'USER FORM2'!$B$10:$AU$21,7,FALSE))</f>
        <v/>
      </c>
      <c r="M22" s="341" t="str">
        <f>IF(ISERROR(VLOOKUP($S22,'USER FORM2'!$B$10:$BB$21,51,FALSE)),"",VLOOKUP($S22,'USER FORM2'!$B$10:$BB$21,51,FALSE))</f>
        <v/>
      </c>
      <c r="N22" s="341" t="str">
        <f>IF(ISERROR(VLOOKUP($S22,'USER FORM2'!$B$10:$BB$21,52,FALSE)),"",VLOOKUP($S22,'USER FORM2'!$B$10:$BB$21,52,FALSE))</f>
        <v/>
      </c>
      <c r="O22" s="341" t="str">
        <f>IF(ISERROR(VLOOKUP($S22,'USER FORM2'!$B$10:$BB$21,12,FALSE)),"",VLOOKUP($S22,'USER FORM2'!$B$10:$BB$21,12,FALSE))</f>
        <v/>
      </c>
      <c r="P22" s="342" t="str">
        <f>IF(ISERROR(VLOOKUP($S22,'USER FORM2'!$B$10:$BB$21,13,FALSE)),"",IF(VLOOKUP($S22,'USER FORM2'!$B$10:$BB$21,13,FALSE)="","",VLOOKUP($S22,'USER FORM2'!$B$10:$BB$21,13,FALSE)))</f>
        <v/>
      </c>
      <c r="Q22" s="342" t="str">
        <f>IF(ISERROR(VLOOKUP($S22,'USER FORM2'!$B$10:$BB$21,16,FALSE)),"",VLOOKUP($S22,'USER FORM2'!$B$10:$BB$21,16,FALSE))</f>
        <v/>
      </c>
      <c r="R22" s="342" t="str">
        <f>IF(ISERROR(VLOOKUP($S22,'USER FORM2'!$B$10:$AW$21,43,FALSE)),"",VLOOKUP($S22,'USER FORM2'!$B$10:$AW$21,43,FALSE))</f>
        <v/>
      </c>
      <c r="S22" s="340" t="str">
        <f>IF('USER FORM3'!C23="","",'USER FORM3'!C23)</f>
        <v/>
      </c>
      <c r="T22" s="340" t="str">
        <f>IF('USER FORM3'!D23="","",'USER FORM3'!D23)</f>
        <v/>
      </c>
      <c r="U22" s="340" t="str">
        <f>IF('USER FORM3'!E23="","",'USER FORM3'!E23)</f>
        <v/>
      </c>
      <c r="V22" s="340" t="str">
        <f>IF('USER FORM3'!F23="","",'USER FORM3'!F23)</f>
        <v/>
      </c>
      <c r="W22" s="340" t="str">
        <f>IF('USER FORM3'!G23="","",'USER FORM3'!G23)</f>
        <v/>
      </c>
      <c r="X22" s="340" t="str">
        <f>IF('USER FORM3'!H23="","",'USER FORM3'!H23)</f>
        <v/>
      </c>
      <c r="Y22" s="340" t="str">
        <f>IF('USER FORM3'!I23="","",'USER FORM3'!I23)</f>
        <v/>
      </c>
      <c r="Z22" s="340" t="str">
        <f>IF('USER FORM3'!J23="","",'USER FORM3'!J23)</f>
        <v/>
      </c>
      <c r="AA22" s="340" t="str">
        <f>IF('USER FORM3'!K23="","",'USER FORM3'!K23)</f>
        <v/>
      </c>
      <c r="AB22" s="340" t="str">
        <f>IF('USER FORM3'!L23="","",'USER FORM3'!L23)</f>
        <v/>
      </c>
      <c r="AC22" s="340" t="str">
        <f>IF('USER FORM3'!M23="","",'USER FORM3'!M23)</f>
        <v/>
      </c>
      <c r="AD22" s="340" t="str">
        <f>IF('USER FORM3'!N23="","",'USER FORM3'!N23)</f>
        <v/>
      </c>
      <c r="AE22" s="340" t="str">
        <f>IF('USER FORM3'!O23="","",'USER FORM3'!O23)</f>
        <v/>
      </c>
      <c r="AF22" s="340" t="str">
        <f>IF('USER FORM3'!P23="","",'USER FORM3'!P23)</f>
        <v/>
      </c>
      <c r="AG22" s="340" t="str">
        <f>IF('USER FORM3'!Q23="","",'USER FORM3'!Q23)</f>
        <v/>
      </c>
      <c r="AH22" s="14"/>
      <c r="AI22" s="14"/>
      <c r="AJ22" s="14"/>
      <c r="AK22" s="14"/>
      <c r="AL22" s="14"/>
      <c r="AM22" s="332" t="str">
        <f>'USER FORM3'!$AY$17</f>
        <v/>
      </c>
      <c r="AN22" s="335" t="str">
        <f>'USER FORM3'!$AY$24</f>
        <v/>
      </c>
      <c r="AO22" s="336" t="str">
        <f>'USER FORM3'!$AY$18</f>
        <v/>
      </c>
      <c r="AP22" s="336" t="str">
        <f>'USER FORM3'!$AY$20</f>
        <v/>
      </c>
      <c r="AQ22" s="337" t="str">
        <f>'USER FORM3'!$AY$19</f>
        <v/>
      </c>
      <c r="AR22" s="337" t="str">
        <f>'USER FORM3'!$AY$22</f>
        <v/>
      </c>
      <c r="AS22" s="436" t="str">
        <f>'USER FORM3'!$AY$36</f>
        <v/>
      </c>
      <c r="AT22" s="336">
        <f>'USER FORM3'!$AY$23</f>
        <v>1</v>
      </c>
      <c r="AU22" s="336" t="str">
        <f>'USER FORM3'!$AY$21</f>
        <v/>
      </c>
      <c r="AV22" s="337" t="str">
        <f>IFERROR('USER FORM3'!$AY$25,"")</f>
        <v/>
      </c>
      <c r="AW22" s="338">
        <f>COUNTIFS(DEGREE_TYPE,"Bachelor",'USER FORM2'!$N$10:$N$21,"PROGRAM GRADUATED")+COUNTIFS(DEGREE_TYPE,"Bachelor",'USER FORM2'!$N$10:$N$21,"PROGRAM IN PROGRESS")</f>
        <v>0</v>
      </c>
      <c r="AX22" s="338">
        <f t="shared" si="0"/>
        <v>0</v>
      </c>
      <c r="AY22" s="338">
        <f t="shared" si="1"/>
        <v>0</v>
      </c>
      <c r="AZ22" s="332" t="str">
        <f>'USER FORM2'!$AQ$3</f>
        <v/>
      </c>
      <c r="BA22" s="337" t="str">
        <f>'USER FORM5'!$AP$2</f>
        <v/>
      </c>
      <c r="BB22" s="332" t="str">
        <f>IF('USER FORM5'!$AE$2=0,"",'USER FORM5'!$AE$2)</f>
        <v>NO</v>
      </c>
      <c r="BC22" s="337" t="str">
        <f>'USER FORM5'!$AZ$2</f>
        <v>NO EXTC</v>
      </c>
      <c r="BD22" s="332" t="str">
        <f>IF('USER FEEDBACK'!$C$47=0,"",'USER FEEDBACK'!$C$47)</f>
        <v/>
      </c>
      <c r="BE22" t="str">
        <f>'USER FEEDBACK'!$Q$8</f>
        <v>NO</v>
      </c>
      <c r="BF22" t="str">
        <f>'USER FEEDBACK'!$Q$11</f>
        <v>Missing Information</v>
      </c>
      <c r="BG22" t="str">
        <f>'USER FEEDBACK'!$Q$14</f>
        <v>No</v>
      </c>
      <c r="BH22" t="str">
        <f>'USER FEEDBACK'!$Q$20&amp;" "&amp;'USER FEEDBACK'!$Q$21&amp;" "&amp;'USER FEEDBACK'!$Q$22</f>
        <v xml:space="preserve">  - -  - -</v>
      </c>
      <c r="BI22" t="str">
        <f>'USER FORM1'!$C$65</f>
        <v>VERSION 2</v>
      </c>
      <c r="BJ22">
        <f>'USER FORM4'!$G$38</f>
        <v>0</v>
      </c>
      <c r="BK22">
        <f>'USER FEEDBACK'!$V$7</f>
        <v>0</v>
      </c>
      <c r="BL22" t="str">
        <f>(IF(OR('USER FEEDBACK'!$Z$64,'USER FEEDBACK'!$Z$31="Q4R"),"Y","N"))</f>
        <v>N</v>
      </c>
      <c r="BM22">
        <f>'USER FORM1'!$D$25</f>
        <v>0</v>
      </c>
      <c r="BN22">
        <f>'USER FORM1'!$D$26</f>
        <v>0</v>
      </c>
      <c r="BO22">
        <f>'USER FORM1'!$D$27</f>
        <v>0</v>
      </c>
      <c r="BP22" t="str">
        <f>IF('USER FEEDBACK'!$AA$64=TRUE, "Y","N")</f>
        <v>N</v>
      </c>
      <c r="BQ22" t="str">
        <f>IF('USER FEEDBACK'!$AC$64=TRUE, "Y","N")</f>
        <v>N</v>
      </c>
      <c r="BR22" t="str">
        <f>IF('USER FEEDBACK'!$AB$64=TRUE, "Y","N")</f>
        <v>N</v>
      </c>
      <c r="BS22" t="str">
        <f>IF('USER FEEDBACK'!$AD$64=TRUE, "Y","N")</f>
        <v>N</v>
      </c>
      <c r="BT22" t="str">
        <f>IF('USER FEEDBACK'!$AE$64=TRUE, "Y","N")</f>
        <v>N</v>
      </c>
      <c r="BU22" t="str">
        <f>IF('USER FEEDBACK'!$AF$64=TRUE, "Y","N")</f>
        <v>N</v>
      </c>
      <c r="BV22">
        <f>'CHECK CONTEXT'!$B$8</f>
        <v>0</v>
      </c>
      <c r="BW22" s="15">
        <f>'CHECK CONTEXT'!$B$12</f>
        <v>0</v>
      </c>
      <c r="BX22">
        <f>'CHECK CONTEXT'!$I$5</f>
        <v>0</v>
      </c>
      <c r="BY22">
        <f ca="1">SUM('USER FEEDBACK'!$G$7:$G$17)</f>
        <v>0</v>
      </c>
      <c r="BZ22">
        <f>'CHECK CONTEXT'!$B$5</f>
        <v>0</v>
      </c>
      <c r="CA22">
        <f>'CHECK CONTEXT'!$B$6</f>
        <v>0</v>
      </c>
      <c r="CB22">
        <f>'CHECK CONTEXT'!$B$7</f>
        <v>0</v>
      </c>
      <c r="CC22">
        <f>'CHECK CONTEXT'!$B$8</f>
        <v>0</v>
      </c>
      <c r="CD22">
        <f>'CHECK CONTEXT'!$B$9</f>
        <v>0</v>
      </c>
    </row>
    <row r="23" spans="1:82">
      <c r="A23" s="332" t="str">
        <f>IF('USER FORM1'!$C$10="","",'USER FORM1'!$C$10)</f>
        <v/>
      </c>
      <c r="B23" s="332" t="str">
        <f>IF('USER FORM1'!$D$10="","",'USER FORM1'!$D$10)</f>
        <v/>
      </c>
      <c r="C23" s="332" t="str">
        <f>TRIM(IF('USER FORM1'!$E$10="", "",'USER FORM1'!$E$10))</f>
        <v/>
      </c>
      <c r="D23" s="332" t="str">
        <f>IF('USER FORM1'!$F$10="","",'USER FORM1'!$F$10)</f>
        <v/>
      </c>
      <c r="E23" s="332" t="str">
        <f>IF('USER FORM1'!$G$10="", "",'USER FORM1'!$G$10)</f>
        <v/>
      </c>
      <c r="F23" s="339" t="s">
        <v>16107</v>
      </c>
      <c r="G23" s="340" t="str">
        <f>IF(ISERROR(VLOOKUP($S23,'USER FORM2'!$B$10:$AU$21,2,FALSE)),"",VLOOKUP($S23,'USER FORM2'!$B$10:$AU$21,2,FALSE))</f>
        <v/>
      </c>
      <c r="H23" s="340" t="str">
        <f>IF(ISERROR(VLOOKUP($S23,'USER FORM2'!$B$10:$AU$21,3,FALSE)),"",VLOOKUP($S23,'USER FORM2'!$B$10:$AU$21,3,FALSE))</f>
        <v/>
      </c>
      <c r="I23" s="340" t="str">
        <f>IF(ISERROR(VLOOKUP($S23,'USER FORM2'!$B$10:$AU$21,4,FALSE)),"",VLOOKUP($S23,'USER FORM2'!$B$10:$AU$21,4,FALSE))</f>
        <v/>
      </c>
      <c r="J23" s="340" t="str">
        <f>IF(ISERROR(VLOOKUP($S23,'USER FORM2'!$B$10:$AU$21,5,FALSE)),"",VLOOKUP($S23,'USER FORM2'!$B$10:$AU$21,5,FALSE))</f>
        <v/>
      </c>
      <c r="K23" s="340" t="str">
        <f>IF(ISERROR(VLOOKUP($S23,'USER FORM2'!$B$10:$AU$21,6,FALSE)),"",VLOOKUP($S23,'USER FORM2'!$B$10:$AU$21,6,FALSE))</f>
        <v/>
      </c>
      <c r="L23" s="340" t="str">
        <f>IF(ISERROR(VLOOKUP($S23,'USER FORM2'!$B$10:$AU$21,7,FALSE)),"",VLOOKUP($S23,'USER FORM2'!$B$10:$AU$21,7,FALSE))</f>
        <v/>
      </c>
      <c r="M23" s="341" t="str">
        <f>IF(ISERROR(VLOOKUP($S23,'USER FORM2'!$B$10:$BB$21,51,FALSE)),"",VLOOKUP($S23,'USER FORM2'!$B$10:$BB$21,51,FALSE))</f>
        <v/>
      </c>
      <c r="N23" s="341" t="str">
        <f>IF(ISERROR(VLOOKUP($S23,'USER FORM2'!$B$10:$BB$21,52,FALSE)),"",VLOOKUP($S23,'USER FORM2'!$B$10:$BB$21,52,FALSE))</f>
        <v/>
      </c>
      <c r="O23" s="341" t="str">
        <f>IF(ISERROR(VLOOKUP($S23,'USER FORM2'!$B$10:$BB$21,12,FALSE)),"",VLOOKUP($S23,'USER FORM2'!$B$10:$BB$21,12,FALSE))</f>
        <v/>
      </c>
      <c r="P23" s="342" t="str">
        <f>IF(ISERROR(VLOOKUP($S23,'USER FORM2'!$B$10:$BB$21,13,FALSE)),"",IF(VLOOKUP($S23,'USER FORM2'!$B$10:$BB$21,13,FALSE)="","",VLOOKUP($S23,'USER FORM2'!$B$10:$BB$21,13,FALSE)))</f>
        <v/>
      </c>
      <c r="Q23" s="342" t="str">
        <f>IF(ISERROR(VLOOKUP($S23,'USER FORM2'!$B$10:$BB$21,16,FALSE)),"",VLOOKUP($S23,'USER FORM2'!$B$10:$BB$21,16,FALSE))</f>
        <v/>
      </c>
      <c r="R23" s="342" t="str">
        <f>IF(ISERROR(VLOOKUP($S23,'USER FORM2'!$B$10:$AW$21,43,FALSE)),"",VLOOKUP($S23,'USER FORM2'!$B$10:$AW$21,43,FALSE))</f>
        <v/>
      </c>
      <c r="S23" s="340" t="str">
        <f>IF('USER FORM3'!C24="","",'USER FORM3'!C24)</f>
        <v/>
      </c>
      <c r="T23" s="340" t="str">
        <f>IF('USER FORM3'!D24="","",'USER FORM3'!D24)</f>
        <v/>
      </c>
      <c r="U23" s="340" t="str">
        <f>IF('USER FORM3'!E24="","",'USER FORM3'!E24)</f>
        <v/>
      </c>
      <c r="V23" s="340" t="str">
        <f>IF('USER FORM3'!F24="","",'USER FORM3'!F24)</f>
        <v/>
      </c>
      <c r="W23" s="340" t="str">
        <f>IF('USER FORM3'!G24="","",'USER FORM3'!G24)</f>
        <v/>
      </c>
      <c r="X23" s="340" t="str">
        <f>IF('USER FORM3'!H24="","",'USER FORM3'!H24)</f>
        <v/>
      </c>
      <c r="Y23" s="340" t="str">
        <f>IF('USER FORM3'!I24="","",'USER FORM3'!I24)</f>
        <v/>
      </c>
      <c r="Z23" s="340" t="str">
        <f>IF('USER FORM3'!J24="","",'USER FORM3'!J24)</f>
        <v/>
      </c>
      <c r="AA23" s="340" t="str">
        <f>IF('USER FORM3'!K24="","",'USER FORM3'!K24)</f>
        <v/>
      </c>
      <c r="AB23" s="340" t="str">
        <f>IF('USER FORM3'!L24="","",'USER FORM3'!L24)</f>
        <v/>
      </c>
      <c r="AC23" s="340" t="str">
        <f>IF('USER FORM3'!M24="","",'USER FORM3'!M24)</f>
        <v/>
      </c>
      <c r="AD23" s="340" t="str">
        <f>IF('USER FORM3'!N24="","",'USER FORM3'!N24)</f>
        <v/>
      </c>
      <c r="AE23" s="340" t="str">
        <f>IF('USER FORM3'!O24="","",'USER FORM3'!O24)</f>
        <v/>
      </c>
      <c r="AF23" s="340" t="str">
        <f>IF('USER FORM3'!P24="","",'USER FORM3'!P24)</f>
        <v/>
      </c>
      <c r="AG23" s="340" t="str">
        <f>IF('USER FORM3'!Q24="","",'USER FORM3'!Q24)</f>
        <v/>
      </c>
      <c r="AH23" s="14"/>
      <c r="AI23" s="14"/>
      <c r="AJ23" s="14"/>
      <c r="AK23" s="14"/>
      <c r="AL23" s="14"/>
      <c r="AM23" s="332" t="str">
        <f>'USER FORM3'!$AY$17</f>
        <v/>
      </c>
      <c r="AN23" s="335" t="str">
        <f>'USER FORM3'!$AY$24</f>
        <v/>
      </c>
      <c r="AO23" s="336" t="str">
        <f>'USER FORM3'!$AY$18</f>
        <v/>
      </c>
      <c r="AP23" s="336" t="str">
        <f>'USER FORM3'!$AY$20</f>
        <v/>
      </c>
      <c r="AQ23" s="337" t="str">
        <f>'USER FORM3'!$AY$19</f>
        <v/>
      </c>
      <c r="AR23" s="337" t="str">
        <f>'USER FORM3'!$AY$22</f>
        <v/>
      </c>
      <c r="AS23" s="436" t="str">
        <f>'USER FORM3'!$AY$36</f>
        <v/>
      </c>
      <c r="AT23" s="336">
        <f>'USER FORM3'!$AY$23</f>
        <v>1</v>
      </c>
      <c r="AU23" s="336" t="str">
        <f>'USER FORM3'!$AY$21</f>
        <v/>
      </c>
      <c r="AV23" s="337" t="str">
        <f>IFERROR('USER FORM3'!$AY$25,"")</f>
        <v/>
      </c>
      <c r="AW23" s="338">
        <f>COUNTIFS(DEGREE_TYPE,"Bachelor",'USER FORM2'!$N$10:$N$21,"PROGRAM GRADUATED")+COUNTIFS(DEGREE_TYPE,"Bachelor",'USER FORM2'!$N$10:$N$21,"PROGRAM IN PROGRESS")</f>
        <v>0</v>
      </c>
      <c r="AX23" s="338">
        <f t="shared" si="0"/>
        <v>0</v>
      </c>
      <c r="AY23" s="338">
        <f t="shared" si="1"/>
        <v>0</v>
      </c>
      <c r="AZ23" s="332" t="str">
        <f>'USER FORM2'!$AQ$3</f>
        <v/>
      </c>
      <c r="BA23" s="337" t="str">
        <f>'USER FORM5'!$AP$2</f>
        <v/>
      </c>
      <c r="BB23" s="332" t="str">
        <f>IF('USER FORM5'!$AE$2=0,"",'USER FORM5'!$AE$2)</f>
        <v>NO</v>
      </c>
      <c r="BC23" s="337" t="str">
        <f>'USER FORM5'!$AZ$2</f>
        <v>NO EXTC</v>
      </c>
      <c r="BD23" s="332" t="str">
        <f>IF('USER FEEDBACK'!$C$47=0,"",'USER FEEDBACK'!$C$47)</f>
        <v/>
      </c>
      <c r="BE23" t="str">
        <f>'USER FEEDBACK'!$Q$8</f>
        <v>NO</v>
      </c>
      <c r="BF23" t="str">
        <f>'USER FEEDBACK'!$Q$11</f>
        <v>Missing Information</v>
      </c>
      <c r="BG23" t="str">
        <f>'USER FEEDBACK'!$Q$14</f>
        <v>No</v>
      </c>
      <c r="BH23" t="str">
        <f>'USER FEEDBACK'!$Q$20&amp;" "&amp;'USER FEEDBACK'!$Q$21&amp;" "&amp;'USER FEEDBACK'!$Q$22</f>
        <v xml:space="preserve">  - -  - -</v>
      </c>
      <c r="BI23" t="str">
        <f>'USER FORM1'!$C$65</f>
        <v>VERSION 2</v>
      </c>
      <c r="BJ23">
        <f>'USER FORM4'!$G$38</f>
        <v>0</v>
      </c>
      <c r="BK23">
        <f>'USER FEEDBACK'!$V$7</f>
        <v>0</v>
      </c>
      <c r="BL23" t="str">
        <f>(IF(OR('USER FEEDBACK'!$Z$64,'USER FEEDBACK'!$Z$31="Q4R"),"Y","N"))</f>
        <v>N</v>
      </c>
      <c r="BM23">
        <f>'USER FORM1'!$D$25</f>
        <v>0</v>
      </c>
      <c r="BN23">
        <f>'USER FORM1'!$D$26</f>
        <v>0</v>
      </c>
      <c r="BO23">
        <f>'USER FORM1'!$D$27</f>
        <v>0</v>
      </c>
      <c r="BP23" t="str">
        <f>IF('USER FEEDBACK'!$AA$64=TRUE, "Y","N")</f>
        <v>N</v>
      </c>
      <c r="BQ23" t="str">
        <f>IF('USER FEEDBACK'!$AC$64=TRUE, "Y","N")</f>
        <v>N</v>
      </c>
      <c r="BR23" t="str">
        <f>IF('USER FEEDBACK'!$AB$64=TRUE, "Y","N")</f>
        <v>N</v>
      </c>
      <c r="BS23" t="str">
        <f>IF('USER FEEDBACK'!$AD$64=TRUE, "Y","N")</f>
        <v>N</v>
      </c>
      <c r="BT23" t="str">
        <f>IF('USER FEEDBACK'!$AE$64=TRUE, "Y","N")</f>
        <v>N</v>
      </c>
      <c r="BU23" t="str">
        <f>IF('USER FEEDBACK'!$AF$64=TRUE, "Y","N")</f>
        <v>N</v>
      </c>
      <c r="BV23">
        <f>'CHECK CONTEXT'!$B$8</f>
        <v>0</v>
      </c>
      <c r="BW23" s="15">
        <f>'CHECK CONTEXT'!$B$12</f>
        <v>0</v>
      </c>
      <c r="BX23">
        <f>'CHECK CONTEXT'!$I$5</f>
        <v>0</v>
      </c>
      <c r="BY23">
        <f ca="1">SUM('USER FEEDBACK'!$G$7:$G$17)</f>
        <v>0</v>
      </c>
      <c r="BZ23">
        <f>'CHECK CONTEXT'!$B$5</f>
        <v>0</v>
      </c>
      <c r="CA23">
        <f>'CHECK CONTEXT'!$B$6</f>
        <v>0</v>
      </c>
      <c r="CB23">
        <f>'CHECK CONTEXT'!$B$7</f>
        <v>0</v>
      </c>
      <c r="CC23">
        <f>'CHECK CONTEXT'!$B$8</f>
        <v>0</v>
      </c>
      <c r="CD23">
        <f>'CHECK CONTEXT'!$B$9</f>
        <v>0</v>
      </c>
    </row>
    <row r="24" spans="1:82">
      <c r="A24" s="332" t="str">
        <f>IF('USER FORM1'!$C$10="","",'USER FORM1'!$C$10)</f>
        <v/>
      </c>
      <c r="B24" s="332" t="str">
        <f>IF('USER FORM1'!$D$10="","",'USER FORM1'!$D$10)</f>
        <v/>
      </c>
      <c r="C24" s="332" t="str">
        <f>TRIM(IF('USER FORM1'!$E$10="", "",'USER FORM1'!$E$10))</f>
        <v/>
      </c>
      <c r="D24" s="332" t="str">
        <f>IF('USER FORM1'!$F$10="","",'USER FORM1'!$F$10)</f>
        <v/>
      </c>
      <c r="E24" s="332" t="str">
        <f>IF('USER FORM1'!$G$10="", "",'USER FORM1'!$G$10)</f>
        <v/>
      </c>
      <c r="F24" s="339" t="s">
        <v>16107</v>
      </c>
      <c r="G24" s="340" t="str">
        <f>IF(ISERROR(VLOOKUP($S24,'USER FORM2'!$B$10:$AU$21,2,FALSE)),"",VLOOKUP($S24,'USER FORM2'!$B$10:$AU$21,2,FALSE))</f>
        <v/>
      </c>
      <c r="H24" s="340" t="str">
        <f>IF(ISERROR(VLOOKUP($S24,'USER FORM2'!$B$10:$AU$21,3,FALSE)),"",VLOOKUP($S24,'USER FORM2'!$B$10:$AU$21,3,FALSE))</f>
        <v/>
      </c>
      <c r="I24" s="340" t="str">
        <f>IF(ISERROR(VLOOKUP($S24,'USER FORM2'!$B$10:$AU$21,4,FALSE)),"",VLOOKUP($S24,'USER FORM2'!$B$10:$AU$21,4,FALSE))</f>
        <v/>
      </c>
      <c r="J24" s="340" t="str">
        <f>IF(ISERROR(VLOOKUP($S24,'USER FORM2'!$B$10:$AU$21,5,FALSE)),"",VLOOKUP($S24,'USER FORM2'!$B$10:$AU$21,5,FALSE))</f>
        <v/>
      </c>
      <c r="K24" s="340" t="str">
        <f>IF(ISERROR(VLOOKUP($S24,'USER FORM2'!$B$10:$AU$21,6,FALSE)),"",VLOOKUP($S24,'USER FORM2'!$B$10:$AU$21,6,FALSE))</f>
        <v/>
      </c>
      <c r="L24" s="340" t="str">
        <f>IF(ISERROR(VLOOKUP($S24,'USER FORM2'!$B$10:$AU$21,7,FALSE)),"",VLOOKUP($S24,'USER FORM2'!$B$10:$AU$21,7,FALSE))</f>
        <v/>
      </c>
      <c r="M24" s="341" t="str">
        <f>IF(ISERROR(VLOOKUP($S24,'USER FORM2'!$B$10:$BB$21,51,FALSE)),"",VLOOKUP($S24,'USER FORM2'!$B$10:$BB$21,51,FALSE))</f>
        <v/>
      </c>
      <c r="N24" s="341" t="str">
        <f>IF(ISERROR(VLOOKUP($S24,'USER FORM2'!$B$10:$BB$21,52,FALSE)),"",VLOOKUP($S24,'USER FORM2'!$B$10:$BB$21,52,FALSE))</f>
        <v/>
      </c>
      <c r="O24" s="341" t="str">
        <f>IF(ISERROR(VLOOKUP($S24,'USER FORM2'!$B$10:$BB$21,12,FALSE)),"",VLOOKUP($S24,'USER FORM2'!$B$10:$BB$21,12,FALSE))</f>
        <v/>
      </c>
      <c r="P24" s="342" t="str">
        <f>IF(ISERROR(VLOOKUP($S24,'USER FORM2'!$B$10:$BB$21,13,FALSE)),"",IF(VLOOKUP($S24,'USER FORM2'!$B$10:$BB$21,13,FALSE)="","",VLOOKUP($S24,'USER FORM2'!$B$10:$BB$21,13,FALSE)))</f>
        <v/>
      </c>
      <c r="Q24" s="342" t="str">
        <f>IF(ISERROR(VLOOKUP($S24,'USER FORM2'!$B$10:$BB$21,16,FALSE)),"",VLOOKUP($S24,'USER FORM2'!$B$10:$BB$21,16,FALSE))</f>
        <v/>
      </c>
      <c r="R24" s="342" t="str">
        <f>IF(ISERROR(VLOOKUP($S24,'USER FORM2'!$B$10:$AW$21,43,FALSE)),"",VLOOKUP($S24,'USER FORM2'!$B$10:$AW$21,43,FALSE))</f>
        <v/>
      </c>
      <c r="S24" s="340" t="str">
        <f>IF('USER FORM3'!C25="","",'USER FORM3'!C25)</f>
        <v/>
      </c>
      <c r="T24" s="340" t="str">
        <f>IF('USER FORM3'!D25="","",'USER FORM3'!D25)</f>
        <v/>
      </c>
      <c r="U24" s="340" t="str">
        <f>IF('USER FORM3'!E25="","",'USER FORM3'!E25)</f>
        <v/>
      </c>
      <c r="V24" s="340" t="str">
        <f>IF('USER FORM3'!F25="","",'USER FORM3'!F25)</f>
        <v/>
      </c>
      <c r="W24" s="340" t="str">
        <f>IF('USER FORM3'!G25="","",'USER FORM3'!G25)</f>
        <v/>
      </c>
      <c r="X24" s="340" t="str">
        <f>IF('USER FORM3'!H25="","",'USER FORM3'!H25)</f>
        <v/>
      </c>
      <c r="Y24" s="340" t="str">
        <f>IF('USER FORM3'!I25="","",'USER FORM3'!I25)</f>
        <v/>
      </c>
      <c r="Z24" s="340" t="str">
        <f>IF('USER FORM3'!J25="","",'USER FORM3'!J25)</f>
        <v/>
      </c>
      <c r="AA24" s="340" t="str">
        <f>IF('USER FORM3'!K25="","",'USER FORM3'!K25)</f>
        <v/>
      </c>
      <c r="AB24" s="340" t="str">
        <f>IF('USER FORM3'!L25="","",'USER FORM3'!L25)</f>
        <v/>
      </c>
      <c r="AC24" s="340" t="str">
        <f>IF('USER FORM3'!M25="","",'USER FORM3'!M25)</f>
        <v/>
      </c>
      <c r="AD24" s="340" t="str">
        <f>IF('USER FORM3'!N25="","",'USER FORM3'!N25)</f>
        <v/>
      </c>
      <c r="AE24" s="340" t="str">
        <f>IF('USER FORM3'!O25="","",'USER FORM3'!O25)</f>
        <v/>
      </c>
      <c r="AF24" s="340" t="str">
        <f>IF('USER FORM3'!P25="","",'USER FORM3'!P25)</f>
        <v/>
      </c>
      <c r="AG24" s="340" t="str">
        <f>IF('USER FORM3'!Q25="","",'USER FORM3'!Q25)</f>
        <v/>
      </c>
      <c r="AH24" s="14"/>
      <c r="AI24" s="14"/>
      <c r="AJ24" s="14"/>
      <c r="AK24" s="14"/>
      <c r="AL24" s="14"/>
      <c r="AM24" s="332" t="str">
        <f>'USER FORM3'!$AY$17</f>
        <v/>
      </c>
      <c r="AN24" s="335" t="str">
        <f>'USER FORM3'!$AY$24</f>
        <v/>
      </c>
      <c r="AO24" s="336" t="str">
        <f>'USER FORM3'!$AY$18</f>
        <v/>
      </c>
      <c r="AP24" s="336" t="str">
        <f>'USER FORM3'!$AY$20</f>
        <v/>
      </c>
      <c r="AQ24" s="337" t="str">
        <f>'USER FORM3'!$AY$19</f>
        <v/>
      </c>
      <c r="AR24" s="337" t="str">
        <f>'USER FORM3'!$AY$22</f>
        <v/>
      </c>
      <c r="AS24" s="436" t="str">
        <f>'USER FORM3'!$AY$36</f>
        <v/>
      </c>
      <c r="AT24" s="336">
        <f>'USER FORM3'!$AY$23</f>
        <v>1</v>
      </c>
      <c r="AU24" s="336" t="str">
        <f>'USER FORM3'!$AY$21</f>
        <v/>
      </c>
      <c r="AV24" s="337" t="str">
        <f>IFERROR('USER FORM3'!$AY$25,"")</f>
        <v/>
      </c>
      <c r="AW24" s="338">
        <f>COUNTIFS(DEGREE_TYPE,"Bachelor",'USER FORM2'!$N$10:$N$21,"PROGRAM GRADUATED")+COUNTIFS(DEGREE_TYPE,"Bachelor",'USER FORM2'!$N$10:$N$21,"PROGRAM IN PROGRESS")</f>
        <v>0</v>
      </c>
      <c r="AX24" s="338">
        <f t="shared" si="0"/>
        <v>0</v>
      </c>
      <c r="AY24" s="338">
        <f t="shared" si="1"/>
        <v>0</v>
      </c>
      <c r="AZ24" s="332" t="str">
        <f>'USER FORM2'!$AQ$3</f>
        <v/>
      </c>
      <c r="BA24" s="337" t="str">
        <f>'USER FORM5'!$AP$2</f>
        <v/>
      </c>
      <c r="BB24" s="332" t="str">
        <f>IF('USER FORM5'!$AE$2=0,"",'USER FORM5'!$AE$2)</f>
        <v>NO</v>
      </c>
      <c r="BC24" s="337" t="str">
        <f>'USER FORM5'!$AZ$2</f>
        <v>NO EXTC</v>
      </c>
      <c r="BD24" s="332" t="str">
        <f>IF('USER FEEDBACK'!$C$47=0,"",'USER FEEDBACK'!$C$47)</f>
        <v/>
      </c>
      <c r="BE24" t="str">
        <f>'USER FEEDBACK'!$Q$8</f>
        <v>NO</v>
      </c>
      <c r="BF24" t="str">
        <f>'USER FEEDBACK'!$Q$11</f>
        <v>Missing Information</v>
      </c>
      <c r="BG24" t="str">
        <f>'USER FEEDBACK'!$Q$14</f>
        <v>No</v>
      </c>
      <c r="BH24" t="str">
        <f>'USER FEEDBACK'!$Q$20&amp;" "&amp;'USER FEEDBACK'!$Q$21&amp;" "&amp;'USER FEEDBACK'!$Q$22</f>
        <v xml:space="preserve">  - -  - -</v>
      </c>
      <c r="BI24" t="str">
        <f>'USER FORM1'!$C$65</f>
        <v>VERSION 2</v>
      </c>
      <c r="BJ24">
        <f>'USER FORM4'!$G$38</f>
        <v>0</v>
      </c>
      <c r="BK24">
        <f>'USER FEEDBACK'!$V$7</f>
        <v>0</v>
      </c>
      <c r="BL24" t="str">
        <f>(IF(OR('USER FEEDBACK'!$Z$64,'USER FEEDBACK'!$Z$31="Q4R"),"Y","N"))</f>
        <v>N</v>
      </c>
      <c r="BM24">
        <f>'USER FORM1'!$D$25</f>
        <v>0</v>
      </c>
      <c r="BN24">
        <f>'USER FORM1'!$D$26</f>
        <v>0</v>
      </c>
      <c r="BO24">
        <f>'USER FORM1'!$D$27</f>
        <v>0</v>
      </c>
      <c r="BP24" t="str">
        <f>IF('USER FEEDBACK'!$AA$64=TRUE, "Y","N")</f>
        <v>N</v>
      </c>
      <c r="BQ24" t="str">
        <f>IF('USER FEEDBACK'!$AC$64=TRUE, "Y","N")</f>
        <v>N</v>
      </c>
      <c r="BR24" t="str">
        <f>IF('USER FEEDBACK'!$AB$64=TRUE, "Y","N")</f>
        <v>N</v>
      </c>
      <c r="BS24" t="str">
        <f>IF('USER FEEDBACK'!$AD$64=TRUE, "Y","N")</f>
        <v>N</v>
      </c>
      <c r="BT24" t="str">
        <f>IF('USER FEEDBACK'!$AE$64=TRUE, "Y","N")</f>
        <v>N</v>
      </c>
      <c r="BU24" t="str">
        <f>IF('USER FEEDBACK'!$AF$64=TRUE, "Y","N")</f>
        <v>N</v>
      </c>
      <c r="BV24">
        <f>'CHECK CONTEXT'!$B$8</f>
        <v>0</v>
      </c>
      <c r="BW24" s="15">
        <f>'CHECK CONTEXT'!$B$12</f>
        <v>0</v>
      </c>
      <c r="BX24">
        <f>'CHECK CONTEXT'!$I$5</f>
        <v>0</v>
      </c>
      <c r="BY24">
        <f ca="1">SUM('USER FEEDBACK'!$G$7:$G$17)</f>
        <v>0</v>
      </c>
      <c r="BZ24">
        <f>'CHECK CONTEXT'!$B$5</f>
        <v>0</v>
      </c>
      <c r="CA24">
        <f>'CHECK CONTEXT'!$B$6</f>
        <v>0</v>
      </c>
      <c r="CB24">
        <f>'CHECK CONTEXT'!$B$7</f>
        <v>0</v>
      </c>
      <c r="CC24">
        <f>'CHECK CONTEXT'!$B$8</f>
        <v>0</v>
      </c>
      <c r="CD24">
        <f>'CHECK CONTEXT'!$B$9</f>
        <v>0</v>
      </c>
    </row>
    <row r="25" spans="1:82">
      <c r="A25" s="332" t="str">
        <f>IF('USER FORM1'!$C$10="","",'USER FORM1'!$C$10)</f>
        <v/>
      </c>
      <c r="B25" s="332" t="str">
        <f>IF('USER FORM1'!$D$10="","",'USER FORM1'!$D$10)</f>
        <v/>
      </c>
      <c r="C25" s="332" t="str">
        <f>TRIM(IF('USER FORM1'!$E$10="", "",'USER FORM1'!$E$10))</f>
        <v/>
      </c>
      <c r="D25" s="332" t="str">
        <f>IF('USER FORM1'!$F$10="","",'USER FORM1'!$F$10)</f>
        <v/>
      </c>
      <c r="E25" s="332" t="str">
        <f>IF('USER FORM1'!$G$10="", "",'USER FORM1'!$G$10)</f>
        <v/>
      </c>
      <c r="F25" s="339" t="s">
        <v>16107</v>
      </c>
      <c r="G25" s="340" t="str">
        <f>IF(ISERROR(VLOOKUP($S25,'USER FORM2'!$B$10:$AU$21,2,FALSE)),"",VLOOKUP($S25,'USER FORM2'!$B$10:$AU$21,2,FALSE))</f>
        <v/>
      </c>
      <c r="H25" s="340" t="str">
        <f>IF(ISERROR(VLOOKUP($S25,'USER FORM2'!$B$10:$AU$21,3,FALSE)),"",VLOOKUP($S25,'USER FORM2'!$B$10:$AU$21,3,FALSE))</f>
        <v/>
      </c>
      <c r="I25" s="340" t="str">
        <f>IF(ISERROR(VLOOKUP($S25,'USER FORM2'!$B$10:$AU$21,4,FALSE)),"",VLOOKUP($S25,'USER FORM2'!$B$10:$AU$21,4,FALSE))</f>
        <v/>
      </c>
      <c r="J25" s="340" t="str">
        <f>IF(ISERROR(VLOOKUP($S25,'USER FORM2'!$B$10:$AU$21,5,FALSE)),"",VLOOKUP($S25,'USER FORM2'!$B$10:$AU$21,5,FALSE))</f>
        <v/>
      </c>
      <c r="K25" s="340" t="str">
        <f>IF(ISERROR(VLOOKUP($S25,'USER FORM2'!$B$10:$AU$21,6,FALSE)),"",VLOOKUP($S25,'USER FORM2'!$B$10:$AU$21,6,FALSE))</f>
        <v/>
      </c>
      <c r="L25" s="340" t="str">
        <f>IF(ISERROR(VLOOKUP($S25,'USER FORM2'!$B$10:$AU$21,7,FALSE)),"",VLOOKUP($S25,'USER FORM2'!$B$10:$AU$21,7,FALSE))</f>
        <v/>
      </c>
      <c r="M25" s="341" t="str">
        <f>IF(ISERROR(VLOOKUP($S25,'USER FORM2'!$B$10:$BB$21,51,FALSE)),"",VLOOKUP($S25,'USER FORM2'!$B$10:$BB$21,51,FALSE))</f>
        <v/>
      </c>
      <c r="N25" s="341" t="str">
        <f>IF(ISERROR(VLOOKUP($S25,'USER FORM2'!$B$10:$BB$21,52,FALSE)),"",VLOOKUP($S25,'USER FORM2'!$B$10:$BB$21,52,FALSE))</f>
        <v/>
      </c>
      <c r="O25" s="341" t="str">
        <f>IF(ISERROR(VLOOKUP($S25,'USER FORM2'!$B$10:$BB$21,12,FALSE)),"",VLOOKUP($S25,'USER FORM2'!$B$10:$BB$21,12,FALSE))</f>
        <v/>
      </c>
      <c r="P25" s="342" t="str">
        <f>IF(ISERROR(VLOOKUP($S25,'USER FORM2'!$B$10:$BB$21,13,FALSE)),"",IF(VLOOKUP($S25,'USER FORM2'!$B$10:$BB$21,13,FALSE)="","",VLOOKUP($S25,'USER FORM2'!$B$10:$BB$21,13,FALSE)))</f>
        <v/>
      </c>
      <c r="Q25" s="342" t="str">
        <f>IF(ISERROR(VLOOKUP($S25,'USER FORM2'!$B$10:$BB$21,16,FALSE)),"",VLOOKUP($S25,'USER FORM2'!$B$10:$BB$21,16,FALSE))</f>
        <v/>
      </c>
      <c r="R25" s="342" t="str">
        <f>IF(ISERROR(VLOOKUP($S25,'USER FORM2'!$B$10:$AW$21,43,FALSE)),"",VLOOKUP($S25,'USER FORM2'!$B$10:$AW$21,43,FALSE))</f>
        <v/>
      </c>
      <c r="S25" s="340" t="str">
        <f>IF('USER FORM3'!C26="","",'USER FORM3'!C26)</f>
        <v/>
      </c>
      <c r="T25" s="340" t="str">
        <f>IF('USER FORM3'!D26="","",'USER FORM3'!D26)</f>
        <v/>
      </c>
      <c r="U25" s="340" t="str">
        <f>IF('USER FORM3'!E26="","",'USER FORM3'!E26)</f>
        <v/>
      </c>
      <c r="V25" s="340" t="str">
        <f>IF('USER FORM3'!F26="","",'USER FORM3'!F26)</f>
        <v/>
      </c>
      <c r="W25" s="340" t="str">
        <f>IF('USER FORM3'!G26="","",'USER FORM3'!G26)</f>
        <v/>
      </c>
      <c r="X25" s="340" t="str">
        <f>IF('USER FORM3'!H26="","",'USER FORM3'!H26)</f>
        <v/>
      </c>
      <c r="Y25" s="340" t="str">
        <f>IF('USER FORM3'!I26="","",'USER FORM3'!I26)</f>
        <v/>
      </c>
      <c r="Z25" s="340" t="str">
        <f>IF('USER FORM3'!J26="","",'USER FORM3'!J26)</f>
        <v/>
      </c>
      <c r="AA25" s="340" t="str">
        <f>IF('USER FORM3'!K26="","",'USER FORM3'!K26)</f>
        <v/>
      </c>
      <c r="AB25" s="340" t="str">
        <f>IF('USER FORM3'!L26="","",'USER FORM3'!L26)</f>
        <v/>
      </c>
      <c r="AC25" s="340" t="str">
        <f>IF('USER FORM3'!M26="","",'USER FORM3'!M26)</f>
        <v/>
      </c>
      <c r="AD25" s="340" t="str">
        <f>IF('USER FORM3'!N26="","",'USER FORM3'!N26)</f>
        <v/>
      </c>
      <c r="AE25" s="340" t="str">
        <f>IF('USER FORM3'!O26="","",'USER FORM3'!O26)</f>
        <v/>
      </c>
      <c r="AF25" s="340" t="str">
        <f>IF('USER FORM3'!P26="","",'USER FORM3'!P26)</f>
        <v/>
      </c>
      <c r="AG25" s="340" t="str">
        <f>IF('USER FORM3'!Q26="","",'USER FORM3'!Q26)</f>
        <v/>
      </c>
      <c r="AH25" s="14"/>
      <c r="AI25" s="14"/>
      <c r="AJ25" s="14"/>
      <c r="AK25" s="14"/>
      <c r="AL25" s="14"/>
      <c r="AM25" s="332" t="str">
        <f>'USER FORM3'!$AY$17</f>
        <v/>
      </c>
      <c r="AN25" s="335" t="str">
        <f>'USER FORM3'!$AY$24</f>
        <v/>
      </c>
      <c r="AO25" s="336" t="str">
        <f>'USER FORM3'!$AY$18</f>
        <v/>
      </c>
      <c r="AP25" s="336" t="str">
        <f>'USER FORM3'!$AY$20</f>
        <v/>
      </c>
      <c r="AQ25" s="337" t="str">
        <f>'USER FORM3'!$AY$19</f>
        <v/>
      </c>
      <c r="AR25" s="337" t="str">
        <f>'USER FORM3'!$AY$22</f>
        <v/>
      </c>
      <c r="AS25" s="436" t="str">
        <f>'USER FORM3'!$AY$36</f>
        <v/>
      </c>
      <c r="AT25" s="336">
        <f>'USER FORM3'!$AY$23</f>
        <v>1</v>
      </c>
      <c r="AU25" s="336" t="str">
        <f>'USER FORM3'!$AY$21</f>
        <v/>
      </c>
      <c r="AV25" s="337" t="str">
        <f>IFERROR('USER FORM3'!$AY$25,"")</f>
        <v/>
      </c>
      <c r="AW25" s="338">
        <f>COUNTIFS(DEGREE_TYPE,"Bachelor",'USER FORM2'!$N$10:$N$21,"PROGRAM GRADUATED")+COUNTIFS(DEGREE_TYPE,"Bachelor",'USER FORM2'!$N$10:$N$21,"PROGRAM IN PROGRESS")</f>
        <v>0</v>
      </c>
      <c r="AX25" s="338">
        <f t="shared" si="0"/>
        <v>0</v>
      </c>
      <c r="AY25" s="338">
        <f t="shared" si="1"/>
        <v>0</v>
      </c>
      <c r="AZ25" s="332" t="str">
        <f>'USER FORM2'!$AQ$3</f>
        <v/>
      </c>
      <c r="BA25" s="337" t="str">
        <f>'USER FORM5'!$AP$2</f>
        <v/>
      </c>
      <c r="BB25" s="332" t="str">
        <f>IF('USER FORM5'!$AE$2=0,"",'USER FORM5'!$AE$2)</f>
        <v>NO</v>
      </c>
      <c r="BC25" s="337" t="str">
        <f>'USER FORM5'!$AZ$2</f>
        <v>NO EXTC</v>
      </c>
      <c r="BD25" s="332" t="str">
        <f>IF('USER FEEDBACK'!$C$47=0,"",'USER FEEDBACK'!$C$47)</f>
        <v/>
      </c>
      <c r="BE25" t="str">
        <f>'USER FEEDBACK'!$Q$8</f>
        <v>NO</v>
      </c>
      <c r="BF25" t="str">
        <f>'USER FEEDBACK'!$Q$11</f>
        <v>Missing Information</v>
      </c>
      <c r="BG25" t="str">
        <f>'USER FEEDBACK'!$Q$14</f>
        <v>No</v>
      </c>
      <c r="BH25" t="str">
        <f>'USER FEEDBACK'!$Q$20&amp;" "&amp;'USER FEEDBACK'!$Q$21&amp;" "&amp;'USER FEEDBACK'!$Q$22</f>
        <v xml:space="preserve">  - -  - -</v>
      </c>
      <c r="BI25" t="str">
        <f>'USER FORM1'!$C$65</f>
        <v>VERSION 2</v>
      </c>
      <c r="BJ25">
        <f>'USER FORM4'!$G$38</f>
        <v>0</v>
      </c>
      <c r="BK25">
        <f>'USER FEEDBACK'!$V$7</f>
        <v>0</v>
      </c>
      <c r="BL25" t="str">
        <f>(IF(OR('USER FEEDBACK'!$Z$64,'USER FEEDBACK'!$Z$31="Q4R"),"Y","N"))</f>
        <v>N</v>
      </c>
      <c r="BM25">
        <f>'USER FORM1'!$D$25</f>
        <v>0</v>
      </c>
      <c r="BN25">
        <f>'USER FORM1'!$D$26</f>
        <v>0</v>
      </c>
      <c r="BO25">
        <f>'USER FORM1'!$D$27</f>
        <v>0</v>
      </c>
      <c r="BP25" t="str">
        <f>IF('USER FEEDBACK'!$AA$64=TRUE, "Y","N")</f>
        <v>N</v>
      </c>
      <c r="BQ25" t="str">
        <f>IF('USER FEEDBACK'!$AC$64=TRUE, "Y","N")</f>
        <v>N</v>
      </c>
      <c r="BR25" t="str">
        <f>IF('USER FEEDBACK'!$AB$64=TRUE, "Y","N")</f>
        <v>N</v>
      </c>
      <c r="BS25" t="str">
        <f>IF('USER FEEDBACK'!$AD$64=TRUE, "Y","N")</f>
        <v>N</v>
      </c>
      <c r="BT25" t="str">
        <f>IF('USER FEEDBACK'!$AE$64=TRUE, "Y","N")</f>
        <v>N</v>
      </c>
      <c r="BU25" t="str">
        <f>IF('USER FEEDBACK'!$AF$64=TRUE, "Y","N")</f>
        <v>N</v>
      </c>
      <c r="BV25">
        <f>'CHECK CONTEXT'!$B$8</f>
        <v>0</v>
      </c>
      <c r="BW25" s="15">
        <f>'CHECK CONTEXT'!$B$12</f>
        <v>0</v>
      </c>
      <c r="BX25">
        <f>'CHECK CONTEXT'!$I$5</f>
        <v>0</v>
      </c>
      <c r="BY25">
        <f ca="1">SUM('USER FEEDBACK'!$G$7:$G$17)</f>
        <v>0</v>
      </c>
      <c r="BZ25">
        <f>'CHECK CONTEXT'!$B$5</f>
        <v>0</v>
      </c>
      <c r="CA25">
        <f>'CHECK CONTEXT'!$B$6</f>
        <v>0</v>
      </c>
      <c r="CB25">
        <f>'CHECK CONTEXT'!$B$7</f>
        <v>0</v>
      </c>
      <c r="CC25">
        <f>'CHECK CONTEXT'!$B$8</f>
        <v>0</v>
      </c>
      <c r="CD25">
        <f>'CHECK CONTEXT'!$B$9</f>
        <v>0</v>
      </c>
    </row>
    <row r="26" spans="1:82">
      <c r="A26" s="332" t="str">
        <f>IF('USER FORM1'!$C$10="","",'USER FORM1'!$C$10)</f>
        <v/>
      </c>
      <c r="B26" s="332" t="str">
        <f>IF('USER FORM1'!$D$10="","",'USER FORM1'!$D$10)</f>
        <v/>
      </c>
      <c r="C26" s="332" t="str">
        <f>TRIM(IF('USER FORM1'!$E$10="", "",'USER FORM1'!$E$10))</f>
        <v/>
      </c>
      <c r="D26" s="332" t="str">
        <f>IF('USER FORM1'!$F$10="","",'USER FORM1'!$F$10)</f>
        <v/>
      </c>
      <c r="E26" s="332" t="str">
        <f>IF('USER FORM1'!$G$10="", "",'USER FORM1'!$G$10)</f>
        <v/>
      </c>
      <c r="F26" s="339" t="s">
        <v>16107</v>
      </c>
      <c r="G26" s="340" t="str">
        <f>IF(ISERROR(VLOOKUP($S26,'USER FORM2'!$B$10:$AU$21,2,FALSE)),"",VLOOKUP($S26,'USER FORM2'!$B$10:$AU$21,2,FALSE))</f>
        <v/>
      </c>
      <c r="H26" s="340" t="str">
        <f>IF(ISERROR(VLOOKUP($S26,'USER FORM2'!$B$10:$AU$21,3,FALSE)),"",VLOOKUP($S26,'USER FORM2'!$B$10:$AU$21,3,FALSE))</f>
        <v/>
      </c>
      <c r="I26" s="340" t="str">
        <f>IF(ISERROR(VLOOKUP($S26,'USER FORM2'!$B$10:$AU$21,4,FALSE)),"",VLOOKUP($S26,'USER FORM2'!$B$10:$AU$21,4,FALSE))</f>
        <v/>
      </c>
      <c r="J26" s="340" t="str">
        <f>IF(ISERROR(VLOOKUP($S26,'USER FORM2'!$B$10:$AU$21,5,FALSE)),"",VLOOKUP($S26,'USER FORM2'!$B$10:$AU$21,5,FALSE))</f>
        <v/>
      </c>
      <c r="K26" s="340" t="str">
        <f>IF(ISERROR(VLOOKUP($S26,'USER FORM2'!$B$10:$AU$21,6,FALSE)),"",VLOOKUP($S26,'USER FORM2'!$B$10:$AU$21,6,FALSE))</f>
        <v/>
      </c>
      <c r="L26" s="340" t="str">
        <f>IF(ISERROR(VLOOKUP($S26,'USER FORM2'!$B$10:$AU$21,7,FALSE)),"",VLOOKUP($S26,'USER FORM2'!$B$10:$AU$21,7,FALSE))</f>
        <v/>
      </c>
      <c r="M26" s="341" t="str">
        <f>IF(ISERROR(VLOOKUP($S26,'USER FORM2'!$B$10:$BB$21,51,FALSE)),"",VLOOKUP($S26,'USER FORM2'!$B$10:$BB$21,51,FALSE))</f>
        <v/>
      </c>
      <c r="N26" s="341" t="str">
        <f>IF(ISERROR(VLOOKUP($S26,'USER FORM2'!$B$10:$BB$21,52,FALSE)),"",VLOOKUP($S26,'USER FORM2'!$B$10:$BB$21,52,FALSE))</f>
        <v/>
      </c>
      <c r="O26" s="341" t="str">
        <f>IF(ISERROR(VLOOKUP($S26,'USER FORM2'!$B$10:$BB$21,12,FALSE)),"",VLOOKUP($S26,'USER FORM2'!$B$10:$BB$21,12,FALSE))</f>
        <v/>
      </c>
      <c r="P26" s="342" t="str">
        <f>IF(ISERROR(VLOOKUP($S26,'USER FORM2'!$B$10:$BB$21,13,FALSE)),"",IF(VLOOKUP($S26,'USER FORM2'!$B$10:$BB$21,13,FALSE)="","",VLOOKUP($S26,'USER FORM2'!$B$10:$BB$21,13,FALSE)))</f>
        <v/>
      </c>
      <c r="Q26" s="342" t="str">
        <f>IF(ISERROR(VLOOKUP($S26,'USER FORM2'!$B$10:$BB$21,16,FALSE)),"",VLOOKUP($S26,'USER FORM2'!$B$10:$BB$21,16,FALSE))</f>
        <v/>
      </c>
      <c r="R26" s="342" t="str">
        <f>IF(ISERROR(VLOOKUP($S26,'USER FORM2'!$B$10:$AW$21,43,FALSE)),"",VLOOKUP($S26,'USER FORM2'!$B$10:$AW$21,43,FALSE))</f>
        <v/>
      </c>
      <c r="S26" s="340" t="str">
        <f>IF('USER FORM3'!C27="","",'USER FORM3'!C27)</f>
        <v/>
      </c>
      <c r="T26" s="340" t="str">
        <f>IF('USER FORM3'!D27="","",'USER FORM3'!D27)</f>
        <v/>
      </c>
      <c r="U26" s="340" t="str">
        <f>IF('USER FORM3'!E27="","",'USER FORM3'!E27)</f>
        <v/>
      </c>
      <c r="V26" s="340" t="str">
        <f>IF('USER FORM3'!F27="","",'USER FORM3'!F27)</f>
        <v/>
      </c>
      <c r="W26" s="340" t="str">
        <f>IF('USER FORM3'!G27="","",'USER FORM3'!G27)</f>
        <v/>
      </c>
      <c r="X26" s="340" t="str">
        <f>IF('USER FORM3'!H27="","",'USER FORM3'!H27)</f>
        <v/>
      </c>
      <c r="Y26" s="340" t="str">
        <f>IF('USER FORM3'!I27="","",'USER FORM3'!I27)</f>
        <v/>
      </c>
      <c r="Z26" s="340" t="str">
        <f>IF('USER FORM3'!J27="","",'USER FORM3'!J27)</f>
        <v/>
      </c>
      <c r="AA26" s="340" t="str">
        <f>IF('USER FORM3'!K27="","",'USER FORM3'!K27)</f>
        <v/>
      </c>
      <c r="AB26" s="340" t="str">
        <f>IF('USER FORM3'!L27="","",'USER FORM3'!L27)</f>
        <v/>
      </c>
      <c r="AC26" s="340" t="str">
        <f>IF('USER FORM3'!M27="","",'USER FORM3'!M27)</f>
        <v/>
      </c>
      <c r="AD26" s="340" t="str">
        <f>IF('USER FORM3'!N27="","",'USER FORM3'!N27)</f>
        <v/>
      </c>
      <c r="AE26" s="340" t="str">
        <f>IF('USER FORM3'!O27="","",'USER FORM3'!O27)</f>
        <v/>
      </c>
      <c r="AF26" s="340" t="str">
        <f>IF('USER FORM3'!P27="","",'USER FORM3'!P27)</f>
        <v/>
      </c>
      <c r="AG26" s="340" t="str">
        <f>IF('USER FORM3'!Q27="","",'USER FORM3'!Q27)</f>
        <v/>
      </c>
      <c r="AH26" s="14"/>
      <c r="AI26" s="14"/>
      <c r="AJ26" s="14"/>
      <c r="AK26" s="14"/>
      <c r="AL26" s="14"/>
      <c r="AM26" s="332" t="str">
        <f>'USER FORM3'!$AY$17</f>
        <v/>
      </c>
      <c r="AN26" s="335" t="str">
        <f>'USER FORM3'!$AY$24</f>
        <v/>
      </c>
      <c r="AO26" s="336" t="str">
        <f>'USER FORM3'!$AY$18</f>
        <v/>
      </c>
      <c r="AP26" s="336" t="str">
        <f>'USER FORM3'!$AY$20</f>
        <v/>
      </c>
      <c r="AQ26" s="337" t="str">
        <f>'USER FORM3'!$AY$19</f>
        <v/>
      </c>
      <c r="AR26" s="337" t="str">
        <f>'USER FORM3'!$AY$22</f>
        <v/>
      </c>
      <c r="AS26" s="436" t="str">
        <f>'USER FORM3'!$AY$36</f>
        <v/>
      </c>
      <c r="AT26" s="336">
        <f>'USER FORM3'!$AY$23</f>
        <v>1</v>
      </c>
      <c r="AU26" s="336" t="str">
        <f>'USER FORM3'!$AY$21</f>
        <v/>
      </c>
      <c r="AV26" s="337" t="str">
        <f>IFERROR('USER FORM3'!$AY$25,"")</f>
        <v/>
      </c>
      <c r="AW26" s="338">
        <f>COUNTIFS(DEGREE_TYPE,"Bachelor",'USER FORM2'!$N$10:$N$21,"PROGRAM GRADUATED")+COUNTIFS(DEGREE_TYPE,"Bachelor",'USER FORM2'!$N$10:$N$21,"PROGRAM IN PROGRESS")</f>
        <v>0</v>
      </c>
      <c r="AX26" s="338">
        <f t="shared" si="0"/>
        <v>0</v>
      </c>
      <c r="AY26" s="338">
        <f t="shared" si="1"/>
        <v>0</v>
      </c>
      <c r="AZ26" s="332" t="str">
        <f>'USER FORM2'!$AQ$3</f>
        <v/>
      </c>
      <c r="BA26" s="337" t="str">
        <f>'USER FORM5'!$AP$2</f>
        <v/>
      </c>
      <c r="BB26" s="332" t="str">
        <f>IF('USER FORM5'!$AE$2=0,"",'USER FORM5'!$AE$2)</f>
        <v>NO</v>
      </c>
      <c r="BC26" s="337" t="str">
        <f>'USER FORM5'!$AZ$2</f>
        <v>NO EXTC</v>
      </c>
      <c r="BD26" s="332" t="str">
        <f>IF('USER FEEDBACK'!$C$47=0,"",'USER FEEDBACK'!$C$47)</f>
        <v/>
      </c>
      <c r="BE26" t="str">
        <f>'USER FEEDBACK'!$Q$8</f>
        <v>NO</v>
      </c>
      <c r="BF26" t="str">
        <f>'USER FEEDBACK'!$Q$11</f>
        <v>Missing Information</v>
      </c>
      <c r="BG26" t="str">
        <f>'USER FEEDBACK'!$Q$14</f>
        <v>No</v>
      </c>
      <c r="BH26" t="str">
        <f>'USER FEEDBACK'!$Q$20&amp;" "&amp;'USER FEEDBACK'!$Q$21&amp;" "&amp;'USER FEEDBACK'!$Q$22</f>
        <v xml:space="preserve">  - -  - -</v>
      </c>
      <c r="BI26" t="str">
        <f>'USER FORM1'!$C$65</f>
        <v>VERSION 2</v>
      </c>
      <c r="BJ26">
        <f>'USER FORM4'!$G$38</f>
        <v>0</v>
      </c>
      <c r="BK26">
        <f>'USER FEEDBACK'!$V$7</f>
        <v>0</v>
      </c>
      <c r="BL26" t="str">
        <f>(IF(OR('USER FEEDBACK'!$Z$64,'USER FEEDBACK'!$Z$31="Q4R"),"Y","N"))</f>
        <v>N</v>
      </c>
      <c r="BM26">
        <f>'USER FORM1'!$D$25</f>
        <v>0</v>
      </c>
      <c r="BN26">
        <f>'USER FORM1'!$D$26</f>
        <v>0</v>
      </c>
      <c r="BO26">
        <f>'USER FORM1'!$D$27</f>
        <v>0</v>
      </c>
      <c r="BP26" t="str">
        <f>IF('USER FEEDBACK'!$AA$64=TRUE, "Y","N")</f>
        <v>N</v>
      </c>
      <c r="BQ26" t="str">
        <f>IF('USER FEEDBACK'!$AC$64=TRUE, "Y","N")</f>
        <v>N</v>
      </c>
      <c r="BR26" t="str">
        <f>IF('USER FEEDBACK'!$AB$64=TRUE, "Y","N")</f>
        <v>N</v>
      </c>
      <c r="BS26" t="str">
        <f>IF('USER FEEDBACK'!$AD$64=TRUE, "Y","N")</f>
        <v>N</v>
      </c>
      <c r="BT26" t="str">
        <f>IF('USER FEEDBACK'!$AE$64=TRUE, "Y","N")</f>
        <v>N</v>
      </c>
      <c r="BU26" t="str">
        <f>IF('USER FEEDBACK'!$AF$64=TRUE, "Y","N")</f>
        <v>N</v>
      </c>
      <c r="BV26">
        <f>'CHECK CONTEXT'!$B$8</f>
        <v>0</v>
      </c>
      <c r="BW26" s="15">
        <f>'CHECK CONTEXT'!$B$12</f>
        <v>0</v>
      </c>
      <c r="BX26">
        <f>'CHECK CONTEXT'!$I$5</f>
        <v>0</v>
      </c>
      <c r="BY26">
        <f ca="1">SUM('USER FEEDBACK'!$G$7:$G$17)</f>
        <v>0</v>
      </c>
      <c r="BZ26">
        <f>'CHECK CONTEXT'!$B$5</f>
        <v>0</v>
      </c>
      <c r="CA26">
        <f>'CHECK CONTEXT'!$B$6</f>
        <v>0</v>
      </c>
      <c r="CB26">
        <f>'CHECK CONTEXT'!$B$7</f>
        <v>0</v>
      </c>
      <c r="CC26">
        <f>'CHECK CONTEXT'!$B$8</f>
        <v>0</v>
      </c>
      <c r="CD26">
        <f>'CHECK CONTEXT'!$B$9</f>
        <v>0</v>
      </c>
    </row>
    <row r="27" spans="1:82">
      <c r="A27" s="332" t="str">
        <f>IF('USER FORM1'!$C$10="","",'USER FORM1'!$C$10)</f>
        <v/>
      </c>
      <c r="B27" s="332" t="str">
        <f>IF('USER FORM1'!$D$10="","",'USER FORM1'!$D$10)</f>
        <v/>
      </c>
      <c r="C27" s="332" t="str">
        <f>TRIM(IF('USER FORM1'!$E$10="", "",'USER FORM1'!$E$10))</f>
        <v/>
      </c>
      <c r="D27" s="332" t="str">
        <f>IF('USER FORM1'!$F$10="","",'USER FORM1'!$F$10)</f>
        <v/>
      </c>
      <c r="E27" s="332" t="str">
        <f>IF('USER FORM1'!$G$10="", "",'USER FORM1'!$G$10)</f>
        <v/>
      </c>
      <c r="F27" s="339" t="s">
        <v>16107</v>
      </c>
      <c r="G27" s="340" t="str">
        <f>IF(ISERROR(VLOOKUP($S27,'USER FORM2'!$B$10:$AU$21,2,FALSE)),"",VLOOKUP($S27,'USER FORM2'!$B$10:$AU$21,2,FALSE))</f>
        <v/>
      </c>
      <c r="H27" s="340" t="str">
        <f>IF(ISERROR(VLOOKUP($S27,'USER FORM2'!$B$10:$AU$21,3,FALSE)),"",VLOOKUP($S27,'USER FORM2'!$B$10:$AU$21,3,FALSE))</f>
        <v/>
      </c>
      <c r="I27" s="340" t="str">
        <f>IF(ISERROR(VLOOKUP($S27,'USER FORM2'!$B$10:$AU$21,4,FALSE)),"",VLOOKUP($S27,'USER FORM2'!$B$10:$AU$21,4,FALSE))</f>
        <v/>
      </c>
      <c r="J27" s="340" t="str">
        <f>IF(ISERROR(VLOOKUP($S27,'USER FORM2'!$B$10:$AU$21,5,FALSE)),"",VLOOKUP($S27,'USER FORM2'!$B$10:$AU$21,5,FALSE))</f>
        <v/>
      </c>
      <c r="K27" s="340" t="str">
        <f>IF(ISERROR(VLOOKUP($S27,'USER FORM2'!$B$10:$AU$21,6,FALSE)),"",VLOOKUP($S27,'USER FORM2'!$B$10:$AU$21,6,FALSE))</f>
        <v/>
      </c>
      <c r="L27" s="340" t="str">
        <f>IF(ISERROR(VLOOKUP($S27,'USER FORM2'!$B$10:$AU$21,7,FALSE)),"",VLOOKUP($S27,'USER FORM2'!$B$10:$AU$21,7,FALSE))</f>
        <v/>
      </c>
      <c r="M27" s="341" t="str">
        <f>IF(ISERROR(VLOOKUP($S27,'USER FORM2'!$B$10:$BB$21,51,FALSE)),"",VLOOKUP($S27,'USER FORM2'!$B$10:$BB$21,51,FALSE))</f>
        <v/>
      </c>
      <c r="N27" s="341" t="str">
        <f>IF(ISERROR(VLOOKUP($S27,'USER FORM2'!$B$10:$BB$21,52,FALSE)),"",VLOOKUP($S27,'USER FORM2'!$B$10:$BB$21,52,FALSE))</f>
        <v/>
      </c>
      <c r="O27" s="341" t="str">
        <f>IF(ISERROR(VLOOKUP($S27,'USER FORM2'!$B$10:$BB$21,12,FALSE)),"",VLOOKUP($S27,'USER FORM2'!$B$10:$BB$21,12,FALSE))</f>
        <v/>
      </c>
      <c r="P27" s="342" t="str">
        <f>IF(ISERROR(VLOOKUP($S27,'USER FORM2'!$B$10:$BB$21,13,FALSE)),"",IF(VLOOKUP($S27,'USER FORM2'!$B$10:$BB$21,13,FALSE)="","",VLOOKUP($S27,'USER FORM2'!$B$10:$BB$21,13,FALSE)))</f>
        <v/>
      </c>
      <c r="Q27" s="342" t="str">
        <f>IF(ISERROR(VLOOKUP($S27,'USER FORM2'!$B$10:$BB$21,16,FALSE)),"",VLOOKUP($S27,'USER FORM2'!$B$10:$BB$21,16,FALSE))</f>
        <v/>
      </c>
      <c r="R27" s="342" t="str">
        <f>IF(ISERROR(VLOOKUP($S27,'USER FORM2'!$B$10:$AW$21,43,FALSE)),"",VLOOKUP($S27,'USER FORM2'!$B$10:$AW$21,43,FALSE))</f>
        <v/>
      </c>
      <c r="S27" s="340" t="str">
        <f>IF('USER FORM3'!C28="","",'USER FORM3'!C28)</f>
        <v/>
      </c>
      <c r="T27" s="340" t="str">
        <f>IF('USER FORM3'!D28="","",'USER FORM3'!D28)</f>
        <v/>
      </c>
      <c r="U27" s="340" t="str">
        <f>IF('USER FORM3'!E28="","",'USER FORM3'!E28)</f>
        <v/>
      </c>
      <c r="V27" s="340" t="str">
        <f>IF('USER FORM3'!F28="","",'USER FORM3'!F28)</f>
        <v/>
      </c>
      <c r="W27" s="340" t="str">
        <f>IF('USER FORM3'!G28="","",'USER FORM3'!G28)</f>
        <v/>
      </c>
      <c r="X27" s="340" t="str">
        <f>IF('USER FORM3'!H28="","",'USER FORM3'!H28)</f>
        <v/>
      </c>
      <c r="Y27" s="340" t="str">
        <f>IF('USER FORM3'!I28="","",'USER FORM3'!I28)</f>
        <v/>
      </c>
      <c r="Z27" s="340" t="str">
        <f>IF('USER FORM3'!J28="","",'USER FORM3'!J28)</f>
        <v/>
      </c>
      <c r="AA27" s="340" t="str">
        <f>IF('USER FORM3'!K28="","",'USER FORM3'!K28)</f>
        <v/>
      </c>
      <c r="AB27" s="340" t="str">
        <f>IF('USER FORM3'!L28="","",'USER FORM3'!L28)</f>
        <v/>
      </c>
      <c r="AC27" s="340" t="str">
        <f>IF('USER FORM3'!M28="","",'USER FORM3'!M28)</f>
        <v/>
      </c>
      <c r="AD27" s="340" t="str">
        <f>IF('USER FORM3'!N28="","",'USER FORM3'!N28)</f>
        <v/>
      </c>
      <c r="AE27" s="340" t="str">
        <f>IF('USER FORM3'!O28="","",'USER FORM3'!O28)</f>
        <v/>
      </c>
      <c r="AF27" s="340" t="str">
        <f>IF('USER FORM3'!P28="","",'USER FORM3'!P28)</f>
        <v/>
      </c>
      <c r="AG27" s="340" t="str">
        <f>IF('USER FORM3'!Q28="","",'USER FORM3'!Q28)</f>
        <v/>
      </c>
      <c r="AH27" s="14"/>
      <c r="AI27" s="14"/>
      <c r="AJ27" s="14"/>
      <c r="AK27" s="14"/>
      <c r="AL27" s="14"/>
      <c r="AM27" s="332" t="str">
        <f>'USER FORM3'!$AY$17</f>
        <v/>
      </c>
      <c r="AN27" s="335" t="str">
        <f>'USER FORM3'!$AY$24</f>
        <v/>
      </c>
      <c r="AO27" s="336" t="str">
        <f>'USER FORM3'!$AY$18</f>
        <v/>
      </c>
      <c r="AP27" s="336" t="str">
        <f>'USER FORM3'!$AY$20</f>
        <v/>
      </c>
      <c r="AQ27" s="337" t="str">
        <f>'USER FORM3'!$AY$19</f>
        <v/>
      </c>
      <c r="AR27" s="337" t="str">
        <f>'USER FORM3'!$AY$22</f>
        <v/>
      </c>
      <c r="AS27" s="436" t="str">
        <f>'USER FORM3'!$AY$36</f>
        <v/>
      </c>
      <c r="AT27" s="336">
        <f>'USER FORM3'!$AY$23</f>
        <v>1</v>
      </c>
      <c r="AU27" s="336" t="str">
        <f>'USER FORM3'!$AY$21</f>
        <v/>
      </c>
      <c r="AV27" s="337" t="str">
        <f>IFERROR('USER FORM3'!$AY$25,"")</f>
        <v/>
      </c>
      <c r="AW27" s="338">
        <f>COUNTIFS(DEGREE_TYPE,"Bachelor",'USER FORM2'!$N$10:$N$21,"PROGRAM GRADUATED")+COUNTIFS(DEGREE_TYPE,"Bachelor",'USER FORM2'!$N$10:$N$21,"PROGRAM IN PROGRESS")</f>
        <v>0</v>
      </c>
      <c r="AX27" s="338">
        <f t="shared" si="0"/>
        <v>0</v>
      </c>
      <c r="AY27" s="338">
        <f t="shared" si="1"/>
        <v>0</v>
      </c>
      <c r="AZ27" s="332" t="str">
        <f>'USER FORM2'!$AQ$3</f>
        <v/>
      </c>
      <c r="BA27" s="337" t="str">
        <f>'USER FORM5'!$AP$2</f>
        <v/>
      </c>
      <c r="BB27" s="332" t="str">
        <f>IF('USER FORM5'!$AE$2=0,"",'USER FORM5'!$AE$2)</f>
        <v>NO</v>
      </c>
      <c r="BC27" s="337" t="str">
        <f>'USER FORM5'!$AZ$2</f>
        <v>NO EXTC</v>
      </c>
      <c r="BD27" s="332" t="str">
        <f>IF('USER FEEDBACK'!$C$47=0,"",'USER FEEDBACK'!$C$47)</f>
        <v/>
      </c>
      <c r="BE27" t="str">
        <f>'USER FEEDBACK'!$Q$8</f>
        <v>NO</v>
      </c>
      <c r="BF27" t="str">
        <f>'USER FEEDBACK'!$Q$11</f>
        <v>Missing Information</v>
      </c>
      <c r="BG27" t="str">
        <f>'USER FEEDBACK'!$Q$14</f>
        <v>No</v>
      </c>
      <c r="BH27" t="str">
        <f>'USER FEEDBACK'!$Q$20&amp;" "&amp;'USER FEEDBACK'!$Q$21&amp;" "&amp;'USER FEEDBACK'!$Q$22</f>
        <v xml:space="preserve">  - -  - -</v>
      </c>
      <c r="BI27" t="str">
        <f>'USER FORM1'!$C$65</f>
        <v>VERSION 2</v>
      </c>
      <c r="BJ27">
        <f>'USER FORM4'!$G$38</f>
        <v>0</v>
      </c>
      <c r="BK27">
        <f>'USER FEEDBACK'!$V$7</f>
        <v>0</v>
      </c>
      <c r="BL27" t="str">
        <f>(IF(OR('USER FEEDBACK'!$Z$64,'USER FEEDBACK'!$Z$31="Q4R"),"Y","N"))</f>
        <v>N</v>
      </c>
      <c r="BM27">
        <f>'USER FORM1'!$D$25</f>
        <v>0</v>
      </c>
      <c r="BN27">
        <f>'USER FORM1'!$D$26</f>
        <v>0</v>
      </c>
      <c r="BO27">
        <f>'USER FORM1'!$D$27</f>
        <v>0</v>
      </c>
      <c r="BP27" t="str">
        <f>IF('USER FEEDBACK'!$AA$64=TRUE, "Y","N")</f>
        <v>N</v>
      </c>
      <c r="BQ27" t="str">
        <f>IF('USER FEEDBACK'!$AC$64=TRUE, "Y","N")</f>
        <v>N</v>
      </c>
      <c r="BR27" t="str">
        <f>IF('USER FEEDBACK'!$AB$64=TRUE, "Y","N")</f>
        <v>N</v>
      </c>
      <c r="BS27" t="str">
        <f>IF('USER FEEDBACK'!$AD$64=TRUE, "Y","N")</f>
        <v>N</v>
      </c>
      <c r="BT27" t="str">
        <f>IF('USER FEEDBACK'!$AE$64=TRUE, "Y","N")</f>
        <v>N</v>
      </c>
      <c r="BU27" t="str">
        <f>IF('USER FEEDBACK'!$AF$64=TRUE, "Y","N")</f>
        <v>N</v>
      </c>
      <c r="BV27">
        <f>'CHECK CONTEXT'!$B$8</f>
        <v>0</v>
      </c>
      <c r="BW27" s="15">
        <f>'CHECK CONTEXT'!$B$12</f>
        <v>0</v>
      </c>
      <c r="BX27">
        <f>'CHECK CONTEXT'!$I$5</f>
        <v>0</v>
      </c>
      <c r="BY27">
        <f ca="1">SUM('USER FEEDBACK'!$G$7:$G$17)</f>
        <v>0</v>
      </c>
      <c r="BZ27">
        <f>'CHECK CONTEXT'!$B$5</f>
        <v>0</v>
      </c>
      <c r="CA27">
        <f>'CHECK CONTEXT'!$B$6</f>
        <v>0</v>
      </c>
      <c r="CB27">
        <f>'CHECK CONTEXT'!$B$7</f>
        <v>0</v>
      </c>
      <c r="CC27">
        <f>'CHECK CONTEXT'!$B$8</f>
        <v>0</v>
      </c>
      <c r="CD27">
        <f>'CHECK CONTEXT'!$B$9</f>
        <v>0</v>
      </c>
    </row>
    <row r="28" spans="1:82">
      <c r="A28" s="332" t="str">
        <f>IF('USER FORM1'!$C$10="","",'USER FORM1'!$C$10)</f>
        <v/>
      </c>
      <c r="B28" s="332" t="str">
        <f>IF('USER FORM1'!$D$10="","",'USER FORM1'!$D$10)</f>
        <v/>
      </c>
      <c r="C28" s="332" t="str">
        <f>TRIM(IF('USER FORM1'!$E$10="", "",'USER FORM1'!$E$10))</f>
        <v/>
      </c>
      <c r="D28" s="332" t="str">
        <f>IF('USER FORM1'!$F$10="","",'USER FORM1'!$F$10)</f>
        <v/>
      </c>
      <c r="E28" s="332" t="str">
        <f>IF('USER FORM1'!$G$10="", "",'USER FORM1'!$G$10)</f>
        <v/>
      </c>
      <c r="F28" s="339" t="s">
        <v>16107</v>
      </c>
      <c r="G28" s="340" t="str">
        <f>IF(ISERROR(VLOOKUP($S28,'USER FORM2'!$B$10:$AU$21,2,FALSE)),"",VLOOKUP($S28,'USER FORM2'!$B$10:$AU$21,2,FALSE))</f>
        <v/>
      </c>
      <c r="H28" s="340" t="str">
        <f>IF(ISERROR(VLOOKUP($S28,'USER FORM2'!$B$10:$AU$21,3,FALSE)),"",VLOOKUP($S28,'USER FORM2'!$B$10:$AU$21,3,FALSE))</f>
        <v/>
      </c>
      <c r="I28" s="340" t="str">
        <f>IF(ISERROR(VLOOKUP($S28,'USER FORM2'!$B$10:$AU$21,4,FALSE)),"",VLOOKUP($S28,'USER FORM2'!$B$10:$AU$21,4,FALSE))</f>
        <v/>
      </c>
      <c r="J28" s="340" t="str">
        <f>IF(ISERROR(VLOOKUP($S28,'USER FORM2'!$B$10:$AU$21,5,FALSE)),"",VLOOKUP($S28,'USER FORM2'!$B$10:$AU$21,5,FALSE))</f>
        <v/>
      </c>
      <c r="K28" s="340" t="str">
        <f>IF(ISERROR(VLOOKUP($S28,'USER FORM2'!$B$10:$AU$21,6,FALSE)),"",VLOOKUP($S28,'USER FORM2'!$B$10:$AU$21,6,FALSE))</f>
        <v/>
      </c>
      <c r="L28" s="340" t="str">
        <f>IF(ISERROR(VLOOKUP($S28,'USER FORM2'!$B$10:$AU$21,7,FALSE)),"",VLOOKUP($S28,'USER FORM2'!$B$10:$AU$21,7,FALSE))</f>
        <v/>
      </c>
      <c r="M28" s="341" t="str">
        <f>IF(ISERROR(VLOOKUP($S28,'USER FORM2'!$B$10:$BB$21,51,FALSE)),"",VLOOKUP($S28,'USER FORM2'!$B$10:$BB$21,51,FALSE))</f>
        <v/>
      </c>
      <c r="N28" s="341" t="str">
        <f>IF(ISERROR(VLOOKUP($S28,'USER FORM2'!$B$10:$BB$21,52,FALSE)),"",VLOOKUP($S28,'USER FORM2'!$B$10:$BB$21,52,FALSE))</f>
        <v/>
      </c>
      <c r="O28" s="341" t="str">
        <f>IF(ISERROR(VLOOKUP($S28,'USER FORM2'!$B$10:$BB$21,12,FALSE)),"",VLOOKUP($S28,'USER FORM2'!$B$10:$BB$21,12,FALSE))</f>
        <v/>
      </c>
      <c r="P28" s="342" t="str">
        <f>IF(ISERROR(VLOOKUP($S28,'USER FORM2'!$B$10:$BB$21,13,FALSE)),"",IF(VLOOKUP($S28,'USER FORM2'!$B$10:$BB$21,13,FALSE)="","",VLOOKUP($S28,'USER FORM2'!$B$10:$BB$21,13,FALSE)))</f>
        <v/>
      </c>
      <c r="Q28" s="342" t="str">
        <f>IF(ISERROR(VLOOKUP($S28,'USER FORM2'!$B$10:$BB$21,16,FALSE)),"",VLOOKUP($S28,'USER FORM2'!$B$10:$BB$21,16,FALSE))</f>
        <v/>
      </c>
      <c r="R28" s="342" t="str">
        <f>IF(ISERROR(VLOOKUP($S28,'USER FORM2'!$B$10:$AW$21,43,FALSE)),"",VLOOKUP($S28,'USER FORM2'!$B$10:$AW$21,43,FALSE))</f>
        <v/>
      </c>
      <c r="S28" s="340" t="str">
        <f>IF('USER FORM3'!C29="","",'USER FORM3'!C29)</f>
        <v/>
      </c>
      <c r="T28" s="340" t="str">
        <f>IF('USER FORM3'!D29="","",'USER FORM3'!D29)</f>
        <v/>
      </c>
      <c r="U28" s="340" t="str">
        <f>IF('USER FORM3'!E29="","",'USER FORM3'!E29)</f>
        <v/>
      </c>
      <c r="V28" s="340" t="str">
        <f>IF('USER FORM3'!F29="","",'USER FORM3'!F29)</f>
        <v/>
      </c>
      <c r="W28" s="340" t="str">
        <f>IF('USER FORM3'!G29="","",'USER FORM3'!G29)</f>
        <v/>
      </c>
      <c r="X28" s="340" t="str">
        <f>IF('USER FORM3'!H29="","",'USER FORM3'!H29)</f>
        <v/>
      </c>
      <c r="Y28" s="340" t="str">
        <f>IF('USER FORM3'!I29="","",'USER FORM3'!I29)</f>
        <v/>
      </c>
      <c r="Z28" s="340" t="str">
        <f>IF('USER FORM3'!J29="","",'USER FORM3'!J29)</f>
        <v/>
      </c>
      <c r="AA28" s="340" t="str">
        <f>IF('USER FORM3'!K29="","",'USER FORM3'!K29)</f>
        <v/>
      </c>
      <c r="AB28" s="340" t="str">
        <f>IF('USER FORM3'!L29="","",'USER FORM3'!L29)</f>
        <v/>
      </c>
      <c r="AC28" s="340" t="str">
        <f>IF('USER FORM3'!M29="","",'USER FORM3'!M29)</f>
        <v/>
      </c>
      <c r="AD28" s="340" t="str">
        <f>IF('USER FORM3'!N29="","",'USER FORM3'!N29)</f>
        <v/>
      </c>
      <c r="AE28" s="340" t="str">
        <f>IF('USER FORM3'!O29="","",'USER FORM3'!O29)</f>
        <v/>
      </c>
      <c r="AF28" s="340" t="str">
        <f>IF('USER FORM3'!P29="","",'USER FORM3'!P29)</f>
        <v/>
      </c>
      <c r="AG28" s="340" t="str">
        <f>IF('USER FORM3'!Q29="","",'USER FORM3'!Q29)</f>
        <v/>
      </c>
      <c r="AH28" s="14"/>
      <c r="AI28" s="14"/>
      <c r="AJ28" s="14"/>
      <c r="AK28" s="14"/>
      <c r="AL28" s="14"/>
      <c r="AM28" s="332" t="str">
        <f>'USER FORM3'!$AY$17</f>
        <v/>
      </c>
      <c r="AN28" s="335" t="str">
        <f>'USER FORM3'!$AY$24</f>
        <v/>
      </c>
      <c r="AO28" s="336" t="str">
        <f>'USER FORM3'!$AY$18</f>
        <v/>
      </c>
      <c r="AP28" s="336" t="str">
        <f>'USER FORM3'!$AY$20</f>
        <v/>
      </c>
      <c r="AQ28" s="337" t="str">
        <f>'USER FORM3'!$AY$19</f>
        <v/>
      </c>
      <c r="AR28" s="337" t="str">
        <f>'USER FORM3'!$AY$22</f>
        <v/>
      </c>
      <c r="AS28" s="436" t="str">
        <f>'USER FORM3'!$AY$36</f>
        <v/>
      </c>
      <c r="AT28" s="336">
        <f>'USER FORM3'!$AY$23</f>
        <v>1</v>
      </c>
      <c r="AU28" s="336" t="str">
        <f>'USER FORM3'!$AY$21</f>
        <v/>
      </c>
      <c r="AV28" s="337" t="str">
        <f>IFERROR('USER FORM3'!$AY$25,"")</f>
        <v/>
      </c>
      <c r="AW28" s="338">
        <f>COUNTIFS(DEGREE_TYPE,"Bachelor",'USER FORM2'!$N$10:$N$21,"PROGRAM GRADUATED")+COUNTIFS(DEGREE_TYPE,"Bachelor",'USER FORM2'!$N$10:$N$21,"PROGRAM IN PROGRESS")</f>
        <v>0</v>
      </c>
      <c r="AX28" s="338">
        <f t="shared" si="0"/>
        <v>0</v>
      </c>
      <c r="AY28" s="338">
        <f t="shared" si="1"/>
        <v>0</v>
      </c>
      <c r="AZ28" s="332" t="str">
        <f>'USER FORM2'!$AQ$3</f>
        <v/>
      </c>
      <c r="BA28" s="337" t="str">
        <f>'USER FORM5'!$AP$2</f>
        <v/>
      </c>
      <c r="BB28" s="332" t="str">
        <f>IF('USER FORM5'!$AE$2=0,"",'USER FORM5'!$AE$2)</f>
        <v>NO</v>
      </c>
      <c r="BC28" s="337" t="str">
        <f>'USER FORM5'!$AZ$2</f>
        <v>NO EXTC</v>
      </c>
      <c r="BD28" s="332" t="str">
        <f>IF('USER FEEDBACK'!$C$47=0,"",'USER FEEDBACK'!$C$47)</f>
        <v/>
      </c>
      <c r="BE28" t="str">
        <f>'USER FEEDBACK'!$Q$8</f>
        <v>NO</v>
      </c>
      <c r="BF28" t="str">
        <f>'USER FEEDBACK'!$Q$11</f>
        <v>Missing Information</v>
      </c>
      <c r="BG28" t="str">
        <f>'USER FEEDBACK'!$Q$14</f>
        <v>No</v>
      </c>
      <c r="BH28" t="str">
        <f>'USER FEEDBACK'!$Q$20&amp;" "&amp;'USER FEEDBACK'!$Q$21&amp;" "&amp;'USER FEEDBACK'!$Q$22</f>
        <v xml:space="preserve">  - -  - -</v>
      </c>
      <c r="BI28" t="str">
        <f>'USER FORM1'!$C$65</f>
        <v>VERSION 2</v>
      </c>
      <c r="BJ28">
        <f>'USER FORM4'!$G$38</f>
        <v>0</v>
      </c>
      <c r="BK28">
        <f>'USER FEEDBACK'!$V$7</f>
        <v>0</v>
      </c>
      <c r="BL28" t="str">
        <f>(IF(OR('USER FEEDBACK'!$Z$64,'USER FEEDBACK'!$Z$31="Q4R"),"Y","N"))</f>
        <v>N</v>
      </c>
      <c r="BM28">
        <f>'USER FORM1'!$D$25</f>
        <v>0</v>
      </c>
      <c r="BN28">
        <f>'USER FORM1'!$D$26</f>
        <v>0</v>
      </c>
      <c r="BO28">
        <f>'USER FORM1'!$D$27</f>
        <v>0</v>
      </c>
      <c r="BP28" t="str">
        <f>IF('USER FEEDBACK'!$AA$64=TRUE, "Y","N")</f>
        <v>N</v>
      </c>
      <c r="BQ28" t="str">
        <f>IF('USER FEEDBACK'!$AC$64=TRUE, "Y","N")</f>
        <v>N</v>
      </c>
      <c r="BR28" t="str">
        <f>IF('USER FEEDBACK'!$AB$64=TRUE, "Y","N")</f>
        <v>N</v>
      </c>
      <c r="BS28" t="str">
        <f>IF('USER FEEDBACK'!$AD$64=TRUE, "Y","N")</f>
        <v>N</v>
      </c>
      <c r="BT28" t="str">
        <f>IF('USER FEEDBACK'!$AE$64=TRUE, "Y","N")</f>
        <v>N</v>
      </c>
      <c r="BU28" t="str">
        <f>IF('USER FEEDBACK'!$AF$64=TRUE, "Y","N")</f>
        <v>N</v>
      </c>
      <c r="BV28">
        <f>'CHECK CONTEXT'!$B$8</f>
        <v>0</v>
      </c>
      <c r="BW28" s="15">
        <f>'CHECK CONTEXT'!$B$12</f>
        <v>0</v>
      </c>
      <c r="BX28">
        <f>'CHECK CONTEXT'!$I$5</f>
        <v>0</v>
      </c>
      <c r="BY28">
        <f ca="1">SUM('USER FEEDBACK'!$G$7:$G$17)</f>
        <v>0</v>
      </c>
      <c r="BZ28">
        <f>'CHECK CONTEXT'!$B$5</f>
        <v>0</v>
      </c>
      <c r="CA28">
        <f>'CHECK CONTEXT'!$B$6</f>
        <v>0</v>
      </c>
      <c r="CB28">
        <f>'CHECK CONTEXT'!$B$7</f>
        <v>0</v>
      </c>
      <c r="CC28">
        <f>'CHECK CONTEXT'!$B$8</f>
        <v>0</v>
      </c>
      <c r="CD28">
        <f>'CHECK CONTEXT'!$B$9</f>
        <v>0</v>
      </c>
    </row>
    <row r="29" spans="1:82">
      <c r="A29" s="332" t="str">
        <f>IF('USER FORM1'!$C$10="","",'USER FORM1'!$C$10)</f>
        <v/>
      </c>
      <c r="B29" s="332" t="str">
        <f>IF('USER FORM1'!$D$10="","",'USER FORM1'!$D$10)</f>
        <v/>
      </c>
      <c r="C29" s="332" t="str">
        <f>TRIM(IF('USER FORM1'!$E$10="", "",'USER FORM1'!$E$10))</f>
        <v/>
      </c>
      <c r="D29" s="332" t="str">
        <f>IF('USER FORM1'!$F$10="","",'USER FORM1'!$F$10)</f>
        <v/>
      </c>
      <c r="E29" s="332" t="str">
        <f>IF('USER FORM1'!$G$10="", "",'USER FORM1'!$G$10)</f>
        <v/>
      </c>
      <c r="F29" s="339" t="s">
        <v>16107</v>
      </c>
      <c r="G29" s="340" t="str">
        <f>IF(ISERROR(VLOOKUP($S29,'USER FORM2'!$B$10:$AU$21,2,FALSE)),"",VLOOKUP($S29,'USER FORM2'!$B$10:$AU$21,2,FALSE))</f>
        <v/>
      </c>
      <c r="H29" s="340" t="str">
        <f>IF(ISERROR(VLOOKUP($S29,'USER FORM2'!$B$10:$AU$21,3,FALSE)),"",VLOOKUP($S29,'USER FORM2'!$B$10:$AU$21,3,FALSE))</f>
        <v/>
      </c>
      <c r="I29" s="340" t="str">
        <f>IF(ISERROR(VLOOKUP($S29,'USER FORM2'!$B$10:$AU$21,4,FALSE)),"",VLOOKUP($S29,'USER FORM2'!$B$10:$AU$21,4,FALSE))</f>
        <v/>
      </c>
      <c r="J29" s="340" t="str">
        <f>IF(ISERROR(VLOOKUP($S29,'USER FORM2'!$B$10:$AU$21,5,FALSE)),"",VLOOKUP($S29,'USER FORM2'!$B$10:$AU$21,5,FALSE))</f>
        <v/>
      </c>
      <c r="K29" s="340" t="str">
        <f>IF(ISERROR(VLOOKUP($S29,'USER FORM2'!$B$10:$AU$21,6,FALSE)),"",VLOOKUP($S29,'USER FORM2'!$B$10:$AU$21,6,FALSE))</f>
        <v/>
      </c>
      <c r="L29" s="340" t="str">
        <f>IF(ISERROR(VLOOKUP($S29,'USER FORM2'!$B$10:$AU$21,7,FALSE)),"",VLOOKUP($S29,'USER FORM2'!$B$10:$AU$21,7,FALSE))</f>
        <v/>
      </c>
      <c r="M29" s="341" t="str">
        <f>IF(ISERROR(VLOOKUP($S29,'USER FORM2'!$B$10:$BB$21,51,FALSE)),"",VLOOKUP($S29,'USER FORM2'!$B$10:$BB$21,51,FALSE))</f>
        <v/>
      </c>
      <c r="N29" s="341" t="str">
        <f>IF(ISERROR(VLOOKUP($S29,'USER FORM2'!$B$10:$BB$21,52,FALSE)),"",VLOOKUP($S29,'USER FORM2'!$B$10:$BB$21,52,FALSE))</f>
        <v/>
      </c>
      <c r="O29" s="341" t="str">
        <f>IF(ISERROR(VLOOKUP($S29,'USER FORM2'!$B$10:$BB$21,12,FALSE)),"",VLOOKUP($S29,'USER FORM2'!$B$10:$BB$21,12,FALSE))</f>
        <v/>
      </c>
      <c r="P29" s="342" t="str">
        <f>IF(ISERROR(VLOOKUP($S29,'USER FORM2'!$B$10:$BB$21,13,FALSE)),"",IF(VLOOKUP($S29,'USER FORM2'!$B$10:$BB$21,13,FALSE)="","",VLOOKUP($S29,'USER FORM2'!$B$10:$BB$21,13,FALSE)))</f>
        <v/>
      </c>
      <c r="Q29" s="342" t="str">
        <f>IF(ISERROR(VLOOKUP($S29,'USER FORM2'!$B$10:$BB$21,16,FALSE)),"",VLOOKUP($S29,'USER FORM2'!$B$10:$BB$21,16,FALSE))</f>
        <v/>
      </c>
      <c r="R29" s="342" t="str">
        <f>IF(ISERROR(VLOOKUP($S29,'USER FORM2'!$B$10:$AW$21,43,FALSE)),"",VLOOKUP($S29,'USER FORM2'!$B$10:$AW$21,43,FALSE))</f>
        <v/>
      </c>
      <c r="S29" s="340" t="str">
        <f>IF('USER FORM3'!C30="","",'USER FORM3'!C30)</f>
        <v/>
      </c>
      <c r="T29" s="340" t="str">
        <f>IF('USER FORM3'!D30="","",'USER FORM3'!D30)</f>
        <v/>
      </c>
      <c r="U29" s="340" t="str">
        <f>IF('USER FORM3'!E30="","",'USER FORM3'!E30)</f>
        <v/>
      </c>
      <c r="V29" s="340" t="str">
        <f>IF('USER FORM3'!F30="","",'USER FORM3'!F30)</f>
        <v/>
      </c>
      <c r="W29" s="340" t="str">
        <f>IF('USER FORM3'!G30="","",'USER FORM3'!G30)</f>
        <v/>
      </c>
      <c r="X29" s="340" t="str">
        <f>IF('USER FORM3'!H30="","",'USER FORM3'!H30)</f>
        <v/>
      </c>
      <c r="Y29" s="340" t="str">
        <f>IF('USER FORM3'!I30="","",'USER FORM3'!I30)</f>
        <v/>
      </c>
      <c r="Z29" s="340" t="str">
        <f>IF('USER FORM3'!J30="","",'USER FORM3'!J30)</f>
        <v/>
      </c>
      <c r="AA29" s="340" t="str">
        <f>IF('USER FORM3'!K30="","",'USER FORM3'!K30)</f>
        <v/>
      </c>
      <c r="AB29" s="340" t="str">
        <f>IF('USER FORM3'!L30="","",'USER FORM3'!L30)</f>
        <v/>
      </c>
      <c r="AC29" s="340" t="str">
        <f>IF('USER FORM3'!M30="","",'USER FORM3'!M30)</f>
        <v/>
      </c>
      <c r="AD29" s="340" t="str">
        <f>IF('USER FORM3'!N30="","",'USER FORM3'!N30)</f>
        <v/>
      </c>
      <c r="AE29" s="340" t="str">
        <f>IF('USER FORM3'!O30="","",'USER FORM3'!O30)</f>
        <v/>
      </c>
      <c r="AF29" s="340" t="str">
        <f>IF('USER FORM3'!P30="","",'USER FORM3'!P30)</f>
        <v/>
      </c>
      <c r="AG29" s="340" t="str">
        <f>IF('USER FORM3'!Q30="","",'USER FORM3'!Q30)</f>
        <v/>
      </c>
      <c r="AH29" s="14"/>
      <c r="AI29" s="14"/>
      <c r="AJ29" s="14"/>
      <c r="AK29" s="14"/>
      <c r="AL29" s="14"/>
      <c r="AM29" s="332" t="str">
        <f>'USER FORM3'!$AY$17</f>
        <v/>
      </c>
      <c r="AN29" s="335" t="str">
        <f>'USER FORM3'!$AY$24</f>
        <v/>
      </c>
      <c r="AO29" s="336" t="str">
        <f>'USER FORM3'!$AY$18</f>
        <v/>
      </c>
      <c r="AP29" s="336" t="str">
        <f>'USER FORM3'!$AY$20</f>
        <v/>
      </c>
      <c r="AQ29" s="337" t="str">
        <f>'USER FORM3'!$AY$19</f>
        <v/>
      </c>
      <c r="AR29" s="337" t="str">
        <f>'USER FORM3'!$AY$22</f>
        <v/>
      </c>
      <c r="AS29" s="436" t="str">
        <f>'USER FORM3'!$AY$36</f>
        <v/>
      </c>
      <c r="AT29" s="336">
        <f>'USER FORM3'!$AY$23</f>
        <v>1</v>
      </c>
      <c r="AU29" s="336" t="str">
        <f>'USER FORM3'!$AY$21</f>
        <v/>
      </c>
      <c r="AV29" s="337" t="str">
        <f>IFERROR('USER FORM3'!$AY$25,"")</f>
        <v/>
      </c>
      <c r="AW29" s="338">
        <f>COUNTIFS(DEGREE_TYPE,"Bachelor",'USER FORM2'!$N$10:$N$21,"PROGRAM GRADUATED")+COUNTIFS(DEGREE_TYPE,"Bachelor",'USER FORM2'!$N$10:$N$21,"PROGRAM IN PROGRESS")</f>
        <v>0</v>
      </c>
      <c r="AX29" s="338">
        <f t="shared" si="0"/>
        <v>0</v>
      </c>
      <c r="AY29" s="338">
        <f t="shared" si="1"/>
        <v>0</v>
      </c>
      <c r="AZ29" s="332" t="str">
        <f>'USER FORM2'!$AQ$3</f>
        <v/>
      </c>
      <c r="BA29" s="337" t="str">
        <f>'USER FORM5'!$AP$2</f>
        <v/>
      </c>
      <c r="BB29" s="332" t="str">
        <f>IF('USER FORM5'!$AE$2=0,"",'USER FORM5'!$AE$2)</f>
        <v>NO</v>
      </c>
      <c r="BC29" s="337" t="str">
        <f>'USER FORM5'!$AZ$2</f>
        <v>NO EXTC</v>
      </c>
      <c r="BD29" s="332" t="str">
        <f>IF('USER FEEDBACK'!$C$47=0,"",'USER FEEDBACK'!$C$47)</f>
        <v/>
      </c>
      <c r="BE29" t="str">
        <f>'USER FEEDBACK'!$Q$8</f>
        <v>NO</v>
      </c>
      <c r="BF29" t="str">
        <f>'USER FEEDBACK'!$Q$11</f>
        <v>Missing Information</v>
      </c>
      <c r="BG29" t="str">
        <f>'USER FEEDBACK'!$Q$14</f>
        <v>No</v>
      </c>
      <c r="BH29" t="str">
        <f>'USER FEEDBACK'!$Q$20&amp;" "&amp;'USER FEEDBACK'!$Q$21&amp;" "&amp;'USER FEEDBACK'!$Q$22</f>
        <v xml:space="preserve">  - -  - -</v>
      </c>
      <c r="BI29" t="str">
        <f>'USER FORM1'!$C$65</f>
        <v>VERSION 2</v>
      </c>
      <c r="BJ29">
        <f>'USER FORM4'!$G$38</f>
        <v>0</v>
      </c>
      <c r="BK29">
        <f>'USER FEEDBACK'!$V$7</f>
        <v>0</v>
      </c>
      <c r="BL29" t="str">
        <f>(IF(OR('USER FEEDBACK'!$Z$64,'USER FEEDBACK'!$Z$31="Q4R"),"Y","N"))</f>
        <v>N</v>
      </c>
      <c r="BM29">
        <f>'USER FORM1'!$D$25</f>
        <v>0</v>
      </c>
      <c r="BN29">
        <f>'USER FORM1'!$D$26</f>
        <v>0</v>
      </c>
      <c r="BO29">
        <f>'USER FORM1'!$D$27</f>
        <v>0</v>
      </c>
      <c r="BP29" t="str">
        <f>IF('USER FEEDBACK'!$AA$64=TRUE, "Y","N")</f>
        <v>N</v>
      </c>
      <c r="BQ29" t="str">
        <f>IF('USER FEEDBACK'!$AC$64=TRUE, "Y","N")</f>
        <v>N</v>
      </c>
      <c r="BR29" t="str">
        <f>IF('USER FEEDBACK'!$AB$64=TRUE, "Y","N")</f>
        <v>N</v>
      </c>
      <c r="BS29" t="str">
        <f>IF('USER FEEDBACK'!$AD$64=TRUE, "Y","N")</f>
        <v>N</v>
      </c>
      <c r="BT29" t="str">
        <f>IF('USER FEEDBACK'!$AE$64=TRUE, "Y","N")</f>
        <v>N</v>
      </c>
      <c r="BU29" t="str">
        <f>IF('USER FEEDBACK'!$AF$64=TRUE, "Y","N")</f>
        <v>N</v>
      </c>
      <c r="BV29">
        <f>'CHECK CONTEXT'!$B$8</f>
        <v>0</v>
      </c>
      <c r="BW29" s="15">
        <f>'CHECK CONTEXT'!$B$12</f>
        <v>0</v>
      </c>
      <c r="BX29">
        <f>'CHECK CONTEXT'!$I$5</f>
        <v>0</v>
      </c>
      <c r="BY29">
        <f ca="1">SUM('USER FEEDBACK'!$G$7:$G$17)</f>
        <v>0</v>
      </c>
      <c r="BZ29">
        <f>'CHECK CONTEXT'!$B$5</f>
        <v>0</v>
      </c>
      <c r="CA29">
        <f>'CHECK CONTEXT'!$B$6</f>
        <v>0</v>
      </c>
      <c r="CB29">
        <f>'CHECK CONTEXT'!$B$7</f>
        <v>0</v>
      </c>
      <c r="CC29">
        <f>'CHECK CONTEXT'!$B$8</f>
        <v>0</v>
      </c>
      <c r="CD29">
        <f>'CHECK CONTEXT'!$B$9</f>
        <v>0</v>
      </c>
    </row>
    <row r="30" spans="1:82">
      <c r="A30" s="332" t="str">
        <f>IF('USER FORM1'!$C$10="","",'USER FORM1'!$C$10)</f>
        <v/>
      </c>
      <c r="B30" s="332" t="str">
        <f>IF('USER FORM1'!$D$10="","",'USER FORM1'!$D$10)</f>
        <v/>
      </c>
      <c r="C30" s="332" t="str">
        <f>TRIM(IF('USER FORM1'!$E$10="", "",'USER FORM1'!$E$10))</f>
        <v/>
      </c>
      <c r="D30" s="332" t="str">
        <f>IF('USER FORM1'!$F$10="","",'USER FORM1'!$F$10)</f>
        <v/>
      </c>
      <c r="E30" s="332" t="str">
        <f>IF('USER FORM1'!$G$10="", "",'USER FORM1'!$G$10)</f>
        <v/>
      </c>
      <c r="F30" s="339" t="s">
        <v>16107</v>
      </c>
      <c r="G30" s="340" t="str">
        <f>IF(ISERROR(VLOOKUP($S30,'USER FORM2'!$B$10:$AU$21,2,FALSE)),"",VLOOKUP($S30,'USER FORM2'!$B$10:$AU$21,2,FALSE))</f>
        <v/>
      </c>
      <c r="H30" s="340" t="str">
        <f>IF(ISERROR(VLOOKUP($S30,'USER FORM2'!$B$10:$AU$21,3,FALSE)),"",VLOOKUP($S30,'USER FORM2'!$B$10:$AU$21,3,FALSE))</f>
        <v/>
      </c>
      <c r="I30" s="340" t="str">
        <f>IF(ISERROR(VLOOKUP($S30,'USER FORM2'!$B$10:$AU$21,4,FALSE)),"",VLOOKUP($S30,'USER FORM2'!$B$10:$AU$21,4,FALSE))</f>
        <v/>
      </c>
      <c r="J30" s="340" t="str">
        <f>IF(ISERROR(VLOOKUP($S30,'USER FORM2'!$B$10:$AU$21,5,FALSE)),"",VLOOKUP($S30,'USER FORM2'!$B$10:$AU$21,5,FALSE))</f>
        <v/>
      </c>
      <c r="K30" s="340" t="str">
        <f>IF(ISERROR(VLOOKUP($S30,'USER FORM2'!$B$10:$AU$21,6,FALSE)),"",VLOOKUP($S30,'USER FORM2'!$B$10:$AU$21,6,FALSE))</f>
        <v/>
      </c>
      <c r="L30" s="340" t="str">
        <f>IF(ISERROR(VLOOKUP($S30,'USER FORM2'!$B$10:$AU$21,7,FALSE)),"",VLOOKUP($S30,'USER FORM2'!$B$10:$AU$21,7,FALSE))</f>
        <v/>
      </c>
      <c r="M30" s="341" t="str">
        <f>IF(ISERROR(VLOOKUP($S30,'USER FORM2'!$B$10:$BB$21,51,FALSE)),"",VLOOKUP($S30,'USER FORM2'!$B$10:$BB$21,51,FALSE))</f>
        <v/>
      </c>
      <c r="N30" s="341" t="str">
        <f>IF(ISERROR(VLOOKUP($S30,'USER FORM2'!$B$10:$BB$21,52,FALSE)),"",VLOOKUP($S30,'USER FORM2'!$B$10:$BB$21,52,FALSE))</f>
        <v/>
      </c>
      <c r="O30" s="341" t="str">
        <f>IF(ISERROR(VLOOKUP($S30,'USER FORM2'!$B$10:$BB$21,12,FALSE)),"",VLOOKUP($S30,'USER FORM2'!$B$10:$BB$21,12,FALSE))</f>
        <v/>
      </c>
      <c r="P30" s="342" t="str">
        <f>IF(ISERROR(VLOOKUP($S30,'USER FORM2'!$B$10:$BB$21,13,FALSE)),"",IF(VLOOKUP($S30,'USER FORM2'!$B$10:$BB$21,13,FALSE)="","",VLOOKUP($S30,'USER FORM2'!$B$10:$BB$21,13,FALSE)))</f>
        <v/>
      </c>
      <c r="Q30" s="342" t="str">
        <f>IF(ISERROR(VLOOKUP($S30,'USER FORM2'!$B$10:$BB$21,16,FALSE)),"",VLOOKUP($S30,'USER FORM2'!$B$10:$BB$21,16,FALSE))</f>
        <v/>
      </c>
      <c r="R30" s="342" t="str">
        <f>IF(ISERROR(VLOOKUP($S30,'USER FORM2'!$B$10:$AW$21,43,FALSE)),"",VLOOKUP($S30,'USER FORM2'!$B$10:$AW$21,43,FALSE))</f>
        <v/>
      </c>
      <c r="S30" s="340" t="str">
        <f>IF('USER FORM3'!C31="","",'USER FORM3'!C31)</f>
        <v/>
      </c>
      <c r="T30" s="340" t="str">
        <f>IF('USER FORM3'!D31="","",'USER FORM3'!D31)</f>
        <v/>
      </c>
      <c r="U30" s="340" t="str">
        <f>IF('USER FORM3'!E31="","",'USER FORM3'!E31)</f>
        <v/>
      </c>
      <c r="V30" s="340" t="str">
        <f>IF('USER FORM3'!F31="","",'USER FORM3'!F31)</f>
        <v/>
      </c>
      <c r="W30" s="340" t="str">
        <f>IF('USER FORM3'!G31="","",'USER FORM3'!G31)</f>
        <v/>
      </c>
      <c r="X30" s="340" t="str">
        <f>IF('USER FORM3'!H31="","",'USER FORM3'!H31)</f>
        <v/>
      </c>
      <c r="Y30" s="340" t="str">
        <f>IF('USER FORM3'!I31="","",'USER FORM3'!I31)</f>
        <v/>
      </c>
      <c r="Z30" s="340" t="str">
        <f>IF('USER FORM3'!J31="","",'USER FORM3'!J31)</f>
        <v/>
      </c>
      <c r="AA30" s="340" t="str">
        <f>IF('USER FORM3'!K31="","",'USER FORM3'!K31)</f>
        <v/>
      </c>
      <c r="AB30" s="340" t="str">
        <f>IF('USER FORM3'!L31="","",'USER FORM3'!L31)</f>
        <v/>
      </c>
      <c r="AC30" s="340" t="str">
        <f>IF('USER FORM3'!M31="","",'USER FORM3'!M31)</f>
        <v/>
      </c>
      <c r="AD30" s="340" t="str">
        <f>IF('USER FORM3'!N31="","",'USER FORM3'!N31)</f>
        <v/>
      </c>
      <c r="AE30" s="340" t="str">
        <f>IF('USER FORM3'!O31="","",'USER FORM3'!O31)</f>
        <v/>
      </c>
      <c r="AF30" s="340" t="str">
        <f>IF('USER FORM3'!P31="","",'USER FORM3'!P31)</f>
        <v/>
      </c>
      <c r="AG30" s="340" t="str">
        <f>IF('USER FORM3'!Q31="","",'USER FORM3'!Q31)</f>
        <v/>
      </c>
      <c r="AH30" s="14"/>
      <c r="AI30" s="14"/>
      <c r="AJ30" s="14"/>
      <c r="AK30" s="14"/>
      <c r="AL30" s="14"/>
      <c r="AM30" s="332" t="str">
        <f>'USER FORM3'!$AY$17</f>
        <v/>
      </c>
      <c r="AN30" s="335" t="str">
        <f>'USER FORM3'!$AY$24</f>
        <v/>
      </c>
      <c r="AO30" s="336" t="str">
        <f>'USER FORM3'!$AY$18</f>
        <v/>
      </c>
      <c r="AP30" s="336" t="str">
        <f>'USER FORM3'!$AY$20</f>
        <v/>
      </c>
      <c r="AQ30" s="337" t="str">
        <f>'USER FORM3'!$AY$19</f>
        <v/>
      </c>
      <c r="AR30" s="337" t="str">
        <f>'USER FORM3'!$AY$22</f>
        <v/>
      </c>
      <c r="AS30" s="436" t="str">
        <f>'USER FORM3'!$AY$36</f>
        <v/>
      </c>
      <c r="AT30" s="336">
        <f>'USER FORM3'!$AY$23</f>
        <v>1</v>
      </c>
      <c r="AU30" s="336" t="str">
        <f>'USER FORM3'!$AY$21</f>
        <v/>
      </c>
      <c r="AV30" s="337" t="str">
        <f>IFERROR('USER FORM3'!$AY$25,"")</f>
        <v/>
      </c>
      <c r="AW30" s="338">
        <f>COUNTIFS(DEGREE_TYPE,"Bachelor",'USER FORM2'!$N$10:$N$21,"PROGRAM GRADUATED")+COUNTIFS(DEGREE_TYPE,"Bachelor",'USER FORM2'!$N$10:$N$21,"PROGRAM IN PROGRESS")</f>
        <v>0</v>
      </c>
      <c r="AX30" s="338">
        <f t="shared" si="0"/>
        <v>0</v>
      </c>
      <c r="AY30" s="338">
        <f t="shared" si="1"/>
        <v>0</v>
      </c>
      <c r="AZ30" s="332" t="str">
        <f>'USER FORM2'!$AQ$3</f>
        <v/>
      </c>
      <c r="BA30" s="337" t="str">
        <f>'USER FORM5'!$AP$2</f>
        <v/>
      </c>
      <c r="BB30" s="332" t="str">
        <f>IF('USER FORM5'!$AE$2=0,"",'USER FORM5'!$AE$2)</f>
        <v>NO</v>
      </c>
      <c r="BC30" s="337" t="str">
        <f>'USER FORM5'!$AZ$2</f>
        <v>NO EXTC</v>
      </c>
      <c r="BD30" s="332" t="str">
        <f>IF('USER FEEDBACK'!$C$47=0,"",'USER FEEDBACK'!$C$47)</f>
        <v/>
      </c>
      <c r="BE30" t="str">
        <f>'USER FEEDBACK'!$Q$8</f>
        <v>NO</v>
      </c>
      <c r="BF30" t="str">
        <f>'USER FEEDBACK'!$Q$11</f>
        <v>Missing Information</v>
      </c>
      <c r="BG30" t="str">
        <f>'USER FEEDBACK'!$Q$14</f>
        <v>No</v>
      </c>
      <c r="BH30" t="str">
        <f>'USER FEEDBACK'!$Q$20&amp;" "&amp;'USER FEEDBACK'!$Q$21&amp;" "&amp;'USER FEEDBACK'!$Q$22</f>
        <v xml:space="preserve">  - -  - -</v>
      </c>
      <c r="BI30" t="str">
        <f>'USER FORM1'!$C$65</f>
        <v>VERSION 2</v>
      </c>
      <c r="BJ30">
        <f>'USER FORM4'!$G$38</f>
        <v>0</v>
      </c>
      <c r="BK30">
        <f>'USER FEEDBACK'!$V$7</f>
        <v>0</v>
      </c>
      <c r="BL30" t="str">
        <f>(IF(OR('USER FEEDBACK'!$Z$64,'USER FEEDBACK'!$Z$31="Q4R"),"Y","N"))</f>
        <v>N</v>
      </c>
      <c r="BM30">
        <f>'USER FORM1'!$D$25</f>
        <v>0</v>
      </c>
      <c r="BN30">
        <f>'USER FORM1'!$D$26</f>
        <v>0</v>
      </c>
      <c r="BO30">
        <f>'USER FORM1'!$D$27</f>
        <v>0</v>
      </c>
      <c r="BP30" t="str">
        <f>IF('USER FEEDBACK'!$AA$64=TRUE, "Y","N")</f>
        <v>N</v>
      </c>
      <c r="BQ30" t="str">
        <f>IF('USER FEEDBACK'!$AC$64=TRUE, "Y","N")</f>
        <v>N</v>
      </c>
      <c r="BR30" t="str">
        <f>IF('USER FEEDBACK'!$AB$64=TRUE, "Y","N")</f>
        <v>N</v>
      </c>
      <c r="BS30" t="str">
        <f>IF('USER FEEDBACK'!$AD$64=TRUE, "Y","N")</f>
        <v>N</v>
      </c>
      <c r="BT30" t="str">
        <f>IF('USER FEEDBACK'!$AE$64=TRUE, "Y","N")</f>
        <v>N</v>
      </c>
      <c r="BU30" t="str">
        <f>IF('USER FEEDBACK'!$AF$64=TRUE, "Y","N")</f>
        <v>N</v>
      </c>
      <c r="BV30">
        <f>'CHECK CONTEXT'!$B$8</f>
        <v>0</v>
      </c>
      <c r="BW30" s="15">
        <f>'CHECK CONTEXT'!$B$12</f>
        <v>0</v>
      </c>
      <c r="BX30">
        <f>'CHECK CONTEXT'!$I$5</f>
        <v>0</v>
      </c>
      <c r="BY30">
        <f ca="1">SUM('USER FEEDBACK'!$G$7:$G$17)</f>
        <v>0</v>
      </c>
      <c r="BZ30">
        <f>'CHECK CONTEXT'!$B$5</f>
        <v>0</v>
      </c>
      <c r="CA30">
        <f>'CHECK CONTEXT'!$B$6</f>
        <v>0</v>
      </c>
      <c r="CB30">
        <f>'CHECK CONTEXT'!$B$7</f>
        <v>0</v>
      </c>
      <c r="CC30">
        <f>'CHECK CONTEXT'!$B$8</f>
        <v>0</v>
      </c>
      <c r="CD30">
        <f>'CHECK CONTEXT'!$B$9</f>
        <v>0</v>
      </c>
    </row>
    <row r="31" spans="1:82">
      <c r="A31" s="332" t="str">
        <f>IF('USER FORM1'!$C$10="","",'USER FORM1'!$C$10)</f>
        <v/>
      </c>
      <c r="B31" s="332" t="str">
        <f>IF('USER FORM1'!$D$10="","",'USER FORM1'!$D$10)</f>
        <v/>
      </c>
      <c r="C31" s="332" t="str">
        <f>TRIM(IF('USER FORM1'!$E$10="", "",'USER FORM1'!$E$10))</f>
        <v/>
      </c>
      <c r="D31" s="332" t="str">
        <f>IF('USER FORM1'!$F$10="","",'USER FORM1'!$F$10)</f>
        <v/>
      </c>
      <c r="E31" s="332" t="str">
        <f>IF('USER FORM1'!$G$10="", "",'USER FORM1'!$G$10)</f>
        <v/>
      </c>
      <c r="F31" s="339" t="s">
        <v>16107</v>
      </c>
      <c r="G31" s="340" t="str">
        <f>IF(ISERROR(VLOOKUP($S31,'USER FORM2'!$B$10:$AU$21,2,FALSE)),"",VLOOKUP($S31,'USER FORM2'!$B$10:$AU$21,2,FALSE))</f>
        <v/>
      </c>
      <c r="H31" s="340" t="str">
        <f>IF(ISERROR(VLOOKUP($S31,'USER FORM2'!$B$10:$AU$21,3,FALSE)),"",VLOOKUP($S31,'USER FORM2'!$B$10:$AU$21,3,FALSE))</f>
        <v/>
      </c>
      <c r="I31" s="340" t="str">
        <f>IF(ISERROR(VLOOKUP($S31,'USER FORM2'!$B$10:$AU$21,4,FALSE)),"",VLOOKUP($S31,'USER FORM2'!$B$10:$AU$21,4,FALSE))</f>
        <v/>
      </c>
      <c r="J31" s="340" t="str">
        <f>IF(ISERROR(VLOOKUP($S31,'USER FORM2'!$B$10:$AU$21,5,FALSE)),"",VLOOKUP($S31,'USER FORM2'!$B$10:$AU$21,5,FALSE))</f>
        <v/>
      </c>
      <c r="K31" s="340" t="str">
        <f>IF(ISERROR(VLOOKUP($S31,'USER FORM2'!$B$10:$AU$21,6,FALSE)),"",VLOOKUP($S31,'USER FORM2'!$B$10:$AU$21,6,FALSE))</f>
        <v/>
      </c>
      <c r="L31" s="340" t="str">
        <f>IF(ISERROR(VLOOKUP($S31,'USER FORM2'!$B$10:$AU$21,7,FALSE)),"",VLOOKUP($S31,'USER FORM2'!$B$10:$AU$21,7,FALSE))</f>
        <v/>
      </c>
      <c r="M31" s="341" t="str">
        <f>IF(ISERROR(VLOOKUP($S31,'USER FORM2'!$B$10:$BB$21,51,FALSE)),"",VLOOKUP($S31,'USER FORM2'!$B$10:$BB$21,51,FALSE))</f>
        <v/>
      </c>
      <c r="N31" s="341" t="str">
        <f>IF(ISERROR(VLOOKUP($S31,'USER FORM2'!$B$10:$BB$21,52,FALSE)),"",VLOOKUP($S31,'USER FORM2'!$B$10:$BB$21,52,FALSE))</f>
        <v/>
      </c>
      <c r="O31" s="341" t="str">
        <f>IF(ISERROR(VLOOKUP($S31,'USER FORM2'!$B$10:$BB$21,12,FALSE)),"",VLOOKUP($S31,'USER FORM2'!$B$10:$BB$21,12,FALSE))</f>
        <v/>
      </c>
      <c r="P31" s="342" t="str">
        <f>IF(ISERROR(VLOOKUP($S31,'USER FORM2'!$B$10:$BB$21,13,FALSE)),"",IF(VLOOKUP($S31,'USER FORM2'!$B$10:$BB$21,13,FALSE)="","",VLOOKUP($S31,'USER FORM2'!$B$10:$BB$21,13,FALSE)))</f>
        <v/>
      </c>
      <c r="Q31" s="342" t="str">
        <f>IF(ISERROR(VLOOKUP($S31,'USER FORM2'!$B$10:$BB$21,16,FALSE)),"",VLOOKUP($S31,'USER FORM2'!$B$10:$BB$21,16,FALSE))</f>
        <v/>
      </c>
      <c r="R31" s="342" t="str">
        <f>IF(ISERROR(VLOOKUP($S31,'USER FORM2'!$B$10:$AW$21,43,FALSE)),"",VLOOKUP($S31,'USER FORM2'!$B$10:$AW$21,43,FALSE))</f>
        <v/>
      </c>
      <c r="S31" s="340" t="str">
        <f>IF('USER FORM3'!C32="","",'USER FORM3'!C32)</f>
        <v/>
      </c>
      <c r="T31" s="340" t="str">
        <f>IF('USER FORM3'!D32="","",'USER FORM3'!D32)</f>
        <v/>
      </c>
      <c r="U31" s="340" t="str">
        <f>IF('USER FORM3'!E32="","",'USER FORM3'!E32)</f>
        <v/>
      </c>
      <c r="V31" s="340" t="str">
        <f>IF('USER FORM3'!F32="","",'USER FORM3'!F32)</f>
        <v/>
      </c>
      <c r="W31" s="340" t="str">
        <f>IF('USER FORM3'!G32="","",'USER FORM3'!G32)</f>
        <v/>
      </c>
      <c r="X31" s="340" t="str">
        <f>IF('USER FORM3'!H32="","",'USER FORM3'!H32)</f>
        <v/>
      </c>
      <c r="Y31" s="340" t="str">
        <f>IF('USER FORM3'!I32="","",'USER FORM3'!I32)</f>
        <v/>
      </c>
      <c r="Z31" s="340" t="str">
        <f>IF('USER FORM3'!J32="","",'USER FORM3'!J32)</f>
        <v/>
      </c>
      <c r="AA31" s="340" t="str">
        <f>IF('USER FORM3'!K32="","",'USER FORM3'!K32)</f>
        <v/>
      </c>
      <c r="AB31" s="340" t="str">
        <f>IF('USER FORM3'!L32="","",'USER FORM3'!L32)</f>
        <v/>
      </c>
      <c r="AC31" s="340" t="str">
        <f>IF('USER FORM3'!M32="","",'USER FORM3'!M32)</f>
        <v/>
      </c>
      <c r="AD31" s="340" t="str">
        <f>IF('USER FORM3'!N32="","",'USER FORM3'!N32)</f>
        <v/>
      </c>
      <c r="AE31" s="340" t="str">
        <f>IF('USER FORM3'!O32="","",'USER FORM3'!O32)</f>
        <v/>
      </c>
      <c r="AF31" s="340" t="str">
        <f>IF('USER FORM3'!P32="","",'USER FORM3'!P32)</f>
        <v/>
      </c>
      <c r="AG31" s="340" t="str">
        <f>IF('USER FORM3'!Q32="","",'USER FORM3'!Q32)</f>
        <v/>
      </c>
      <c r="AH31" s="14"/>
      <c r="AI31" s="14"/>
      <c r="AJ31" s="14"/>
      <c r="AK31" s="14"/>
      <c r="AL31" s="14"/>
      <c r="AM31" s="332" t="str">
        <f>'USER FORM3'!$AY$17</f>
        <v/>
      </c>
      <c r="AN31" s="335" t="str">
        <f>'USER FORM3'!$AY$24</f>
        <v/>
      </c>
      <c r="AO31" s="336" t="str">
        <f>'USER FORM3'!$AY$18</f>
        <v/>
      </c>
      <c r="AP31" s="336" t="str">
        <f>'USER FORM3'!$AY$20</f>
        <v/>
      </c>
      <c r="AQ31" s="337" t="str">
        <f>'USER FORM3'!$AY$19</f>
        <v/>
      </c>
      <c r="AR31" s="337" t="str">
        <f>'USER FORM3'!$AY$22</f>
        <v/>
      </c>
      <c r="AS31" s="436" t="str">
        <f>'USER FORM3'!$AY$36</f>
        <v/>
      </c>
      <c r="AT31" s="336">
        <f>'USER FORM3'!$AY$23</f>
        <v>1</v>
      </c>
      <c r="AU31" s="336" t="str">
        <f>'USER FORM3'!$AY$21</f>
        <v/>
      </c>
      <c r="AV31" s="337" t="str">
        <f>IFERROR('USER FORM3'!$AY$25,"")</f>
        <v/>
      </c>
      <c r="AW31" s="338">
        <f>COUNTIFS(DEGREE_TYPE,"Bachelor",'USER FORM2'!$N$10:$N$21,"PROGRAM GRADUATED")+COUNTIFS(DEGREE_TYPE,"Bachelor",'USER FORM2'!$N$10:$N$21,"PROGRAM IN PROGRESS")</f>
        <v>0</v>
      </c>
      <c r="AX31" s="338">
        <f t="shared" si="0"/>
        <v>0</v>
      </c>
      <c r="AY31" s="338">
        <f t="shared" si="1"/>
        <v>0</v>
      </c>
      <c r="AZ31" s="332" t="str">
        <f>'USER FORM2'!$AQ$3</f>
        <v/>
      </c>
      <c r="BA31" s="337" t="str">
        <f>'USER FORM5'!$AP$2</f>
        <v/>
      </c>
      <c r="BB31" s="332" t="str">
        <f>IF('USER FORM5'!$AE$2=0,"",'USER FORM5'!$AE$2)</f>
        <v>NO</v>
      </c>
      <c r="BC31" s="337" t="str">
        <f>'USER FORM5'!$AZ$2</f>
        <v>NO EXTC</v>
      </c>
      <c r="BD31" s="332" t="str">
        <f>IF('USER FEEDBACK'!$C$47=0,"",'USER FEEDBACK'!$C$47)</f>
        <v/>
      </c>
      <c r="BE31" t="str">
        <f>'USER FEEDBACK'!$Q$8</f>
        <v>NO</v>
      </c>
      <c r="BF31" t="str">
        <f>'USER FEEDBACK'!$Q$11</f>
        <v>Missing Information</v>
      </c>
      <c r="BG31" t="str">
        <f>'USER FEEDBACK'!$Q$14</f>
        <v>No</v>
      </c>
      <c r="BH31" t="str">
        <f>'USER FEEDBACK'!$Q$20&amp;" "&amp;'USER FEEDBACK'!$Q$21&amp;" "&amp;'USER FEEDBACK'!$Q$22</f>
        <v xml:space="preserve">  - -  - -</v>
      </c>
      <c r="BI31" t="str">
        <f>'USER FORM1'!$C$65</f>
        <v>VERSION 2</v>
      </c>
      <c r="BJ31">
        <f>'USER FORM4'!$G$38</f>
        <v>0</v>
      </c>
      <c r="BK31">
        <f>'USER FEEDBACK'!$V$7</f>
        <v>0</v>
      </c>
      <c r="BL31" t="str">
        <f>(IF(OR('USER FEEDBACK'!$Z$64,'USER FEEDBACK'!$Z$31="Q4R"),"Y","N"))</f>
        <v>N</v>
      </c>
      <c r="BM31">
        <f>'USER FORM1'!$D$25</f>
        <v>0</v>
      </c>
      <c r="BN31">
        <f>'USER FORM1'!$D$26</f>
        <v>0</v>
      </c>
      <c r="BO31">
        <f>'USER FORM1'!$D$27</f>
        <v>0</v>
      </c>
      <c r="BP31" t="str">
        <f>IF('USER FEEDBACK'!$AA$64=TRUE, "Y","N")</f>
        <v>N</v>
      </c>
      <c r="BQ31" t="str">
        <f>IF('USER FEEDBACK'!$AC$64=TRUE, "Y","N")</f>
        <v>N</v>
      </c>
      <c r="BR31" t="str">
        <f>IF('USER FEEDBACK'!$AB$64=TRUE, "Y","N")</f>
        <v>N</v>
      </c>
      <c r="BS31" t="str">
        <f>IF('USER FEEDBACK'!$AD$64=TRUE, "Y","N")</f>
        <v>N</v>
      </c>
      <c r="BT31" t="str">
        <f>IF('USER FEEDBACK'!$AE$64=TRUE, "Y","N")</f>
        <v>N</v>
      </c>
      <c r="BU31" t="str">
        <f>IF('USER FEEDBACK'!$AF$64=TRUE, "Y","N")</f>
        <v>N</v>
      </c>
      <c r="BV31">
        <f>'CHECK CONTEXT'!$B$8</f>
        <v>0</v>
      </c>
      <c r="BW31" s="15">
        <f>'CHECK CONTEXT'!$B$12</f>
        <v>0</v>
      </c>
      <c r="BX31">
        <f>'CHECK CONTEXT'!$I$5</f>
        <v>0</v>
      </c>
      <c r="BY31">
        <f ca="1">SUM('USER FEEDBACK'!$G$7:$G$17)</f>
        <v>0</v>
      </c>
      <c r="BZ31">
        <f>'CHECK CONTEXT'!$B$5</f>
        <v>0</v>
      </c>
      <c r="CA31">
        <f>'CHECK CONTEXT'!$B$6</f>
        <v>0</v>
      </c>
      <c r="CB31">
        <f>'CHECK CONTEXT'!$B$7</f>
        <v>0</v>
      </c>
      <c r="CC31">
        <f>'CHECK CONTEXT'!$B$8</f>
        <v>0</v>
      </c>
      <c r="CD31">
        <f>'CHECK CONTEXT'!$B$9</f>
        <v>0</v>
      </c>
    </row>
    <row r="32" spans="1:82">
      <c r="A32" s="332" t="str">
        <f>IF('USER FORM1'!$C$10="","",'USER FORM1'!$C$10)</f>
        <v/>
      </c>
      <c r="B32" s="332" t="str">
        <f>IF('USER FORM1'!$D$10="","",'USER FORM1'!$D$10)</f>
        <v/>
      </c>
      <c r="C32" s="332" t="str">
        <f>TRIM(IF('USER FORM1'!$E$10="", "",'USER FORM1'!$E$10))</f>
        <v/>
      </c>
      <c r="D32" s="332" t="str">
        <f>IF('USER FORM1'!$F$10="","",'USER FORM1'!$F$10)</f>
        <v/>
      </c>
      <c r="E32" s="332" t="str">
        <f>IF('USER FORM1'!$G$10="", "",'USER FORM1'!$G$10)</f>
        <v/>
      </c>
      <c r="F32" s="339" t="s">
        <v>16107</v>
      </c>
      <c r="G32" s="340" t="str">
        <f>IF(ISERROR(VLOOKUP($S32,'USER FORM2'!$B$10:$AU$21,2,FALSE)),"",VLOOKUP($S32,'USER FORM2'!$B$10:$AU$21,2,FALSE))</f>
        <v/>
      </c>
      <c r="H32" s="340" t="str">
        <f>IF(ISERROR(VLOOKUP($S32,'USER FORM2'!$B$10:$AU$21,3,FALSE)),"",VLOOKUP($S32,'USER FORM2'!$B$10:$AU$21,3,FALSE))</f>
        <v/>
      </c>
      <c r="I32" s="340" t="str">
        <f>IF(ISERROR(VLOOKUP($S32,'USER FORM2'!$B$10:$AU$21,4,FALSE)),"",VLOOKUP($S32,'USER FORM2'!$B$10:$AU$21,4,FALSE))</f>
        <v/>
      </c>
      <c r="J32" s="340" t="str">
        <f>IF(ISERROR(VLOOKUP($S32,'USER FORM2'!$B$10:$AU$21,5,FALSE)),"",VLOOKUP($S32,'USER FORM2'!$B$10:$AU$21,5,FALSE))</f>
        <v/>
      </c>
      <c r="K32" s="340" t="str">
        <f>IF(ISERROR(VLOOKUP($S32,'USER FORM2'!$B$10:$AU$21,6,FALSE)),"",VLOOKUP($S32,'USER FORM2'!$B$10:$AU$21,6,FALSE))</f>
        <v/>
      </c>
      <c r="L32" s="340" t="str">
        <f>IF(ISERROR(VLOOKUP($S32,'USER FORM2'!$B$10:$AU$21,7,FALSE)),"",VLOOKUP($S32,'USER FORM2'!$B$10:$AU$21,7,FALSE))</f>
        <v/>
      </c>
      <c r="M32" s="341" t="str">
        <f>IF(ISERROR(VLOOKUP($S32,'USER FORM2'!$B$10:$BB$21,51,FALSE)),"",VLOOKUP($S32,'USER FORM2'!$B$10:$BB$21,51,FALSE))</f>
        <v/>
      </c>
      <c r="N32" s="341" t="str">
        <f>IF(ISERROR(VLOOKUP($S32,'USER FORM2'!$B$10:$BB$21,52,FALSE)),"",VLOOKUP($S32,'USER FORM2'!$B$10:$BB$21,52,FALSE))</f>
        <v/>
      </c>
      <c r="O32" s="341" t="str">
        <f>IF(ISERROR(VLOOKUP($S32,'USER FORM2'!$B$10:$BB$21,12,FALSE)),"",VLOOKUP($S32,'USER FORM2'!$B$10:$BB$21,12,FALSE))</f>
        <v/>
      </c>
      <c r="P32" s="342" t="str">
        <f>IF(ISERROR(VLOOKUP($S32,'USER FORM2'!$B$10:$BB$21,13,FALSE)),"",IF(VLOOKUP($S32,'USER FORM2'!$B$10:$BB$21,13,FALSE)="","",VLOOKUP($S32,'USER FORM2'!$B$10:$BB$21,13,FALSE)))</f>
        <v/>
      </c>
      <c r="Q32" s="342" t="str">
        <f>IF(ISERROR(VLOOKUP($S32,'USER FORM2'!$B$10:$BB$21,16,FALSE)),"",VLOOKUP($S32,'USER FORM2'!$B$10:$BB$21,16,FALSE))</f>
        <v/>
      </c>
      <c r="R32" s="342" t="str">
        <f>IF(ISERROR(VLOOKUP($S32,'USER FORM2'!$B$10:$AW$21,43,FALSE)),"",VLOOKUP($S32,'USER FORM2'!$B$10:$AW$21,43,FALSE))</f>
        <v/>
      </c>
      <c r="S32" s="340" t="str">
        <f>IF('USER FORM3'!C33="","",'USER FORM3'!C33)</f>
        <v/>
      </c>
      <c r="T32" s="340" t="str">
        <f>IF('USER FORM3'!D33="","",'USER FORM3'!D33)</f>
        <v/>
      </c>
      <c r="U32" s="340" t="str">
        <f>IF('USER FORM3'!E33="","",'USER FORM3'!E33)</f>
        <v/>
      </c>
      <c r="V32" s="340" t="str">
        <f>IF('USER FORM3'!F33="","",'USER FORM3'!F33)</f>
        <v/>
      </c>
      <c r="W32" s="340" t="str">
        <f>IF('USER FORM3'!G33="","",'USER FORM3'!G33)</f>
        <v/>
      </c>
      <c r="X32" s="340" t="str">
        <f>IF('USER FORM3'!H33="","",'USER FORM3'!H33)</f>
        <v/>
      </c>
      <c r="Y32" s="340" t="str">
        <f>IF('USER FORM3'!I33="","",'USER FORM3'!I33)</f>
        <v/>
      </c>
      <c r="Z32" s="340" t="str">
        <f>IF('USER FORM3'!J33="","",'USER FORM3'!J33)</f>
        <v/>
      </c>
      <c r="AA32" s="340" t="str">
        <f>IF('USER FORM3'!K33="","",'USER FORM3'!K33)</f>
        <v/>
      </c>
      <c r="AB32" s="340" t="str">
        <f>IF('USER FORM3'!L33="","",'USER FORM3'!L33)</f>
        <v/>
      </c>
      <c r="AC32" s="340" t="str">
        <f>IF('USER FORM3'!M33="","",'USER FORM3'!M33)</f>
        <v/>
      </c>
      <c r="AD32" s="340" t="str">
        <f>IF('USER FORM3'!N33="","",'USER FORM3'!N33)</f>
        <v/>
      </c>
      <c r="AE32" s="340" t="str">
        <f>IF('USER FORM3'!O33="","",'USER FORM3'!O33)</f>
        <v/>
      </c>
      <c r="AF32" s="340" t="str">
        <f>IF('USER FORM3'!P33="","",'USER FORM3'!P33)</f>
        <v/>
      </c>
      <c r="AG32" s="340" t="str">
        <f>IF('USER FORM3'!Q33="","",'USER FORM3'!Q33)</f>
        <v/>
      </c>
      <c r="AH32" s="14"/>
      <c r="AI32" s="14"/>
      <c r="AJ32" s="14"/>
      <c r="AK32" s="14"/>
      <c r="AL32" s="14"/>
      <c r="AM32" s="332" t="str">
        <f>'USER FORM3'!$AY$17</f>
        <v/>
      </c>
      <c r="AN32" s="335" t="str">
        <f>'USER FORM3'!$AY$24</f>
        <v/>
      </c>
      <c r="AO32" s="336" t="str">
        <f>'USER FORM3'!$AY$18</f>
        <v/>
      </c>
      <c r="AP32" s="336" t="str">
        <f>'USER FORM3'!$AY$20</f>
        <v/>
      </c>
      <c r="AQ32" s="337" t="str">
        <f>'USER FORM3'!$AY$19</f>
        <v/>
      </c>
      <c r="AR32" s="337" t="str">
        <f>'USER FORM3'!$AY$22</f>
        <v/>
      </c>
      <c r="AS32" s="436" t="str">
        <f>'USER FORM3'!$AY$36</f>
        <v/>
      </c>
      <c r="AT32" s="336">
        <f>'USER FORM3'!$AY$23</f>
        <v>1</v>
      </c>
      <c r="AU32" s="336" t="str">
        <f>'USER FORM3'!$AY$21</f>
        <v/>
      </c>
      <c r="AV32" s="337" t="str">
        <f>IFERROR('USER FORM3'!$AY$25,"")</f>
        <v/>
      </c>
      <c r="AW32" s="338">
        <f>COUNTIFS(DEGREE_TYPE,"Bachelor",'USER FORM2'!$N$10:$N$21,"PROGRAM GRADUATED")+COUNTIFS(DEGREE_TYPE,"Bachelor",'USER FORM2'!$N$10:$N$21,"PROGRAM IN PROGRESS")</f>
        <v>0</v>
      </c>
      <c r="AX32" s="338">
        <f t="shared" si="0"/>
        <v>0</v>
      </c>
      <c r="AY32" s="338">
        <f t="shared" si="1"/>
        <v>0</v>
      </c>
      <c r="AZ32" s="332" t="str">
        <f>'USER FORM2'!$AQ$3</f>
        <v/>
      </c>
      <c r="BA32" s="337" t="str">
        <f>'USER FORM5'!$AP$2</f>
        <v/>
      </c>
      <c r="BB32" s="332" t="str">
        <f>IF('USER FORM5'!$AE$2=0,"",'USER FORM5'!$AE$2)</f>
        <v>NO</v>
      </c>
      <c r="BC32" s="337" t="str">
        <f>'USER FORM5'!$AZ$2</f>
        <v>NO EXTC</v>
      </c>
      <c r="BD32" s="332" t="str">
        <f>IF('USER FEEDBACK'!$C$47=0,"",'USER FEEDBACK'!$C$47)</f>
        <v/>
      </c>
      <c r="BE32" t="str">
        <f>'USER FEEDBACK'!$Q$8</f>
        <v>NO</v>
      </c>
      <c r="BF32" t="str">
        <f>'USER FEEDBACK'!$Q$11</f>
        <v>Missing Information</v>
      </c>
      <c r="BG32" t="str">
        <f>'USER FEEDBACK'!$Q$14</f>
        <v>No</v>
      </c>
      <c r="BH32" t="str">
        <f>'USER FEEDBACK'!$Q$20&amp;" "&amp;'USER FEEDBACK'!$Q$21&amp;" "&amp;'USER FEEDBACK'!$Q$22</f>
        <v xml:space="preserve">  - -  - -</v>
      </c>
      <c r="BI32" t="str">
        <f>'USER FORM1'!$C$65</f>
        <v>VERSION 2</v>
      </c>
      <c r="BJ32">
        <f>'USER FORM4'!$G$38</f>
        <v>0</v>
      </c>
      <c r="BK32">
        <f>'USER FEEDBACK'!$V$7</f>
        <v>0</v>
      </c>
      <c r="BL32" t="str">
        <f>(IF(OR('USER FEEDBACK'!$Z$64,'USER FEEDBACK'!$Z$31="Q4R"),"Y","N"))</f>
        <v>N</v>
      </c>
      <c r="BM32">
        <f>'USER FORM1'!$D$25</f>
        <v>0</v>
      </c>
      <c r="BN32">
        <f>'USER FORM1'!$D$26</f>
        <v>0</v>
      </c>
      <c r="BO32">
        <f>'USER FORM1'!$D$27</f>
        <v>0</v>
      </c>
      <c r="BP32" t="str">
        <f>IF('USER FEEDBACK'!$AA$64=TRUE, "Y","N")</f>
        <v>N</v>
      </c>
      <c r="BQ32" t="str">
        <f>IF('USER FEEDBACK'!$AC$64=TRUE, "Y","N")</f>
        <v>N</v>
      </c>
      <c r="BR32" t="str">
        <f>IF('USER FEEDBACK'!$AB$64=TRUE, "Y","N")</f>
        <v>N</v>
      </c>
      <c r="BS32" t="str">
        <f>IF('USER FEEDBACK'!$AD$64=TRUE, "Y","N")</f>
        <v>N</v>
      </c>
      <c r="BT32" t="str">
        <f>IF('USER FEEDBACK'!$AE$64=TRUE, "Y","N")</f>
        <v>N</v>
      </c>
      <c r="BU32" t="str">
        <f>IF('USER FEEDBACK'!$AF$64=TRUE, "Y","N")</f>
        <v>N</v>
      </c>
      <c r="BV32">
        <f>'CHECK CONTEXT'!$B$8</f>
        <v>0</v>
      </c>
      <c r="BW32" s="15">
        <f>'CHECK CONTEXT'!$B$12</f>
        <v>0</v>
      </c>
      <c r="BX32">
        <f>'CHECK CONTEXT'!$I$5</f>
        <v>0</v>
      </c>
      <c r="BY32">
        <f ca="1">SUM('USER FEEDBACK'!$G$7:$G$17)</f>
        <v>0</v>
      </c>
      <c r="BZ32">
        <f>'CHECK CONTEXT'!$B$5</f>
        <v>0</v>
      </c>
      <c r="CA32">
        <f>'CHECK CONTEXT'!$B$6</f>
        <v>0</v>
      </c>
      <c r="CB32">
        <f>'CHECK CONTEXT'!$B$7</f>
        <v>0</v>
      </c>
      <c r="CC32">
        <f>'CHECK CONTEXT'!$B$8</f>
        <v>0</v>
      </c>
      <c r="CD32">
        <f>'CHECK CONTEXT'!$B$9</f>
        <v>0</v>
      </c>
    </row>
    <row r="33" spans="1:82">
      <c r="A33" s="332" t="str">
        <f>IF('USER FORM1'!$C$10="","",'USER FORM1'!$C$10)</f>
        <v/>
      </c>
      <c r="B33" s="332" t="str">
        <f>IF('USER FORM1'!$D$10="","",'USER FORM1'!$D$10)</f>
        <v/>
      </c>
      <c r="C33" s="332" t="str">
        <f>TRIM(IF('USER FORM1'!$E$10="", "",'USER FORM1'!$E$10))</f>
        <v/>
      </c>
      <c r="D33" s="332" t="str">
        <f>IF('USER FORM1'!$F$10="","",'USER FORM1'!$F$10)</f>
        <v/>
      </c>
      <c r="E33" s="332" t="str">
        <f>IF('USER FORM1'!$G$10="", "",'USER FORM1'!$G$10)</f>
        <v/>
      </c>
      <c r="F33" s="339" t="s">
        <v>16107</v>
      </c>
      <c r="G33" s="340" t="str">
        <f>IF(ISERROR(VLOOKUP($S33,'USER FORM2'!$B$10:$AU$21,2,FALSE)),"",VLOOKUP($S33,'USER FORM2'!$B$10:$AU$21,2,FALSE))</f>
        <v/>
      </c>
      <c r="H33" s="340" t="str">
        <f>IF(ISERROR(VLOOKUP($S33,'USER FORM2'!$B$10:$AU$21,3,FALSE)),"",VLOOKUP($S33,'USER FORM2'!$B$10:$AU$21,3,FALSE))</f>
        <v/>
      </c>
      <c r="I33" s="340" t="str">
        <f>IF(ISERROR(VLOOKUP($S33,'USER FORM2'!$B$10:$AU$21,4,FALSE)),"",VLOOKUP($S33,'USER FORM2'!$B$10:$AU$21,4,FALSE))</f>
        <v/>
      </c>
      <c r="J33" s="340" t="str">
        <f>IF(ISERROR(VLOOKUP($S33,'USER FORM2'!$B$10:$AU$21,5,FALSE)),"",VLOOKUP($S33,'USER FORM2'!$B$10:$AU$21,5,FALSE))</f>
        <v/>
      </c>
      <c r="K33" s="340" t="str">
        <f>IF(ISERROR(VLOOKUP($S33,'USER FORM2'!$B$10:$AU$21,6,FALSE)),"",VLOOKUP($S33,'USER FORM2'!$B$10:$AU$21,6,FALSE))</f>
        <v/>
      </c>
      <c r="L33" s="340" t="str">
        <f>IF(ISERROR(VLOOKUP($S33,'USER FORM2'!$B$10:$AU$21,7,FALSE)),"",VLOOKUP($S33,'USER FORM2'!$B$10:$AU$21,7,FALSE))</f>
        <v/>
      </c>
      <c r="M33" s="341" t="str">
        <f>IF(ISERROR(VLOOKUP($S33,'USER FORM2'!$B$10:$BB$21,51,FALSE)),"",VLOOKUP($S33,'USER FORM2'!$B$10:$BB$21,51,FALSE))</f>
        <v/>
      </c>
      <c r="N33" s="341" t="str">
        <f>IF(ISERROR(VLOOKUP($S33,'USER FORM2'!$B$10:$BB$21,52,FALSE)),"",VLOOKUP($S33,'USER FORM2'!$B$10:$BB$21,52,FALSE))</f>
        <v/>
      </c>
      <c r="O33" s="341" t="str">
        <f>IF(ISERROR(VLOOKUP($S33,'USER FORM2'!$B$10:$BB$21,12,FALSE)),"",VLOOKUP($S33,'USER FORM2'!$B$10:$BB$21,12,FALSE))</f>
        <v/>
      </c>
      <c r="P33" s="342" t="str">
        <f>IF(ISERROR(VLOOKUP($S33,'USER FORM2'!$B$10:$BB$21,13,FALSE)),"",IF(VLOOKUP($S33,'USER FORM2'!$B$10:$BB$21,13,FALSE)="","",VLOOKUP($S33,'USER FORM2'!$B$10:$BB$21,13,FALSE)))</f>
        <v/>
      </c>
      <c r="Q33" s="342" t="str">
        <f>IF(ISERROR(VLOOKUP($S33,'USER FORM2'!$B$10:$BB$21,16,FALSE)),"",VLOOKUP($S33,'USER FORM2'!$B$10:$BB$21,16,FALSE))</f>
        <v/>
      </c>
      <c r="R33" s="342" t="str">
        <f>IF(ISERROR(VLOOKUP($S33,'USER FORM2'!$B$10:$AW$21,43,FALSE)),"",VLOOKUP($S33,'USER FORM2'!$B$10:$AW$21,43,FALSE))</f>
        <v/>
      </c>
      <c r="S33" s="340" t="str">
        <f>IF('USER FORM3'!C34="","",'USER FORM3'!C34)</f>
        <v/>
      </c>
      <c r="T33" s="340" t="str">
        <f>IF('USER FORM3'!D34="","",'USER FORM3'!D34)</f>
        <v/>
      </c>
      <c r="U33" s="340" t="str">
        <f>IF('USER FORM3'!E34="","",'USER FORM3'!E34)</f>
        <v/>
      </c>
      <c r="V33" s="340" t="str">
        <f>IF('USER FORM3'!F34="","",'USER FORM3'!F34)</f>
        <v/>
      </c>
      <c r="W33" s="340" t="str">
        <f>IF('USER FORM3'!G34="","",'USER FORM3'!G34)</f>
        <v/>
      </c>
      <c r="X33" s="340" t="str">
        <f>IF('USER FORM3'!H34="","",'USER FORM3'!H34)</f>
        <v/>
      </c>
      <c r="Y33" s="340" t="str">
        <f>IF('USER FORM3'!I34="","",'USER FORM3'!I34)</f>
        <v/>
      </c>
      <c r="Z33" s="340" t="str">
        <f>IF('USER FORM3'!J34="","",'USER FORM3'!J34)</f>
        <v/>
      </c>
      <c r="AA33" s="340" t="str">
        <f>IF('USER FORM3'!K34="","",'USER FORM3'!K34)</f>
        <v/>
      </c>
      <c r="AB33" s="340" t="str">
        <f>IF('USER FORM3'!L34="","",'USER FORM3'!L34)</f>
        <v/>
      </c>
      <c r="AC33" s="340" t="str">
        <f>IF('USER FORM3'!M34="","",'USER FORM3'!M34)</f>
        <v/>
      </c>
      <c r="AD33" s="340" t="str">
        <f>IF('USER FORM3'!N34="","",'USER FORM3'!N34)</f>
        <v/>
      </c>
      <c r="AE33" s="340" t="str">
        <f>IF('USER FORM3'!O34="","",'USER FORM3'!O34)</f>
        <v/>
      </c>
      <c r="AF33" s="340" t="str">
        <f>IF('USER FORM3'!P34="","",'USER FORM3'!P34)</f>
        <v/>
      </c>
      <c r="AG33" s="340" t="str">
        <f>IF('USER FORM3'!Q34="","",'USER FORM3'!Q34)</f>
        <v/>
      </c>
      <c r="AH33" s="14"/>
      <c r="AI33" s="14"/>
      <c r="AJ33" s="14"/>
      <c r="AK33" s="14"/>
      <c r="AL33" s="14"/>
      <c r="AM33" s="332" t="str">
        <f>'USER FORM3'!$AY$17</f>
        <v/>
      </c>
      <c r="AN33" s="335" t="str">
        <f>'USER FORM3'!$AY$24</f>
        <v/>
      </c>
      <c r="AO33" s="336" t="str">
        <f>'USER FORM3'!$AY$18</f>
        <v/>
      </c>
      <c r="AP33" s="336" t="str">
        <f>'USER FORM3'!$AY$20</f>
        <v/>
      </c>
      <c r="AQ33" s="337" t="str">
        <f>'USER FORM3'!$AY$19</f>
        <v/>
      </c>
      <c r="AR33" s="337" t="str">
        <f>'USER FORM3'!$AY$22</f>
        <v/>
      </c>
      <c r="AS33" s="436" t="str">
        <f>'USER FORM3'!$AY$36</f>
        <v/>
      </c>
      <c r="AT33" s="336">
        <f>'USER FORM3'!$AY$23</f>
        <v>1</v>
      </c>
      <c r="AU33" s="336" t="str">
        <f>'USER FORM3'!$AY$21</f>
        <v/>
      </c>
      <c r="AV33" s="337" t="str">
        <f>IFERROR('USER FORM3'!$AY$25,"")</f>
        <v/>
      </c>
      <c r="AW33" s="338">
        <f>COUNTIFS(DEGREE_TYPE,"Bachelor",'USER FORM2'!$N$10:$N$21,"PROGRAM GRADUATED")+COUNTIFS(DEGREE_TYPE,"Bachelor",'USER FORM2'!$N$10:$N$21,"PROGRAM IN PROGRESS")</f>
        <v>0</v>
      </c>
      <c r="AX33" s="338">
        <f t="shared" si="0"/>
        <v>0</v>
      </c>
      <c r="AY33" s="338">
        <f t="shared" si="1"/>
        <v>0</v>
      </c>
      <c r="AZ33" s="332" t="str">
        <f>'USER FORM2'!$AQ$3</f>
        <v/>
      </c>
      <c r="BA33" s="337" t="str">
        <f>'USER FORM5'!$AP$2</f>
        <v/>
      </c>
      <c r="BB33" s="332" t="str">
        <f>IF('USER FORM5'!$AE$2=0,"",'USER FORM5'!$AE$2)</f>
        <v>NO</v>
      </c>
      <c r="BC33" s="337" t="str">
        <f>'USER FORM5'!$AZ$2</f>
        <v>NO EXTC</v>
      </c>
      <c r="BD33" s="332" t="str">
        <f>IF('USER FEEDBACK'!$C$47=0,"",'USER FEEDBACK'!$C$47)</f>
        <v/>
      </c>
      <c r="BE33" t="str">
        <f>'USER FEEDBACK'!$Q$8</f>
        <v>NO</v>
      </c>
      <c r="BF33" t="str">
        <f>'USER FEEDBACK'!$Q$11</f>
        <v>Missing Information</v>
      </c>
      <c r="BG33" t="str">
        <f>'USER FEEDBACK'!$Q$14</f>
        <v>No</v>
      </c>
      <c r="BH33" t="str">
        <f>'USER FEEDBACK'!$Q$20&amp;" "&amp;'USER FEEDBACK'!$Q$21&amp;" "&amp;'USER FEEDBACK'!$Q$22</f>
        <v xml:space="preserve">  - -  - -</v>
      </c>
      <c r="BI33" t="str">
        <f>'USER FORM1'!$C$65</f>
        <v>VERSION 2</v>
      </c>
      <c r="BJ33">
        <f>'USER FORM4'!$G$38</f>
        <v>0</v>
      </c>
      <c r="BK33">
        <f>'USER FEEDBACK'!$V$7</f>
        <v>0</v>
      </c>
      <c r="BL33" t="str">
        <f>(IF(OR('USER FEEDBACK'!$Z$64,'USER FEEDBACK'!$Z$31="Q4R"),"Y","N"))</f>
        <v>N</v>
      </c>
      <c r="BM33">
        <f>'USER FORM1'!$D$25</f>
        <v>0</v>
      </c>
      <c r="BN33">
        <f>'USER FORM1'!$D$26</f>
        <v>0</v>
      </c>
      <c r="BO33">
        <f>'USER FORM1'!$D$27</f>
        <v>0</v>
      </c>
      <c r="BP33" t="str">
        <f>IF('USER FEEDBACK'!$AA$64=TRUE, "Y","N")</f>
        <v>N</v>
      </c>
      <c r="BQ33" t="str">
        <f>IF('USER FEEDBACK'!$AC$64=TRUE, "Y","N")</f>
        <v>N</v>
      </c>
      <c r="BR33" t="str">
        <f>IF('USER FEEDBACK'!$AB$64=TRUE, "Y","N")</f>
        <v>N</v>
      </c>
      <c r="BS33" t="str">
        <f>IF('USER FEEDBACK'!$AD$64=TRUE, "Y","N")</f>
        <v>N</v>
      </c>
      <c r="BT33" t="str">
        <f>IF('USER FEEDBACK'!$AE$64=TRUE, "Y","N")</f>
        <v>N</v>
      </c>
      <c r="BU33" t="str">
        <f>IF('USER FEEDBACK'!$AF$64=TRUE, "Y","N")</f>
        <v>N</v>
      </c>
      <c r="BV33">
        <f>'CHECK CONTEXT'!$B$8</f>
        <v>0</v>
      </c>
      <c r="BW33" s="15">
        <f>'CHECK CONTEXT'!$B$12</f>
        <v>0</v>
      </c>
      <c r="BX33">
        <f>'CHECK CONTEXT'!$I$5</f>
        <v>0</v>
      </c>
      <c r="BY33">
        <f ca="1">SUM('USER FEEDBACK'!$G$7:$G$17)</f>
        <v>0</v>
      </c>
      <c r="BZ33">
        <f>'CHECK CONTEXT'!$B$5</f>
        <v>0</v>
      </c>
      <c r="CA33">
        <f>'CHECK CONTEXT'!$B$6</f>
        <v>0</v>
      </c>
      <c r="CB33">
        <f>'CHECK CONTEXT'!$B$7</f>
        <v>0</v>
      </c>
      <c r="CC33">
        <f>'CHECK CONTEXT'!$B$8</f>
        <v>0</v>
      </c>
      <c r="CD33">
        <f>'CHECK CONTEXT'!$B$9</f>
        <v>0</v>
      </c>
    </row>
    <row r="34" spans="1:82">
      <c r="A34" s="332" t="str">
        <f>IF('USER FORM1'!$C$10="","",'USER FORM1'!$C$10)</f>
        <v/>
      </c>
      <c r="B34" s="332" t="str">
        <f>IF('USER FORM1'!$D$10="","",'USER FORM1'!$D$10)</f>
        <v/>
      </c>
      <c r="C34" s="332" t="str">
        <f>TRIM(IF('USER FORM1'!$E$10="", "",'USER FORM1'!$E$10))</f>
        <v/>
      </c>
      <c r="D34" s="332" t="str">
        <f>IF('USER FORM1'!$F$10="","",'USER FORM1'!$F$10)</f>
        <v/>
      </c>
      <c r="E34" s="332" t="str">
        <f>IF('USER FORM1'!$G$10="", "",'USER FORM1'!$G$10)</f>
        <v/>
      </c>
      <c r="F34" s="339" t="s">
        <v>16107</v>
      </c>
      <c r="G34" s="340" t="str">
        <f>IF(ISERROR(VLOOKUP($S34,'USER FORM2'!$B$10:$AU$21,2,FALSE)),"",VLOOKUP($S34,'USER FORM2'!$B$10:$AU$21,2,FALSE))</f>
        <v/>
      </c>
      <c r="H34" s="340" t="str">
        <f>IF(ISERROR(VLOOKUP($S34,'USER FORM2'!$B$10:$AU$21,3,FALSE)),"",VLOOKUP($S34,'USER FORM2'!$B$10:$AU$21,3,FALSE))</f>
        <v/>
      </c>
      <c r="I34" s="340" t="str">
        <f>IF(ISERROR(VLOOKUP($S34,'USER FORM2'!$B$10:$AU$21,4,FALSE)),"",VLOOKUP($S34,'USER FORM2'!$B$10:$AU$21,4,FALSE))</f>
        <v/>
      </c>
      <c r="J34" s="340" t="str">
        <f>IF(ISERROR(VLOOKUP($S34,'USER FORM2'!$B$10:$AU$21,5,FALSE)),"",VLOOKUP($S34,'USER FORM2'!$B$10:$AU$21,5,FALSE))</f>
        <v/>
      </c>
      <c r="K34" s="340" t="str">
        <f>IF(ISERROR(VLOOKUP($S34,'USER FORM2'!$B$10:$AU$21,6,FALSE)),"",VLOOKUP($S34,'USER FORM2'!$B$10:$AU$21,6,FALSE))</f>
        <v/>
      </c>
      <c r="L34" s="340" t="str">
        <f>IF(ISERROR(VLOOKUP($S34,'USER FORM2'!$B$10:$AU$21,7,FALSE)),"",VLOOKUP($S34,'USER FORM2'!$B$10:$AU$21,7,FALSE))</f>
        <v/>
      </c>
      <c r="M34" s="341" t="str">
        <f>IF(ISERROR(VLOOKUP($S34,'USER FORM2'!$B$10:$BB$21,51,FALSE)),"",VLOOKUP($S34,'USER FORM2'!$B$10:$BB$21,51,FALSE))</f>
        <v/>
      </c>
      <c r="N34" s="341" t="str">
        <f>IF(ISERROR(VLOOKUP($S34,'USER FORM2'!$B$10:$BB$21,52,FALSE)),"",VLOOKUP($S34,'USER FORM2'!$B$10:$BB$21,52,FALSE))</f>
        <v/>
      </c>
      <c r="O34" s="341" t="str">
        <f>IF(ISERROR(VLOOKUP($S34,'USER FORM2'!$B$10:$BB$21,12,FALSE)),"",VLOOKUP($S34,'USER FORM2'!$B$10:$BB$21,12,FALSE))</f>
        <v/>
      </c>
      <c r="P34" s="342" t="str">
        <f>IF(ISERROR(VLOOKUP($S34,'USER FORM2'!$B$10:$BB$21,13,FALSE)),"",IF(VLOOKUP($S34,'USER FORM2'!$B$10:$BB$21,13,FALSE)="","",VLOOKUP($S34,'USER FORM2'!$B$10:$BB$21,13,FALSE)))</f>
        <v/>
      </c>
      <c r="Q34" s="342" t="str">
        <f>IF(ISERROR(VLOOKUP($S34,'USER FORM2'!$B$10:$BB$21,16,FALSE)),"",VLOOKUP($S34,'USER FORM2'!$B$10:$BB$21,16,FALSE))</f>
        <v/>
      </c>
      <c r="R34" s="342" t="str">
        <f>IF(ISERROR(VLOOKUP($S34,'USER FORM2'!$B$10:$AW$21,43,FALSE)),"",VLOOKUP($S34,'USER FORM2'!$B$10:$AW$21,43,FALSE))</f>
        <v/>
      </c>
      <c r="S34" s="340" t="str">
        <f>IF('USER FORM3'!C35="","",'USER FORM3'!C35)</f>
        <v/>
      </c>
      <c r="T34" s="340" t="str">
        <f>IF('USER FORM3'!D35="","",'USER FORM3'!D35)</f>
        <v/>
      </c>
      <c r="U34" s="340" t="str">
        <f>IF('USER FORM3'!E35="","",'USER FORM3'!E35)</f>
        <v/>
      </c>
      <c r="V34" s="340" t="str">
        <f>IF('USER FORM3'!F35="","",'USER FORM3'!F35)</f>
        <v/>
      </c>
      <c r="W34" s="340" t="str">
        <f>IF('USER FORM3'!G35="","",'USER FORM3'!G35)</f>
        <v/>
      </c>
      <c r="X34" s="340" t="str">
        <f>IF('USER FORM3'!H35="","",'USER FORM3'!H35)</f>
        <v/>
      </c>
      <c r="Y34" s="340" t="str">
        <f>IF('USER FORM3'!I35="","",'USER FORM3'!I35)</f>
        <v/>
      </c>
      <c r="Z34" s="340" t="str">
        <f>IF('USER FORM3'!J35="","",'USER FORM3'!J35)</f>
        <v/>
      </c>
      <c r="AA34" s="340" t="str">
        <f>IF('USER FORM3'!K35="","",'USER FORM3'!K35)</f>
        <v/>
      </c>
      <c r="AB34" s="340" t="str">
        <f>IF('USER FORM3'!L35="","",'USER FORM3'!L35)</f>
        <v/>
      </c>
      <c r="AC34" s="340" t="str">
        <f>IF('USER FORM3'!M35="","",'USER FORM3'!M35)</f>
        <v/>
      </c>
      <c r="AD34" s="340" t="str">
        <f>IF('USER FORM3'!N35="","",'USER FORM3'!N35)</f>
        <v/>
      </c>
      <c r="AE34" s="340" t="str">
        <f>IF('USER FORM3'!O35="","",'USER FORM3'!O35)</f>
        <v/>
      </c>
      <c r="AF34" s="340" t="str">
        <f>IF('USER FORM3'!P35="","",'USER FORM3'!P35)</f>
        <v/>
      </c>
      <c r="AG34" s="340" t="str">
        <f>IF('USER FORM3'!Q35="","",'USER FORM3'!Q35)</f>
        <v/>
      </c>
      <c r="AH34" s="14"/>
      <c r="AI34" s="14"/>
      <c r="AJ34" s="14"/>
      <c r="AK34" s="14"/>
      <c r="AL34" s="14"/>
      <c r="AM34" s="332" t="str">
        <f>'USER FORM3'!$AY$17</f>
        <v/>
      </c>
      <c r="AN34" s="335" t="str">
        <f>'USER FORM3'!$AY$24</f>
        <v/>
      </c>
      <c r="AO34" s="336" t="str">
        <f>'USER FORM3'!$AY$18</f>
        <v/>
      </c>
      <c r="AP34" s="336" t="str">
        <f>'USER FORM3'!$AY$20</f>
        <v/>
      </c>
      <c r="AQ34" s="337" t="str">
        <f>'USER FORM3'!$AY$19</f>
        <v/>
      </c>
      <c r="AR34" s="337" t="str">
        <f>'USER FORM3'!$AY$22</f>
        <v/>
      </c>
      <c r="AS34" s="436" t="str">
        <f>'USER FORM3'!$AY$36</f>
        <v/>
      </c>
      <c r="AT34" s="336">
        <f>'USER FORM3'!$AY$23</f>
        <v>1</v>
      </c>
      <c r="AU34" s="336" t="str">
        <f>'USER FORM3'!$AY$21</f>
        <v/>
      </c>
      <c r="AV34" s="337" t="str">
        <f>IFERROR('USER FORM3'!$AY$25,"")</f>
        <v/>
      </c>
      <c r="AW34" s="338">
        <f>COUNTIFS(DEGREE_TYPE,"Bachelor",'USER FORM2'!$N$10:$N$21,"PROGRAM GRADUATED")+COUNTIFS(DEGREE_TYPE,"Bachelor",'USER FORM2'!$N$10:$N$21,"PROGRAM IN PROGRESS")</f>
        <v>0</v>
      </c>
      <c r="AX34" s="338">
        <f t="shared" si="0"/>
        <v>0</v>
      </c>
      <c r="AY34" s="338">
        <f t="shared" si="1"/>
        <v>0</v>
      </c>
      <c r="AZ34" s="332" t="str">
        <f>'USER FORM2'!$AQ$3</f>
        <v/>
      </c>
      <c r="BA34" s="337" t="str">
        <f>'USER FORM5'!$AP$2</f>
        <v/>
      </c>
      <c r="BB34" s="332" t="str">
        <f>IF('USER FORM5'!$AE$2=0,"",'USER FORM5'!$AE$2)</f>
        <v>NO</v>
      </c>
      <c r="BC34" s="337" t="str">
        <f>'USER FORM5'!$AZ$2</f>
        <v>NO EXTC</v>
      </c>
      <c r="BD34" s="332" t="str">
        <f>IF('USER FEEDBACK'!$C$47=0,"",'USER FEEDBACK'!$C$47)</f>
        <v/>
      </c>
      <c r="BE34" t="str">
        <f>'USER FEEDBACK'!$Q$8</f>
        <v>NO</v>
      </c>
      <c r="BF34" t="str">
        <f>'USER FEEDBACK'!$Q$11</f>
        <v>Missing Information</v>
      </c>
      <c r="BG34" t="str">
        <f>'USER FEEDBACK'!$Q$14</f>
        <v>No</v>
      </c>
      <c r="BH34" t="str">
        <f>'USER FEEDBACK'!$Q$20&amp;" "&amp;'USER FEEDBACK'!$Q$21&amp;" "&amp;'USER FEEDBACK'!$Q$22</f>
        <v xml:space="preserve">  - -  - -</v>
      </c>
      <c r="BI34" t="str">
        <f>'USER FORM1'!$C$65</f>
        <v>VERSION 2</v>
      </c>
      <c r="BJ34">
        <f>'USER FORM4'!$G$38</f>
        <v>0</v>
      </c>
      <c r="BK34">
        <f>'USER FEEDBACK'!$V$7</f>
        <v>0</v>
      </c>
      <c r="BL34" t="str">
        <f>(IF(OR('USER FEEDBACK'!$Z$64,'USER FEEDBACK'!$Z$31="Q4R"),"Y","N"))</f>
        <v>N</v>
      </c>
      <c r="BM34">
        <f>'USER FORM1'!$D$25</f>
        <v>0</v>
      </c>
      <c r="BN34">
        <f>'USER FORM1'!$D$26</f>
        <v>0</v>
      </c>
      <c r="BO34">
        <f>'USER FORM1'!$D$27</f>
        <v>0</v>
      </c>
      <c r="BP34" t="str">
        <f>IF('USER FEEDBACK'!$AA$64=TRUE, "Y","N")</f>
        <v>N</v>
      </c>
      <c r="BQ34" t="str">
        <f>IF('USER FEEDBACK'!$AC$64=TRUE, "Y","N")</f>
        <v>N</v>
      </c>
      <c r="BR34" t="str">
        <f>IF('USER FEEDBACK'!$AB$64=TRUE, "Y","N")</f>
        <v>N</v>
      </c>
      <c r="BS34" t="str">
        <f>IF('USER FEEDBACK'!$AD$64=TRUE, "Y","N")</f>
        <v>N</v>
      </c>
      <c r="BT34" t="str">
        <f>IF('USER FEEDBACK'!$AE$64=TRUE, "Y","N")</f>
        <v>N</v>
      </c>
      <c r="BU34" t="str">
        <f>IF('USER FEEDBACK'!$AF$64=TRUE, "Y","N")</f>
        <v>N</v>
      </c>
      <c r="BV34">
        <f>'CHECK CONTEXT'!$B$8</f>
        <v>0</v>
      </c>
      <c r="BW34" s="15">
        <f>'CHECK CONTEXT'!$B$12</f>
        <v>0</v>
      </c>
      <c r="BX34">
        <f>'CHECK CONTEXT'!$I$5</f>
        <v>0</v>
      </c>
      <c r="BY34">
        <f ca="1">SUM('USER FEEDBACK'!$G$7:$G$17)</f>
        <v>0</v>
      </c>
      <c r="BZ34">
        <f>'CHECK CONTEXT'!$B$5</f>
        <v>0</v>
      </c>
      <c r="CA34">
        <f>'CHECK CONTEXT'!$B$6</f>
        <v>0</v>
      </c>
      <c r="CB34">
        <f>'CHECK CONTEXT'!$B$7</f>
        <v>0</v>
      </c>
      <c r="CC34">
        <f>'CHECK CONTEXT'!$B$8</f>
        <v>0</v>
      </c>
      <c r="CD34">
        <f>'CHECK CONTEXT'!$B$9</f>
        <v>0</v>
      </c>
    </row>
    <row r="35" spans="1:82">
      <c r="A35" s="332" t="str">
        <f>IF('USER FORM1'!$C$10="","",'USER FORM1'!$C$10)</f>
        <v/>
      </c>
      <c r="B35" s="332" t="str">
        <f>IF('USER FORM1'!$D$10="","",'USER FORM1'!$D$10)</f>
        <v/>
      </c>
      <c r="C35" s="332" t="str">
        <f>TRIM(IF('USER FORM1'!$E$10="", "",'USER FORM1'!$E$10))</f>
        <v/>
      </c>
      <c r="D35" s="332" t="str">
        <f>IF('USER FORM1'!$F$10="","",'USER FORM1'!$F$10)</f>
        <v/>
      </c>
      <c r="E35" s="332" t="str">
        <f>IF('USER FORM1'!$G$10="", "",'USER FORM1'!$G$10)</f>
        <v/>
      </c>
      <c r="F35" s="339" t="s">
        <v>16107</v>
      </c>
      <c r="G35" s="340" t="str">
        <f>IF(ISERROR(VLOOKUP($S35,'USER FORM2'!$B$10:$AU$21,2,FALSE)),"",VLOOKUP($S35,'USER FORM2'!$B$10:$AU$21,2,FALSE))</f>
        <v/>
      </c>
      <c r="H35" s="340" t="str">
        <f>IF(ISERROR(VLOOKUP($S35,'USER FORM2'!$B$10:$AU$21,3,FALSE)),"",VLOOKUP($S35,'USER FORM2'!$B$10:$AU$21,3,FALSE))</f>
        <v/>
      </c>
      <c r="I35" s="340" t="str">
        <f>IF(ISERROR(VLOOKUP($S35,'USER FORM2'!$B$10:$AU$21,4,FALSE)),"",VLOOKUP($S35,'USER FORM2'!$B$10:$AU$21,4,FALSE))</f>
        <v/>
      </c>
      <c r="J35" s="340" t="str">
        <f>IF(ISERROR(VLOOKUP($S35,'USER FORM2'!$B$10:$AU$21,5,FALSE)),"",VLOOKUP($S35,'USER FORM2'!$B$10:$AU$21,5,FALSE))</f>
        <v/>
      </c>
      <c r="K35" s="340" t="str">
        <f>IF(ISERROR(VLOOKUP($S35,'USER FORM2'!$B$10:$AU$21,6,FALSE)),"",VLOOKUP($S35,'USER FORM2'!$B$10:$AU$21,6,FALSE))</f>
        <v/>
      </c>
      <c r="L35" s="340" t="str">
        <f>IF(ISERROR(VLOOKUP($S35,'USER FORM2'!$B$10:$AU$21,7,FALSE)),"",VLOOKUP($S35,'USER FORM2'!$B$10:$AU$21,7,FALSE))</f>
        <v/>
      </c>
      <c r="M35" s="341" t="str">
        <f>IF(ISERROR(VLOOKUP($S35,'USER FORM2'!$B$10:$BB$21,51,FALSE)),"",VLOOKUP($S35,'USER FORM2'!$B$10:$BB$21,51,FALSE))</f>
        <v/>
      </c>
      <c r="N35" s="341" t="str">
        <f>IF(ISERROR(VLOOKUP($S35,'USER FORM2'!$B$10:$BB$21,52,FALSE)),"",VLOOKUP($S35,'USER FORM2'!$B$10:$BB$21,52,FALSE))</f>
        <v/>
      </c>
      <c r="O35" s="341" t="str">
        <f>IF(ISERROR(VLOOKUP($S35,'USER FORM2'!$B$10:$BB$21,12,FALSE)),"",VLOOKUP($S35,'USER FORM2'!$B$10:$BB$21,12,FALSE))</f>
        <v/>
      </c>
      <c r="P35" s="342" t="str">
        <f>IF(ISERROR(VLOOKUP($S35,'USER FORM2'!$B$10:$BB$21,13,FALSE)),"",IF(VLOOKUP($S35,'USER FORM2'!$B$10:$BB$21,13,FALSE)="","",VLOOKUP($S35,'USER FORM2'!$B$10:$BB$21,13,FALSE)))</f>
        <v/>
      </c>
      <c r="Q35" s="342" t="str">
        <f>IF(ISERROR(VLOOKUP($S35,'USER FORM2'!$B$10:$BB$21,16,FALSE)),"",VLOOKUP($S35,'USER FORM2'!$B$10:$BB$21,16,FALSE))</f>
        <v/>
      </c>
      <c r="R35" s="342" t="str">
        <f>IF(ISERROR(VLOOKUP($S35,'USER FORM2'!$B$10:$AW$21,43,FALSE)),"",VLOOKUP($S35,'USER FORM2'!$B$10:$AW$21,43,FALSE))</f>
        <v/>
      </c>
      <c r="S35" s="340" t="str">
        <f>IF('USER FORM3'!C36="","",'USER FORM3'!C36)</f>
        <v/>
      </c>
      <c r="T35" s="340" t="str">
        <f>IF('USER FORM3'!D36="","",'USER FORM3'!D36)</f>
        <v/>
      </c>
      <c r="U35" s="340" t="str">
        <f>IF('USER FORM3'!E36="","",'USER FORM3'!E36)</f>
        <v/>
      </c>
      <c r="V35" s="340" t="str">
        <f>IF('USER FORM3'!F36="","",'USER FORM3'!F36)</f>
        <v/>
      </c>
      <c r="W35" s="340" t="str">
        <f>IF('USER FORM3'!G36="","",'USER FORM3'!G36)</f>
        <v/>
      </c>
      <c r="X35" s="340" t="str">
        <f>IF('USER FORM3'!H36="","",'USER FORM3'!H36)</f>
        <v/>
      </c>
      <c r="Y35" s="340" t="str">
        <f>IF('USER FORM3'!I36="","",'USER FORM3'!I36)</f>
        <v/>
      </c>
      <c r="Z35" s="340" t="str">
        <f>IF('USER FORM3'!J36="","",'USER FORM3'!J36)</f>
        <v/>
      </c>
      <c r="AA35" s="340" t="str">
        <f>IF('USER FORM3'!K36="","",'USER FORM3'!K36)</f>
        <v/>
      </c>
      <c r="AB35" s="340" t="str">
        <f>IF('USER FORM3'!L36="","",'USER FORM3'!L36)</f>
        <v/>
      </c>
      <c r="AC35" s="340" t="str">
        <f>IF('USER FORM3'!M36="","",'USER FORM3'!M36)</f>
        <v/>
      </c>
      <c r="AD35" s="340" t="str">
        <f>IF('USER FORM3'!N36="","",'USER FORM3'!N36)</f>
        <v/>
      </c>
      <c r="AE35" s="340" t="str">
        <f>IF('USER FORM3'!O36="","",'USER FORM3'!O36)</f>
        <v/>
      </c>
      <c r="AF35" s="340" t="str">
        <f>IF('USER FORM3'!P36="","",'USER FORM3'!P36)</f>
        <v/>
      </c>
      <c r="AG35" s="340" t="str">
        <f>IF('USER FORM3'!Q36="","",'USER FORM3'!Q36)</f>
        <v/>
      </c>
      <c r="AH35" s="14"/>
      <c r="AI35" s="14"/>
      <c r="AJ35" s="14"/>
      <c r="AK35" s="14"/>
      <c r="AL35" s="14"/>
      <c r="AM35" s="332" t="str">
        <f>'USER FORM3'!$AY$17</f>
        <v/>
      </c>
      <c r="AN35" s="335" t="str">
        <f>'USER FORM3'!$AY$24</f>
        <v/>
      </c>
      <c r="AO35" s="336" t="str">
        <f>'USER FORM3'!$AY$18</f>
        <v/>
      </c>
      <c r="AP35" s="336" t="str">
        <f>'USER FORM3'!$AY$20</f>
        <v/>
      </c>
      <c r="AQ35" s="337" t="str">
        <f>'USER FORM3'!$AY$19</f>
        <v/>
      </c>
      <c r="AR35" s="337" t="str">
        <f>'USER FORM3'!$AY$22</f>
        <v/>
      </c>
      <c r="AS35" s="436" t="str">
        <f>'USER FORM3'!$AY$36</f>
        <v/>
      </c>
      <c r="AT35" s="336">
        <f>'USER FORM3'!$AY$23</f>
        <v>1</v>
      </c>
      <c r="AU35" s="336" t="str">
        <f>'USER FORM3'!$AY$21</f>
        <v/>
      </c>
      <c r="AV35" s="337" t="str">
        <f>IFERROR('USER FORM3'!$AY$25,"")</f>
        <v/>
      </c>
      <c r="AW35" s="338">
        <f>COUNTIFS(DEGREE_TYPE,"Bachelor",'USER FORM2'!$N$10:$N$21,"PROGRAM GRADUATED")+COUNTIFS(DEGREE_TYPE,"Bachelor",'USER FORM2'!$N$10:$N$21,"PROGRAM IN PROGRESS")</f>
        <v>0</v>
      </c>
      <c r="AX35" s="338">
        <f t="shared" si="0"/>
        <v>0</v>
      </c>
      <c r="AY35" s="338">
        <f t="shared" si="1"/>
        <v>0</v>
      </c>
      <c r="AZ35" s="332" t="str">
        <f>'USER FORM2'!$AQ$3</f>
        <v/>
      </c>
      <c r="BA35" s="337" t="str">
        <f>'USER FORM5'!$AP$2</f>
        <v/>
      </c>
      <c r="BB35" s="332" t="str">
        <f>IF('USER FORM5'!$AE$2=0,"",'USER FORM5'!$AE$2)</f>
        <v>NO</v>
      </c>
      <c r="BC35" s="337" t="str">
        <f>'USER FORM5'!$AZ$2</f>
        <v>NO EXTC</v>
      </c>
      <c r="BD35" s="332" t="str">
        <f>IF('USER FEEDBACK'!$C$47=0,"",'USER FEEDBACK'!$C$47)</f>
        <v/>
      </c>
      <c r="BE35" t="str">
        <f>'USER FEEDBACK'!$Q$8</f>
        <v>NO</v>
      </c>
      <c r="BF35" t="str">
        <f>'USER FEEDBACK'!$Q$11</f>
        <v>Missing Information</v>
      </c>
      <c r="BG35" t="str">
        <f>'USER FEEDBACK'!$Q$14</f>
        <v>No</v>
      </c>
      <c r="BH35" t="str">
        <f>'USER FEEDBACK'!$Q$20&amp;" "&amp;'USER FEEDBACK'!$Q$21&amp;" "&amp;'USER FEEDBACK'!$Q$22</f>
        <v xml:space="preserve">  - -  - -</v>
      </c>
      <c r="BI35" t="str">
        <f>'USER FORM1'!$C$65</f>
        <v>VERSION 2</v>
      </c>
      <c r="BJ35">
        <f>'USER FORM4'!$G$38</f>
        <v>0</v>
      </c>
      <c r="BK35">
        <f>'USER FEEDBACK'!$V$7</f>
        <v>0</v>
      </c>
      <c r="BL35" t="str">
        <f>(IF(OR('USER FEEDBACK'!$Z$64,'USER FEEDBACK'!$Z$31="Q4R"),"Y","N"))</f>
        <v>N</v>
      </c>
      <c r="BM35">
        <f>'USER FORM1'!$D$25</f>
        <v>0</v>
      </c>
      <c r="BN35">
        <f>'USER FORM1'!$D$26</f>
        <v>0</v>
      </c>
      <c r="BO35">
        <f>'USER FORM1'!$D$27</f>
        <v>0</v>
      </c>
      <c r="BP35" t="str">
        <f>IF('USER FEEDBACK'!$AA$64=TRUE, "Y","N")</f>
        <v>N</v>
      </c>
      <c r="BQ35" t="str">
        <f>IF('USER FEEDBACK'!$AC$64=TRUE, "Y","N")</f>
        <v>N</v>
      </c>
      <c r="BR35" t="str">
        <f>IF('USER FEEDBACK'!$AB$64=TRUE, "Y","N")</f>
        <v>N</v>
      </c>
      <c r="BS35" t="str">
        <f>IF('USER FEEDBACK'!$AD$64=TRUE, "Y","N")</f>
        <v>N</v>
      </c>
      <c r="BT35" t="str">
        <f>IF('USER FEEDBACK'!$AE$64=TRUE, "Y","N")</f>
        <v>N</v>
      </c>
      <c r="BU35" t="str">
        <f>IF('USER FEEDBACK'!$AF$64=TRUE, "Y","N")</f>
        <v>N</v>
      </c>
      <c r="BV35">
        <f>'CHECK CONTEXT'!$B$8</f>
        <v>0</v>
      </c>
      <c r="BW35" s="15">
        <f>'CHECK CONTEXT'!$B$12</f>
        <v>0</v>
      </c>
      <c r="BX35">
        <f>'CHECK CONTEXT'!$I$5</f>
        <v>0</v>
      </c>
      <c r="BY35">
        <f ca="1">SUM('USER FEEDBACK'!$G$7:$G$17)</f>
        <v>0</v>
      </c>
      <c r="BZ35">
        <f>'CHECK CONTEXT'!$B$5</f>
        <v>0</v>
      </c>
      <c r="CA35">
        <f>'CHECK CONTEXT'!$B$6</f>
        <v>0</v>
      </c>
      <c r="CB35">
        <f>'CHECK CONTEXT'!$B$7</f>
        <v>0</v>
      </c>
      <c r="CC35">
        <f>'CHECK CONTEXT'!$B$8</f>
        <v>0</v>
      </c>
      <c r="CD35">
        <f>'CHECK CONTEXT'!$B$9</f>
        <v>0</v>
      </c>
    </row>
    <row r="36" spans="1:82">
      <c r="A36" s="332" t="str">
        <f>IF('USER FORM1'!$C$10="","",'USER FORM1'!$C$10)</f>
        <v/>
      </c>
      <c r="B36" s="332" t="str">
        <f>IF('USER FORM1'!$D$10="","",'USER FORM1'!$D$10)</f>
        <v/>
      </c>
      <c r="C36" s="332" t="str">
        <f>TRIM(IF('USER FORM1'!$E$10="", "",'USER FORM1'!$E$10))</f>
        <v/>
      </c>
      <c r="D36" s="332" t="str">
        <f>IF('USER FORM1'!$F$10="","",'USER FORM1'!$F$10)</f>
        <v/>
      </c>
      <c r="E36" s="332" t="str">
        <f>IF('USER FORM1'!$G$10="", "",'USER FORM1'!$G$10)</f>
        <v/>
      </c>
      <c r="F36" s="339" t="s">
        <v>16107</v>
      </c>
      <c r="G36" s="340" t="str">
        <f>IF(ISERROR(VLOOKUP($S36,'USER FORM2'!$B$10:$AU$21,2,FALSE)),"",VLOOKUP($S36,'USER FORM2'!$B$10:$AU$21,2,FALSE))</f>
        <v/>
      </c>
      <c r="H36" s="340" t="str">
        <f>IF(ISERROR(VLOOKUP($S36,'USER FORM2'!$B$10:$AU$21,3,FALSE)),"",VLOOKUP($S36,'USER FORM2'!$B$10:$AU$21,3,FALSE))</f>
        <v/>
      </c>
      <c r="I36" s="340" t="str">
        <f>IF(ISERROR(VLOOKUP($S36,'USER FORM2'!$B$10:$AU$21,4,FALSE)),"",VLOOKUP($S36,'USER FORM2'!$B$10:$AU$21,4,FALSE))</f>
        <v/>
      </c>
      <c r="J36" s="340" t="str">
        <f>IF(ISERROR(VLOOKUP($S36,'USER FORM2'!$B$10:$AU$21,5,FALSE)),"",VLOOKUP($S36,'USER FORM2'!$B$10:$AU$21,5,FALSE))</f>
        <v/>
      </c>
      <c r="K36" s="340" t="str">
        <f>IF(ISERROR(VLOOKUP($S36,'USER FORM2'!$B$10:$AU$21,6,FALSE)),"",VLOOKUP($S36,'USER FORM2'!$B$10:$AU$21,6,FALSE))</f>
        <v/>
      </c>
      <c r="L36" s="340" t="str">
        <f>IF(ISERROR(VLOOKUP($S36,'USER FORM2'!$B$10:$AU$21,7,FALSE)),"",VLOOKUP($S36,'USER FORM2'!$B$10:$AU$21,7,FALSE))</f>
        <v/>
      </c>
      <c r="M36" s="341" t="str">
        <f>IF(ISERROR(VLOOKUP($S36,'USER FORM2'!$B$10:$BB$21,51,FALSE)),"",VLOOKUP($S36,'USER FORM2'!$B$10:$BB$21,51,FALSE))</f>
        <v/>
      </c>
      <c r="N36" s="341" t="str">
        <f>IF(ISERROR(VLOOKUP($S36,'USER FORM2'!$B$10:$BB$21,52,FALSE)),"",VLOOKUP($S36,'USER FORM2'!$B$10:$BB$21,52,FALSE))</f>
        <v/>
      </c>
      <c r="O36" s="341" t="str">
        <f>IF(ISERROR(VLOOKUP($S36,'USER FORM2'!$B$10:$BB$21,12,FALSE)),"",VLOOKUP($S36,'USER FORM2'!$B$10:$BB$21,12,FALSE))</f>
        <v/>
      </c>
      <c r="P36" s="342" t="str">
        <f>IF(ISERROR(VLOOKUP($S36,'USER FORM2'!$B$10:$BB$21,13,FALSE)),"",IF(VLOOKUP($S36,'USER FORM2'!$B$10:$BB$21,13,FALSE)="","",VLOOKUP($S36,'USER FORM2'!$B$10:$BB$21,13,FALSE)))</f>
        <v/>
      </c>
      <c r="Q36" s="342" t="str">
        <f>IF(ISERROR(VLOOKUP($S36,'USER FORM2'!$B$10:$BB$21,16,FALSE)),"",VLOOKUP($S36,'USER FORM2'!$B$10:$BB$21,16,FALSE))</f>
        <v/>
      </c>
      <c r="R36" s="342" t="str">
        <f>IF(ISERROR(VLOOKUP($S36,'USER FORM2'!$B$10:$AW$21,43,FALSE)),"",VLOOKUP($S36,'USER FORM2'!$B$10:$AW$21,43,FALSE))</f>
        <v/>
      </c>
      <c r="S36" s="340" t="str">
        <f>IF('USER FORM3'!C37="","",'USER FORM3'!C37)</f>
        <v/>
      </c>
      <c r="T36" s="340" t="str">
        <f>IF('USER FORM3'!D37="","",'USER FORM3'!D37)</f>
        <v/>
      </c>
      <c r="U36" s="340" t="str">
        <f>IF('USER FORM3'!E37="","",'USER FORM3'!E37)</f>
        <v/>
      </c>
      <c r="V36" s="340" t="str">
        <f>IF('USER FORM3'!F37="","",'USER FORM3'!F37)</f>
        <v/>
      </c>
      <c r="W36" s="340" t="str">
        <f>IF('USER FORM3'!G37="","",'USER FORM3'!G37)</f>
        <v/>
      </c>
      <c r="X36" s="340" t="str">
        <f>IF('USER FORM3'!H37="","",'USER FORM3'!H37)</f>
        <v/>
      </c>
      <c r="Y36" s="340" t="str">
        <f>IF('USER FORM3'!I37="","",'USER FORM3'!I37)</f>
        <v/>
      </c>
      <c r="Z36" s="340" t="str">
        <f>IF('USER FORM3'!J37="","",'USER FORM3'!J37)</f>
        <v/>
      </c>
      <c r="AA36" s="340" t="str">
        <f>IF('USER FORM3'!K37="","",'USER FORM3'!K37)</f>
        <v/>
      </c>
      <c r="AB36" s="340" t="str">
        <f>IF('USER FORM3'!L37="","",'USER FORM3'!L37)</f>
        <v/>
      </c>
      <c r="AC36" s="340" t="str">
        <f>IF('USER FORM3'!M37="","",'USER FORM3'!M37)</f>
        <v/>
      </c>
      <c r="AD36" s="340" t="str">
        <f>IF('USER FORM3'!N37="","",'USER FORM3'!N37)</f>
        <v/>
      </c>
      <c r="AE36" s="340" t="str">
        <f>IF('USER FORM3'!O37="","",'USER FORM3'!O37)</f>
        <v/>
      </c>
      <c r="AF36" s="340" t="str">
        <f>IF('USER FORM3'!P37="","",'USER FORM3'!P37)</f>
        <v/>
      </c>
      <c r="AG36" s="340" t="str">
        <f>IF('USER FORM3'!Q37="","",'USER FORM3'!Q37)</f>
        <v/>
      </c>
      <c r="AH36" s="14"/>
      <c r="AI36" s="14"/>
      <c r="AJ36" s="14"/>
      <c r="AK36" s="14"/>
      <c r="AL36" s="14"/>
      <c r="AM36" s="332" t="str">
        <f>'USER FORM3'!$AY$17</f>
        <v/>
      </c>
      <c r="AN36" s="335" t="str">
        <f>'USER FORM3'!$AY$24</f>
        <v/>
      </c>
      <c r="AO36" s="336" t="str">
        <f>'USER FORM3'!$AY$18</f>
        <v/>
      </c>
      <c r="AP36" s="336" t="str">
        <f>'USER FORM3'!$AY$20</f>
        <v/>
      </c>
      <c r="AQ36" s="337" t="str">
        <f>'USER FORM3'!$AY$19</f>
        <v/>
      </c>
      <c r="AR36" s="337" t="str">
        <f>'USER FORM3'!$AY$22</f>
        <v/>
      </c>
      <c r="AS36" s="436" t="str">
        <f>'USER FORM3'!$AY$36</f>
        <v/>
      </c>
      <c r="AT36" s="336">
        <f>'USER FORM3'!$AY$23</f>
        <v>1</v>
      </c>
      <c r="AU36" s="336" t="str">
        <f>'USER FORM3'!$AY$21</f>
        <v/>
      </c>
      <c r="AV36" s="337" t="str">
        <f>IFERROR('USER FORM3'!$AY$25,"")</f>
        <v/>
      </c>
      <c r="AW36" s="338">
        <f>COUNTIFS(DEGREE_TYPE,"Bachelor",'USER FORM2'!$N$10:$N$21,"PROGRAM GRADUATED")+COUNTIFS(DEGREE_TYPE,"Bachelor",'USER FORM2'!$N$10:$N$21,"PROGRAM IN PROGRESS")</f>
        <v>0</v>
      </c>
      <c r="AX36" s="338">
        <f t="shared" si="0"/>
        <v>0</v>
      </c>
      <c r="AY36" s="338">
        <f t="shared" si="1"/>
        <v>0</v>
      </c>
      <c r="AZ36" s="332" t="str">
        <f>'USER FORM2'!$AQ$3</f>
        <v/>
      </c>
      <c r="BA36" s="337" t="str">
        <f>'USER FORM5'!$AP$2</f>
        <v/>
      </c>
      <c r="BB36" s="332" t="str">
        <f>IF('USER FORM5'!$AE$2=0,"",'USER FORM5'!$AE$2)</f>
        <v>NO</v>
      </c>
      <c r="BC36" s="337" t="str">
        <f>'USER FORM5'!$AZ$2</f>
        <v>NO EXTC</v>
      </c>
      <c r="BD36" s="332" t="str">
        <f>IF('USER FEEDBACK'!$C$47=0,"",'USER FEEDBACK'!$C$47)</f>
        <v/>
      </c>
      <c r="BE36" t="str">
        <f>'USER FEEDBACK'!$Q$8</f>
        <v>NO</v>
      </c>
      <c r="BF36" t="str">
        <f>'USER FEEDBACK'!$Q$11</f>
        <v>Missing Information</v>
      </c>
      <c r="BG36" t="str">
        <f>'USER FEEDBACK'!$Q$14</f>
        <v>No</v>
      </c>
      <c r="BH36" t="str">
        <f>'USER FEEDBACK'!$Q$20&amp;" "&amp;'USER FEEDBACK'!$Q$21&amp;" "&amp;'USER FEEDBACK'!$Q$22</f>
        <v xml:space="preserve">  - -  - -</v>
      </c>
      <c r="BI36" t="str">
        <f>'USER FORM1'!$C$65</f>
        <v>VERSION 2</v>
      </c>
      <c r="BJ36">
        <f>'USER FORM4'!$G$38</f>
        <v>0</v>
      </c>
      <c r="BK36">
        <f>'USER FEEDBACK'!$V$7</f>
        <v>0</v>
      </c>
      <c r="BL36" t="str">
        <f>(IF(OR('USER FEEDBACK'!$Z$64,'USER FEEDBACK'!$Z$31="Q4R"),"Y","N"))</f>
        <v>N</v>
      </c>
      <c r="BM36">
        <f>'USER FORM1'!$D$25</f>
        <v>0</v>
      </c>
      <c r="BN36">
        <f>'USER FORM1'!$D$26</f>
        <v>0</v>
      </c>
      <c r="BO36">
        <f>'USER FORM1'!$D$27</f>
        <v>0</v>
      </c>
      <c r="BP36" t="str">
        <f>IF('USER FEEDBACK'!$AA$64=TRUE, "Y","N")</f>
        <v>N</v>
      </c>
      <c r="BQ36" t="str">
        <f>IF('USER FEEDBACK'!$AC$64=TRUE, "Y","N")</f>
        <v>N</v>
      </c>
      <c r="BR36" t="str">
        <f>IF('USER FEEDBACK'!$AB$64=TRUE, "Y","N")</f>
        <v>N</v>
      </c>
      <c r="BS36" t="str">
        <f>IF('USER FEEDBACK'!$AD$64=TRUE, "Y","N")</f>
        <v>N</v>
      </c>
      <c r="BT36" t="str">
        <f>IF('USER FEEDBACK'!$AE$64=TRUE, "Y","N")</f>
        <v>N</v>
      </c>
      <c r="BU36" t="str">
        <f>IF('USER FEEDBACK'!$AF$64=TRUE, "Y","N")</f>
        <v>N</v>
      </c>
      <c r="BV36">
        <f>'CHECK CONTEXT'!$B$8</f>
        <v>0</v>
      </c>
      <c r="BW36" s="15">
        <f>'CHECK CONTEXT'!$B$12</f>
        <v>0</v>
      </c>
      <c r="BX36">
        <f>'CHECK CONTEXT'!$I$5</f>
        <v>0</v>
      </c>
      <c r="BY36">
        <f ca="1">SUM('USER FEEDBACK'!$G$7:$G$17)</f>
        <v>0</v>
      </c>
      <c r="BZ36">
        <f>'CHECK CONTEXT'!$B$5</f>
        <v>0</v>
      </c>
      <c r="CA36">
        <f>'CHECK CONTEXT'!$B$6</f>
        <v>0</v>
      </c>
      <c r="CB36">
        <f>'CHECK CONTEXT'!$B$7</f>
        <v>0</v>
      </c>
      <c r="CC36">
        <f>'CHECK CONTEXT'!$B$8</f>
        <v>0</v>
      </c>
      <c r="CD36">
        <f>'CHECK CONTEXT'!$B$9</f>
        <v>0</v>
      </c>
    </row>
    <row r="37" spans="1:82">
      <c r="A37" s="332" t="str">
        <f>IF('USER FORM1'!$C$10="","",'USER FORM1'!$C$10)</f>
        <v/>
      </c>
      <c r="B37" s="332" t="str">
        <f>IF('USER FORM1'!$D$10="","",'USER FORM1'!$D$10)</f>
        <v/>
      </c>
      <c r="C37" s="332" t="str">
        <f>TRIM(IF('USER FORM1'!$E$10="", "",'USER FORM1'!$E$10))</f>
        <v/>
      </c>
      <c r="D37" s="332" t="str">
        <f>IF('USER FORM1'!$F$10="","",'USER FORM1'!$F$10)</f>
        <v/>
      </c>
      <c r="E37" s="332" t="str">
        <f>IF('USER FORM1'!$G$10="", "",'USER FORM1'!$G$10)</f>
        <v/>
      </c>
      <c r="F37" s="339" t="s">
        <v>16107</v>
      </c>
      <c r="G37" s="340" t="str">
        <f>IF(ISERROR(VLOOKUP($S37,'USER FORM2'!$B$10:$AU$21,2,FALSE)),"",VLOOKUP($S37,'USER FORM2'!$B$10:$AU$21,2,FALSE))</f>
        <v/>
      </c>
      <c r="H37" s="340" t="str">
        <f>IF(ISERROR(VLOOKUP($S37,'USER FORM2'!$B$10:$AU$21,3,FALSE)),"",VLOOKUP($S37,'USER FORM2'!$B$10:$AU$21,3,FALSE))</f>
        <v/>
      </c>
      <c r="I37" s="340" t="str">
        <f>IF(ISERROR(VLOOKUP($S37,'USER FORM2'!$B$10:$AU$21,4,FALSE)),"",VLOOKUP($S37,'USER FORM2'!$B$10:$AU$21,4,FALSE))</f>
        <v/>
      </c>
      <c r="J37" s="340" t="str">
        <f>IF(ISERROR(VLOOKUP($S37,'USER FORM2'!$B$10:$AU$21,5,FALSE)),"",VLOOKUP($S37,'USER FORM2'!$B$10:$AU$21,5,FALSE))</f>
        <v/>
      </c>
      <c r="K37" s="340" t="str">
        <f>IF(ISERROR(VLOOKUP($S37,'USER FORM2'!$B$10:$AU$21,6,FALSE)),"",VLOOKUP($S37,'USER FORM2'!$B$10:$AU$21,6,FALSE))</f>
        <v/>
      </c>
      <c r="L37" s="340" t="str">
        <f>IF(ISERROR(VLOOKUP($S37,'USER FORM2'!$B$10:$AU$21,7,FALSE)),"",VLOOKUP($S37,'USER FORM2'!$B$10:$AU$21,7,FALSE))</f>
        <v/>
      </c>
      <c r="M37" s="341" t="str">
        <f>IF(ISERROR(VLOOKUP($S37,'USER FORM2'!$B$10:$BB$21,51,FALSE)),"",VLOOKUP($S37,'USER FORM2'!$B$10:$BB$21,51,FALSE))</f>
        <v/>
      </c>
      <c r="N37" s="341" t="str">
        <f>IF(ISERROR(VLOOKUP($S37,'USER FORM2'!$B$10:$BB$21,52,FALSE)),"",VLOOKUP($S37,'USER FORM2'!$B$10:$BB$21,52,FALSE))</f>
        <v/>
      </c>
      <c r="O37" s="341" t="str">
        <f>IF(ISERROR(VLOOKUP($S37,'USER FORM2'!$B$10:$BB$21,12,FALSE)),"",VLOOKUP($S37,'USER FORM2'!$B$10:$BB$21,12,FALSE))</f>
        <v/>
      </c>
      <c r="P37" s="342" t="str">
        <f>IF(ISERROR(VLOOKUP($S37,'USER FORM2'!$B$10:$BB$21,13,FALSE)),"",IF(VLOOKUP($S37,'USER FORM2'!$B$10:$BB$21,13,FALSE)="","",VLOOKUP($S37,'USER FORM2'!$B$10:$BB$21,13,FALSE)))</f>
        <v/>
      </c>
      <c r="Q37" s="342" t="str">
        <f>IF(ISERROR(VLOOKUP($S37,'USER FORM2'!$B$10:$BB$21,16,FALSE)),"",VLOOKUP($S37,'USER FORM2'!$B$10:$BB$21,16,FALSE))</f>
        <v/>
      </c>
      <c r="R37" s="342" t="str">
        <f>IF(ISERROR(VLOOKUP($S37,'USER FORM2'!$B$10:$AW$21,43,FALSE)),"",VLOOKUP($S37,'USER FORM2'!$B$10:$AW$21,43,FALSE))</f>
        <v/>
      </c>
      <c r="S37" s="340" t="str">
        <f>IF('USER FORM3'!C38="","",'USER FORM3'!C38)</f>
        <v/>
      </c>
      <c r="T37" s="340" t="str">
        <f>IF('USER FORM3'!D38="","",'USER FORM3'!D38)</f>
        <v/>
      </c>
      <c r="U37" s="340" t="str">
        <f>IF('USER FORM3'!E38="","",'USER FORM3'!E38)</f>
        <v/>
      </c>
      <c r="V37" s="340" t="str">
        <f>IF('USER FORM3'!F38="","",'USER FORM3'!F38)</f>
        <v/>
      </c>
      <c r="W37" s="340" t="str">
        <f>IF('USER FORM3'!G38="","",'USER FORM3'!G38)</f>
        <v/>
      </c>
      <c r="X37" s="340" t="str">
        <f>IF('USER FORM3'!H38="","",'USER FORM3'!H38)</f>
        <v/>
      </c>
      <c r="Y37" s="340" t="str">
        <f>IF('USER FORM3'!I38="","",'USER FORM3'!I38)</f>
        <v/>
      </c>
      <c r="Z37" s="340" t="str">
        <f>IF('USER FORM3'!J38="","",'USER FORM3'!J38)</f>
        <v/>
      </c>
      <c r="AA37" s="340" t="str">
        <f>IF('USER FORM3'!K38="","",'USER FORM3'!K38)</f>
        <v/>
      </c>
      <c r="AB37" s="340" t="str">
        <f>IF('USER FORM3'!L38="","",'USER FORM3'!L38)</f>
        <v/>
      </c>
      <c r="AC37" s="340" t="str">
        <f>IF('USER FORM3'!M38="","",'USER FORM3'!M38)</f>
        <v/>
      </c>
      <c r="AD37" s="340" t="str">
        <f>IF('USER FORM3'!N38="","",'USER FORM3'!N38)</f>
        <v/>
      </c>
      <c r="AE37" s="340" t="str">
        <f>IF('USER FORM3'!O38="","",'USER FORM3'!O38)</f>
        <v/>
      </c>
      <c r="AF37" s="340" t="str">
        <f>IF('USER FORM3'!P38="","",'USER FORM3'!P38)</f>
        <v/>
      </c>
      <c r="AG37" s="340" t="str">
        <f>IF('USER FORM3'!Q38="","",'USER FORM3'!Q38)</f>
        <v/>
      </c>
      <c r="AH37" s="14"/>
      <c r="AI37" s="14"/>
      <c r="AJ37" s="14"/>
      <c r="AK37" s="14"/>
      <c r="AL37" s="14"/>
      <c r="AM37" s="332" t="str">
        <f>'USER FORM3'!$AY$17</f>
        <v/>
      </c>
      <c r="AN37" s="335" t="str">
        <f>'USER FORM3'!$AY$24</f>
        <v/>
      </c>
      <c r="AO37" s="336" t="str">
        <f>'USER FORM3'!$AY$18</f>
        <v/>
      </c>
      <c r="AP37" s="336" t="str">
        <f>'USER FORM3'!$AY$20</f>
        <v/>
      </c>
      <c r="AQ37" s="337" t="str">
        <f>'USER FORM3'!$AY$19</f>
        <v/>
      </c>
      <c r="AR37" s="337" t="str">
        <f>'USER FORM3'!$AY$22</f>
        <v/>
      </c>
      <c r="AS37" s="436" t="str">
        <f>'USER FORM3'!$AY$36</f>
        <v/>
      </c>
      <c r="AT37" s="336">
        <f>'USER FORM3'!$AY$23</f>
        <v>1</v>
      </c>
      <c r="AU37" s="336" t="str">
        <f>'USER FORM3'!$AY$21</f>
        <v/>
      </c>
      <c r="AV37" s="337" t="str">
        <f>IFERROR('USER FORM3'!$AY$25,"")</f>
        <v/>
      </c>
      <c r="AW37" s="338">
        <f>COUNTIFS(DEGREE_TYPE,"Bachelor",'USER FORM2'!$N$10:$N$21,"PROGRAM GRADUATED")+COUNTIFS(DEGREE_TYPE,"Bachelor",'USER FORM2'!$N$10:$N$21,"PROGRAM IN PROGRESS")</f>
        <v>0</v>
      </c>
      <c r="AX37" s="338">
        <f t="shared" si="0"/>
        <v>0</v>
      </c>
      <c r="AY37" s="338">
        <f t="shared" si="1"/>
        <v>0</v>
      </c>
      <c r="AZ37" s="332" t="str">
        <f>'USER FORM2'!$AQ$3</f>
        <v/>
      </c>
      <c r="BA37" s="337" t="str">
        <f>'USER FORM5'!$AP$2</f>
        <v/>
      </c>
      <c r="BB37" s="332" t="str">
        <f>IF('USER FORM5'!$AE$2=0,"",'USER FORM5'!$AE$2)</f>
        <v>NO</v>
      </c>
      <c r="BC37" s="337" t="str">
        <f>'USER FORM5'!$AZ$2</f>
        <v>NO EXTC</v>
      </c>
      <c r="BD37" s="332" t="str">
        <f>IF('USER FEEDBACK'!$C$47=0,"",'USER FEEDBACK'!$C$47)</f>
        <v/>
      </c>
      <c r="BE37" t="str">
        <f>'USER FEEDBACK'!$Q$8</f>
        <v>NO</v>
      </c>
      <c r="BF37" t="str">
        <f>'USER FEEDBACK'!$Q$11</f>
        <v>Missing Information</v>
      </c>
      <c r="BG37" t="str">
        <f>'USER FEEDBACK'!$Q$14</f>
        <v>No</v>
      </c>
      <c r="BH37" t="str">
        <f>'USER FEEDBACK'!$Q$20&amp;" "&amp;'USER FEEDBACK'!$Q$21&amp;" "&amp;'USER FEEDBACK'!$Q$22</f>
        <v xml:space="preserve">  - -  - -</v>
      </c>
      <c r="BI37" t="str">
        <f>'USER FORM1'!$C$65</f>
        <v>VERSION 2</v>
      </c>
      <c r="BJ37">
        <f>'USER FORM4'!$G$38</f>
        <v>0</v>
      </c>
      <c r="BK37">
        <f>'USER FEEDBACK'!$V$7</f>
        <v>0</v>
      </c>
      <c r="BL37" t="str">
        <f>(IF(OR('USER FEEDBACK'!$Z$64,'USER FEEDBACK'!$Z$31="Q4R"),"Y","N"))</f>
        <v>N</v>
      </c>
      <c r="BM37">
        <f>'USER FORM1'!$D$25</f>
        <v>0</v>
      </c>
      <c r="BN37">
        <f>'USER FORM1'!$D$26</f>
        <v>0</v>
      </c>
      <c r="BO37">
        <f>'USER FORM1'!$D$27</f>
        <v>0</v>
      </c>
      <c r="BP37" t="str">
        <f>IF('USER FEEDBACK'!$AA$64=TRUE, "Y","N")</f>
        <v>N</v>
      </c>
      <c r="BQ37" t="str">
        <f>IF('USER FEEDBACK'!$AC$64=TRUE, "Y","N")</f>
        <v>N</v>
      </c>
      <c r="BR37" t="str">
        <f>IF('USER FEEDBACK'!$AB$64=TRUE, "Y","N")</f>
        <v>N</v>
      </c>
      <c r="BS37" t="str">
        <f>IF('USER FEEDBACK'!$AD$64=TRUE, "Y","N")</f>
        <v>N</v>
      </c>
      <c r="BT37" t="str">
        <f>IF('USER FEEDBACK'!$AE$64=TRUE, "Y","N")</f>
        <v>N</v>
      </c>
      <c r="BU37" t="str">
        <f>IF('USER FEEDBACK'!$AF$64=TRUE, "Y","N")</f>
        <v>N</v>
      </c>
      <c r="BV37">
        <f>'CHECK CONTEXT'!$B$8</f>
        <v>0</v>
      </c>
      <c r="BW37" s="15">
        <f>'CHECK CONTEXT'!$B$12</f>
        <v>0</v>
      </c>
      <c r="BX37">
        <f>'CHECK CONTEXT'!$I$5</f>
        <v>0</v>
      </c>
      <c r="BY37">
        <f ca="1">SUM('USER FEEDBACK'!$G$7:$G$17)</f>
        <v>0</v>
      </c>
      <c r="BZ37">
        <f>'CHECK CONTEXT'!$B$5</f>
        <v>0</v>
      </c>
      <c r="CA37">
        <f>'CHECK CONTEXT'!$B$6</f>
        <v>0</v>
      </c>
      <c r="CB37">
        <f>'CHECK CONTEXT'!$B$7</f>
        <v>0</v>
      </c>
      <c r="CC37">
        <f>'CHECK CONTEXT'!$B$8</f>
        <v>0</v>
      </c>
      <c r="CD37">
        <f>'CHECK CONTEXT'!$B$9</f>
        <v>0</v>
      </c>
    </row>
    <row r="38" spans="1:82">
      <c r="A38" s="332" t="str">
        <f>IF('USER FORM1'!$C$10="","",'USER FORM1'!$C$10)</f>
        <v/>
      </c>
      <c r="B38" s="332" t="str">
        <f>IF('USER FORM1'!$D$10="","",'USER FORM1'!$D$10)</f>
        <v/>
      </c>
      <c r="C38" s="332" t="str">
        <f>TRIM(IF('USER FORM1'!$E$10="", "",'USER FORM1'!$E$10))</f>
        <v/>
      </c>
      <c r="D38" s="332" t="str">
        <f>IF('USER FORM1'!$F$10="","",'USER FORM1'!$F$10)</f>
        <v/>
      </c>
      <c r="E38" s="332" t="str">
        <f>IF('USER FORM1'!$G$10="", "",'USER FORM1'!$G$10)</f>
        <v/>
      </c>
      <c r="F38" s="339" t="s">
        <v>16107</v>
      </c>
      <c r="G38" s="340" t="str">
        <f>IF(ISERROR(VLOOKUP($S38,'USER FORM2'!$B$10:$AU$21,2,FALSE)),"",VLOOKUP($S38,'USER FORM2'!$B$10:$AU$21,2,FALSE))</f>
        <v/>
      </c>
      <c r="H38" s="340" t="str">
        <f>IF(ISERROR(VLOOKUP($S38,'USER FORM2'!$B$10:$AU$21,3,FALSE)),"",VLOOKUP($S38,'USER FORM2'!$B$10:$AU$21,3,FALSE))</f>
        <v/>
      </c>
      <c r="I38" s="340" t="str">
        <f>IF(ISERROR(VLOOKUP($S38,'USER FORM2'!$B$10:$AU$21,4,FALSE)),"",VLOOKUP($S38,'USER FORM2'!$B$10:$AU$21,4,FALSE))</f>
        <v/>
      </c>
      <c r="J38" s="340" t="str">
        <f>IF(ISERROR(VLOOKUP($S38,'USER FORM2'!$B$10:$AU$21,5,FALSE)),"",VLOOKUP($S38,'USER FORM2'!$B$10:$AU$21,5,FALSE))</f>
        <v/>
      </c>
      <c r="K38" s="340" t="str">
        <f>IF(ISERROR(VLOOKUP($S38,'USER FORM2'!$B$10:$AU$21,6,FALSE)),"",VLOOKUP($S38,'USER FORM2'!$B$10:$AU$21,6,FALSE))</f>
        <v/>
      </c>
      <c r="L38" s="340" t="str">
        <f>IF(ISERROR(VLOOKUP($S38,'USER FORM2'!$B$10:$AU$21,7,FALSE)),"",VLOOKUP($S38,'USER FORM2'!$B$10:$AU$21,7,FALSE))</f>
        <v/>
      </c>
      <c r="M38" s="341" t="str">
        <f>IF(ISERROR(VLOOKUP($S38,'USER FORM2'!$B$10:$BB$21,51,FALSE)),"",VLOOKUP($S38,'USER FORM2'!$B$10:$BB$21,51,FALSE))</f>
        <v/>
      </c>
      <c r="N38" s="341" t="str">
        <f>IF(ISERROR(VLOOKUP($S38,'USER FORM2'!$B$10:$BB$21,52,FALSE)),"",VLOOKUP($S38,'USER FORM2'!$B$10:$BB$21,52,FALSE))</f>
        <v/>
      </c>
      <c r="O38" s="341" t="str">
        <f>IF(ISERROR(VLOOKUP($S38,'USER FORM2'!$B$10:$BB$21,12,FALSE)),"",VLOOKUP($S38,'USER FORM2'!$B$10:$BB$21,12,FALSE))</f>
        <v/>
      </c>
      <c r="P38" s="342" t="str">
        <f>IF(ISERROR(VLOOKUP($S38,'USER FORM2'!$B$10:$BB$21,13,FALSE)),"",IF(VLOOKUP($S38,'USER FORM2'!$B$10:$BB$21,13,FALSE)="","",VLOOKUP($S38,'USER FORM2'!$B$10:$BB$21,13,FALSE)))</f>
        <v/>
      </c>
      <c r="Q38" s="342" t="str">
        <f>IF(ISERROR(VLOOKUP($S38,'USER FORM2'!$B$10:$BB$21,16,FALSE)),"",VLOOKUP($S38,'USER FORM2'!$B$10:$BB$21,16,FALSE))</f>
        <v/>
      </c>
      <c r="R38" s="342" t="str">
        <f>IF(ISERROR(VLOOKUP($S38,'USER FORM2'!$B$10:$AW$21,43,FALSE)),"",VLOOKUP($S38,'USER FORM2'!$B$10:$AW$21,43,FALSE))</f>
        <v/>
      </c>
      <c r="S38" s="340" t="str">
        <f>IF('USER FORM3'!C39="","",'USER FORM3'!C39)</f>
        <v/>
      </c>
      <c r="T38" s="340" t="str">
        <f>IF('USER FORM3'!D39="","",'USER FORM3'!D39)</f>
        <v/>
      </c>
      <c r="U38" s="340" t="str">
        <f>IF('USER FORM3'!E39="","",'USER FORM3'!E39)</f>
        <v/>
      </c>
      <c r="V38" s="340" t="str">
        <f>IF('USER FORM3'!F39="","",'USER FORM3'!F39)</f>
        <v/>
      </c>
      <c r="W38" s="340" t="str">
        <f>IF('USER FORM3'!G39="","",'USER FORM3'!G39)</f>
        <v/>
      </c>
      <c r="X38" s="340" t="str">
        <f>IF('USER FORM3'!H39="","",'USER FORM3'!H39)</f>
        <v/>
      </c>
      <c r="Y38" s="340" t="str">
        <f>IF('USER FORM3'!I39="","",'USER FORM3'!I39)</f>
        <v/>
      </c>
      <c r="Z38" s="340" t="str">
        <f>IF('USER FORM3'!J39="","",'USER FORM3'!J39)</f>
        <v/>
      </c>
      <c r="AA38" s="340" t="str">
        <f>IF('USER FORM3'!K39="","",'USER FORM3'!K39)</f>
        <v/>
      </c>
      <c r="AB38" s="340" t="str">
        <f>IF('USER FORM3'!L39="","",'USER FORM3'!L39)</f>
        <v/>
      </c>
      <c r="AC38" s="340" t="str">
        <f>IF('USER FORM3'!M39="","",'USER FORM3'!M39)</f>
        <v/>
      </c>
      <c r="AD38" s="340" t="str">
        <f>IF('USER FORM3'!N39="","",'USER FORM3'!N39)</f>
        <v/>
      </c>
      <c r="AE38" s="340" t="str">
        <f>IF('USER FORM3'!O39="","",'USER FORM3'!O39)</f>
        <v/>
      </c>
      <c r="AF38" s="340" t="str">
        <f>IF('USER FORM3'!P39="","",'USER FORM3'!P39)</f>
        <v/>
      </c>
      <c r="AG38" s="340" t="str">
        <f>IF('USER FORM3'!Q39="","",'USER FORM3'!Q39)</f>
        <v/>
      </c>
      <c r="AH38" s="14"/>
      <c r="AI38" s="14"/>
      <c r="AJ38" s="14"/>
      <c r="AK38" s="14"/>
      <c r="AL38" s="14"/>
      <c r="AM38" s="332" t="str">
        <f>'USER FORM3'!$AY$17</f>
        <v/>
      </c>
      <c r="AN38" s="335" t="str">
        <f>'USER FORM3'!$AY$24</f>
        <v/>
      </c>
      <c r="AO38" s="336" t="str">
        <f>'USER FORM3'!$AY$18</f>
        <v/>
      </c>
      <c r="AP38" s="336" t="str">
        <f>'USER FORM3'!$AY$20</f>
        <v/>
      </c>
      <c r="AQ38" s="337" t="str">
        <f>'USER FORM3'!$AY$19</f>
        <v/>
      </c>
      <c r="AR38" s="337" t="str">
        <f>'USER FORM3'!$AY$22</f>
        <v/>
      </c>
      <c r="AS38" s="436" t="str">
        <f>'USER FORM3'!$AY$36</f>
        <v/>
      </c>
      <c r="AT38" s="336">
        <f>'USER FORM3'!$AY$23</f>
        <v>1</v>
      </c>
      <c r="AU38" s="336" t="str">
        <f>'USER FORM3'!$AY$21</f>
        <v/>
      </c>
      <c r="AV38" s="337" t="str">
        <f>IFERROR('USER FORM3'!$AY$25,"")</f>
        <v/>
      </c>
      <c r="AW38" s="338">
        <f>COUNTIFS(DEGREE_TYPE,"Bachelor",'USER FORM2'!$N$10:$N$21,"PROGRAM GRADUATED")+COUNTIFS(DEGREE_TYPE,"Bachelor",'USER FORM2'!$N$10:$N$21,"PROGRAM IN PROGRESS")</f>
        <v>0</v>
      </c>
      <c r="AX38" s="338">
        <f t="shared" si="0"/>
        <v>0</v>
      </c>
      <c r="AY38" s="338">
        <f t="shared" si="1"/>
        <v>0</v>
      </c>
      <c r="AZ38" s="332" t="str">
        <f>'USER FORM2'!$AQ$3</f>
        <v/>
      </c>
      <c r="BA38" s="337" t="str">
        <f>'USER FORM5'!$AP$2</f>
        <v/>
      </c>
      <c r="BB38" s="332" t="str">
        <f>IF('USER FORM5'!$AE$2=0,"",'USER FORM5'!$AE$2)</f>
        <v>NO</v>
      </c>
      <c r="BC38" s="337" t="str">
        <f>'USER FORM5'!$AZ$2</f>
        <v>NO EXTC</v>
      </c>
      <c r="BD38" s="332" t="str">
        <f>IF('USER FEEDBACK'!$C$47=0,"",'USER FEEDBACK'!$C$47)</f>
        <v/>
      </c>
      <c r="BE38" t="str">
        <f>'USER FEEDBACK'!$Q$8</f>
        <v>NO</v>
      </c>
      <c r="BF38" t="str">
        <f>'USER FEEDBACK'!$Q$11</f>
        <v>Missing Information</v>
      </c>
      <c r="BG38" t="str">
        <f>'USER FEEDBACK'!$Q$14</f>
        <v>No</v>
      </c>
      <c r="BH38" t="str">
        <f>'USER FEEDBACK'!$Q$20&amp;" "&amp;'USER FEEDBACK'!$Q$21&amp;" "&amp;'USER FEEDBACK'!$Q$22</f>
        <v xml:space="preserve">  - -  - -</v>
      </c>
      <c r="BI38" t="str">
        <f>'USER FORM1'!$C$65</f>
        <v>VERSION 2</v>
      </c>
      <c r="BJ38">
        <f>'USER FORM4'!$G$38</f>
        <v>0</v>
      </c>
      <c r="BK38">
        <f>'USER FEEDBACK'!$V$7</f>
        <v>0</v>
      </c>
      <c r="BL38" t="str">
        <f>(IF(OR('USER FEEDBACK'!$Z$64,'USER FEEDBACK'!$Z$31="Q4R"),"Y","N"))</f>
        <v>N</v>
      </c>
      <c r="BM38">
        <f>'USER FORM1'!$D$25</f>
        <v>0</v>
      </c>
      <c r="BN38">
        <f>'USER FORM1'!$D$26</f>
        <v>0</v>
      </c>
      <c r="BO38">
        <f>'USER FORM1'!$D$27</f>
        <v>0</v>
      </c>
      <c r="BP38" t="str">
        <f>IF('USER FEEDBACK'!$AA$64=TRUE, "Y","N")</f>
        <v>N</v>
      </c>
      <c r="BQ38" t="str">
        <f>IF('USER FEEDBACK'!$AC$64=TRUE, "Y","N")</f>
        <v>N</v>
      </c>
      <c r="BR38" t="str">
        <f>IF('USER FEEDBACK'!$AB$64=TRUE, "Y","N")</f>
        <v>N</v>
      </c>
      <c r="BS38" t="str">
        <f>IF('USER FEEDBACK'!$AD$64=TRUE, "Y","N")</f>
        <v>N</v>
      </c>
      <c r="BT38" t="str">
        <f>IF('USER FEEDBACK'!$AE$64=TRUE, "Y","N")</f>
        <v>N</v>
      </c>
      <c r="BU38" t="str">
        <f>IF('USER FEEDBACK'!$AF$64=TRUE, "Y","N")</f>
        <v>N</v>
      </c>
      <c r="BV38">
        <f>'CHECK CONTEXT'!$B$8</f>
        <v>0</v>
      </c>
      <c r="BW38" s="15">
        <f>'CHECK CONTEXT'!$B$12</f>
        <v>0</v>
      </c>
      <c r="BX38">
        <f>'CHECK CONTEXT'!$I$5</f>
        <v>0</v>
      </c>
      <c r="BY38">
        <f ca="1">SUM('USER FEEDBACK'!$G$7:$G$17)</f>
        <v>0</v>
      </c>
      <c r="BZ38">
        <f>'CHECK CONTEXT'!$B$5</f>
        <v>0</v>
      </c>
      <c r="CA38">
        <f>'CHECK CONTEXT'!$B$6</f>
        <v>0</v>
      </c>
      <c r="CB38">
        <f>'CHECK CONTEXT'!$B$7</f>
        <v>0</v>
      </c>
      <c r="CC38">
        <f>'CHECK CONTEXT'!$B$8</f>
        <v>0</v>
      </c>
      <c r="CD38">
        <f>'CHECK CONTEXT'!$B$9</f>
        <v>0</v>
      </c>
    </row>
    <row r="39" spans="1:82">
      <c r="A39" s="332" t="str">
        <f>IF('USER FORM1'!$C$10="","",'USER FORM1'!$C$10)</f>
        <v/>
      </c>
      <c r="B39" s="332" t="str">
        <f>IF('USER FORM1'!$D$10="","",'USER FORM1'!$D$10)</f>
        <v/>
      </c>
      <c r="C39" s="332" t="str">
        <f>TRIM(IF('USER FORM1'!$E$10="", "",'USER FORM1'!$E$10))</f>
        <v/>
      </c>
      <c r="D39" s="332" t="str">
        <f>IF('USER FORM1'!$F$10="","",'USER FORM1'!$F$10)</f>
        <v/>
      </c>
      <c r="E39" s="332" t="str">
        <f>IF('USER FORM1'!$G$10="", "",'USER FORM1'!$G$10)</f>
        <v/>
      </c>
      <c r="F39" s="339" t="s">
        <v>16107</v>
      </c>
      <c r="G39" s="340" t="str">
        <f>IF(ISERROR(VLOOKUP($S39,'USER FORM2'!$B$10:$AU$21,2,FALSE)),"",VLOOKUP($S39,'USER FORM2'!$B$10:$AU$21,2,FALSE))</f>
        <v/>
      </c>
      <c r="H39" s="340" t="str">
        <f>IF(ISERROR(VLOOKUP($S39,'USER FORM2'!$B$10:$AU$21,3,FALSE)),"",VLOOKUP($S39,'USER FORM2'!$B$10:$AU$21,3,FALSE))</f>
        <v/>
      </c>
      <c r="I39" s="340" t="str">
        <f>IF(ISERROR(VLOOKUP($S39,'USER FORM2'!$B$10:$AU$21,4,FALSE)),"",VLOOKUP($S39,'USER FORM2'!$B$10:$AU$21,4,FALSE))</f>
        <v/>
      </c>
      <c r="J39" s="340" t="str">
        <f>IF(ISERROR(VLOOKUP($S39,'USER FORM2'!$B$10:$AU$21,5,FALSE)),"",VLOOKUP($S39,'USER FORM2'!$B$10:$AU$21,5,FALSE))</f>
        <v/>
      </c>
      <c r="K39" s="340" t="str">
        <f>IF(ISERROR(VLOOKUP($S39,'USER FORM2'!$B$10:$AU$21,6,FALSE)),"",VLOOKUP($S39,'USER FORM2'!$B$10:$AU$21,6,FALSE))</f>
        <v/>
      </c>
      <c r="L39" s="340" t="str">
        <f>IF(ISERROR(VLOOKUP($S39,'USER FORM2'!$B$10:$AU$21,7,FALSE)),"",VLOOKUP($S39,'USER FORM2'!$B$10:$AU$21,7,FALSE))</f>
        <v/>
      </c>
      <c r="M39" s="341" t="str">
        <f>IF(ISERROR(VLOOKUP($S39,'USER FORM2'!$B$10:$BB$21,51,FALSE)),"",VLOOKUP($S39,'USER FORM2'!$B$10:$BB$21,51,FALSE))</f>
        <v/>
      </c>
      <c r="N39" s="341" t="str">
        <f>IF(ISERROR(VLOOKUP($S39,'USER FORM2'!$B$10:$BB$21,52,FALSE)),"",VLOOKUP($S39,'USER FORM2'!$B$10:$BB$21,52,FALSE))</f>
        <v/>
      </c>
      <c r="O39" s="341" t="str">
        <f>IF(ISERROR(VLOOKUP($S39,'USER FORM2'!$B$10:$BB$21,12,FALSE)),"",VLOOKUP($S39,'USER FORM2'!$B$10:$BB$21,12,FALSE))</f>
        <v/>
      </c>
      <c r="P39" s="342" t="str">
        <f>IF(ISERROR(VLOOKUP($S39,'USER FORM2'!$B$10:$BB$21,13,FALSE)),"",IF(VLOOKUP($S39,'USER FORM2'!$B$10:$BB$21,13,FALSE)="","",VLOOKUP($S39,'USER FORM2'!$B$10:$BB$21,13,FALSE)))</f>
        <v/>
      </c>
      <c r="Q39" s="342" t="str">
        <f>IF(ISERROR(VLOOKUP($S39,'USER FORM2'!$B$10:$BB$21,16,FALSE)),"",VLOOKUP($S39,'USER FORM2'!$B$10:$BB$21,16,FALSE))</f>
        <v/>
      </c>
      <c r="R39" s="342" t="str">
        <f>IF(ISERROR(VLOOKUP($S39,'USER FORM2'!$B$10:$AW$21,43,FALSE)),"",VLOOKUP($S39,'USER FORM2'!$B$10:$AW$21,43,FALSE))</f>
        <v/>
      </c>
      <c r="S39" s="340" t="str">
        <f>IF('USER FORM3'!C40="","",'USER FORM3'!C40)</f>
        <v/>
      </c>
      <c r="T39" s="340" t="str">
        <f>IF('USER FORM3'!D40="","",'USER FORM3'!D40)</f>
        <v/>
      </c>
      <c r="U39" s="340" t="str">
        <f>IF('USER FORM3'!E40="","",'USER FORM3'!E40)</f>
        <v/>
      </c>
      <c r="V39" s="340" t="str">
        <f>IF('USER FORM3'!F40="","",'USER FORM3'!F40)</f>
        <v/>
      </c>
      <c r="W39" s="340" t="str">
        <f>IF('USER FORM3'!G40="","",'USER FORM3'!G40)</f>
        <v/>
      </c>
      <c r="X39" s="340" t="str">
        <f>IF('USER FORM3'!H40="","",'USER FORM3'!H40)</f>
        <v/>
      </c>
      <c r="Y39" s="340" t="str">
        <f>IF('USER FORM3'!I40="","",'USER FORM3'!I40)</f>
        <v/>
      </c>
      <c r="Z39" s="340" t="str">
        <f>IF('USER FORM3'!J40="","",'USER FORM3'!J40)</f>
        <v/>
      </c>
      <c r="AA39" s="340" t="str">
        <f>IF('USER FORM3'!K40="","",'USER FORM3'!K40)</f>
        <v/>
      </c>
      <c r="AB39" s="340" t="str">
        <f>IF('USER FORM3'!L40="","",'USER FORM3'!L40)</f>
        <v/>
      </c>
      <c r="AC39" s="340" t="str">
        <f>IF('USER FORM3'!M40="","",'USER FORM3'!M40)</f>
        <v/>
      </c>
      <c r="AD39" s="340" t="str">
        <f>IF('USER FORM3'!N40="","",'USER FORM3'!N40)</f>
        <v/>
      </c>
      <c r="AE39" s="340" t="str">
        <f>IF('USER FORM3'!O40="","",'USER FORM3'!O40)</f>
        <v/>
      </c>
      <c r="AF39" s="340" t="str">
        <f>IF('USER FORM3'!P40="","",'USER FORM3'!P40)</f>
        <v/>
      </c>
      <c r="AG39" s="340" t="str">
        <f>IF('USER FORM3'!Q40="","",'USER FORM3'!Q40)</f>
        <v/>
      </c>
      <c r="AH39" s="14"/>
      <c r="AI39" s="14"/>
      <c r="AJ39" s="14"/>
      <c r="AK39" s="14"/>
      <c r="AL39" s="14"/>
      <c r="AM39" s="332" t="str">
        <f>'USER FORM3'!$AY$17</f>
        <v/>
      </c>
      <c r="AN39" s="335" t="str">
        <f>'USER FORM3'!$AY$24</f>
        <v/>
      </c>
      <c r="AO39" s="336" t="str">
        <f>'USER FORM3'!$AY$18</f>
        <v/>
      </c>
      <c r="AP39" s="336" t="str">
        <f>'USER FORM3'!$AY$20</f>
        <v/>
      </c>
      <c r="AQ39" s="337" t="str">
        <f>'USER FORM3'!$AY$19</f>
        <v/>
      </c>
      <c r="AR39" s="337" t="str">
        <f>'USER FORM3'!$AY$22</f>
        <v/>
      </c>
      <c r="AS39" s="436" t="str">
        <f>'USER FORM3'!$AY$36</f>
        <v/>
      </c>
      <c r="AT39" s="336">
        <f>'USER FORM3'!$AY$23</f>
        <v>1</v>
      </c>
      <c r="AU39" s="336" t="str">
        <f>'USER FORM3'!$AY$21</f>
        <v/>
      </c>
      <c r="AV39" s="337" t="str">
        <f>IFERROR('USER FORM3'!$AY$25,"")</f>
        <v/>
      </c>
      <c r="AW39" s="338">
        <f>COUNTIFS(DEGREE_TYPE,"Bachelor",'USER FORM2'!$N$10:$N$21,"PROGRAM GRADUATED")+COUNTIFS(DEGREE_TYPE,"Bachelor",'USER FORM2'!$N$10:$N$21,"PROGRAM IN PROGRESS")</f>
        <v>0</v>
      </c>
      <c r="AX39" s="338">
        <f t="shared" si="0"/>
        <v>0</v>
      </c>
      <c r="AY39" s="338">
        <f t="shared" si="1"/>
        <v>0</v>
      </c>
      <c r="AZ39" s="332" t="str">
        <f>'USER FORM2'!$AQ$3</f>
        <v/>
      </c>
      <c r="BA39" s="337" t="str">
        <f>'USER FORM5'!$AP$2</f>
        <v/>
      </c>
      <c r="BB39" s="332" t="str">
        <f>IF('USER FORM5'!$AE$2=0,"",'USER FORM5'!$AE$2)</f>
        <v>NO</v>
      </c>
      <c r="BC39" s="337" t="str">
        <f>'USER FORM5'!$AZ$2</f>
        <v>NO EXTC</v>
      </c>
      <c r="BD39" s="332" t="str">
        <f>IF('USER FEEDBACK'!$C$47=0,"",'USER FEEDBACK'!$C$47)</f>
        <v/>
      </c>
      <c r="BE39" t="str">
        <f>'USER FEEDBACK'!$Q$8</f>
        <v>NO</v>
      </c>
      <c r="BF39" t="str">
        <f>'USER FEEDBACK'!$Q$11</f>
        <v>Missing Information</v>
      </c>
      <c r="BG39" t="str">
        <f>'USER FEEDBACK'!$Q$14</f>
        <v>No</v>
      </c>
      <c r="BH39" t="str">
        <f>'USER FEEDBACK'!$Q$20&amp;" "&amp;'USER FEEDBACK'!$Q$21&amp;" "&amp;'USER FEEDBACK'!$Q$22</f>
        <v xml:space="preserve">  - -  - -</v>
      </c>
      <c r="BI39" t="str">
        <f>'USER FORM1'!$C$65</f>
        <v>VERSION 2</v>
      </c>
      <c r="BJ39">
        <f>'USER FORM4'!$G$38</f>
        <v>0</v>
      </c>
      <c r="BK39">
        <f>'USER FEEDBACK'!$V$7</f>
        <v>0</v>
      </c>
      <c r="BL39" t="str">
        <f>(IF(OR('USER FEEDBACK'!$Z$64,'USER FEEDBACK'!$Z$31="Q4R"),"Y","N"))</f>
        <v>N</v>
      </c>
      <c r="BM39">
        <f>'USER FORM1'!$D$25</f>
        <v>0</v>
      </c>
      <c r="BN39">
        <f>'USER FORM1'!$D$26</f>
        <v>0</v>
      </c>
      <c r="BO39">
        <f>'USER FORM1'!$D$27</f>
        <v>0</v>
      </c>
      <c r="BP39" t="str">
        <f>IF('USER FEEDBACK'!$AA$64=TRUE, "Y","N")</f>
        <v>N</v>
      </c>
      <c r="BQ39" t="str">
        <f>IF('USER FEEDBACK'!$AC$64=TRUE, "Y","N")</f>
        <v>N</v>
      </c>
      <c r="BR39" t="str">
        <f>IF('USER FEEDBACK'!$AB$64=TRUE, "Y","N")</f>
        <v>N</v>
      </c>
      <c r="BS39" t="str">
        <f>IF('USER FEEDBACK'!$AD$64=TRUE, "Y","N")</f>
        <v>N</v>
      </c>
      <c r="BT39" t="str">
        <f>IF('USER FEEDBACK'!$AE$64=TRUE, "Y","N")</f>
        <v>N</v>
      </c>
      <c r="BU39" t="str">
        <f>IF('USER FEEDBACK'!$AF$64=TRUE, "Y","N")</f>
        <v>N</v>
      </c>
      <c r="BV39">
        <f>'CHECK CONTEXT'!$B$8</f>
        <v>0</v>
      </c>
      <c r="BW39" s="15">
        <f>'CHECK CONTEXT'!$B$12</f>
        <v>0</v>
      </c>
      <c r="BX39">
        <f>'CHECK CONTEXT'!$I$5</f>
        <v>0</v>
      </c>
      <c r="BY39">
        <f ca="1">SUM('USER FEEDBACK'!$G$7:$G$17)</f>
        <v>0</v>
      </c>
      <c r="BZ39">
        <f>'CHECK CONTEXT'!$B$5</f>
        <v>0</v>
      </c>
      <c r="CA39">
        <f>'CHECK CONTEXT'!$B$6</f>
        <v>0</v>
      </c>
      <c r="CB39">
        <f>'CHECK CONTEXT'!$B$7</f>
        <v>0</v>
      </c>
      <c r="CC39">
        <f>'CHECK CONTEXT'!$B$8</f>
        <v>0</v>
      </c>
      <c r="CD39">
        <f>'CHECK CONTEXT'!$B$9</f>
        <v>0</v>
      </c>
    </row>
    <row r="40" spans="1:82">
      <c r="A40" s="332" t="str">
        <f>IF('USER FORM1'!$C$10="","",'USER FORM1'!$C$10)</f>
        <v/>
      </c>
      <c r="B40" s="332" t="str">
        <f>IF('USER FORM1'!$D$10="","",'USER FORM1'!$D$10)</f>
        <v/>
      </c>
      <c r="C40" s="332" t="str">
        <f>TRIM(IF('USER FORM1'!$E$10="", "",'USER FORM1'!$E$10))</f>
        <v/>
      </c>
      <c r="D40" s="332" t="str">
        <f>IF('USER FORM1'!$F$10="","",'USER FORM1'!$F$10)</f>
        <v/>
      </c>
      <c r="E40" s="332" t="str">
        <f>IF('USER FORM1'!$G$10="", "",'USER FORM1'!$G$10)</f>
        <v/>
      </c>
      <c r="F40" s="339" t="s">
        <v>16107</v>
      </c>
      <c r="G40" s="340" t="str">
        <f>IF(ISERROR(VLOOKUP($S40,'USER FORM2'!$B$10:$AU$21,2,FALSE)),"",VLOOKUP($S40,'USER FORM2'!$B$10:$AU$21,2,FALSE))</f>
        <v/>
      </c>
      <c r="H40" s="340" t="str">
        <f>IF(ISERROR(VLOOKUP($S40,'USER FORM2'!$B$10:$AU$21,3,FALSE)),"",VLOOKUP($S40,'USER FORM2'!$B$10:$AU$21,3,FALSE))</f>
        <v/>
      </c>
      <c r="I40" s="340" t="str">
        <f>IF(ISERROR(VLOOKUP($S40,'USER FORM2'!$B$10:$AU$21,4,FALSE)),"",VLOOKUP($S40,'USER FORM2'!$B$10:$AU$21,4,FALSE))</f>
        <v/>
      </c>
      <c r="J40" s="340" t="str">
        <f>IF(ISERROR(VLOOKUP($S40,'USER FORM2'!$B$10:$AU$21,5,FALSE)),"",VLOOKUP($S40,'USER FORM2'!$B$10:$AU$21,5,FALSE))</f>
        <v/>
      </c>
      <c r="K40" s="340" t="str">
        <f>IF(ISERROR(VLOOKUP($S40,'USER FORM2'!$B$10:$AU$21,6,FALSE)),"",VLOOKUP($S40,'USER FORM2'!$B$10:$AU$21,6,FALSE))</f>
        <v/>
      </c>
      <c r="L40" s="340" t="str">
        <f>IF(ISERROR(VLOOKUP($S40,'USER FORM2'!$B$10:$AU$21,7,FALSE)),"",VLOOKUP($S40,'USER FORM2'!$B$10:$AU$21,7,FALSE))</f>
        <v/>
      </c>
      <c r="M40" s="341" t="str">
        <f>IF(ISERROR(VLOOKUP($S40,'USER FORM2'!$B$10:$BB$21,51,FALSE)),"",VLOOKUP($S40,'USER FORM2'!$B$10:$BB$21,51,FALSE))</f>
        <v/>
      </c>
      <c r="N40" s="341" t="str">
        <f>IF(ISERROR(VLOOKUP($S40,'USER FORM2'!$B$10:$BB$21,52,FALSE)),"",VLOOKUP($S40,'USER FORM2'!$B$10:$BB$21,52,FALSE))</f>
        <v/>
      </c>
      <c r="O40" s="341" t="str">
        <f>IF(ISERROR(VLOOKUP($S40,'USER FORM2'!$B$10:$BB$21,12,FALSE)),"",VLOOKUP($S40,'USER FORM2'!$B$10:$BB$21,12,FALSE))</f>
        <v/>
      </c>
      <c r="P40" s="342" t="str">
        <f>IF(ISERROR(VLOOKUP($S40,'USER FORM2'!$B$10:$BB$21,13,FALSE)),"",IF(VLOOKUP($S40,'USER FORM2'!$B$10:$BB$21,13,FALSE)="","",VLOOKUP($S40,'USER FORM2'!$B$10:$BB$21,13,FALSE)))</f>
        <v/>
      </c>
      <c r="Q40" s="342" t="str">
        <f>IF(ISERROR(VLOOKUP($S40,'USER FORM2'!$B$10:$BB$21,16,FALSE)),"",VLOOKUP($S40,'USER FORM2'!$B$10:$BB$21,16,FALSE))</f>
        <v/>
      </c>
      <c r="R40" s="342" t="str">
        <f>IF(ISERROR(VLOOKUP($S40,'USER FORM2'!$B$10:$AW$21,43,FALSE)),"",VLOOKUP($S40,'USER FORM2'!$B$10:$AW$21,43,FALSE))</f>
        <v/>
      </c>
      <c r="S40" s="340" t="str">
        <f>IF('USER FORM3'!C41="","",'USER FORM3'!C41)</f>
        <v/>
      </c>
      <c r="T40" s="340" t="str">
        <f>IF('USER FORM3'!D41="","",'USER FORM3'!D41)</f>
        <v/>
      </c>
      <c r="U40" s="340" t="str">
        <f>IF('USER FORM3'!E41="","",'USER FORM3'!E41)</f>
        <v/>
      </c>
      <c r="V40" s="340" t="str">
        <f>IF('USER FORM3'!F41="","",'USER FORM3'!F41)</f>
        <v/>
      </c>
      <c r="W40" s="340" t="str">
        <f>IF('USER FORM3'!G41="","",'USER FORM3'!G41)</f>
        <v/>
      </c>
      <c r="X40" s="340" t="str">
        <f>IF('USER FORM3'!H41="","",'USER FORM3'!H41)</f>
        <v/>
      </c>
      <c r="Y40" s="340" t="str">
        <f>IF('USER FORM3'!I41="","",'USER FORM3'!I41)</f>
        <v/>
      </c>
      <c r="Z40" s="340" t="str">
        <f>IF('USER FORM3'!J41="","",'USER FORM3'!J41)</f>
        <v/>
      </c>
      <c r="AA40" s="340" t="str">
        <f>IF('USER FORM3'!K41="","",'USER FORM3'!K41)</f>
        <v/>
      </c>
      <c r="AB40" s="340" t="str">
        <f>IF('USER FORM3'!L41="","",'USER FORM3'!L41)</f>
        <v/>
      </c>
      <c r="AC40" s="340" t="str">
        <f>IF('USER FORM3'!M41="","",'USER FORM3'!M41)</f>
        <v/>
      </c>
      <c r="AD40" s="340" t="str">
        <f>IF('USER FORM3'!N41="","",'USER FORM3'!N41)</f>
        <v/>
      </c>
      <c r="AE40" s="340" t="str">
        <f>IF('USER FORM3'!O41="","",'USER FORM3'!O41)</f>
        <v/>
      </c>
      <c r="AF40" s="340" t="str">
        <f>IF('USER FORM3'!P41="","",'USER FORM3'!P41)</f>
        <v/>
      </c>
      <c r="AG40" s="340" t="str">
        <f>IF('USER FORM3'!Q41="","",'USER FORM3'!Q41)</f>
        <v/>
      </c>
      <c r="AH40" s="14"/>
      <c r="AI40" s="14"/>
      <c r="AJ40" s="14"/>
      <c r="AK40" s="14"/>
      <c r="AL40" s="14"/>
      <c r="AM40" s="332" t="str">
        <f>'USER FORM3'!$AY$17</f>
        <v/>
      </c>
      <c r="AN40" s="335" t="str">
        <f>'USER FORM3'!$AY$24</f>
        <v/>
      </c>
      <c r="AO40" s="336" t="str">
        <f>'USER FORM3'!$AY$18</f>
        <v/>
      </c>
      <c r="AP40" s="336" t="str">
        <f>'USER FORM3'!$AY$20</f>
        <v/>
      </c>
      <c r="AQ40" s="337" t="str">
        <f>'USER FORM3'!$AY$19</f>
        <v/>
      </c>
      <c r="AR40" s="337" t="str">
        <f>'USER FORM3'!$AY$22</f>
        <v/>
      </c>
      <c r="AS40" s="436" t="str">
        <f>'USER FORM3'!$AY$36</f>
        <v/>
      </c>
      <c r="AT40" s="336">
        <f>'USER FORM3'!$AY$23</f>
        <v>1</v>
      </c>
      <c r="AU40" s="336" t="str">
        <f>'USER FORM3'!$AY$21</f>
        <v/>
      </c>
      <c r="AV40" s="337" t="str">
        <f>IFERROR('USER FORM3'!$AY$25,"")</f>
        <v/>
      </c>
      <c r="AW40" s="338">
        <f>COUNTIFS(DEGREE_TYPE,"Bachelor",'USER FORM2'!$N$10:$N$21,"PROGRAM GRADUATED")+COUNTIFS(DEGREE_TYPE,"Bachelor",'USER FORM2'!$N$10:$N$21,"PROGRAM IN PROGRESS")</f>
        <v>0</v>
      </c>
      <c r="AX40" s="338">
        <f t="shared" si="0"/>
        <v>0</v>
      </c>
      <c r="AY40" s="338">
        <f t="shared" si="1"/>
        <v>0</v>
      </c>
      <c r="AZ40" s="332" t="str">
        <f>'USER FORM2'!$AQ$3</f>
        <v/>
      </c>
      <c r="BA40" s="337" t="str">
        <f>'USER FORM5'!$AP$2</f>
        <v/>
      </c>
      <c r="BB40" s="332" t="str">
        <f>IF('USER FORM5'!$AE$2=0,"",'USER FORM5'!$AE$2)</f>
        <v>NO</v>
      </c>
      <c r="BC40" s="337" t="str">
        <f>'USER FORM5'!$AZ$2</f>
        <v>NO EXTC</v>
      </c>
      <c r="BD40" s="332" t="str">
        <f>IF('USER FEEDBACK'!$C$47=0,"",'USER FEEDBACK'!$C$47)</f>
        <v/>
      </c>
      <c r="BE40" t="str">
        <f>'USER FEEDBACK'!$Q$8</f>
        <v>NO</v>
      </c>
      <c r="BF40" t="str">
        <f>'USER FEEDBACK'!$Q$11</f>
        <v>Missing Information</v>
      </c>
      <c r="BG40" t="str">
        <f>'USER FEEDBACK'!$Q$14</f>
        <v>No</v>
      </c>
      <c r="BH40" t="str">
        <f>'USER FEEDBACK'!$Q$20&amp;" "&amp;'USER FEEDBACK'!$Q$21&amp;" "&amp;'USER FEEDBACK'!$Q$22</f>
        <v xml:space="preserve">  - -  - -</v>
      </c>
      <c r="BI40" t="str">
        <f>'USER FORM1'!$C$65</f>
        <v>VERSION 2</v>
      </c>
      <c r="BJ40">
        <f>'USER FORM4'!$G$38</f>
        <v>0</v>
      </c>
      <c r="BK40">
        <f>'USER FEEDBACK'!$V$7</f>
        <v>0</v>
      </c>
      <c r="BL40" t="str">
        <f>(IF(OR('USER FEEDBACK'!$Z$64,'USER FEEDBACK'!$Z$31="Q4R"),"Y","N"))</f>
        <v>N</v>
      </c>
      <c r="BM40">
        <f>'USER FORM1'!$D$25</f>
        <v>0</v>
      </c>
      <c r="BN40">
        <f>'USER FORM1'!$D$26</f>
        <v>0</v>
      </c>
      <c r="BO40">
        <f>'USER FORM1'!$D$27</f>
        <v>0</v>
      </c>
      <c r="BP40" t="str">
        <f>IF('USER FEEDBACK'!$AA$64=TRUE, "Y","N")</f>
        <v>N</v>
      </c>
      <c r="BQ40" t="str">
        <f>IF('USER FEEDBACK'!$AC$64=TRUE, "Y","N")</f>
        <v>N</v>
      </c>
      <c r="BR40" t="str">
        <f>IF('USER FEEDBACK'!$AB$64=TRUE, "Y","N")</f>
        <v>N</v>
      </c>
      <c r="BS40" t="str">
        <f>IF('USER FEEDBACK'!$AD$64=TRUE, "Y","N")</f>
        <v>N</v>
      </c>
      <c r="BT40" t="str">
        <f>IF('USER FEEDBACK'!$AE$64=TRUE, "Y","N")</f>
        <v>N</v>
      </c>
      <c r="BU40" t="str">
        <f>IF('USER FEEDBACK'!$AF$64=TRUE, "Y","N")</f>
        <v>N</v>
      </c>
      <c r="BV40">
        <f>'CHECK CONTEXT'!$B$8</f>
        <v>0</v>
      </c>
      <c r="BW40" s="15">
        <f>'CHECK CONTEXT'!$B$12</f>
        <v>0</v>
      </c>
      <c r="BX40">
        <f>'CHECK CONTEXT'!$I$5</f>
        <v>0</v>
      </c>
      <c r="BY40">
        <f ca="1">SUM('USER FEEDBACK'!$G$7:$G$17)</f>
        <v>0</v>
      </c>
      <c r="BZ40">
        <f>'CHECK CONTEXT'!$B$5</f>
        <v>0</v>
      </c>
      <c r="CA40">
        <f>'CHECK CONTEXT'!$B$6</f>
        <v>0</v>
      </c>
      <c r="CB40">
        <f>'CHECK CONTEXT'!$B$7</f>
        <v>0</v>
      </c>
      <c r="CC40">
        <f>'CHECK CONTEXT'!$B$8</f>
        <v>0</v>
      </c>
      <c r="CD40">
        <f>'CHECK CONTEXT'!$B$9</f>
        <v>0</v>
      </c>
    </row>
    <row r="41" spans="1:82">
      <c r="A41" s="332" t="str">
        <f>IF('USER FORM1'!$C$10="","",'USER FORM1'!$C$10)</f>
        <v/>
      </c>
      <c r="B41" s="332" t="str">
        <f>IF('USER FORM1'!$D$10="","",'USER FORM1'!$D$10)</f>
        <v/>
      </c>
      <c r="C41" s="332" t="str">
        <f>TRIM(IF('USER FORM1'!$E$10="", "",'USER FORM1'!$E$10))</f>
        <v/>
      </c>
      <c r="D41" s="332" t="str">
        <f>IF('USER FORM1'!$F$10="","",'USER FORM1'!$F$10)</f>
        <v/>
      </c>
      <c r="E41" s="332" t="str">
        <f>IF('USER FORM1'!$G$10="", "",'USER FORM1'!$G$10)</f>
        <v/>
      </c>
      <c r="F41" s="339" t="s">
        <v>16107</v>
      </c>
      <c r="G41" s="340" t="str">
        <f>IF(ISERROR(VLOOKUP($S41,'USER FORM2'!$B$10:$AU$21,2,FALSE)),"",VLOOKUP($S41,'USER FORM2'!$B$10:$AU$21,2,FALSE))</f>
        <v/>
      </c>
      <c r="H41" s="340" t="str">
        <f>IF(ISERROR(VLOOKUP($S41,'USER FORM2'!$B$10:$AU$21,3,FALSE)),"",VLOOKUP($S41,'USER FORM2'!$B$10:$AU$21,3,FALSE))</f>
        <v/>
      </c>
      <c r="I41" s="340" t="str">
        <f>IF(ISERROR(VLOOKUP($S41,'USER FORM2'!$B$10:$AU$21,4,FALSE)),"",VLOOKUP($S41,'USER FORM2'!$B$10:$AU$21,4,FALSE))</f>
        <v/>
      </c>
      <c r="J41" s="340" t="str">
        <f>IF(ISERROR(VLOOKUP($S41,'USER FORM2'!$B$10:$AU$21,5,FALSE)),"",VLOOKUP($S41,'USER FORM2'!$B$10:$AU$21,5,FALSE))</f>
        <v/>
      </c>
      <c r="K41" s="340" t="str">
        <f>IF(ISERROR(VLOOKUP($S41,'USER FORM2'!$B$10:$AU$21,6,FALSE)),"",VLOOKUP($S41,'USER FORM2'!$B$10:$AU$21,6,FALSE))</f>
        <v/>
      </c>
      <c r="L41" s="340" t="str">
        <f>IF(ISERROR(VLOOKUP($S41,'USER FORM2'!$B$10:$AU$21,7,FALSE)),"",VLOOKUP($S41,'USER FORM2'!$B$10:$AU$21,7,FALSE))</f>
        <v/>
      </c>
      <c r="M41" s="341" t="str">
        <f>IF(ISERROR(VLOOKUP($S41,'USER FORM2'!$B$10:$BB$21,51,FALSE)),"",VLOOKUP($S41,'USER FORM2'!$B$10:$BB$21,51,FALSE))</f>
        <v/>
      </c>
      <c r="N41" s="341" t="str">
        <f>IF(ISERROR(VLOOKUP($S41,'USER FORM2'!$B$10:$BB$21,52,FALSE)),"",VLOOKUP($S41,'USER FORM2'!$B$10:$BB$21,52,FALSE))</f>
        <v/>
      </c>
      <c r="O41" s="341" t="str">
        <f>IF(ISERROR(VLOOKUP($S41,'USER FORM2'!$B$10:$BB$21,12,FALSE)),"",VLOOKUP($S41,'USER FORM2'!$B$10:$BB$21,12,FALSE))</f>
        <v/>
      </c>
      <c r="P41" s="342" t="str">
        <f>IF(ISERROR(VLOOKUP($S41,'USER FORM2'!$B$10:$BB$21,13,FALSE)),"",IF(VLOOKUP($S41,'USER FORM2'!$B$10:$BB$21,13,FALSE)="","",VLOOKUP($S41,'USER FORM2'!$B$10:$BB$21,13,FALSE)))</f>
        <v/>
      </c>
      <c r="Q41" s="342" t="str">
        <f>IF(ISERROR(VLOOKUP($S41,'USER FORM2'!$B$10:$BB$21,16,FALSE)),"",VLOOKUP($S41,'USER FORM2'!$B$10:$BB$21,16,FALSE))</f>
        <v/>
      </c>
      <c r="R41" s="342" t="str">
        <f>IF(ISERROR(VLOOKUP($S41,'USER FORM2'!$B$10:$AW$21,43,FALSE)),"",VLOOKUP($S41,'USER FORM2'!$B$10:$AW$21,43,FALSE))</f>
        <v/>
      </c>
      <c r="S41" s="340" t="str">
        <f>IF('USER FORM3'!C42="","",'USER FORM3'!C42)</f>
        <v/>
      </c>
      <c r="T41" s="340" t="str">
        <f>IF('USER FORM3'!D42="","",'USER FORM3'!D42)</f>
        <v/>
      </c>
      <c r="U41" s="340" t="str">
        <f>IF('USER FORM3'!E42="","",'USER FORM3'!E42)</f>
        <v/>
      </c>
      <c r="V41" s="340" t="str">
        <f>IF('USER FORM3'!F42="","",'USER FORM3'!F42)</f>
        <v/>
      </c>
      <c r="W41" s="340" t="str">
        <f>IF('USER FORM3'!G42="","",'USER FORM3'!G42)</f>
        <v/>
      </c>
      <c r="X41" s="340" t="str">
        <f>IF('USER FORM3'!H42="","",'USER FORM3'!H42)</f>
        <v/>
      </c>
      <c r="Y41" s="340" t="str">
        <f>IF('USER FORM3'!I42="","",'USER FORM3'!I42)</f>
        <v/>
      </c>
      <c r="Z41" s="340" t="str">
        <f>IF('USER FORM3'!J42="","",'USER FORM3'!J42)</f>
        <v/>
      </c>
      <c r="AA41" s="340" t="str">
        <f>IF('USER FORM3'!K42="","",'USER FORM3'!K42)</f>
        <v/>
      </c>
      <c r="AB41" s="340" t="str">
        <f>IF('USER FORM3'!L42="","",'USER FORM3'!L42)</f>
        <v/>
      </c>
      <c r="AC41" s="340" t="str">
        <f>IF('USER FORM3'!M42="","",'USER FORM3'!M42)</f>
        <v/>
      </c>
      <c r="AD41" s="340" t="str">
        <f>IF('USER FORM3'!N42="","",'USER FORM3'!N42)</f>
        <v/>
      </c>
      <c r="AE41" s="340" t="str">
        <f>IF('USER FORM3'!O42="","",'USER FORM3'!O42)</f>
        <v/>
      </c>
      <c r="AF41" s="340" t="str">
        <f>IF('USER FORM3'!P42="","",'USER FORM3'!P42)</f>
        <v/>
      </c>
      <c r="AG41" s="340" t="str">
        <f>IF('USER FORM3'!Q42="","",'USER FORM3'!Q42)</f>
        <v/>
      </c>
      <c r="AH41" s="14"/>
      <c r="AI41" s="14"/>
      <c r="AJ41" s="14"/>
      <c r="AK41" s="14"/>
      <c r="AL41" s="14"/>
      <c r="AM41" s="332" t="str">
        <f>'USER FORM3'!$AY$17</f>
        <v/>
      </c>
      <c r="AN41" s="335" t="str">
        <f>'USER FORM3'!$AY$24</f>
        <v/>
      </c>
      <c r="AO41" s="336" t="str">
        <f>'USER FORM3'!$AY$18</f>
        <v/>
      </c>
      <c r="AP41" s="336" t="str">
        <f>'USER FORM3'!$AY$20</f>
        <v/>
      </c>
      <c r="AQ41" s="337" t="str">
        <f>'USER FORM3'!$AY$19</f>
        <v/>
      </c>
      <c r="AR41" s="337" t="str">
        <f>'USER FORM3'!$AY$22</f>
        <v/>
      </c>
      <c r="AS41" s="436" t="str">
        <f>'USER FORM3'!$AY$36</f>
        <v/>
      </c>
      <c r="AT41" s="336">
        <f>'USER FORM3'!$AY$23</f>
        <v>1</v>
      </c>
      <c r="AU41" s="336" t="str">
        <f>'USER FORM3'!$AY$21</f>
        <v/>
      </c>
      <c r="AV41" s="337" t="str">
        <f>IFERROR('USER FORM3'!$AY$25,"")</f>
        <v/>
      </c>
      <c r="AW41" s="338">
        <f>COUNTIFS(DEGREE_TYPE,"Bachelor",'USER FORM2'!$N$10:$N$21,"PROGRAM GRADUATED")+COUNTIFS(DEGREE_TYPE,"Bachelor",'USER FORM2'!$N$10:$N$21,"PROGRAM IN PROGRESS")</f>
        <v>0</v>
      </c>
      <c r="AX41" s="338">
        <f t="shared" si="0"/>
        <v>0</v>
      </c>
      <c r="AY41" s="338">
        <f t="shared" si="1"/>
        <v>0</v>
      </c>
      <c r="AZ41" s="332" t="str">
        <f>'USER FORM2'!$AQ$3</f>
        <v/>
      </c>
      <c r="BA41" s="337" t="str">
        <f>'USER FORM5'!$AP$2</f>
        <v/>
      </c>
      <c r="BB41" s="332" t="str">
        <f>IF('USER FORM5'!$AE$2=0,"",'USER FORM5'!$AE$2)</f>
        <v>NO</v>
      </c>
      <c r="BC41" s="337" t="str">
        <f>'USER FORM5'!$AZ$2</f>
        <v>NO EXTC</v>
      </c>
      <c r="BD41" s="332" t="str">
        <f>IF('USER FEEDBACK'!$C$47=0,"",'USER FEEDBACK'!$C$47)</f>
        <v/>
      </c>
      <c r="BE41" t="str">
        <f>'USER FEEDBACK'!$Q$8</f>
        <v>NO</v>
      </c>
      <c r="BF41" t="str">
        <f>'USER FEEDBACK'!$Q$11</f>
        <v>Missing Information</v>
      </c>
      <c r="BG41" t="str">
        <f>'USER FEEDBACK'!$Q$14</f>
        <v>No</v>
      </c>
      <c r="BH41" t="str">
        <f>'USER FEEDBACK'!$Q$20&amp;" "&amp;'USER FEEDBACK'!$Q$21&amp;" "&amp;'USER FEEDBACK'!$Q$22</f>
        <v xml:space="preserve">  - -  - -</v>
      </c>
      <c r="BI41" t="str">
        <f>'USER FORM1'!$C$65</f>
        <v>VERSION 2</v>
      </c>
      <c r="BJ41">
        <f>'USER FORM4'!$G$38</f>
        <v>0</v>
      </c>
      <c r="BK41">
        <f>'USER FEEDBACK'!$V$7</f>
        <v>0</v>
      </c>
      <c r="BL41" t="str">
        <f>(IF(OR('USER FEEDBACK'!$Z$64,'USER FEEDBACK'!$Z$31="Q4R"),"Y","N"))</f>
        <v>N</v>
      </c>
      <c r="BM41">
        <f>'USER FORM1'!$D$25</f>
        <v>0</v>
      </c>
      <c r="BN41">
        <f>'USER FORM1'!$D$26</f>
        <v>0</v>
      </c>
      <c r="BO41">
        <f>'USER FORM1'!$D$27</f>
        <v>0</v>
      </c>
      <c r="BP41" t="str">
        <f>IF('USER FEEDBACK'!$AA$64=TRUE, "Y","N")</f>
        <v>N</v>
      </c>
      <c r="BQ41" t="str">
        <f>IF('USER FEEDBACK'!$AC$64=TRUE, "Y","N")</f>
        <v>N</v>
      </c>
      <c r="BR41" t="str">
        <f>IF('USER FEEDBACK'!$AB$64=TRUE, "Y","N")</f>
        <v>N</v>
      </c>
      <c r="BS41" t="str">
        <f>IF('USER FEEDBACK'!$AD$64=TRUE, "Y","N")</f>
        <v>N</v>
      </c>
      <c r="BT41" t="str">
        <f>IF('USER FEEDBACK'!$AE$64=TRUE, "Y","N")</f>
        <v>N</v>
      </c>
      <c r="BU41" t="str">
        <f>IF('USER FEEDBACK'!$AF$64=TRUE, "Y","N")</f>
        <v>N</v>
      </c>
      <c r="BV41">
        <f>'CHECK CONTEXT'!$B$8</f>
        <v>0</v>
      </c>
      <c r="BW41" s="15">
        <f>'CHECK CONTEXT'!$B$12</f>
        <v>0</v>
      </c>
      <c r="BX41">
        <f>'CHECK CONTEXT'!$I$5</f>
        <v>0</v>
      </c>
      <c r="BY41">
        <f ca="1">SUM('USER FEEDBACK'!$G$7:$G$17)</f>
        <v>0</v>
      </c>
      <c r="BZ41">
        <f>'CHECK CONTEXT'!$B$5</f>
        <v>0</v>
      </c>
      <c r="CA41">
        <f>'CHECK CONTEXT'!$B$6</f>
        <v>0</v>
      </c>
      <c r="CB41">
        <f>'CHECK CONTEXT'!$B$7</f>
        <v>0</v>
      </c>
      <c r="CC41">
        <f>'CHECK CONTEXT'!$B$8</f>
        <v>0</v>
      </c>
      <c r="CD41">
        <f>'CHECK CONTEXT'!$B$9</f>
        <v>0</v>
      </c>
    </row>
    <row r="42" spans="1:82">
      <c r="A42" s="332" t="str">
        <f>IF('USER FORM1'!$C$10="","",'USER FORM1'!$C$10)</f>
        <v/>
      </c>
      <c r="B42" s="332" t="str">
        <f>IF('USER FORM1'!$D$10="","",'USER FORM1'!$D$10)</f>
        <v/>
      </c>
      <c r="C42" s="332" t="str">
        <f>TRIM(IF('USER FORM1'!$E$10="", "",'USER FORM1'!$E$10))</f>
        <v/>
      </c>
      <c r="D42" s="332" t="str">
        <f>IF('USER FORM1'!$F$10="","",'USER FORM1'!$F$10)</f>
        <v/>
      </c>
      <c r="E42" s="332" t="str">
        <f>IF('USER FORM1'!$G$10="", "",'USER FORM1'!$G$10)</f>
        <v/>
      </c>
      <c r="F42" s="339" t="s">
        <v>16107</v>
      </c>
      <c r="G42" s="340" t="str">
        <f>IF(ISERROR(VLOOKUP($S42,'USER FORM2'!$B$10:$AU$21,2,FALSE)),"",VLOOKUP($S42,'USER FORM2'!$B$10:$AU$21,2,FALSE))</f>
        <v/>
      </c>
      <c r="H42" s="340" t="str">
        <f>IF(ISERROR(VLOOKUP($S42,'USER FORM2'!$B$10:$AU$21,3,FALSE)),"",VLOOKUP($S42,'USER FORM2'!$B$10:$AU$21,3,FALSE))</f>
        <v/>
      </c>
      <c r="I42" s="340" t="str">
        <f>IF(ISERROR(VLOOKUP($S42,'USER FORM2'!$B$10:$AU$21,4,FALSE)),"",VLOOKUP($S42,'USER FORM2'!$B$10:$AU$21,4,FALSE))</f>
        <v/>
      </c>
      <c r="J42" s="340" t="str">
        <f>IF(ISERROR(VLOOKUP($S42,'USER FORM2'!$B$10:$AU$21,5,FALSE)),"",VLOOKUP($S42,'USER FORM2'!$B$10:$AU$21,5,FALSE))</f>
        <v/>
      </c>
      <c r="K42" s="340" t="str">
        <f>IF(ISERROR(VLOOKUP($S42,'USER FORM2'!$B$10:$AU$21,6,FALSE)),"",VLOOKUP($S42,'USER FORM2'!$B$10:$AU$21,6,FALSE))</f>
        <v/>
      </c>
      <c r="L42" s="340" t="str">
        <f>IF(ISERROR(VLOOKUP($S42,'USER FORM2'!$B$10:$AU$21,7,FALSE)),"",VLOOKUP($S42,'USER FORM2'!$B$10:$AU$21,7,FALSE))</f>
        <v/>
      </c>
      <c r="M42" s="341" t="str">
        <f>IF(ISERROR(VLOOKUP($S42,'USER FORM2'!$B$10:$BB$21,51,FALSE)),"",VLOOKUP($S42,'USER FORM2'!$B$10:$BB$21,51,FALSE))</f>
        <v/>
      </c>
      <c r="N42" s="341" t="str">
        <f>IF(ISERROR(VLOOKUP($S42,'USER FORM2'!$B$10:$BB$21,52,FALSE)),"",VLOOKUP($S42,'USER FORM2'!$B$10:$BB$21,52,FALSE))</f>
        <v/>
      </c>
      <c r="O42" s="341" t="str">
        <f>IF(ISERROR(VLOOKUP($S42,'USER FORM2'!$B$10:$BB$21,12,FALSE)),"",VLOOKUP($S42,'USER FORM2'!$B$10:$BB$21,12,FALSE))</f>
        <v/>
      </c>
      <c r="P42" s="342" t="str">
        <f>IF(ISERROR(VLOOKUP($S42,'USER FORM2'!$B$10:$BB$21,13,FALSE)),"",IF(VLOOKUP($S42,'USER FORM2'!$B$10:$BB$21,13,FALSE)="","",VLOOKUP($S42,'USER FORM2'!$B$10:$BB$21,13,FALSE)))</f>
        <v/>
      </c>
      <c r="Q42" s="342" t="str">
        <f>IF(ISERROR(VLOOKUP($S42,'USER FORM2'!$B$10:$BB$21,16,FALSE)),"",VLOOKUP($S42,'USER FORM2'!$B$10:$BB$21,16,FALSE))</f>
        <v/>
      </c>
      <c r="R42" s="342" t="str">
        <f>IF(ISERROR(VLOOKUP($S42,'USER FORM2'!$B$10:$AW$21,43,FALSE)),"",VLOOKUP($S42,'USER FORM2'!$B$10:$AW$21,43,FALSE))</f>
        <v/>
      </c>
      <c r="S42" s="340" t="str">
        <f>IF('USER FORM3'!C43="","",'USER FORM3'!C43)</f>
        <v/>
      </c>
      <c r="T42" s="340" t="str">
        <f>IF('USER FORM3'!D43="","",'USER FORM3'!D43)</f>
        <v/>
      </c>
      <c r="U42" s="340" t="str">
        <f>IF('USER FORM3'!E43="","",'USER FORM3'!E43)</f>
        <v/>
      </c>
      <c r="V42" s="340" t="str">
        <f>IF('USER FORM3'!F43="","",'USER FORM3'!F43)</f>
        <v/>
      </c>
      <c r="W42" s="340" t="str">
        <f>IF('USER FORM3'!G43="","",'USER FORM3'!G43)</f>
        <v/>
      </c>
      <c r="X42" s="340" t="str">
        <f>IF('USER FORM3'!H43="","",'USER FORM3'!H43)</f>
        <v/>
      </c>
      <c r="Y42" s="340" t="str">
        <f>IF('USER FORM3'!I43="","",'USER FORM3'!I43)</f>
        <v/>
      </c>
      <c r="Z42" s="340" t="str">
        <f>IF('USER FORM3'!J43="","",'USER FORM3'!J43)</f>
        <v/>
      </c>
      <c r="AA42" s="340" t="str">
        <f>IF('USER FORM3'!K43="","",'USER FORM3'!K43)</f>
        <v/>
      </c>
      <c r="AB42" s="340" t="str">
        <f>IF('USER FORM3'!L43="","",'USER FORM3'!L43)</f>
        <v/>
      </c>
      <c r="AC42" s="340" t="str">
        <f>IF('USER FORM3'!M43="","",'USER FORM3'!M43)</f>
        <v/>
      </c>
      <c r="AD42" s="340" t="str">
        <f>IF('USER FORM3'!N43="","",'USER FORM3'!N43)</f>
        <v/>
      </c>
      <c r="AE42" s="340" t="str">
        <f>IF('USER FORM3'!O43="","",'USER FORM3'!O43)</f>
        <v/>
      </c>
      <c r="AF42" s="340" t="str">
        <f>IF('USER FORM3'!P43="","",'USER FORM3'!P43)</f>
        <v/>
      </c>
      <c r="AG42" s="340" t="str">
        <f>IF('USER FORM3'!Q43="","",'USER FORM3'!Q43)</f>
        <v/>
      </c>
      <c r="AH42" s="14"/>
      <c r="AI42" s="14"/>
      <c r="AJ42" s="14"/>
      <c r="AK42" s="14"/>
      <c r="AL42" s="14"/>
      <c r="AM42" s="332" t="str">
        <f>'USER FORM3'!$AY$17</f>
        <v/>
      </c>
      <c r="AN42" s="335" t="str">
        <f>'USER FORM3'!$AY$24</f>
        <v/>
      </c>
      <c r="AO42" s="336" t="str">
        <f>'USER FORM3'!$AY$18</f>
        <v/>
      </c>
      <c r="AP42" s="336" t="str">
        <f>'USER FORM3'!$AY$20</f>
        <v/>
      </c>
      <c r="AQ42" s="337" t="str">
        <f>'USER FORM3'!$AY$19</f>
        <v/>
      </c>
      <c r="AR42" s="337" t="str">
        <f>'USER FORM3'!$AY$22</f>
        <v/>
      </c>
      <c r="AS42" s="436" t="str">
        <f>'USER FORM3'!$AY$36</f>
        <v/>
      </c>
      <c r="AT42" s="336">
        <f>'USER FORM3'!$AY$23</f>
        <v>1</v>
      </c>
      <c r="AU42" s="336" t="str">
        <f>'USER FORM3'!$AY$21</f>
        <v/>
      </c>
      <c r="AV42" s="337" t="str">
        <f>IFERROR('USER FORM3'!$AY$25,"")</f>
        <v/>
      </c>
      <c r="AW42" s="338">
        <f>COUNTIFS(DEGREE_TYPE,"Bachelor",'USER FORM2'!$N$10:$N$21,"PROGRAM GRADUATED")+COUNTIFS(DEGREE_TYPE,"Bachelor",'USER FORM2'!$N$10:$N$21,"PROGRAM IN PROGRESS")</f>
        <v>0</v>
      </c>
      <c r="AX42" s="338">
        <f t="shared" si="0"/>
        <v>0</v>
      </c>
      <c r="AY42" s="338">
        <f t="shared" si="1"/>
        <v>0</v>
      </c>
      <c r="AZ42" s="332" t="str">
        <f>'USER FORM2'!$AQ$3</f>
        <v/>
      </c>
      <c r="BA42" s="337" t="str">
        <f>'USER FORM5'!$AP$2</f>
        <v/>
      </c>
      <c r="BB42" s="332" t="str">
        <f>IF('USER FORM5'!$AE$2=0,"",'USER FORM5'!$AE$2)</f>
        <v>NO</v>
      </c>
      <c r="BC42" s="337" t="str">
        <f>'USER FORM5'!$AZ$2</f>
        <v>NO EXTC</v>
      </c>
      <c r="BD42" s="332" t="str">
        <f>IF('USER FEEDBACK'!$C$47=0,"",'USER FEEDBACK'!$C$47)</f>
        <v/>
      </c>
      <c r="BE42" t="str">
        <f>'USER FEEDBACK'!$Q$8</f>
        <v>NO</v>
      </c>
      <c r="BF42" t="str">
        <f>'USER FEEDBACK'!$Q$11</f>
        <v>Missing Information</v>
      </c>
      <c r="BG42" t="str">
        <f>'USER FEEDBACK'!$Q$14</f>
        <v>No</v>
      </c>
      <c r="BH42" t="str">
        <f>'USER FEEDBACK'!$Q$20&amp;" "&amp;'USER FEEDBACK'!$Q$21&amp;" "&amp;'USER FEEDBACK'!$Q$22</f>
        <v xml:space="preserve">  - -  - -</v>
      </c>
      <c r="BI42" t="str">
        <f>'USER FORM1'!$C$65</f>
        <v>VERSION 2</v>
      </c>
      <c r="BJ42">
        <f>'USER FORM4'!$G$38</f>
        <v>0</v>
      </c>
      <c r="BK42">
        <f>'USER FEEDBACK'!$V$7</f>
        <v>0</v>
      </c>
      <c r="BL42" t="str">
        <f>(IF(OR('USER FEEDBACK'!$Z$64,'USER FEEDBACK'!$Z$31="Q4R"),"Y","N"))</f>
        <v>N</v>
      </c>
      <c r="BM42">
        <f>'USER FORM1'!$D$25</f>
        <v>0</v>
      </c>
      <c r="BN42">
        <f>'USER FORM1'!$D$26</f>
        <v>0</v>
      </c>
      <c r="BO42">
        <f>'USER FORM1'!$D$27</f>
        <v>0</v>
      </c>
      <c r="BP42" t="str">
        <f>IF('USER FEEDBACK'!$AA$64=TRUE, "Y","N")</f>
        <v>N</v>
      </c>
      <c r="BQ42" t="str">
        <f>IF('USER FEEDBACK'!$AC$64=TRUE, "Y","N")</f>
        <v>N</v>
      </c>
      <c r="BR42" t="str">
        <f>IF('USER FEEDBACK'!$AB$64=TRUE, "Y","N")</f>
        <v>N</v>
      </c>
      <c r="BS42" t="str">
        <f>IF('USER FEEDBACK'!$AD$64=TRUE, "Y","N")</f>
        <v>N</v>
      </c>
      <c r="BT42" t="str">
        <f>IF('USER FEEDBACK'!$AE$64=TRUE, "Y","N")</f>
        <v>N</v>
      </c>
      <c r="BU42" t="str">
        <f>IF('USER FEEDBACK'!$AF$64=TRUE, "Y","N")</f>
        <v>N</v>
      </c>
      <c r="BV42">
        <f>'CHECK CONTEXT'!$B$8</f>
        <v>0</v>
      </c>
      <c r="BW42" s="15">
        <f>'CHECK CONTEXT'!$B$12</f>
        <v>0</v>
      </c>
      <c r="BX42">
        <f>'CHECK CONTEXT'!$I$5</f>
        <v>0</v>
      </c>
      <c r="BY42">
        <f ca="1">SUM('USER FEEDBACK'!$G$7:$G$17)</f>
        <v>0</v>
      </c>
      <c r="BZ42">
        <f>'CHECK CONTEXT'!$B$5</f>
        <v>0</v>
      </c>
      <c r="CA42">
        <f>'CHECK CONTEXT'!$B$6</f>
        <v>0</v>
      </c>
      <c r="CB42">
        <f>'CHECK CONTEXT'!$B$7</f>
        <v>0</v>
      </c>
      <c r="CC42">
        <f>'CHECK CONTEXT'!$B$8</f>
        <v>0</v>
      </c>
      <c r="CD42">
        <f>'CHECK CONTEXT'!$B$9</f>
        <v>0</v>
      </c>
    </row>
    <row r="43" spans="1:82">
      <c r="A43" s="332" t="str">
        <f>IF('USER FORM1'!$C$10="","",'USER FORM1'!$C$10)</f>
        <v/>
      </c>
      <c r="B43" s="332" t="str">
        <f>IF('USER FORM1'!$D$10="","",'USER FORM1'!$D$10)</f>
        <v/>
      </c>
      <c r="C43" s="332" t="str">
        <f>TRIM(IF('USER FORM1'!$E$10="", "",'USER FORM1'!$E$10))</f>
        <v/>
      </c>
      <c r="D43" s="332" t="str">
        <f>IF('USER FORM1'!$F$10="","",'USER FORM1'!$F$10)</f>
        <v/>
      </c>
      <c r="E43" s="332" t="str">
        <f>IF('USER FORM1'!$G$10="", "",'USER FORM1'!$G$10)</f>
        <v/>
      </c>
      <c r="F43" s="339" t="s">
        <v>16107</v>
      </c>
      <c r="G43" s="340" t="str">
        <f>IF(ISERROR(VLOOKUP($S43,'USER FORM2'!$B$10:$AU$21,2,FALSE)),"",VLOOKUP($S43,'USER FORM2'!$B$10:$AU$21,2,FALSE))</f>
        <v/>
      </c>
      <c r="H43" s="340" t="str">
        <f>IF(ISERROR(VLOOKUP($S43,'USER FORM2'!$B$10:$AU$21,3,FALSE)),"",VLOOKUP($S43,'USER FORM2'!$B$10:$AU$21,3,FALSE))</f>
        <v/>
      </c>
      <c r="I43" s="340" t="str">
        <f>IF(ISERROR(VLOOKUP($S43,'USER FORM2'!$B$10:$AU$21,4,FALSE)),"",VLOOKUP($S43,'USER FORM2'!$B$10:$AU$21,4,FALSE))</f>
        <v/>
      </c>
      <c r="J43" s="340" t="str">
        <f>IF(ISERROR(VLOOKUP($S43,'USER FORM2'!$B$10:$AU$21,5,FALSE)),"",VLOOKUP($S43,'USER FORM2'!$B$10:$AU$21,5,FALSE))</f>
        <v/>
      </c>
      <c r="K43" s="340" t="str">
        <f>IF(ISERROR(VLOOKUP($S43,'USER FORM2'!$B$10:$AU$21,6,FALSE)),"",VLOOKUP($S43,'USER FORM2'!$B$10:$AU$21,6,FALSE))</f>
        <v/>
      </c>
      <c r="L43" s="340" t="str">
        <f>IF(ISERROR(VLOOKUP($S43,'USER FORM2'!$B$10:$AU$21,7,FALSE)),"",VLOOKUP($S43,'USER FORM2'!$B$10:$AU$21,7,FALSE))</f>
        <v/>
      </c>
      <c r="M43" s="341" t="str">
        <f>IF(ISERROR(VLOOKUP($S43,'USER FORM2'!$B$10:$BB$21,51,FALSE)),"",VLOOKUP($S43,'USER FORM2'!$B$10:$BB$21,51,FALSE))</f>
        <v/>
      </c>
      <c r="N43" s="341" t="str">
        <f>IF(ISERROR(VLOOKUP($S43,'USER FORM2'!$B$10:$BB$21,52,FALSE)),"",VLOOKUP($S43,'USER FORM2'!$B$10:$BB$21,52,FALSE))</f>
        <v/>
      </c>
      <c r="O43" s="341" t="str">
        <f>IF(ISERROR(VLOOKUP($S43,'USER FORM2'!$B$10:$BB$21,12,FALSE)),"",VLOOKUP($S43,'USER FORM2'!$B$10:$BB$21,12,FALSE))</f>
        <v/>
      </c>
      <c r="P43" s="342" t="str">
        <f>IF(ISERROR(VLOOKUP($S43,'USER FORM2'!$B$10:$BB$21,13,FALSE)),"",IF(VLOOKUP($S43,'USER FORM2'!$B$10:$BB$21,13,FALSE)="","",VLOOKUP($S43,'USER FORM2'!$B$10:$BB$21,13,FALSE)))</f>
        <v/>
      </c>
      <c r="Q43" s="342" t="str">
        <f>IF(ISERROR(VLOOKUP($S43,'USER FORM2'!$B$10:$BB$21,16,FALSE)),"",VLOOKUP($S43,'USER FORM2'!$B$10:$BB$21,16,FALSE))</f>
        <v/>
      </c>
      <c r="R43" s="342" t="str">
        <f>IF(ISERROR(VLOOKUP($S43,'USER FORM2'!$B$10:$AW$21,43,FALSE)),"",VLOOKUP($S43,'USER FORM2'!$B$10:$AW$21,43,FALSE))</f>
        <v/>
      </c>
      <c r="S43" s="340" t="str">
        <f>IF('USER FORM3'!C44="","",'USER FORM3'!C44)</f>
        <v/>
      </c>
      <c r="T43" s="340" t="str">
        <f>IF('USER FORM3'!D44="","",'USER FORM3'!D44)</f>
        <v/>
      </c>
      <c r="U43" s="340" t="str">
        <f>IF('USER FORM3'!E44="","",'USER FORM3'!E44)</f>
        <v/>
      </c>
      <c r="V43" s="340" t="str">
        <f>IF('USER FORM3'!F44="","",'USER FORM3'!F44)</f>
        <v/>
      </c>
      <c r="W43" s="340" t="str">
        <f>IF('USER FORM3'!G44="","",'USER FORM3'!G44)</f>
        <v/>
      </c>
      <c r="X43" s="340" t="str">
        <f>IF('USER FORM3'!H44="","",'USER FORM3'!H44)</f>
        <v/>
      </c>
      <c r="Y43" s="340" t="str">
        <f>IF('USER FORM3'!I44="","",'USER FORM3'!I44)</f>
        <v/>
      </c>
      <c r="Z43" s="340" t="str">
        <f>IF('USER FORM3'!J44="","",'USER FORM3'!J44)</f>
        <v/>
      </c>
      <c r="AA43" s="340" t="str">
        <f>IF('USER FORM3'!K44="","",'USER FORM3'!K44)</f>
        <v/>
      </c>
      <c r="AB43" s="340" t="str">
        <f>IF('USER FORM3'!L44="","",'USER FORM3'!L44)</f>
        <v/>
      </c>
      <c r="AC43" s="340" t="str">
        <f>IF('USER FORM3'!M44="","",'USER FORM3'!M44)</f>
        <v/>
      </c>
      <c r="AD43" s="340" t="str">
        <f>IF('USER FORM3'!N44="","",'USER FORM3'!N44)</f>
        <v/>
      </c>
      <c r="AE43" s="340" t="str">
        <f>IF('USER FORM3'!O44="","",'USER FORM3'!O44)</f>
        <v/>
      </c>
      <c r="AF43" s="340" t="str">
        <f>IF('USER FORM3'!P44="","",'USER FORM3'!P44)</f>
        <v/>
      </c>
      <c r="AG43" s="340" t="str">
        <f>IF('USER FORM3'!Q44="","",'USER FORM3'!Q44)</f>
        <v/>
      </c>
      <c r="AH43" s="14"/>
      <c r="AI43" s="14"/>
      <c r="AJ43" s="14"/>
      <c r="AK43" s="14"/>
      <c r="AL43" s="14"/>
      <c r="AM43" s="332" t="str">
        <f>'USER FORM3'!$AY$17</f>
        <v/>
      </c>
      <c r="AN43" s="335" t="str">
        <f>'USER FORM3'!$AY$24</f>
        <v/>
      </c>
      <c r="AO43" s="336" t="str">
        <f>'USER FORM3'!$AY$18</f>
        <v/>
      </c>
      <c r="AP43" s="336" t="str">
        <f>'USER FORM3'!$AY$20</f>
        <v/>
      </c>
      <c r="AQ43" s="337" t="str">
        <f>'USER FORM3'!$AY$19</f>
        <v/>
      </c>
      <c r="AR43" s="337" t="str">
        <f>'USER FORM3'!$AY$22</f>
        <v/>
      </c>
      <c r="AS43" s="436" t="str">
        <f>'USER FORM3'!$AY$36</f>
        <v/>
      </c>
      <c r="AT43" s="336">
        <f>'USER FORM3'!$AY$23</f>
        <v>1</v>
      </c>
      <c r="AU43" s="336" t="str">
        <f>'USER FORM3'!$AY$21</f>
        <v/>
      </c>
      <c r="AV43" s="337" t="str">
        <f>IFERROR('USER FORM3'!$AY$25,"")</f>
        <v/>
      </c>
      <c r="AW43" s="338">
        <f>COUNTIFS(DEGREE_TYPE,"Bachelor",'USER FORM2'!$N$10:$N$21,"PROGRAM GRADUATED")+COUNTIFS(DEGREE_TYPE,"Bachelor",'USER FORM2'!$N$10:$N$21,"PROGRAM IN PROGRESS")</f>
        <v>0</v>
      </c>
      <c r="AX43" s="338">
        <f t="shared" si="0"/>
        <v>0</v>
      </c>
      <c r="AY43" s="338">
        <f t="shared" si="1"/>
        <v>0</v>
      </c>
      <c r="AZ43" s="332" t="str">
        <f>'USER FORM2'!$AQ$3</f>
        <v/>
      </c>
      <c r="BA43" s="337" t="str">
        <f>'USER FORM5'!$AP$2</f>
        <v/>
      </c>
      <c r="BB43" s="332" t="str">
        <f>IF('USER FORM5'!$AE$2=0,"",'USER FORM5'!$AE$2)</f>
        <v>NO</v>
      </c>
      <c r="BC43" s="337" t="str">
        <f>'USER FORM5'!$AZ$2</f>
        <v>NO EXTC</v>
      </c>
      <c r="BD43" s="332" t="str">
        <f>IF('USER FEEDBACK'!$C$47=0,"",'USER FEEDBACK'!$C$47)</f>
        <v/>
      </c>
      <c r="BE43" t="str">
        <f>'USER FEEDBACK'!$Q$8</f>
        <v>NO</v>
      </c>
      <c r="BF43" t="str">
        <f>'USER FEEDBACK'!$Q$11</f>
        <v>Missing Information</v>
      </c>
      <c r="BG43" t="str">
        <f>'USER FEEDBACK'!$Q$14</f>
        <v>No</v>
      </c>
      <c r="BH43" t="str">
        <f>'USER FEEDBACK'!$Q$20&amp;" "&amp;'USER FEEDBACK'!$Q$21&amp;" "&amp;'USER FEEDBACK'!$Q$22</f>
        <v xml:space="preserve">  - -  - -</v>
      </c>
      <c r="BI43" t="str">
        <f>'USER FORM1'!$C$65</f>
        <v>VERSION 2</v>
      </c>
      <c r="BJ43">
        <f>'USER FORM4'!$G$38</f>
        <v>0</v>
      </c>
      <c r="BK43">
        <f>'USER FEEDBACK'!$V$7</f>
        <v>0</v>
      </c>
      <c r="BL43" t="str">
        <f>(IF(OR('USER FEEDBACK'!$Z$64,'USER FEEDBACK'!$Z$31="Q4R"),"Y","N"))</f>
        <v>N</v>
      </c>
      <c r="BM43">
        <f>'USER FORM1'!$D$25</f>
        <v>0</v>
      </c>
      <c r="BN43">
        <f>'USER FORM1'!$D$26</f>
        <v>0</v>
      </c>
      <c r="BO43">
        <f>'USER FORM1'!$D$27</f>
        <v>0</v>
      </c>
      <c r="BP43" t="str">
        <f>IF('USER FEEDBACK'!$AA$64=TRUE, "Y","N")</f>
        <v>N</v>
      </c>
      <c r="BQ43" t="str">
        <f>IF('USER FEEDBACK'!$AC$64=TRUE, "Y","N")</f>
        <v>N</v>
      </c>
      <c r="BR43" t="str">
        <f>IF('USER FEEDBACK'!$AB$64=TRUE, "Y","N")</f>
        <v>N</v>
      </c>
      <c r="BS43" t="str">
        <f>IF('USER FEEDBACK'!$AD$64=TRUE, "Y","N")</f>
        <v>N</v>
      </c>
      <c r="BT43" t="str">
        <f>IF('USER FEEDBACK'!$AE$64=TRUE, "Y","N")</f>
        <v>N</v>
      </c>
      <c r="BU43" t="str">
        <f>IF('USER FEEDBACK'!$AF$64=TRUE, "Y","N")</f>
        <v>N</v>
      </c>
      <c r="BV43">
        <f>'CHECK CONTEXT'!$B$8</f>
        <v>0</v>
      </c>
      <c r="BW43" s="15">
        <f>'CHECK CONTEXT'!$B$12</f>
        <v>0</v>
      </c>
      <c r="BX43">
        <f>'CHECK CONTEXT'!$I$5</f>
        <v>0</v>
      </c>
      <c r="BY43">
        <f ca="1">SUM('USER FEEDBACK'!$G$7:$G$17)</f>
        <v>0</v>
      </c>
      <c r="BZ43">
        <f>'CHECK CONTEXT'!$B$5</f>
        <v>0</v>
      </c>
      <c r="CA43">
        <f>'CHECK CONTEXT'!$B$6</f>
        <v>0</v>
      </c>
      <c r="CB43">
        <f>'CHECK CONTEXT'!$B$7</f>
        <v>0</v>
      </c>
      <c r="CC43">
        <f>'CHECK CONTEXT'!$B$8</f>
        <v>0</v>
      </c>
      <c r="CD43">
        <f>'CHECK CONTEXT'!$B$9</f>
        <v>0</v>
      </c>
    </row>
    <row r="44" spans="1:82">
      <c r="A44" s="332" t="str">
        <f>IF('USER FORM1'!$C$10="","",'USER FORM1'!$C$10)</f>
        <v/>
      </c>
      <c r="B44" s="332" t="str">
        <f>IF('USER FORM1'!$D$10="","",'USER FORM1'!$D$10)</f>
        <v/>
      </c>
      <c r="C44" s="332" t="str">
        <f>TRIM(IF('USER FORM1'!$E$10="", "",'USER FORM1'!$E$10))</f>
        <v/>
      </c>
      <c r="D44" s="332" t="str">
        <f>IF('USER FORM1'!$F$10="","",'USER FORM1'!$F$10)</f>
        <v/>
      </c>
      <c r="E44" s="332" t="str">
        <f>IF('USER FORM1'!$G$10="", "",'USER FORM1'!$G$10)</f>
        <v/>
      </c>
      <c r="F44" s="339" t="s">
        <v>16107</v>
      </c>
      <c r="G44" s="340" t="str">
        <f>IF(ISERROR(VLOOKUP($S44,'USER FORM2'!$B$10:$AU$21,2,FALSE)),"",VLOOKUP($S44,'USER FORM2'!$B$10:$AU$21,2,FALSE))</f>
        <v/>
      </c>
      <c r="H44" s="340" t="str">
        <f>IF(ISERROR(VLOOKUP($S44,'USER FORM2'!$B$10:$AU$21,3,FALSE)),"",VLOOKUP($S44,'USER FORM2'!$B$10:$AU$21,3,FALSE))</f>
        <v/>
      </c>
      <c r="I44" s="340" t="str">
        <f>IF(ISERROR(VLOOKUP($S44,'USER FORM2'!$B$10:$AU$21,4,FALSE)),"",VLOOKUP($S44,'USER FORM2'!$B$10:$AU$21,4,FALSE))</f>
        <v/>
      </c>
      <c r="J44" s="340" t="str">
        <f>IF(ISERROR(VLOOKUP($S44,'USER FORM2'!$B$10:$AU$21,5,FALSE)),"",VLOOKUP($S44,'USER FORM2'!$B$10:$AU$21,5,FALSE))</f>
        <v/>
      </c>
      <c r="K44" s="340" t="str">
        <f>IF(ISERROR(VLOOKUP($S44,'USER FORM2'!$B$10:$AU$21,6,FALSE)),"",VLOOKUP($S44,'USER FORM2'!$B$10:$AU$21,6,FALSE))</f>
        <v/>
      </c>
      <c r="L44" s="340" t="str">
        <f>IF(ISERROR(VLOOKUP($S44,'USER FORM2'!$B$10:$AU$21,7,FALSE)),"",VLOOKUP($S44,'USER FORM2'!$B$10:$AU$21,7,FALSE))</f>
        <v/>
      </c>
      <c r="M44" s="341" t="str">
        <f>IF(ISERROR(VLOOKUP($S44,'USER FORM2'!$B$10:$BB$21,51,FALSE)),"",VLOOKUP($S44,'USER FORM2'!$B$10:$BB$21,51,FALSE))</f>
        <v/>
      </c>
      <c r="N44" s="341" t="str">
        <f>IF(ISERROR(VLOOKUP($S44,'USER FORM2'!$B$10:$BB$21,52,FALSE)),"",VLOOKUP($S44,'USER FORM2'!$B$10:$BB$21,52,FALSE))</f>
        <v/>
      </c>
      <c r="O44" s="341" t="str">
        <f>IF(ISERROR(VLOOKUP($S44,'USER FORM2'!$B$10:$BB$21,12,FALSE)),"",VLOOKUP($S44,'USER FORM2'!$B$10:$BB$21,12,FALSE))</f>
        <v/>
      </c>
      <c r="P44" s="342" t="str">
        <f>IF(ISERROR(VLOOKUP($S44,'USER FORM2'!$B$10:$BB$21,13,FALSE)),"",IF(VLOOKUP($S44,'USER FORM2'!$B$10:$BB$21,13,FALSE)="","",VLOOKUP($S44,'USER FORM2'!$B$10:$BB$21,13,FALSE)))</f>
        <v/>
      </c>
      <c r="Q44" s="342" t="str">
        <f>IF(ISERROR(VLOOKUP($S44,'USER FORM2'!$B$10:$BB$21,16,FALSE)),"",VLOOKUP($S44,'USER FORM2'!$B$10:$BB$21,16,FALSE))</f>
        <v/>
      </c>
      <c r="R44" s="342" t="str">
        <f>IF(ISERROR(VLOOKUP($S44,'USER FORM2'!$B$10:$AW$21,43,FALSE)),"",VLOOKUP($S44,'USER FORM2'!$B$10:$AW$21,43,FALSE))</f>
        <v/>
      </c>
      <c r="S44" s="340" t="str">
        <f>IF('USER FORM3'!C45="","",'USER FORM3'!C45)</f>
        <v/>
      </c>
      <c r="T44" s="340" t="str">
        <f>IF('USER FORM3'!D45="","",'USER FORM3'!D45)</f>
        <v/>
      </c>
      <c r="U44" s="340" t="str">
        <f>IF('USER FORM3'!E45="","",'USER FORM3'!E45)</f>
        <v/>
      </c>
      <c r="V44" s="340" t="str">
        <f>IF('USER FORM3'!F45="","",'USER FORM3'!F45)</f>
        <v/>
      </c>
      <c r="W44" s="340" t="str">
        <f>IF('USER FORM3'!G45="","",'USER FORM3'!G45)</f>
        <v/>
      </c>
      <c r="X44" s="340" t="str">
        <f>IF('USER FORM3'!H45="","",'USER FORM3'!H45)</f>
        <v/>
      </c>
      <c r="Y44" s="340" t="str">
        <f>IF('USER FORM3'!I45="","",'USER FORM3'!I45)</f>
        <v/>
      </c>
      <c r="Z44" s="340" t="str">
        <f>IF('USER FORM3'!J45="","",'USER FORM3'!J45)</f>
        <v/>
      </c>
      <c r="AA44" s="340" t="str">
        <f>IF('USER FORM3'!K45="","",'USER FORM3'!K45)</f>
        <v/>
      </c>
      <c r="AB44" s="340" t="str">
        <f>IF('USER FORM3'!L45="","",'USER FORM3'!L45)</f>
        <v/>
      </c>
      <c r="AC44" s="340" t="str">
        <f>IF('USER FORM3'!M45="","",'USER FORM3'!M45)</f>
        <v/>
      </c>
      <c r="AD44" s="340" t="str">
        <f>IF('USER FORM3'!N45="","",'USER FORM3'!N45)</f>
        <v/>
      </c>
      <c r="AE44" s="340" t="str">
        <f>IF('USER FORM3'!O45="","",'USER FORM3'!O45)</f>
        <v/>
      </c>
      <c r="AF44" s="340" t="str">
        <f>IF('USER FORM3'!P45="","",'USER FORM3'!P45)</f>
        <v/>
      </c>
      <c r="AG44" s="340" t="str">
        <f>IF('USER FORM3'!Q45="","",'USER FORM3'!Q45)</f>
        <v/>
      </c>
      <c r="AH44" s="14"/>
      <c r="AI44" s="14"/>
      <c r="AJ44" s="14"/>
      <c r="AK44" s="14"/>
      <c r="AL44" s="14"/>
      <c r="AM44" s="332" t="str">
        <f>'USER FORM3'!$AY$17</f>
        <v/>
      </c>
      <c r="AN44" s="335" t="str">
        <f>'USER FORM3'!$AY$24</f>
        <v/>
      </c>
      <c r="AO44" s="336" t="str">
        <f>'USER FORM3'!$AY$18</f>
        <v/>
      </c>
      <c r="AP44" s="336" t="str">
        <f>'USER FORM3'!$AY$20</f>
        <v/>
      </c>
      <c r="AQ44" s="337" t="str">
        <f>'USER FORM3'!$AY$19</f>
        <v/>
      </c>
      <c r="AR44" s="337" t="str">
        <f>'USER FORM3'!$AY$22</f>
        <v/>
      </c>
      <c r="AS44" s="436" t="str">
        <f>'USER FORM3'!$AY$36</f>
        <v/>
      </c>
      <c r="AT44" s="336">
        <f>'USER FORM3'!$AY$23</f>
        <v>1</v>
      </c>
      <c r="AU44" s="336" t="str">
        <f>'USER FORM3'!$AY$21</f>
        <v/>
      </c>
      <c r="AV44" s="337" t="str">
        <f>IFERROR('USER FORM3'!$AY$25,"")</f>
        <v/>
      </c>
      <c r="AW44" s="338">
        <f>COUNTIFS(DEGREE_TYPE,"Bachelor",'USER FORM2'!$N$10:$N$21,"PROGRAM GRADUATED")+COUNTIFS(DEGREE_TYPE,"Bachelor",'USER FORM2'!$N$10:$N$21,"PROGRAM IN PROGRESS")</f>
        <v>0</v>
      </c>
      <c r="AX44" s="338">
        <f t="shared" si="0"/>
        <v>0</v>
      </c>
      <c r="AY44" s="338">
        <f t="shared" si="1"/>
        <v>0</v>
      </c>
      <c r="AZ44" s="332" t="str">
        <f>'USER FORM2'!$AQ$3</f>
        <v/>
      </c>
      <c r="BA44" s="337" t="str">
        <f>'USER FORM5'!$AP$2</f>
        <v/>
      </c>
      <c r="BB44" s="332" t="str">
        <f>IF('USER FORM5'!$AE$2=0,"",'USER FORM5'!$AE$2)</f>
        <v>NO</v>
      </c>
      <c r="BC44" s="337" t="str">
        <f>'USER FORM5'!$AZ$2</f>
        <v>NO EXTC</v>
      </c>
      <c r="BD44" s="332" t="str">
        <f>IF('USER FEEDBACK'!$C$47=0,"",'USER FEEDBACK'!$C$47)</f>
        <v/>
      </c>
      <c r="BE44" t="str">
        <f>'USER FEEDBACK'!$Q$8</f>
        <v>NO</v>
      </c>
      <c r="BF44" t="str">
        <f>'USER FEEDBACK'!$Q$11</f>
        <v>Missing Information</v>
      </c>
      <c r="BG44" t="str">
        <f>'USER FEEDBACK'!$Q$14</f>
        <v>No</v>
      </c>
      <c r="BH44" t="str">
        <f>'USER FEEDBACK'!$Q$20&amp;" "&amp;'USER FEEDBACK'!$Q$21&amp;" "&amp;'USER FEEDBACK'!$Q$22</f>
        <v xml:space="preserve">  - -  - -</v>
      </c>
      <c r="BI44" t="str">
        <f>'USER FORM1'!$C$65</f>
        <v>VERSION 2</v>
      </c>
      <c r="BJ44">
        <f>'USER FORM4'!$G$38</f>
        <v>0</v>
      </c>
      <c r="BK44">
        <f>'USER FEEDBACK'!$V$7</f>
        <v>0</v>
      </c>
      <c r="BL44" t="str">
        <f>(IF(OR('USER FEEDBACK'!$Z$64,'USER FEEDBACK'!$Z$31="Q4R"),"Y","N"))</f>
        <v>N</v>
      </c>
      <c r="BM44">
        <f>'USER FORM1'!$D$25</f>
        <v>0</v>
      </c>
      <c r="BN44">
        <f>'USER FORM1'!$D$26</f>
        <v>0</v>
      </c>
      <c r="BO44">
        <f>'USER FORM1'!$D$27</f>
        <v>0</v>
      </c>
      <c r="BP44" t="str">
        <f>IF('USER FEEDBACK'!$AA$64=TRUE, "Y","N")</f>
        <v>N</v>
      </c>
      <c r="BQ44" t="str">
        <f>IF('USER FEEDBACK'!$AC$64=TRUE, "Y","N")</f>
        <v>N</v>
      </c>
      <c r="BR44" t="str">
        <f>IF('USER FEEDBACK'!$AB$64=TRUE, "Y","N")</f>
        <v>N</v>
      </c>
      <c r="BS44" t="str">
        <f>IF('USER FEEDBACK'!$AD$64=TRUE, "Y","N")</f>
        <v>N</v>
      </c>
      <c r="BT44" t="str">
        <f>IF('USER FEEDBACK'!$AE$64=TRUE, "Y","N")</f>
        <v>N</v>
      </c>
      <c r="BU44" t="str">
        <f>IF('USER FEEDBACK'!$AF$64=TRUE, "Y","N")</f>
        <v>N</v>
      </c>
      <c r="BV44">
        <f>'CHECK CONTEXT'!$B$8</f>
        <v>0</v>
      </c>
      <c r="BW44" s="15">
        <f>'CHECK CONTEXT'!$B$12</f>
        <v>0</v>
      </c>
      <c r="BX44">
        <f>'CHECK CONTEXT'!$I$5</f>
        <v>0</v>
      </c>
      <c r="BY44">
        <f ca="1">SUM('USER FEEDBACK'!$G$7:$G$17)</f>
        <v>0</v>
      </c>
      <c r="BZ44">
        <f>'CHECK CONTEXT'!$B$5</f>
        <v>0</v>
      </c>
      <c r="CA44">
        <f>'CHECK CONTEXT'!$B$6</f>
        <v>0</v>
      </c>
      <c r="CB44">
        <f>'CHECK CONTEXT'!$B$7</f>
        <v>0</v>
      </c>
      <c r="CC44">
        <f>'CHECK CONTEXT'!$B$8</f>
        <v>0</v>
      </c>
      <c r="CD44">
        <f>'CHECK CONTEXT'!$B$9</f>
        <v>0</v>
      </c>
    </row>
    <row r="45" spans="1:82">
      <c r="A45" s="332" t="str">
        <f>IF('USER FORM1'!$C$10="","",'USER FORM1'!$C$10)</f>
        <v/>
      </c>
      <c r="B45" s="332" t="str">
        <f>IF('USER FORM1'!$D$10="","",'USER FORM1'!$D$10)</f>
        <v/>
      </c>
      <c r="C45" s="332" t="str">
        <f>TRIM(IF('USER FORM1'!$E$10="", "",'USER FORM1'!$E$10))</f>
        <v/>
      </c>
      <c r="D45" s="332" t="str">
        <f>IF('USER FORM1'!$F$10="","",'USER FORM1'!$F$10)</f>
        <v/>
      </c>
      <c r="E45" s="332" t="str">
        <f>IF('USER FORM1'!$G$10="", "",'USER FORM1'!$G$10)</f>
        <v/>
      </c>
      <c r="F45" s="339" t="s">
        <v>16107</v>
      </c>
      <c r="G45" s="340" t="str">
        <f>IF(ISERROR(VLOOKUP($S45,'USER FORM2'!$B$10:$AU$21,2,FALSE)),"",VLOOKUP($S45,'USER FORM2'!$B$10:$AU$21,2,FALSE))</f>
        <v/>
      </c>
      <c r="H45" s="340" t="str">
        <f>IF(ISERROR(VLOOKUP($S45,'USER FORM2'!$B$10:$AU$21,3,FALSE)),"",VLOOKUP($S45,'USER FORM2'!$B$10:$AU$21,3,FALSE))</f>
        <v/>
      </c>
      <c r="I45" s="340" t="str">
        <f>IF(ISERROR(VLOOKUP($S45,'USER FORM2'!$B$10:$AU$21,4,FALSE)),"",VLOOKUP($S45,'USER FORM2'!$B$10:$AU$21,4,FALSE))</f>
        <v/>
      </c>
      <c r="J45" s="340" t="str">
        <f>IF(ISERROR(VLOOKUP($S45,'USER FORM2'!$B$10:$AU$21,5,FALSE)),"",VLOOKUP($S45,'USER FORM2'!$B$10:$AU$21,5,FALSE))</f>
        <v/>
      </c>
      <c r="K45" s="340" t="str">
        <f>IF(ISERROR(VLOOKUP($S45,'USER FORM2'!$B$10:$AU$21,6,FALSE)),"",VLOOKUP($S45,'USER FORM2'!$B$10:$AU$21,6,FALSE))</f>
        <v/>
      </c>
      <c r="L45" s="340" t="str">
        <f>IF(ISERROR(VLOOKUP($S45,'USER FORM2'!$B$10:$AU$21,7,FALSE)),"",VLOOKUP($S45,'USER FORM2'!$B$10:$AU$21,7,FALSE))</f>
        <v/>
      </c>
      <c r="M45" s="341" t="str">
        <f>IF(ISERROR(VLOOKUP($S45,'USER FORM2'!$B$10:$BB$21,51,FALSE)),"",VLOOKUP($S45,'USER FORM2'!$B$10:$BB$21,51,FALSE))</f>
        <v/>
      </c>
      <c r="N45" s="341" t="str">
        <f>IF(ISERROR(VLOOKUP($S45,'USER FORM2'!$B$10:$BB$21,52,FALSE)),"",VLOOKUP($S45,'USER FORM2'!$B$10:$BB$21,52,FALSE))</f>
        <v/>
      </c>
      <c r="O45" s="341" t="str">
        <f>IF(ISERROR(VLOOKUP($S45,'USER FORM2'!$B$10:$BB$21,12,FALSE)),"",VLOOKUP($S45,'USER FORM2'!$B$10:$BB$21,12,FALSE))</f>
        <v/>
      </c>
      <c r="P45" s="342" t="str">
        <f>IF(ISERROR(VLOOKUP($S45,'USER FORM2'!$B$10:$BB$21,13,FALSE)),"",IF(VLOOKUP($S45,'USER FORM2'!$B$10:$BB$21,13,FALSE)="","",VLOOKUP($S45,'USER FORM2'!$B$10:$BB$21,13,FALSE)))</f>
        <v/>
      </c>
      <c r="Q45" s="342" t="str">
        <f>IF(ISERROR(VLOOKUP($S45,'USER FORM2'!$B$10:$BB$21,16,FALSE)),"",VLOOKUP($S45,'USER FORM2'!$B$10:$BB$21,16,FALSE))</f>
        <v/>
      </c>
      <c r="R45" s="342" t="str">
        <f>IF(ISERROR(VLOOKUP($S45,'USER FORM2'!$B$10:$AW$21,43,FALSE)),"",VLOOKUP($S45,'USER FORM2'!$B$10:$AW$21,43,FALSE))</f>
        <v/>
      </c>
      <c r="S45" s="340" t="str">
        <f>IF('USER FORM3'!C46="","",'USER FORM3'!C46)</f>
        <v/>
      </c>
      <c r="T45" s="340" t="str">
        <f>IF('USER FORM3'!D46="","",'USER FORM3'!D46)</f>
        <v/>
      </c>
      <c r="U45" s="340" t="str">
        <f>IF('USER FORM3'!E46="","",'USER FORM3'!E46)</f>
        <v/>
      </c>
      <c r="V45" s="340" t="str">
        <f>IF('USER FORM3'!F46="","",'USER FORM3'!F46)</f>
        <v/>
      </c>
      <c r="W45" s="340" t="str">
        <f>IF('USER FORM3'!G46="","",'USER FORM3'!G46)</f>
        <v/>
      </c>
      <c r="X45" s="340" t="str">
        <f>IF('USER FORM3'!H46="","",'USER FORM3'!H46)</f>
        <v/>
      </c>
      <c r="Y45" s="340" t="str">
        <f>IF('USER FORM3'!I46="","",'USER FORM3'!I46)</f>
        <v/>
      </c>
      <c r="Z45" s="340" t="str">
        <f>IF('USER FORM3'!J46="","",'USER FORM3'!J46)</f>
        <v/>
      </c>
      <c r="AA45" s="340" t="str">
        <f>IF('USER FORM3'!K46="","",'USER FORM3'!K46)</f>
        <v/>
      </c>
      <c r="AB45" s="340" t="str">
        <f>IF('USER FORM3'!L46="","",'USER FORM3'!L46)</f>
        <v/>
      </c>
      <c r="AC45" s="340" t="str">
        <f>IF('USER FORM3'!M46="","",'USER FORM3'!M46)</f>
        <v/>
      </c>
      <c r="AD45" s="340" t="str">
        <f>IF('USER FORM3'!N46="","",'USER FORM3'!N46)</f>
        <v/>
      </c>
      <c r="AE45" s="340" t="str">
        <f>IF('USER FORM3'!O46="","",'USER FORM3'!O46)</f>
        <v/>
      </c>
      <c r="AF45" s="340" t="str">
        <f>IF('USER FORM3'!P46="","",'USER FORM3'!P46)</f>
        <v/>
      </c>
      <c r="AG45" s="340" t="str">
        <f>IF('USER FORM3'!Q46="","",'USER FORM3'!Q46)</f>
        <v/>
      </c>
      <c r="AH45" s="14"/>
      <c r="AI45" s="14"/>
      <c r="AJ45" s="14"/>
      <c r="AK45" s="14"/>
      <c r="AL45" s="14"/>
      <c r="AM45" s="332" t="str">
        <f>'USER FORM3'!$AY$17</f>
        <v/>
      </c>
      <c r="AN45" s="335" t="str">
        <f>'USER FORM3'!$AY$24</f>
        <v/>
      </c>
      <c r="AO45" s="336" t="str">
        <f>'USER FORM3'!$AY$18</f>
        <v/>
      </c>
      <c r="AP45" s="336" t="str">
        <f>'USER FORM3'!$AY$20</f>
        <v/>
      </c>
      <c r="AQ45" s="337" t="str">
        <f>'USER FORM3'!$AY$19</f>
        <v/>
      </c>
      <c r="AR45" s="337" t="str">
        <f>'USER FORM3'!$AY$22</f>
        <v/>
      </c>
      <c r="AS45" s="436" t="str">
        <f>'USER FORM3'!$AY$36</f>
        <v/>
      </c>
      <c r="AT45" s="336">
        <f>'USER FORM3'!$AY$23</f>
        <v>1</v>
      </c>
      <c r="AU45" s="336" t="str">
        <f>'USER FORM3'!$AY$21</f>
        <v/>
      </c>
      <c r="AV45" s="337" t="str">
        <f>IFERROR('USER FORM3'!$AY$25,"")</f>
        <v/>
      </c>
      <c r="AW45" s="338">
        <f>COUNTIFS(DEGREE_TYPE,"Bachelor",'USER FORM2'!$N$10:$N$21,"PROGRAM GRADUATED")+COUNTIFS(DEGREE_TYPE,"Bachelor",'USER FORM2'!$N$10:$N$21,"PROGRAM IN PROGRESS")</f>
        <v>0</v>
      </c>
      <c r="AX45" s="338">
        <f t="shared" si="0"/>
        <v>0</v>
      </c>
      <c r="AY45" s="338">
        <f t="shared" si="1"/>
        <v>0</v>
      </c>
      <c r="AZ45" s="332" t="str">
        <f>'USER FORM2'!$AQ$3</f>
        <v/>
      </c>
      <c r="BA45" s="337" t="str">
        <f>'USER FORM5'!$AP$2</f>
        <v/>
      </c>
      <c r="BB45" s="332" t="str">
        <f>IF('USER FORM5'!$AE$2=0,"",'USER FORM5'!$AE$2)</f>
        <v>NO</v>
      </c>
      <c r="BC45" s="337" t="str">
        <f>'USER FORM5'!$AZ$2</f>
        <v>NO EXTC</v>
      </c>
      <c r="BD45" s="332" t="str">
        <f>IF('USER FEEDBACK'!$C$47=0,"",'USER FEEDBACK'!$C$47)</f>
        <v/>
      </c>
      <c r="BE45" t="str">
        <f>'USER FEEDBACK'!$Q$8</f>
        <v>NO</v>
      </c>
      <c r="BF45" t="str">
        <f>'USER FEEDBACK'!$Q$11</f>
        <v>Missing Information</v>
      </c>
      <c r="BG45" t="str">
        <f>'USER FEEDBACK'!$Q$14</f>
        <v>No</v>
      </c>
      <c r="BH45" t="str">
        <f>'USER FEEDBACK'!$Q$20&amp;" "&amp;'USER FEEDBACK'!$Q$21&amp;" "&amp;'USER FEEDBACK'!$Q$22</f>
        <v xml:space="preserve">  - -  - -</v>
      </c>
      <c r="BI45" t="str">
        <f>'USER FORM1'!$C$65</f>
        <v>VERSION 2</v>
      </c>
      <c r="BJ45">
        <f>'USER FORM4'!$G$38</f>
        <v>0</v>
      </c>
      <c r="BK45">
        <f>'USER FEEDBACK'!$V$7</f>
        <v>0</v>
      </c>
      <c r="BL45" t="str">
        <f>(IF(OR('USER FEEDBACK'!$Z$64,'USER FEEDBACK'!$Z$31="Q4R"),"Y","N"))</f>
        <v>N</v>
      </c>
      <c r="BM45">
        <f>'USER FORM1'!$D$25</f>
        <v>0</v>
      </c>
      <c r="BN45">
        <f>'USER FORM1'!$D$26</f>
        <v>0</v>
      </c>
      <c r="BO45">
        <f>'USER FORM1'!$D$27</f>
        <v>0</v>
      </c>
      <c r="BP45" t="str">
        <f>IF('USER FEEDBACK'!$AA$64=TRUE, "Y","N")</f>
        <v>N</v>
      </c>
      <c r="BQ45" t="str">
        <f>IF('USER FEEDBACK'!$AC$64=TRUE, "Y","N")</f>
        <v>N</v>
      </c>
      <c r="BR45" t="str">
        <f>IF('USER FEEDBACK'!$AB$64=TRUE, "Y","N")</f>
        <v>N</v>
      </c>
      <c r="BS45" t="str">
        <f>IF('USER FEEDBACK'!$AD$64=TRUE, "Y","N")</f>
        <v>N</v>
      </c>
      <c r="BT45" t="str">
        <f>IF('USER FEEDBACK'!$AE$64=TRUE, "Y","N")</f>
        <v>N</v>
      </c>
      <c r="BU45" t="str">
        <f>IF('USER FEEDBACK'!$AF$64=TRUE, "Y","N")</f>
        <v>N</v>
      </c>
      <c r="BV45">
        <f>'CHECK CONTEXT'!$B$8</f>
        <v>0</v>
      </c>
      <c r="BW45" s="15">
        <f>'CHECK CONTEXT'!$B$12</f>
        <v>0</v>
      </c>
      <c r="BX45">
        <f>'CHECK CONTEXT'!$I$5</f>
        <v>0</v>
      </c>
      <c r="BY45">
        <f ca="1">SUM('USER FEEDBACK'!$G$7:$G$17)</f>
        <v>0</v>
      </c>
      <c r="BZ45">
        <f>'CHECK CONTEXT'!$B$5</f>
        <v>0</v>
      </c>
      <c r="CA45">
        <f>'CHECK CONTEXT'!$B$6</f>
        <v>0</v>
      </c>
      <c r="CB45">
        <f>'CHECK CONTEXT'!$B$7</f>
        <v>0</v>
      </c>
      <c r="CC45">
        <f>'CHECK CONTEXT'!$B$8</f>
        <v>0</v>
      </c>
      <c r="CD45">
        <f>'CHECK CONTEXT'!$B$9</f>
        <v>0</v>
      </c>
    </row>
    <row r="46" spans="1:82">
      <c r="A46" s="332" t="str">
        <f>IF('USER FORM1'!$C$10="","",'USER FORM1'!$C$10)</f>
        <v/>
      </c>
      <c r="B46" s="332" t="str">
        <f>IF('USER FORM1'!$D$10="","",'USER FORM1'!$D$10)</f>
        <v/>
      </c>
      <c r="C46" s="332" t="str">
        <f>TRIM(IF('USER FORM1'!$E$10="", "",'USER FORM1'!$E$10))</f>
        <v/>
      </c>
      <c r="D46" s="332" t="str">
        <f>IF('USER FORM1'!$F$10="","",'USER FORM1'!$F$10)</f>
        <v/>
      </c>
      <c r="E46" s="332" t="str">
        <f>IF('USER FORM1'!$G$10="", "",'USER FORM1'!$G$10)</f>
        <v/>
      </c>
      <c r="F46" s="339" t="s">
        <v>16107</v>
      </c>
      <c r="G46" s="340" t="str">
        <f>IF(ISERROR(VLOOKUP($S46,'USER FORM2'!$B$10:$AU$21,2,FALSE)),"",VLOOKUP($S46,'USER FORM2'!$B$10:$AU$21,2,FALSE))</f>
        <v/>
      </c>
      <c r="H46" s="340" t="str">
        <f>IF(ISERROR(VLOOKUP($S46,'USER FORM2'!$B$10:$AU$21,3,FALSE)),"",VLOOKUP($S46,'USER FORM2'!$B$10:$AU$21,3,FALSE))</f>
        <v/>
      </c>
      <c r="I46" s="340" t="str">
        <f>IF(ISERROR(VLOOKUP($S46,'USER FORM2'!$B$10:$AU$21,4,FALSE)),"",VLOOKUP($S46,'USER FORM2'!$B$10:$AU$21,4,FALSE))</f>
        <v/>
      </c>
      <c r="J46" s="340" t="str">
        <f>IF(ISERROR(VLOOKUP($S46,'USER FORM2'!$B$10:$AU$21,5,FALSE)),"",VLOOKUP($S46,'USER FORM2'!$B$10:$AU$21,5,FALSE))</f>
        <v/>
      </c>
      <c r="K46" s="340" t="str">
        <f>IF(ISERROR(VLOOKUP($S46,'USER FORM2'!$B$10:$AU$21,6,FALSE)),"",VLOOKUP($S46,'USER FORM2'!$B$10:$AU$21,6,FALSE))</f>
        <v/>
      </c>
      <c r="L46" s="340" t="str">
        <f>IF(ISERROR(VLOOKUP($S46,'USER FORM2'!$B$10:$AU$21,7,FALSE)),"",VLOOKUP($S46,'USER FORM2'!$B$10:$AU$21,7,FALSE))</f>
        <v/>
      </c>
      <c r="M46" s="341" t="str">
        <f>IF(ISERROR(VLOOKUP($S46,'USER FORM2'!$B$10:$BB$21,51,FALSE)),"",VLOOKUP($S46,'USER FORM2'!$B$10:$BB$21,51,FALSE))</f>
        <v/>
      </c>
      <c r="N46" s="341" t="str">
        <f>IF(ISERROR(VLOOKUP($S46,'USER FORM2'!$B$10:$BB$21,52,FALSE)),"",VLOOKUP($S46,'USER FORM2'!$B$10:$BB$21,52,FALSE))</f>
        <v/>
      </c>
      <c r="O46" s="341" t="str">
        <f>IF(ISERROR(VLOOKUP($S46,'USER FORM2'!$B$10:$BB$21,12,FALSE)),"",VLOOKUP($S46,'USER FORM2'!$B$10:$BB$21,12,FALSE))</f>
        <v/>
      </c>
      <c r="P46" s="342" t="str">
        <f>IF(ISERROR(VLOOKUP($S46,'USER FORM2'!$B$10:$BB$21,13,FALSE)),"",IF(VLOOKUP($S46,'USER FORM2'!$B$10:$BB$21,13,FALSE)="","",VLOOKUP($S46,'USER FORM2'!$B$10:$BB$21,13,FALSE)))</f>
        <v/>
      </c>
      <c r="Q46" s="342" t="str">
        <f>IF(ISERROR(VLOOKUP($S46,'USER FORM2'!$B$10:$BB$21,16,FALSE)),"",VLOOKUP($S46,'USER FORM2'!$B$10:$BB$21,16,FALSE))</f>
        <v/>
      </c>
      <c r="R46" s="342" t="str">
        <f>IF(ISERROR(VLOOKUP($S46,'USER FORM2'!$B$10:$AW$21,43,FALSE)),"",VLOOKUP($S46,'USER FORM2'!$B$10:$AW$21,43,FALSE))</f>
        <v/>
      </c>
      <c r="S46" s="340" t="str">
        <f>IF('USER FORM3'!C47="","",'USER FORM3'!C47)</f>
        <v/>
      </c>
      <c r="T46" s="340" t="str">
        <f>IF('USER FORM3'!D47="","",'USER FORM3'!D47)</f>
        <v/>
      </c>
      <c r="U46" s="340" t="str">
        <f>IF('USER FORM3'!E47="","",'USER FORM3'!E47)</f>
        <v/>
      </c>
      <c r="V46" s="340" t="str">
        <f>IF('USER FORM3'!F47="","",'USER FORM3'!F47)</f>
        <v/>
      </c>
      <c r="W46" s="340" t="str">
        <f>IF('USER FORM3'!G47="","",'USER FORM3'!G47)</f>
        <v/>
      </c>
      <c r="X46" s="340" t="str">
        <f>IF('USER FORM3'!H47="","",'USER FORM3'!H47)</f>
        <v/>
      </c>
      <c r="Y46" s="340" t="str">
        <f>IF('USER FORM3'!I47="","",'USER FORM3'!I47)</f>
        <v/>
      </c>
      <c r="Z46" s="340" t="str">
        <f>IF('USER FORM3'!J47="","",'USER FORM3'!J47)</f>
        <v/>
      </c>
      <c r="AA46" s="340" t="str">
        <f>IF('USER FORM3'!K47="","",'USER FORM3'!K47)</f>
        <v/>
      </c>
      <c r="AB46" s="340" t="str">
        <f>IF('USER FORM3'!L47="","",'USER FORM3'!L47)</f>
        <v/>
      </c>
      <c r="AC46" s="340" t="str">
        <f>IF('USER FORM3'!M47="","",'USER FORM3'!M47)</f>
        <v/>
      </c>
      <c r="AD46" s="340" t="str">
        <f>IF('USER FORM3'!N47="","",'USER FORM3'!N47)</f>
        <v/>
      </c>
      <c r="AE46" s="340" t="str">
        <f>IF('USER FORM3'!O47="","",'USER FORM3'!O47)</f>
        <v/>
      </c>
      <c r="AF46" s="340" t="str">
        <f>IF('USER FORM3'!P47="","",'USER FORM3'!P47)</f>
        <v/>
      </c>
      <c r="AG46" s="340" t="str">
        <f>IF('USER FORM3'!Q47="","",'USER FORM3'!Q47)</f>
        <v/>
      </c>
      <c r="AH46" s="14"/>
      <c r="AI46" s="14"/>
      <c r="AJ46" s="14"/>
      <c r="AK46" s="14"/>
      <c r="AL46" s="14"/>
      <c r="AM46" s="332" t="str">
        <f>'USER FORM3'!$AY$17</f>
        <v/>
      </c>
      <c r="AN46" s="335" t="str">
        <f>'USER FORM3'!$AY$24</f>
        <v/>
      </c>
      <c r="AO46" s="336" t="str">
        <f>'USER FORM3'!$AY$18</f>
        <v/>
      </c>
      <c r="AP46" s="336" t="str">
        <f>'USER FORM3'!$AY$20</f>
        <v/>
      </c>
      <c r="AQ46" s="337" t="str">
        <f>'USER FORM3'!$AY$19</f>
        <v/>
      </c>
      <c r="AR46" s="337" t="str">
        <f>'USER FORM3'!$AY$22</f>
        <v/>
      </c>
      <c r="AS46" s="436" t="str">
        <f>'USER FORM3'!$AY$36</f>
        <v/>
      </c>
      <c r="AT46" s="336">
        <f>'USER FORM3'!$AY$23</f>
        <v>1</v>
      </c>
      <c r="AU46" s="336" t="str">
        <f>'USER FORM3'!$AY$21</f>
        <v/>
      </c>
      <c r="AV46" s="337" t="str">
        <f>IFERROR('USER FORM3'!$AY$25,"")</f>
        <v/>
      </c>
      <c r="AW46" s="338">
        <f>COUNTIFS(DEGREE_TYPE,"Bachelor",'USER FORM2'!$N$10:$N$21,"PROGRAM GRADUATED")+COUNTIFS(DEGREE_TYPE,"Bachelor",'USER FORM2'!$N$10:$N$21,"PROGRAM IN PROGRESS")</f>
        <v>0</v>
      </c>
      <c r="AX46" s="338">
        <f t="shared" si="0"/>
        <v>0</v>
      </c>
      <c r="AY46" s="338">
        <f t="shared" si="1"/>
        <v>0</v>
      </c>
      <c r="AZ46" s="332" t="str">
        <f>'USER FORM2'!$AQ$3</f>
        <v/>
      </c>
      <c r="BA46" s="337" t="str">
        <f>'USER FORM5'!$AP$2</f>
        <v/>
      </c>
      <c r="BB46" s="332" t="str">
        <f>IF('USER FORM5'!$AE$2=0,"",'USER FORM5'!$AE$2)</f>
        <v>NO</v>
      </c>
      <c r="BC46" s="337" t="str">
        <f>'USER FORM5'!$AZ$2</f>
        <v>NO EXTC</v>
      </c>
      <c r="BD46" s="332" t="str">
        <f>IF('USER FEEDBACK'!$C$47=0,"",'USER FEEDBACK'!$C$47)</f>
        <v/>
      </c>
      <c r="BE46" t="str">
        <f>'USER FEEDBACK'!$Q$8</f>
        <v>NO</v>
      </c>
      <c r="BF46" t="str">
        <f>'USER FEEDBACK'!$Q$11</f>
        <v>Missing Information</v>
      </c>
      <c r="BG46" t="str">
        <f>'USER FEEDBACK'!$Q$14</f>
        <v>No</v>
      </c>
      <c r="BH46" t="str">
        <f>'USER FEEDBACK'!$Q$20&amp;" "&amp;'USER FEEDBACK'!$Q$21&amp;" "&amp;'USER FEEDBACK'!$Q$22</f>
        <v xml:space="preserve">  - -  - -</v>
      </c>
      <c r="BI46" t="str">
        <f>'USER FORM1'!$C$65</f>
        <v>VERSION 2</v>
      </c>
      <c r="BJ46">
        <f>'USER FORM4'!$G$38</f>
        <v>0</v>
      </c>
      <c r="BK46">
        <f>'USER FEEDBACK'!$V$7</f>
        <v>0</v>
      </c>
      <c r="BL46" t="str">
        <f>(IF(OR('USER FEEDBACK'!$Z$64,'USER FEEDBACK'!$Z$31="Q4R"),"Y","N"))</f>
        <v>N</v>
      </c>
      <c r="BM46">
        <f>'USER FORM1'!$D$25</f>
        <v>0</v>
      </c>
      <c r="BN46">
        <f>'USER FORM1'!$D$26</f>
        <v>0</v>
      </c>
      <c r="BO46">
        <f>'USER FORM1'!$D$27</f>
        <v>0</v>
      </c>
      <c r="BP46" t="str">
        <f>IF('USER FEEDBACK'!$AA$64=TRUE, "Y","N")</f>
        <v>N</v>
      </c>
      <c r="BQ46" t="str">
        <f>IF('USER FEEDBACK'!$AC$64=TRUE, "Y","N")</f>
        <v>N</v>
      </c>
      <c r="BR46" t="str">
        <f>IF('USER FEEDBACK'!$AB$64=TRUE, "Y","N")</f>
        <v>N</v>
      </c>
      <c r="BS46" t="str">
        <f>IF('USER FEEDBACK'!$AD$64=TRUE, "Y","N")</f>
        <v>N</v>
      </c>
      <c r="BT46" t="str">
        <f>IF('USER FEEDBACK'!$AE$64=TRUE, "Y","N")</f>
        <v>N</v>
      </c>
      <c r="BU46" t="str">
        <f>IF('USER FEEDBACK'!$AF$64=TRUE, "Y","N")</f>
        <v>N</v>
      </c>
      <c r="BV46">
        <f>'CHECK CONTEXT'!$B$8</f>
        <v>0</v>
      </c>
      <c r="BW46" s="15">
        <f>'CHECK CONTEXT'!$B$12</f>
        <v>0</v>
      </c>
      <c r="BX46">
        <f>'CHECK CONTEXT'!$I$5</f>
        <v>0</v>
      </c>
      <c r="BY46">
        <f ca="1">SUM('USER FEEDBACK'!$G$7:$G$17)</f>
        <v>0</v>
      </c>
      <c r="BZ46">
        <f>'CHECK CONTEXT'!$B$5</f>
        <v>0</v>
      </c>
      <c r="CA46">
        <f>'CHECK CONTEXT'!$B$6</f>
        <v>0</v>
      </c>
      <c r="CB46">
        <f>'CHECK CONTEXT'!$B$7</f>
        <v>0</v>
      </c>
      <c r="CC46">
        <f>'CHECK CONTEXT'!$B$8</f>
        <v>0</v>
      </c>
      <c r="CD46">
        <f>'CHECK CONTEXT'!$B$9</f>
        <v>0</v>
      </c>
    </row>
    <row r="47" spans="1:82">
      <c r="A47" s="332" t="str">
        <f>IF('USER FORM1'!$C$10="","",'USER FORM1'!$C$10)</f>
        <v/>
      </c>
      <c r="B47" s="332" t="str">
        <f>IF('USER FORM1'!$D$10="","",'USER FORM1'!$D$10)</f>
        <v/>
      </c>
      <c r="C47" s="332" t="str">
        <f>TRIM(IF('USER FORM1'!$E$10="", "",'USER FORM1'!$E$10))</f>
        <v/>
      </c>
      <c r="D47" s="332" t="str">
        <f>IF('USER FORM1'!$F$10="","",'USER FORM1'!$F$10)</f>
        <v/>
      </c>
      <c r="E47" s="332" t="str">
        <f>IF('USER FORM1'!$G$10="", "",'USER FORM1'!$G$10)</f>
        <v/>
      </c>
      <c r="F47" s="339" t="s">
        <v>16107</v>
      </c>
      <c r="G47" s="340" t="str">
        <f>IF(ISERROR(VLOOKUP($S47,'USER FORM2'!$B$10:$AU$21,2,FALSE)),"",VLOOKUP($S47,'USER FORM2'!$B$10:$AU$21,2,FALSE))</f>
        <v/>
      </c>
      <c r="H47" s="340" t="str">
        <f>IF(ISERROR(VLOOKUP($S47,'USER FORM2'!$B$10:$AU$21,3,FALSE)),"",VLOOKUP($S47,'USER FORM2'!$B$10:$AU$21,3,FALSE))</f>
        <v/>
      </c>
      <c r="I47" s="340" t="str">
        <f>IF(ISERROR(VLOOKUP($S47,'USER FORM2'!$B$10:$AU$21,4,FALSE)),"",VLOOKUP($S47,'USER FORM2'!$B$10:$AU$21,4,FALSE))</f>
        <v/>
      </c>
      <c r="J47" s="340" t="str">
        <f>IF(ISERROR(VLOOKUP($S47,'USER FORM2'!$B$10:$AU$21,5,FALSE)),"",VLOOKUP($S47,'USER FORM2'!$B$10:$AU$21,5,FALSE))</f>
        <v/>
      </c>
      <c r="K47" s="340" t="str">
        <f>IF(ISERROR(VLOOKUP($S47,'USER FORM2'!$B$10:$AU$21,6,FALSE)),"",VLOOKUP($S47,'USER FORM2'!$B$10:$AU$21,6,FALSE))</f>
        <v/>
      </c>
      <c r="L47" s="340" t="str">
        <f>IF(ISERROR(VLOOKUP($S47,'USER FORM2'!$B$10:$AU$21,7,FALSE)),"",VLOOKUP($S47,'USER FORM2'!$B$10:$AU$21,7,FALSE))</f>
        <v/>
      </c>
      <c r="M47" s="341" t="str">
        <f>IF(ISERROR(VLOOKUP($S47,'USER FORM2'!$B$10:$BB$21,51,FALSE)),"",VLOOKUP($S47,'USER FORM2'!$B$10:$BB$21,51,FALSE))</f>
        <v/>
      </c>
      <c r="N47" s="341" t="str">
        <f>IF(ISERROR(VLOOKUP($S47,'USER FORM2'!$B$10:$BB$21,52,FALSE)),"",VLOOKUP($S47,'USER FORM2'!$B$10:$BB$21,52,FALSE))</f>
        <v/>
      </c>
      <c r="O47" s="341" t="str">
        <f>IF(ISERROR(VLOOKUP($S47,'USER FORM2'!$B$10:$BB$21,12,FALSE)),"",VLOOKUP($S47,'USER FORM2'!$B$10:$BB$21,12,FALSE))</f>
        <v/>
      </c>
      <c r="P47" s="342" t="str">
        <f>IF(ISERROR(VLOOKUP($S47,'USER FORM2'!$B$10:$BB$21,13,FALSE)),"",IF(VLOOKUP($S47,'USER FORM2'!$B$10:$BB$21,13,FALSE)="","",VLOOKUP($S47,'USER FORM2'!$B$10:$BB$21,13,FALSE)))</f>
        <v/>
      </c>
      <c r="Q47" s="342" t="str">
        <f>IF(ISERROR(VLOOKUP($S47,'USER FORM2'!$B$10:$BB$21,16,FALSE)),"",VLOOKUP($S47,'USER FORM2'!$B$10:$BB$21,16,FALSE))</f>
        <v/>
      </c>
      <c r="R47" s="342" t="str">
        <f>IF(ISERROR(VLOOKUP($S47,'USER FORM2'!$B$10:$AW$21,43,FALSE)),"",VLOOKUP($S47,'USER FORM2'!$B$10:$AW$21,43,FALSE))</f>
        <v/>
      </c>
      <c r="S47" s="340" t="str">
        <f>IF('USER FORM3'!C48="","",'USER FORM3'!C48)</f>
        <v/>
      </c>
      <c r="T47" s="340" t="str">
        <f>IF('USER FORM3'!D48="","",'USER FORM3'!D48)</f>
        <v/>
      </c>
      <c r="U47" s="340" t="str">
        <f>IF('USER FORM3'!E48="","",'USER FORM3'!E48)</f>
        <v/>
      </c>
      <c r="V47" s="340" t="str">
        <f>IF('USER FORM3'!F48="","",'USER FORM3'!F48)</f>
        <v/>
      </c>
      <c r="W47" s="340" t="str">
        <f>IF('USER FORM3'!G48="","",'USER FORM3'!G48)</f>
        <v/>
      </c>
      <c r="X47" s="340" t="str">
        <f>IF('USER FORM3'!H48="","",'USER FORM3'!H48)</f>
        <v/>
      </c>
      <c r="Y47" s="340" t="str">
        <f>IF('USER FORM3'!I48="","",'USER FORM3'!I48)</f>
        <v/>
      </c>
      <c r="Z47" s="340" t="str">
        <f>IF('USER FORM3'!J48="","",'USER FORM3'!J48)</f>
        <v/>
      </c>
      <c r="AA47" s="340" t="str">
        <f>IF('USER FORM3'!K48="","",'USER FORM3'!K48)</f>
        <v/>
      </c>
      <c r="AB47" s="340" t="str">
        <f>IF('USER FORM3'!L48="","",'USER FORM3'!L48)</f>
        <v/>
      </c>
      <c r="AC47" s="340" t="str">
        <f>IF('USER FORM3'!M48="","",'USER FORM3'!M48)</f>
        <v/>
      </c>
      <c r="AD47" s="340" t="str">
        <f>IF('USER FORM3'!N48="","",'USER FORM3'!N48)</f>
        <v/>
      </c>
      <c r="AE47" s="340" t="str">
        <f>IF('USER FORM3'!O48="","",'USER FORM3'!O48)</f>
        <v/>
      </c>
      <c r="AF47" s="340" t="str">
        <f>IF('USER FORM3'!P48="","",'USER FORM3'!P48)</f>
        <v/>
      </c>
      <c r="AG47" s="340" t="str">
        <f>IF('USER FORM3'!Q48="","",'USER FORM3'!Q48)</f>
        <v/>
      </c>
      <c r="AH47" s="14"/>
      <c r="AI47" s="14"/>
      <c r="AJ47" s="14"/>
      <c r="AK47" s="14"/>
      <c r="AL47" s="14"/>
      <c r="AM47" s="332" t="str">
        <f>'USER FORM3'!$AY$17</f>
        <v/>
      </c>
      <c r="AN47" s="335" t="str">
        <f>'USER FORM3'!$AY$24</f>
        <v/>
      </c>
      <c r="AO47" s="336" t="str">
        <f>'USER FORM3'!$AY$18</f>
        <v/>
      </c>
      <c r="AP47" s="336" t="str">
        <f>'USER FORM3'!$AY$20</f>
        <v/>
      </c>
      <c r="AQ47" s="337" t="str">
        <f>'USER FORM3'!$AY$19</f>
        <v/>
      </c>
      <c r="AR47" s="337" t="str">
        <f>'USER FORM3'!$AY$22</f>
        <v/>
      </c>
      <c r="AS47" s="436" t="str">
        <f>'USER FORM3'!$AY$36</f>
        <v/>
      </c>
      <c r="AT47" s="336">
        <f>'USER FORM3'!$AY$23</f>
        <v>1</v>
      </c>
      <c r="AU47" s="336" t="str">
        <f>'USER FORM3'!$AY$21</f>
        <v/>
      </c>
      <c r="AV47" s="337" t="str">
        <f>IFERROR('USER FORM3'!$AY$25,"")</f>
        <v/>
      </c>
      <c r="AW47" s="338">
        <f>COUNTIFS(DEGREE_TYPE,"Bachelor",'USER FORM2'!$N$10:$N$21,"PROGRAM GRADUATED")+COUNTIFS(DEGREE_TYPE,"Bachelor",'USER FORM2'!$N$10:$N$21,"PROGRAM IN PROGRESS")</f>
        <v>0</v>
      </c>
      <c r="AX47" s="338">
        <f t="shared" si="0"/>
        <v>0</v>
      </c>
      <c r="AY47" s="338">
        <f t="shared" si="1"/>
        <v>0</v>
      </c>
      <c r="AZ47" s="332" t="str">
        <f>'USER FORM2'!$AQ$3</f>
        <v/>
      </c>
      <c r="BA47" s="337" t="str">
        <f>'USER FORM5'!$AP$2</f>
        <v/>
      </c>
      <c r="BB47" s="332" t="str">
        <f>IF('USER FORM5'!$AE$2=0,"",'USER FORM5'!$AE$2)</f>
        <v>NO</v>
      </c>
      <c r="BC47" s="337" t="str">
        <f>'USER FORM5'!$AZ$2</f>
        <v>NO EXTC</v>
      </c>
      <c r="BD47" s="332" t="str">
        <f>IF('USER FEEDBACK'!$C$47=0,"",'USER FEEDBACK'!$C$47)</f>
        <v/>
      </c>
      <c r="BE47" t="str">
        <f>'USER FEEDBACK'!$Q$8</f>
        <v>NO</v>
      </c>
      <c r="BF47" t="str">
        <f>'USER FEEDBACK'!$Q$11</f>
        <v>Missing Information</v>
      </c>
      <c r="BG47" t="str">
        <f>'USER FEEDBACK'!$Q$14</f>
        <v>No</v>
      </c>
      <c r="BH47" t="str">
        <f>'USER FEEDBACK'!$Q$20&amp;" "&amp;'USER FEEDBACK'!$Q$21&amp;" "&amp;'USER FEEDBACK'!$Q$22</f>
        <v xml:space="preserve">  - -  - -</v>
      </c>
      <c r="BI47" t="str">
        <f>'USER FORM1'!$C$65</f>
        <v>VERSION 2</v>
      </c>
      <c r="BJ47">
        <f>'USER FORM4'!$G$38</f>
        <v>0</v>
      </c>
      <c r="BK47">
        <f>'USER FEEDBACK'!$V$7</f>
        <v>0</v>
      </c>
      <c r="BL47" t="str">
        <f>(IF(OR('USER FEEDBACK'!$Z$64,'USER FEEDBACK'!$Z$31="Q4R"),"Y","N"))</f>
        <v>N</v>
      </c>
      <c r="BM47">
        <f>'USER FORM1'!$D$25</f>
        <v>0</v>
      </c>
      <c r="BN47">
        <f>'USER FORM1'!$D$26</f>
        <v>0</v>
      </c>
      <c r="BO47">
        <f>'USER FORM1'!$D$27</f>
        <v>0</v>
      </c>
      <c r="BP47" t="str">
        <f>IF('USER FEEDBACK'!$AA$64=TRUE, "Y","N")</f>
        <v>N</v>
      </c>
      <c r="BQ47" t="str">
        <f>IF('USER FEEDBACK'!$AC$64=TRUE, "Y","N")</f>
        <v>N</v>
      </c>
      <c r="BR47" t="str">
        <f>IF('USER FEEDBACK'!$AB$64=TRUE, "Y","N")</f>
        <v>N</v>
      </c>
      <c r="BS47" t="str">
        <f>IF('USER FEEDBACK'!$AD$64=TRUE, "Y","N")</f>
        <v>N</v>
      </c>
      <c r="BT47" t="str">
        <f>IF('USER FEEDBACK'!$AE$64=TRUE, "Y","N")</f>
        <v>N</v>
      </c>
      <c r="BU47" t="str">
        <f>IF('USER FEEDBACK'!$AF$64=TRUE, "Y","N")</f>
        <v>N</v>
      </c>
      <c r="BV47">
        <f>'CHECK CONTEXT'!$B$8</f>
        <v>0</v>
      </c>
      <c r="BW47" s="15">
        <f>'CHECK CONTEXT'!$B$12</f>
        <v>0</v>
      </c>
      <c r="BX47">
        <f>'CHECK CONTEXT'!$I$5</f>
        <v>0</v>
      </c>
      <c r="BY47">
        <f ca="1">SUM('USER FEEDBACK'!$G$7:$G$17)</f>
        <v>0</v>
      </c>
      <c r="BZ47">
        <f>'CHECK CONTEXT'!$B$5</f>
        <v>0</v>
      </c>
      <c r="CA47">
        <f>'CHECK CONTEXT'!$B$6</f>
        <v>0</v>
      </c>
      <c r="CB47">
        <f>'CHECK CONTEXT'!$B$7</f>
        <v>0</v>
      </c>
      <c r="CC47">
        <f>'CHECK CONTEXT'!$B$8</f>
        <v>0</v>
      </c>
      <c r="CD47">
        <f>'CHECK CONTEXT'!$B$9</f>
        <v>0</v>
      </c>
    </row>
    <row r="48" spans="1:82">
      <c r="A48" s="332" t="str">
        <f>IF('USER FORM1'!$C$10="","",'USER FORM1'!$C$10)</f>
        <v/>
      </c>
      <c r="B48" s="332" t="str">
        <f>IF('USER FORM1'!$D$10="","",'USER FORM1'!$D$10)</f>
        <v/>
      </c>
      <c r="C48" s="332" t="str">
        <f>TRIM(IF('USER FORM1'!$E$10="", "",'USER FORM1'!$E$10))</f>
        <v/>
      </c>
      <c r="D48" s="332" t="str">
        <f>IF('USER FORM1'!$F$10="","",'USER FORM1'!$F$10)</f>
        <v/>
      </c>
      <c r="E48" s="332" t="str">
        <f>IF('USER FORM1'!$G$10="", "",'USER FORM1'!$G$10)</f>
        <v/>
      </c>
      <c r="F48" s="339" t="s">
        <v>16107</v>
      </c>
      <c r="G48" s="340" t="str">
        <f>IF(ISERROR(VLOOKUP($S48,'USER FORM2'!$B$10:$AU$21,2,FALSE)),"",VLOOKUP($S48,'USER FORM2'!$B$10:$AU$21,2,FALSE))</f>
        <v/>
      </c>
      <c r="H48" s="340" t="str">
        <f>IF(ISERROR(VLOOKUP($S48,'USER FORM2'!$B$10:$AU$21,3,FALSE)),"",VLOOKUP($S48,'USER FORM2'!$B$10:$AU$21,3,FALSE))</f>
        <v/>
      </c>
      <c r="I48" s="340" t="str">
        <f>IF(ISERROR(VLOOKUP($S48,'USER FORM2'!$B$10:$AU$21,4,FALSE)),"",VLOOKUP($S48,'USER FORM2'!$B$10:$AU$21,4,FALSE))</f>
        <v/>
      </c>
      <c r="J48" s="340" t="str">
        <f>IF(ISERROR(VLOOKUP($S48,'USER FORM2'!$B$10:$AU$21,5,FALSE)),"",VLOOKUP($S48,'USER FORM2'!$B$10:$AU$21,5,FALSE))</f>
        <v/>
      </c>
      <c r="K48" s="340" t="str">
        <f>IF(ISERROR(VLOOKUP($S48,'USER FORM2'!$B$10:$AU$21,6,FALSE)),"",VLOOKUP($S48,'USER FORM2'!$B$10:$AU$21,6,FALSE))</f>
        <v/>
      </c>
      <c r="L48" s="340" t="str">
        <f>IF(ISERROR(VLOOKUP($S48,'USER FORM2'!$B$10:$AU$21,7,FALSE)),"",VLOOKUP($S48,'USER FORM2'!$B$10:$AU$21,7,FALSE))</f>
        <v/>
      </c>
      <c r="M48" s="341" t="str">
        <f>IF(ISERROR(VLOOKUP($S48,'USER FORM2'!$B$10:$BB$21,51,FALSE)),"",VLOOKUP($S48,'USER FORM2'!$B$10:$BB$21,51,FALSE))</f>
        <v/>
      </c>
      <c r="N48" s="341" t="str">
        <f>IF(ISERROR(VLOOKUP($S48,'USER FORM2'!$B$10:$BB$21,52,FALSE)),"",VLOOKUP($S48,'USER FORM2'!$B$10:$BB$21,52,FALSE))</f>
        <v/>
      </c>
      <c r="O48" s="341" t="str">
        <f>IF(ISERROR(VLOOKUP($S48,'USER FORM2'!$B$10:$BB$21,12,FALSE)),"",VLOOKUP($S48,'USER FORM2'!$B$10:$BB$21,12,FALSE))</f>
        <v/>
      </c>
      <c r="P48" s="342" t="str">
        <f>IF(ISERROR(VLOOKUP($S48,'USER FORM2'!$B$10:$BB$21,13,FALSE)),"",IF(VLOOKUP($S48,'USER FORM2'!$B$10:$BB$21,13,FALSE)="","",VLOOKUP($S48,'USER FORM2'!$B$10:$BB$21,13,FALSE)))</f>
        <v/>
      </c>
      <c r="Q48" s="342" t="str">
        <f>IF(ISERROR(VLOOKUP($S48,'USER FORM2'!$B$10:$BB$21,16,FALSE)),"",VLOOKUP($S48,'USER FORM2'!$B$10:$BB$21,16,FALSE))</f>
        <v/>
      </c>
      <c r="R48" s="342" t="str">
        <f>IF(ISERROR(VLOOKUP($S48,'USER FORM2'!$B$10:$AW$21,43,FALSE)),"",VLOOKUP($S48,'USER FORM2'!$B$10:$AW$21,43,FALSE))</f>
        <v/>
      </c>
      <c r="S48" s="340" t="str">
        <f>IF('USER FORM3'!C49="","",'USER FORM3'!C49)</f>
        <v/>
      </c>
      <c r="T48" s="340" t="str">
        <f>IF('USER FORM3'!D49="","",'USER FORM3'!D49)</f>
        <v/>
      </c>
      <c r="U48" s="340" t="str">
        <f>IF('USER FORM3'!E49="","",'USER FORM3'!E49)</f>
        <v/>
      </c>
      <c r="V48" s="340" t="str">
        <f>IF('USER FORM3'!F49="","",'USER FORM3'!F49)</f>
        <v/>
      </c>
      <c r="W48" s="340" t="str">
        <f>IF('USER FORM3'!G49="","",'USER FORM3'!G49)</f>
        <v/>
      </c>
      <c r="X48" s="340" t="str">
        <f>IF('USER FORM3'!H49="","",'USER FORM3'!H49)</f>
        <v/>
      </c>
      <c r="Y48" s="340" t="str">
        <f>IF('USER FORM3'!I49="","",'USER FORM3'!I49)</f>
        <v/>
      </c>
      <c r="Z48" s="340" t="str">
        <f>IF('USER FORM3'!J49="","",'USER FORM3'!J49)</f>
        <v/>
      </c>
      <c r="AA48" s="340" t="str">
        <f>IF('USER FORM3'!K49="","",'USER FORM3'!K49)</f>
        <v/>
      </c>
      <c r="AB48" s="340" t="str">
        <f>IF('USER FORM3'!L49="","",'USER FORM3'!L49)</f>
        <v/>
      </c>
      <c r="AC48" s="340" t="str">
        <f>IF('USER FORM3'!M49="","",'USER FORM3'!M49)</f>
        <v/>
      </c>
      <c r="AD48" s="340" t="str">
        <f>IF('USER FORM3'!N49="","",'USER FORM3'!N49)</f>
        <v/>
      </c>
      <c r="AE48" s="340" t="str">
        <f>IF('USER FORM3'!O49="","",'USER FORM3'!O49)</f>
        <v/>
      </c>
      <c r="AF48" s="340" t="str">
        <f>IF('USER FORM3'!P49="","",'USER FORM3'!P49)</f>
        <v/>
      </c>
      <c r="AG48" s="340" t="str">
        <f>IF('USER FORM3'!Q49="","",'USER FORM3'!Q49)</f>
        <v/>
      </c>
      <c r="AH48" s="14"/>
      <c r="AI48" s="14"/>
      <c r="AJ48" s="14"/>
      <c r="AK48" s="14"/>
      <c r="AL48" s="14"/>
      <c r="AM48" s="332" t="str">
        <f>'USER FORM3'!$AY$17</f>
        <v/>
      </c>
      <c r="AN48" s="335" t="str">
        <f>'USER FORM3'!$AY$24</f>
        <v/>
      </c>
      <c r="AO48" s="336" t="str">
        <f>'USER FORM3'!$AY$18</f>
        <v/>
      </c>
      <c r="AP48" s="336" t="str">
        <f>'USER FORM3'!$AY$20</f>
        <v/>
      </c>
      <c r="AQ48" s="337" t="str">
        <f>'USER FORM3'!$AY$19</f>
        <v/>
      </c>
      <c r="AR48" s="337" t="str">
        <f>'USER FORM3'!$AY$22</f>
        <v/>
      </c>
      <c r="AS48" s="436" t="str">
        <f>'USER FORM3'!$AY$36</f>
        <v/>
      </c>
      <c r="AT48" s="336">
        <f>'USER FORM3'!$AY$23</f>
        <v>1</v>
      </c>
      <c r="AU48" s="336" t="str">
        <f>'USER FORM3'!$AY$21</f>
        <v/>
      </c>
      <c r="AV48" s="337" t="str">
        <f>IFERROR('USER FORM3'!$AY$25,"")</f>
        <v/>
      </c>
      <c r="AW48" s="338">
        <f>COUNTIFS(DEGREE_TYPE,"Bachelor",'USER FORM2'!$N$10:$N$21,"PROGRAM GRADUATED")+COUNTIFS(DEGREE_TYPE,"Bachelor",'USER FORM2'!$N$10:$N$21,"PROGRAM IN PROGRESS")</f>
        <v>0</v>
      </c>
      <c r="AX48" s="338">
        <f t="shared" si="0"/>
        <v>0</v>
      </c>
      <c r="AY48" s="338">
        <f t="shared" si="1"/>
        <v>0</v>
      </c>
      <c r="AZ48" s="332" t="str">
        <f>'USER FORM2'!$AQ$3</f>
        <v/>
      </c>
      <c r="BA48" s="337" t="str">
        <f>'USER FORM5'!$AP$2</f>
        <v/>
      </c>
      <c r="BB48" s="332" t="str">
        <f>IF('USER FORM5'!$AE$2=0,"",'USER FORM5'!$AE$2)</f>
        <v>NO</v>
      </c>
      <c r="BC48" s="337" t="str">
        <f>'USER FORM5'!$AZ$2</f>
        <v>NO EXTC</v>
      </c>
      <c r="BD48" s="332" t="str">
        <f>IF('USER FEEDBACK'!$C$47=0,"",'USER FEEDBACK'!$C$47)</f>
        <v/>
      </c>
      <c r="BE48" t="str">
        <f>'USER FEEDBACK'!$Q$8</f>
        <v>NO</v>
      </c>
      <c r="BF48" t="str">
        <f>'USER FEEDBACK'!$Q$11</f>
        <v>Missing Information</v>
      </c>
      <c r="BG48" t="str">
        <f>'USER FEEDBACK'!$Q$14</f>
        <v>No</v>
      </c>
      <c r="BH48" t="str">
        <f>'USER FEEDBACK'!$Q$20&amp;" "&amp;'USER FEEDBACK'!$Q$21&amp;" "&amp;'USER FEEDBACK'!$Q$22</f>
        <v xml:space="preserve">  - -  - -</v>
      </c>
      <c r="BI48" t="str">
        <f>'USER FORM1'!$C$65</f>
        <v>VERSION 2</v>
      </c>
      <c r="BJ48">
        <f>'USER FORM4'!$G$38</f>
        <v>0</v>
      </c>
      <c r="BK48">
        <f>'USER FEEDBACK'!$V$7</f>
        <v>0</v>
      </c>
      <c r="BL48" t="str">
        <f>(IF(OR('USER FEEDBACK'!$Z$64,'USER FEEDBACK'!$Z$31="Q4R"),"Y","N"))</f>
        <v>N</v>
      </c>
      <c r="BM48">
        <f>'USER FORM1'!$D$25</f>
        <v>0</v>
      </c>
      <c r="BN48">
        <f>'USER FORM1'!$D$26</f>
        <v>0</v>
      </c>
      <c r="BO48">
        <f>'USER FORM1'!$D$27</f>
        <v>0</v>
      </c>
      <c r="BP48" t="str">
        <f>IF('USER FEEDBACK'!$AA$64=TRUE, "Y","N")</f>
        <v>N</v>
      </c>
      <c r="BQ48" t="str">
        <f>IF('USER FEEDBACK'!$AC$64=TRUE, "Y","N")</f>
        <v>N</v>
      </c>
      <c r="BR48" t="str">
        <f>IF('USER FEEDBACK'!$AB$64=TRUE, "Y","N")</f>
        <v>N</v>
      </c>
      <c r="BS48" t="str">
        <f>IF('USER FEEDBACK'!$AD$64=TRUE, "Y","N")</f>
        <v>N</v>
      </c>
      <c r="BT48" t="str">
        <f>IF('USER FEEDBACK'!$AE$64=TRUE, "Y","N")</f>
        <v>N</v>
      </c>
      <c r="BU48" t="str">
        <f>IF('USER FEEDBACK'!$AF$64=TRUE, "Y","N")</f>
        <v>N</v>
      </c>
      <c r="BV48">
        <f>'CHECK CONTEXT'!$B$8</f>
        <v>0</v>
      </c>
      <c r="BW48" s="15">
        <f>'CHECK CONTEXT'!$B$12</f>
        <v>0</v>
      </c>
      <c r="BX48">
        <f>'CHECK CONTEXT'!$I$5</f>
        <v>0</v>
      </c>
      <c r="BY48">
        <f ca="1">SUM('USER FEEDBACK'!$G$7:$G$17)</f>
        <v>0</v>
      </c>
      <c r="BZ48">
        <f>'CHECK CONTEXT'!$B$5</f>
        <v>0</v>
      </c>
      <c r="CA48">
        <f>'CHECK CONTEXT'!$B$6</f>
        <v>0</v>
      </c>
      <c r="CB48">
        <f>'CHECK CONTEXT'!$B$7</f>
        <v>0</v>
      </c>
      <c r="CC48">
        <f>'CHECK CONTEXT'!$B$8</f>
        <v>0</v>
      </c>
      <c r="CD48">
        <f>'CHECK CONTEXT'!$B$9</f>
        <v>0</v>
      </c>
    </row>
    <row r="49" spans="1:82">
      <c r="A49" s="332" t="str">
        <f>IF('USER FORM1'!$C$10="","",'USER FORM1'!$C$10)</f>
        <v/>
      </c>
      <c r="B49" s="332" t="str">
        <f>IF('USER FORM1'!$D$10="","",'USER FORM1'!$D$10)</f>
        <v/>
      </c>
      <c r="C49" s="332" t="str">
        <f>TRIM(IF('USER FORM1'!$E$10="", "",'USER FORM1'!$E$10))</f>
        <v/>
      </c>
      <c r="D49" s="332" t="str">
        <f>IF('USER FORM1'!$F$10="","",'USER FORM1'!$F$10)</f>
        <v/>
      </c>
      <c r="E49" s="332" t="str">
        <f>IF('USER FORM1'!$G$10="", "",'USER FORM1'!$G$10)</f>
        <v/>
      </c>
      <c r="F49" s="339" t="s">
        <v>16107</v>
      </c>
      <c r="G49" s="340" t="str">
        <f>IF(ISERROR(VLOOKUP($S49,'USER FORM2'!$B$10:$AU$21,2,FALSE)),"",VLOOKUP($S49,'USER FORM2'!$B$10:$AU$21,2,FALSE))</f>
        <v/>
      </c>
      <c r="H49" s="340" t="str">
        <f>IF(ISERROR(VLOOKUP($S49,'USER FORM2'!$B$10:$AU$21,3,FALSE)),"",VLOOKUP($S49,'USER FORM2'!$B$10:$AU$21,3,FALSE))</f>
        <v/>
      </c>
      <c r="I49" s="340" t="str">
        <f>IF(ISERROR(VLOOKUP($S49,'USER FORM2'!$B$10:$AU$21,4,FALSE)),"",VLOOKUP($S49,'USER FORM2'!$B$10:$AU$21,4,FALSE))</f>
        <v/>
      </c>
      <c r="J49" s="340" t="str">
        <f>IF(ISERROR(VLOOKUP($S49,'USER FORM2'!$B$10:$AU$21,5,FALSE)),"",VLOOKUP($S49,'USER FORM2'!$B$10:$AU$21,5,FALSE))</f>
        <v/>
      </c>
      <c r="K49" s="340" t="str">
        <f>IF(ISERROR(VLOOKUP($S49,'USER FORM2'!$B$10:$AU$21,6,FALSE)),"",VLOOKUP($S49,'USER FORM2'!$B$10:$AU$21,6,FALSE))</f>
        <v/>
      </c>
      <c r="L49" s="340" t="str">
        <f>IF(ISERROR(VLOOKUP($S49,'USER FORM2'!$B$10:$AU$21,7,FALSE)),"",VLOOKUP($S49,'USER FORM2'!$B$10:$AU$21,7,FALSE))</f>
        <v/>
      </c>
      <c r="M49" s="341" t="str">
        <f>IF(ISERROR(VLOOKUP($S49,'USER FORM2'!$B$10:$BB$21,51,FALSE)),"",VLOOKUP($S49,'USER FORM2'!$B$10:$BB$21,51,FALSE))</f>
        <v/>
      </c>
      <c r="N49" s="341" t="str">
        <f>IF(ISERROR(VLOOKUP($S49,'USER FORM2'!$B$10:$BB$21,52,FALSE)),"",VLOOKUP($S49,'USER FORM2'!$B$10:$BB$21,52,FALSE))</f>
        <v/>
      </c>
      <c r="O49" s="341" t="str">
        <f>IF(ISERROR(VLOOKUP($S49,'USER FORM2'!$B$10:$BB$21,12,FALSE)),"",VLOOKUP($S49,'USER FORM2'!$B$10:$BB$21,12,FALSE))</f>
        <v/>
      </c>
      <c r="P49" s="342" t="str">
        <f>IF(ISERROR(VLOOKUP($S49,'USER FORM2'!$B$10:$BB$21,13,FALSE)),"",IF(VLOOKUP($S49,'USER FORM2'!$B$10:$BB$21,13,FALSE)="","",VLOOKUP($S49,'USER FORM2'!$B$10:$BB$21,13,FALSE)))</f>
        <v/>
      </c>
      <c r="Q49" s="342" t="str">
        <f>IF(ISERROR(VLOOKUP($S49,'USER FORM2'!$B$10:$BB$21,16,FALSE)),"",VLOOKUP($S49,'USER FORM2'!$B$10:$BB$21,16,FALSE))</f>
        <v/>
      </c>
      <c r="R49" s="342" t="str">
        <f>IF(ISERROR(VLOOKUP($S49,'USER FORM2'!$B$10:$AW$21,43,FALSE)),"",VLOOKUP($S49,'USER FORM2'!$B$10:$AW$21,43,FALSE))</f>
        <v/>
      </c>
      <c r="S49" s="340" t="str">
        <f>IF('USER FORM3'!C50="","",'USER FORM3'!C50)</f>
        <v/>
      </c>
      <c r="T49" s="340" t="str">
        <f>IF('USER FORM3'!D50="","",'USER FORM3'!D50)</f>
        <v/>
      </c>
      <c r="U49" s="340" t="str">
        <f>IF('USER FORM3'!E50="","",'USER FORM3'!E50)</f>
        <v/>
      </c>
      <c r="V49" s="340" t="str">
        <f>IF('USER FORM3'!F50="","",'USER FORM3'!F50)</f>
        <v/>
      </c>
      <c r="W49" s="340" t="str">
        <f>IF('USER FORM3'!G50="","",'USER FORM3'!G50)</f>
        <v/>
      </c>
      <c r="X49" s="340" t="str">
        <f>IF('USER FORM3'!H50="","",'USER FORM3'!H50)</f>
        <v/>
      </c>
      <c r="Y49" s="340" t="str">
        <f>IF('USER FORM3'!I50="","",'USER FORM3'!I50)</f>
        <v/>
      </c>
      <c r="Z49" s="340" t="str">
        <f>IF('USER FORM3'!J50="","",'USER FORM3'!J50)</f>
        <v/>
      </c>
      <c r="AA49" s="340" t="str">
        <f>IF('USER FORM3'!K50="","",'USER FORM3'!K50)</f>
        <v/>
      </c>
      <c r="AB49" s="340" t="str">
        <f>IF('USER FORM3'!L50="","",'USER FORM3'!L50)</f>
        <v/>
      </c>
      <c r="AC49" s="340" t="str">
        <f>IF('USER FORM3'!M50="","",'USER FORM3'!M50)</f>
        <v/>
      </c>
      <c r="AD49" s="340" t="str">
        <f>IF('USER FORM3'!N50="","",'USER FORM3'!N50)</f>
        <v/>
      </c>
      <c r="AE49" s="340" t="str">
        <f>IF('USER FORM3'!O50="","",'USER FORM3'!O50)</f>
        <v/>
      </c>
      <c r="AF49" s="340" t="str">
        <f>IF('USER FORM3'!P50="","",'USER FORM3'!P50)</f>
        <v/>
      </c>
      <c r="AG49" s="340" t="str">
        <f>IF('USER FORM3'!Q50="","",'USER FORM3'!Q50)</f>
        <v/>
      </c>
      <c r="AH49" s="14"/>
      <c r="AI49" s="14"/>
      <c r="AJ49" s="14"/>
      <c r="AK49" s="14"/>
      <c r="AL49" s="14"/>
      <c r="AM49" s="332" t="str">
        <f>'USER FORM3'!$AY$17</f>
        <v/>
      </c>
      <c r="AN49" s="335" t="str">
        <f>'USER FORM3'!$AY$24</f>
        <v/>
      </c>
      <c r="AO49" s="336" t="str">
        <f>'USER FORM3'!$AY$18</f>
        <v/>
      </c>
      <c r="AP49" s="336" t="str">
        <f>'USER FORM3'!$AY$20</f>
        <v/>
      </c>
      <c r="AQ49" s="337" t="str">
        <f>'USER FORM3'!$AY$19</f>
        <v/>
      </c>
      <c r="AR49" s="337" t="str">
        <f>'USER FORM3'!$AY$22</f>
        <v/>
      </c>
      <c r="AS49" s="436" t="str">
        <f>'USER FORM3'!$AY$36</f>
        <v/>
      </c>
      <c r="AT49" s="336">
        <f>'USER FORM3'!$AY$23</f>
        <v>1</v>
      </c>
      <c r="AU49" s="336" t="str">
        <f>'USER FORM3'!$AY$21</f>
        <v/>
      </c>
      <c r="AV49" s="337" t="str">
        <f>IFERROR('USER FORM3'!$AY$25,"")</f>
        <v/>
      </c>
      <c r="AW49" s="338">
        <f>COUNTIFS(DEGREE_TYPE,"Bachelor",'USER FORM2'!$N$10:$N$21,"PROGRAM GRADUATED")+COUNTIFS(DEGREE_TYPE,"Bachelor",'USER FORM2'!$N$10:$N$21,"PROGRAM IN PROGRESS")</f>
        <v>0</v>
      </c>
      <c r="AX49" s="338">
        <f t="shared" si="0"/>
        <v>0</v>
      </c>
      <c r="AY49" s="338">
        <f t="shared" si="1"/>
        <v>0</v>
      </c>
      <c r="AZ49" s="332" t="str">
        <f>'USER FORM2'!$AQ$3</f>
        <v/>
      </c>
      <c r="BA49" s="337" t="str">
        <f>'USER FORM5'!$AP$2</f>
        <v/>
      </c>
      <c r="BB49" s="332" t="str">
        <f>IF('USER FORM5'!$AE$2=0,"",'USER FORM5'!$AE$2)</f>
        <v>NO</v>
      </c>
      <c r="BC49" s="337" t="str">
        <f>'USER FORM5'!$AZ$2</f>
        <v>NO EXTC</v>
      </c>
      <c r="BD49" s="332" t="str">
        <f>IF('USER FEEDBACK'!$C$47=0,"",'USER FEEDBACK'!$C$47)</f>
        <v/>
      </c>
      <c r="BE49" t="str">
        <f>'USER FEEDBACK'!$Q$8</f>
        <v>NO</v>
      </c>
      <c r="BF49" t="str">
        <f>'USER FEEDBACK'!$Q$11</f>
        <v>Missing Information</v>
      </c>
      <c r="BG49" t="str">
        <f>'USER FEEDBACK'!$Q$14</f>
        <v>No</v>
      </c>
      <c r="BH49" t="str">
        <f>'USER FEEDBACK'!$Q$20&amp;" "&amp;'USER FEEDBACK'!$Q$21&amp;" "&amp;'USER FEEDBACK'!$Q$22</f>
        <v xml:space="preserve">  - -  - -</v>
      </c>
      <c r="BI49" t="str">
        <f>'USER FORM1'!$C$65</f>
        <v>VERSION 2</v>
      </c>
      <c r="BJ49">
        <f>'USER FORM4'!$G$38</f>
        <v>0</v>
      </c>
      <c r="BK49">
        <f>'USER FEEDBACK'!$V$7</f>
        <v>0</v>
      </c>
      <c r="BL49" t="str">
        <f>(IF(OR('USER FEEDBACK'!$Z$64,'USER FEEDBACK'!$Z$31="Q4R"),"Y","N"))</f>
        <v>N</v>
      </c>
      <c r="BM49">
        <f>'USER FORM1'!$D$25</f>
        <v>0</v>
      </c>
      <c r="BN49">
        <f>'USER FORM1'!$D$26</f>
        <v>0</v>
      </c>
      <c r="BO49">
        <f>'USER FORM1'!$D$27</f>
        <v>0</v>
      </c>
      <c r="BP49" t="str">
        <f>IF('USER FEEDBACK'!$AA$64=TRUE, "Y","N")</f>
        <v>N</v>
      </c>
      <c r="BQ49" t="str">
        <f>IF('USER FEEDBACK'!$AC$64=TRUE, "Y","N")</f>
        <v>N</v>
      </c>
      <c r="BR49" t="str">
        <f>IF('USER FEEDBACK'!$AB$64=TRUE, "Y","N")</f>
        <v>N</v>
      </c>
      <c r="BS49" t="str">
        <f>IF('USER FEEDBACK'!$AD$64=TRUE, "Y","N")</f>
        <v>N</v>
      </c>
      <c r="BT49" t="str">
        <f>IF('USER FEEDBACK'!$AE$64=TRUE, "Y","N")</f>
        <v>N</v>
      </c>
      <c r="BU49" t="str">
        <f>IF('USER FEEDBACK'!$AF$64=TRUE, "Y","N")</f>
        <v>N</v>
      </c>
      <c r="BV49">
        <f>'CHECK CONTEXT'!$B$8</f>
        <v>0</v>
      </c>
      <c r="BW49" s="15">
        <f>'CHECK CONTEXT'!$B$12</f>
        <v>0</v>
      </c>
      <c r="BX49">
        <f>'CHECK CONTEXT'!$I$5</f>
        <v>0</v>
      </c>
      <c r="BY49">
        <f ca="1">SUM('USER FEEDBACK'!$G$7:$G$17)</f>
        <v>0</v>
      </c>
      <c r="BZ49">
        <f>'CHECK CONTEXT'!$B$5</f>
        <v>0</v>
      </c>
      <c r="CA49">
        <f>'CHECK CONTEXT'!$B$6</f>
        <v>0</v>
      </c>
      <c r="CB49">
        <f>'CHECK CONTEXT'!$B$7</f>
        <v>0</v>
      </c>
      <c r="CC49">
        <f>'CHECK CONTEXT'!$B$8</f>
        <v>0</v>
      </c>
      <c r="CD49">
        <f>'CHECK CONTEXT'!$B$9</f>
        <v>0</v>
      </c>
    </row>
    <row r="50" spans="1:82">
      <c r="A50" s="332" t="str">
        <f>IF('USER FORM1'!$C$10="","",'USER FORM1'!$C$10)</f>
        <v/>
      </c>
      <c r="B50" s="332" t="str">
        <f>IF('USER FORM1'!$D$10="","",'USER FORM1'!$D$10)</f>
        <v/>
      </c>
      <c r="C50" s="332" t="str">
        <f>TRIM(IF('USER FORM1'!$E$10="", "",'USER FORM1'!$E$10))</f>
        <v/>
      </c>
      <c r="D50" s="332" t="str">
        <f>IF('USER FORM1'!$F$10="","",'USER FORM1'!$F$10)</f>
        <v/>
      </c>
      <c r="E50" s="332" t="str">
        <f>IF('USER FORM1'!$G$10="", "",'USER FORM1'!$G$10)</f>
        <v/>
      </c>
      <c r="F50" s="339" t="s">
        <v>16107</v>
      </c>
      <c r="G50" s="340" t="str">
        <f>IF(ISERROR(VLOOKUP($S50,'USER FORM2'!$B$10:$AU$21,2,FALSE)),"",VLOOKUP($S50,'USER FORM2'!$B$10:$AU$21,2,FALSE))</f>
        <v/>
      </c>
      <c r="H50" s="340" t="str">
        <f>IF(ISERROR(VLOOKUP($S50,'USER FORM2'!$B$10:$AU$21,3,FALSE)),"",VLOOKUP($S50,'USER FORM2'!$B$10:$AU$21,3,FALSE))</f>
        <v/>
      </c>
      <c r="I50" s="340" t="str">
        <f>IF(ISERROR(VLOOKUP($S50,'USER FORM2'!$B$10:$AU$21,4,FALSE)),"",VLOOKUP($S50,'USER FORM2'!$B$10:$AU$21,4,FALSE))</f>
        <v/>
      </c>
      <c r="J50" s="340" t="str">
        <f>IF(ISERROR(VLOOKUP($S50,'USER FORM2'!$B$10:$AU$21,5,FALSE)),"",VLOOKUP($S50,'USER FORM2'!$B$10:$AU$21,5,FALSE))</f>
        <v/>
      </c>
      <c r="K50" s="340" t="str">
        <f>IF(ISERROR(VLOOKUP($S50,'USER FORM2'!$B$10:$AU$21,6,FALSE)),"",VLOOKUP($S50,'USER FORM2'!$B$10:$AU$21,6,FALSE))</f>
        <v/>
      </c>
      <c r="L50" s="340" t="str">
        <f>IF(ISERROR(VLOOKUP($S50,'USER FORM2'!$B$10:$AU$21,7,FALSE)),"",VLOOKUP($S50,'USER FORM2'!$B$10:$AU$21,7,FALSE))</f>
        <v/>
      </c>
      <c r="M50" s="341" t="str">
        <f>IF(ISERROR(VLOOKUP($S50,'USER FORM2'!$B$10:$BB$21,51,FALSE)),"",VLOOKUP($S50,'USER FORM2'!$B$10:$BB$21,51,FALSE))</f>
        <v/>
      </c>
      <c r="N50" s="341" t="str">
        <f>IF(ISERROR(VLOOKUP($S50,'USER FORM2'!$B$10:$BB$21,52,FALSE)),"",VLOOKUP($S50,'USER FORM2'!$B$10:$BB$21,52,FALSE))</f>
        <v/>
      </c>
      <c r="O50" s="341" t="str">
        <f>IF(ISERROR(VLOOKUP($S50,'USER FORM2'!$B$10:$BB$21,12,FALSE)),"",VLOOKUP($S50,'USER FORM2'!$B$10:$BB$21,12,FALSE))</f>
        <v/>
      </c>
      <c r="P50" s="342" t="str">
        <f>IF(ISERROR(VLOOKUP($S50,'USER FORM2'!$B$10:$BB$21,13,FALSE)),"",IF(VLOOKUP($S50,'USER FORM2'!$B$10:$BB$21,13,FALSE)="","",VLOOKUP($S50,'USER FORM2'!$B$10:$BB$21,13,FALSE)))</f>
        <v/>
      </c>
      <c r="Q50" s="342" t="str">
        <f>IF(ISERROR(VLOOKUP($S50,'USER FORM2'!$B$10:$BB$21,16,FALSE)),"",VLOOKUP($S50,'USER FORM2'!$B$10:$BB$21,16,FALSE))</f>
        <v/>
      </c>
      <c r="R50" s="342" t="str">
        <f>IF(ISERROR(VLOOKUP($S50,'USER FORM2'!$B$10:$AW$21,43,FALSE)),"",VLOOKUP($S50,'USER FORM2'!$B$10:$AW$21,43,FALSE))</f>
        <v/>
      </c>
      <c r="S50" s="340" t="str">
        <f>IF('USER FORM3'!C51="","",'USER FORM3'!C51)</f>
        <v/>
      </c>
      <c r="T50" s="340" t="str">
        <f>IF('USER FORM3'!D51="","",'USER FORM3'!D51)</f>
        <v/>
      </c>
      <c r="U50" s="340" t="str">
        <f>IF('USER FORM3'!E51="","",'USER FORM3'!E51)</f>
        <v/>
      </c>
      <c r="V50" s="340" t="str">
        <f>IF('USER FORM3'!F51="","",'USER FORM3'!F51)</f>
        <v/>
      </c>
      <c r="W50" s="340" t="str">
        <f>IF('USER FORM3'!G51="","",'USER FORM3'!G51)</f>
        <v/>
      </c>
      <c r="X50" s="340" t="str">
        <f>IF('USER FORM3'!H51="","",'USER FORM3'!H51)</f>
        <v/>
      </c>
      <c r="Y50" s="340" t="str">
        <f>IF('USER FORM3'!I51="","",'USER FORM3'!I51)</f>
        <v/>
      </c>
      <c r="Z50" s="340" t="str">
        <f>IF('USER FORM3'!J51="","",'USER FORM3'!J51)</f>
        <v/>
      </c>
      <c r="AA50" s="340" t="str">
        <f>IF('USER FORM3'!K51="","",'USER FORM3'!K51)</f>
        <v/>
      </c>
      <c r="AB50" s="340" t="str">
        <f>IF('USER FORM3'!L51="","",'USER FORM3'!L51)</f>
        <v/>
      </c>
      <c r="AC50" s="340" t="str">
        <f>IF('USER FORM3'!M51="","",'USER FORM3'!M51)</f>
        <v/>
      </c>
      <c r="AD50" s="340" t="str">
        <f>IF('USER FORM3'!N51="","",'USER FORM3'!N51)</f>
        <v/>
      </c>
      <c r="AE50" s="340" t="str">
        <f>IF('USER FORM3'!O51="","",'USER FORM3'!O51)</f>
        <v/>
      </c>
      <c r="AF50" s="340" t="str">
        <f>IF('USER FORM3'!P51="","",'USER FORM3'!P51)</f>
        <v/>
      </c>
      <c r="AG50" s="340" t="str">
        <f>IF('USER FORM3'!Q51="","",'USER FORM3'!Q51)</f>
        <v/>
      </c>
      <c r="AH50" s="14"/>
      <c r="AI50" s="14"/>
      <c r="AJ50" s="14"/>
      <c r="AK50" s="14"/>
      <c r="AL50" s="14"/>
      <c r="AM50" s="332" t="str">
        <f>'USER FORM3'!$AY$17</f>
        <v/>
      </c>
      <c r="AN50" s="335" t="str">
        <f>'USER FORM3'!$AY$24</f>
        <v/>
      </c>
      <c r="AO50" s="336" t="str">
        <f>'USER FORM3'!$AY$18</f>
        <v/>
      </c>
      <c r="AP50" s="336" t="str">
        <f>'USER FORM3'!$AY$20</f>
        <v/>
      </c>
      <c r="AQ50" s="337" t="str">
        <f>'USER FORM3'!$AY$19</f>
        <v/>
      </c>
      <c r="AR50" s="337" t="str">
        <f>'USER FORM3'!$AY$22</f>
        <v/>
      </c>
      <c r="AS50" s="436" t="str">
        <f>'USER FORM3'!$AY$36</f>
        <v/>
      </c>
      <c r="AT50" s="336">
        <f>'USER FORM3'!$AY$23</f>
        <v>1</v>
      </c>
      <c r="AU50" s="336" t="str">
        <f>'USER FORM3'!$AY$21</f>
        <v/>
      </c>
      <c r="AV50" s="337" t="str">
        <f>IFERROR('USER FORM3'!$AY$25,"")</f>
        <v/>
      </c>
      <c r="AW50" s="338">
        <f>COUNTIFS(DEGREE_TYPE,"Bachelor",'USER FORM2'!$N$10:$N$21,"PROGRAM GRADUATED")+COUNTIFS(DEGREE_TYPE,"Bachelor",'USER FORM2'!$N$10:$N$21,"PROGRAM IN PROGRESS")</f>
        <v>0</v>
      </c>
      <c r="AX50" s="338">
        <f t="shared" si="0"/>
        <v>0</v>
      </c>
      <c r="AY50" s="338">
        <f t="shared" si="1"/>
        <v>0</v>
      </c>
      <c r="AZ50" s="332" t="str">
        <f>'USER FORM2'!$AQ$3</f>
        <v/>
      </c>
      <c r="BA50" s="337" t="str">
        <f>'USER FORM5'!$AP$2</f>
        <v/>
      </c>
      <c r="BB50" s="332" t="str">
        <f>IF('USER FORM5'!$AE$2=0,"",'USER FORM5'!$AE$2)</f>
        <v>NO</v>
      </c>
      <c r="BC50" s="337" t="str">
        <f>'USER FORM5'!$AZ$2</f>
        <v>NO EXTC</v>
      </c>
      <c r="BD50" s="332" t="str">
        <f>IF('USER FEEDBACK'!$C$47=0,"",'USER FEEDBACK'!$C$47)</f>
        <v/>
      </c>
      <c r="BE50" t="str">
        <f>'USER FEEDBACK'!$Q$8</f>
        <v>NO</v>
      </c>
      <c r="BF50" t="str">
        <f>'USER FEEDBACK'!$Q$11</f>
        <v>Missing Information</v>
      </c>
      <c r="BG50" t="str">
        <f>'USER FEEDBACK'!$Q$14</f>
        <v>No</v>
      </c>
      <c r="BH50" t="str">
        <f>'USER FEEDBACK'!$Q$20&amp;" "&amp;'USER FEEDBACK'!$Q$21&amp;" "&amp;'USER FEEDBACK'!$Q$22</f>
        <v xml:space="preserve">  - -  - -</v>
      </c>
      <c r="BI50" t="str">
        <f>'USER FORM1'!$C$65</f>
        <v>VERSION 2</v>
      </c>
      <c r="BJ50">
        <f>'USER FORM4'!$G$38</f>
        <v>0</v>
      </c>
      <c r="BK50">
        <f>'USER FEEDBACK'!$V$7</f>
        <v>0</v>
      </c>
      <c r="BL50" t="str">
        <f>(IF(OR('USER FEEDBACK'!$Z$64,'USER FEEDBACK'!$Z$31="Q4R"),"Y","N"))</f>
        <v>N</v>
      </c>
      <c r="BM50">
        <f>'USER FORM1'!$D$25</f>
        <v>0</v>
      </c>
      <c r="BN50">
        <f>'USER FORM1'!$D$26</f>
        <v>0</v>
      </c>
      <c r="BO50">
        <f>'USER FORM1'!$D$27</f>
        <v>0</v>
      </c>
      <c r="BP50" t="str">
        <f>IF('USER FEEDBACK'!$AA$64=TRUE, "Y","N")</f>
        <v>N</v>
      </c>
      <c r="BQ50" t="str">
        <f>IF('USER FEEDBACK'!$AC$64=TRUE, "Y","N")</f>
        <v>N</v>
      </c>
      <c r="BR50" t="str">
        <f>IF('USER FEEDBACK'!$AB$64=TRUE, "Y","N")</f>
        <v>N</v>
      </c>
      <c r="BS50" t="str">
        <f>IF('USER FEEDBACK'!$AD$64=TRUE, "Y","N")</f>
        <v>N</v>
      </c>
      <c r="BT50" t="str">
        <f>IF('USER FEEDBACK'!$AE$64=TRUE, "Y","N")</f>
        <v>N</v>
      </c>
      <c r="BU50" t="str">
        <f>IF('USER FEEDBACK'!$AF$64=TRUE, "Y","N")</f>
        <v>N</v>
      </c>
      <c r="BV50">
        <f>'CHECK CONTEXT'!$B$8</f>
        <v>0</v>
      </c>
      <c r="BW50" s="15">
        <f>'CHECK CONTEXT'!$B$12</f>
        <v>0</v>
      </c>
      <c r="BX50">
        <f>'CHECK CONTEXT'!$I$5</f>
        <v>0</v>
      </c>
      <c r="BY50">
        <f ca="1">SUM('USER FEEDBACK'!$G$7:$G$17)</f>
        <v>0</v>
      </c>
      <c r="BZ50">
        <f>'CHECK CONTEXT'!$B$5</f>
        <v>0</v>
      </c>
      <c r="CA50">
        <f>'CHECK CONTEXT'!$B$6</f>
        <v>0</v>
      </c>
      <c r="CB50">
        <f>'CHECK CONTEXT'!$B$7</f>
        <v>0</v>
      </c>
      <c r="CC50">
        <f>'CHECK CONTEXT'!$B$8</f>
        <v>0</v>
      </c>
      <c r="CD50">
        <f>'CHECK CONTEXT'!$B$9</f>
        <v>0</v>
      </c>
    </row>
    <row r="51" spans="1:82">
      <c r="A51" s="332" t="str">
        <f>IF('USER FORM1'!$C$10="","",'USER FORM1'!$C$10)</f>
        <v/>
      </c>
      <c r="B51" s="332" t="str">
        <f>IF('USER FORM1'!$D$10="","",'USER FORM1'!$D$10)</f>
        <v/>
      </c>
      <c r="C51" s="332" t="str">
        <f>TRIM(IF('USER FORM1'!$E$10="", "",'USER FORM1'!$E$10))</f>
        <v/>
      </c>
      <c r="D51" s="332" t="str">
        <f>IF('USER FORM1'!$F$10="","",'USER FORM1'!$F$10)</f>
        <v/>
      </c>
      <c r="E51" s="332" t="str">
        <f>IF('USER FORM1'!$G$10="", "",'USER FORM1'!$G$10)</f>
        <v/>
      </c>
      <c r="F51" s="339" t="s">
        <v>16107</v>
      </c>
      <c r="G51" s="340" t="str">
        <f>IF(ISERROR(VLOOKUP($S51,'USER FORM2'!$B$10:$AU$21,2,FALSE)),"",VLOOKUP($S51,'USER FORM2'!$B$10:$AU$21,2,FALSE))</f>
        <v/>
      </c>
      <c r="H51" s="340" t="str">
        <f>IF(ISERROR(VLOOKUP($S51,'USER FORM2'!$B$10:$AU$21,3,FALSE)),"",VLOOKUP($S51,'USER FORM2'!$B$10:$AU$21,3,FALSE))</f>
        <v/>
      </c>
      <c r="I51" s="340" t="str">
        <f>IF(ISERROR(VLOOKUP($S51,'USER FORM2'!$B$10:$AU$21,4,FALSE)),"",VLOOKUP($S51,'USER FORM2'!$B$10:$AU$21,4,FALSE))</f>
        <v/>
      </c>
      <c r="J51" s="340" t="str">
        <f>IF(ISERROR(VLOOKUP($S51,'USER FORM2'!$B$10:$AU$21,5,FALSE)),"",VLOOKUP($S51,'USER FORM2'!$B$10:$AU$21,5,FALSE))</f>
        <v/>
      </c>
      <c r="K51" s="340" t="str">
        <f>IF(ISERROR(VLOOKUP($S51,'USER FORM2'!$B$10:$AU$21,6,FALSE)),"",VLOOKUP($S51,'USER FORM2'!$B$10:$AU$21,6,FALSE))</f>
        <v/>
      </c>
      <c r="L51" s="340" t="str">
        <f>IF(ISERROR(VLOOKUP($S51,'USER FORM2'!$B$10:$AU$21,7,FALSE)),"",VLOOKUP($S51,'USER FORM2'!$B$10:$AU$21,7,FALSE))</f>
        <v/>
      </c>
      <c r="M51" s="341" t="str">
        <f>IF(ISERROR(VLOOKUP($S51,'USER FORM2'!$B$10:$BB$21,51,FALSE)),"",VLOOKUP($S51,'USER FORM2'!$B$10:$BB$21,51,FALSE))</f>
        <v/>
      </c>
      <c r="N51" s="341" t="str">
        <f>IF(ISERROR(VLOOKUP($S51,'USER FORM2'!$B$10:$BB$21,52,FALSE)),"",VLOOKUP($S51,'USER FORM2'!$B$10:$BB$21,52,FALSE))</f>
        <v/>
      </c>
      <c r="O51" s="341" t="str">
        <f>IF(ISERROR(VLOOKUP($S51,'USER FORM2'!$B$10:$BB$21,12,FALSE)),"",VLOOKUP($S51,'USER FORM2'!$B$10:$BB$21,12,FALSE))</f>
        <v/>
      </c>
      <c r="P51" s="342" t="str">
        <f>IF(ISERROR(VLOOKUP($S51,'USER FORM2'!$B$10:$BB$21,13,FALSE)),"",IF(VLOOKUP($S51,'USER FORM2'!$B$10:$BB$21,13,FALSE)="","",VLOOKUP($S51,'USER FORM2'!$B$10:$BB$21,13,FALSE)))</f>
        <v/>
      </c>
      <c r="Q51" s="342" t="str">
        <f>IF(ISERROR(VLOOKUP($S51,'USER FORM2'!$B$10:$BB$21,16,FALSE)),"",VLOOKUP($S51,'USER FORM2'!$B$10:$BB$21,16,FALSE))</f>
        <v/>
      </c>
      <c r="R51" s="342" t="str">
        <f>IF(ISERROR(VLOOKUP($S51,'USER FORM2'!$B$10:$AW$21,43,FALSE)),"",VLOOKUP($S51,'USER FORM2'!$B$10:$AW$21,43,FALSE))</f>
        <v/>
      </c>
      <c r="S51" s="340" t="str">
        <f>IF('USER FORM3'!C52="","",'USER FORM3'!C52)</f>
        <v/>
      </c>
      <c r="T51" s="340" t="str">
        <f>IF('USER FORM3'!D52="","",'USER FORM3'!D52)</f>
        <v/>
      </c>
      <c r="U51" s="340" t="str">
        <f>IF('USER FORM3'!E52="","",'USER FORM3'!E52)</f>
        <v/>
      </c>
      <c r="V51" s="340" t="str">
        <f>IF('USER FORM3'!F52="","",'USER FORM3'!F52)</f>
        <v/>
      </c>
      <c r="W51" s="340" t="str">
        <f>IF('USER FORM3'!G52="","",'USER FORM3'!G52)</f>
        <v/>
      </c>
      <c r="X51" s="340" t="str">
        <f>IF('USER FORM3'!H52="","",'USER FORM3'!H52)</f>
        <v/>
      </c>
      <c r="Y51" s="340" t="str">
        <f>IF('USER FORM3'!I52="","",'USER FORM3'!I52)</f>
        <v/>
      </c>
      <c r="Z51" s="340" t="str">
        <f>IF('USER FORM3'!J52="","",'USER FORM3'!J52)</f>
        <v/>
      </c>
      <c r="AA51" s="340" t="str">
        <f>IF('USER FORM3'!K52="","",'USER FORM3'!K52)</f>
        <v/>
      </c>
      <c r="AB51" s="340" t="str">
        <f>IF('USER FORM3'!L52="","",'USER FORM3'!L52)</f>
        <v/>
      </c>
      <c r="AC51" s="340" t="str">
        <f>IF('USER FORM3'!M52="","",'USER FORM3'!M52)</f>
        <v/>
      </c>
      <c r="AD51" s="340" t="str">
        <f>IF('USER FORM3'!N52="","",'USER FORM3'!N52)</f>
        <v/>
      </c>
      <c r="AE51" s="340" t="str">
        <f>IF('USER FORM3'!O52="","",'USER FORM3'!O52)</f>
        <v/>
      </c>
      <c r="AF51" s="340" t="str">
        <f>IF('USER FORM3'!P52="","",'USER FORM3'!P52)</f>
        <v/>
      </c>
      <c r="AG51" s="340" t="str">
        <f>IF('USER FORM3'!Q52="","",'USER FORM3'!Q52)</f>
        <v/>
      </c>
      <c r="AH51" s="14"/>
      <c r="AI51" s="14"/>
      <c r="AJ51" s="14"/>
      <c r="AK51" s="14"/>
      <c r="AL51" s="14"/>
      <c r="AM51" s="332" t="str">
        <f>'USER FORM3'!$AY$17</f>
        <v/>
      </c>
      <c r="AN51" s="335" t="str">
        <f>'USER FORM3'!$AY$24</f>
        <v/>
      </c>
      <c r="AO51" s="336" t="str">
        <f>'USER FORM3'!$AY$18</f>
        <v/>
      </c>
      <c r="AP51" s="336" t="str">
        <f>'USER FORM3'!$AY$20</f>
        <v/>
      </c>
      <c r="AQ51" s="337" t="str">
        <f>'USER FORM3'!$AY$19</f>
        <v/>
      </c>
      <c r="AR51" s="337" t="str">
        <f>'USER FORM3'!$AY$22</f>
        <v/>
      </c>
      <c r="AS51" s="436" t="str">
        <f>'USER FORM3'!$AY$36</f>
        <v/>
      </c>
      <c r="AT51" s="336">
        <f>'USER FORM3'!$AY$23</f>
        <v>1</v>
      </c>
      <c r="AU51" s="336" t="str">
        <f>'USER FORM3'!$AY$21</f>
        <v/>
      </c>
      <c r="AV51" s="337" t="str">
        <f>IFERROR('USER FORM3'!$AY$25,"")</f>
        <v/>
      </c>
      <c r="AW51" s="338">
        <f>COUNTIFS(DEGREE_TYPE,"Bachelor",'USER FORM2'!$N$10:$N$21,"PROGRAM GRADUATED")+COUNTIFS(DEGREE_TYPE,"Bachelor",'USER FORM2'!$N$10:$N$21,"PROGRAM IN PROGRESS")</f>
        <v>0</v>
      </c>
      <c r="AX51" s="338">
        <f t="shared" si="0"/>
        <v>0</v>
      </c>
      <c r="AY51" s="338">
        <f t="shared" si="1"/>
        <v>0</v>
      </c>
      <c r="AZ51" s="332" t="str">
        <f>'USER FORM2'!$AQ$3</f>
        <v/>
      </c>
      <c r="BA51" s="337" t="str">
        <f>'USER FORM5'!$AP$2</f>
        <v/>
      </c>
      <c r="BB51" s="332" t="str">
        <f>IF('USER FORM5'!$AE$2=0,"",'USER FORM5'!$AE$2)</f>
        <v>NO</v>
      </c>
      <c r="BC51" s="337" t="str">
        <f>'USER FORM5'!$AZ$2</f>
        <v>NO EXTC</v>
      </c>
      <c r="BD51" s="332" t="str">
        <f>IF('USER FEEDBACK'!$C$47=0,"",'USER FEEDBACK'!$C$47)</f>
        <v/>
      </c>
      <c r="BE51" t="str">
        <f>'USER FEEDBACK'!$Q$8</f>
        <v>NO</v>
      </c>
      <c r="BF51" t="str">
        <f>'USER FEEDBACK'!$Q$11</f>
        <v>Missing Information</v>
      </c>
      <c r="BG51" t="str">
        <f>'USER FEEDBACK'!$Q$14</f>
        <v>No</v>
      </c>
      <c r="BH51" t="str">
        <f>'USER FEEDBACK'!$Q$20&amp;" "&amp;'USER FEEDBACK'!$Q$21&amp;" "&amp;'USER FEEDBACK'!$Q$22</f>
        <v xml:space="preserve">  - -  - -</v>
      </c>
      <c r="BI51" t="str">
        <f>'USER FORM1'!$C$65</f>
        <v>VERSION 2</v>
      </c>
      <c r="BJ51">
        <f>'USER FORM4'!$G$38</f>
        <v>0</v>
      </c>
      <c r="BK51">
        <f>'USER FEEDBACK'!$V$7</f>
        <v>0</v>
      </c>
      <c r="BL51" t="str">
        <f>(IF(OR('USER FEEDBACK'!$Z$64,'USER FEEDBACK'!$Z$31="Q4R"),"Y","N"))</f>
        <v>N</v>
      </c>
      <c r="BM51">
        <f>'USER FORM1'!$D$25</f>
        <v>0</v>
      </c>
      <c r="BN51">
        <f>'USER FORM1'!$D$26</f>
        <v>0</v>
      </c>
      <c r="BO51">
        <f>'USER FORM1'!$D$27</f>
        <v>0</v>
      </c>
      <c r="BP51" t="str">
        <f>IF('USER FEEDBACK'!$AA$64=TRUE, "Y","N")</f>
        <v>N</v>
      </c>
      <c r="BQ51" t="str">
        <f>IF('USER FEEDBACK'!$AC$64=TRUE, "Y","N")</f>
        <v>N</v>
      </c>
      <c r="BR51" t="str">
        <f>IF('USER FEEDBACK'!$AB$64=TRUE, "Y","N")</f>
        <v>N</v>
      </c>
      <c r="BS51" t="str">
        <f>IF('USER FEEDBACK'!$AD$64=TRUE, "Y","N")</f>
        <v>N</v>
      </c>
      <c r="BT51" t="str">
        <f>IF('USER FEEDBACK'!$AE$64=TRUE, "Y","N")</f>
        <v>N</v>
      </c>
      <c r="BU51" t="str">
        <f>IF('USER FEEDBACK'!$AF$64=TRUE, "Y","N")</f>
        <v>N</v>
      </c>
      <c r="BV51">
        <f>'CHECK CONTEXT'!$B$8</f>
        <v>0</v>
      </c>
      <c r="BW51" s="15">
        <f>'CHECK CONTEXT'!$B$12</f>
        <v>0</v>
      </c>
      <c r="BX51">
        <f>'CHECK CONTEXT'!$I$5</f>
        <v>0</v>
      </c>
      <c r="BY51">
        <f ca="1">SUM('USER FEEDBACK'!$G$7:$G$17)</f>
        <v>0</v>
      </c>
      <c r="BZ51">
        <f>'CHECK CONTEXT'!$B$5</f>
        <v>0</v>
      </c>
      <c r="CA51">
        <f>'CHECK CONTEXT'!$B$6</f>
        <v>0</v>
      </c>
      <c r="CB51">
        <f>'CHECK CONTEXT'!$B$7</f>
        <v>0</v>
      </c>
      <c r="CC51">
        <f>'CHECK CONTEXT'!$B$8</f>
        <v>0</v>
      </c>
      <c r="CD51">
        <f>'CHECK CONTEXT'!$B$9</f>
        <v>0</v>
      </c>
    </row>
    <row r="52" spans="1:82">
      <c r="A52" s="332" t="str">
        <f>IF('USER FORM1'!$C$10="","",'USER FORM1'!$C$10)</f>
        <v/>
      </c>
      <c r="B52" s="332" t="str">
        <f>IF('USER FORM1'!$D$10="","",'USER FORM1'!$D$10)</f>
        <v/>
      </c>
      <c r="C52" s="332" t="str">
        <f>TRIM(IF('USER FORM1'!$E$10="", "",'USER FORM1'!$E$10))</f>
        <v/>
      </c>
      <c r="D52" s="332" t="str">
        <f>IF('USER FORM1'!$F$10="","",'USER FORM1'!$F$10)</f>
        <v/>
      </c>
      <c r="E52" s="332" t="str">
        <f>IF('USER FORM1'!$G$10="", "",'USER FORM1'!$G$10)</f>
        <v/>
      </c>
      <c r="F52" s="339" t="s">
        <v>16107</v>
      </c>
      <c r="G52" s="340" t="str">
        <f>IF(ISERROR(VLOOKUP($S52,'USER FORM2'!$B$10:$AU$21,2,FALSE)),"",VLOOKUP($S52,'USER FORM2'!$B$10:$AU$21,2,FALSE))</f>
        <v/>
      </c>
      <c r="H52" s="340" t="str">
        <f>IF(ISERROR(VLOOKUP($S52,'USER FORM2'!$B$10:$AU$21,3,FALSE)),"",VLOOKUP($S52,'USER FORM2'!$B$10:$AU$21,3,FALSE))</f>
        <v/>
      </c>
      <c r="I52" s="340" t="str">
        <f>IF(ISERROR(VLOOKUP($S52,'USER FORM2'!$B$10:$AU$21,4,FALSE)),"",VLOOKUP($S52,'USER FORM2'!$B$10:$AU$21,4,FALSE))</f>
        <v/>
      </c>
      <c r="J52" s="340" t="str">
        <f>IF(ISERROR(VLOOKUP($S52,'USER FORM2'!$B$10:$AU$21,5,FALSE)),"",VLOOKUP($S52,'USER FORM2'!$B$10:$AU$21,5,FALSE))</f>
        <v/>
      </c>
      <c r="K52" s="340" t="str">
        <f>IF(ISERROR(VLOOKUP($S52,'USER FORM2'!$B$10:$AU$21,6,FALSE)),"",VLOOKUP($S52,'USER FORM2'!$B$10:$AU$21,6,FALSE))</f>
        <v/>
      </c>
      <c r="L52" s="340" t="str">
        <f>IF(ISERROR(VLOOKUP($S52,'USER FORM2'!$B$10:$AU$21,7,FALSE)),"",VLOOKUP($S52,'USER FORM2'!$B$10:$AU$21,7,FALSE))</f>
        <v/>
      </c>
      <c r="M52" s="341" t="str">
        <f>IF(ISERROR(VLOOKUP($S52,'USER FORM2'!$B$10:$BB$21,51,FALSE)),"",VLOOKUP($S52,'USER FORM2'!$B$10:$BB$21,51,FALSE))</f>
        <v/>
      </c>
      <c r="N52" s="341" t="str">
        <f>IF(ISERROR(VLOOKUP($S52,'USER FORM2'!$B$10:$BB$21,52,FALSE)),"",VLOOKUP($S52,'USER FORM2'!$B$10:$BB$21,52,FALSE))</f>
        <v/>
      </c>
      <c r="O52" s="341" t="str">
        <f>IF(ISERROR(VLOOKUP($S52,'USER FORM2'!$B$10:$BB$21,12,FALSE)),"",VLOOKUP($S52,'USER FORM2'!$B$10:$BB$21,12,FALSE))</f>
        <v/>
      </c>
      <c r="P52" s="342" t="str">
        <f>IF(ISERROR(VLOOKUP($S52,'USER FORM2'!$B$10:$BB$21,13,FALSE)),"",IF(VLOOKUP($S52,'USER FORM2'!$B$10:$BB$21,13,FALSE)="","",VLOOKUP($S52,'USER FORM2'!$B$10:$BB$21,13,FALSE)))</f>
        <v/>
      </c>
      <c r="Q52" s="342" t="str">
        <f>IF(ISERROR(VLOOKUP($S52,'USER FORM2'!$B$10:$BB$21,16,FALSE)),"",VLOOKUP($S52,'USER FORM2'!$B$10:$BB$21,16,FALSE))</f>
        <v/>
      </c>
      <c r="R52" s="342" t="str">
        <f>IF(ISERROR(VLOOKUP($S52,'USER FORM2'!$B$10:$AW$21,43,FALSE)),"",VLOOKUP($S52,'USER FORM2'!$B$10:$AW$21,43,FALSE))</f>
        <v/>
      </c>
      <c r="S52" s="340" t="str">
        <f>IF('USER FORM3'!C53="","",'USER FORM3'!C53)</f>
        <v/>
      </c>
      <c r="T52" s="340" t="str">
        <f>IF('USER FORM3'!D53="","",'USER FORM3'!D53)</f>
        <v/>
      </c>
      <c r="U52" s="340" t="str">
        <f>IF('USER FORM3'!E53="","",'USER FORM3'!E53)</f>
        <v/>
      </c>
      <c r="V52" s="340" t="str">
        <f>IF('USER FORM3'!F53="","",'USER FORM3'!F53)</f>
        <v/>
      </c>
      <c r="W52" s="340" t="str">
        <f>IF('USER FORM3'!G53="","",'USER FORM3'!G53)</f>
        <v/>
      </c>
      <c r="X52" s="340" t="str">
        <f>IF('USER FORM3'!H53="","",'USER FORM3'!H53)</f>
        <v/>
      </c>
      <c r="Y52" s="340" t="str">
        <f>IF('USER FORM3'!I53="","",'USER FORM3'!I53)</f>
        <v/>
      </c>
      <c r="Z52" s="340" t="str">
        <f>IF('USER FORM3'!J53="","",'USER FORM3'!J53)</f>
        <v/>
      </c>
      <c r="AA52" s="340" t="str">
        <f>IF('USER FORM3'!K53="","",'USER FORM3'!K53)</f>
        <v/>
      </c>
      <c r="AB52" s="340" t="str">
        <f>IF('USER FORM3'!L53="","",'USER FORM3'!L53)</f>
        <v/>
      </c>
      <c r="AC52" s="340" t="str">
        <f>IF('USER FORM3'!M53="","",'USER FORM3'!M53)</f>
        <v/>
      </c>
      <c r="AD52" s="340" t="str">
        <f>IF('USER FORM3'!N53="","",'USER FORM3'!N53)</f>
        <v/>
      </c>
      <c r="AE52" s="340" t="str">
        <f>IF('USER FORM3'!O53="","",'USER FORM3'!O53)</f>
        <v/>
      </c>
      <c r="AF52" s="340" t="str">
        <f>IF('USER FORM3'!P53="","",'USER FORM3'!P53)</f>
        <v/>
      </c>
      <c r="AG52" s="340" t="str">
        <f>IF('USER FORM3'!Q53="","",'USER FORM3'!Q53)</f>
        <v/>
      </c>
      <c r="AH52" s="14"/>
      <c r="AI52" s="14"/>
      <c r="AJ52" s="14"/>
      <c r="AK52" s="14"/>
      <c r="AL52" s="14"/>
      <c r="AM52" s="332" t="str">
        <f>'USER FORM3'!$AY$17</f>
        <v/>
      </c>
      <c r="AN52" s="335" t="str">
        <f>'USER FORM3'!$AY$24</f>
        <v/>
      </c>
      <c r="AO52" s="336" t="str">
        <f>'USER FORM3'!$AY$18</f>
        <v/>
      </c>
      <c r="AP52" s="336" t="str">
        <f>'USER FORM3'!$AY$20</f>
        <v/>
      </c>
      <c r="AQ52" s="337" t="str">
        <f>'USER FORM3'!$AY$19</f>
        <v/>
      </c>
      <c r="AR52" s="337" t="str">
        <f>'USER FORM3'!$AY$22</f>
        <v/>
      </c>
      <c r="AS52" s="436" t="str">
        <f>'USER FORM3'!$AY$36</f>
        <v/>
      </c>
      <c r="AT52" s="336">
        <f>'USER FORM3'!$AY$23</f>
        <v>1</v>
      </c>
      <c r="AU52" s="336" t="str">
        <f>'USER FORM3'!$AY$21</f>
        <v/>
      </c>
      <c r="AV52" s="337" t="str">
        <f>IFERROR('USER FORM3'!$AY$25,"")</f>
        <v/>
      </c>
      <c r="AW52" s="338">
        <f>COUNTIFS(DEGREE_TYPE,"Bachelor",'USER FORM2'!$N$10:$N$21,"PROGRAM GRADUATED")+COUNTIFS(DEGREE_TYPE,"Bachelor",'USER FORM2'!$N$10:$N$21,"PROGRAM IN PROGRESS")</f>
        <v>0</v>
      </c>
      <c r="AX52" s="338">
        <f t="shared" si="0"/>
        <v>0</v>
      </c>
      <c r="AY52" s="338">
        <f t="shared" si="1"/>
        <v>0</v>
      </c>
      <c r="AZ52" s="332" t="str">
        <f>'USER FORM2'!$AQ$3</f>
        <v/>
      </c>
      <c r="BA52" s="337" t="str">
        <f>'USER FORM5'!$AP$2</f>
        <v/>
      </c>
      <c r="BB52" s="332" t="str">
        <f>IF('USER FORM5'!$AE$2=0,"",'USER FORM5'!$AE$2)</f>
        <v>NO</v>
      </c>
      <c r="BC52" s="337" t="str">
        <f>'USER FORM5'!$AZ$2</f>
        <v>NO EXTC</v>
      </c>
      <c r="BD52" s="332" t="str">
        <f>IF('USER FEEDBACK'!$C$47=0,"",'USER FEEDBACK'!$C$47)</f>
        <v/>
      </c>
      <c r="BE52" t="str">
        <f>'USER FEEDBACK'!$Q$8</f>
        <v>NO</v>
      </c>
      <c r="BF52" t="str">
        <f>'USER FEEDBACK'!$Q$11</f>
        <v>Missing Information</v>
      </c>
      <c r="BG52" t="str">
        <f>'USER FEEDBACK'!$Q$14</f>
        <v>No</v>
      </c>
      <c r="BH52" t="str">
        <f>'USER FEEDBACK'!$Q$20&amp;" "&amp;'USER FEEDBACK'!$Q$21&amp;" "&amp;'USER FEEDBACK'!$Q$22</f>
        <v xml:space="preserve">  - -  - -</v>
      </c>
      <c r="BI52" t="str">
        <f>'USER FORM1'!$C$65</f>
        <v>VERSION 2</v>
      </c>
      <c r="BJ52">
        <f>'USER FORM4'!$G$38</f>
        <v>0</v>
      </c>
      <c r="BK52">
        <f>'USER FEEDBACK'!$V$7</f>
        <v>0</v>
      </c>
      <c r="BL52" t="str">
        <f>(IF(OR('USER FEEDBACK'!$Z$64,'USER FEEDBACK'!$Z$31="Q4R"),"Y","N"))</f>
        <v>N</v>
      </c>
      <c r="BM52">
        <f>'USER FORM1'!$D$25</f>
        <v>0</v>
      </c>
      <c r="BN52">
        <f>'USER FORM1'!$D$26</f>
        <v>0</v>
      </c>
      <c r="BO52">
        <f>'USER FORM1'!$D$27</f>
        <v>0</v>
      </c>
      <c r="BP52" t="str">
        <f>IF('USER FEEDBACK'!$AA$64=TRUE, "Y","N")</f>
        <v>N</v>
      </c>
      <c r="BQ52" t="str">
        <f>IF('USER FEEDBACK'!$AC$64=TRUE, "Y","N")</f>
        <v>N</v>
      </c>
      <c r="BR52" t="str">
        <f>IF('USER FEEDBACK'!$AB$64=TRUE, "Y","N")</f>
        <v>N</v>
      </c>
      <c r="BS52" t="str">
        <f>IF('USER FEEDBACK'!$AD$64=TRUE, "Y","N")</f>
        <v>N</v>
      </c>
      <c r="BT52" t="str">
        <f>IF('USER FEEDBACK'!$AE$64=TRUE, "Y","N")</f>
        <v>N</v>
      </c>
      <c r="BU52" t="str">
        <f>IF('USER FEEDBACK'!$AF$64=TRUE, "Y","N")</f>
        <v>N</v>
      </c>
      <c r="BV52">
        <f>'CHECK CONTEXT'!$B$8</f>
        <v>0</v>
      </c>
      <c r="BW52" s="15">
        <f>'CHECK CONTEXT'!$B$12</f>
        <v>0</v>
      </c>
      <c r="BX52">
        <f>'CHECK CONTEXT'!$I$5</f>
        <v>0</v>
      </c>
      <c r="BY52">
        <f ca="1">SUM('USER FEEDBACK'!$G$7:$G$17)</f>
        <v>0</v>
      </c>
      <c r="BZ52">
        <f>'CHECK CONTEXT'!$B$5</f>
        <v>0</v>
      </c>
      <c r="CA52">
        <f>'CHECK CONTEXT'!$B$6</f>
        <v>0</v>
      </c>
      <c r="CB52">
        <f>'CHECK CONTEXT'!$B$7</f>
        <v>0</v>
      </c>
      <c r="CC52">
        <f>'CHECK CONTEXT'!$B$8</f>
        <v>0</v>
      </c>
      <c r="CD52">
        <f>'CHECK CONTEXT'!$B$9</f>
        <v>0</v>
      </c>
    </row>
    <row r="53" spans="1:82">
      <c r="A53" s="332" t="str">
        <f>IF('USER FORM1'!$C$10="","",'USER FORM1'!$C$10)</f>
        <v/>
      </c>
      <c r="B53" s="332" t="str">
        <f>IF('USER FORM1'!$D$10="","",'USER FORM1'!$D$10)</f>
        <v/>
      </c>
      <c r="C53" s="332" t="str">
        <f>TRIM(IF('USER FORM1'!$E$10="", "",'USER FORM1'!$E$10))</f>
        <v/>
      </c>
      <c r="D53" s="332" t="str">
        <f>IF('USER FORM1'!$F$10="","",'USER FORM1'!$F$10)</f>
        <v/>
      </c>
      <c r="E53" s="332" t="str">
        <f>IF('USER FORM1'!$G$10="", "",'USER FORM1'!$G$10)</f>
        <v/>
      </c>
      <c r="F53" s="339" t="s">
        <v>16107</v>
      </c>
      <c r="G53" s="340" t="str">
        <f>IF(ISERROR(VLOOKUP($S53,'USER FORM2'!$B$10:$AU$21,2,FALSE)),"",VLOOKUP($S53,'USER FORM2'!$B$10:$AU$21,2,FALSE))</f>
        <v/>
      </c>
      <c r="H53" s="340" t="str">
        <f>IF(ISERROR(VLOOKUP($S53,'USER FORM2'!$B$10:$AU$21,3,FALSE)),"",VLOOKUP($S53,'USER FORM2'!$B$10:$AU$21,3,FALSE))</f>
        <v/>
      </c>
      <c r="I53" s="340" t="str">
        <f>IF(ISERROR(VLOOKUP($S53,'USER FORM2'!$B$10:$AU$21,4,FALSE)),"",VLOOKUP($S53,'USER FORM2'!$B$10:$AU$21,4,FALSE))</f>
        <v/>
      </c>
      <c r="J53" s="340" t="str">
        <f>IF(ISERROR(VLOOKUP($S53,'USER FORM2'!$B$10:$AU$21,5,FALSE)),"",VLOOKUP($S53,'USER FORM2'!$B$10:$AU$21,5,FALSE))</f>
        <v/>
      </c>
      <c r="K53" s="340" t="str">
        <f>IF(ISERROR(VLOOKUP($S53,'USER FORM2'!$B$10:$AU$21,6,FALSE)),"",VLOOKUP($S53,'USER FORM2'!$B$10:$AU$21,6,FALSE))</f>
        <v/>
      </c>
      <c r="L53" s="340" t="str">
        <f>IF(ISERROR(VLOOKUP($S53,'USER FORM2'!$B$10:$AU$21,7,FALSE)),"",VLOOKUP($S53,'USER FORM2'!$B$10:$AU$21,7,FALSE))</f>
        <v/>
      </c>
      <c r="M53" s="341" t="str">
        <f>IF(ISERROR(VLOOKUP($S53,'USER FORM2'!$B$10:$BB$21,51,FALSE)),"",VLOOKUP($S53,'USER FORM2'!$B$10:$BB$21,51,FALSE))</f>
        <v/>
      </c>
      <c r="N53" s="341" t="str">
        <f>IF(ISERROR(VLOOKUP($S53,'USER FORM2'!$B$10:$BB$21,52,FALSE)),"",VLOOKUP($S53,'USER FORM2'!$B$10:$BB$21,52,FALSE))</f>
        <v/>
      </c>
      <c r="O53" s="341" t="str">
        <f>IF(ISERROR(VLOOKUP($S53,'USER FORM2'!$B$10:$BB$21,12,FALSE)),"",VLOOKUP($S53,'USER FORM2'!$B$10:$BB$21,12,FALSE))</f>
        <v/>
      </c>
      <c r="P53" s="342" t="str">
        <f>IF(ISERROR(VLOOKUP($S53,'USER FORM2'!$B$10:$BB$21,13,FALSE)),"",IF(VLOOKUP($S53,'USER FORM2'!$B$10:$BB$21,13,FALSE)="","",VLOOKUP($S53,'USER FORM2'!$B$10:$BB$21,13,FALSE)))</f>
        <v/>
      </c>
      <c r="Q53" s="342" t="str">
        <f>IF(ISERROR(VLOOKUP($S53,'USER FORM2'!$B$10:$BB$21,16,FALSE)),"",VLOOKUP($S53,'USER FORM2'!$B$10:$BB$21,16,FALSE))</f>
        <v/>
      </c>
      <c r="R53" s="342" t="str">
        <f>IF(ISERROR(VLOOKUP($S53,'USER FORM2'!$B$10:$AW$21,43,FALSE)),"",VLOOKUP($S53,'USER FORM2'!$B$10:$AW$21,43,FALSE))</f>
        <v/>
      </c>
      <c r="S53" s="340" t="str">
        <f>IF('USER FORM3'!C54="","",'USER FORM3'!C54)</f>
        <v/>
      </c>
      <c r="T53" s="340" t="str">
        <f>IF('USER FORM3'!D54="","",'USER FORM3'!D54)</f>
        <v/>
      </c>
      <c r="U53" s="340" t="str">
        <f>IF('USER FORM3'!E54="","",'USER FORM3'!E54)</f>
        <v/>
      </c>
      <c r="V53" s="340" t="str">
        <f>IF('USER FORM3'!F54="","",'USER FORM3'!F54)</f>
        <v/>
      </c>
      <c r="W53" s="340" t="str">
        <f>IF('USER FORM3'!G54="","",'USER FORM3'!G54)</f>
        <v/>
      </c>
      <c r="X53" s="340" t="str">
        <f>IF('USER FORM3'!H54="","",'USER FORM3'!H54)</f>
        <v/>
      </c>
      <c r="Y53" s="340" t="str">
        <f>IF('USER FORM3'!I54="","",'USER FORM3'!I54)</f>
        <v/>
      </c>
      <c r="Z53" s="340" t="str">
        <f>IF('USER FORM3'!J54="","",'USER FORM3'!J54)</f>
        <v/>
      </c>
      <c r="AA53" s="340" t="str">
        <f>IF('USER FORM3'!K54="","",'USER FORM3'!K54)</f>
        <v/>
      </c>
      <c r="AB53" s="340" t="str">
        <f>IF('USER FORM3'!L54="","",'USER FORM3'!L54)</f>
        <v/>
      </c>
      <c r="AC53" s="340" t="str">
        <f>IF('USER FORM3'!M54="","",'USER FORM3'!M54)</f>
        <v/>
      </c>
      <c r="AD53" s="340" t="str">
        <f>IF('USER FORM3'!N54="","",'USER FORM3'!N54)</f>
        <v/>
      </c>
      <c r="AE53" s="340" t="str">
        <f>IF('USER FORM3'!O54="","",'USER FORM3'!O54)</f>
        <v/>
      </c>
      <c r="AF53" s="340" t="str">
        <f>IF('USER FORM3'!P54="","",'USER FORM3'!P54)</f>
        <v/>
      </c>
      <c r="AG53" s="340" t="str">
        <f>IF('USER FORM3'!Q54="","",'USER FORM3'!Q54)</f>
        <v/>
      </c>
      <c r="AH53" s="14"/>
      <c r="AI53" s="14"/>
      <c r="AJ53" s="14"/>
      <c r="AK53" s="14"/>
      <c r="AL53" s="14"/>
      <c r="AM53" s="332" t="str">
        <f>'USER FORM3'!$AY$17</f>
        <v/>
      </c>
      <c r="AN53" s="335" t="str">
        <f>'USER FORM3'!$AY$24</f>
        <v/>
      </c>
      <c r="AO53" s="336" t="str">
        <f>'USER FORM3'!$AY$18</f>
        <v/>
      </c>
      <c r="AP53" s="336" t="str">
        <f>'USER FORM3'!$AY$20</f>
        <v/>
      </c>
      <c r="AQ53" s="337" t="str">
        <f>'USER FORM3'!$AY$19</f>
        <v/>
      </c>
      <c r="AR53" s="337" t="str">
        <f>'USER FORM3'!$AY$22</f>
        <v/>
      </c>
      <c r="AS53" s="436" t="str">
        <f>'USER FORM3'!$AY$36</f>
        <v/>
      </c>
      <c r="AT53" s="336">
        <f>'USER FORM3'!$AY$23</f>
        <v>1</v>
      </c>
      <c r="AU53" s="336" t="str">
        <f>'USER FORM3'!$AY$21</f>
        <v/>
      </c>
      <c r="AV53" s="337" t="str">
        <f>IFERROR('USER FORM3'!$AY$25,"")</f>
        <v/>
      </c>
      <c r="AW53" s="338">
        <f>COUNTIFS(DEGREE_TYPE,"Bachelor",'USER FORM2'!$N$10:$N$21,"PROGRAM GRADUATED")+COUNTIFS(DEGREE_TYPE,"Bachelor",'USER FORM2'!$N$10:$N$21,"PROGRAM IN PROGRESS")</f>
        <v>0</v>
      </c>
      <c r="AX53" s="338">
        <f t="shared" si="0"/>
        <v>0</v>
      </c>
      <c r="AY53" s="338">
        <f t="shared" si="1"/>
        <v>0</v>
      </c>
      <c r="AZ53" s="332" t="str">
        <f>'USER FORM2'!$AQ$3</f>
        <v/>
      </c>
      <c r="BA53" s="337" t="str">
        <f>'USER FORM5'!$AP$2</f>
        <v/>
      </c>
      <c r="BB53" s="332" t="str">
        <f>IF('USER FORM5'!$AE$2=0,"",'USER FORM5'!$AE$2)</f>
        <v>NO</v>
      </c>
      <c r="BC53" s="337" t="str">
        <f>'USER FORM5'!$AZ$2</f>
        <v>NO EXTC</v>
      </c>
      <c r="BD53" s="332" t="str">
        <f>IF('USER FEEDBACK'!$C$47=0,"",'USER FEEDBACK'!$C$47)</f>
        <v/>
      </c>
      <c r="BE53" t="str">
        <f>'USER FEEDBACK'!$Q$8</f>
        <v>NO</v>
      </c>
      <c r="BF53" t="str">
        <f>'USER FEEDBACK'!$Q$11</f>
        <v>Missing Information</v>
      </c>
      <c r="BG53" t="str">
        <f>'USER FEEDBACK'!$Q$14</f>
        <v>No</v>
      </c>
      <c r="BH53" t="str">
        <f>'USER FEEDBACK'!$Q$20&amp;" "&amp;'USER FEEDBACK'!$Q$21&amp;" "&amp;'USER FEEDBACK'!$Q$22</f>
        <v xml:space="preserve">  - -  - -</v>
      </c>
      <c r="BI53" t="str">
        <f>'USER FORM1'!$C$65</f>
        <v>VERSION 2</v>
      </c>
      <c r="BJ53">
        <f>'USER FORM4'!$G$38</f>
        <v>0</v>
      </c>
      <c r="BK53">
        <f>'USER FEEDBACK'!$V$7</f>
        <v>0</v>
      </c>
      <c r="BL53" t="str">
        <f>(IF(OR('USER FEEDBACK'!$Z$64,'USER FEEDBACK'!$Z$31="Q4R"),"Y","N"))</f>
        <v>N</v>
      </c>
      <c r="BM53">
        <f>'USER FORM1'!$D$25</f>
        <v>0</v>
      </c>
      <c r="BN53">
        <f>'USER FORM1'!$D$26</f>
        <v>0</v>
      </c>
      <c r="BO53">
        <f>'USER FORM1'!$D$27</f>
        <v>0</v>
      </c>
      <c r="BP53" t="str">
        <f>IF('USER FEEDBACK'!$AA$64=TRUE, "Y","N")</f>
        <v>N</v>
      </c>
      <c r="BQ53" t="str">
        <f>IF('USER FEEDBACK'!$AC$64=TRUE, "Y","N")</f>
        <v>N</v>
      </c>
      <c r="BR53" t="str">
        <f>IF('USER FEEDBACK'!$AB$64=TRUE, "Y","N")</f>
        <v>N</v>
      </c>
      <c r="BS53" t="str">
        <f>IF('USER FEEDBACK'!$AD$64=TRUE, "Y","N")</f>
        <v>N</v>
      </c>
      <c r="BT53" t="str">
        <f>IF('USER FEEDBACK'!$AE$64=TRUE, "Y","N")</f>
        <v>N</v>
      </c>
      <c r="BU53" t="str">
        <f>IF('USER FEEDBACK'!$AF$64=TRUE, "Y","N")</f>
        <v>N</v>
      </c>
      <c r="BV53">
        <f>'CHECK CONTEXT'!$B$8</f>
        <v>0</v>
      </c>
      <c r="BW53" s="15">
        <f>'CHECK CONTEXT'!$B$12</f>
        <v>0</v>
      </c>
      <c r="BX53">
        <f>'CHECK CONTEXT'!$I$5</f>
        <v>0</v>
      </c>
      <c r="BY53">
        <f ca="1">SUM('USER FEEDBACK'!$G$7:$G$17)</f>
        <v>0</v>
      </c>
      <c r="BZ53">
        <f>'CHECK CONTEXT'!$B$5</f>
        <v>0</v>
      </c>
      <c r="CA53">
        <f>'CHECK CONTEXT'!$B$6</f>
        <v>0</v>
      </c>
      <c r="CB53">
        <f>'CHECK CONTEXT'!$B$7</f>
        <v>0</v>
      </c>
      <c r="CC53">
        <f>'CHECK CONTEXT'!$B$8</f>
        <v>0</v>
      </c>
      <c r="CD53">
        <f>'CHECK CONTEXT'!$B$9</f>
        <v>0</v>
      </c>
    </row>
    <row r="54" spans="1:82">
      <c r="A54" s="332" t="str">
        <f>IF('USER FORM1'!$C$10="","",'USER FORM1'!$C$10)</f>
        <v/>
      </c>
      <c r="B54" s="332" t="str">
        <f>IF('USER FORM1'!$D$10="","",'USER FORM1'!$D$10)</f>
        <v/>
      </c>
      <c r="C54" s="332" t="str">
        <f>TRIM(IF('USER FORM1'!$E$10="", "",'USER FORM1'!$E$10))</f>
        <v/>
      </c>
      <c r="D54" s="332" t="str">
        <f>IF('USER FORM1'!$F$10="","",'USER FORM1'!$F$10)</f>
        <v/>
      </c>
      <c r="E54" s="332" t="str">
        <f>IF('USER FORM1'!$G$10="", "",'USER FORM1'!$G$10)</f>
        <v/>
      </c>
      <c r="F54" s="339" t="s">
        <v>16107</v>
      </c>
      <c r="G54" s="340" t="str">
        <f>IF(ISERROR(VLOOKUP($S54,'USER FORM2'!$B$10:$AU$21,2,FALSE)),"",VLOOKUP($S54,'USER FORM2'!$B$10:$AU$21,2,FALSE))</f>
        <v/>
      </c>
      <c r="H54" s="340" t="str">
        <f>IF(ISERROR(VLOOKUP($S54,'USER FORM2'!$B$10:$AU$21,3,FALSE)),"",VLOOKUP($S54,'USER FORM2'!$B$10:$AU$21,3,FALSE))</f>
        <v/>
      </c>
      <c r="I54" s="340" t="str">
        <f>IF(ISERROR(VLOOKUP($S54,'USER FORM2'!$B$10:$AU$21,4,FALSE)),"",VLOOKUP($S54,'USER FORM2'!$B$10:$AU$21,4,FALSE))</f>
        <v/>
      </c>
      <c r="J54" s="340" t="str">
        <f>IF(ISERROR(VLOOKUP($S54,'USER FORM2'!$B$10:$AU$21,5,FALSE)),"",VLOOKUP($S54,'USER FORM2'!$B$10:$AU$21,5,FALSE))</f>
        <v/>
      </c>
      <c r="K54" s="340" t="str">
        <f>IF(ISERROR(VLOOKUP($S54,'USER FORM2'!$B$10:$AU$21,6,FALSE)),"",VLOOKUP($S54,'USER FORM2'!$B$10:$AU$21,6,FALSE))</f>
        <v/>
      </c>
      <c r="L54" s="340" t="str">
        <f>IF(ISERROR(VLOOKUP($S54,'USER FORM2'!$B$10:$AU$21,7,FALSE)),"",VLOOKUP($S54,'USER FORM2'!$B$10:$AU$21,7,FALSE))</f>
        <v/>
      </c>
      <c r="M54" s="341" t="str">
        <f>IF(ISERROR(VLOOKUP($S54,'USER FORM2'!$B$10:$BB$21,51,FALSE)),"",VLOOKUP($S54,'USER FORM2'!$B$10:$BB$21,51,FALSE))</f>
        <v/>
      </c>
      <c r="N54" s="341" t="str">
        <f>IF(ISERROR(VLOOKUP($S54,'USER FORM2'!$B$10:$BB$21,52,FALSE)),"",VLOOKUP($S54,'USER FORM2'!$B$10:$BB$21,52,FALSE))</f>
        <v/>
      </c>
      <c r="O54" s="341" t="str">
        <f>IF(ISERROR(VLOOKUP($S54,'USER FORM2'!$B$10:$BB$21,12,FALSE)),"",VLOOKUP($S54,'USER FORM2'!$B$10:$BB$21,12,FALSE))</f>
        <v/>
      </c>
      <c r="P54" s="342" t="str">
        <f>IF(ISERROR(VLOOKUP($S54,'USER FORM2'!$B$10:$BB$21,13,FALSE)),"",IF(VLOOKUP($S54,'USER FORM2'!$B$10:$BB$21,13,FALSE)="","",VLOOKUP($S54,'USER FORM2'!$B$10:$BB$21,13,FALSE)))</f>
        <v/>
      </c>
      <c r="Q54" s="342" t="str">
        <f>IF(ISERROR(VLOOKUP($S54,'USER FORM2'!$B$10:$BB$21,16,FALSE)),"",VLOOKUP($S54,'USER FORM2'!$B$10:$BB$21,16,FALSE))</f>
        <v/>
      </c>
      <c r="R54" s="342" t="str">
        <f>IF(ISERROR(VLOOKUP($S54,'USER FORM2'!$B$10:$AW$21,43,FALSE)),"",VLOOKUP($S54,'USER FORM2'!$B$10:$AW$21,43,FALSE))</f>
        <v/>
      </c>
      <c r="S54" s="340" t="str">
        <f>IF('USER FORM3'!C55="","",'USER FORM3'!C55)</f>
        <v/>
      </c>
      <c r="T54" s="340" t="str">
        <f>IF('USER FORM3'!D55="","",'USER FORM3'!D55)</f>
        <v/>
      </c>
      <c r="U54" s="340" t="str">
        <f>IF('USER FORM3'!E55="","",'USER FORM3'!E55)</f>
        <v/>
      </c>
      <c r="V54" s="340" t="str">
        <f>IF('USER FORM3'!F55="","",'USER FORM3'!F55)</f>
        <v/>
      </c>
      <c r="W54" s="340" t="str">
        <f>IF('USER FORM3'!G55="","",'USER FORM3'!G55)</f>
        <v/>
      </c>
      <c r="X54" s="340" t="str">
        <f>IF('USER FORM3'!H55="","",'USER FORM3'!H55)</f>
        <v/>
      </c>
      <c r="Y54" s="340" t="str">
        <f>IF('USER FORM3'!I55="","",'USER FORM3'!I55)</f>
        <v/>
      </c>
      <c r="Z54" s="340" t="str">
        <f>IF('USER FORM3'!J55="","",'USER FORM3'!J55)</f>
        <v/>
      </c>
      <c r="AA54" s="340" t="str">
        <f>IF('USER FORM3'!K55="","",'USER FORM3'!K55)</f>
        <v/>
      </c>
      <c r="AB54" s="340" t="str">
        <f>IF('USER FORM3'!L55="","",'USER FORM3'!L55)</f>
        <v/>
      </c>
      <c r="AC54" s="340" t="str">
        <f>IF('USER FORM3'!M55="","",'USER FORM3'!M55)</f>
        <v/>
      </c>
      <c r="AD54" s="340" t="str">
        <f>IF('USER FORM3'!N55="","",'USER FORM3'!N55)</f>
        <v/>
      </c>
      <c r="AE54" s="340" t="str">
        <f>IF('USER FORM3'!O55="","",'USER FORM3'!O55)</f>
        <v/>
      </c>
      <c r="AF54" s="340" t="str">
        <f>IF('USER FORM3'!P55="","",'USER FORM3'!P55)</f>
        <v/>
      </c>
      <c r="AG54" s="340" t="str">
        <f>IF('USER FORM3'!Q55="","",'USER FORM3'!Q55)</f>
        <v/>
      </c>
      <c r="AH54" s="14"/>
      <c r="AI54" s="14"/>
      <c r="AJ54" s="14"/>
      <c r="AK54" s="14"/>
      <c r="AL54" s="14"/>
      <c r="AM54" s="332" t="str">
        <f>'USER FORM3'!$AY$17</f>
        <v/>
      </c>
      <c r="AN54" s="335" t="str">
        <f>'USER FORM3'!$AY$24</f>
        <v/>
      </c>
      <c r="AO54" s="336" t="str">
        <f>'USER FORM3'!$AY$18</f>
        <v/>
      </c>
      <c r="AP54" s="336" t="str">
        <f>'USER FORM3'!$AY$20</f>
        <v/>
      </c>
      <c r="AQ54" s="337" t="str">
        <f>'USER FORM3'!$AY$19</f>
        <v/>
      </c>
      <c r="AR54" s="337" t="str">
        <f>'USER FORM3'!$AY$22</f>
        <v/>
      </c>
      <c r="AS54" s="436" t="str">
        <f>'USER FORM3'!$AY$36</f>
        <v/>
      </c>
      <c r="AT54" s="336">
        <f>'USER FORM3'!$AY$23</f>
        <v>1</v>
      </c>
      <c r="AU54" s="336" t="str">
        <f>'USER FORM3'!$AY$21</f>
        <v/>
      </c>
      <c r="AV54" s="337" t="str">
        <f>IFERROR('USER FORM3'!$AY$25,"")</f>
        <v/>
      </c>
      <c r="AW54" s="338">
        <f>COUNTIFS(DEGREE_TYPE,"Bachelor",'USER FORM2'!$N$10:$N$21,"PROGRAM GRADUATED")+COUNTIFS(DEGREE_TYPE,"Bachelor",'USER FORM2'!$N$10:$N$21,"PROGRAM IN PROGRESS")</f>
        <v>0</v>
      </c>
      <c r="AX54" s="338">
        <f t="shared" si="0"/>
        <v>0</v>
      </c>
      <c r="AY54" s="338">
        <f t="shared" si="1"/>
        <v>0</v>
      </c>
      <c r="AZ54" s="332" t="str">
        <f>'USER FORM2'!$AQ$3</f>
        <v/>
      </c>
      <c r="BA54" s="337" t="str">
        <f>'USER FORM5'!$AP$2</f>
        <v/>
      </c>
      <c r="BB54" s="332" t="str">
        <f>IF('USER FORM5'!$AE$2=0,"",'USER FORM5'!$AE$2)</f>
        <v>NO</v>
      </c>
      <c r="BC54" s="337" t="str">
        <f>'USER FORM5'!$AZ$2</f>
        <v>NO EXTC</v>
      </c>
      <c r="BD54" s="332" t="str">
        <f>IF('USER FEEDBACK'!$C$47=0,"",'USER FEEDBACK'!$C$47)</f>
        <v/>
      </c>
      <c r="BE54" t="str">
        <f>'USER FEEDBACK'!$Q$8</f>
        <v>NO</v>
      </c>
      <c r="BF54" t="str">
        <f>'USER FEEDBACK'!$Q$11</f>
        <v>Missing Information</v>
      </c>
      <c r="BG54" t="str">
        <f>'USER FEEDBACK'!$Q$14</f>
        <v>No</v>
      </c>
      <c r="BH54" t="str">
        <f>'USER FEEDBACK'!$Q$20&amp;" "&amp;'USER FEEDBACK'!$Q$21&amp;" "&amp;'USER FEEDBACK'!$Q$22</f>
        <v xml:space="preserve">  - -  - -</v>
      </c>
      <c r="BI54" t="str">
        <f>'USER FORM1'!$C$65</f>
        <v>VERSION 2</v>
      </c>
      <c r="BJ54">
        <f>'USER FORM4'!$G$38</f>
        <v>0</v>
      </c>
      <c r="BK54">
        <f>'USER FEEDBACK'!$V$7</f>
        <v>0</v>
      </c>
      <c r="BL54" t="str">
        <f>(IF(OR('USER FEEDBACK'!$Z$64,'USER FEEDBACK'!$Z$31="Q4R"),"Y","N"))</f>
        <v>N</v>
      </c>
      <c r="BM54">
        <f>'USER FORM1'!$D$25</f>
        <v>0</v>
      </c>
      <c r="BN54">
        <f>'USER FORM1'!$D$26</f>
        <v>0</v>
      </c>
      <c r="BO54">
        <f>'USER FORM1'!$D$27</f>
        <v>0</v>
      </c>
      <c r="BP54" t="str">
        <f>IF('USER FEEDBACK'!$AA$64=TRUE, "Y","N")</f>
        <v>N</v>
      </c>
      <c r="BQ54" t="str">
        <f>IF('USER FEEDBACK'!$AC$64=TRUE, "Y","N")</f>
        <v>N</v>
      </c>
      <c r="BR54" t="str">
        <f>IF('USER FEEDBACK'!$AB$64=TRUE, "Y","N")</f>
        <v>N</v>
      </c>
      <c r="BS54" t="str">
        <f>IF('USER FEEDBACK'!$AD$64=TRUE, "Y","N")</f>
        <v>N</v>
      </c>
      <c r="BT54" t="str">
        <f>IF('USER FEEDBACK'!$AE$64=TRUE, "Y","N")</f>
        <v>N</v>
      </c>
      <c r="BU54" t="str">
        <f>IF('USER FEEDBACK'!$AF$64=TRUE, "Y","N")</f>
        <v>N</v>
      </c>
      <c r="BV54">
        <f>'CHECK CONTEXT'!$B$8</f>
        <v>0</v>
      </c>
      <c r="BW54" s="15">
        <f>'CHECK CONTEXT'!$B$12</f>
        <v>0</v>
      </c>
      <c r="BX54">
        <f>'CHECK CONTEXT'!$I$5</f>
        <v>0</v>
      </c>
      <c r="BY54">
        <f ca="1">SUM('USER FEEDBACK'!$G$7:$G$17)</f>
        <v>0</v>
      </c>
      <c r="BZ54">
        <f>'CHECK CONTEXT'!$B$5</f>
        <v>0</v>
      </c>
      <c r="CA54">
        <f>'CHECK CONTEXT'!$B$6</f>
        <v>0</v>
      </c>
      <c r="CB54">
        <f>'CHECK CONTEXT'!$B$7</f>
        <v>0</v>
      </c>
      <c r="CC54">
        <f>'CHECK CONTEXT'!$B$8</f>
        <v>0</v>
      </c>
      <c r="CD54">
        <f>'CHECK CONTEXT'!$B$9</f>
        <v>0</v>
      </c>
    </row>
    <row r="55" spans="1:82">
      <c r="A55" s="332" t="str">
        <f>IF('USER FORM1'!$C$10="","",'USER FORM1'!$C$10)</f>
        <v/>
      </c>
      <c r="B55" s="332" t="str">
        <f>IF('USER FORM1'!$D$10="","",'USER FORM1'!$D$10)</f>
        <v/>
      </c>
      <c r="C55" s="332" t="str">
        <f>TRIM(IF('USER FORM1'!$E$10="", "",'USER FORM1'!$E$10))</f>
        <v/>
      </c>
      <c r="D55" s="332" t="str">
        <f>IF('USER FORM1'!$F$10="","",'USER FORM1'!$F$10)</f>
        <v/>
      </c>
      <c r="E55" s="332" t="str">
        <f>IF('USER FORM1'!$G$10="", "",'USER FORM1'!$G$10)</f>
        <v/>
      </c>
      <c r="F55" s="339" t="s">
        <v>16107</v>
      </c>
      <c r="G55" s="340" t="str">
        <f>IF(ISERROR(VLOOKUP($S55,'USER FORM2'!$B$10:$AU$21,2,FALSE)),"",VLOOKUP($S55,'USER FORM2'!$B$10:$AU$21,2,FALSE))</f>
        <v/>
      </c>
      <c r="H55" s="340" t="str">
        <f>IF(ISERROR(VLOOKUP($S55,'USER FORM2'!$B$10:$AU$21,3,FALSE)),"",VLOOKUP($S55,'USER FORM2'!$B$10:$AU$21,3,FALSE))</f>
        <v/>
      </c>
      <c r="I55" s="340" t="str">
        <f>IF(ISERROR(VLOOKUP($S55,'USER FORM2'!$B$10:$AU$21,4,FALSE)),"",VLOOKUP($S55,'USER FORM2'!$B$10:$AU$21,4,FALSE))</f>
        <v/>
      </c>
      <c r="J55" s="340" t="str">
        <f>IF(ISERROR(VLOOKUP($S55,'USER FORM2'!$B$10:$AU$21,5,FALSE)),"",VLOOKUP($S55,'USER FORM2'!$B$10:$AU$21,5,FALSE))</f>
        <v/>
      </c>
      <c r="K55" s="340" t="str">
        <f>IF(ISERROR(VLOOKUP($S55,'USER FORM2'!$B$10:$AU$21,6,FALSE)),"",VLOOKUP($S55,'USER FORM2'!$B$10:$AU$21,6,FALSE))</f>
        <v/>
      </c>
      <c r="L55" s="340" t="str">
        <f>IF(ISERROR(VLOOKUP($S55,'USER FORM2'!$B$10:$AU$21,7,FALSE)),"",VLOOKUP($S55,'USER FORM2'!$B$10:$AU$21,7,FALSE))</f>
        <v/>
      </c>
      <c r="M55" s="341" t="str">
        <f>IF(ISERROR(VLOOKUP($S55,'USER FORM2'!$B$10:$BB$21,51,FALSE)),"",VLOOKUP($S55,'USER FORM2'!$B$10:$BB$21,51,FALSE))</f>
        <v/>
      </c>
      <c r="N55" s="341" t="str">
        <f>IF(ISERROR(VLOOKUP($S55,'USER FORM2'!$B$10:$BB$21,52,FALSE)),"",VLOOKUP($S55,'USER FORM2'!$B$10:$BB$21,52,FALSE))</f>
        <v/>
      </c>
      <c r="O55" s="341" t="str">
        <f>IF(ISERROR(VLOOKUP($S55,'USER FORM2'!$B$10:$BB$21,12,FALSE)),"",VLOOKUP($S55,'USER FORM2'!$B$10:$BB$21,12,FALSE))</f>
        <v/>
      </c>
      <c r="P55" s="342" t="str">
        <f>IF(ISERROR(VLOOKUP($S55,'USER FORM2'!$B$10:$BB$21,13,FALSE)),"",IF(VLOOKUP($S55,'USER FORM2'!$B$10:$BB$21,13,FALSE)="","",VLOOKUP($S55,'USER FORM2'!$B$10:$BB$21,13,FALSE)))</f>
        <v/>
      </c>
      <c r="Q55" s="342" t="str">
        <f>IF(ISERROR(VLOOKUP($S55,'USER FORM2'!$B$10:$BB$21,16,FALSE)),"",VLOOKUP($S55,'USER FORM2'!$B$10:$BB$21,16,FALSE))</f>
        <v/>
      </c>
      <c r="R55" s="342" t="str">
        <f>IF(ISERROR(VLOOKUP($S55,'USER FORM2'!$B$10:$AW$21,43,FALSE)),"",VLOOKUP($S55,'USER FORM2'!$B$10:$AW$21,43,FALSE))</f>
        <v/>
      </c>
      <c r="S55" s="340" t="str">
        <f>IF('USER FORM3'!C56="","",'USER FORM3'!C56)</f>
        <v/>
      </c>
      <c r="T55" s="340" t="str">
        <f>IF('USER FORM3'!D56="","",'USER FORM3'!D56)</f>
        <v/>
      </c>
      <c r="U55" s="340" t="str">
        <f>IF('USER FORM3'!E56="","",'USER FORM3'!E56)</f>
        <v/>
      </c>
      <c r="V55" s="340" t="str">
        <f>IF('USER FORM3'!F56="","",'USER FORM3'!F56)</f>
        <v/>
      </c>
      <c r="W55" s="340" t="str">
        <f>IF('USER FORM3'!G56="","",'USER FORM3'!G56)</f>
        <v/>
      </c>
      <c r="X55" s="340" t="str">
        <f>IF('USER FORM3'!H56="","",'USER FORM3'!H56)</f>
        <v/>
      </c>
      <c r="Y55" s="340" t="str">
        <f>IF('USER FORM3'!I56="","",'USER FORM3'!I56)</f>
        <v/>
      </c>
      <c r="Z55" s="340" t="str">
        <f>IF('USER FORM3'!J56="","",'USER FORM3'!J56)</f>
        <v/>
      </c>
      <c r="AA55" s="340" t="str">
        <f>IF('USER FORM3'!K56="","",'USER FORM3'!K56)</f>
        <v/>
      </c>
      <c r="AB55" s="340" t="str">
        <f>IF('USER FORM3'!L56="","",'USER FORM3'!L56)</f>
        <v/>
      </c>
      <c r="AC55" s="340" t="str">
        <f>IF('USER FORM3'!M56="","",'USER FORM3'!M56)</f>
        <v/>
      </c>
      <c r="AD55" s="340" t="str">
        <f>IF('USER FORM3'!N56="","",'USER FORM3'!N56)</f>
        <v/>
      </c>
      <c r="AE55" s="340" t="str">
        <f>IF('USER FORM3'!O56="","",'USER FORM3'!O56)</f>
        <v/>
      </c>
      <c r="AF55" s="340" t="str">
        <f>IF('USER FORM3'!P56="","",'USER FORM3'!P56)</f>
        <v/>
      </c>
      <c r="AG55" s="340" t="str">
        <f>IF('USER FORM3'!Q56="","",'USER FORM3'!Q56)</f>
        <v/>
      </c>
      <c r="AH55" s="14"/>
      <c r="AI55" s="14"/>
      <c r="AJ55" s="14"/>
      <c r="AK55" s="14"/>
      <c r="AL55" s="14"/>
      <c r="AM55" s="332" t="str">
        <f>'USER FORM3'!$AY$17</f>
        <v/>
      </c>
      <c r="AN55" s="335" t="str">
        <f>'USER FORM3'!$AY$24</f>
        <v/>
      </c>
      <c r="AO55" s="336" t="str">
        <f>'USER FORM3'!$AY$18</f>
        <v/>
      </c>
      <c r="AP55" s="336" t="str">
        <f>'USER FORM3'!$AY$20</f>
        <v/>
      </c>
      <c r="AQ55" s="337" t="str">
        <f>'USER FORM3'!$AY$19</f>
        <v/>
      </c>
      <c r="AR55" s="337" t="str">
        <f>'USER FORM3'!$AY$22</f>
        <v/>
      </c>
      <c r="AS55" s="436" t="str">
        <f>'USER FORM3'!$AY$36</f>
        <v/>
      </c>
      <c r="AT55" s="336">
        <f>'USER FORM3'!$AY$23</f>
        <v>1</v>
      </c>
      <c r="AU55" s="336" t="str">
        <f>'USER FORM3'!$AY$21</f>
        <v/>
      </c>
      <c r="AV55" s="337" t="str">
        <f>IFERROR('USER FORM3'!$AY$25,"")</f>
        <v/>
      </c>
      <c r="AW55" s="338">
        <f>COUNTIFS(DEGREE_TYPE,"Bachelor",'USER FORM2'!$N$10:$N$21,"PROGRAM GRADUATED")+COUNTIFS(DEGREE_TYPE,"Bachelor",'USER FORM2'!$N$10:$N$21,"PROGRAM IN PROGRESS")</f>
        <v>0</v>
      </c>
      <c r="AX55" s="338">
        <f t="shared" si="0"/>
        <v>0</v>
      </c>
      <c r="AY55" s="338">
        <f t="shared" si="1"/>
        <v>0</v>
      </c>
      <c r="AZ55" s="332" t="str">
        <f>'USER FORM2'!$AQ$3</f>
        <v/>
      </c>
      <c r="BA55" s="337" t="str">
        <f>'USER FORM5'!$AP$2</f>
        <v/>
      </c>
      <c r="BB55" s="332" t="str">
        <f>IF('USER FORM5'!$AE$2=0,"",'USER FORM5'!$AE$2)</f>
        <v>NO</v>
      </c>
      <c r="BC55" s="337" t="str">
        <f>'USER FORM5'!$AZ$2</f>
        <v>NO EXTC</v>
      </c>
      <c r="BD55" s="332" t="str">
        <f>IF('USER FEEDBACK'!$C$47=0,"",'USER FEEDBACK'!$C$47)</f>
        <v/>
      </c>
      <c r="BE55" t="str">
        <f>'USER FEEDBACK'!$Q$8</f>
        <v>NO</v>
      </c>
      <c r="BF55" t="str">
        <f>'USER FEEDBACK'!$Q$11</f>
        <v>Missing Information</v>
      </c>
      <c r="BG55" t="str">
        <f>'USER FEEDBACK'!$Q$14</f>
        <v>No</v>
      </c>
      <c r="BH55" t="str">
        <f>'USER FEEDBACK'!$Q$20&amp;" "&amp;'USER FEEDBACK'!$Q$21&amp;" "&amp;'USER FEEDBACK'!$Q$22</f>
        <v xml:space="preserve">  - -  - -</v>
      </c>
      <c r="BI55" t="str">
        <f>'USER FORM1'!$C$65</f>
        <v>VERSION 2</v>
      </c>
      <c r="BJ55">
        <f>'USER FORM4'!$G$38</f>
        <v>0</v>
      </c>
      <c r="BK55">
        <f>'USER FEEDBACK'!$V$7</f>
        <v>0</v>
      </c>
      <c r="BL55" t="str">
        <f>(IF(OR('USER FEEDBACK'!$Z$64,'USER FEEDBACK'!$Z$31="Q4R"),"Y","N"))</f>
        <v>N</v>
      </c>
      <c r="BM55">
        <f>'USER FORM1'!$D$25</f>
        <v>0</v>
      </c>
      <c r="BN55">
        <f>'USER FORM1'!$D$26</f>
        <v>0</v>
      </c>
      <c r="BO55">
        <f>'USER FORM1'!$D$27</f>
        <v>0</v>
      </c>
      <c r="BP55" t="str">
        <f>IF('USER FEEDBACK'!$AA$64=TRUE, "Y","N")</f>
        <v>N</v>
      </c>
      <c r="BQ55" t="str">
        <f>IF('USER FEEDBACK'!$AC$64=TRUE, "Y","N")</f>
        <v>N</v>
      </c>
      <c r="BR55" t="str">
        <f>IF('USER FEEDBACK'!$AB$64=TRUE, "Y","N")</f>
        <v>N</v>
      </c>
      <c r="BS55" t="str">
        <f>IF('USER FEEDBACK'!$AD$64=TRUE, "Y","N")</f>
        <v>N</v>
      </c>
      <c r="BT55" t="str">
        <f>IF('USER FEEDBACK'!$AE$64=TRUE, "Y","N")</f>
        <v>N</v>
      </c>
      <c r="BU55" t="str">
        <f>IF('USER FEEDBACK'!$AF$64=TRUE, "Y","N")</f>
        <v>N</v>
      </c>
      <c r="BV55">
        <f>'CHECK CONTEXT'!$B$8</f>
        <v>0</v>
      </c>
      <c r="BW55" s="15">
        <f>'CHECK CONTEXT'!$B$12</f>
        <v>0</v>
      </c>
      <c r="BX55">
        <f>'CHECK CONTEXT'!$I$5</f>
        <v>0</v>
      </c>
      <c r="BY55">
        <f ca="1">SUM('USER FEEDBACK'!$G$7:$G$17)</f>
        <v>0</v>
      </c>
      <c r="BZ55">
        <f>'CHECK CONTEXT'!$B$5</f>
        <v>0</v>
      </c>
      <c r="CA55">
        <f>'CHECK CONTEXT'!$B$6</f>
        <v>0</v>
      </c>
      <c r="CB55">
        <f>'CHECK CONTEXT'!$B$7</f>
        <v>0</v>
      </c>
      <c r="CC55">
        <f>'CHECK CONTEXT'!$B$8</f>
        <v>0</v>
      </c>
      <c r="CD55">
        <f>'CHECK CONTEXT'!$B$9</f>
        <v>0</v>
      </c>
    </row>
    <row r="56" spans="1:82">
      <c r="A56" s="332" t="str">
        <f>IF('USER FORM1'!$C$10="","",'USER FORM1'!$C$10)</f>
        <v/>
      </c>
      <c r="B56" s="332" t="str">
        <f>IF('USER FORM1'!$D$10="","",'USER FORM1'!$D$10)</f>
        <v/>
      </c>
      <c r="C56" s="332" t="str">
        <f>TRIM(IF('USER FORM1'!$E$10="", "",'USER FORM1'!$E$10))</f>
        <v/>
      </c>
      <c r="D56" s="332" t="str">
        <f>IF('USER FORM1'!$F$10="","",'USER FORM1'!$F$10)</f>
        <v/>
      </c>
      <c r="E56" s="332" t="str">
        <f>IF('USER FORM1'!$G$10="", "",'USER FORM1'!$G$10)</f>
        <v/>
      </c>
      <c r="F56" s="339" t="s">
        <v>16107</v>
      </c>
      <c r="G56" s="340" t="str">
        <f>IF(ISERROR(VLOOKUP($S56,'USER FORM2'!$B$10:$AU$21,2,FALSE)),"",VLOOKUP($S56,'USER FORM2'!$B$10:$AU$21,2,FALSE))</f>
        <v/>
      </c>
      <c r="H56" s="340" t="str">
        <f>IF(ISERROR(VLOOKUP($S56,'USER FORM2'!$B$10:$AU$21,3,FALSE)),"",VLOOKUP($S56,'USER FORM2'!$B$10:$AU$21,3,FALSE))</f>
        <v/>
      </c>
      <c r="I56" s="340" t="str">
        <f>IF(ISERROR(VLOOKUP($S56,'USER FORM2'!$B$10:$AU$21,4,FALSE)),"",VLOOKUP($S56,'USER FORM2'!$B$10:$AU$21,4,FALSE))</f>
        <v/>
      </c>
      <c r="J56" s="340" t="str">
        <f>IF(ISERROR(VLOOKUP($S56,'USER FORM2'!$B$10:$AU$21,5,FALSE)),"",VLOOKUP($S56,'USER FORM2'!$B$10:$AU$21,5,FALSE))</f>
        <v/>
      </c>
      <c r="K56" s="340" t="str">
        <f>IF(ISERROR(VLOOKUP($S56,'USER FORM2'!$B$10:$AU$21,6,FALSE)),"",VLOOKUP($S56,'USER FORM2'!$B$10:$AU$21,6,FALSE))</f>
        <v/>
      </c>
      <c r="L56" s="340" t="str">
        <f>IF(ISERROR(VLOOKUP($S56,'USER FORM2'!$B$10:$AU$21,7,FALSE)),"",VLOOKUP($S56,'USER FORM2'!$B$10:$AU$21,7,FALSE))</f>
        <v/>
      </c>
      <c r="M56" s="341" t="str">
        <f>IF(ISERROR(VLOOKUP($S56,'USER FORM2'!$B$10:$BB$21,51,FALSE)),"",VLOOKUP($S56,'USER FORM2'!$B$10:$BB$21,51,FALSE))</f>
        <v/>
      </c>
      <c r="N56" s="341" t="str">
        <f>IF(ISERROR(VLOOKUP($S56,'USER FORM2'!$B$10:$BB$21,52,FALSE)),"",VLOOKUP($S56,'USER FORM2'!$B$10:$BB$21,52,FALSE))</f>
        <v/>
      </c>
      <c r="O56" s="341" t="str">
        <f>IF(ISERROR(VLOOKUP($S56,'USER FORM2'!$B$10:$BB$21,12,FALSE)),"",VLOOKUP($S56,'USER FORM2'!$B$10:$BB$21,12,FALSE))</f>
        <v/>
      </c>
      <c r="P56" s="342" t="str">
        <f>IF(ISERROR(VLOOKUP($S56,'USER FORM2'!$B$10:$BB$21,13,FALSE)),"",IF(VLOOKUP($S56,'USER FORM2'!$B$10:$BB$21,13,FALSE)="","",VLOOKUP($S56,'USER FORM2'!$B$10:$BB$21,13,FALSE)))</f>
        <v/>
      </c>
      <c r="Q56" s="342" t="str">
        <f>IF(ISERROR(VLOOKUP($S56,'USER FORM2'!$B$10:$BB$21,16,FALSE)),"",VLOOKUP($S56,'USER FORM2'!$B$10:$BB$21,16,FALSE))</f>
        <v/>
      </c>
      <c r="R56" s="342" t="str">
        <f>IF(ISERROR(VLOOKUP($S56,'USER FORM2'!$B$10:$AW$21,43,FALSE)),"",VLOOKUP($S56,'USER FORM2'!$B$10:$AW$21,43,FALSE))</f>
        <v/>
      </c>
      <c r="S56" s="340" t="str">
        <f>IF('USER FORM3'!C57="","",'USER FORM3'!C57)</f>
        <v/>
      </c>
      <c r="T56" s="340" t="str">
        <f>IF('USER FORM3'!D57="","",'USER FORM3'!D57)</f>
        <v/>
      </c>
      <c r="U56" s="340" t="str">
        <f>IF('USER FORM3'!E57="","",'USER FORM3'!E57)</f>
        <v/>
      </c>
      <c r="V56" s="340" t="str">
        <f>IF('USER FORM3'!F57="","",'USER FORM3'!F57)</f>
        <v/>
      </c>
      <c r="W56" s="340" t="str">
        <f>IF('USER FORM3'!G57="","",'USER FORM3'!G57)</f>
        <v/>
      </c>
      <c r="X56" s="340" t="str">
        <f>IF('USER FORM3'!H57="","",'USER FORM3'!H57)</f>
        <v/>
      </c>
      <c r="Y56" s="340" t="str">
        <f>IF('USER FORM3'!I57="","",'USER FORM3'!I57)</f>
        <v/>
      </c>
      <c r="Z56" s="340" t="str">
        <f>IF('USER FORM3'!J57="","",'USER FORM3'!J57)</f>
        <v/>
      </c>
      <c r="AA56" s="340" t="str">
        <f>IF('USER FORM3'!K57="","",'USER FORM3'!K57)</f>
        <v/>
      </c>
      <c r="AB56" s="340" t="str">
        <f>IF('USER FORM3'!L57="","",'USER FORM3'!L57)</f>
        <v/>
      </c>
      <c r="AC56" s="340" t="str">
        <f>IF('USER FORM3'!M57="","",'USER FORM3'!M57)</f>
        <v/>
      </c>
      <c r="AD56" s="340" t="str">
        <f>IF('USER FORM3'!N57="","",'USER FORM3'!N57)</f>
        <v/>
      </c>
      <c r="AE56" s="340" t="str">
        <f>IF('USER FORM3'!O57="","",'USER FORM3'!O57)</f>
        <v/>
      </c>
      <c r="AF56" s="340" t="str">
        <f>IF('USER FORM3'!P57="","",'USER FORM3'!P57)</f>
        <v/>
      </c>
      <c r="AG56" s="340" t="str">
        <f>IF('USER FORM3'!Q57="","",'USER FORM3'!Q57)</f>
        <v/>
      </c>
      <c r="AH56" s="14"/>
      <c r="AI56" s="14"/>
      <c r="AJ56" s="14"/>
      <c r="AK56" s="14"/>
      <c r="AL56" s="14"/>
      <c r="AM56" s="332" t="str">
        <f>'USER FORM3'!$AY$17</f>
        <v/>
      </c>
      <c r="AN56" s="335" t="str">
        <f>'USER FORM3'!$AY$24</f>
        <v/>
      </c>
      <c r="AO56" s="336" t="str">
        <f>'USER FORM3'!$AY$18</f>
        <v/>
      </c>
      <c r="AP56" s="336" t="str">
        <f>'USER FORM3'!$AY$20</f>
        <v/>
      </c>
      <c r="AQ56" s="337" t="str">
        <f>'USER FORM3'!$AY$19</f>
        <v/>
      </c>
      <c r="AR56" s="337" t="str">
        <f>'USER FORM3'!$AY$22</f>
        <v/>
      </c>
      <c r="AS56" s="436" t="str">
        <f>'USER FORM3'!$AY$36</f>
        <v/>
      </c>
      <c r="AT56" s="336">
        <f>'USER FORM3'!$AY$23</f>
        <v>1</v>
      </c>
      <c r="AU56" s="336" t="str">
        <f>'USER FORM3'!$AY$21</f>
        <v/>
      </c>
      <c r="AV56" s="337" t="str">
        <f>IFERROR('USER FORM3'!$AY$25,"")</f>
        <v/>
      </c>
      <c r="AW56" s="338">
        <f>COUNTIFS(DEGREE_TYPE,"Bachelor",'USER FORM2'!$N$10:$N$21,"PROGRAM GRADUATED")+COUNTIFS(DEGREE_TYPE,"Bachelor",'USER FORM2'!$N$10:$N$21,"PROGRAM IN PROGRESS")</f>
        <v>0</v>
      </c>
      <c r="AX56" s="338">
        <f t="shared" si="0"/>
        <v>0</v>
      </c>
      <c r="AY56" s="338">
        <f t="shared" si="1"/>
        <v>0</v>
      </c>
      <c r="AZ56" s="332" t="str">
        <f>'USER FORM2'!$AQ$3</f>
        <v/>
      </c>
      <c r="BA56" s="337" t="str">
        <f>'USER FORM5'!$AP$2</f>
        <v/>
      </c>
      <c r="BB56" s="332" t="str">
        <f>IF('USER FORM5'!$AE$2=0,"",'USER FORM5'!$AE$2)</f>
        <v>NO</v>
      </c>
      <c r="BC56" s="337" t="str">
        <f>'USER FORM5'!$AZ$2</f>
        <v>NO EXTC</v>
      </c>
      <c r="BD56" s="332" t="str">
        <f>IF('USER FEEDBACK'!$C$47=0,"",'USER FEEDBACK'!$C$47)</f>
        <v/>
      </c>
      <c r="BE56" t="str">
        <f>'USER FEEDBACK'!$Q$8</f>
        <v>NO</v>
      </c>
      <c r="BF56" t="str">
        <f>'USER FEEDBACK'!$Q$11</f>
        <v>Missing Information</v>
      </c>
      <c r="BG56" t="str">
        <f>'USER FEEDBACK'!$Q$14</f>
        <v>No</v>
      </c>
      <c r="BH56" t="str">
        <f>'USER FEEDBACK'!$Q$20&amp;" "&amp;'USER FEEDBACK'!$Q$21&amp;" "&amp;'USER FEEDBACK'!$Q$22</f>
        <v xml:space="preserve">  - -  - -</v>
      </c>
      <c r="BI56" t="str">
        <f>'USER FORM1'!$C$65</f>
        <v>VERSION 2</v>
      </c>
      <c r="BJ56">
        <f>'USER FORM4'!$G$38</f>
        <v>0</v>
      </c>
      <c r="BK56">
        <f>'USER FEEDBACK'!$V$7</f>
        <v>0</v>
      </c>
      <c r="BL56" t="str">
        <f>(IF(OR('USER FEEDBACK'!$Z$64,'USER FEEDBACK'!$Z$31="Q4R"),"Y","N"))</f>
        <v>N</v>
      </c>
      <c r="BM56">
        <f>'USER FORM1'!$D$25</f>
        <v>0</v>
      </c>
      <c r="BN56">
        <f>'USER FORM1'!$D$26</f>
        <v>0</v>
      </c>
      <c r="BO56">
        <f>'USER FORM1'!$D$27</f>
        <v>0</v>
      </c>
      <c r="BP56" t="str">
        <f>IF('USER FEEDBACK'!$AA$64=TRUE, "Y","N")</f>
        <v>N</v>
      </c>
      <c r="BQ56" t="str">
        <f>IF('USER FEEDBACK'!$AC$64=TRUE, "Y","N")</f>
        <v>N</v>
      </c>
      <c r="BR56" t="str">
        <f>IF('USER FEEDBACK'!$AB$64=TRUE, "Y","N")</f>
        <v>N</v>
      </c>
      <c r="BS56" t="str">
        <f>IF('USER FEEDBACK'!$AD$64=TRUE, "Y","N")</f>
        <v>N</v>
      </c>
      <c r="BT56" t="str">
        <f>IF('USER FEEDBACK'!$AE$64=TRUE, "Y","N")</f>
        <v>N</v>
      </c>
      <c r="BU56" t="str">
        <f>IF('USER FEEDBACK'!$AF$64=TRUE, "Y","N")</f>
        <v>N</v>
      </c>
      <c r="BV56">
        <f>'CHECK CONTEXT'!$B$8</f>
        <v>0</v>
      </c>
      <c r="BW56" s="15">
        <f>'CHECK CONTEXT'!$B$12</f>
        <v>0</v>
      </c>
      <c r="BX56">
        <f>'CHECK CONTEXT'!$I$5</f>
        <v>0</v>
      </c>
      <c r="BY56">
        <f ca="1">SUM('USER FEEDBACK'!$G$7:$G$17)</f>
        <v>0</v>
      </c>
      <c r="BZ56">
        <f>'CHECK CONTEXT'!$B$5</f>
        <v>0</v>
      </c>
      <c r="CA56">
        <f>'CHECK CONTEXT'!$B$6</f>
        <v>0</v>
      </c>
      <c r="CB56">
        <f>'CHECK CONTEXT'!$B$7</f>
        <v>0</v>
      </c>
      <c r="CC56">
        <f>'CHECK CONTEXT'!$B$8</f>
        <v>0</v>
      </c>
      <c r="CD56">
        <f>'CHECK CONTEXT'!$B$9</f>
        <v>0</v>
      </c>
    </row>
    <row r="57" spans="1:82">
      <c r="A57" s="332" t="str">
        <f>IF('USER FORM1'!$C$10="","",'USER FORM1'!$C$10)</f>
        <v/>
      </c>
      <c r="B57" s="332" t="str">
        <f>IF('USER FORM1'!$D$10="","",'USER FORM1'!$D$10)</f>
        <v/>
      </c>
      <c r="C57" s="332" t="str">
        <f>TRIM(IF('USER FORM1'!$E$10="", "",'USER FORM1'!$E$10))</f>
        <v/>
      </c>
      <c r="D57" s="332" t="str">
        <f>IF('USER FORM1'!$F$10="","",'USER FORM1'!$F$10)</f>
        <v/>
      </c>
      <c r="E57" s="332" t="str">
        <f>IF('USER FORM1'!$G$10="", "",'USER FORM1'!$G$10)</f>
        <v/>
      </c>
      <c r="F57" s="339" t="s">
        <v>16107</v>
      </c>
      <c r="G57" s="340" t="str">
        <f>IF(ISERROR(VLOOKUP($S57,'USER FORM2'!$B$10:$AU$21,2,FALSE)),"",VLOOKUP($S57,'USER FORM2'!$B$10:$AU$21,2,FALSE))</f>
        <v/>
      </c>
      <c r="H57" s="340" t="str">
        <f>IF(ISERROR(VLOOKUP($S57,'USER FORM2'!$B$10:$AU$21,3,FALSE)),"",VLOOKUP($S57,'USER FORM2'!$B$10:$AU$21,3,FALSE))</f>
        <v/>
      </c>
      <c r="I57" s="340" t="str">
        <f>IF(ISERROR(VLOOKUP($S57,'USER FORM2'!$B$10:$AU$21,4,FALSE)),"",VLOOKUP($S57,'USER FORM2'!$B$10:$AU$21,4,FALSE))</f>
        <v/>
      </c>
      <c r="J57" s="340" t="str">
        <f>IF(ISERROR(VLOOKUP($S57,'USER FORM2'!$B$10:$AU$21,5,FALSE)),"",VLOOKUP($S57,'USER FORM2'!$B$10:$AU$21,5,FALSE))</f>
        <v/>
      </c>
      <c r="K57" s="340" t="str">
        <f>IF(ISERROR(VLOOKUP($S57,'USER FORM2'!$B$10:$AU$21,6,FALSE)),"",VLOOKUP($S57,'USER FORM2'!$B$10:$AU$21,6,FALSE))</f>
        <v/>
      </c>
      <c r="L57" s="340" t="str">
        <f>IF(ISERROR(VLOOKUP($S57,'USER FORM2'!$B$10:$AU$21,7,FALSE)),"",VLOOKUP($S57,'USER FORM2'!$B$10:$AU$21,7,FALSE))</f>
        <v/>
      </c>
      <c r="M57" s="341" t="str">
        <f>IF(ISERROR(VLOOKUP($S57,'USER FORM2'!$B$10:$BB$21,51,FALSE)),"",VLOOKUP($S57,'USER FORM2'!$B$10:$BB$21,51,FALSE))</f>
        <v/>
      </c>
      <c r="N57" s="341" t="str">
        <f>IF(ISERROR(VLOOKUP($S57,'USER FORM2'!$B$10:$BB$21,52,FALSE)),"",VLOOKUP($S57,'USER FORM2'!$B$10:$BB$21,52,FALSE))</f>
        <v/>
      </c>
      <c r="O57" s="341" t="str">
        <f>IF(ISERROR(VLOOKUP($S57,'USER FORM2'!$B$10:$BB$21,12,FALSE)),"",VLOOKUP($S57,'USER FORM2'!$B$10:$BB$21,12,FALSE))</f>
        <v/>
      </c>
      <c r="P57" s="342" t="str">
        <f>IF(ISERROR(VLOOKUP($S57,'USER FORM2'!$B$10:$BB$21,13,FALSE)),"",IF(VLOOKUP($S57,'USER FORM2'!$B$10:$BB$21,13,FALSE)="","",VLOOKUP($S57,'USER FORM2'!$B$10:$BB$21,13,FALSE)))</f>
        <v/>
      </c>
      <c r="Q57" s="342" t="str">
        <f>IF(ISERROR(VLOOKUP($S57,'USER FORM2'!$B$10:$BB$21,16,FALSE)),"",VLOOKUP($S57,'USER FORM2'!$B$10:$BB$21,16,FALSE))</f>
        <v/>
      </c>
      <c r="R57" s="342" t="str">
        <f>IF(ISERROR(VLOOKUP($S57,'USER FORM2'!$B$10:$AW$21,43,FALSE)),"",VLOOKUP($S57,'USER FORM2'!$B$10:$AW$21,43,FALSE))</f>
        <v/>
      </c>
      <c r="S57" s="340" t="str">
        <f>IF('USER FORM3'!C58="","",'USER FORM3'!C58)</f>
        <v/>
      </c>
      <c r="T57" s="340" t="str">
        <f>IF('USER FORM3'!D58="","",'USER FORM3'!D58)</f>
        <v/>
      </c>
      <c r="U57" s="340" t="str">
        <f>IF('USER FORM3'!E58="","",'USER FORM3'!E58)</f>
        <v/>
      </c>
      <c r="V57" s="340" t="str">
        <f>IF('USER FORM3'!F58="","",'USER FORM3'!F58)</f>
        <v/>
      </c>
      <c r="W57" s="340" t="str">
        <f>IF('USER FORM3'!G58="","",'USER FORM3'!G58)</f>
        <v/>
      </c>
      <c r="X57" s="340" t="str">
        <f>IF('USER FORM3'!H58="","",'USER FORM3'!H58)</f>
        <v/>
      </c>
      <c r="Y57" s="340" t="str">
        <f>IF('USER FORM3'!I58="","",'USER FORM3'!I58)</f>
        <v/>
      </c>
      <c r="Z57" s="340" t="str">
        <f>IF('USER FORM3'!J58="","",'USER FORM3'!J58)</f>
        <v/>
      </c>
      <c r="AA57" s="340" t="str">
        <f>IF('USER FORM3'!K58="","",'USER FORM3'!K58)</f>
        <v/>
      </c>
      <c r="AB57" s="340" t="str">
        <f>IF('USER FORM3'!L58="","",'USER FORM3'!L58)</f>
        <v/>
      </c>
      <c r="AC57" s="340" t="str">
        <f>IF('USER FORM3'!M58="","",'USER FORM3'!M58)</f>
        <v/>
      </c>
      <c r="AD57" s="340" t="str">
        <f>IF('USER FORM3'!N58="","",'USER FORM3'!N58)</f>
        <v/>
      </c>
      <c r="AE57" s="340" t="str">
        <f>IF('USER FORM3'!O58="","",'USER FORM3'!O58)</f>
        <v/>
      </c>
      <c r="AF57" s="340" t="str">
        <f>IF('USER FORM3'!P58="","",'USER FORM3'!P58)</f>
        <v/>
      </c>
      <c r="AG57" s="340" t="str">
        <f>IF('USER FORM3'!Q58="","",'USER FORM3'!Q58)</f>
        <v/>
      </c>
      <c r="AH57" s="14"/>
      <c r="AI57" s="14"/>
      <c r="AJ57" s="14"/>
      <c r="AK57" s="14"/>
      <c r="AL57" s="14"/>
      <c r="AM57" s="332" t="str">
        <f>'USER FORM3'!$AY$17</f>
        <v/>
      </c>
      <c r="AN57" s="335" t="str">
        <f>'USER FORM3'!$AY$24</f>
        <v/>
      </c>
      <c r="AO57" s="336" t="str">
        <f>'USER FORM3'!$AY$18</f>
        <v/>
      </c>
      <c r="AP57" s="336" t="str">
        <f>'USER FORM3'!$AY$20</f>
        <v/>
      </c>
      <c r="AQ57" s="337" t="str">
        <f>'USER FORM3'!$AY$19</f>
        <v/>
      </c>
      <c r="AR57" s="337" t="str">
        <f>'USER FORM3'!$AY$22</f>
        <v/>
      </c>
      <c r="AS57" s="436" t="str">
        <f>'USER FORM3'!$AY$36</f>
        <v/>
      </c>
      <c r="AT57" s="336">
        <f>'USER FORM3'!$AY$23</f>
        <v>1</v>
      </c>
      <c r="AU57" s="336" t="str">
        <f>'USER FORM3'!$AY$21</f>
        <v/>
      </c>
      <c r="AV57" s="337" t="str">
        <f>IFERROR('USER FORM3'!$AY$25,"")</f>
        <v/>
      </c>
      <c r="AW57" s="338">
        <f>COUNTIFS(DEGREE_TYPE,"Bachelor",'USER FORM2'!$N$10:$N$21,"PROGRAM GRADUATED")+COUNTIFS(DEGREE_TYPE,"Bachelor",'USER FORM2'!$N$10:$N$21,"PROGRAM IN PROGRESS")</f>
        <v>0</v>
      </c>
      <c r="AX57" s="338">
        <f t="shared" si="0"/>
        <v>0</v>
      </c>
      <c r="AY57" s="338">
        <f t="shared" si="1"/>
        <v>0</v>
      </c>
      <c r="AZ57" s="332" t="str">
        <f>'USER FORM2'!$AQ$3</f>
        <v/>
      </c>
      <c r="BA57" s="337" t="str">
        <f>'USER FORM5'!$AP$2</f>
        <v/>
      </c>
      <c r="BB57" s="332" t="str">
        <f>IF('USER FORM5'!$AE$2=0,"",'USER FORM5'!$AE$2)</f>
        <v>NO</v>
      </c>
      <c r="BC57" s="337" t="str">
        <f>'USER FORM5'!$AZ$2</f>
        <v>NO EXTC</v>
      </c>
      <c r="BD57" s="332" t="str">
        <f>IF('USER FEEDBACK'!$C$47=0,"",'USER FEEDBACK'!$C$47)</f>
        <v/>
      </c>
      <c r="BE57" t="str">
        <f>'USER FEEDBACK'!$Q$8</f>
        <v>NO</v>
      </c>
      <c r="BF57" t="str">
        <f>'USER FEEDBACK'!$Q$11</f>
        <v>Missing Information</v>
      </c>
      <c r="BG57" t="str">
        <f>'USER FEEDBACK'!$Q$14</f>
        <v>No</v>
      </c>
      <c r="BH57" t="str">
        <f>'USER FEEDBACK'!$Q$20&amp;" "&amp;'USER FEEDBACK'!$Q$21&amp;" "&amp;'USER FEEDBACK'!$Q$22</f>
        <v xml:space="preserve">  - -  - -</v>
      </c>
      <c r="BI57" t="str">
        <f>'USER FORM1'!$C$65</f>
        <v>VERSION 2</v>
      </c>
      <c r="BJ57">
        <f>'USER FORM4'!$G$38</f>
        <v>0</v>
      </c>
      <c r="BK57">
        <f>'USER FEEDBACK'!$V$7</f>
        <v>0</v>
      </c>
      <c r="BL57" t="str">
        <f>(IF(OR('USER FEEDBACK'!$Z$64,'USER FEEDBACK'!$Z$31="Q4R"),"Y","N"))</f>
        <v>N</v>
      </c>
      <c r="BM57">
        <f>'USER FORM1'!$D$25</f>
        <v>0</v>
      </c>
      <c r="BN57">
        <f>'USER FORM1'!$D$26</f>
        <v>0</v>
      </c>
      <c r="BO57">
        <f>'USER FORM1'!$D$27</f>
        <v>0</v>
      </c>
      <c r="BP57" t="str">
        <f>IF('USER FEEDBACK'!$AA$64=TRUE, "Y","N")</f>
        <v>N</v>
      </c>
      <c r="BQ57" t="str">
        <f>IF('USER FEEDBACK'!$AC$64=TRUE, "Y","N")</f>
        <v>N</v>
      </c>
      <c r="BR57" t="str">
        <f>IF('USER FEEDBACK'!$AB$64=TRUE, "Y","N")</f>
        <v>N</v>
      </c>
      <c r="BS57" t="str">
        <f>IF('USER FEEDBACK'!$AD$64=TRUE, "Y","N")</f>
        <v>N</v>
      </c>
      <c r="BT57" t="str">
        <f>IF('USER FEEDBACK'!$AE$64=TRUE, "Y","N")</f>
        <v>N</v>
      </c>
      <c r="BU57" t="str">
        <f>IF('USER FEEDBACK'!$AF$64=TRUE, "Y","N")</f>
        <v>N</v>
      </c>
      <c r="BV57">
        <f>'CHECK CONTEXT'!$B$8</f>
        <v>0</v>
      </c>
      <c r="BW57" s="15">
        <f>'CHECK CONTEXT'!$B$12</f>
        <v>0</v>
      </c>
      <c r="BX57">
        <f>'CHECK CONTEXT'!$I$5</f>
        <v>0</v>
      </c>
      <c r="BY57">
        <f ca="1">SUM('USER FEEDBACK'!$G$7:$G$17)</f>
        <v>0</v>
      </c>
      <c r="BZ57">
        <f>'CHECK CONTEXT'!$B$5</f>
        <v>0</v>
      </c>
      <c r="CA57">
        <f>'CHECK CONTEXT'!$B$6</f>
        <v>0</v>
      </c>
      <c r="CB57">
        <f>'CHECK CONTEXT'!$B$7</f>
        <v>0</v>
      </c>
      <c r="CC57">
        <f>'CHECK CONTEXT'!$B$8</f>
        <v>0</v>
      </c>
      <c r="CD57">
        <f>'CHECK CONTEXT'!$B$9</f>
        <v>0</v>
      </c>
    </row>
    <row r="58" spans="1:82">
      <c r="A58" s="332" t="str">
        <f>IF('USER FORM1'!$C$10="","",'USER FORM1'!$C$10)</f>
        <v/>
      </c>
      <c r="B58" s="332" t="str">
        <f>IF('USER FORM1'!$D$10="","",'USER FORM1'!$D$10)</f>
        <v/>
      </c>
      <c r="C58" s="332" t="str">
        <f>TRIM(IF('USER FORM1'!$E$10="", "",'USER FORM1'!$E$10))</f>
        <v/>
      </c>
      <c r="D58" s="332" t="str">
        <f>IF('USER FORM1'!$F$10="","",'USER FORM1'!$F$10)</f>
        <v/>
      </c>
      <c r="E58" s="332" t="str">
        <f>IF('USER FORM1'!$G$10="", "",'USER FORM1'!$G$10)</f>
        <v/>
      </c>
      <c r="F58" s="339" t="s">
        <v>16107</v>
      </c>
      <c r="G58" s="340" t="str">
        <f>IF(ISERROR(VLOOKUP($S58,'USER FORM2'!$B$10:$AU$21,2,FALSE)),"",VLOOKUP($S58,'USER FORM2'!$B$10:$AU$21,2,FALSE))</f>
        <v/>
      </c>
      <c r="H58" s="340" t="str">
        <f>IF(ISERROR(VLOOKUP($S58,'USER FORM2'!$B$10:$AU$21,3,FALSE)),"",VLOOKUP($S58,'USER FORM2'!$B$10:$AU$21,3,FALSE))</f>
        <v/>
      </c>
      <c r="I58" s="340" t="str">
        <f>IF(ISERROR(VLOOKUP($S58,'USER FORM2'!$B$10:$AU$21,4,FALSE)),"",VLOOKUP($S58,'USER FORM2'!$B$10:$AU$21,4,FALSE))</f>
        <v/>
      </c>
      <c r="J58" s="340" t="str">
        <f>IF(ISERROR(VLOOKUP($S58,'USER FORM2'!$B$10:$AU$21,5,FALSE)),"",VLOOKUP($S58,'USER FORM2'!$B$10:$AU$21,5,FALSE))</f>
        <v/>
      </c>
      <c r="K58" s="340" t="str">
        <f>IF(ISERROR(VLOOKUP($S58,'USER FORM2'!$B$10:$AU$21,6,FALSE)),"",VLOOKUP($S58,'USER FORM2'!$B$10:$AU$21,6,FALSE))</f>
        <v/>
      </c>
      <c r="L58" s="340" t="str">
        <f>IF(ISERROR(VLOOKUP($S58,'USER FORM2'!$B$10:$AU$21,7,FALSE)),"",VLOOKUP($S58,'USER FORM2'!$B$10:$AU$21,7,FALSE))</f>
        <v/>
      </c>
      <c r="M58" s="341" t="str">
        <f>IF(ISERROR(VLOOKUP($S58,'USER FORM2'!$B$10:$BB$21,51,FALSE)),"",VLOOKUP($S58,'USER FORM2'!$B$10:$BB$21,51,FALSE))</f>
        <v/>
      </c>
      <c r="N58" s="341" t="str">
        <f>IF(ISERROR(VLOOKUP($S58,'USER FORM2'!$B$10:$BB$21,52,FALSE)),"",VLOOKUP($S58,'USER FORM2'!$B$10:$BB$21,52,FALSE))</f>
        <v/>
      </c>
      <c r="O58" s="341" t="str">
        <f>IF(ISERROR(VLOOKUP($S58,'USER FORM2'!$B$10:$BB$21,12,FALSE)),"",VLOOKUP($S58,'USER FORM2'!$B$10:$BB$21,12,FALSE))</f>
        <v/>
      </c>
      <c r="P58" s="342" t="str">
        <f>IF(ISERROR(VLOOKUP($S58,'USER FORM2'!$B$10:$BB$21,13,FALSE)),"",IF(VLOOKUP($S58,'USER FORM2'!$B$10:$BB$21,13,FALSE)="","",VLOOKUP($S58,'USER FORM2'!$B$10:$BB$21,13,FALSE)))</f>
        <v/>
      </c>
      <c r="Q58" s="342" t="str">
        <f>IF(ISERROR(VLOOKUP($S58,'USER FORM2'!$B$10:$BB$21,16,FALSE)),"",VLOOKUP($S58,'USER FORM2'!$B$10:$BB$21,16,FALSE))</f>
        <v/>
      </c>
      <c r="R58" s="342" t="str">
        <f>IF(ISERROR(VLOOKUP($S58,'USER FORM2'!$B$10:$AW$21,43,FALSE)),"",VLOOKUP($S58,'USER FORM2'!$B$10:$AW$21,43,FALSE))</f>
        <v/>
      </c>
      <c r="S58" s="340" t="str">
        <f>IF('USER FORM3'!C59="","",'USER FORM3'!C59)</f>
        <v/>
      </c>
      <c r="T58" s="340" t="str">
        <f>IF('USER FORM3'!D59="","",'USER FORM3'!D59)</f>
        <v/>
      </c>
      <c r="U58" s="340" t="str">
        <f>IF('USER FORM3'!E59="","",'USER FORM3'!E59)</f>
        <v/>
      </c>
      <c r="V58" s="340" t="str">
        <f>IF('USER FORM3'!F59="","",'USER FORM3'!F59)</f>
        <v/>
      </c>
      <c r="W58" s="340" t="str">
        <f>IF('USER FORM3'!G59="","",'USER FORM3'!G59)</f>
        <v/>
      </c>
      <c r="X58" s="340" t="str">
        <f>IF('USER FORM3'!H59="","",'USER FORM3'!H59)</f>
        <v/>
      </c>
      <c r="Y58" s="340" t="str">
        <f>IF('USER FORM3'!I59="","",'USER FORM3'!I59)</f>
        <v/>
      </c>
      <c r="Z58" s="340" t="str">
        <f>IF('USER FORM3'!J59="","",'USER FORM3'!J59)</f>
        <v/>
      </c>
      <c r="AA58" s="340" t="str">
        <f>IF('USER FORM3'!K59="","",'USER FORM3'!K59)</f>
        <v/>
      </c>
      <c r="AB58" s="340" t="str">
        <f>IF('USER FORM3'!L59="","",'USER FORM3'!L59)</f>
        <v/>
      </c>
      <c r="AC58" s="340" t="str">
        <f>IF('USER FORM3'!M59="","",'USER FORM3'!M59)</f>
        <v/>
      </c>
      <c r="AD58" s="340" t="str">
        <f>IF('USER FORM3'!N59="","",'USER FORM3'!N59)</f>
        <v/>
      </c>
      <c r="AE58" s="340" t="str">
        <f>IF('USER FORM3'!O59="","",'USER FORM3'!O59)</f>
        <v/>
      </c>
      <c r="AF58" s="340" t="str">
        <f>IF('USER FORM3'!P59="","",'USER FORM3'!P59)</f>
        <v/>
      </c>
      <c r="AG58" s="340" t="str">
        <f>IF('USER FORM3'!Q59="","",'USER FORM3'!Q59)</f>
        <v/>
      </c>
      <c r="AH58" s="14"/>
      <c r="AI58" s="14"/>
      <c r="AJ58" s="14"/>
      <c r="AK58" s="14"/>
      <c r="AL58" s="14"/>
      <c r="AM58" s="332" t="str">
        <f>'USER FORM3'!$AY$17</f>
        <v/>
      </c>
      <c r="AN58" s="335" t="str">
        <f>'USER FORM3'!$AY$24</f>
        <v/>
      </c>
      <c r="AO58" s="336" t="str">
        <f>'USER FORM3'!$AY$18</f>
        <v/>
      </c>
      <c r="AP58" s="336" t="str">
        <f>'USER FORM3'!$AY$20</f>
        <v/>
      </c>
      <c r="AQ58" s="337" t="str">
        <f>'USER FORM3'!$AY$19</f>
        <v/>
      </c>
      <c r="AR58" s="337" t="str">
        <f>'USER FORM3'!$AY$22</f>
        <v/>
      </c>
      <c r="AS58" s="436" t="str">
        <f>'USER FORM3'!$AY$36</f>
        <v/>
      </c>
      <c r="AT58" s="336">
        <f>'USER FORM3'!$AY$23</f>
        <v>1</v>
      </c>
      <c r="AU58" s="336" t="str">
        <f>'USER FORM3'!$AY$21</f>
        <v/>
      </c>
      <c r="AV58" s="337" t="str">
        <f>IFERROR('USER FORM3'!$AY$25,"")</f>
        <v/>
      </c>
      <c r="AW58" s="338">
        <f>COUNTIFS(DEGREE_TYPE,"Bachelor",'USER FORM2'!$N$10:$N$21,"PROGRAM GRADUATED")+COUNTIFS(DEGREE_TYPE,"Bachelor",'USER FORM2'!$N$10:$N$21,"PROGRAM IN PROGRESS")</f>
        <v>0</v>
      </c>
      <c r="AX58" s="338">
        <f t="shared" si="0"/>
        <v>0</v>
      </c>
      <c r="AY58" s="338">
        <f t="shared" si="1"/>
        <v>0</v>
      </c>
      <c r="AZ58" s="332" t="str">
        <f>'USER FORM2'!$AQ$3</f>
        <v/>
      </c>
      <c r="BA58" s="337" t="str">
        <f>'USER FORM5'!$AP$2</f>
        <v/>
      </c>
      <c r="BB58" s="332" t="str">
        <f>IF('USER FORM5'!$AE$2=0,"",'USER FORM5'!$AE$2)</f>
        <v>NO</v>
      </c>
      <c r="BC58" s="337" t="str">
        <f>'USER FORM5'!$AZ$2</f>
        <v>NO EXTC</v>
      </c>
      <c r="BD58" s="332" t="str">
        <f>IF('USER FEEDBACK'!$C$47=0,"",'USER FEEDBACK'!$C$47)</f>
        <v/>
      </c>
      <c r="BE58" t="str">
        <f>'USER FEEDBACK'!$Q$8</f>
        <v>NO</v>
      </c>
      <c r="BF58" t="str">
        <f>'USER FEEDBACK'!$Q$11</f>
        <v>Missing Information</v>
      </c>
      <c r="BG58" t="str">
        <f>'USER FEEDBACK'!$Q$14</f>
        <v>No</v>
      </c>
      <c r="BH58" t="str">
        <f>'USER FEEDBACK'!$Q$20&amp;" "&amp;'USER FEEDBACK'!$Q$21&amp;" "&amp;'USER FEEDBACK'!$Q$22</f>
        <v xml:space="preserve">  - -  - -</v>
      </c>
      <c r="BI58" t="str">
        <f>'USER FORM1'!$C$65</f>
        <v>VERSION 2</v>
      </c>
      <c r="BJ58">
        <f>'USER FORM4'!$G$38</f>
        <v>0</v>
      </c>
      <c r="BK58">
        <f>'USER FEEDBACK'!$V$7</f>
        <v>0</v>
      </c>
      <c r="BL58" t="str">
        <f>(IF(OR('USER FEEDBACK'!$Z$64,'USER FEEDBACK'!$Z$31="Q4R"),"Y","N"))</f>
        <v>N</v>
      </c>
      <c r="BM58">
        <f>'USER FORM1'!$D$25</f>
        <v>0</v>
      </c>
      <c r="BN58">
        <f>'USER FORM1'!$D$26</f>
        <v>0</v>
      </c>
      <c r="BO58">
        <f>'USER FORM1'!$D$27</f>
        <v>0</v>
      </c>
      <c r="BP58" t="str">
        <f>IF('USER FEEDBACK'!$AA$64=TRUE, "Y","N")</f>
        <v>N</v>
      </c>
      <c r="BQ58" t="str">
        <f>IF('USER FEEDBACK'!$AC$64=TRUE, "Y","N")</f>
        <v>N</v>
      </c>
      <c r="BR58" t="str">
        <f>IF('USER FEEDBACK'!$AB$64=TRUE, "Y","N")</f>
        <v>N</v>
      </c>
      <c r="BS58" t="str">
        <f>IF('USER FEEDBACK'!$AD$64=TRUE, "Y","N")</f>
        <v>N</v>
      </c>
      <c r="BT58" t="str">
        <f>IF('USER FEEDBACK'!$AE$64=TRUE, "Y","N")</f>
        <v>N</v>
      </c>
      <c r="BU58" t="str">
        <f>IF('USER FEEDBACK'!$AF$64=TRUE, "Y","N")</f>
        <v>N</v>
      </c>
      <c r="BV58">
        <f>'CHECK CONTEXT'!$B$8</f>
        <v>0</v>
      </c>
      <c r="BW58" s="15">
        <f>'CHECK CONTEXT'!$B$12</f>
        <v>0</v>
      </c>
      <c r="BX58">
        <f>'CHECK CONTEXT'!$I$5</f>
        <v>0</v>
      </c>
      <c r="BY58">
        <f ca="1">SUM('USER FEEDBACK'!$G$7:$G$17)</f>
        <v>0</v>
      </c>
      <c r="BZ58">
        <f>'CHECK CONTEXT'!$B$5</f>
        <v>0</v>
      </c>
      <c r="CA58">
        <f>'CHECK CONTEXT'!$B$6</f>
        <v>0</v>
      </c>
      <c r="CB58">
        <f>'CHECK CONTEXT'!$B$7</f>
        <v>0</v>
      </c>
      <c r="CC58">
        <f>'CHECK CONTEXT'!$B$8</f>
        <v>0</v>
      </c>
      <c r="CD58">
        <f>'CHECK CONTEXT'!$B$9</f>
        <v>0</v>
      </c>
    </row>
    <row r="59" spans="1:82">
      <c r="A59" s="332" t="str">
        <f>IF('USER FORM1'!$C$10="","",'USER FORM1'!$C$10)</f>
        <v/>
      </c>
      <c r="B59" s="332" t="str">
        <f>IF('USER FORM1'!$D$10="","",'USER FORM1'!$D$10)</f>
        <v/>
      </c>
      <c r="C59" s="332" t="str">
        <f>TRIM(IF('USER FORM1'!$E$10="", "",'USER FORM1'!$E$10))</f>
        <v/>
      </c>
      <c r="D59" s="332" t="str">
        <f>IF('USER FORM1'!$F$10="","",'USER FORM1'!$F$10)</f>
        <v/>
      </c>
      <c r="E59" s="332" t="str">
        <f>IF('USER FORM1'!$G$10="", "",'USER FORM1'!$G$10)</f>
        <v/>
      </c>
      <c r="F59" s="339" t="s">
        <v>16107</v>
      </c>
      <c r="G59" s="340" t="str">
        <f>IF(ISERROR(VLOOKUP($S59,'USER FORM2'!$B$10:$AU$21,2,FALSE)),"",VLOOKUP($S59,'USER FORM2'!$B$10:$AU$21,2,FALSE))</f>
        <v/>
      </c>
      <c r="H59" s="340" t="str">
        <f>IF(ISERROR(VLOOKUP($S59,'USER FORM2'!$B$10:$AU$21,3,FALSE)),"",VLOOKUP($S59,'USER FORM2'!$B$10:$AU$21,3,FALSE))</f>
        <v/>
      </c>
      <c r="I59" s="340" t="str">
        <f>IF(ISERROR(VLOOKUP($S59,'USER FORM2'!$B$10:$AU$21,4,FALSE)),"",VLOOKUP($S59,'USER FORM2'!$B$10:$AU$21,4,FALSE))</f>
        <v/>
      </c>
      <c r="J59" s="340" t="str">
        <f>IF(ISERROR(VLOOKUP($S59,'USER FORM2'!$B$10:$AU$21,5,FALSE)),"",VLOOKUP($S59,'USER FORM2'!$B$10:$AU$21,5,FALSE))</f>
        <v/>
      </c>
      <c r="K59" s="340" t="str">
        <f>IF(ISERROR(VLOOKUP($S59,'USER FORM2'!$B$10:$AU$21,6,FALSE)),"",VLOOKUP($S59,'USER FORM2'!$B$10:$AU$21,6,FALSE))</f>
        <v/>
      </c>
      <c r="L59" s="340" t="str">
        <f>IF(ISERROR(VLOOKUP($S59,'USER FORM2'!$B$10:$AU$21,7,FALSE)),"",VLOOKUP($S59,'USER FORM2'!$B$10:$AU$21,7,FALSE))</f>
        <v/>
      </c>
      <c r="M59" s="341" t="str">
        <f>IF(ISERROR(VLOOKUP($S59,'USER FORM2'!$B$10:$BB$21,51,FALSE)),"",VLOOKUP($S59,'USER FORM2'!$B$10:$BB$21,51,FALSE))</f>
        <v/>
      </c>
      <c r="N59" s="341" t="str">
        <f>IF(ISERROR(VLOOKUP($S59,'USER FORM2'!$B$10:$BB$21,52,FALSE)),"",VLOOKUP($S59,'USER FORM2'!$B$10:$BB$21,52,FALSE))</f>
        <v/>
      </c>
      <c r="O59" s="341" t="str">
        <f>IF(ISERROR(VLOOKUP($S59,'USER FORM2'!$B$10:$BB$21,12,FALSE)),"",VLOOKUP($S59,'USER FORM2'!$B$10:$BB$21,12,FALSE))</f>
        <v/>
      </c>
      <c r="P59" s="342" t="str">
        <f>IF(ISERROR(VLOOKUP($S59,'USER FORM2'!$B$10:$BB$21,13,FALSE)),"",IF(VLOOKUP($S59,'USER FORM2'!$B$10:$BB$21,13,FALSE)="","",VLOOKUP($S59,'USER FORM2'!$B$10:$BB$21,13,FALSE)))</f>
        <v/>
      </c>
      <c r="Q59" s="342" t="str">
        <f>IF(ISERROR(VLOOKUP($S59,'USER FORM2'!$B$10:$BB$21,16,FALSE)),"",VLOOKUP($S59,'USER FORM2'!$B$10:$BB$21,16,FALSE))</f>
        <v/>
      </c>
      <c r="R59" s="342" t="str">
        <f>IF(ISERROR(VLOOKUP($S59,'USER FORM2'!$B$10:$AW$21,43,FALSE)),"",VLOOKUP($S59,'USER FORM2'!$B$10:$AW$21,43,FALSE))</f>
        <v/>
      </c>
      <c r="S59" s="340" t="str">
        <f>IF('USER FORM3'!C60="","",'USER FORM3'!C60)</f>
        <v/>
      </c>
      <c r="T59" s="340" t="str">
        <f>IF('USER FORM3'!D60="","",'USER FORM3'!D60)</f>
        <v/>
      </c>
      <c r="U59" s="340" t="str">
        <f>IF('USER FORM3'!E60="","",'USER FORM3'!E60)</f>
        <v/>
      </c>
      <c r="V59" s="340" t="str">
        <f>IF('USER FORM3'!F60="","",'USER FORM3'!F60)</f>
        <v/>
      </c>
      <c r="W59" s="340" t="str">
        <f>IF('USER FORM3'!G60="","",'USER FORM3'!G60)</f>
        <v/>
      </c>
      <c r="X59" s="340" t="str">
        <f>IF('USER FORM3'!H60="","",'USER FORM3'!H60)</f>
        <v/>
      </c>
      <c r="Y59" s="340" t="str">
        <f>IF('USER FORM3'!I60="","",'USER FORM3'!I60)</f>
        <v/>
      </c>
      <c r="Z59" s="340" t="str">
        <f>IF('USER FORM3'!J60="","",'USER FORM3'!J60)</f>
        <v/>
      </c>
      <c r="AA59" s="340" t="str">
        <f>IF('USER FORM3'!K60="","",'USER FORM3'!K60)</f>
        <v/>
      </c>
      <c r="AB59" s="340" t="str">
        <f>IF('USER FORM3'!L60="","",'USER FORM3'!L60)</f>
        <v/>
      </c>
      <c r="AC59" s="340" t="str">
        <f>IF('USER FORM3'!M60="","",'USER FORM3'!M60)</f>
        <v/>
      </c>
      <c r="AD59" s="340" t="str">
        <f>IF('USER FORM3'!N60="","",'USER FORM3'!N60)</f>
        <v/>
      </c>
      <c r="AE59" s="340" t="str">
        <f>IF('USER FORM3'!O60="","",'USER FORM3'!O60)</f>
        <v/>
      </c>
      <c r="AF59" s="340" t="str">
        <f>IF('USER FORM3'!P60="","",'USER FORM3'!P60)</f>
        <v/>
      </c>
      <c r="AG59" s="340" t="str">
        <f>IF('USER FORM3'!Q60="","",'USER FORM3'!Q60)</f>
        <v/>
      </c>
      <c r="AH59" s="14"/>
      <c r="AI59" s="14"/>
      <c r="AJ59" s="14"/>
      <c r="AK59" s="14"/>
      <c r="AL59" s="14"/>
      <c r="AM59" s="332" t="str">
        <f>'USER FORM3'!$AY$17</f>
        <v/>
      </c>
      <c r="AN59" s="335" t="str">
        <f>'USER FORM3'!$AY$24</f>
        <v/>
      </c>
      <c r="AO59" s="336" t="str">
        <f>'USER FORM3'!$AY$18</f>
        <v/>
      </c>
      <c r="AP59" s="336" t="str">
        <f>'USER FORM3'!$AY$20</f>
        <v/>
      </c>
      <c r="AQ59" s="337" t="str">
        <f>'USER FORM3'!$AY$19</f>
        <v/>
      </c>
      <c r="AR59" s="337" t="str">
        <f>'USER FORM3'!$AY$22</f>
        <v/>
      </c>
      <c r="AS59" s="436" t="str">
        <f>'USER FORM3'!$AY$36</f>
        <v/>
      </c>
      <c r="AT59" s="336">
        <f>'USER FORM3'!$AY$23</f>
        <v>1</v>
      </c>
      <c r="AU59" s="336" t="str">
        <f>'USER FORM3'!$AY$21</f>
        <v/>
      </c>
      <c r="AV59" s="337" t="str">
        <f>IFERROR('USER FORM3'!$AY$25,"")</f>
        <v/>
      </c>
      <c r="AW59" s="338">
        <f>COUNTIFS(DEGREE_TYPE,"Bachelor",'USER FORM2'!$N$10:$N$21,"PROGRAM GRADUATED")+COUNTIFS(DEGREE_TYPE,"Bachelor",'USER FORM2'!$N$10:$N$21,"PROGRAM IN PROGRESS")</f>
        <v>0</v>
      </c>
      <c r="AX59" s="338">
        <f t="shared" si="0"/>
        <v>0</v>
      </c>
      <c r="AY59" s="338">
        <f t="shared" si="1"/>
        <v>0</v>
      </c>
      <c r="AZ59" s="332" t="str">
        <f>'USER FORM2'!$AQ$3</f>
        <v/>
      </c>
      <c r="BA59" s="337" t="str">
        <f>'USER FORM5'!$AP$2</f>
        <v/>
      </c>
      <c r="BB59" s="332" t="str">
        <f>IF('USER FORM5'!$AE$2=0,"",'USER FORM5'!$AE$2)</f>
        <v>NO</v>
      </c>
      <c r="BC59" s="337" t="str">
        <f>'USER FORM5'!$AZ$2</f>
        <v>NO EXTC</v>
      </c>
      <c r="BD59" s="332" t="str">
        <f>IF('USER FEEDBACK'!$C$47=0,"",'USER FEEDBACK'!$C$47)</f>
        <v/>
      </c>
      <c r="BE59" t="str">
        <f>'USER FEEDBACK'!$Q$8</f>
        <v>NO</v>
      </c>
      <c r="BF59" t="str">
        <f>'USER FEEDBACK'!$Q$11</f>
        <v>Missing Information</v>
      </c>
      <c r="BG59" t="str">
        <f>'USER FEEDBACK'!$Q$14</f>
        <v>No</v>
      </c>
      <c r="BH59" t="str">
        <f>'USER FEEDBACK'!$Q$20&amp;" "&amp;'USER FEEDBACK'!$Q$21&amp;" "&amp;'USER FEEDBACK'!$Q$22</f>
        <v xml:space="preserve">  - -  - -</v>
      </c>
      <c r="BI59" t="str">
        <f>'USER FORM1'!$C$65</f>
        <v>VERSION 2</v>
      </c>
      <c r="BJ59">
        <f>'USER FORM4'!$G$38</f>
        <v>0</v>
      </c>
      <c r="BK59">
        <f>'USER FEEDBACK'!$V$7</f>
        <v>0</v>
      </c>
      <c r="BL59" t="str">
        <f>(IF(OR('USER FEEDBACK'!$Z$64,'USER FEEDBACK'!$Z$31="Q4R"),"Y","N"))</f>
        <v>N</v>
      </c>
      <c r="BM59">
        <f>'USER FORM1'!$D$25</f>
        <v>0</v>
      </c>
      <c r="BN59">
        <f>'USER FORM1'!$D$26</f>
        <v>0</v>
      </c>
      <c r="BO59">
        <f>'USER FORM1'!$D$27</f>
        <v>0</v>
      </c>
      <c r="BP59" t="str">
        <f>IF('USER FEEDBACK'!$AA$64=TRUE, "Y","N")</f>
        <v>N</v>
      </c>
      <c r="BQ59" t="str">
        <f>IF('USER FEEDBACK'!$AC$64=TRUE, "Y","N")</f>
        <v>N</v>
      </c>
      <c r="BR59" t="str">
        <f>IF('USER FEEDBACK'!$AB$64=TRUE, "Y","N")</f>
        <v>N</v>
      </c>
      <c r="BS59" t="str">
        <f>IF('USER FEEDBACK'!$AD$64=TRUE, "Y","N")</f>
        <v>N</v>
      </c>
      <c r="BT59" t="str">
        <f>IF('USER FEEDBACK'!$AE$64=TRUE, "Y","N")</f>
        <v>N</v>
      </c>
      <c r="BU59" t="str">
        <f>IF('USER FEEDBACK'!$AF$64=TRUE, "Y","N")</f>
        <v>N</v>
      </c>
      <c r="BV59">
        <f>'CHECK CONTEXT'!$B$8</f>
        <v>0</v>
      </c>
      <c r="BW59" s="15">
        <f>'CHECK CONTEXT'!$B$12</f>
        <v>0</v>
      </c>
      <c r="BX59">
        <f>'CHECK CONTEXT'!$I$5</f>
        <v>0</v>
      </c>
      <c r="BY59">
        <f ca="1">SUM('USER FEEDBACK'!$G$7:$G$17)</f>
        <v>0</v>
      </c>
      <c r="BZ59">
        <f>'CHECK CONTEXT'!$B$5</f>
        <v>0</v>
      </c>
      <c r="CA59">
        <f>'CHECK CONTEXT'!$B$6</f>
        <v>0</v>
      </c>
      <c r="CB59">
        <f>'CHECK CONTEXT'!$B$7</f>
        <v>0</v>
      </c>
      <c r="CC59">
        <f>'CHECK CONTEXT'!$B$8</f>
        <v>0</v>
      </c>
      <c r="CD59">
        <f>'CHECK CONTEXT'!$B$9</f>
        <v>0</v>
      </c>
    </row>
    <row r="60" spans="1:82">
      <c r="A60" s="332" t="str">
        <f>IF('USER FORM1'!$C$10="","",'USER FORM1'!$C$10)</f>
        <v/>
      </c>
      <c r="B60" s="332" t="str">
        <f>IF('USER FORM1'!$D$10="","",'USER FORM1'!$D$10)</f>
        <v/>
      </c>
      <c r="C60" s="332" t="str">
        <f>TRIM(IF('USER FORM1'!$E$10="", "",'USER FORM1'!$E$10))</f>
        <v/>
      </c>
      <c r="D60" s="332" t="str">
        <f>IF('USER FORM1'!$F$10="","",'USER FORM1'!$F$10)</f>
        <v/>
      </c>
      <c r="E60" s="332" t="str">
        <f>IF('USER FORM1'!$G$10="", "",'USER FORM1'!$G$10)</f>
        <v/>
      </c>
      <c r="F60" s="339" t="s">
        <v>16107</v>
      </c>
      <c r="G60" s="340" t="str">
        <f>IF(ISERROR(VLOOKUP($S60,'USER FORM2'!$B$10:$AU$21,2,FALSE)),"",VLOOKUP($S60,'USER FORM2'!$B$10:$AU$21,2,FALSE))</f>
        <v/>
      </c>
      <c r="H60" s="340" t="str">
        <f>IF(ISERROR(VLOOKUP($S60,'USER FORM2'!$B$10:$AU$21,3,FALSE)),"",VLOOKUP($S60,'USER FORM2'!$B$10:$AU$21,3,FALSE))</f>
        <v/>
      </c>
      <c r="I60" s="340" t="str">
        <f>IF(ISERROR(VLOOKUP($S60,'USER FORM2'!$B$10:$AU$21,4,FALSE)),"",VLOOKUP($S60,'USER FORM2'!$B$10:$AU$21,4,FALSE))</f>
        <v/>
      </c>
      <c r="J60" s="340" t="str">
        <f>IF(ISERROR(VLOOKUP($S60,'USER FORM2'!$B$10:$AU$21,5,FALSE)),"",VLOOKUP($S60,'USER FORM2'!$B$10:$AU$21,5,FALSE))</f>
        <v/>
      </c>
      <c r="K60" s="340" t="str">
        <f>IF(ISERROR(VLOOKUP($S60,'USER FORM2'!$B$10:$AU$21,6,FALSE)),"",VLOOKUP($S60,'USER FORM2'!$B$10:$AU$21,6,FALSE))</f>
        <v/>
      </c>
      <c r="L60" s="340" t="str">
        <f>IF(ISERROR(VLOOKUP($S60,'USER FORM2'!$B$10:$AU$21,7,FALSE)),"",VLOOKUP($S60,'USER FORM2'!$B$10:$AU$21,7,FALSE))</f>
        <v/>
      </c>
      <c r="M60" s="341" t="str">
        <f>IF(ISERROR(VLOOKUP($S60,'USER FORM2'!$B$10:$BB$21,51,FALSE)),"",VLOOKUP($S60,'USER FORM2'!$B$10:$BB$21,51,FALSE))</f>
        <v/>
      </c>
      <c r="N60" s="341" t="str">
        <f>IF(ISERROR(VLOOKUP($S60,'USER FORM2'!$B$10:$BB$21,52,FALSE)),"",VLOOKUP($S60,'USER FORM2'!$B$10:$BB$21,52,FALSE))</f>
        <v/>
      </c>
      <c r="O60" s="341" t="str">
        <f>IF(ISERROR(VLOOKUP($S60,'USER FORM2'!$B$10:$BB$21,12,FALSE)),"",VLOOKUP($S60,'USER FORM2'!$B$10:$BB$21,12,FALSE))</f>
        <v/>
      </c>
      <c r="P60" s="342" t="str">
        <f>IF(ISERROR(VLOOKUP($S60,'USER FORM2'!$B$10:$BB$21,13,FALSE)),"",IF(VLOOKUP($S60,'USER FORM2'!$B$10:$BB$21,13,FALSE)="","",VLOOKUP($S60,'USER FORM2'!$B$10:$BB$21,13,FALSE)))</f>
        <v/>
      </c>
      <c r="Q60" s="342" t="str">
        <f>IF(ISERROR(VLOOKUP($S60,'USER FORM2'!$B$10:$BB$21,16,FALSE)),"",VLOOKUP($S60,'USER FORM2'!$B$10:$BB$21,16,FALSE))</f>
        <v/>
      </c>
      <c r="R60" s="342" t="str">
        <f>IF(ISERROR(VLOOKUP($S60,'USER FORM2'!$B$10:$AW$21,43,FALSE)),"",VLOOKUP($S60,'USER FORM2'!$B$10:$AW$21,43,FALSE))</f>
        <v/>
      </c>
      <c r="S60" s="340" t="str">
        <f>IF('USER FORM3'!C61="","",'USER FORM3'!C61)</f>
        <v/>
      </c>
      <c r="T60" s="340" t="str">
        <f>IF('USER FORM3'!D61="","",'USER FORM3'!D61)</f>
        <v/>
      </c>
      <c r="U60" s="340" t="str">
        <f>IF('USER FORM3'!E61="","",'USER FORM3'!E61)</f>
        <v/>
      </c>
      <c r="V60" s="340" t="str">
        <f>IF('USER FORM3'!F61="","",'USER FORM3'!F61)</f>
        <v/>
      </c>
      <c r="W60" s="340" t="str">
        <f>IF('USER FORM3'!G61="","",'USER FORM3'!G61)</f>
        <v/>
      </c>
      <c r="X60" s="340" t="str">
        <f>IF('USER FORM3'!H61="","",'USER FORM3'!H61)</f>
        <v/>
      </c>
      <c r="Y60" s="340" t="str">
        <f>IF('USER FORM3'!I61="","",'USER FORM3'!I61)</f>
        <v/>
      </c>
      <c r="Z60" s="340" t="str">
        <f>IF('USER FORM3'!J61="","",'USER FORM3'!J61)</f>
        <v/>
      </c>
      <c r="AA60" s="340" t="str">
        <f>IF('USER FORM3'!K61="","",'USER FORM3'!K61)</f>
        <v/>
      </c>
      <c r="AB60" s="340" t="str">
        <f>IF('USER FORM3'!L61="","",'USER FORM3'!L61)</f>
        <v/>
      </c>
      <c r="AC60" s="340" t="str">
        <f>IF('USER FORM3'!M61="","",'USER FORM3'!M61)</f>
        <v/>
      </c>
      <c r="AD60" s="340" t="str">
        <f>IF('USER FORM3'!N61="","",'USER FORM3'!N61)</f>
        <v/>
      </c>
      <c r="AE60" s="340" t="str">
        <f>IF('USER FORM3'!O61="","",'USER FORM3'!O61)</f>
        <v/>
      </c>
      <c r="AF60" s="340" t="str">
        <f>IF('USER FORM3'!P61="","",'USER FORM3'!P61)</f>
        <v/>
      </c>
      <c r="AG60" s="340" t="str">
        <f>IF('USER FORM3'!Q61="","",'USER FORM3'!Q61)</f>
        <v/>
      </c>
      <c r="AH60" s="14"/>
      <c r="AI60" s="14"/>
      <c r="AJ60" s="14"/>
      <c r="AK60" s="14"/>
      <c r="AL60" s="14"/>
      <c r="AM60" s="332" t="str">
        <f>'USER FORM3'!$AY$17</f>
        <v/>
      </c>
      <c r="AN60" s="335" t="str">
        <f>'USER FORM3'!$AY$24</f>
        <v/>
      </c>
      <c r="AO60" s="336" t="str">
        <f>'USER FORM3'!$AY$18</f>
        <v/>
      </c>
      <c r="AP60" s="336" t="str">
        <f>'USER FORM3'!$AY$20</f>
        <v/>
      </c>
      <c r="AQ60" s="337" t="str">
        <f>'USER FORM3'!$AY$19</f>
        <v/>
      </c>
      <c r="AR60" s="337" t="str">
        <f>'USER FORM3'!$AY$22</f>
        <v/>
      </c>
      <c r="AS60" s="436" t="str">
        <f>'USER FORM3'!$AY$36</f>
        <v/>
      </c>
      <c r="AT60" s="336">
        <f>'USER FORM3'!$AY$23</f>
        <v>1</v>
      </c>
      <c r="AU60" s="336" t="str">
        <f>'USER FORM3'!$AY$21</f>
        <v/>
      </c>
      <c r="AV60" s="337" t="str">
        <f>IFERROR('USER FORM3'!$AY$25,"")</f>
        <v/>
      </c>
      <c r="AW60" s="338">
        <f>COUNTIFS(DEGREE_TYPE,"Bachelor",'USER FORM2'!$N$10:$N$21,"PROGRAM GRADUATED")+COUNTIFS(DEGREE_TYPE,"Bachelor",'USER FORM2'!$N$10:$N$21,"PROGRAM IN PROGRESS")</f>
        <v>0</v>
      </c>
      <c r="AX60" s="338">
        <f t="shared" si="0"/>
        <v>0</v>
      </c>
      <c r="AY60" s="338">
        <f t="shared" si="1"/>
        <v>0</v>
      </c>
      <c r="AZ60" s="332" t="str">
        <f>'USER FORM2'!$AQ$3</f>
        <v/>
      </c>
      <c r="BA60" s="337" t="str">
        <f>'USER FORM5'!$AP$2</f>
        <v/>
      </c>
      <c r="BB60" s="332" t="str">
        <f>IF('USER FORM5'!$AE$2=0,"",'USER FORM5'!$AE$2)</f>
        <v>NO</v>
      </c>
      <c r="BC60" s="337" t="str">
        <f>'USER FORM5'!$AZ$2</f>
        <v>NO EXTC</v>
      </c>
      <c r="BD60" s="332" t="str">
        <f>IF('USER FEEDBACK'!$C$47=0,"",'USER FEEDBACK'!$C$47)</f>
        <v/>
      </c>
      <c r="BE60" t="str">
        <f>'USER FEEDBACK'!$Q$8</f>
        <v>NO</v>
      </c>
      <c r="BF60" t="str">
        <f>'USER FEEDBACK'!$Q$11</f>
        <v>Missing Information</v>
      </c>
      <c r="BG60" t="str">
        <f>'USER FEEDBACK'!$Q$14</f>
        <v>No</v>
      </c>
      <c r="BH60" t="str">
        <f>'USER FEEDBACK'!$Q$20&amp;" "&amp;'USER FEEDBACK'!$Q$21&amp;" "&amp;'USER FEEDBACK'!$Q$22</f>
        <v xml:space="preserve">  - -  - -</v>
      </c>
      <c r="BI60" t="str">
        <f>'USER FORM1'!$C$65</f>
        <v>VERSION 2</v>
      </c>
      <c r="BJ60">
        <f>'USER FORM4'!$G$38</f>
        <v>0</v>
      </c>
      <c r="BK60">
        <f>'USER FEEDBACK'!$V$7</f>
        <v>0</v>
      </c>
      <c r="BL60" t="str">
        <f>(IF(OR('USER FEEDBACK'!$Z$64,'USER FEEDBACK'!$Z$31="Q4R"),"Y","N"))</f>
        <v>N</v>
      </c>
      <c r="BM60">
        <f>'USER FORM1'!$D$25</f>
        <v>0</v>
      </c>
      <c r="BN60">
        <f>'USER FORM1'!$D$26</f>
        <v>0</v>
      </c>
      <c r="BO60">
        <f>'USER FORM1'!$D$27</f>
        <v>0</v>
      </c>
      <c r="BP60" t="str">
        <f>IF('USER FEEDBACK'!$AA$64=TRUE, "Y","N")</f>
        <v>N</v>
      </c>
      <c r="BQ60" t="str">
        <f>IF('USER FEEDBACK'!$AC$64=TRUE, "Y","N")</f>
        <v>N</v>
      </c>
      <c r="BR60" t="str">
        <f>IF('USER FEEDBACK'!$AB$64=TRUE, "Y","N")</f>
        <v>N</v>
      </c>
      <c r="BS60" t="str">
        <f>IF('USER FEEDBACK'!$AD$64=TRUE, "Y","N")</f>
        <v>N</v>
      </c>
      <c r="BT60" t="str">
        <f>IF('USER FEEDBACK'!$AE$64=TRUE, "Y","N")</f>
        <v>N</v>
      </c>
      <c r="BU60" t="str">
        <f>IF('USER FEEDBACK'!$AF$64=TRUE, "Y","N")</f>
        <v>N</v>
      </c>
      <c r="BV60">
        <f>'CHECK CONTEXT'!$B$8</f>
        <v>0</v>
      </c>
      <c r="BW60" s="15">
        <f>'CHECK CONTEXT'!$B$12</f>
        <v>0</v>
      </c>
      <c r="BX60">
        <f>'CHECK CONTEXT'!$I$5</f>
        <v>0</v>
      </c>
      <c r="BY60">
        <f ca="1">SUM('USER FEEDBACK'!$G$7:$G$17)</f>
        <v>0</v>
      </c>
      <c r="BZ60">
        <f>'CHECK CONTEXT'!$B$5</f>
        <v>0</v>
      </c>
      <c r="CA60">
        <f>'CHECK CONTEXT'!$B$6</f>
        <v>0</v>
      </c>
      <c r="CB60">
        <f>'CHECK CONTEXT'!$B$7</f>
        <v>0</v>
      </c>
      <c r="CC60">
        <f>'CHECK CONTEXT'!$B$8</f>
        <v>0</v>
      </c>
      <c r="CD60">
        <f>'CHECK CONTEXT'!$B$9</f>
        <v>0</v>
      </c>
    </row>
    <row r="61" spans="1:82">
      <c r="A61" s="332" t="str">
        <f>IF('USER FORM1'!$C$10="","",'USER FORM1'!$C$10)</f>
        <v/>
      </c>
      <c r="B61" s="332" t="str">
        <f>IF('USER FORM1'!$D$10="","",'USER FORM1'!$D$10)</f>
        <v/>
      </c>
      <c r="C61" s="332" t="str">
        <f>TRIM(IF('USER FORM1'!$E$10="", "",'USER FORM1'!$E$10))</f>
        <v/>
      </c>
      <c r="D61" s="332" t="str">
        <f>IF('USER FORM1'!$F$10="","",'USER FORM1'!$F$10)</f>
        <v/>
      </c>
      <c r="E61" s="332" t="str">
        <f>IF('USER FORM1'!$G$10="", "",'USER FORM1'!$G$10)</f>
        <v/>
      </c>
      <c r="F61" s="339" t="s">
        <v>16107</v>
      </c>
      <c r="G61" s="340" t="str">
        <f>IF(ISERROR(VLOOKUP($S61,'USER FORM2'!$B$10:$AU$21,2,FALSE)),"",VLOOKUP($S61,'USER FORM2'!$B$10:$AU$21,2,FALSE))</f>
        <v/>
      </c>
      <c r="H61" s="340" t="str">
        <f>IF(ISERROR(VLOOKUP($S61,'USER FORM2'!$B$10:$AU$21,3,FALSE)),"",VLOOKUP($S61,'USER FORM2'!$B$10:$AU$21,3,FALSE))</f>
        <v/>
      </c>
      <c r="I61" s="340" t="str">
        <f>IF(ISERROR(VLOOKUP($S61,'USER FORM2'!$B$10:$AU$21,4,FALSE)),"",VLOOKUP($S61,'USER FORM2'!$B$10:$AU$21,4,FALSE))</f>
        <v/>
      </c>
      <c r="J61" s="340" t="str">
        <f>IF(ISERROR(VLOOKUP($S61,'USER FORM2'!$B$10:$AU$21,5,FALSE)),"",VLOOKUP($S61,'USER FORM2'!$B$10:$AU$21,5,FALSE))</f>
        <v/>
      </c>
      <c r="K61" s="340" t="str">
        <f>IF(ISERROR(VLOOKUP($S61,'USER FORM2'!$B$10:$AU$21,6,FALSE)),"",VLOOKUP($S61,'USER FORM2'!$B$10:$AU$21,6,FALSE))</f>
        <v/>
      </c>
      <c r="L61" s="340" t="str">
        <f>IF(ISERROR(VLOOKUP($S61,'USER FORM2'!$B$10:$AU$21,7,FALSE)),"",VLOOKUP($S61,'USER FORM2'!$B$10:$AU$21,7,FALSE))</f>
        <v/>
      </c>
      <c r="M61" s="341" t="str">
        <f>IF(ISERROR(VLOOKUP($S61,'USER FORM2'!$B$10:$BB$21,51,FALSE)),"",VLOOKUP($S61,'USER FORM2'!$B$10:$BB$21,51,FALSE))</f>
        <v/>
      </c>
      <c r="N61" s="341" t="str">
        <f>IF(ISERROR(VLOOKUP($S61,'USER FORM2'!$B$10:$BB$21,52,FALSE)),"",VLOOKUP($S61,'USER FORM2'!$B$10:$BB$21,52,FALSE))</f>
        <v/>
      </c>
      <c r="O61" s="341" t="str">
        <f>IF(ISERROR(VLOOKUP($S61,'USER FORM2'!$B$10:$BB$21,12,FALSE)),"",VLOOKUP($S61,'USER FORM2'!$B$10:$BB$21,12,FALSE))</f>
        <v/>
      </c>
      <c r="P61" s="342" t="str">
        <f>IF(ISERROR(VLOOKUP($S61,'USER FORM2'!$B$10:$BB$21,13,FALSE)),"",IF(VLOOKUP($S61,'USER FORM2'!$B$10:$BB$21,13,FALSE)="","",VLOOKUP($S61,'USER FORM2'!$B$10:$BB$21,13,FALSE)))</f>
        <v/>
      </c>
      <c r="Q61" s="342" t="str">
        <f>IF(ISERROR(VLOOKUP($S61,'USER FORM2'!$B$10:$BB$21,16,FALSE)),"",VLOOKUP($S61,'USER FORM2'!$B$10:$BB$21,16,FALSE))</f>
        <v/>
      </c>
      <c r="R61" s="342" t="str">
        <f>IF(ISERROR(VLOOKUP($S61,'USER FORM2'!$B$10:$AW$21,43,FALSE)),"",VLOOKUP($S61,'USER FORM2'!$B$10:$AW$21,43,FALSE))</f>
        <v/>
      </c>
      <c r="S61" s="340" t="str">
        <f>IF('USER FORM3'!C62="","",'USER FORM3'!C62)</f>
        <v/>
      </c>
      <c r="T61" s="340" t="str">
        <f>IF('USER FORM3'!D62="","",'USER FORM3'!D62)</f>
        <v/>
      </c>
      <c r="U61" s="340" t="str">
        <f>IF('USER FORM3'!E62="","",'USER FORM3'!E62)</f>
        <v/>
      </c>
      <c r="V61" s="340" t="str">
        <f>IF('USER FORM3'!F62="","",'USER FORM3'!F62)</f>
        <v/>
      </c>
      <c r="W61" s="340" t="str">
        <f>IF('USER FORM3'!G62="","",'USER FORM3'!G62)</f>
        <v/>
      </c>
      <c r="X61" s="340" t="str">
        <f>IF('USER FORM3'!H62="","",'USER FORM3'!H62)</f>
        <v/>
      </c>
      <c r="Y61" s="340" t="str">
        <f>IF('USER FORM3'!I62="","",'USER FORM3'!I62)</f>
        <v/>
      </c>
      <c r="Z61" s="340" t="str">
        <f>IF('USER FORM3'!J62="","",'USER FORM3'!J62)</f>
        <v/>
      </c>
      <c r="AA61" s="340" t="str">
        <f>IF('USER FORM3'!K62="","",'USER FORM3'!K62)</f>
        <v/>
      </c>
      <c r="AB61" s="340" t="str">
        <f>IF('USER FORM3'!L62="","",'USER FORM3'!L62)</f>
        <v/>
      </c>
      <c r="AC61" s="340" t="str">
        <f>IF('USER FORM3'!M62="","",'USER FORM3'!M62)</f>
        <v/>
      </c>
      <c r="AD61" s="340" t="str">
        <f>IF('USER FORM3'!N62="","",'USER FORM3'!N62)</f>
        <v/>
      </c>
      <c r="AE61" s="340" t="str">
        <f>IF('USER FORM3'!O62="","",'USER FORM3'!O62)</f>
        <v/>
      </c>
      <c r="AF61" s="340" t="str">
        <f>IF('USER FORM3'!P62="","",'USER FORM3'!P62)</f>
        <v/>
      </c>
      <c r="AG61" s="340" t="str">
        <f>IF('USER FORM3'!Q62="","",'USER FORM3'!Q62)</f>
        <v/>
      </c>
      <c r="AH61" s="14"/>
      <c r="AI61" s="14"/>
      <c r="AJ61" s="14"/>
      <c r="AK61" s="14"/>
      <c r="AL61" s="14"/>
      <c r="AM61" s="332" t="str">
        <f>'USER FORM3'!$AY$17</f>
        <v/>
      </c>
      <c r="AN61" s="335" t="str">
        <f>'USER FORM3'!$AY$24</f>
        <v/>
      </c>
      <c r="AO61" s="336" t="str">
        <f>'USER FORM3'!$AY$18</f>
        <v/>
      </c>
      <c r="AP61" s="336" t="str">
        <f>'USER FORM3'!$AY$20</f>
        <v/>
      </c>
      <c r="AQ61" s="337" t="str">
        <f>'USER FORM3'!$AY$19</f>
        <v/>
      </c>
      <c r="AR61" s="337" t="str">
        <f>'USER FORM3'!$AY$22</f>
        <v/>
      </c>
      <c r="AS61" s="436" t="str">
        <f>'USER FORM3'!$AY$36</f>
        <v/>
      </c>
      <c r="AT61" s="336">
        <f>'USER FORM3'!$AY$23</f>
        <v>1</v>
      </c>
      <c r="AU61" s="336" t="str">
        <f>'USER FORM3'!$AY$21</f>
        <v/>
      </c>
      <c r="AV61" s="337" t="str">
        <f>IFERROR('USER FORM3'!$AY$25,"")</f>
        <v/>
      </c>
      <c r="AW61" s="338">
        <f>COUNTIFS(DEGREE_TYPE,"Bachelor",'USER FORM2'!$N$10:$N$21,"PROGRAM GRADUATED")+COUNTIFS(DEGREE_TYPE,"Bachelor",'USER FORM2'!$N$10:$N$21,"PROGRAM IN PROGRESS")</f>
        <v>0</v>
      </c>
      <c r="AX61" s="338">
        <f t="shared" si="0"/>
        <v>0</v>
      </c>
      <c r="AY61" s="338">
        <f t="shared" si="1"/>
        <v>0</v>
      </c>
      <c r="AZ61" s="332" t="str">
        <f>'USER FORM2'!$AQ$3</f>
        <v/>
      </c>
      <c r="BA61" s="337" t="str">
        <f>'USER FORM5'!$AP$2</f>
        <v/>
      </c>
      <c r="BB61" s="332" t="str">
        <f>IF('USER FORM5'!$AE$2=0,"",'USER FORM5'!$AE$2)</f>
        <v>NO</v>
      </c>
      <c r="BC61" s="337" t="str">
        <f>'USER FORM5'!$AZ$2</f>
        <v>NO EXTC</v>
      </c>
      <c r="BD61" s="332" t="str">
        <f>IF('USER FEEDBACK'!$C$47=0,"",'USER FEEDBACK'!$C$47)</f>
        <v/>
      </c>
      <c r="BE61" t="str">
        <f>'USER FEEDBACK'!$Q$8</f>
        <v>NO</v>
      </c>
      <c r="BF61" t="str">
        <f>'USER FEEDBACK'!$Q$11</f>
        <v>Missing Information</v>
      </c>
      <c r="BG61" t="str">
        <f>'USER FEEDBACK'!$Q$14</f>
        <v>No</v>
      </c>
      <c r="BH61" t="str">
        <f>'USER FEEDBACK'!$Q$20&amp;" "&amp;'USER FEEDBACK'!$Q$21&amp;" "&amp;'USER FEEDBACK'!$Q$22</f>
        <v xml:space="preserve">  - -  - -</v>
      </c>
      <c r="BI61" t="str">
        <f>'USER FORM1'!$C$65</f>
        <v>VERSION 2</v>
      </c>
      <c r="BJ61">
        <f>'USER FORM4'!$G$38</f>
        <v>0</v>
      </c>
      <c r="BK61">
        <f>'USER FEEDBACK'!$V$7</f>
        <v>0</v>
      </c>
      <c r="BL61" t="str">
        <f>(IF(OR('USER FEEDBACK'!$Z$64,'USER FEEDBACK'!$Z$31="Q4R"),"Y","N"))</f>
        <v>N</v>
      </c>
      <c r="BM61">
        <f>'USER FORM1'!$D$25</f>
        <v>0</v>
      </c>
      <c r="BN61">
        <f>'USER FORM1'!$D$26</f>
        <v>0</v>
      </c>
      <c r="BO61">
        <f>'USER FORM1'!$D$27</f>
        <v>0</v>
      </c>
      <c r="BP61" t="str">
        <f>IF('USER FEEDBACK'!$AA$64=TRUE, "Y","N")</f>
        <v>N</v>
      </c>
      <c r="BQ61" t="str">
        <f>IF('USER FEEDBACK'!$AC$64=TRUE, "Y","N")</f>
        <v>N</v>
      </c>
      <c r="BR61" t="str">
        <f>IF('USER FEEDBACK'!$AB$64=TRUE, "Y","N")</f>
        <v>N</v>
      </c>
      <c r="BS61" t="str">
        <f>IF('USER FEEDBACK'!$AD$64=TRUE, "Y","N")</f>
        <v>N</v>
      </c>
      <c r="BT61" t="str">
        <f>IF('USER FEEDBACK'!$AE$64=TRUE, "Y","N")</f>
        <v>N</v>
      </c>
      <c r="BU61" t="str">
        <f>IF('USER FEEDBACK'!$AF$64=TRUE, "Y","N")</f>
        <v>N</v>
      </c>
      <c r="BV61">
        <f>'CHECK CONTEXT'!$B$8</f>
        <v>0</v>
      </c>
      <c r="BW61" s="15">
        <f>'CHECK CONTEXT'!$B$12</f>
        <v>0</v>
      </c>
      <c r="BX61">
        <f>'CHECK CONTEXT'!$I$5</f>
        <v>0</v>
      </c>
      <c r="BY61">
        <f ca="1">SUM('USER FEEDBACK'!$G$7:$G$17)</f>
        <v>0</v>
      </c>
      <c r="BZ61">
        <f>'CHECK CONTEXT'!$B$5</f>
        <v>0</v>
      </c>
      <c r="CA61">
        <f>'CHECK CONTEXT'!$B$6</f>
        <v>0</v>
      </c>
      <c r="CB61">
        <f>'CHECK CONTEXT'!$B$7</f>
        <v>0</v>
      </c>
      <c r="CC61">
        <f>'CHECK CONTEXT'!$B$8</f>
        <v>0</v>
      </c>
      <c r="CD61">
        <f>'CHECK CONTEXT'!$B$9</f>
        <v>0</v>
      </c>
    </row>
    <row r="62" spans="1:82">
      <c r="A62" s="332" t="str">
        <f>IF('USER FORM1'!$C$10="","",'USER FORM1'!$C$10)</f>
        <v/>
      </c>
      <c r="B62" s="332" t="str">
        <f>IF('USER FORM1'!$D$10="","",'USER FORM1'!$D$10)</f>
        <v/>
      </c>
      <c r="C62" s="332" t="str">
        <f>TRIM(IF('USER FORM1'!$E$10="", "",'USER FORM1'!$E$10))</f>
        <v/>
      </c>
      <c r="D62" s="332" t="str">
        <f>IF('USER FORM1'!$F$10="","",'USER FORM1'!$F$10)</f>
        <v/>
      </c>
      <c r="E62" s="332" t="str">
        <f>IF('USER FORM1'!$G$10="", "",'USER FORM1'!$G$10)</f>
        <v/>
      </c>
      <c r="F62" s="339" t="s">
        <v>16107</v>
      </c>
      <c r="G62" s="340" t="str">
        <f>IF(ISERROR(VLOOKUP($S62,'USER FORM2'!$B$10:$AU$21,2,FALSE)),"",VLOOKUP($S62,'USER FORM2'!$B$10:$AU$21,2,FALSE))</f>
        <v/>
      </c>
      <c r="H62" s="340" t="str">
        <f>IF(ISERROR(VLOOKUP($S62,'USER FORM2'!$B$10:$AU$21,3,FALSE)),"",VLOOKUP($S62,'USER FORM2'!$B$10:$AU$21,3,FALSE))</f>
        <v/>
      </c>
      <c r="I62" s="340" t="str">
        <f>IF(ISERROR(VLOOKUP($S62,'USER FORM2'!$B$10:$AU$21,4,FALSE)),"",VLOOKUP($S62,'USER FORM2'!$B$10:$AU$21,4,FALSE))</f>
        <v/>
      </c>
      <c r="J62" s="340" t="str">
        <f>IF(ISERROR(VLOOKUP($S62,'USER FORM2'!$B$10:$AU$21,5,FALSE)),"",VLOOKUP($S62,'USER FORM2'!$B$10:$AU$21,5,FALSE))</f>
        <v/>
      </c>
      <c r="K62" s="340" t="str">
        <f>IF(ISERROR(VLOOKUP($S62,'USER FORM2'!$B$10:$AU$21,6,FALSE)),"",VLOOKUP($S62,'USER FORM2'!$B$10:$AU$21,6,FALSE))</f>
        <v/>
      </c>
      <c r="L62" s="340" t="str">
        <f>IF(ISERROR(VLOOKUP($S62,'USER FORM2'!$B$10:$AU$21,7,FALSE)),"",VLOOKUP($S62,'USER FORM2'!$B$10:$AU$21,7,FALSE))</f>
        <v/>
      </c>
      <c r="M62" s="341" t="str">
        <f>IF(ISERROR(VLOOKUP($S62,'USER FORM2'!$B$10:$BB$21,51,FALSE)),"",VLOOKUP($S62,'USER FORM2'!$B$10:$BB$21,51,FALSE))</f>
        <v/>
      </c>
      <c r="N62" s="341" t="str">
        <f>IF(ISERROR(VLOOKUP($S62,'USER FORM2'!$B$10:$BB$21,52,FALSE)),"",VLOOKUP($S62,'USER FORM2'!$B$10:$BB$21,52,FALSE))</f>
        <v/>
      </c>
      <c r="O62" s="341" t="str">
        <f>IF(ISERROR(VLOOKUP($S62,'USER FORM2'!$B$10:$BB$21,12,FALSE)),"",VLOOKUP($S62,'USER FORM2'!$B$10:$BB$21,12,FALSE))</f>
        <v/>
      </c>
      <c r="P62" s="342" t="str">
        <f>IF(ISERROR(VLOOKUP($S62,'USER FORM2'!$B$10:$BB$21,13,FALSE)),"",IF(VLOOKUP($S62,'USER FORM2'!$B$10:$BB$21,13,FALSE)="","",VLOOKUP($S62,'USER FORM2'!$B$10:$BB$21,13,FALSE)))</f>
        <v/>
      </c>
      <c r="Q62" s="342" t="str">
        <f>IF(ISERROR(VLOOKUP($S62,'USER FORM2'!$B$10:$BB$21,16,FALSE)),"",VLOOKUP($S62,'USER FORM2'!$B$10:$BB$21,16,FALSE))</f>
        <v/>
      </c>
      <c r="R62" s="342" t="str">
        <f>IF(ISERROR(VLOOKUP($S62,'USER FORM2'!$B$10:$AW$21,43,FALSE)),"",VLOOKUP($S62,'USER FORM2'!$B$10:$AW$21,43,FALSE))</f>
        <v/>
      </c>
      <c r="S62" s="340" t="str">
        <f>IF('USER FORM3'!C63="","",'USER FORM3'!C63)</f>
        <v/>
      </c>
      <c r="T62" s="340" t="str">
        <f>IF('USER FORM3'!D63="","",'USER FORM3'!D63)</f>
        <v/>
      </c>
      <c r="U62" s="340" t="str">
        <f>IF('USER FORM3'!E63="","",'USER FORM3'!E63)</f>
        <v/>
      </c>
      <c r="V62" s="340" t="str">
        <f>IF('USER FORM3'!F63="","",'USER FORM3'!F63)</f>
        <v/>
      </c>
      <c r="W62" s="340" t="str">
        <f>IF('USER FORM3'!G63="","",'USER FORM3'!G63)</f>
        <v/>
      </c>
      <c r="X62" s="340" t="str">
        <f>IF('USER FORM3'!H63="","",'USER FORM3'!H63)</f>
        <v/>
      </c>
      <c r="Y62" s="340" t="str">
        <f>IF('USER FORM3'!I63="","",'USER FORM3'!I63)</f>
        <v/>
      </c>
      <c r="Z62" s="340" t="str">
        <f>IF('USER FORM3'!J63="","",'USER FORM3'!J63)</f>
        <v/>
      </c>
      <c r="AA62" s="340" t="str">
        <f>IF('USER FORM3'!K63="","",'USER FORM3'!K63)</f>
        <v/>
      </c>
      <c r="AB62" s="340" t="str">
        <f>IF('USER FORM3'!L63="","",'USER FORM3'!L63)</f>
        <v/>
      </c>
      <c r="AC62" s="340" t="str">
        <f>IF('USER FORM3'!M63="","",'USER FORM3'!M63)</f>
        <v/>
      </c>
      <c r="AD62" s="340" t="str">
        <f>IF('USER FORM3'!N63="","",'USER FORM3'!N63)</f>
        <v/>
      </c>
      <c r="AE62" s="340" t="str">
        <f>IF('USER FORM3'!O63="","",'USER FORM3'!O63)</f>
        <v/>
      </c>
      <c r="AF62" s="340" t="str">
        <f>IF('USER FORM3'!P63="","",'USER FORM3'!P63)</f>
        <v/>
      </c>
      <c r="AG62" s="340" t="str">
        <f>IF('USER FORM3'!Q63="","",'USER FORM3'!Q63)</f>
        <v/>
      </c>
      <c r="AH62" s="14"/>
      <c r="AI62" s="14"/>
      <c r="AJ62" s="14"/>
      <c r="AK62" s="14"/>
      <c r="AL62" s="14"/>
      <c r="AM62" s="332" t="str">
        <f>'USER FORM3'!$AY$17</f>
        <v/>
      </c>
      <c r="AN62" s="335" t="str">
        <f>'USER FORM3'!$AY$24</f>
        <v/>
      </c>
      <c r="AO62" s="336" t="str">
        <f>'USER FORM3'!$AY$18</f>
        <v/>
      </c>
      <c r="AP62" s="336" t="str">
        <f>'USER FORM3'!$AY$20</f>
        <v/>
      </c>
      <c r="AQ62" s="337" t="str">
        <f>'USER FORM3'!$AY$19</f>
        <v/>
      </c>
      <c r="AR62" s="337" t="str">
        <f>'USER FORM3'!$AY$22</f>
        <v/>
      </c>
      <c r="AS62" s="436" t="str">
        <f>'USER FORM3'!$AY$36</f>
        <v/>
      </c>
      <c r="AT62" s="336">
        <f>'USER FORM3'!$AY$23</f>
        <v>1</v>
      </c>
      <c r="AU62" s="336" t="str">
        <f>'USER FORM3'!$AY$21</f>
        <v/>
      </c>
      <c r="AV62" s="337" t="str">
        <f>IFERROR('USER FORM3'!$AY$25,"")</f>
        <v/>
      </c>
      <c r="AW62" s="338">
        <f>COUNTIFS(DEGREE_TYPE,"Bachelor",'USER FORM2'!$N$10:$N$21,"PROGRAM GRADUATED")+COUNTIFS(DEGREE_TYPE,"Bachelor",'USER FORM2'!$N$10:$N$21,"PROGRAM IN PROGRESS")</f>
        <v>0</v>
      </c>
      <c r="AX62" s="338">
        <f t="shared" si="0"/>
        <v>0</v>
      </c>
      <c r="AY62" s="338">
        <f t="shared" si="1"/>
        <v>0</v>
      </c>
      <c r="AZ62" s="332" t="str">
        <f>'USER FORM2'!$AQ$3</f>
        <v/>
      </c>
      <c r="BA62" s="337" t="str">
        <f>'USER FORM5'!$AP$2</f>
        <v/>
      </c>
      <c r="BB62" s="332" t="str">
        <f>IF('USER FORM5'!$AE$2=0,"",'USER FORM5'!$AE$2)</f>
        <v>NO</v>
      </c>
      <c r="BC62" s="337" t="str">
        <f>'USER FORM5'!$AZ$2</f>
        <v>NO EXTC</v>
      </c>
      <c r="BD62" s="332" t="str">
        <f>IF('USER FEEDBACK'!$C$47=0,"",'USER FEEDBACK'!$C$47)</f>
        <v/>
      </c>
      <c r="BE62" t="str">
        <f>'USER FEEDBACK'!$Q$8</f>
        <v>NO</v>
      </c>
      <c r="BF62" t="str">
        <f>'USER FEEDBACK'!$Q$11</f>
        <v>Missing Information</v>
      </c>
      <c r="BG62" t="str">
        <f>'USER FEEDBACK'!$Q$14</f>
        <v>No</v>
      </c>
      <c r="BH62" t="str">
        <f>'USER FEEDBACK'!$Q$20&amp;" "&amp;'USER FEEDBACK'!$Q$21&amp;" "&amp;'USER FEEDBACK'!$Q$22</f>
        <v xml:space="preserve">  - -  - -</v>
      </c>
      <c r="BI62" t="str">
        <f>'USER FORM1'!$C$65</f>
        <v>VERSION 2</v>
      </c>
      <c r="BJ62">
        <f>'USER FORM4'!$G$38</f>
        <v>0</v>
      </c>
      <c r="BK62">
        <f>'USER FEEDBACK'!$V$7</f>
        <v>0</v>
      </c>
      <c r="BL62" t="str">
        <f>(IF(OR('USER FEEDBACK'!$Z$64,'USER FEEDBACK'!$Z$31="Q4R"),"Y","N"))</f>
        <v>N</v>
      </c>
      <c r="BM62">
        <f>'USER FORM1'!$D$25</f>
        <v>0</v>
      </c>
      <c r="BN62">
        <f>'USER FORM1'!$D$26</f>
        <v>0</v>
      </c>
      <c r="BO62">
        <f>'USER FORM1'!$D$27</f>
        <v>0</v>
      </c>
      <c r="BP62" t="str">
        <f>IF('USER FEEDBACK'!$AA$64=TRUE, "Y","N")</f>
        <v>N</v>
      </c>
      <c r="BQ62" t="str">
        <f>IF('USER FEEDBACK'!$AC$64=TRUE, "Y","N")</f>
        <v>N</v>
      </c>
      <c r="BR62" t="str">
        <f>IF('USER FEEDBACK'!$AB$64=TRUE, "Y","N")</f>
        <v>N</v>
      </c>
      <c r="BS62" t="str">
        <f>IF('USER FEEDBACK'!$AD$64=TRUE, "Y","N")</f>
        <v>N</v>
      </c>
      <c r="BT62" t="str">
        <f>IF('USER FEEDBACK'!$AE$64=TRUE, "Y","N")</f>
        <v>N</v>
      </c>
      <c r="BU62" t="str">
        <f>IF('USER FEEDBACK'!$AF$64=TRUE, "Y","N")</f>
        <v>N</v>
      </c>
      <c r="BV62">
        <f>'CHECK CONTEXT'!$B$8</f>
        <v>0</v>
      </c>
      <c r="BW62" s="15">
        <f>'CHECK CONTEXT'!$B$12</f>
        <v>0</v>
      </c>
      <c r="BX62">
        <f>'CHECK CONTEXT'!$I$5</f>
        <v>0</v>
      </c>
      <c r="BY62">
        <f ca="1">SUM('USER FEEDBACK'!$G$7:$G$17)</f>
        <v>0</v>
      </c>
      <c r="BZ62">
        <f>'CHECK CONTEXT'!$B$5</f>
        <v>0</v>
      </c>
      <c r="CA62">
        <f>'CHECK CONTEXT'!$B$6</f>
        <v>0</v>
      </c>
      <c r="CB62">
        <f>'CHECK CONTEXT'!$B$7</f>
        <v>0</v>
      </c>
      <c r="CC62">
        <f>'CHECK CONTEXT'!$B$8</f>
        <v>0</v>
      </c>
      <c r="CD62">
        <f>'CHECK CONTEXT'!$B$9</f>
        <v>0</v>
      </c>
    </row>
    <row r="63" spans="1:82">
      <c r="A63" s="332" t="str">
        <f>IF('USER FORM1'!$C$10="","",'USER FORM1'!$C$10)</f>
        <v/>
      </c>
      <c r="B63" s="332" t="str">
        <f>IF('USER FORM1'!$D$10="","",'USER FORM1'!$D$10)</f>
        <v/>
      </c>
      <c r="C63" s="332" t="str">
        <f>TRIM(IF('USER FORM1'!$E$10="", "",'USER FORM1'!$E$10))</f>
        <v/>
      </c>
      <c r="D63" s="332" t="str">
        <f>IF('USER FORM1'!$F$10="","",'USER FORM1'!$F$10)</f>
        <v/>
      </c>
      <c r="E63" s="332" t="str">
        <f>IF('USER FORM1'!$G$10="", "",'USER FORM1'!$G$10)</f>
        <v/>
      </c>
      <c r="F63" s="339" t="s">
        <v>16107</v>
      </c>
      <c r="G63" s="340" t="str">
        <f>IF(ISERROR(VLOOKUP($S63,'USER FORM2'!$B$10:$AU$21,2,FALSE)),"",VLOOKUP($S63,'USER FORM2'!$B$10:$AU$21,2,FALSE))</f>
        <v/>
      </c>
      <c r="H63" s="340" t="str">
        <f>IF(ISERROR(VLOOKUP($S63,'USER FORM2'!$B$10:$AU$21,3,FALSE)),"",VLOOKUP($S63,'USER FORM2'!$B$10:$AU$21,3,FALSE))</f>
        <v/>
      </c>
      <c r="I63" s="340" t="str">
        <f>IF(ISERROR(VLOOKUP($S63,'USER FORM2'!$B$10:$AU$21,4,FALSE)),"",VLOOKUP($S63,'USER FORM2'!$B$10:$AU$21,4,FALSE))</f>
        <v/>
      </c>
      <c r="J63" s="340" t="str">
        <f>IF(ISERROR(VLOOKUP($S63,'USER FORM2'!$B$10:$AU$21,5,FALSE)),"",VLOOKUP($S63,'USER FORM2'!$B$10:$AU$21,5,FALSE))</f>
        <v/>
      </c>
      <c r="K63" s="340" t="str">
        <f>IF(ISERROR(VLOOKUP($S63,'USER FORM2'!$B$10:$AU$21,6,FALSE)),"",VLOOKUP($S63,'USER FORM2'!$B$10:$AU$21,6,FALSE))</f>
        <v/>
      </c>
      <c r="L63" s="340" t="str">
        <f>IF(ISERROR(VLOOKUP($S63,'USER FORM2'!$B$10:$AU$21,7,FALSE)),"",VLOOKUP($S63,'USER FORM2'!$B$10:$AU$21,7,FALSE))</f>
        <v/>
      </c>
      <c r="M63" s="341" t="str">
        <f>IF(ISERROR(VLOOKUP($S63,'USER FORM2'!$B$10:$BB$21,51,FALSE)),"",VLOOKUP($S63,'USER FORM2'!$B$10:$BB$21,51,FALSE))</f>
        <v/>
      </c>
      <c r="N63" s="341" t="str">
        <f>IF(ISERROR(VLOOKUP($S63,'USER FORM2'!$B$10:$BB$21,52,FALSE)),"",VLOOKUP($S63,'USER FORM2'!$B$10:$BB$21,52,FALSE))</f>
        <v/>
      </c>
      <c r="O63" s="341" t="str">
        <f>IF(ISERROR(VLOOKUP($S63,'USER FORM2'!$B$10:$BB$21,12,FALSE)),"",VLOOKUP($S63,'USER FORM2'!$B$10:$BB$21,12,FALSE))</f>
        <v/>
      </c>
      <c r="P63" s="342" t="str">
        <f>IF(ISERROR(VLOOKUP($S63,'USER FORM2'!$B$10:$BB$21,13,FALSE)),"",IF(VLOOKUP($S63,'USER FORM2'!$B$10:$BB$21,13,FALSE)="","",VLOOKUP($S63,'USER FORM2'!$B$10:$BB$21,13,FALSE)))</f>
        <v/>
      </c>
      <c r="Q63" s="342" t="str">
        <f>IF(ISERROR(VLOOKUP($S63,'USER FORM2'!$B$10:$BB$21,16,FALSE)),"",VLOOKUP($S63,'USER FORM2'!$B$10:$BB$21,16,FALSE))</f>
        <v/>
      </c>
      <c r="R63" s="342" t="str">
        <f>IF(ISERROR(VLOOKUP($S63,'USER FORM2'!$B$10:$AW$21,43,FALSE)),"",VLOOKUP($S63,'USER FORM2'!$B$10:$AW$21,43,FALSE))</f>
        <v/>
      </c>
      <c r="S63" s="340" t="str">
        <f>IF('USER FORM3'!C64="","",'USER FORM3'!C64)</f>
        <v/>
      </c>
      <c r="T63" s="340" t="str">
        <f>IF('USER FORM3'!D64="","",'USER FORM3'!D64)</f>
        <v/>
      </c>
      <c r="U63" s="340" t="str">
        <f>IF('USER FORM3'!E64="","",'USER FORM3'!E64)</f>
        <v/>
      </c>
      <c r="V63" s="340" t="str">
        <f>IF('USER FORM3'!F64="","",'USER FORM3'!F64)</f>
        <v/>
      </c>
      <c r="W63" s="340" t="str">
        <f>IF('USER FORM3'!G64="","",'USER FORM3'!G64)</f>
        <v/>
      </c>
      <c r="X63" s="340" t="str">
        <f>IF('USER FORM3'!H64="","",'USER FORM3'!H64)</f>
        <v/>
      </c>
      <c r="Y63" s="340" t="str">
        <f>IF('USER FORM3'!I64="","",'USER FORM3'!I64)</f>
        <v/>
      </c>
      <c r="Z63" s="340" t="str">
        <f>IF('USER FORM3'!J64="","",'USER FORM3'!J64)</f>
        <v/>
      </c>
      <c r="AA63" s="340" t="str">
        <f>IF('USER FORM3'!K64="","",'USER FORM3'!K64)</f>
        <v/>
      </c>
      <c r="AB63" s="340" t="str">
        <f>IF('USER FORM3'!L64="","",'USER FORM3'!L64)</f>
        <v/>
      </c>
      <c r="AC63" s="340" t="str">
        <f>IF('USER FORM3'!M64="","",'USER FORM3'!M64)</f>
        <v/>
      </c>
      <c r="AD63" s="340" t="str">
        <f>IF('USER FORM3'!N64="","",'USER FORM3'!N64)</f>
        <v/>
      </c>
      <c r="AE63" s="340" t="str">
        <f>IF('USER FORM3'!O64="","",'USER FORM3'!O64)</f>
        <v/>
      </c>
      <c r="AF63" s="340" t="str">
        <f>IF('USER FORM3'!P64="","",'USER FORM3'!P64)</f>
        <v/>
      </c>
      <c r="AG63" s="340" t="str">
        <f>IF('USER FORM3'!Q64="","",'USER FORM3'!Q64)</f>
        <v/>
      </c>
      <c r="AH63" s="14"/>
      <c r="AI63" s="14"/>
      <c r="AJ63" s="14"/>
      <c r="AK63" s="14"/>
      <c r="AL63" s="14"/>
      <c r="AM63" s="332" t="str">
        <f>'USER FORM3'!$AY$17</f>
        <v/>
      </c>
      <c r="AN63" s="335" t="str">
        <f>'USER FORM3'!$AY$24</f>
        <v/>
      </c>
      <c r="AO63" s="336" t="str">
        <f>'USER FORM3'!$AY$18</f>
        <v/>
      </c>
      <c r="AP63" s="336" t="str">
        <f>'USER FORM3'!$AY$20</f>
        <v/>
      </c>
      <c r="AQ63" s="337" t="str">
        <f>'USER FORM3'!$AY$19</f>
        <v/>
      </c>
      <c r="AR63" s="337" t="str">
        <f>'USER FORM3'!$AY$22</f>
        <v/>
      </c>
      <c r="AS63" s="436" t="str">
        <f>'USER FORM3'!$AY$36</f>
        <v/>
      </c>
      <c r="AT63" s="336">
        <f>'USER FORM3'!$AY$23</f>
        <v>1</v>
      </c>
      <c r="AU63" s="336" t="str">
        <f>'USER FORM3'!$AY$21</f>
        <v/>
      </c>
      <c r="AV63" s="337" t="str">
        <f>IFERROR('USER FORM3'!$AY$25,"")</f>
        <v/>
      </c>
      <c r="AW63" s="338">
        <f>COUNTIFS(DEGREE_TYPE,"Bachelor",'USER FORM2'!$N$10:$N$21,"PROGRAM GRADUATED")+COUNTIFS(DEGREE_TYPE,"Bachelor",'USER FORM2'!$N$10:$N$21,"PROGRAM IN PROGRESS")</f>
        <v>0</v>
      </c>
      <c r="AX63" s="338">
        <f t="shared" si="0"/>
        <v>0</v>
      </c>
      <c r="AY63" s="338">
        <f t="shared" si="1"/>
        <v>0</v>
      </c>
      <c r="AZ63" s="332" t="str">
        <f>'USER FORM2'!$AQ$3</f>
        <v/>
      </c>
      <c r="BA63" s="337" t="str">
        <f>'USER FORM5'!$AP$2</f>
        <v/>
      </c>
      <c r="BB63" s="332" t="str">
        <f>IF('USER FORM5'!$AE$2=0,"",'USER FORM5'!$AE$2)</f>
        <v>NO</v>
      </c>
      <c r="BC63" s="337" t="str">
        <f>'USER FORM5'!$AZ$2</f>
        <v>NO EXTC</v>
      </c>
      <c r="BD63" s="332" t="str">
        <f>IF('USER FEEDBACK'!$C$47=0,"",'USER FEEDBACK'!$C$47)</f>
        <v/>
      </c>
      <c r="BE63" t="str">
        <f>'USER FEEDBACK'!$Q$8</f>
        <v>NO</v>
      </c>
      <c r="BF63" t="str">
        <f>'USER FEEDBACK'!$Q$11</f>
        <v>Missing Information</v>
      </c>
      <c r="BG63" t="str">
        <f>'USER FEEDBACK'!$Q$14</f>
        <v>No</v>
      </c>
      <c r="BH63" t="str">
        <f>'USER FEEDBACK'!$Q$20&amp;" "&amp;'USER FEEDBACK'!$Q$21&amp;" "&amp;'USER FEEDBACK'!$Q$22</f>
        <v xml:space="preserve">  - -  - -</v>
      </c>
      <c r="BI63" t="str">
        <f>'USER FORM1'!$C$65</f>
        <v>VERSION 2</v>
      </c>
      <c r="BJ63">
        <f>'USER FORM4'!$G$38</f>
        <v>0</v>
      </c>
      <c r="BK63">
        <f>'USER FEEDBACK'!$V$7</f>
        <v>0</v>
      </c>
      <c r="BL63" t="str">
        <f>(IF(OR('USER FEEDBACK'!$Z$64,'USER FEEDBACK'!$Z$31="Q4R"),"Y","N"))</f>
        <v>N</v>
      </c>
      <c r="BM63">
        <f>'USER FORM1'!$D$25</f>
        <v>0</v>
      </c>
      <c r="BN63">
        <f>'USER FORM1'!$D$26</f>
        <v>0</v>
      </c>
      <c r="BO63">
        <f>'USER FORM1'!$D$27</f>
        <v>0</v>
      </c>
      <c r="BP63" t="str">
        <f>IF('USER FEEDBACK'!$AA$64=TRUE, "Y","N")</f>
        <v>N</v>
      </c>
      <c r="BQ63" t="str">
        <f>IF('USER FEEDBACK'!$AC$64=TRUE, "Y","N")</f>
        <v>N</v>
      </c>
      <c r="BR63" t="str">
        <f>IF('USER FEEDBACK'!$AB$64=TRUE, "Y","N")</f>
        <v>N</v>
      </c>
      <c r="BS63" t="str">
        <f>IF('USER FEEDBACK'!$AD$64=TRUE, "Y","N")</f>
        <v>N</v>
      </c>
      <c r="BT63" t="str">
        <f>IF('USER FEEDBACK'!$AE$64=TRUE, "Y","N")</f>
        <v>N</v>
      </c>
      <c r="BU63" t="str">
        <f>IF('USER FEEDBACK'!$AF$64=TRUE, "Y","N")</f>
        <v>N</v>
      </c>
      <c r="BV63">
        <f>'CHECK CONTEXT'!$B$8</f>
        <v>0</v>
      </c>
      <c r="BW63" s="15">
        <f>'CHECK CONTEXT'!$B$12</f>
        <v>0</v>
      </c>
      <c r="BX63">
        <f>'CHECK CONTEXT'!$I$5</f>
        <v>0</v>
      </c>
      <c r="BY63">
        <f ca="1">SUM('USER FEEDBACK'!$G$7:$G$17)</f>
        <v>0</v>
      </c>
      <c r="BZ63">
        <f>'CHECK CONTEXT'!$B$5</f>
        <v>0</v>
      </c>
      <c r="CA63">
        <f>'CHECK CONTEXT'!$B$6</f>
        <v>0</v>
      </c>
      <c r="CB63">
        <f>'CHECK CONTEXT'!$B$7</f>
        <v>0</v>
      </c>
      <c r="CC63">
        <f>'CHECK CONTEXT'!$B$8</f>
        <v>0</v>
      </c>
      <c r="CD63">
        <f>'CHECK CONTEXT'!$B$9</f>
        <v>0</v>
      </c>
    </row>
    <row r="64" spans="1:82">
      <c r="A64" s="332" t="str">
        <f>IF('USER FORM1'!$C$10="","",'USER FORM1'!$C$10)</f>
        <v/>
      </c>
      <c r="B64" s="332" t="str">
        <f>IF('USER FORM1'!$D$10="","",'USER FORM1'!$D$10)</f>
        <v/>
      </c>
      <c r="C64" s="332" t="str">
        <f>TRIM(IF('USER FORM1'!$E$10="", "",'USER FORM1'!$E$10))</f>
        <v/>
      </c>
      <c r="D64" s="332" t="str">
        <f>IF('USER FORM1'!$F$10="","",'USER FORM1'!$F$10)</f>
        <v/>
      </c>
      <c r="E64" s="332" t="str">
        <f>IF('USER FORM1'!$G$10="", "",'USER FORM1'!$G$10)</f>
        <v/>
      </c>
      <c r="F64" s="339" t="s">
        <v>16107</v>
      </c>
      <c r="G64" s="340" t="str">
        <f>IF(ISERROR(VLOOKUP($S64,'USER FORM2'!$B$10:$AU$21,2,FALSE)),"",VLOOKUP($S64,'USER FORM2'!$B$10:$AU$21,2,FALSE))</f>
        <v/>
      </c>
      <c r="H64" s="340" t="str">
        <f>IF(ISERROR(VLOOKUP($S64,'USER FORM2'!$B$10:$AU$21,3,FALSE)),"",VLOOKUP($S64,'USER FORM2'!$B$10:$AU$21,3,FALSE))</f>
        <v/>
      </c>
      <c r="I64" s="340" t="str">
        <f>IF(ISERROR(VLOOKUP($S64,'USER FORM2'!$B$10:$AU$21,4,FALSE)),"",VLOOKUP($S64,'USER FORM2'!$B$10:$AU$21,4,FALSE))</f>
        <v/>
      </c>
      <c r="J64" s="340" t="str">
        <f>IF(ISERROR(VLOOKUP($S64,'USER FORM2'!$B$10:$AU$21,5,FALSE)),"",VLOOKUP($S64,'USER FORM2'!$B$10:$AU$21,5,FALSE))</f>
        <v/>
      </c>
      <c r="K64" s="340" t="str">
        <f>IF(ISERROR(VLOOKUP($S64,'USER FORM2'!$B$10:$AU$21,6,FALSE)),"",VLOOKUP($S64,'USER FORM2'!$B$10:$AU$21,6,FALSE))</f>
        <v/>
      </c>
      <c r="L64" s="340" t="str">
        <f>IF(ISERROR(VLOOKUP($S64,'USER FORM2'!$B$10:$AU$21,7,FALSE)),"",VLOOKUP($S64,'USER FORM2'!$B$10:$AU$21,7,FALSE))</f>
        <v/>
      </c>
      <c r="M64" s="341" t="str">
        <f>IF(ISERROR(VLOOKUP($S64,'USER FORM2'!$B$10:$BB$21,51,FALSE)),"",VLOOKUP($S64,'USER FORM2'!$B$10:$BB$21,51,FALSE))</f>
        <v/>
      </c>
      <c r="N64" s="341" t="str">
        <f>IF(ISERROR(VLOOKUP($S64,'USER FORM2'!$B$10:$BB$21,52,FALSE)),"",VLOOKUP($S64,'USER FORM2'!$B$10:$BB$21,52,FALSE))</f>
        <v/>
      </c>
      <c r="O64" s="341" t="str">
        <f>IF(ISERROR(VLOOKUP($S64,'USER FORM2'!$B$10:$BB$21,12,FALSE)),"",VLOOKUP($S64,'USER FORM2'!$B$10:$BB$21,12,FALSE))</f>
        <v/>
      </c>
      <c r="P64" s="342" t="str">
        <f>IF(ISERROR(VLOOKUP($S64,'USER FORM2'!$B$10:$BB$21,13,FALSE)),"",IF(VLOOKUP($S64,'USER FORM2'!$B$10:$BB$21,13,FALSE)="","",VLOOKUP($S64,'USER FORM2'!$B$10:$BB$21,13,FALSE)))</f>
        <v/>
      </c>
      <c r="Q64" s="342" t="str">
        <f>IF(ISERROR(VLOOKUP($S64,'USER FORM2'!$B$10:$BB$21,16,FALSE)),"",VLOOKUP($S64,'USER FORM2'!$B$10:$BB$21,16,FALSE))</f>
        <v/>
      </c>
      <c r="R64" s="342" t="str">
        <f>IF(ISERROR(VLOOKUP($S64,'USER FORM2'!$B$10:$AW$21,43,FALSE)),"",VLOOKUP($S64,'USER FORM2'!$B$10:$AW$21,43,FALSE))</f>
        <v/>
      </c>
      <c r="S64" s="340" t="str">
        <f>IF('USER FORM3'!C65="","",'USER FORM3'!C65)</f>
        <v/>
      </c>
      <c r="T64" s="340" t="str">
        <f>IF('USER FORM3'!D65="","",'USER FORM3'!D65)</f>
        <v/>
      </c>
      <c r="U64" s="340" t="str">
        <f>IF('USER FORM3'!E65="","",'USER FORM3'!E65)</f>
        <v/>
      </c>
      <c r="V64" s="340" t="str">
        <f>IF('USER FORM3'!F65="","",'USER FORM3'!F65)</f>
        <v/>
      </c>
      <c r="W64" s="340" t="str">
        <f>IF('USER FORM3'!G65="","",'USER FORM3'!G65)</f>
        <v/>
      </c>
      <c r="X64" s="340" t="str">
        <f>IF('USER FORM3'!H65="","",'USER FORM3'!H65)</f>
        <v/>
      </c>
      <c r="Y64" s="340" t="str">
        <f>IF('USER FORM3'!I65="","",'USER FORM3'!I65)</f>
        <v/>
      </c>
      <c r="Z64" s="340" t="str">
        <f>IF('USER FORM3'!J65="","",'USER FORM3'!J65)</f>
        <v/>
      </c>
      <c r="AA64" s="340" t="str">
        <f>IF('USER FORM3'!K65="","",'USER FORM3'!K65)</f>
        <v/>
      </c>
      <c r="AB64" s="340" t="str">
        <f>IF('USER FORM3'!L65="","",'USER FORM3'!L65)</f>
        <v/>
      </c>
      <c r="AC64" s="340" t="str">
        <f>IF('USER FORM3'!M65="","",'USER FORM3'!M65)</f>
        <v/>
      </c>
      <c r="AD64" s="340" t="str">
        <f>IF('USER FORM3'!N65="","",'USER FORM3'!N65)</f>
        <v/>
      </c>
      <c r="AE64" s="340" t="str">
        <f>IF('USER FORM3'!O65="","",'USER FORM3'!O65)</f>
        <v/>
      </c>
      <c r="AF64" s="340" t="str">
        <f>IF('USER FORM3'!P65="","",'USER FORM3'!P65)</f>
        <v/>
      </c>
      <c r="AG64" s="340" t="str">
        <f>IF('USER FORM3'!Q65="","",'USER FORM3'!Q65)</f>
        <v/>
      </c>
      <c r="AH64" s="14"/>
      <c r="AI64" s="14"/>
      <c r="AJ64" s="14"/>
      <c r="AK64" s="14"/>
      <c r="AL64" s="14"/>
      <c r="AM64" s="332" t="str">
        <f>'USER FORM3'!$AY$17</f>
        <v/>
      </c>
      <c r="AN64" s="335" t="str">
        <f>'USER FORM3'!$AY$24</f>
        <v/>
      </c>
      <c r="AO64" s="336" t="str">
        <f>'USER FORM3'!$AY$18</f>
        <v/>
      </c>
      <c r="AP64" s="336" t="str">
        <f>'USER FORM3'!$AY$20</f>
        <v/>
      </c>
      <c r="AQ64" s="337" t="str">
        <f>'USER FORM3'!$AY$19</f>
        <v/>
      </c>
      <c r="AR64" s="337" t="str">
        <f>'USER FORM3'!$AY$22</f>
        <v/>
      </c>
      <c r="AS64" s="436" t="str">
        <f>'USER FORM3'!$AY$36</f>
        <v/>
      </c>
      <c r="AT64" s="336">
        <f>'USER FORM3'!$AY$23</f>
        <v>1</v>
      </c>
      <c r="AU64" s="336" t="str">
        <f>'USER FORM3'!$AY$21</f>
        <v/>
      </c>
      <c r="AV64" s="337" t="str">
        <f>IFERROR('USER FORM3'!$AY$25,"")</f>
        <v/>
      </c>
      <c r="AW64" s="338">
        <f>COUNTIFS(DEGREE_TYPE,"Bachelor",'USER FORM2'!$N$10:$N$21,"PROGRAM GRADUATED")+COUNTIFS(DEGREE_TYPE,"Bachelor",'USER FORM2'!$N$10:$N$21,"PROGRAM IN PROGRESS")</f>
        <v>0</v>
      </c>
      <c r="AX64" s="338">
        <f t="shared" si="0"/>
        <v>0</v>
      </c>
      <c r="AY64" s="338">
        <f t="shared" si="1"/>
        <v>0</v>
      </c>
      <c r="AZ64" s="332" t="str">
        <f>'USER FORM2'!$AQ$3</f>
        <v/>
      </c>
      <c r="BA64" s="337" t="str">
        <f>'USER FORM5'!$AP$2</f>
        <v/>
      </c>
      <c r="BB64" s="332" t="str">
        <f>IF('USER FORM5'!$AE$2=0,"",'USER FORM5'!$AE$2)</f>
        <v>NO</v>
      </c>
      <c r="BC64" s="337" t="str">
        <f>'USER FORM5'!$AZ$2</f>
        <v>NO EXTC</v>
      </c>
      <c r="BD64" s="332" t="str">
        <f>IF('USER FEEDBACK'!$C$47=0,"",'USER FEEDBACK'!$C$47)</f>
        <v/>
      </c>
      <c r="BE64" t="str">
        <f>'USER FEEDBACK'!$Q$8</f>
        <v>NO</v>
      </c>
      <c r="BF64" t="str">
        <f>'USER FEEDBACK'!$Q$11</f>
        <v>Missing Information</v>
      </c>
      <c r="BG64" t="str">
        <f>'USER FEEDBACK'!$Q$14</f>
        <v>No</v>
      </c>
      <c r="BH64" t="str">
        <f>'USER FEEDBACK'!$Q$20&amp;" "&amp;'USER FEEDBACK'!$Q$21&amp;" "&amp;'USER FEEDBACK'!$Q$22</f>
        <v xml:space="preserve">  - -  - -</v>
      </c>
      <c r="BI64" t="str">
        <f>'USER FORM1'!$C$65</f>
        <v>VERSION 2</v>
      </c>
      <c r="BJ64">
        <f>'USER FORM4'!$G$38</f>
        <v>0</v>
      </c>
      <c r="BK64">
        <f>'USER FEEDBACK'!$V$7</f>
        <v>0</v>
      </c>
      <c r="BL64" t="str">
        <f>(IF(OR('USER FEEDBACK'!$Z$64,'USER FEEDBACK'!$Z$31="Q4R"),"Y","N"))</f>
        <v>N</v>
      </c>
      <c r="BM64">
        <f>'USER FORM1'!$D$25</f>
        <v>0</v>
      </c>
      <c r="BN64">
        <f>'USER FORM1'!$D$26</f>
        <v>0</v>
      </c>
      <c r="BO64">
        <f>'USER FORM1'!$D$27</f>
        <v>0</v>
      </c>
      <c r="BP64" t="str">
        <f>IF('USER FEEDBACK'!$AA$64=TRUE, "Y","N")</f>
        <v>N</v>
      </c>
      <c r="BQ64" t="str">
        <f>IF('USER FEEDBACK'!$AC$64=TRUE, "Y","N")</f>
        <v>N</v>
      </c>
      <c r="BR64" t="str">
        <f>IF('USER FEEDBACK'!$AB$64=TRUE, "Y","N")</f>
        <v>N</v>
      </c>
      <c r="BS64" t="str">
        <f>IF('USER FEEDBACK'!$AD$64=TRUE, "Y","N")</f>
        <v>N</v>
      </c>
      <c r="BT64" t="str">
        <f>IF('USER FEEDBACK'!$AE$64=TRUE, "Y","N")</f>
        <v>N</v>
      </c>
      <c r="BU64" t="str">
        <f>IF('USER FEEDBACK'!$AF$64=TRUE, "Y","N")</f>
        <v>N</v>
      </c>
      <c r="BV64">
        <f>'CHECK CONTEXT'!$B$8</f>
        <v>0</v>
      </c>
      <c r="BW64" s="15">
        <f>'CHECK CONTEXT'!$B$12</f>
        <v>0</v>
      </c>
      <c r="BX64">
        <f>'CHECK CONTEXT'!$I$5</f>
        <v>0</v>
      </c>
      <c r="BY64">
        <f ca="1">SUM('USER FEEDBACK'!$G$7:$G$17)</f>
        <v>0</v>
      </c>
      <c r="BZ64">
        <f>'CHECK CONTEXT'!$B$5</f>
        <v>0</v>
      </c>
      <c r="CA64">
        <f>'CHECK CONTEXT'!$B$6</f>
        <v>0</v>
      </c>
      <c r="CB64">
        <f>'CHECK CONTEXT'!$B$7</f>
        <v>0</v>
      </c>
      <c r="CC64">
        <f>'CHECK CONTEXT'!$B$8</f>
        <v>0</v>
      </c>
      <c r="CD64">
        <f>'CHECK CONTEXT'!$B$9</f>
        <v>0</v>
      </c>
    </row>
    <row r="65" spans="1:82">
      <c r="A65" s="332" t="str">
        <f>IF('USER FORM1'!$C$10="","",'USER FORM1'!$C$10)</f>
        <v/>
      </c>
      <c r="B65" s="332" t="str">
        <f>IF('USER FORM1'!$D$10="","",'USER FORM1'!$D$10)</f>
        <v/>
      </c>
      <c r="C65" s="332" t="str">
        <f>TRIM(IF('USER FORM1'!$E$10="", "",'USER FORM1'!$E$10))</f>
        <v/>
      </c>
      <c r="D65" s="332" t="str">
        <f>IF('USER FORM1'!$F$10="","",'USER FORM1'!$F$10)</f>
        <v/>
      </c>
      <c r="E65" s="332" t="str">
        <f>IF('USER FORM1'!$G$10="", "",'USER FORM1'!$G$10)</f>
        <v/>
      </c>
      <c r="F65" s="339" t="s">
        <v>16107</v>
      </c>
      <c r="G65" s="340" t="str">
        <f>IF(ISERROR(VLOOKUP($S65,'USER FORM2'!$B$10:$AU$21,2,FALSE)),"",VLOOKUP($S65,'USER FORM2'!$B$10:$AU$21,2,FALSE))</f>
        <v/>
      </c>
      <c r="H65" s="340" t="str">
        <f>IF(ISERROR(VLOOKUP($S65,'USER FORM2'!$B$10:$AU$21,3,FALSE)),"",VLOOKUP($S65,'USER FORM2'!$B$10:$AU$21,3,FALSE))</f>
        <v/>
      </c>
      <c r="I65" s="340" t="str">
        <f>IF(ISERROR(VLOOKUP($S65,'USER FORM2'!$B$10:$AU$21,4,FALSE)),"",VLOOKUP($S65,'USER FORM2'!$B$10:$AU$21,4,FALSE))</f>
        <v/>
      </c>
      <c r="J65" s="340" t="str">
        <f>IF(ISERROR(VLOOKUP($S65,'USER FORM2'!$B$10:$AU$21,5,FALSE)),"",VLOOKUP($S65,'USER FORM2'!$B$10:$AU$21,5,FALSE))</f>
        <v/>
      </c>
      <c r="K65" s="340" t="str">
        <f>IF(ISERROR(VLOOKUP($S65,'USER FORM2'!$B$10:$AU$21,6,FALSE)),"",VLOOKUP($S65,'USER FORM2'!$B$10:$AU$21,6,FALSE))</f>
        <v/>
      </c>
      <c r="L65" s="340" t="str">
        <f>IF(ISERROR(VLOOKUP($S65,'USER FORM2'!$B$10:$AU$21,7,FALSE)),"",VLOOKUP($S65,'USER FORM2'!$B$10:$AU$21,7,FALSE))</f>
        <v/>
      </c>
      <c r="M65" s="341" t="str">
        <f>IF(ISERROR(VLOOKUP($S65,'USER FORM2'!$B$10:$BB$21,51,FALSE)),"",VLOOKUP($S65,'USER FORM2'!$B$10:$BB$21,51,FALSE))</f>
        <v/>
      </c>
      <c r="N65" s="341" t="str">
        <f>IF(ISERROR(VLOOKUP($S65,'USER FORM2'!$B$10:$BB$21,52,FALSE)),"",VLOOKUP($S65,'USER FORM2'!$B$10:$BB$21,52,FALSE))</f>
        <v/>
      </c>
      <c r="O65" s="341" t="str">
        <f>IF(ISERROR(VLOOKUP($S65,'USER FORM2'!$B$10:$BB$21,12,FALSE)),"",VLOOKUP($S65,'USER FORM2'!$B$10:$BB$21,12,FALSE))</f>
        <v/>
      </c>
      <c r="P65" s="342" t="str">
        <f>IF(ISERROR(VLOOKUP($S65,'USER FORM2'!$B$10:$BB$21,13,FALSE)),"",IF(VLOOKUP($S65,'USER FORM2'!$B$10:$BB$21,13,FALSE)="","",VLOOKUP($S65,'USER FORM2'!$B$10:$BB$21,13,FALSE)))</f>
        <v/>
      </c>
      <c r="Q65" s="342" t="str">
        <f>IF(ISERROR(VLOOKUP($S65,'USER FORM2'!$B$10:$BB$21,16,FALSE)),"",VLOOKUP($S65,'USER FORM2'!$B$10:$BB$21,16,FALSE))</f>
        <v/>
      </c>
      <c r="R65" s="342" t="str">
        <f>IF(ISERROR(VLOOKUP($S65,'USER FORM2'!$B$10:$AW$21,43,FALSE)),"",VLOOKUP($S65,'USER FORM2'!$B$10:$AW$21,43,FALSE))</f>
        <v/>
      </c>
      <c r="S65" s="340" t="str">
        <f>IF('USER FORM3'!C66="","",'USER FORM3'!C66)</f>
        <v/>
      </c>
      <c r="T65" s="340" t="str">
        <f>IF('USER FORM3'!D66="","",'USER FORM3'!D66)</f>
        <v/>
      </c>
      <c r="U65" s="340" t="str">
        <f>IF('USER FORM3'!E66="","",'USER FORM3'!E66)</f>
        <v/>
      </c>
      <c r="V65" s="340" t="str">
        <f>IF('USER FORM3'!F66="","",'USER FORM3'!F66)</f>
        <v/>
      </c>
      <c r="W65" s="340" t="str">
        <f>IF('USER FORM3'!G66="","",'USER FORM3'!G66)</f>
        <v/>
      </c>
      <c r="X65" s="340" t="str">
        <f>IF('USER FORM3'!H66="","",'USER FORM3'!H66)</f>
        <v/>
      </c>
      <c r="Y65" s="340" t="str">
        <f>IF('USER FORM3'!I66="","",'USER FORM3'!I66)</f>
        <v/>
      </c>
      <c r="Z65" s="340" t="str">
        <f>IF('USER FORM3'!J66="","",'USER FORM3'!J66)</f>
        <v/>
      </c>
      <c r="AA65" s="340" t="str">
        <f>IF('USER FORM3'!K66="","",'USER FORM3'!K66)</f>
        <v/>
      </c>
      <c r="AB65" s="340" t="str">
        <f>IF('USER FORM3'!L66="","",'USER FORM3'!L66)</f>
        <v/>
      </c>
      <c r="AC65" s="340" t="str">
        <f>IF('USER FORM3'!M66="","",'USER FORM3'!M66)</f>
        <v/>
      </c>
      <c r="AD65" s="340" t="str">
        <f>IF('USER FORM3'!N66="","",'USER FORM3'!N66)</f>
        <v/>
      </c>
      <c r="AE65" s="340" t="str">
        <f>IF('USER FORM3'!O66="","",'USER FORM3'!O66)</f>
        <v/>
      </c>
      <c r="AF65" s="340" t="str">
        <f>IF('USER FORM3'!P66="","",'USER FORM3'!P66)</f>
        <v/>
      </c>
      <c r="AG65" s="340" t="str">
        <f>IF('USER FORM3'!Q66="","",'USER FORM3'!Q66)</f>
        <v/>
      </c>
      <c r="AH65" s="14"/>
      <c r="AI65" s="14"/>
      <c r="AJ65" s="14"/>
      <c r="AK65" s="14"/>
      <c r="AL65" s="14"/>
      <c r="AM65" s="332" t="str">
        <f>'USER FORM3'!$AY$17</f>
        <v/>
      </c>
      <c r="AN65" s="335" t="str">
        <f>'USER FORM3'!$AY$24</f>
        <v/>
      </c>
      <c r="AO65" s="336" t="str">
        <f>'USER FORM3'!$AY$18</f>
        <v/>
      </c>
      <c r="AP65" s="336" t="str">
        <f>'USER FORM3'!$AY$20</f>
        <v/>
      </c>
      <c r="AQ65" s="337" t="str">
        <f>'USER FORM3'!$AY$19</f>
        <v/>
      </c>
      <c r="AR65" s="337" t="str">
        <f>'USER FORM3'!$AY$22</f>
        <v/>
      </c>
      <c r="AS65" s="436" t="str">
        <f>'USER FORM3'!$AY$36</f>
        <v/>
      </c>
      <c r="AT65" s="336">
        <f>'USER FORM3'!$AY$23</f>
        <v>1</v>
      </c>
      <c r="AU65" s="336" t="str">
        <f>'USER FORM3'!$AY$21</f>
        <v/>
      </c>
      <c r="AV65" s="337" t="str">
        <f>IFERROR('USER FORM3'!$AY$25,"")</f>
        <v/>
      </c>
      <c r="AW65" s="338">
        <f>COUNTIFS(DEGREE_TYPE,"Bachelor",'USER FORM2'!$N$10:$N$21,"PROGRAM GRADUATED")+COUNTIFS(DEGREE_TYPE,"Bachelor",'USER FORM2'!$N$10:$N$21,"PROGRAM IN PROGRESS")</f>
        <v>0</v>
      </c>
      <c r="AX65" s="338">
        <f t="shared" si="0"/>
        <v>0</v>
      </c>
      <c r="AY65" s="338">
        <f t="shared" si="1"/>
        <v>0</v>
      </c>
      <c r="AZ65" s="332" t="str">
        <f>'USER FORM2'!$AQ$3</f>
        <v/>
      </c>
      <c r="BA65" s="337" t="str">
        <f>'USER FORM5'!$AP$2</f>
        <v/>
      </c>
      <c r="BB65" s="332" t="str">
        <f>IF('USER FORM5'!$AE$2=0,"",'USER FORM5'!$AE$2)</f>
        <v>NO</v>
      </c>
      <c r="BC65" s="337" t="str">
        <f>'USER FORM5'!$AZ$2</f>
        <v>NO EXTC</v>
      </c>
      <c r="BD65" s="332" t="str">
        <f>IF('USER FEEDBACK'!$C$47=0,"",'USER FEEDBACK'!$C$47)</f>
        <v/>
      </c>
      <c r="BE65" t="str">
        <f>'USER FEEDBACK'!$Q$8</f>
        <v>NO</v>
      </c>
      <c r="BF65" t="str">
        <f>'USER FEEDBACK'!$Q$11</f>
        <v>Missing Information</v>
      </c>
      <c r="BG65" t="str">
        <f>'USER FEEDBACK'!$Q$14</f>
        <v>No</v>
      </c>
      <c r="BH65" t="str">
        <f>'USER FEEDBACK'!$Q$20&amp;" "&amp;'USER FEEDBACK'!$Q$21&amp;" "&amp;'USER FEEDBACK'!$Q$22</f>
        <v xml:space="preserve">  - -  - -</v>
      </c>
      <c r="BI65" t="str">
        <f>'USER FORM1'!$C$65</f>
        <v>VERSION 2</v>
      </c>
      <c r="BJ65">
        <f>'USER FORM4'!$G$38</f>
        <v>0</v>
      </c>
      <c r="BK65">
        <f>'USER FEEDBACK'!$V$7</f>
        <v>0</v>
      </c>
      <c r="BL65" t="str">
        <f>(IF(OR('USER FEEDBACK'!$Z$64,'USER FEEDBACK'!$Z$31="Q4R"),"Y","N"))</f>
        <v>N</v>
      </c>
      <c r="BM65">
        <f>'USER FORM1'!$D$25</f>
        <v>0</v>
      </c>
      <c r="BN65">
        <f>'USER FORM1'!$D$26</f>
        <v>0</v>
      </c>
      <c r="BO65">
        <f>'USER FORM1'!$D$27</f>
        <v>0</v>
      </c>
      <c r="BP65" t="str">
        <f>IF('USER FEEDBACK'!$AA$64=TRUE, "Y","N")</f>
        <v>N</v>
      </c>
      <c r="BQ65" t="str">
        <f>IF('USER FEEDBACK'!$AC$64=TRUE, "Y","N")</f>
        <v>N</v>
      </c>
      <c r="BR65" t="str">
        <f>IF('USER FEEDBACK'!$AB$64=TRUE, "Y","N")</f>
        <v>N</v>
      </c>
      <c r="BS65" t="str">
        <f>IF('USER FEEDBACK'!$AD$64=TRUE, "Y","N")</f>
        <v>N</v>
      </c>
      <c r="BT65" t="str">
        <f>IF('USER FEEDBACK'!$AE$64=TRUE, "Y","N")</f>
        <v>N</v>
      </c>
      <c r="BU65" t="str">
        <f>IF('USER FEEDBACK'!$AF$64=TRUE, "Y","N")</f>
        <v>N</v>
      </c>
      <c r="BV65">
        <f>'CHECK CONTEXT'!$B$8</f>
        <v>0</v>
      </c>
      <c r="BW65" s="15">
        <f>'CHECK CONTEXT'!$B$12</f>
        <v>0</v>
      </c>
      <c r="BX65">
        <f>'CHECK CONTEXT'!$I$5</f>
        <v>0</v>
      </c>
      <c r="BY65">
        <f ca="1">SUM('USER FEEDBACK'!$G$7:$G$17)</f>
        <v>0</v>
      </c>
      <c r="BZ65">
        <f>'CHECK CONTEXT'!$B$5</f>
        <v>0</v>
      </c>
      <c r="CA65">
        <f>'CHECK CONTEXT'!$B$6</f>
        <v>0</v>
      </c>
      <c r="CB65">
        <f>'CHECK CONTEXT'!$B$7</f>
        <v>0</v>
      </c>
      <c r="CC65">
        <f>'CHECK CONTEXT'!$B$8</f>
        <v>0</v>
      </c>
      <c r="CD65">
        <f>'CHECK CONTEXT'!$B$9</f>
        <v>0</v>
      </c>
    </row>
    <row r="66" spans="1:82">
      <c r="A66" s="332" t="str">
        <f>IF('USER FORM1'!$C$10="","",'USER FORM1'!$C$10)</f>
        <v/>
      </c>
      <c r="B66" s="332" t="str">
        <f>IF('USER FORM1'!$D$10="","",'USER FORM1'!$D$10)</f>
        <v/>
      </c>
      <c r="C66" s="332" t="str">
        <f>TRIM(IF('USER FORM1'!$E$10="", "",'USER FORM1'!$E$10))</f>
        <v/>
      </c>
      <c r="D66" s="332" t="str">
        <f>IF('USER FORM1'!$F$10="","",'USER FORM1'!$F$10)</f>
        <v/>
      </c>
      <c r="E66" s="332" t="str">
        <f>IF('USER FORM1'!$G$10="", "",'USER FORM1'!$G$10)</f>
        <v/>
      </c>
      <c r="F66" s="339" t="s">
        <v>16107</v>
      </c>
      <c r="G66" s="340" t="str">
        <f>IF(ISERROR(VLOOKUP($S66,'USER FORM2'!$B$10:$AU$21,2,FALSE)),"",VLOOKUP($S66,'USER FORM2'!$B$10:$AU$21,2,FALSE))</f>
        <v/>
      </c>
      <c r="H66" s="340" t="str">
        <f>IF(ISERROR(VLOOKUP($S66,'USER FORM2'!$B$10:$AU$21,3,FALSE)),"",VLOOKUP($S66,'USER FORM2'!$B$10:$AU$21,3,FALSE))</f>
        <v/>
      </c>
      <c r="I66" s="340" t="str">
        <f>IF(ISERROR(VLOOKUP($S66,'USER FORM2'!$B$10:$AU$21,4,FALSE)),"",VLOOKUP($S66,'USER FORM2'!$B$10:$AU$21,4,FALSE))</f>
        <v/>
      </c>
      <c r="J66" s="340" t="str">
        <f>IF(ISERROR(VLOOKUP($S66,'USER FORM2'!$B$10:$AU$21,5,FALSE)),"",VLOOKUP($S66,'USER FORM2'!$B$10:$AU$21,5,FALSE))</f>
        <v/>
      </c>
      <c r="K66" s="340" t="str">
        <f>IF(ISERROR(VLOOKUP($S66,'USER FORM2'!$B$10:$AU$21,6,FALSE)),"",VLOOKUP($S66,'USER FORM2'!$B$10:$AU$21,6,FALSE))</f>
        <v/>
      </c>
      <c r="L66" s="340" t="str">
        <f>IF(ISERROR(VLOOKUP($S66,'USER FORM2'!$B$10:$AU$21,7,FALSE)),"",VLOOKUP($S66,'USER FORM2'!$B$10:$AU$21,7,FALSE))</f>
        <v/>
      </c>
      <c r="M66" s="341" t="str">
        <f>IF(ISERROR(VLOOKUP($S66,'USER FORM2'!$B$10:$BB$21,51,FALSE)),"",VLOOKUP($S66,'USER FORM2'!$B$10:$BB$21,51,FALSE))</f>
        <v/>
      </c>
      <c r="N66" s="341" t="str">
        <f>IF(ISERROR(VLOOKUP($S66,'USER FORM2'!$B$10:$BB$21,52,FALSE)),"",VLOOKUP($S66,'USER FORM2'!$B$10:$BB$21,52,FALSE))</f>
        <v/>
      </c>
      <c r="O66" s="341" t="str">
        <f>IF(ISERROR(VLOOKUP($S66,'USER FORM2'!$B$10:$BB$21,12,FALSE)),"",VLOOKUP($S66,'USER FORM2'!$B$10:$BB$21,12,FALSE))</f>
        <v/>
      </c>
      <c r="P66" s="342" t="str">
        <f>IF(ISERROR(VLOOKUP($S66,'USER FORM2'!$B$10:$BB$21,13,FALSE)),"",IF(VLOOKUP($S66,'USER FORM2'!$B$10:$BB$21,13,FALSE)="","",VLOOKUP($S66,'USER FORM2'!$B$10:$BB$21,13,FALSE)))</f>
        <v/>
      </c>
      <c r="Q66" s="342" t="str">
        <f>IF(ISERROR(VLOOKUP($S66,'USER FORM2'!$B$10:$BB$21,16,FALSE)),"",VLOOKUP($S66,'USER FORM2'!$B$10:$BB$21,16,FALSE))</f>
        <v/>
      </c>
      <c r="R66" s="342" t="str">
        <f>IF(ISERROR(VLOOKUP($S66,'USER FORM2'!$B$10:$AW$21,43,FALSE)),"",VLOOKUP($S66,'USER FORM2'!$B$10:$AW$21,43,FALSE))</f>
        <v/>
      </c>
      <c r="S66" s="340" t="str">
        <f>IF('USER FORM3'!C67="","",'USER FORM3'!C67)</f>
        <v/>
      </c>
      <c r="T66" s="340" t="str">
        <f>IF('USER FORM3'!D67="","",'USER FORM3'!D67)</f>
        <v/>
      </c>
      <c r="U66" s="340" t="str">
        <f>IF('USER FORM3'!E67="","",'USER FORM3'!E67)</f>
        <v/>
      </c>
      <c r="V66" s="340" t="str">
        <f>IF('USER FORM3'!F67="","",'USER FORM3'!F67)</f>
        <v/>
      </c>
      <c r="W66" s="340" t="str">
        <f>IF('USER FORM3'!G67="","",'USER FORM3'!G67)</f>
        <v/>
      </c>
      <c r="X66" s="340" t="str">
        <f>IF('USER FORM3'!H67="","",'USER FORM3'!H67)</f>
        <v/>
      </c>
      <c r="Y66" s="340" t="str">
        <f>IF('USER FORM3'!I67="","",'USER FORM3'!I67)</f>
        <v/>
      </c>
      <c r="Z66" s="340" t="str">
        <f>IF('USER FORM3'!J67="","",'USER FORM3'!J67)</f>
        <v/>
      </c>
      <c r="AA66" s="340" t="str">
        <f>IF('USER FORM3'!K67="","",'USER FORM3'!K67)</f>
        <v/>
      </c>
      <c r="AB66" s="340" t="str">
        <f>IF('USER FORM3'!L67="","",'USER FORM3'!L67)</f>
        <v/>
      </c>
      <c r="AC66" s="340" t="str">
        <f>IF('USER FORM3'!M67="","",'USER FORM3'!M67)</f>
        <v/>
      </c>
      <c r="AD66" s="340" t="str">
        <f>IF('USER FORM3'!N67="","",'USER FORM3'!N67)</f>
        <v/>
      </c>
      <c r="AE66" s="340" t="str">
        <f>IF('USER FORM3'!O67="","",'USER FORM3'!O67)</f>
        <v/>
      </c>
      <c r="AF66" s="340" t="str">
        <f>IF('USER FORM3'!P67="","",'USER FORM3'!P67)</f>
        <v/>
      </c>
      <c r="AG66" s="340" t="str">
        <f>IF('USER FORM3'!Q67="","",'USER FORM3'!Q67)</f>
        <v/>
      </c>
      <c r="AH66" s="14"/>
      <c r="AI66" s="14"/>
      <c r="AJ66" s="14"/>
      <c r="AK66" s="14"/>
      <c r="AL66" s="14"/>
      <c r="AM66" s="332" t="str">
        <f>'USER FORM3'!$AY$17</f>
        <v/>
      </c>
      <c r="AN66" s="335" t="str">
        <f>'USER FORM3'!$AY$24</f>
        <v/>
      </c>
      <c r="AO66" s="336" t="str">
        <f>'USER FORM3'!$AY$18</f>
        <v/>
      </c>
      <c r="AP66" s="336" t="str">
        <f>'USER FORM3'!$AY$20</f>
        <v/>
      </c>
      <c r="AQ66" s="337" t="str">
        <f>'USER FORM3'!$AY$19</f>
        <v/>
      </c>
      <c r="AR66" s="337" t="str">
        <f>'USER FORM3'!$AY$22</f>
        <v/>
      </c>
      <c r="AS66" s="436" t="str">
        <f>'USER FORM3'!$AY$36</f>
        <v/>
      </c>
      <c r="AT66" s="336">
        <f>'USER FORM3'!$AY$23</f>
        <v>1</v>
      </c>
      <c r="AU66" s="336" t="str">
        <f>'USER FORM3'!$AY$21</f>
        <v/>
      </c>
      <c r="AV66" s="337" t="str">
        <f>IFERROR('USER FORM3'!$AY$25,"")</f>
        <v/>
      </c>
      <c r="AW66" s="338">
        <f>COUNTIFS(DEGREE_TYPE,"Bachelor",'USER FORM2'!$N$10:$N$21,"PROGRAM GRADUATED")+COUNTIFS(DEGREE_TYPE,"Bachelor",'USER FORM2'!$N$10:$N$21,"PROGRAM IN PROGRESS")</f>
        <v>0</v>
      </c>
      <c r="AX66" s="338">
        <f t="shared" si="0"/>
        <v>0</v>
      </c>
      <c r="AY66" s="338">
        <f t="shared" si="1"/>
        <v>0</v>
      </c>
      <c r="AZ66" s="332" t="str">
        <f>'USER FORM2'!$AQ$3</f>
        <v/>
      </c>
      <c r="BA66" s="337" t="str">
        <f>'USER FORM5'!$AP$2</f>
        <v/>
      </c>
      <c r="BB66" s="332" t="str">
        <f>IF('USER FORM5'!$AE$2=0,"",'USER FORM5'!$AE$2)</f>
        <v>NO</v>
      </c>
      <c r="BC66" s="337" t="str">
        <f>'USER FORM5'!$AZ$2</f>
        <v>NO EXTC</v>
      </c>
      <c r="BD66" s="332" t="str">
        <f>IF('USER FEEDBACK'!$C$47=0,"",'USER FEEDBACK'!$C$47)</f>
        <v/>
      </c>
      <c r="BE66" t="str">
        <f>'USER FEEDBACK'!$Q$8</f>
        <v>NO</v>
      </c>
      <c r="BF66" t="str">
        <f>'USER FEEDBACK'!$Q$11</f>
        <v>Missing Information</v>
      </c>
      <c r="BG66" t="str">
        <f>'USER FEEDBACK'!$Q$14</f>
        <v>No</v>
      </c>
      <c r="BH66" t="str">
        <f>'USER FEEDBACK'!$Q$20&amp;" "&amp;'USER FEEDBACK'!$Q$21&amp;" "&amp;'USER FEEDBACK'!$Q$22</f>
        <v xml:space="preserve">  - -  - -</v>
      </c>
      <c r="BI66" t="str">
        <f>'USER FORM1'!$C$65</f>
        <v>VERSION 2</v>
      </c>
      <c r="BJ66">
        <f>'USER FORM4'!$G$38</f>
        <v>0</v>
      </c>
      <c r="BK66">
        <f>'USER FEEDBACK'!$V$7</f>
        <v>0</v>
      </c>
      <c r="BL66" t="str">
        <f>(IF(OR('USER FEEDBACK'!$Z$64,'USER FEEDBACK'!$Z$31="Q4R"),"Y","N"))</f>
        <v>N</v>
      </c>
      <c r="BM66">
        <f>'USER FORM1'!$D$25</f>
        <v>0</v>
      </c>
      <c r="BN66">
        <f>'USER FORM1'!$D$26</f>
        <v>0</v>
      </c>
      <c r="BO66">
        <f>'USER FORM1'!$D$27</f>
        <v>0</v>
      </c>
      <c r="BP66" t="str">
        <f>IF('USER FEEDBACK'!$AA$64=TRUE, "Y","N")</f>
        <v>N</v>
      </c>
      <c r="BQ66" t="str">
        <f>IF('USER FEEDBACK'!$AC$64=TRUE, "Y","N")</f>
        <v>N</v>
      </c>
      <c r="BR66" t="str">
        <f>IF('USER FEEDBACK'!$AB$64=TRUE, "Y","N")</f>
        <v>N</v>
      </c>
      <c r="BS66" t="str">
        <f>IF('USER FEEDBACK'!$AD$64=TRUE, "Y","N")</f>
        <v>N</v>
      </c>
      <c r="BT66" t="str">
        <f>IF('USER FEEDBACK'!$AE$64=TRUE, "Y","N")</f>
        <v>N</v>
      </c>
      <c r="BU66" t="str">
        <f>IF('USER FEEDBACK'!$AF$64=TRUE, "Y","N")</f>
        <v>N</v>
      </c>
      <c r="BV66">
        <f>'CHECK CONTEXT'!$B$8</f>
        <v>0</v>
      </c>
      <c r="BW66" s="15">
        <f>'CHECK CONTEXT'!$B$12</f>
        <v>0</v>
      </c>
      <c r="BX66">
        <f>'CHECK CONTEXT'!$I$5</f>
        <v>0</v>
      </c>
      <c r="BY66">
        <f ca="1">SUM('USER FEEDBACK'!$G$7:$G$17)</f>
        <v>0</v>
      </c>
      <c r="BZ66">
        <f>'CHECK CONTEXT'!$B$5</f>
        <v>0</v>
      </c>
      <c r="CA66">
        <f>'CHECK CONTEXT'!$B$6</f>
        <v>0</v>
      </c>
      <c r="CB66">
        <f>'CHECK CONTEXT'!$B$7</f>
        <v>0</v>
      </c>
      <c r="CC66">
        <f>'CHECK CONTEXT'!$B$8</f>
        <v>0</v>
      </c>
      <c r="CD66">
        <f>'CHECK CONTEXT'!$B$9</f>
        <v>0</v>
      </c>
    </row>
    <row r="67" spans="1:82">
      <c r="A67" s="332" t="str">
        <f>IF('USER FORM1'!$C$10="","",'USER FORM1'!$C$10)</f>
        <v/>
      </c>
      <c r="B67" s="332" t="str">
        <f>IF('USER FORM1'!$D$10="","",'USER FORM1'!$D$10)</f>
        <v/>
      </c>
      <c r="C67" s="332" t="str">
        <f>TRIM(IF('USER FORM1'!$E$10="", "",'USER FORM1'!$E$10))</f>
        <v/>
      </c>
      <c r="D67" s="332" t="str">
        <f>IF('USER FORM1'!$F$10="","",'USER FORM1'!$F$10)</f>
        <v/>
      </c>
      <c r="E67" s="332" t="str">
        <f>IF('USER FORM1'!$G$10="", "",'USER FORM1'!$G$10)</f>
        <v/>
      </c>
      <c r="F67" s="339" t="s">
        <v>16107</v>
      </c>
      <c r="G67" s="340" t="str">
        <f>IF(ISERROR(VLOOKUP($S67,'USER FORM2'!$B$10:$AU$21,2,FALSE)),"",VLOOKUP($S67,'USER FORM2'!$B$10:$AU$21,2,FALSE))</f>
        <v/>
      </c>
      <c r="H67" s="340" t="str">
        <f>IF(ISERROR(VLOOKUP($S67,'USER FORM2'!$B$10:$AU$21,3,FALSE)),"",VLOOKUP($S67,'USER FORM2'!$B$10:$AU$21,3,FALSE))</f>
        <v/>
      </c>
      <c r="I67" s="340" t="str">
        <f>IF(ISERROR(VLOOKUP($S67,'USER FORM2'!$B$10:$AU$21,4,FALSE)),"",VLOOKUP($S67,'USER FORM2'!$B$10:$AU$21,4,FALSE))</f>
        <v/>
      </c>
      <c r="J67" s="340" t="str">
        <f>IF(ISERROR(VLOOKUP($S67,'USER FORM2'!$B$10:$AU$21,5,FALSE)),"",VLOOKUP($S67,'USER FORM2'!$B$10:$AU$21,5,FALSE))</f>
        <v/>
      </c>
      <c r="K67" s="340" t="str">
        <f>IF(ISERROR(VLOOKUP($S67,'USER FORM2'!$B$10:$AU$21,6,FALSE)),"",VLOOKUP($S67,'USER FORM2'!$B$10:$AU$21,6,FALSE))</f>
        <v/>
      </c>
      <c r="L67" s="340" t="str">
        <f>IF(ISERROR(VLOOKUP($S67,'USER FORM2'!$B$10:$AU$21,7,FALSE)),"",VLOOKUP($S67,'USER FORM2'!$B$10:$AU$21,7,FALSE))</f>
        <v/>
      </c>
      <c r="M67" s="341" t="str">
        <f>IF(ISERROR(VLOOKUP($S67,'USER FORM2'!$B$10:$BB$21,51,FALSE)),"",VLOOKUP($S67,'USER FORM2'!$B$10:$BB$21,51,FALSE))</f>
        <v/>
      </c>
      <c r="N67" s="341" t="str">
        <f>IF(ISERROR(VLOOKUP($S67,'USER FORM2'!$B$10:$BB$21,52,FALSE)),"",VLOOKUP($S67,'USER FORM2'!$B$10:$BB$21,52,FALSE))</f>
        <v/>
      </c>
      <c r="O67" s="341" t="str">
        <f>IF(ISERROR(VLOOKUP($S67,'USER FORM2'!$B$10:$BB$21,12,FALSE)),"",VLOOKUP($S67,'USER FORM2'!$B$10:$BB$21,12,FALSE))</f>
        <v/>
      </c>
      <c r="P67" s="342" t="str">
        <f>IF(ISERROR(VLOOKUP($S67,'USER FORM2'!$B$10:$BB$21,13,FALSE)),"",IF(VLOOKUP($S67,'USER FORM2'!$B$10:$BB$21,13,FALSE)="","",VLOOKUP($S67,'USER FORM2'!$B$10:$BB$21,13,FALSE)))</f>
        <v/>
      </c>
      <c r="Q67" s="342" t="str">
        <f>IF(ISERROR(VLOOKUP($S67,'USER FORM2'!$B$10:$BB$21,16,FALSE)),"",VLOOKUP($S67,'USER FORM2'!$B$10:$BB$21,16,FALSE))</f>
        <v/>
      </c>
      <c r="R67" s="342" t="str">
        <f>IF(ISERROR(VLOOKUP($S67,'USER FORM2'!$B$10:$AW$21,43,FALSE)),"",VLOOKUP($S67,'USER FORM2'!$B$10:$AW$21,43,FALSE))</f>
        <v/>
      </c>
      <c r="S67" s="340" t="str">
        <f>IF('USER FORM3'!C68="","",'USER FORM3'!C68)</f>
        <v/>
      </c>
      <c r="T67" s="340" t="str">
        <f>IF('USER FORM3'!D68="","",'USER FORM3'!D68)</f>
        <v/>
      </c>
      <c r="U67" s="340" t="str">
        <f>IF('USER FORM3'!E68="","",'USER FORM3'!E68)</f>
        <v/>
      </c>
      <c r="V67" s="340" t="str">
        <f>IF('USER FORM3'!F68="","",'USER FORM3'!F68)</f>
        <v/>
      </c>
      <c r="W67" s="340" t="str">
        <f>IF('USER FORM3'!G68="","",'USER FORM3'!G68)</f>
        <v/>
      </c>
      <c r="X67" s="340" t="str">
        <f>IF('USER FORM3'!H68="","",'USER FORM3'!H68)</f>
        <v/>
      </c>
      <c r="Y67" s="340" t="str">
        <f>IF('USER FORM3'!I68="","",'USER FORM3'!I68)</f>
        <v/>
      </c>
      <c r="Z67" s="340" t="str">
        <f>IF('USER FORM3'!J68="","",'USER FORM3'!J68)</f>
        <v/>
      </c>
      <c r="AA67" s="340" t="str">
        <f>IF('USER FORM3'!K68="","",'USER FORM3'!K68)</f>
        <v/>
      </c>
      <c r="AB67" s="340" t="str">
        <f>IF('USER FORM3'!L68="","",'USER FORM3'!L68)</f>
        <v/>
      </c>
      <c r="AC67" s="340" t="str">
        <f>IF('USER FORM3'!M68="","",'USER FORM3'!M68)</f>
        <v/>
      </c>
      <c r="AD67" s="340" t="str">
        <f>IF('USER FORM3'!N68="","",'USER FORM3'!N68)</f>
        <v/>
      </c>
      <c r="AE67" s="340" t="str">
        <f>IF('USER FORM3'!O68="","",'USER FORM3'!O68)</f>
        <v/>
      </c>
      <c r="AF67" s="340" t="str">
        <f>IF('USER FORM3'!P68="","",'USER FORM3'!P68)</f>
        <v/>
      </c>
      <c r="AG67" s="340" t="str">
        <f>IF('USER FORM3'!Q68="","",'USER FORM3'!Q68)</f>
        <v/>
      </c>
      <c r="AH67" s="14"/>
      <c r="AI67" s="14"/>
      <c r="AJ67" s="14"/>
      <c r="AK67" s="14"/>
      <c r="AL67" s="14"/>
      <c r="AM67" s="332" t="str">
        <f>'USER FORM3'!$AY$17</f>
        <v/>
      </c>
      <c r="AN67" s="335" t="str">
        <f>'USER FORM3'!$AY$24</f>
        <v/>
      </c>
      <c r="AO67" s="336" t="str">
        <f>'USER FORM3'!$AY$18</f>
        <v/>
      </c>
      <c r="AP67" s="336" t="str">
        <f>'USER FORM3'!$AY$20</f>
        <v/>
      </c>
      <c r="AQ67" s="337" t="str">
        <f>'USER FORM3'!$AY$19</f>
        <v/>
      </c>
      <c r="AR67" s="337" t="str">
        <f>'USER FORM3'!$AY$22</f>
        <v/>
      </c>
      <c r="AS67" s="436" t="str">
        <f>'USER FORM3'!$AY$36</f>
        <v/>
      </c>
      <c r="AT67" s="336">
        <f>'USER FORM3'!$AY$23</f>
        <v>1</v>
      </c>
      <c r="AU67" s="336" t="str">
        <f>'USER FORM3'!$AY$21</f>
        <v/>
      </c>
      <c r="AV67" s="337" t="str">
        <f>IFERROR('USER FORM3'!$AY$25,"")</f>
        <v/>
      </c>
      <c r="AW67" s="338">
        <f>COUNTIFS(DEGREE_TYPE,"Bachelor",'USER FORM2'!$N$10:$N$21,"PROGRAM GRADUATED")+COUNTIFS(DEGREE_TYPE,"Bachelor",'USER FORM2'!$N$10:$N$21,"PROGRAM IN PROGRESS")</f>
        <v>0</v>
      </c>
      <c r="AX67" s="338">
        <f t="shared" ref="AX67:AX130" si="2">COUNTIF(DEGREE_TYPE,"Master")</f>
        <v>0</v>
      </c>
      <c r="AY67" s="338">
        <f t="shared" ref="AY67:AY130" si="3">COUNTIF(DEGREE_TYPE,"Doctorate")</f>
        <v>0</v>
      </c>
      <c r="AZ67" s="332" t="str">
        <f>'USER FORM2'!$AQ$3</f>
        <v/>
      </c>
      <c r="BA67" s="337" t="str">
        <f>'USER FORM5'!$AP$2</f>
        <v/>
      </c>
      <c r="BB67" s="332" t="str">
        <f>IF('USER FORM5'!$AE$2=0,"",'USER FORM5'!$AE$2)</f>
        <v>NO</v>
      </c>
      <c r="BC67" s="337" t="str">
        <f>'USER FORM5'!$AZ$2</f>
        <v>NO EXTC</v>
      </c>
      <c r="BD67" s="332" t="str">
        <f>IF('USER FEEDBACK'!$C$47=0,"",'USER FEEDBACK'!$C$47)</f>
        <v/>
      </c>
      <c r="BE67" t="str">
        <f>'USER FEEDBACK'!$Q$8</f>
        <v>NO</v>
      </c>
      <c r="BF67" t="str">
        <f>'USER FEEDBACK'!$Q$11</f>
        <v>Missing Information</v>
      </c>
      <c r="BG67" t="str">
        <f>'USER FEEDBACK'!$Q$14</f>
        <v>No</v>
      </c>
      <c r="BH67" t="str">
        <f>'USER FEEDBACK'!$Q$20&amp;" "&amp;'USER FEEDBACK'!$Q$21&amp;" "&amp;'USER FEEDBACK'!$Q$22</f>
        <v xml:space="preserve">  - -  - -</v>
      </c>
      <c r="BI67" t="str">
        <f>'USER FORM1'!$C$65</f>
        <v>VERSION 2</v>
      </c>
      <c r="BJ67">
        <f>'USER FORM4'!$G$38</f>
        <v>0</v>
      </c>
      <c r="BK67">
        <f>'USER FEEDBACK'!$V$7</f>
        <v>0</v>
      </c>
      <c r="BL67" t="str">
        <f>(IF(OR('USER FEEDBACK'!$Z$64,'USER FEEDBACK'!$Z$31="Q4R"),"Y","N"))</f>
        <v>N</v>
      </c>
      <c r="BM67">
        <f>'USER FORM1'!$D$25</f>
        <v>0</v>
      </c>
      <c r="BN67">
        <f>'USER FORM1'!$D$26</f>
        <v>0</v>
      </c>
      <c r="BO67">
        <f>'USER FORM1'!$D$27</f>
        <v>0</v>
      </c>
      <c r="BP67" t="str">
        <f>IF('USER FEEDBACK'!$AA$64=TRUE, "Y","N")</f>
        <v>N</v>
      </c>
      <c r="BQ67" t="str">
        <f>IF('USER FEEDBACK'!$AC$64=TRUE, "Y","N")</f>
        <v>N</v>
      </c>
      <c r="BR67" t="str">
        <f>IF('USER FEEDBACK'!$AB$64=TRUE, "Y","N")</f>
        <v>N</v>
      </c>
      <c r="BS67" t="str">
        <f>IF('USER FEEDBACK'!$AD$64=TRUE, "Y","N")</f>
        <v>N</v>
      </c>
      <c r="BT67" t="str">
        <f>IF('USER FEEDBACK'!$AE$64=TRUE, "Y","N")</f>
        <v>N</v>
      </c>
      <c r="BU67" t="str">
        <f>IF('USER FEEDBACK'!$AF$64=TRUE, "Y","N")</f>
        <v>N</v>
      </c>
      <c r="BV67">
        <f>'CHECK CONTEXT'!$B$8</f>
        <v>0</v>
      </c>
      <c r="BW67" s="15">
        <f>'CHECK CONTEXT'!$B$12</f>
        <v>0</v>
      </c>
      <c r="BX67">
        <f>'CHECK CONTEXT'!$I$5</f>
        <v>0</v>
      </c>
      <c r="BY67">
        <f ca="1">SUM('USER FEEDBACK'!$G$7:$G$17)</f>
        <v>0</v>
      </c>
      <c r="BZ67">
        <f>'CHECK CONTEXT'!$B$5</f>
        <v>0</v>
      </c>
      <c r="CA67">
        <f>'CHECK CONTEXT'!$B$6</f>
        <v>0</v>
      </c>
      <c r="CB67">
        <f>'CHECK CONTEXT'!$B$7</f>
        <v>0</v>
      </c>
      <c r="CC67">
        <f>'CHECK CONTEXT'!$B$8</f>
        <v>0</v>
      </c>
      <c r="CD67">
        <f>'CHECK CONTEXT'!$B$9</f>
        <v>0</v>
      </c>
    </row>
    <row r="68" spans="1:82">
      <c r="A68" s="332" t="str">
        <f>IF('USER FORM1'!$C$10="","",'USER FORM1'!$C$10)</f>
        <v/>
      </c>
      <c r="B68" s="332" t="str">
        <f>IF('USER FORM1'!$D$10="","",'USER FORM1'!$D$10)</f>
        <v/>
      </c>
      <c r="C68" s="332" t="str">
        <f>TRIM(IF('USER FORM1'!$E$10="", "",'USER FORM1'!$E$10))</f>
        <v/>
      </c>
      <c r="D68" s="332" t="str">
        <f>IF('USER FORM1'!$F$10="","",'USER FORM1'!$F$10)</f>
        <v/>
      </c>
      <c r="E68" s="332" t="str">
        <f>IF('USER FORM1'!$G$10="", "",'USER FORM1'!$G$10)</f>
        <v/>
      </c>
      <c r="F68" s="339" t="s">
        <v>16107</v>
      </c>
      <c r="G68" s="340" t="str">
        <f>IF(ISERROR(VLOOKUP($S68,'USER FORM2'!$B$10:$AU$21,2,FALSE)),"",VLOOKUP($S68,'USER FORM2'!$B$10:$AU$21,2,FALSE))</f>
        <v/>
      </c>
      <c r="H68" s="340" t="str">
        <f>IF(ISERROR(VLOOKUP($S68,'USER FORM2'!$B$10:$AU$21,3,FALSE)),"",VLOOKUP($S68,'USER FORM2'!$B$10:$AU$21,3,FALSE))</f>
        <v/>
      </c>
      <c r="I68" s="340" t="str">
        <f>IF(ISERROR(VLOOKUP($S68,'USER FORM2'!$B$10:$AU$21,4,FALSE)),"",VLOOKUP($S68,'USER FORM2'!$B$10:$AU$21,4,FALSE))</f>
        <v/>
      </c>
      <c r="J68" s="340" t="str">
        <f>IF(ISERROR(VLOOKUP($S68,'USER FORM2'!$B$10:$AU$21,5,FALSE)),"",VLOOKUP($S68,'USER FORM2'!$B$10:$AU$21,5,FALSE))</f>
        <v/>
      </c>
      <c r="K68" s="340" t="str">
        <f>IF(ISERROR(VLOOKUP($S68,'USER FORM2'!$B$10:$AU$21,6,FALSE)),"",VLOOKUP($S68,'USER FORM2'!$B$10:$AU$21,6,FALSE))</f>
        <v/>
      </c>
      <c r="L68" s="340" t="str">
        <f>IF(ISERROR(VLOOKUP($S68,'USER FORM2'!$B$10:$AU$21,7,FALSE)),"",VLOOKUP($S68,'USER FORM2'!$B$10:$AU$21,7,FALSE))</f>
        <v/>
      </c>
      <c r="M68" s="341" t="str">
        <f>IF(ISERROR(VLOOKUP($S68,'USER FORM2'!$B$10:$BB$21,51,FALSE)),"",VLOOKUP($S68,'USER FORM2'!$B$10:$BB$21,51,FALSE))</f>
        <v/>
      </c>
      <c r="N68" s="341" t="str">
        <f>IF(ISERROR(VLOOKUP($S68,'USER FORM2'!$B$10:$BB$21,52,FALSE)),"",VLOOKUP($S68,'USER FORM2'!$B$10:$BB$21,52,FALSE))</f>
        <v/>
      </c>
      <c r="O68" s="341" t="str">
        <f>IF(ISERROR(VLOOKUP($S68,'USER FORM2'!$B$10:$BB$21,12,FALSE)),"",VLOOKUP($S68,'USER FORM2'!$B$10:$BB$21,12,FALSE))</f>
        <v/>
      </c>
      <c r="P68" s="342" t="str">
        <f>IF(ISERROR(VLOOKUP($S68,'USER FORM2'!$B$10:$BB$21,13,FALSE)),"",IF(VLOOKUP($S68,'USER FORM2'!$B$10:$BB$21,13,FALSE)="","",VLOOKUP($S68,'USER FORM2'!$B$10:$BB$21,13,FALSE)))</f>
        <v/>
      </c>
      <c r="Q68" s="342" t="str">
        <f>IF(ISERROR(VLOOKUP($S68,'USER FORM2'!$B$10:$BB$21,16,FALSE)),"",VLOOKUP($S68,'USER FORM2'!$B$10:$BB$21,16,FALSE))</f>
        <v/>
      </c>
      <c r="R68" s="342" t="str">
        <f>IF(ISERROR(VLOOKUP($S68,'USER FORM2'!$B$10:$AW$21,43,FALSE)),"",VLOOKUP($S68,'USER FORM2'!$B$10:$AW$21,43,FALSE))</f>
        <v/>
      </c>
      <c r="S68" s="340" t="str">
        <f>IF('USER FORM3'!C69="","",'USER FORM3'!C69)</f>
        <v/>
      </c>
      <c r="T68" s="340" t="str">
        <f>IF('USER FORM3'!D69="","",'USER FORM3'!D69)</f>
        <v/>
      </c>
      <c r="U68" s="340" t="str">
        <f>IF('USER FORM3'!E69="","",'USER FORM3'!E69)</f>
        <v/>
      </c>
      <c r="V68" s="340" t="str">
        <f>IF('USER FORM3'!F69="","",'USER FORM3'!F69)</f>
        <v/>
      </c>
      <c r="W68" s="340" t="str">
        <f>IF('USER FORM3'!G69="","",'USER FORM3'!G69)</f>
        <v/>
      </c>
      <c r="X68" s="340" t="str">
        <f>IF('USER FORM3'!H69="","",'USER FORM3'!H69)</f>
        <v/>
      </c>
      <c r="Y68" s="340" t="str">
        <f>IF('USER FORM3'!I69="","",'USER FORM3'!I69)</f>
        <v/>
      </c>
      <c r="Z68" s="340" t="str">
        <f>IF('USER FORM3'!J69="","",'USER FORM3'!J69)</f>
        <v/>
      </c>
      <c r="AA68" s="340" t="str">
        <f>IF('USER FORM3'!K69="","",'USER FORM3'!K69)</f>
        <v/>
      </c>
      <c r="AB68" s="340" t="str">
        <f>IF('USER FORM3'!L69="","",'USER FORM3'!L69)</f>
        <v/>
      </c>
      <c r="AC68" s="340" t="str">
        <f>IF('USER FORM3'!M69="","",'USER FORM3'!M69)</f>
        <v/>
      </c>
      <c r="AD68" s="340" t="str">
        <f>IF('USER FORM3'!N69="","",'USER FORM3'!N69)</f>
        <v/>
      </c>
      <c r="AE68" s="340" t="str">
        <f>IF('USER FORM3'!O69="","",'USER FORM3'!O69)</f>
        <v/>
      </c>
      <c r="AF68" s="340" t="str">
        <f>IF('USER FORM3'!P69="","",'USER FORM3'!P69)</f>
        <v/>
      </c>
      <c r="AG68" s="340" t="str">
        <f>IF('USER FORM3'!Q69="","",'USER FORM3'!Q69)</f>
        <v/>
      </c>
      <c r="AH68" s="14"/>
      <c r="AI68" s="14"/>
      <c r="AJ68" s="14"/>
      <c r="AK68" s="14"/>
      <c r="AL68" s="14"/>
      <c r="AM68" s="332" t="str">
        <f>'USER FORM3'!$AY$17</f>
        <v/>
      </c>
      <c r="AN68" s="335" t="str">
        <f>'USER FORM3'!$AY$24</f>
        <v/>
      </c>
      <c r="AO68" s="336" t="str">
        <f>'USER FORM3'!$AY$18</f>
        <v/>
      </c>
      <c r="AP68" s="336" t="str">
        <f>'USER FORM3'!$AY$20</f>
        <v/>
      </c>
      <c r="AQ68" s="337" t="str">
        <f>'USER FORM3'!$AY$19</f>
        <v/>
      </c>
      <c r="AR68" s="337" t="str">
        <f>'USER FORM3'!$AY$22</f>
        <v/>
      </c>
      <c r="AS68" s="436" t="str">
        <f>'USER FORM3'!$AY$36</f>
        <v/>
      </c>
      <c r="AT68" s="336">
        <f>'USER FORM3'!$AY$23</f>
        <v>1</v>
      </c>
      <c r="AU68" s="336" t="str">
        <f>'USER FORM3'!$AY$21</f>
        <v/>
      </c>
      <c r="AV68" s="337" t="str">
        <f>IFERROR('USER FORM3'!$AY$25,"")</f>
        <v/>
      </c>
      <c r="AW68" s="338">
        <f>COUNTIFS(DEGREE_TYPE,"Bachelor",'USER FORM2'!$N$10:$N$21,"PROGRAM GRADUATED")+COUNTIFS(DEGREE_TYPE,"Bachelor",'USER FORM2'!$N$10:$N$21,"PROGRAM IN PROGRESS")</f>
        <v>0</v>
      </c>
      <c r="AX68" s="338">
        <f t="shared" si="2"/>
        <v>0</v>
      </c>
      <c r="AY68" s="338">
        <f t="shared" si="3"/>
        <v>0</v>
      </c>
      <c r="AZ68" s="332" t="str">
        <f>'USER FORM2'!$AQ$3</f>
        <v/>
      </c>
      <c r="BA68" s="337" t="str">
        <f>'USER FORM5'!$AP$2</f>
        <v/>
      </c>
      <c r="BB68" s="332" t="str">
        <f>IF('USER FORM5'!$AE$2=0,"",'USER FORM5'!$AE$2)</f>
        <v>NO</v>
      </c>
      <c r="BC68" s="337" t="str">
        <f>'USER FORM5'!$AZ$2</f>
        <v>NO EXTC</v>
      </c>
      <c r="BD68" s="332" t="str">
        <f>IF('USER FEEDBACK'!$C$47=0,"",'USER FEEDBACK'!$C$47)</f>
        <v/>
      </c>
      <c r="BE68" t="str">
        <f>'USER FEEDBACK'!$Q$8</f>
        <v>NO</v>
      </c>
      <c r="BF68" t="str">
        <f>'USER FEEDBACK'!$Q$11</f>
        <v>Missing Information</v>
      </c>
      <c r="BG68" t="str">
        <f>'USER FEEDBACK'!$Q$14</f>
        <v>No</v>
      </c>
      <c r="BH68" t="str">
        <f>'USER FEEDBACK'!$Q$20&amp;" "&amp;'USER FEEDBACK'!$Q$21&amp;" "&amp;'USER FEEDBACK'!$Q$22</f>
        <v xml:space="preserve">  - -  - -</v>
      </c>
      <c r="BI68" t="str">
        <f>'USER FORM1'!$C$65</f>
        <v>VERSION 2</v>
      </c>
      <c r="BJ68">
        <f>'USER FORM4'!$G$38</f>
        <v>0</v>
      </c>
      <c r="BK68">
        <f>'USER FEEDBACK'!$V$7</f>
        <v>0</v>
      </c>
      <c r="BL68" t="str">
        <f>(IF(OR('USER FEEDBACK'!$Z$64,'USER FEEDBACK'!$Z$31="Q4R"),"Y","N"))</f>
        <v>N</v>
      </c>
      <c r="BM68">
        <f>'USER FORM1'!$D$25</f>
        <v>0</v>
      </c>
      <c r="BN68">
        <f>'USER FORM1'!$D$26</f>
        <v>0</v>
      </c>
      <c r="BO68">
        <f>'USER FORM1'!$D$27</f>
        <v>0</v>
      </c>
      <c r="BP68" t="str">
        <f>IF('USER FEEDBACK'!$AA$64=TRUE, "Y","N")</f>
        <v>N</v>
      </c>
      <c r="BQ68" t="str">
        <f>IF('USER FEEDBACK'!$AC$64=TRUE, "Y","N")</f>
        <v>N</v>
      </c>
      <c r="BR68" t="str">
        <f>IF('USER FEEDBACK'!$AB$64=TRUE, "Y","N")</f>
        <v>N</v>
      </c>
      <c r="BS68" t="str">
        <f>IF('USER FEEDBACK'!$AD$64=TRUE, "Y","N")</f>
        <v>N</v>
      </c>
      <c r="BT68" t="str">
        <f>IF('USER FEEDBACK'!$AE$64=TRUE, "Y","N")</f>
        <v>N</v>
      </c>
      <c r="BU68" t="str">
        <f>IF('USER FEEDBACK'!$AF$64=TRUE, "Y","N")</f>
        <v>N</v>
      </c>
      <c r="BV68">
        <f>'CHECK CONTEXT'!$B$8</f>
        <v>0</v>
      </c>
      <c r="BW68" s="15">
        <f>'CHECK CONTEXT'!$B$12</f>
        <v>0</v>
      </c>
      <c r="BX68">
        <f>'CHECK CONTEXT'!$I$5</f>
        <v>0</v>
      </c>
      <c r="BY68">
        <f ca="1">SUM('USER FEEDBACK'!$G$7:$G$17)</f>
        <v>0</v>
      </c>
      <c r="BZ68">
        <f>'CHECK CONTEXT'!$B$5</f>
        <v>0</v>
      </c>
      <c r="CA68">
        <f>'CHECK CONTEXT'!$B$6</f>
        <v>0</v>
      </c>
      <c r="CB68">
        <f>'CHECK CONTEXT'!$B$7</f>
        <v>0</v>
      </c>
      <c r="CC68">
        <f>'CHECK CONTEXT'!$B$8</f>
        <v>0</v>
      </c>
      <c r="CD68">
        <f>'CHECK CONTEXT'!$B$9</f>
        <v>0</v>
      </c>
    </row>
    <row r="69" spans="1:82">
      <c r="A69" s="332" t="str">
        <f>IF('USER FORM1'!$C$10="","",'USER FORM1'!$C$10)</f>
        <v/>
      </c>
      <c r="B69" s="332" t="str">
        <f>IF('USER FORM1'!$D$10="","",'USER FORM1'!$D$10)</f>
        <v/>
      </c>
      <c r="C69" s="332" t="str">
        <f>TRIM(IF('USER FORM1'!$E$10="", "",'USER FORM1'!$E$10))</f>
        <v/>
      </c>
      <c r="D69" s="332" t="str">
        <f>IF('USER FORM1'!$F$10="","",'USER FORM1'!$F$10)</f>
        <v/>
      </c>
      <c r="E69" s="332" t="str">
        <f>IF('USER FORM1'!$G$10="", "",'USER FORM1'!$G$10)</f>
        <v/>
      </c>
      <c r="F69" s="339" t="s">
        <v>16107</v>
      </c>
      <c r="G69" s="340" t="str">
        <f>IF(ISERROR(VLOOKUP($S69,'USER FORM2'!$B$10:$AU$21,2,FALSE)),"",VLOOKUP($S69,'USER FORM2'!$B$10:$AU$21,2,FALSE))</f>
        <v/>
      </c>
      <c r="H69" s="340" t="str">
        <f>IF(ISERROR(VLOOKUP($S69,'USER FORM2'!$B$10:$AU$21,3,FALSE)),"",VLOOKUP($S69,'USER FORM2'!$B$10:$AU$21,3,FALSE))</f>
        <v/>
      </c>
      <c r="I69" s="340" t="str">
        <f>IF(ISERROR(VLOOKUP($S69,'USER FORM2'!$B$10:$AU$21,4,FALSE)),"",VLOOKUP($S69,'USER FORM2'!$B$10:$AU$21,4,FALSE))</f>
        <v/>
      </c>
      <c r="J69" s="340" t="str">
        <f>IF(ISERROR(VLOOKUP($S69,'USER FORM2'!$B$10:$AU$21,5,FALSE)),"",VLOOKUP($S69,'USER FORM2'!$B$10:$AU$21,5,FALSE))</f>
        <v/>
      </c>
      <c r="K69" s="340" t="str">
        <f>IF(ISERROR(VLOOKUP($S69,'USER FORM2'!$B$10:$AU$21,6,FALSE)),"",VLOOKUP($S69,'USER FORM2'!$B$10:$AU$21,6,FALSE))</f>
        <v/>
      </c>
      <c r="L69" s="340" t="str">
        <f>IF(ISERROR(VLOOKUP($S69,'USER FORM2'!$B$10:$AU$21,7,FALSE)),"",VLOOKUP($S69,'USER FORM2'!$B$10:$AU$21,7,FALSE))</f>
        <v/>
      </c>
      <c r="M69" s="341" t="str">
        <f>IF(ISERROR(VLOOKUP($S69,'USER FORM2'!$B$10:$BB$21,51,FALSE)),"",VLOOKUP($S69,'USER FORM2'!$B$10:$BB$21,51,FALSE))</f>
        <v/>
      </c>
      <c r="N69" s="341" t="str">
        <f>IF(ISERROR(VLOOKUP($S69,'USER FORM2'!$B$10:$BB$21,52,FALSE)),"",VLOOKUP($S69,'USER FORM2'!$B$10:$BB$21,52,FALSE))</f>
        <v/>
      </c>
      <c r="O69" s="341" t="str">
        <f>IF(ISERROR(VLOOKUP($S69,'USER FORM2'!$B$10:$BB$21,12,FALSE)),"",VLOOKUP($S69,'USER FORM2'!$B$10:$BB$21,12,FALSE))</f>
        <v/>
      </c>
      <c r="P69" s="342" t="str">
        <f>IF(ISERROR(VLOOKUP($S69,'USER FORM2'!$B$10:$BB$21,13,FALSE)),"",IF(VLOOKUP($S69,'USER FORM2'!$B$10:$BB$21,13,FALSE)="","",VLOOKUP($S69,'USER FORM2'!$B$10:$BB$21,13,FALSE)))</f>
        <v/>
      </c>
      <c r="Q69" s="342" t="str">
        <f>IF(ISERROR(VLOOKUP($S69,'USER FORM2'!$B$10:$BB$21,16,FALSE)),"",VLOOKUP($S69,'USER FORM2'!$B$10:$BB$21,16,FALSE))</f>
        <v/>
      </c>
      <c r="R69" s="342" t="str">
        <f>IF(ISERROR(VLOOKUP($S69,'USER FORM2'!$B$10:$AW$21,43,FALSE)),"",VLOOKUP($S69,'USER FORM2'!$B$10:$AW$21,43,FALSE))</f>
        <v/>
      </c>
      <c r="S69" s="340" t="str">
        <f>IF('USER FORM3'!C70="","",'USER FORM3'!C70)</f>
        <v/>
      </c>
      <c r="T69" s="340" t="str">
        <f>IF('USER FORM3'!D70="","",'USER FORM3'!D70)</f>
        <v/>
      </c>
      <c r="U69" s="340" t="str">
        <f>IF('USER FORM3'!E70="","",'USER FORM3'!E70)</f>
        <v/>
      </c>
      <c r="V69" s="340" t="str">
        <f>IF('USER FORM3'!F70="","",'USER FORM3'!F70)</f>
        <v/>
      </c>
      <c r="W69" s="340" t="str">
        <f>IF('USER FORM3'!G70="","",'USER FORM3'!G70)</f>
        <v/>
      </c>
      <c r="X69" s="340" t="str">
        <f>IF('USER FORM3'!H70="","",'USER FORM3'!H70)</f>
        <v/>
      </c>
      <c r="Y69" s="340" t="str">
        <f>IF('USER FORM3'!I70="","",'USER FORM3'!I70)</f>
        <v/>
      </c>
      <c r="Z69" s="340" t="str">
        <f>IF('USER FORM3'!J70="","",'USER FORM3'!J70)</f>
        <v/>
      </c>
      <c r="AA69" s="340" t="str">
        <f>IF('USER FORM3'!K70="","",'USER FORM3'!K70)</f>
        <v/>
      </c>
      <c r="AB69" s="340" t="str">
        <f>IF('USER FORM3'!L70="","",'USER FORM3'!L70)</f>
        <v/>
      </c>
      <c r="AC69" s="340" t="str">
        <f>IF('USER FORM3'!M70="","",'USER FORM3'!M70)</f>
        <v/>
      </c>
      <c r="AD69" s="340" t="str">
        <f>IF('USER FORM3'!N70="","",'USER FORM3'!N70)</f>
        <v/>
      </c>
      <c r="AE69" s="340" t="str">
        <f>IF('USER FORM3'!O70="","",'USER FORM3'!O70)</f>
        <v/>
      </c>
      <c r="AF69" s="340" t="str">
        <f>IF('USER FORM3'!P70="","",'USER FORM3'!P70)</f>
        <v/>
      </c>
      <c r="AG69" s="340" t="str">
        <f>IF('USER FORM3'!Q70="","",'USER FORM3'!Q70)</f>
        <v/>
      </c>
      <c r="AH69" s="14"/>
      <c r="AI69" s="14"/>
      <c r="AJ69" s="14"/>
      <c r="AK69" s="14"/>
      <c r="AL69" s="14"/>
      <c r="AM69" s="332" t="str">
        <f>'USER FORM3'!$AY$17</f>
        <v/>
      </c>
      <c r="AN69" s="335" t="str">
        <f>'USER FORM3'!$AY$24</f>
        <v/>
      </c>
      <c r="AO69" s="336" t="str">
        <f>'USER FORM3'!$AY$18</f>
        <v/>
      </c>
      <c r="AP69" s="336" t="str">
        <f>'USER FORM3'!$AY$20</f>
        <v/>
      </c>
      <c r="AQ69" s="337" t="str">
        <f>'USER FORM3'!$AY$19</f>
        <v/>
      </c>
      <c r="AR69" s="337" t="str">
        <f>'USER FORM3'!$AY$22</f>
        <v/>
      </c>
      <c r="AS69" s="436" t="str">
        <f>'USER FORM3'!$AY$36</f>
        <v/>
      </c>
      <c r="AT69" s="336">
        <f>'USER FORM3'!$AY$23</f>
        <v>1</v>
      </c>
      <c r="AU69" s="336" t="str">
        <f>'USER FORM3'!$AY$21</f>
        <v/>
      </c>
      <c r="AV69" s="337" t="str">
        <f>IFERROR('USER FORM3'!$AY$25,"")</f>
        <v/>
      </c>
      <c r="AW69" s="338">
        <f>COUNTIFS(DEGREE_TYPE,"Bachelor",'USER FORM2'!$N$10:$N$21,"PROGRAM GRADUATED")+COUNTIFS(DEGREE_TYPE,"Bachelor",'USER FORM2'!$N$10:$N$21,"PROGRAM IN PROGRESS")</f>
        <v>0</v>
      </c>
      <c r="AX69" s="338">
        <f t="shared" si="2"/>
        <v>0</v>
      </c>
      <c r="AY69" s="338">
        <f t="shared" si="3"/>
        <v>0</v>
      </c>
      <c r="AZ69" s="332" t="str">
        <f>'USER FORM2'!$AQ$3</f>
        <v/>
      </c>
      <c r="BA69" s="337" t="str">
        <f>'USER FORM5'!$AP$2</f>
        <v/>
      </c>
      <c r="BB69" s="332" t="str">
        <f>IF('USER FORM5'!$AE$2=0,"",'USER FORM5'!$AE$2)</f>
        <v>NO</v>
      </c>
      <c r="BC69" s="337" t="str">
        <f>'USER FORM5'!$AZ$2</f>
        <v>NO EXTC</v>
      </c>
      <c r="BD69" s="332" t="str">
        <f>IF('USER FEEDBACK'!$C$47=0,"",'USER FEEDBACK'!$C$47)</f>
        <v/>
      </c>
      <c r="BE69" t="str">
        <f>'USER FEEDBACK'!$Q$8</f>
        <v>NO</v>
      </c>
      <c r="BF69" t="str">
        <f>'USER FEEDBACK'!$Q$11</f>
        <v>Missing Information</v>
      </c>
      <c r="BG69" t="str">
        <f>'USER FEEDBACK'!$Q$14</f>
        <v>No</v>
      </c>
      <c r="BH69" t="str">
        <f>'USER FEEDBACK'!$Q$20&amp;" "&amp;'USER FEEDBACK'!$Q$21&amp;" "&amp;'USER FEEDBACK'!$Q$22</f>
        <v xml:space="preserve">  - -  - -</v>
      </c>
      <c r="BI69" t="str">
        <f>'USER FORM1'!$C$65</f>
        <v>VERSION 2</v>
      </c>
      <c r="BJ69">
        <f>'USER FORM4'!$G$38</f>
        <v>0</v>
      </c>
      <c r="BK69">
        <f>'USER FEEDBACK'!$V$7</f>
        <v>0</v>
      </c>
      <c r="BL69" t="str">
        <f>(IF(OR('USER FEEDBACK'!$Z$64,'USER FEEDBACK'!$Z$31="Q4R"),"Y","N"))</f>
        <v>N</v>
      </c>
      <c r="BM69">
        <f>'USER FORM1'!$D$25</f>
        <v>0</v>
      </c>
      <c r="BN69">
        <f>'USER FORM1'!$D$26</f>
        <v>0</v>
      </c>
      <c r="BO69">
        <f>'USER FORM1'!$D$27</f>
        <v>0</v>
      </c>
      <c r="BP69" t="str">
        <f>IF('USER FEEDBACK'!$AA$64=TRUE, "Y","N")</f>
        <v>N</v>
      </c>
      <c r="BQ69" t="str">
        <f>IF('USER FEEDBACK'!$AC$64=TRUE, "Y","N")</f>
        <v>N</v>
      </c>
      <c r="BR69" t="str">
        <f>IF('USER FEEDBACK'!$AB$64=TRUE, "Y","N")</f>
        <v>N</v>
      </c>
      <c r="BS69" t="str">
        <f>IF('USER FEEDBACK'!$AD$64=TRUE, "Y","N")</f>
        <v>N</v>
      </c>
      <c r="BT69" t="str">
        <f>IF('USER FEEDBACK'!$AE$64=TRUE, "Y","N")</f>
        <v>N</v>
      </c>
      <c r="BU69" t="str">
        <f>IF('USER FEEDBACK'!$AF$64=TRUE, "Y","N")</f>
        <v>N</v>
      </c>
      <c r="BV69">
        <f>'CHECK CONTEXT'!$B$8</f>
        <v>0</v>
      </c>
      <c r="BW69" s="15">
        <f>'CHECK CONTEXT'!$B$12</f>
        <v>0</v>
      </c>
      <c r="BX69">
        <f>'CHECK CONTEXT'!$I$5</f>
        <v>0</v>
      </c>
      <c r="BY69">
        <f ca="1">SUM('USER FEEDBACK'!$G$7:$G$17)</f>
        <v>0</v>
      </c>
      <c r="BZ69">
        <f>'CHECK CONTEXT'!$B$5</f>
        <v>0</v>
      </c>
      <c r="CA69">
        <f>'CHECK CONTEXT'!$B$6</f>
        <v>0</v>
      </c>
      <c r="CB69">
        <f>'CHECK CONTEXT'!$B$7</f>
        <v>0</v>
      </c>
      <c r="CC69">
        <f>'CHECK CONTEXT'!$B$8</f>
        <v>0</v>
      </c>
      <c r="CD69">
        <f>'CHECK CONTEXT'!$B$9</f>
        <v>0</v>
      </c>
    </row>
    <row r="70" spans="1:82">
      <c r="A70" s="332" t="str">
        <f>IF('USER FORM1'!$C$10="","",'USER FORM1'!$C$10)</f>
        <v/>
      </c>
      <c r="B70" s="332" t="str">
        <f>IF('USER FORM1'!$D$10="","",'USER FORM1'!$D$10)</f>
        <v/>
      </c>
      <c r="C70" s="332" t="str">
        <f>TRIM(IF('USER FORM1'!$E$10="", "",'USER FORM1'!$E$10))</f>
        <v/>
      </c>
      <c r="D70" s="332" t="str">
        <f>IF('USER FORM1'!$F$10="","",'USER FORM1'!$F$10)</f>
        <v/>
      </c>
      <c r="E70" s="332" t="str">
        <f>IF('USER FORM1'!$G$10="", "",'USER FORM1'!$G$10)</f>
        <v/>
      </c>
      <c r="F70" s="339" t="s">
        <v>16107</v>
      </c>
      <c r="G70" s="340" t="str">
        <f>IF(ISERROR(VLOOKUP($S70,'USER FORM2'!$B$10:$AU$21,2,FALSE)),"",VLOOKUP($S70,'USER FORM2'!$B$10:$AU$21,2,FALSE))</f>
        <v/>
      </c>
      <c r="H70" s="340" t="str">
        <f>IF(ISERROR(VLOOKUP($S70,'USER FORM2'!$B$10:$AU$21,3,FALSE)),"",VLOOKUP($S70,'USER FORM2'!$B$10:$AU$21,3,FALSE))</f>
        <v/>
      </c>
      <c r="I70" s="340" t="str">
        <f>IF(ISERROR(VLOOKUP($S70,'USER FORM2'!$B$10:$AU$21,4,FALSE)),"",VLOOKUP($S70,'USER FORM2'!$B$10:$AU$21,4,FALSE))</f>
        <v/>
      </c>
      <c r="J70" s="340" t="str">
        <f>IF(ISERROR(VLOOKUP($S70,'USER FORM2'!$B$10:$AU$21,5,FALSE)),"",VLOOKUP($S70,'USER FORM2'!$B$10:$AU$21,5,FALSE))</f>
        <v/>
      </c>
      <c r="K70" s="340" t="str">
        <f>IF(ISERROR(VLOOKUP($S70,'USER FORM2'!$B$10:$AU$21,6,FALSE)),"",VLOOKUP($S70,'USER FORM2'!$B$10:$AU$21,6,FALSE))</f>
        <v/>
      </c>
      <c r="L70" s="340" t="str">
        <f>IF(ISERROR(VLOOKUP($S70,'USER FORM2'!$B$10:$AU$21,7,FALSE)),"",VLOOKUP($S70,'USER FORM2'!$B$10:$AU$21,7,FALSE))</f>
        <v/>
      </c>
      <c r="M70" s="341" t="str">
        <f>IF(ISERROR(VLOOKUP($S70,'USER FORM2'!$B$10:$BB$21,51,FALSE)),"",VLOOKUP($S70,'USER FORM2'!$B$10:$BB$21,51,FALSE))</f>
        <v/>
      </c>
      <c r="N70" s="341" t="str">
        <f>IF(ISERROR(VLOOKUP($S70,'USER FORM2'!$B$10:$BB$21,52,FALSE)),"",VLOOKUP($S70,'USER FORM2'!$B$10:$BB$21,52,FALSE))</f>
        <v/>
      </c>
      <c r="O70" s="341" t="str">
        <f>IF(ISERROR(VLOOKUP($S70,'USER FORM2'!$B$10:$BB$21,12,FALSE)),"",VLOOKUP($S70,'USER FORM2'!$B$10:$BB$21,12,FALSE))</f>
        <v/>
      </c>
      <c r="P70" s="342" t="str">
        <f>IF(ISERROR(VLOOKUP($S70,'USER FORM2'!$B$10:$BB$21,13,FALSE)),"",IF(VLOOKUP($S70,'USER FORM2'!$B$10:$BB$21,13,FALSE)="","",VLOOKUP($S70,'USER FORM2'!$B$10:$BB$21,13,FALSE)))</f>
        <v/>
      </c>
      <c r="Q70" s="342" t="str">
        <f>IF(ISERROR(VLOOKUP($S70,'USER FORM2'!$B$10:$BB$21,16,FALSE)),"",VLOOKUP($S70,'USER FORM2'!$B$10:$BB$21,16,FALSE))</f>
        <v/>
      </c>
      <c r="R70" s="342" t="str">
        <f>IF(ISERROR(VLOOKUP($S70,'USER FORM2'!$B$10:$AW$21,43,FALSE)),"",VLOOKUP($S70,'USER FORM2'!$B$10:$AW$21,43,FALSE))</f>
        <v/>
      </c>
      <c r="S70" s="340" t="str">
        <f>IF('USER FORM3'!C71="","",'USER FORM3'!C71)</f>
        <v/>
      </c>
      <c r="T70" s="340" t="str">
        <f>IF('USER FORM3'!D71="","",'USER FORM3'!D71)</f>
        <v/>
      </c>
      <c r="U70" s="340" t="str">
        <f>IF('USER FORM3'!E71="","",'USER FORM3'!E71)</f>
        <v/>
      </c>
      <c r="V70" s="340" t="str">
        <f>IF('USER FORM3'!F71="","",'USER FORM3'!F71)</f>
        <v/>
      </c>
      <c r="W70" s="340" t="str">
        <f>IF('USER FORM3'!G71="","",'USER FORM3'!G71)</f>
        <v/>
      </c>
      <c r="X70" s="340" t="str">
        <f>IF('USER FORM3'!H71="","",'USER FORM3'!H71)</f>
        <v/>
      </c>
      <c r="Y70" s="340" t="str">
        <f>IF('USER FORM3'!I71="","",'USER FORM3'!I71)</f>
        <v/>
      </c>
      <c r="Z70" s="340" t="str">
        <f>IF('USER FORM3'!J71="","",'USER FORM3'!J71)</f>
        <v/>
      </c>
      <c r="AA70" s="340" t="str">
        <f>IF('USER FORM3'!K71="","",'USER FORM3'!K71)</f>
        <v/>
      </c>
      <c r="AB70" s="340" t="str">
        <f>IF('USER FORM3'!L71="","",'USER FORM3'!L71)</f>
        <v/>
      </c>
      <c r="AC70" s="340" t="str">
        <f>IF('USER FORM3'!M71="","",'USER FORM3'!M71)</f>
        <v/>
      </c>
      <c r="AD70" s="340" t="str">
        <f>IF('USER FORM3'!N71="","",'USER FORM3'!N71)</f>
        <v/>
      </c>
      <c r="AE70" s="340" t="str">
        <f>IF('USER FORM3'!O71="","",'USER FORM3'!O71)</f>
        <v/>
      </c>
      <c r="AF70" s="340" t="str">
        <f>IF('USER FORM3'!P71="","",'USER FORM3'!P71)</f>
        <v/>
      </c>
      <c r="AG70" s="340" t="str">
        <f>IF('USER FORM3'!Q71="","",'USER FORM3'!Q71)</f>
        <v/>
      </c>
      <c r="AH70" s="14"/>
      <c r="AI70" s="14"/>
      <c r="AJ70" s="14"/>
      <c r="AK70" s="14"/>
      <c r="AL70" s="14"/>
      <c r="AM70" s="332" t="str">
        <f>'USER FORM3'!$AY$17</f>
        <v/>
      </c>
      <c r="AN70" s="335" t="str">
        <f>'USER FORM3'!$AY$24</f>
        <v/>
      </c>
      <c r="AO70" s="336" t="str">
        <f>'USER FORM3'!$AY$18</f>
        <v/>
      </c>
      <c r="AP70" s="336" t="str">
        <f>'USER FORM3'!$AY$20</f>
        <v/>
      </c>
      <c r="AQ70" s="337" t="str">
        <f>'USER FORM3'!$AY$19</f>
        <v/>
      </c>
      <c r="AR70" s="337" t="str">
        <f>'USER FORM3'!$AY$22</f>
        <v/>
      </c>
      <c r="AS70" s="436" t="str">
        <f>'USER FORM3'!$AY$36</f>
        <v/>
      </c>
      <c r="AT70" s="336">
        <f>'USER FORM3'!$AY$23</f>
        <v>1</v>
      </c>
      <c r="AU70" s="336" t="str">
        <f>'USER FORM3'!$AY$21</f>
        <v/>
      </c>
      <c r="AV70" s="337" t="str">
        <f>IFERROR('USER FORM3'!$AY$25,"")</f>
        <v/>
      </c>
      <c r="AW70" s="338">
        <f>COUNTIFS(DEGREE_TYPE,"Bachelor",'USER FORM2'!$N$10:$N$21,"PROGRAM GRADUATED")+COUNTIFS(DEGREE_TYPE,"Bachelor",'USER FORM2'!$N$10:$N$21,"PROGRAM IN PROGRESS")</f>
        <v>0</v>
      </c>
      <c r="AX70" s="338">
        <f t="shared" si="2"/>
        <v>0</v>
      </c>
      <c r="AY70" s="338">
        <f t="shared" si="3"/>
        <v>0</v>
      </c>
      <c r="AZ70" s="332" t="str">
        <f>'USER FORM2'!$AQ$3</f>
        <v/>
      </c>
      <c r="BA70" s="337" t="str">
        <f>'USER FORM5'!$AP$2</f>
        <v/>
      </c>
      <c r="BB70" s="332" t="str">
        <f>IF('USER FORM5'!$AE$2=0,"",'USER FORM5'!$AE$2)</f>
        <v>NO</v>
      </c>
      <c r="BC70" s="337" t="str">
        <f>'USER FORM5'!$AZ$2</f>
        <v>NO EXTC</v>
      </c>
      <c r="BD70" s="332" t="str">
        <f>IF('USER FEEDBACK'!$C$47=0,"",'USER FEEDBACK'!$C$47)</f>
        <v/>
      </c>
      <c r="BE70" t="str">
        <f>'USER FEEDBACK'!$Q$8</f>
        <v>NO</v>
      </c>
      <c r="BF70" t="str">
        <f>'USER FEEDBACK'!$Q$11</f>
        <v>Missing Information</v>
      </c>
      <c r="BG70" t="str">
        <f>'USER FEEDBACK'!$Q$14</f>
        <v>No</v>
      </c>
      <c r="BH70" t="str">
        <f>'USER FEEDBACK'!$Q$20&amp;" "&amp;'USER FEEDBACK'!$Q$21&amp;" "&amp;'USER FEEDBACK'!$Q$22</f>
        <v xml:space="preserve">  - -  - -</v>
      </c>
      <c r="BI70" t="str">
        <f>'USER FORM1'!$C$65</f>
        <v>VERSION 2</v>
      </c>
      <c r="BJ70">
        <f>'USER FORM4'!$G$38</f>
        <v>0</v>
      </c>
      <c r="BK70">
        <f>'USER FEEDBACK'!$V$7</f>
        <v>0</v>
      </c>
      <c r="BL70" t="str">
        <f>(IF(OR('USER FEEDBACK'!$Z$64,'USER FEEDBACK'!$Z$31="Q4R"),"Y","N"))</f>
        <v>N</v>
      </c>
      <c r="BM70">
        <f>'USER FORM1'!$D$25</f>
        <v>0</v>
      </c>
      <c r="BN70">
        <f>'USER FORM1'!$D$26</f>
        <v>0</v>
      </c>
      <c r="BO70">
        <f>'USER FORM1'!$D$27</f>
        <v>0</v>
      </c>
      <c r="BP70" t="str">
        <f>IF('USER FEEDBACK'!$AA$64=TRUE, "Y","N")</f>
        <v>N</v>
      </c>
      <c r="BQ70" t="str">
        <f>IF('USER FEEDBACK'!$AC$64=TRUE, "Y","N")</f>
        <v>N</v>
      </c>
      <c r="BR70" t="str">
        <f>IF('USER FEEDBACK'!$AB$64=TRUE, "Y","N")</f>
        <v>N</v>
      </c>
      <c r="BS70" t="str">
        <f>IF('USER FEEDBACK'!$AD$64=TRUE, "Y","N")</f>
        <v>N</v>
      </c>
      <c r="BT70" t="str">
        <f>IF('USER FEEDBACK'!$AE$64=TRUE, "Y","N")</f>
        <v>N</v>
      </c>
      <c r="BU70" t="str">
        <f>IF('USER FEEDBACK'!$AF$64=TRUE, "Y","N")</f>
        <v>N</v>
      </c>
      <c r="BV70">
        <f>'CHECK CONTEXT'!$B$8</f>
        <v>0</v>
      </c>
      <c r="BW70" s="15">
        <f>'CHECK CONTEXT'!$B$12</f>
        <v>0</v>
      </c>
      <c r="BX70">
        <f>'CHECK CONTEXT'!$I$5</f>
        <v>0</v>
      </c>
      <c r="BY70">
        <f ca="1">SUM('USER FEEDBACK'!$G$7:$G$17)</f>
        <v>0</v>
      </c>
      <c r="BZ70">
        <f>'CHECK CONTEXT'!$B$5</f>
        <v>0</v>
      </c>
      <c r="CA70">
        <f>'CHECK CONTEXT'!$B$6</f>
        <v>0</v>
      </c>
      <c r="CB70">
        <f>'CHECK CONTEXT'!$B$7</f>
        <v>0</v>
      </c>
      <c r="CC70">
        <f>'CHECK CONTEXT'!$B$8</f>
        <v>0</v>
      </c>
      <c r="CD70">
        <f>'CHECK CONTEXT'!$B$9</f>
        <v>0</v>
      </c>
    </row>
    <row r="71" spans="1:82">
      <c r="A71" s="332" t="str">
        <f>IF('USER FORM1'!$C$10="","",'USER FORM1'!$C$10)</f>
        <v/>
      </c>
      <c r="B71" s="332" t="str">
        <f>IF('USER FORM1'!$D$10="","",'USER FORM1'!$D$10)</f>
        <v/>
      </c>
      <c r="C71" s="332" t="str">
        <f>TRIM(IF('USER FORM1'!$E$10="", "",'USER FORM1'!$E$10))</f>
        <v/>
      </c>
      <c r="D71" s="332" t="str">
        <f>IF('USER FORM1'!$F$10="","",'USER FORM1'!$F$10)</f>
        <v/>
      </c>
      <c r="E71" s="332" t="str">
        <f>IF('USER FORM1'!$G$10="", "",'USER FORM1'!$G$10)</f>
        <v/>
      </c>
      <c r="F71" s="339" t="s">
        <v>16107</v>
      </c>
      <c r="G71" s="340" t="str">
        <f>IF(ISERROR(VLOOKUP($S71,'USER FORM2'!$B$10:$AU$21,2,FALSE)),"",VLOOKUP($S71,'USER FORM2'!$B$10:$AU$21,2,FALSE))</f>
        <v/>
      </c>
      <c r="H71" s="340" t="str">
        <f>IF(ISERROR(VLOOKUP($S71,'USER FORM2'!$B$10:$AU$21,3,FALSE)),"",VLOOKUP($S71,'USER FORM2'!$B$10:$AU$21,3,FALSE))</f>
        <v/>
      </c>
      <c r="I71" s="340" t="str">
        <f>IF(ISERROR(VLOOKUP($S71,'USER FORM2'!$B$10:$AU$21,4,FALSE)),"",VLOOKUP($S71,'USER FORM2'!$B$10:$AU$21,4,FALSE))</f>
        <v/>
      </c>
      <c r="J71" s="340" t="str">
        <f>IF(ISERROR(VLOOKUP($S71,'USER FORM2'!$B$10:$AU$21,5,FALSE)),"",VLOOKUP($S71,'USER FORM2'!$B$10:$AU$21,5,FALSE))</f>
        <v/>
      </c>
      <c r="K71" s="340" t="str">
        <f>IF(ISERROR(VLOOKUP($S71,'USER FORM2'!$B$10:$AU$21,6,FALSE)),"",VLOOKUP($S71,'USER FORM2'!$B$10:$AU$21,6,FALSE))</f>
        <v/>
      </c>
      <c r="L71" s="340" t="str">
        <f>IF(ISERROR(VLOOKUP($S71,'USER FORM2'!$B$10:$AU$21,7,FALSE)),"",VLOOKUP($S71,'USER FORM2'!$B$10:$AU$21,7,FALSE))</f>
        <v/>
      </c>
      <c r="M71" s="341" t="str">
        <f>IF(ISERROR(VLOOKUP($S71,'USER FORM2'!$B$10:$BB$21,51,FALSE)),"",VLOOKUP($S71,'USER FORM2'!$B$10:$BB$21,51,FALSE))</f>
        <v/>
      </c>
      <c r="N71" s="341" t="str">
        <f>IF(ISERROR(VLOOKUP($S71,'USER FORM2'!$B$10:$BB$21,52,FALSE)),"",VLOOKUP($S71,'USER FORM2'!$B$10:$BB$21,52,FALSE))</f>
        <v/>
      </c>
      <c r="O71" s="341" t="str">
        <f>IF(ISERROR(VLOOKUP($S71,'USER FORM2'!$B$10:$BB$21,12,FALSE)),"",VLOOKUP($S71,'USER FORM2'!$B$10:$BB$21,12,FALSE))</f>
        <v/>
      </c>
      <c r="P71" s="342" t="str">
        <f>IF(ISERROR(VLOOKUP($S71,'USER FORM2'!$B$10:$BB$21,13,FALSE)),"",IF(VLOOKUP($S71,'USER FORM2'!$B$10:$BB$21,13,FALSE)="","",VLOOKUP($S71,'USER FORM2'!$B$10:$BB$21,13,FALSE)))</f>
        <v/>
      </c>
      <c r="Q71" s="342" t="str">
        <f>IF(ISERROR(VLOOKUP($S71,'USER FORM2'!$B$10:$BB$21,16,FALSE)),"",VLOOKUP($S71,'USER FORM2'!$B$10:$BB$21,16,FALSE))</f>
        <v/>
      </c>
      <c r="R71" s="342" t="str">
        <f>IF(ISERROR(VLOOKUP($S71,'USER FORM2'!$B$10:$AW$21,43,FALSE)),"",VLOOKUP($S71,'USER FORM2'!$B$10:$AW$21,43,FALSE))</f>
        <v/>
      </c>
      <c r="S71" s="340" t="str">
        <f>IF('USER FORM3'!C72="","",'USER FORM3'!C72)</f>
        <v/>
      </c>
      <c r="T71" s="340" t="str">
        <f>IF('USER FORM3'!D72="","",'USER FORM3'!D72)</f>
        <v/>
      </c>
      <c r="U71" s="340" t="str">
        <f>IF('USER FORM3'!E72="","",'USER FORM3'!E72)</f>
        <v/>
      </c>
      <c r="V71" s="340" t="str">
        <f>IF('USER FORM3'!F72="","",'USER FORM3'!F72)</f>
        <v/>
      </c>
      <c r="W71" s="340" t="str">
        <f>IF('USER FORM3'!G72="","",'USER FORM3'!G72)</f>
        <v/>
      </c>
      <c r="X71" s="340" t="str">
        <f>IF('USER FORM3'!H72="","",'USER FORM3'!H72)</f>
        <v/>
      </c>
      <c r="Y71" s="340" t="str">
        <f>IF('USER FORM3'!I72="","",'USER FORM3'!I72)</f>
        <v/>
      </c>
      <c r="Z71" s="340" t="str">
        <f>IF('USER FORM3'!J72="","",'USER FORM3'!J72)</f>
        <v/>
      </c>
      <c r="AA71" s="340" t="str">
        <f>IF('USER FORM3'!K72="","",'USER FORM3'!K72)</f>
        <v/>
      </c>
      <c r="AB71" s="340" t="str">
        <f>IF('USER FORM3'!L72="","",'USER FORM3'!L72)</f>
        <v/>
      </c>
      <c r="AC71" s="340" t="str">
        <f>IF('USER FORM3'!M72="","",'USER FORM3'!M72)</f>
        <v/>
      </c>
      <c r="AD71" s="340" t="str">
        <f>IF('USER FORM3'!N72="","",'USER FORM3'!N72)</f>
        <v/>
      </c>
      <c r="AE71" s="340" t="str">
        <f>IF('USER FORM3'!O72="","",'USER FORM3'!O72)</f>
        <v/>
      </c>
      <c r="AF71" s="340" t="str">
        <f>IF('USER FORM3'!P72="","",'USER FORM3'!P72)</f>
        <v/>
      </c>
      <c r="AG71" s="340" t="str">
        <f>IF('USER FORM3'!Q72="","",'USER FORM3'!Q72)</f>
        <v/>
      </c>
      <c r="AH71" s="14"/>
      <c r="AI71" s="14"/>
      <c r="AJ71" s="14"/>
      <c r="AK71" s="14"/>
      <c r="AL71" s="14"/>
      <c r="AM71" s="332" t="str">
        <f>'USER FORM3'!$AY$17</f>
        <v/>
      </c>
      <c r="AN71" s="335" t="str">
        <f>'USER FORM3'!$AY$24</f>
        <v/>
      </c>
      <c r="AO71" s="336" t="str">
        <f>'USER FORM3'!$AY$18</f>
        <v/>
      </c>
      <c r="AP71" s="336" t="str">
        <f>'USER FORM3'!$AY$20</f>
        <v/>
      </c>
      <c r="AQ71" s="337" t="str">
        <f>'USER FORM3'!$AY$19</f>
        <v/>
      </c>
      <c r="AR71" s="337" t="str">
        <f>'USER FORM3'!$AY$22</f>
        <v/>
      </c>
      <c r="AS71" s="436" t="str">
        <f>'USER FORM3'!$AY$36</f>
        <v/>
      </c>
      <c r="AT71" s="336">
        <f>'USER FORM3'!$AY$23</f>
        <v>1</v>
      </c>
      <c r="AU71" s="336" t="str">
        <f>'USER FORM3'!$AY$21</f>
        <v/>
      </c>
      <c r="AV71" s="337" t="str">
        <f>IFERROR('USER FORM3'!$AY$25,"")</f>
        <v/>
      </c>
      <c r="AW71" s="338">
        <f>COUNTIFS(DEGREE_TYPE,"Bachelor",'USER FORM2'!$N$10:$N$21,"PROGRAM GRADUATED")+COUNTIFS(DEGREE_TYPE,"Bachelor",'USER FORM2'!$N$10:$N$21,"PROGRAM IN PROGRESS")</f>
        <v>0</v>
      </c>
      <c r="AX71" s="338">
        <f t="shared" si="2"/>
        <v>0</v>
      </c>
      <c r="AY71" s="338">
        <f t="shared" si="3"/>
        <v>0</v>
      </c>
      <c r="AZ71" s="332" t="str">
        <f>'USER FORM2'!$AQ$3</f>
        <v/>
      </c>
      <c r="BA71" s="337" t="str">
        <f>'USER FORM5'!$AP$2</f>
        <v/>
      </c>
      <c r="BB71" s="332" t="str">
        <f>IF('USER FORM5'!$AE$2=0,"",'USER FORM5'!$AE$2)</f>
        <v>NO</v>
      </c>
      <c r="BC71" s="337" t="str">
        <f>'USER FORM5'!$AZ$2</f>
        <v>NO EXTC</v>
      </c>
      <c r="BD71" s="332" t="str">
        <f>IF('USER FEEDBACK'!$C$47=0,"",'USER FEEDBACK'!$C$47)</f>
        <v/>
      </c>
      <c r="BE71" t="str">
        <f>'USER FEEDBACK'!$Q$8</f>
        <v>NO</v>
      </c>
      <c r="BF71" t="str">
        <f>'USER FEEDBACK'!$Q$11</f>
        <v>Missing Information</v>
      </c>
      <c r="BG71" t="str">
        <f>'USER FEEDBACK'!$Q$14</f>
        <v>No</v>
      </c>
      <c r="BH71" t="str">
        <f>'USER FEEDBACK'!$Q$20&amp;" "&amp;'USER FEEDBACK'!$Q$21&amp;" "&amp;'USER FEEDBACK'!$Q$22</f>
        <v xml:space="preserve">  - -  - -</v>
      </c>
      <c r="BI71" t="str">
        <f>'USER FORM1'!$C$65</f>
        <v>VERSION 2</v>
      </c>
      <c r="BJ71">
        <f>'USER FORM4'!$G$38</f>
        <v>0</v>
      </c>
      <c r="BK71">
        <f>'USER FEEDBACK'!$V$7</f>
        <v>0</v>
      </c>
      <c r="BL71" t="str">
        <f>(IF(OR('USER FEEDBACK'!$Z$64,'USER FEEDBACK'!$Z$31="Q4R"),"Y","N"))</f>
        <v>N</v>
      </c>
      <c r="BM71">
        <f>'USER FORM1'!$D$25</f>
        <v>0</v>
      </c>
      <c r="BN71">
        <f>'USER FORM1'!$D$26</f>
        <v>0</v>
      </c>
      <c r="BO71">
        <f>'USER FORM1'!$D$27</f>
        <v>0</v>
      </c>
      <c r="BP71" t="str">
        <f>IF('USER FEEDBACK'!$AA$64=TRUE, "Y","N")</f>
        <v>N</v>
      </c>
      <c r="BQ71" t="str">
        <f>IF('USER FEEDBACK'!$AC$64=TRUE, "Y","N")</f>
        <v>N</v>
      </c>
      <c r="BR71" t="str">
        <f>IF('USER FEEDBACK'!$AB$64=TRUE, "Y","N")</f>
        <v>N</v>
      </c>
      <c r="BS71" t="str">
        <f>IF('USER FEEDBACK'!$AD$64=TRUE, "Y","N")</f>
        <v>N</v>
      </c>
      <c r="BT71" t="str">
        <f>IF('USER FEEDBACK'!$AE$64=TRUE, "Y","N")</f>
        <v>N</v>
      </c>
      <c r="BU71" t="str">
        <f>IF('USER FEEDBACK'!$AF$64=TRUE, "Y","N")</f>
        <v>N</v>
      </c>
      <c r="BV71">
        <f>'CHECK CONTEXT'!$B$8</f>
        <v>0</v>
      </c>
      <c r="BW71" s="15">
        <f>'CHECK CONTEXT'!$B$12</f>
        <v>0</v>
      </c>
      <c r="BX71">
        <f>'CHECK CONTEXT'!$I$5</f>
        <v>0</v>
      </c>
      <c r="BY71">
        <f ca="1">SUM('USER FEEDBACK'!$G$7:$G$17)</f>
        <v>0</v>
      </c>
      <c r="BZ71">
        <f>'CHECK CONTEXT'!$B$5</f>
        <v>0</v>
      </c>
      <c r="CA71">
        <f>'CHECK CONTEXT'!$B$6</f>
        <v>0</v>
      </c>
      <c r="CB71">
        <f>'CHECK CONTEXT'!$B$7</f>
        <v>0</v>
      </c>
      <c r="CC71">
        <f>'CHECK CONTEXT'!$B$8</f>
        <v>0</v>
      </c>
      <c r="CD71">
        <f>'CHECK CONTEXT'!$B$9</f>
        <v>0</v>
      </c>
    </row>
    <row r="72" spans="1:82">
      <c r="A72" s="332" t="str">
        <f>IF('USER FORM1'!$C$10="","",'USER FORM1'!$C$10)</f>
        <v/>
      </c>
      <c r="B72" s="332" t="str">
        <f>IF('USER FORM1'!$D$10="","",'USER FORM1'!$D$10)</f>
        <v/>
      </c>
      <c r="C72" s="332" t="str">
        <f>TRIM(IF('USER FORM1'!$E$10="", "",'USER FORM1'!$E$10))</f>
        <v/>
      </c>
      <c r="D72" s="332" t="str">
        <f>IF('USER FORM1'!$F$10="","",'USER FORM1'!$F$10)</f>
        <v/>
      </c>
      <c r="E72" s="332" t="str">
        <f>IF('USER FORM1'!$G$10="", "",'USER FORM1'!$G$10)</f>
        <v/>
      </c>
      <c r="F72" s="339" t="s">
        <v>16107</v>
      </c>
      <c r="G72" s="340" t="str">
        <f>IF(ISERROR(VLOOKUP($S72,'USER FORM2'!$B$10:$AU$21,2,FALSE)),"",VLOOKUP($S72,'USER FORM2'!$B$10:$AU$21,2,FALSE))</f>
        <v/>
      </c>
      <c r="H72" s="340" t="str">
        <f>IF(ISERROR(VLOOKUP($S72,'USER FORM2'!$B$10:$AU$21,3,FALSE)),"",VLOOKUP($S72,'USER FORM2'!$B$10:$AU$21,3,FALSE))</f>
        <v/>
      </c>
      <c r="I72" s="340" t="str">
        <f>IF(ISERROR(VLOOKUP($S72,'USER FORM2'!$B$10:$AU$21,4,FALSE)),"",VLOOKUP($S72,'USER FORM2'!$B$10:$AU$21,4,FALSE))</f>
        <v/>
      </c>
      <c r="J72" s="340" t="str">
        <f>IF(ISERROR(VLOOKUP($S72,'USER FORM2'!$B$10:$AU$21,5,FALSE)),"",VLOOKUP($S72,'USER FORM2'!$B$10:$AU$21,5,FALSE))</f>
        <v/>
      </c>
      <c r="K72" s="340" t="str">
        <f>IF(ISERROR(VLOOKUP($S72,'USER FORM2'!$B$10:$AU$21,6,FALSE)),"",VLOOKUP($S72,'USER FORM2'!$B$10:$AU$21,6,FALSE))</f>
        <v/>
      </c>
      <c r="L72" s="340" t="str">
        <f>IF(ISERROR(VLOOKUP($S72,'USER FORM2'!$B$10:$AU$21,7,FALSE)),"",VLOOKUP($S72,'USER FORM2'!$B$10:$AU$21,7,FALSE))</f>
        <v/>
      </c>
      <c r="M72" s="341" t="str">
        <f>IF(ISERROR(VLOOKUP($S72,'USER FORM2'!$B$10:$BB$21,51,FALSE)),"",VLOOKUP($S72,'USER FORM2'!$B$10:$BB$21,51,FALSE))</f>
        <v/>
      </c>
      <c r="N72" s="341" t="str">
        <f>IF(ISERROR(VLOOKUP($S72,'USER FORM2'!$B$10:$BB$21,52,FALSE)),"",VLOOKUP($S72,'USER FORM2'!$B$10:$BB$21,52,FALSE))</f>
        <v/>
      </c>
      <c r="O72" s="341" t="str">
        <f>IF(ISERROR(VLOOKUP($S72,'USER FORM2'!$B$10:$BB$21,12,FALSE)),"",VLOOKUP($S72,'USER FORM2'!$B$10:$BB$21,12,FALSE))</f>
        <v/>
      </c>
      <c r="P72" s="342" t="str">
        <f>IF(ISERROR(VLOOKUP($S72,'USER FORM2'!$B$10:$BB$21,13,FALSE)),"",IF(VLOOKUP($S72,'USER FORM2'!$B$10:$BB$21,13,FALSE)="","",VLOOKUP($S72,'USER FORM2'!$B$10:$BB$21,13,FALSE)))</f>
        <v/>
      </c>
      <c r="Q72" s="342" t="str">
        <f>IF(ISERROR(VLOOKUP($S72,'USER FORM2'!$B$10:$BB$21,16,FALSE)),"",VLOOKUP($S72,'USER FORM2'!$B$10:$BB$21,16,FALSE))</f>
        <v/>
      </c>
      <c r="R72" s="342" t="str">
        <f>IF(ISERROR(VLOOKUP($S72,'USER FORM2'!$B$10:$AW$21,43,FALSE)),"",VLOOKUP($S72,'USER FORM2'!$B$10:$AW$21,43,FALSE))</f>
        <v/>
      </c>
      <c r="S72" s="340" t="str">
        <f>IF('USER FORM3'!C73="","",'USER FORM3'!C73)</f>
        <v/>
      </c>
      <c r="T72" s="340" t="str">
        <f>IF('USER FORM3'!D73="","",'USER FORM3'!D73)</f>
        <v/>
      </c>
      <c r="U72" s="340" t="str">
        <f>IF('USER FORM3'!E73="","",'USER FORM3'!E73)</f>
        <v/>
      </c>
      <c r="V72" s="340" t="str">
        <f>IF('USER FORM3'!F73="","",'USER FORM3'!F73)</f>
        <v/>
      </c>
      <c r="W72" s="340" t="str">
        <f>IF('USER FORM3'!G73="","",'USER FORM3'!G73)</f>
        <v/>
      </c>
      <c r="X72" s="340" t="str">
        <f>IF('USER FORM3'!H73="","",'USER FORM3'!H73)</f>
        <v/>
      </c>
      <c r="Y72" s="340" t="str">
        <f>IF('USER FORM3'!I73="","",'USER FORM3'!I73)</f>
        <v/>
      </c>
      <c r="Z72" s="340" t="str">
        <f>IF('USER FORM3'!J73="","",'USER FORM3'!J73)</f>
        <v/>
      </c>
      <c r="AA72" s="340" t="str">
        <f>IF('USER FORM3'!K73="","",'USER FORM3'!K73)</f>
        <v/>
      </c>
      <c r="AB72" s="340" t="str">
        <f>IF('USER FORM3'!L73="","",'USER FORM3'!L73)</f>
        <v/>
      </c>
      <c r="AC72" s="340" t="str">
        <f>IF('USER FORM3'!M73="","",'USER FORM3'!M73)</f>
        <v/>
      </c>
      <c r="AD72" s="340" t="str">
        <f>IF('USER FORM3'!N73="","",'USER FORM3'!N73)</f>
        <v/>
      </c>
      <c r="AE72" s="340" t="str">
        <f>IF('USER FORM3'!O73="","",'USER FORM3'!O73)</f>
        <v/>
      </c>
      <c r="AF72" s="340" t="str">
        <f>IF('USER FORM3'!P73="","",'USER FORM3'!P73)</f>
        <v/>
      </c>
      <c r="AG72" s="340" t="str">
        <f>IF('USER FORM3'!Q73="","",'USER FORM3'!Q73)</f>
        <v/>
      </c>
      <c r="AH72" s="14"/>
      <c r="AI72" s="14"/>
      <c r="AJ72" s="14"/>
      <c r="AK72" s="14"/>
      <c r="AL72" s="14"/>
      <c r="AM72" s="332" t="str">
        <f>'USER FORM3'!$AY$17</f>
        <v/>
      </c>
      <c r="AN72" s="335" t="str">
        <f>'USER FORM3'!$AY$24</f>
        <v/>
      </c>
      <c r="AO72" s="336" t="str">
        <f>'USER FORM3'!$AY$18</f>
        <v/>
      </c>
      <c r="AP72" s="336" t="str">
        <f>'USER FORM3'!$AY$20</f>
        <v/>
      </c>
      <c r="AQ72" s="337" t="str">
        <f>'USER FORM3'!$AY$19</f>
        <v/>
      </c>
      <c r="AR72" s="337" t="str">
        <f>'USER FORM3'!$AY$22</f>
        <v/>
      </c>
      <c r="AS72" s="436" t="str">
        <f>'USER FORM3'!$AY$36</f>
        <v/>
      </c>
      <c r="AT72" s="336">
        <f>'USER FORM3'!$AY$23</f>
        <v>1</v>
      </c>
      <c r="AU72" s="336" t="str">
        <f>'USER FORM3'!$AY$21</f>
        <v/>
      </c>
      <c r="AV72" s="337" t="str">
        <f>IFERROR('USER FORM3'!$AY$25,"")</f>
        <v/>
      </c>
      <c r="AW72" s="338">
        <f>COUNTIFS(DEGREE_TYPE,"Bachelor",'USER FORM2'!$N$10:$N$21,"PROGRAM GRADUATED")+COUNTIFS(DEGREE_TYPE,"Bachelor",'USER FORM2'!$N$10:$N$21,"PROGRAM IN PROGRESS")</f>
        <v>0</v>
      </c>
      <c r="AX72" s="338">
        <f t="shared" si="2"/>
        <v>0</v>
      </c>
      <c r="AY72" s="338">
        <f t="shared" si="3"/>
        <v>0</v>
      </c>
      <c r="AZ72" s="332" t="str">
        <f>'USER FORM2'!$AQ$3</f>
        <v/>
      </c>
      <c r="BA72" s="337" t="str">
        <f>'USER FORM5'!$AP$2</f>
        <v/>
      </c>
      <c r="BB72" s="332" t="str">
        <f>IF('USER FORM5'!$AE$2=0,"",'USER FORM5'!$AE$2)</f>
        <v>NO</v>
      </c>
      <c r="BC72" s="337" t="str">
        <f>'USER FORM5'!$AZ$2</f>
        <v>NO EXTC</v>
      </c>
      <c r="BD72" s="332" t="str">
        <f>IF('USER FEEDBACK'!$C$47=0,"",'USER FEEDBACK'!$C$47)</f>
        <v/>
      </c>
      <c r="BE72" t="str">
        <f>'USER FEEDBACK'!$Q$8</f>
        <v>NO</v>
      </c>
      <c r="BF72" t="str">
        <f>'USER FEEDBACK'!$Q$11</f>
        <v>Missing Information</v>
      </c>
      <c r="BG72" t="str">
        <f>'USER FEEDBACK'!$Q$14</f>
        <v>No</v>
      </c>
      <c r="BH72" t="str">
        <f>'USER FEEDBACK'!$Q$20&amp;" "&amp;'USER FEEDBACK'!$Q$21&amp;" "&amp;'USER FEEDBACK'!$Q$22</f>
        <v xml:space="preserve">  - -  - -</v>
      </c>
      <c r="BI72" t="str">
        <f>'USER FORM1'!$C$65</f>
        <v>VERSION 2</v>
      </c>
      <c r="BJ72">
        <f>'USER FORM4'!$G$38</f>
        <v>0</v>
      </c>
      <c r="BK72">
        <f>'USER FEEDBACK'!$V$7</f>
        <v>0</v>
      </c>
      <c r="BL72" t="str">
        <f>(IF(OR('USER FEEDBACK'!$Z$64,'USER FEEDBACK'!$Z$31="Q4R"),"Y","N"))</f>
        <v>N</v>
      </c>
      <c r="BM72">
        <f>'USER FORM1'!$D$25</f>
        <v>0</v>
      </c>
      <c r="BN72">
        <f>'USER FORM1'!$D$26</f>
        <v>0</v>
      </c>
      <c r="BO72">
        <f>'USER FORM1'!$D$27</f>
        <v>0</v>
      </c>
      <c r="BP72" t="str">
        <f>IF('USER FEEDBACK'!$AA$64=TRUE, "Y","N")</f>
        <v>N</v>
      </c>
      <c r="BQ72" t="str">
        <f>IF('USER FEEDBACK'!$AC$64=TRUE, "Y","N")</f>
        <v>N</v>
      </c>
      <c r="BR72" t="str">
        <f>IF('USER FEEDBACK'!$AB$64=TRUE, "Y","N")</f>
        <v>N</v>
      </c>
      <c r="BS72" t="str">
        <f>IF('USER FEEDBACK'!$AD$64=TRUE, "Y","N")</f>
        <v>N</v>
      </c>
      <c r="BT72" t="str">
        <f>IF('USER FEEDBACK'!$AE$64=TRUE, "Y","N")</f>
        <v>N</v>
      </c>
      <c r="BU72" t="str">
        <f>IF('USER FEEDBACK'!$AF$64=TRUE, "Y","N")</f>
        <v>N</v>
      </c>
      <c r="BV72">
        <f>'CHECK CONTEXT'!$B$8</f>
        <v>0</v>
      </c>
      <c r="BW72" s="15">
        <f>'CHECK CONTEXT'!$B$12</f>
        <v>0</v>
      </c>
      <c r="BX72">
        <f>'CHECK CONTEXT'!$I$5</f>
        <v>0</v>
      </c>
      <c r="BY72">
        <f ca="1">SUM('USER FEEDBACK'!$G$7:$G$17)</f>
        <v>0</v>
      </c>
      <c r="BZ72">
        <f>'CHECK CONTEXT'!$B$5</f>
        <v>0</v>
      </c>
      <c r="CA72">
        <f>'CHECK CONTEXT'!$B$6</f>
        <v>0</v>
      </c>
      <c r="CB72">
        <f>'CHECK CONTEXT'!$B$7</f>
        <v>0</v>
      </c>
      <c r="CC72">
        <f>'CHECK CONTEXT'!$B$8</f>
        <v>0</v>
      </c>
      <c r="CD72">
        <f>'CHECK CONTEXT'!$B$9</f>
        <v>0</v>
      </c>
    </row>
    <row r="73" spans="1:82">
      <c r="A73" s="332" t="str">
        <f>IF('USER FORM1'!$C$10="","",'USER FORM1'!$C$10)</f>
        <v/>
      </c>
      <c r="B73" s="332" t="str">
        <f>IF('USER FORM1'!$D$10="","",'USER FORM1'!$D$10)</f>
        <v/>
      </c>
      <c r="C73" s="332" t="str">
        <f>TRIM(IF('USER FORM1'!$E$10="", "",'USER FORM1'!$E$10))</f>
        <v/>
      </c>
      <c r="D73" s="332" t="str">
        <f>IF('USER FORM1'!$F$10="","",'USER FORM1'!$F$10)</f>
        <v/>
      </c>
      <c r="E73" s="332" t="str">
        <f>IF('USER FORM1'!$G$10="", "",'USER FORM1'!$G$10)</f>
        <v/>
      </c>
      <c r="F73" s="339" t="s">
        <v>16107</v>
      </c>
      <c r="G73" s="340" t="str">
        <f>IF(ISERROR(VLOOKUP($S73,'USER FORM2'!$B$10:$AU$21,2,FALSE)),"",VLOOKUP($S73,'USER FORM2'!$B$10:$AU$21,2,FALSE))</f>
        <v/>
      </c>
      <c r="H73" s="340" t="str">
        <f>IF(ISERROR(VLOOKUP($S73,'USER FORM2'!$B$10:$AU$21,3,FALSE)),"",VLOOKUP($S73,'USER FORM2'!$B$10:$AU$21,3,FALSE))</f>
        <v/>
      </c>
      <c r="I73" s="340" t="str">
        <f>IF(ISERROR(VLOOKUP($S73,'USER FORM2'!$B$10:$AU$21,4,FALSE)),"",VLOOKUP($S73,'USER FORM2'!$B$10:$AU$21,4,FALSE))</f>
        <v/>
      </c>
      <c r="J73" s="340" t="str">
        <f>IF(ISERROR(VLOOKUP($S73,'USER FORM2'!$B$10:$AU$21,5,FALSE)),"",VLOOKUP($S73,'USER FORM2'!$B$10:$AU$21,5,FALSE))</f>
        <v/>
      </c>
      <c r="K73" s="340" t="str">
        <f>IF(ISERROR(VLOOKUP($S73,'USER FORM2'!$B$10:$AU$21,6,FALSE)),"",VLOOKUP($S73,'USER FORM2'!$B$10:$AU$21,6,FALSE))</f>
        <v/>
      </c>
      <c r="L73" s="340" t="str">
        <f>IF(ISERROR(VLOOKUP($S73,'USER FORM2'!$B$10:$AU$21,7,FALSE)),"",VLOOKUP($S73,'USER FORM2'!$B$10:$AU$21,7,FALSE))</f>
        <v/>
      </c>
      <c r="M73" s="341" t="str">
        <f>IF(ISERROR(VLOOKUP($S73,'USER FORM2'!$B$10:$BB$21,51,FALSE)),"",VLOOKUP($S73,'USER FORM2'!$B$10:$BB$21,51,FALSE))</f>
        <v/>
      </c>
      <c r="N73" s="341" t="str">
        <f>IF(ISERROR(VLOOKUP($S73,'USER FORM2'!$B$10:$BB$21,52,FALSE)),"",VLOOKUP($S73,'USER FORM2'!$B$10:$BB$21,52,FALSE))</f>
        <v/>
      </c>
      <c r="O73" s="341" t="str">
        <f>IF(ISERROR(VLOOKUP($S73,'USER FORM2'!$B$10:$BB$21,12,FALSE)),"",VLOOKUP($S73,'USER FORM2'!$B$10:$BB$21,12,FALSE))</f>
        <v/>
      </c>
      <c r="P73" s="342" t="str">
        <f>IF(ISERROR(VLOOKUP($S73,'USER FORM2'!$B$10:$BB$21,13,FALSE)),"",IF(VLOOKUP($S73,'USER FORM2'!$B$10:$BB$21,13,FALSE)="","",VLOOKUP($S73,'USER FORM2'!$B$10:$BB$21,13,FALSE)))</f>
        <v/>
      </c>
      <c r="Q73" s="342" t="str">
        <f>IF(ISERROR(VLOOKUP($S73,'USER FORM2'!$B$10:$BB$21,16,FALSE)),"",VLOOKUP($S73,'USER FORM2'!$B$10:$BB$21,16,FALSE))</f>
        <v/>
      </c>
      <c r="R73" s="342" t="str">
        <f>IF(ISERROR(VLOOKUP($S73,'USER FORM2'!$B$10:$AW$21,43,FALSE)),"",VLOOKUP($S73,'USER FORM2'!$B$10:$AW$21,43,FALSE))</f>
        <v/>
      </c>
      <c r="S73" s="340" t="str">
        <f>IF('USER FORM3'!C74="","",'USER FORM3'!C74)</f>
        <v/>
      </c>
      <c r="T73" s="340" t="str">
        <f>IF('USER FORM3'!D74="","",'USER FORM3'!D74)</f>
        <v/>
      </c>
      <c r="U73" s="340" t="str">
        <f>IF('USER FORM3'!E74="","",'USER FORM3'!E74)</f>
        <v/>
      </c>
      <c r="V73" s="340" t="str">
        <f>IF('USER FORM3'!F74="","",'USER FORM3'!F74)</f>
        <v/>
      </c>
      <c r="W73" s="340" t="str">
        <f>IF('USER FORM3'!G74="","",'USER FORM3'!G74)</f>
        <v/>
      </c>
      <c r="X73" s="340" t="str">
        <f>IF('USER FORM3'!H74="","",'USER FORM3'!H74)</f>
        <v/>
      </c>
      <c r="Y73" s="340" t="str">
        <f>IF('USER FORM3'!I74="","",'USER FORM3'!I74)</f>
        <v/>
      </c>
      <c r="Z73" s="340" t="str">
        <f>IF('USER FORM3'!J74="","",'USER FORM3'!J74)</f>
        <v/>
      </c>
      <c r="AA73" s="340" t="str">
        <f>IF('USER FORM3'!K74="","",'USER FORM3'!K74)</f>
        <v/>
      </c>
      <c r="AB73" s="340" t="str">
        <f>IF('USER FORM3'!L74="","",'USER FORM3'!L74)</f>
        <v/>
      </c>
      <c r="AC73" s="340" t="str">
        <f>IF('USER FORM3'!M74="","",'USER FORM3'!M74)</f>
        <v/>
      </c>
      <c r="AD73" s="340" t="str">
        <f>IF('USER FORM3'!N74="","",'USER FORM3'!N74)</f>
        <v/>
      </c>
      <c r="AE73" s="340" t="str">
        <f>IF('USER FORM3'!O74="","",'USER FORM3'!O74)</f>
        <v/>
      </c>
      <c r="AF73" s="340" t="str">
        <f>IF('USER FORM3'!P74="","",'USER FORM3'!P74)</f>
        <v/>
      </c>
      <c r="AG73" s="340" t="str">
        <f>IF('USER FORM3'!Q74="","",'USER FORM3'!Q74)</f>
        <v/>
      </c>
      <c r="AH73" s="14"/>
      <c r="AI73" s="14"/>
      <c r="AJ73" s="14"/>
      <c r="AK73" s="14"/>
      <c r="AL73" s="14"/>
      <c r="AM73" s="332" t="str">
        <f>'USER FORM3'!$AY$17</f>
        <v/>
      </c>
      <c r="AN73" s="335" t="str">
        <f>'USER FORM3'!$AY$24</f>
        <v/>
      </c>
      <c r="AO73" s="336" t="str">
        <f>'USER FORM3'!$AY$18</f>
        <v/>
      </c>
      <c r="AP73" s="336" t="str">
        <f>'USER FORM3'!$AY$20</f>
        <v/>
      </c>
      <c r="AQ73" s="337" t="str">
        <f>'USER FORM3'!$AY$19</f>
        <v/>
      </c>
      <c r="AR73" s="337" t="str">
        <f>'USER FORM3'!$AY$22</f>
        <v/>
      </c>
      <c r="AS73" s="436" t="str">
        <f>'USER FORM3'!$AY$36</f>
        <v/>
      </c>
      <c r="AT73" s="336">
        <f>'USER FORM3'!$AY$23</f>
        <v>1</v>
      </c>
      <c r="AU73" s="336" t="str">
        <f>'USER FORM3'!$AY$21</f>
        <v/>
      </c>
      <c r="AV73" s="337" t="str">
        <f>IFERROR('USER FORM3'!$AY$25,"")</f>
        <v/>
      </c>
      <c r="AW73" s="338">
        <f>COUNTIFS(DEGREE_TYPE,"Bachelor",'USER FORM2'!$N$10:$N$21,"PROGRAM GRADUATED")+COUNTIFS(DEGREE_TYPE,"Bachelor",'USER FORM2'!$N$10:$N$21,"PROGRAM IN PROGRESS")</f>
        <v>0</v>
      </c>
      <c r="AX73" s="338">
        <f t="shared" si="2"/>
        <v>0</v>
      </c>
      <c r="AY73" s="338">
        <f t="shared" si="3"/>
        <v>0</v>
      </c>
      <c r="AZ73" s="332" t="str">
        <f>'USER FORM2'!$AQ$3</f>
        <v/>
      </c>
      <c r="BA73" s="337" t="str">
        <f>'USER FORM5'!$AP$2</f>
        <v/>
      </c>
      <c r="BB73" s="332" t="str">
        <f>IF('USER FORM5'!$AE$2=0,"",'USER FORM5'!$AE$2)</f>
        <v>NO</v>
      </c>
      <c r="BC73" s="337" t="str">
        <f>'USER FORM5'!$AZ$2</f>
        <v>NO EXTC</v>
      </c>
      <c r="BD73" s="332" t="str">
        <f>IF('USER FEEDBACK'!$C$47=0,"",'USER FEEDBACK'!$C$47)</f>
        <v/>
      </c>
      <c r="BE73" t="str">
        <f>'USER FEEDBACK'!$Q$8</f>
        <v>NO</v>
      </c>
      <c r="BF73" t="str">
        <f>'USER FEEDBACK'!$Q$11</f>
        <v>Missing Information</v>
      </c>
      <c r="BG73" t="str">
        <f>'USER FEEDBACK'!$Q$14</f>
        <v>No</v>
      </c>
      <c r="BH73" t="str">
        <f>'USER FEEDBACK'!$Q$20&amp;" "&amp;'USER FEEDBACK'!$Q$21&amp;" "&amp;'USER FEEDBACK'!$Q$22</f>
        <v xml:space="preserve">  - -  - -</v>
      </c>
      <c r="BI73" t="str">
        <f>'USER FORM1'!$C$65</f>
        <v>VERSION 2</v>
      </c>
      <c r="BJ73">
        <f>'USER FORM4'!$G$38</f>
        <v>0</v>
      </c>
      <c r="BK73">
        <f>'USER FEEDBACK'!$V$7</f>
        <v>0</v>
      </c>
      <c r="BL73" t="str">
        <f>(IF(OR('USER FEEDBACK'!$Z$64,'USER FEEDBACK'!$Z$31="Q4R"),"Y","N"))</f>
        <v>N</v>
      </c>
      <c r="BM73">
        <f>'USER FORM1'!$D$25</f>
        <v>0</v>
      </c>
      <c r="BN73">
        <f>'USER FORM1'!$D$26</f>
        <v>0</v>
      </c>
      <c r="BO73">
        <f>'USER FORM1'!$D$27</f>
        <v>0</v>
      </c>
      <c r="BP73" t="str">
        <f>IF('USER FEEDBACK'!$AA$64=TRUE, "Y","N")</f>
        <v>N</v>
      </c>
      <c r="BQ73" t="str">
        <f>IF('USER FEEDBACK'!$AC$64=TRUE, "Y","N")</f>
        <v>N</v>
      </c>
      <c r="BR73" t="str">
        <f>IF('USER FEEDBACK'!$AB$64=TRUE, "Y","N")</f>
        <v>N</v>
      </c>
      <c r="BS73" t="str">
        <f>IF('USER FEEDBACK'!$AD$64=TRUE, "Y","N")</f>
        <v>N</v>
      </c>
      <c r="BT73" t="str">
        <f>IF('USER FEEDBACK'!$AE$64=TRUE, "Y","N")</f>
        <v>N</v>
      </c>
      <c r="BU73" t="str">
        <f>IF('USER FEEDBACK'!$AF$64=TRUE, "Y","N")</f>
        <v>N</v>
      </c>
      <c r="BV73">
        <f>'CHECK CONTEXT'!$B$8</f>
        <v>0</v>
      </c>
      <c r="BW73" s="15">
        <f>'CHECK CONTEXT'!$B$12</f>
        <v>0</v>
      </c>
      <c r="BX73">
        <f>'CHECK CONTEXT'!$I$5</f>
        <v>0</v>
      </c>
      <c r="BY73">
        <f ca="1">SUM('USER FEEDBACK'!$G$7:$G$17)</f>
        <v>0</v>
      </c>
      <c r="BZ73">
        <f>'CHECK CONTEXT'!$B$5</f>
        <v>0</v>
      </c>
      <c r="CA73">
        <f>'CHECK CONTEXT'!$B$6</f>
        <v>0</v>
      </c>
      <c r="CB73">
        <f>'CHECK CONTEXT'!$B$7</f>
        <v>0</v>
      </c>
      <c r="CC73">
        <f>'CHECK CONTEXT'!$B$8</f>
        <v>0</v>
      </c>
      <c r="CD73">
        <f>'CHECK CONTEXT'!$B$9</f>
        <v>0</v>
      </c>
    </row>
    <row r="74" spans="1:82">
      <c r="A74" s="332" t="str">
        <f>IF('USER FORM1'!$C$10="","",'USER FORM1'!$C$10)</f>
        <v/>
      </c>
      <c r="B74" s="332" t="str">
        <f>IF('USER FORM1'!$D$10="","",'USER FORM1'!$D$10)</f>
        <v/>
      </c>
      <c r="C74" s="332" t="str">
        <f>TRIM(IF('USER FORM1'!$E$10="", "",'USER FORM1'!$E$10))</f>
        <v/>
      </c>
      <c r="D74" s="332" t="str">
        <f>IF('USER FORM1'!$F$10="","",'USER FORM1'!$F$10)</f>
        <v/>
      </c>
      <c r="E74" s="332" t="str">
        <f>IF('USER FORM1'!$G$10="", "",'USER FORM1'!$G$10)</f>
        <v/>
      </c>
      <c r="F74" s="339" t="s">
        <v>16107</v>
      </c>
      <c r="G74" s="340" t="str">
        <f>IF(ISERROR(VLOOKUP($S74,'USER FORM2'!$B$10:$AU$21,2,FALSE)),"",VLOOKUP($S74,'USER FORM2'!$B$10:$AU$21,2,FALSE))</f>
        <v/>
      </c>
      <c r="H74" s="340" t="str">
        <f>IF(ISERROR(VLOOKUP($S74,'USER FORM2'!$B$10:$AU$21,3,FALSE)),"",VLOOKUP($S74,'USER FORM2'!$B$10:$AU$21,3,FALSE))</f>
        <v/>
      </c>
      <c r="I74" s="340" t="str">
        <f>IF(ISERROR(VLOOKUP($S74,'USER FORM2'!$B$10:$AU$21,4,FALSE)),"",VLOOKUP($S74,'USER FORM2'!$B$10:$AU$21,4,FALSE))</f>
        <v/>
      </c>
      <c r="J74" s="340" t="str">
        <f>IF(ISERROR(VLOOKUP($S74,'USER FORM2'!$B$10:$AU$21,5,FALSE)),"",VLOOKUP($S74,'USER FORM2'!$B$10:$AU$21,5,FALSE))</f>
        <v/>
      </c>
      <c r="K74" s="340" t="str">
        <f>IF(ISERROR(VLOOKUP($S74,'USER FORM2'!$B$10:$AU$21,6,FALSE)),"",VLOOKUP($S74,'USER FORM2'!$B$10:$AU$21,6,FALSE))</f>
        <v/>
      </c>
      <c r="L74" s="340" t="str">
        <f>IF(ISERROR(VLOOKUP($S74,'USER FORM2'!$B$10:$AU$21,7,FALSE)),"",VLOOKUP($S74,'USER FORM2'!$B$10:$AU$21,7,FALSE))</f>
        <v/>
      </c>
      <c r="M74" s="341" t="str">
        <f>IF(ISERROR(VLOOKUP($S74,'USER FORM2'!$B$10:$BB$21,51,FALSE)),"",VLOOKUP($S74,'USER FORM2'!$B$10:$BB$21,51,FALSE))</f>
        <v/>
      </c>
      <c r="N74" s="341" t="str">
        <f>IF(ISERROR(VLOOKUP($S74,'USER FORM2'!$B$10:$BB$21,52,FALSE)),"",VLOOKUP($S74,'USER FORM2'!$B$10:$BB$21,52,FALSE))</f>
        <v/>
      </c>
      <c r="O74" s="341" t="str">
        <f>IF(ISERROR(VLOOKUP($S74,'USER FORM2'!$B$10:$BB$21,12,FALSE)),"",VLOOKUP($S74,'USER FORM2'!$B$10:$BB$21,12,FALSE))</f>
        <v/>
      </c>
      <c r="P74" s="342" t="str">
        <f>IF(ISERROR(VLOOKUP($S74,'USER FORM2'!$B$10:$BB$21,13,FALSE)),"",IF(VLOOKUP($S74,'USER FORM2'!$B$10:$BB$21,13,FALSE)="","",VLOOKUP($S74,'USER FORM2'!$B$10:$BB$21,13,FALSE)))</f>
        <v/>
      </c>
      <c r="Q74" s="342" t="str">
        <f>IF(ISERROR(VLOOKUP($S74,'USER FORM2'!$B$10:$BB$21,16,FALSE)),"",VLOOKUP($S74,'USER FORM2'!$B$10:$BB$21,16,FALSE))</f>
        <v/>
      </c>
      <c r="R74" s="342" t="str">
        <f>IF(ISERROR(VLOOKUP($S74,'USER FORM2'!$B$10:$AW$21,43,FALSE)),"",VLOOKUP($S74,'USER FORM2'!$B$10:$AW$21,43,FALSE))</f>
        <v/>
      </c>
      <c r="S74" s="340" t="str">
        <f>IF('USER FORM3'!C75="","",'USER FORM3'!C75)</f>
        <v/>
      </c>
      <c r="T74" s="340" t="str">
        <f>IF('USER FORM3'!D75="","",'USER FORM3'!D75)</f>
        <v/>
      </c>
      <c r="U74" s="340" t="str">
        <f>IF('USER FORM3'!E75="","",'USER FORM3'!E75)</f>
        <v/>
      </c>
      <c r="V74" s="340" t="str">
        <f>IF('USER FORM3'!F75="","",'USER FORM3'!F75)</f>
        <v/>
      </c>
      <c r="W74" s="340" t="str">
        <f>IF('USER FORM3'!G75="","",'USER FORM3'!G75)</f>
        <v/>
      </c>
      <c r="X74" s="340" t="str">
        <f>IF('USER FORM3'!H75="","",'USER FORM3'!H75)</f>
        <v/>
      </c>
      <c r="Y74" s="340" t="str">
        <f>IF('USER FORM3'!I75="","",'USER FORM3'!I75)</f>
        <v/>
      </c>
      <c r="Z74" s="340" t="str">
        <f>IF('USER FORM3'!J75="","",'USER FORM3'!J75)</f>
        <v/>
      </c>
      <c r="AA74" s="340" t="str">
        <f>IF('USER FORM3'!K75="","",'USER FORM3'!K75)</f>
        <v/>
      </c>
      <c r="AB74" s="340" t="str">
        <f>IF('USER FORM3'!L75="","",'USER FORM3'!L75)</f>
        <v/>
      </c>
      <c r="AC74" s="340" t="str">
        <f>IF('USER FORM3'!M75="","",'USER FORM3'!M75)</f>
        <v/>
      </c>
      <c r="AD74" s="340" t="str">
        <f>IF('USER FORM3'!N75="","",'USER FORM3'!N75)</f>
        <v/>
      </c>
      <c r="AE74" s="340" t="str">
        <f>IF('USER FORM3'!O75="","",'USER FORM3'!O75)</f>
        <v/>
      </c>
      <c r="AF74" s="340" t="str">
        <f>IF('USER FORM3'!P75="","",'USER FORM3'!P75)</f>
        <v/>
      </c>
      <c r="AG74" s="340" t="str">
        <f>IF('USER FORM3'!Q75="","",'USER FORM3'!Q75)</f>
        <v/>
      </c>
      <c r="AH74" s="14"/>
      <c r="AI74" s="14"/>
      <c r="AJ74" s="14"/>
      <c r="AK74" s="14"/>
      <c r="AL74" s="14"/>
      <c r="AM74" s="332" t="str">
        <f>'USER FORM3'!$AY$17</f>
        <v/>
      </c>
      <c r="AN74" s="335" t="str">
        <f>'USER FORM3'!$AY$24</f>
        <v/>
      </c>
      <c r="AO74" s="336" t="str">
        <f>'USER FORM3'!$AY$18</f>
        <v/>
      </c>
      <c r="AP74" s="336" t="str">
        <f>'USER FORM3'!$AY$20</f>
        <v/>
      </c>
      <c r="AQ74" s="337" t="str">
        <f>'USER FORM3'!$AY$19</f>
        <v/>
      </c>
      <c r="AR74" s="337" t="str">
        <f>'USER FORM3'!$AY$22</f>
        <v/>
      </c>
      <c r="AS74" s="436" t="str">
        <f>'USER FORM3'!$AY$36</f>
        <v/>
      </c>
      <c r="AT74" s="336">
        <f>'USER FORM3'!$AY$23</f>
        <v>1</v>
      </c>
      <c r="AU74" s="336" t="str">
        <f>'USER FORM3'!$AY$21</f>
        <v/>
      </c>
      <c r="AV74" s="337" t="str">
        <f>IFERROR('USER FORM3'!$AY$25,"")</f>
        <v/>
      </c>
      <c r="AW74" s="338">
        <f>COUNTIFS(DEGREE_TYPE,"Bachelor",'USER FORM2'!$N$10:$N$21,"PROGRAM GRADUATED")+COUNTIFS(DEGREE_TYPE,"Bachelor",'USER FORM2'!$N$10:$N$21,"PROGRAM IN PROGRESS")</f>
        <v>0</v>
      </c>
      <c r="AX74" s="338">
        <f t="shared" si="2"/>
        <v>0</v>
      </c>
      <c r="AY74" s="338">
        <f t="shared" si="3"/>
        <v>0</v>
      </c>
      <c r="AZ74" s="332" t="str">
        <f>'USER FORM2'!$AQ$3</f>
        <v/>
      </c>
      <c r="BA74" s="337" t="str">
        <f>'USER FORM5'!$AP$2</f>
        <v/>
      </c>
      <c r="BB74" s="332" t="str">
        <f>IF('USER FORM5'!$AE$2=0,"",'USER FORM5'!$AE$2)</f>
        <v>NO</v>
      </c>
      <c r="BC74" s="337" t="str">
        <f>'USER FORM5'!$AZ$2</f>
        <v>NO EXTC</v>
      </c>
      <c r="BD74" s="332" t="str">
        <f>IF('USER FEEDBACK'!$C$47=0,"",'USER FEEDBACK'!$C$47)</f>
        <v/>
      </c>
      <c r="BE74" t="str">
        <f>'USER FEEDBACK'!$Q$8</f>
        <v>NO</v>
      </c>
      <c r="BF74" t="str">
        <f>'USER FEEDBACK'!$Q$11</f>
        <v>Missing Information</v>
      </c>
      <c r="BG74" t="str">
        <f>'USER FEEDBACK'!$Q$14</f>
        <v>No</v>
      </c>
      <c r="BH74" t="str">
        <f>'USER FEEDBACK'!$Q$20&amp;" "&amp;'USER FEEDBACK'!$Q$21&amp;" "&amp;'USER FEEDBACK'!$Q$22</f>
        <v xml:space="preserve">  - -  - -</v>
      </c>
      <c r="BI74" t="str">
        <f>'USER FORM1'!$C$65</f>
        <v>VERSION 2</v>
      </c>
      <c r="BJ74">
        <f>'USER FORM4'!$G$38</f>
        <v>0</v>
      </c>
      <c r="BK74">
        <f>'USER FEEDBACK'!$V$7</f>
        <v>0</v>
      </c>
      <c r="BL74" t="str">
        <f>(IF(OR('USER FEEDBACK'!$Z$64,'USER FEEDBACK'!$Z$31="Q4R"),"Y","N"))</f>
        <v>N</v>
      </c>
      <c r="BM74">
        <f>'USER FORM1'!$D$25</f>
        <v>0</v>
      </c>
      <c r="BN74">
        <f>'USER FORM1'!$D$26</f>
        <v>0</v>
      </c>
      <c r="BO74">
        <f>'USER FORM1'!$D$27</f>
        <v>0</v>
      </c>
      <c r="BP74" t="str">
        <f>IF('USER FEEDBACK'!$AA$64=TRUE, "Y","N")</f>
        <v>N</v>
      </c>
      <c r="BQ74" t="str">
        <f>IF('USER FEEDBACK'!$AC$64=TRUE, "Y","N")</f>
        <v>N</v>
      </c>
      <c r="BR74" t="str">
        <f>IF('USER FEEDBACK'!$AB$64=TRUE, "Y","N")</f>
        <v>N</v>
      </c>
      <c r="BS74" t="str">
        <f>IF('USER FEEDBACK'!$AD$64=TRUE, "Y","N")</f>
        <v>N</v>
      </c>
      <c r="BT74" t="str">
        <f>IF('USER FEEDBACK'!$AE$64=TRUE, "Y","N")</f>
        <v>N</v>
      </c>
      <c r="BU74" t="str">
        <f>IF('USER FEEDBACK'!$AF$64=TRUE, "Y","N")</f>
        <v>N</v>
      </c>
      <c r="BV74">
        <f>'CHECK CONTEXT'!$B$8</f>
        <v>0</v>
      </c>
      <c r="BW74" s="15">
        <f>'CHECK CONTEXT'!$B$12</f>
        <v>0</v>
      </c>
      <c r="BX74">
        <f>'CHECK CONTEXT'!$I$5</f>
        <v>0</v>
      </c>
      <c r="BY74">
        <f ca="1">SUM('USER FEEDBACK'!$G$7:$G$17)</f>
        <v>0</v>
      </c>
      <c r="BZ74">
        <f>'CHECK CONTEXT'!$B$5</f>
        <v>0</v>
      </c>
      <c r="CA74">
        <f>'CHECK CONTEXT'!$B$6</f>
        <v>0</v>
      </c>
      <c r="CB74">
        <f>'CHECK CONTEXT'!$B$7</f>
        <v>0</v>
      </c>
      <c r="CC74">
        <f>'CHECK CONTEXT'!$B$8</f>
        <v>0</v>
      </c>
      <c r="CD74">
        <f>'CHECK CONTEXT'!$B$9</f>
        <v>0</v>
      </c>
    </row>
    <row r="75" spans="1:82">
      <c r="A75" s="332" t="str">
        <f>IF('USER FORM1'!$C$10="","",'USER FORM1'!$C$10)</f>
        <v/>
      </c>
      <c r="B75" s="332" t="str">
        <f>IF('USER FORM1'!$D$10="","",'USER FORM1'!$D$10)</f>
        <v/>
      </c>
      <c r="C75" s="332" t="str">
        <f>TRIM(IF('USER FORM1'!$E$10="", "",'USER FORM1'!$E$10))</f>
        <v/>
      </c>
      <c r="D75" s="332" t="str">
        <f>IF('USER FORM1'!$F$10="","",'USER FORM1'!$F$10)</f>
        <v/>
      </c>
      <c r="E75" s="332" t="str">
        <f>IF('USER FORM1'!$G$10="", "",'USER FORM1'!$G$10)</f>
        <v/>
      </c>
      <c r="F75" s="339" t="s">
        <v>16107</v>
      </c>
      <c r="G75" s="340" t="str">
        <f>IF(ISERROR(VLOOKUP($S75,'USER FORM2'!$B$10:$AU$21,2,FALSE)),"",VLOOKUP($S75,'USER FORM2'!$B$10:$AU$21,2,FALSE))</f>
        <v/>
      </c>
      <c r="H75" s="340" t="str">
        <f>IF(ISERROR(VLOOKUP($S75,'USER FORM2'!$B$10:$AU$21,3,FALSE)),"",VLOOKUP($S75,'USER FORM2'!$B$10:$AU$21,3,FALSE))</f>
        <v/>
      </c>
      <c r="I75" s="340" t="str">
        <f>IF(ISERROR(VLOOKUP($S75,'USER FORM2'!$B$10:$AU$21,4,FALSE)),"",VLOOKUP($S75,'USER FORM2'!$B$10:$AU$21,4,FALSE))</f>
        <v/>
      </c>
      <c r="J75" s="340" t="str">
        <f>IF(ISERROR(VLOOKUP($S75,'USER FORM2'!$B$10:$AU$21,5,FALSE)),"",VLOOKUP($S75,'USER FORM2'!$B$10:$AU$21,5,FALSE))</f>
        <v/>
      </c>
      <c r="K75" s="340" t="str">
        <f>IF(ISERROR(VLOOKUP($S75,'USER FORM2'!$B$10:$AU$21,6,FALSE)),"",VLOOKUP($S75,'USER FORM2'!$B$10:$AU$21,6,FALSE))</f>
        <v/>
      </c>
      <c r="L75" s="340" t="str">
        <f>IF(ISERROR(VLOOKUP($S75,'USER FORM2'!$B$10:$AU$21,7,FALSE)),"",VLOOKUP($S75,'USER FORM2'!$B$10:$AU$21,7,FALSE))</f>
        <v/>
      </c>
      <c r="M75" s="341" t="str">
        <f>IF(ISERROR(VLOOKUP($S75,'USER FORM2'!$B$10:$BB$21,51,FALSE)),"",VLOOKUP($S75,'USER FORM2'!$B$10:$BB$21,51,FALSE))</f>
        <v/>
      </c>
      <c r="N75" s="341" t="str">
        <f>IF(ISERROR(VLOOKUP($S75,'USER FORM2'!$B$10:$BB$21,52,FALSE)),"",VLOOKUP($S75,'USER FORM2'!$B$10:$BB$21,52,FALSE))</f>
        <v/>
      </c>
      <c r="O75" s="341" t="str">
        <f>IF(ISERROR(VLOOKUP($S75,'USER FORM2'!$B$10:$BB$21,12,FALSE)),"",VLOOKUP($S75,'USER FORM2'!$B$10:$BB$21,12,FALSE))</f>
        <v/>
      </c>
      <c r="P75" s="342" t="str">
        <f>IF(ISERROR(VLOOKUP($S75,'USER FORM2'!$B$10:$BB$21,13,FALSE)),"",IF(VLOOKUP($S75,'USER FORM2'!$B$10:$BB$21,13,FALSE)="","",VLOOKUP($S75,'USER FORM2'!$B$10:$BB$21,13,FALSE)))</f>
        <v/>
      </c>
      <c r="Q75" s="342" t="str">
        <f>IF(ISERROR(VLOOKUP($S75,'USER FORM2'!$B$10:$BB$21,16,FALSE)),"",VLOOKUP($S75,'USER FORM2'!$B$10:$BB$21,16,FALSE))</f>
        <v/>
      </c>
      <c r="R75" s="342" t="str">
        <f>IF(ISERROR(VLOOKUP($S75,'USER FORM2'!$B$10:$AW$21,43,FALSE)),"",VLOOKUP($S75,'USER FORM2'!$B$10:$AW$21,43,FALSE))</f>
        <v/>
      </c>
      <c r="S75" s="340" t="str">
        <f>IF('USER FORM3'!C76="","",'USER FORM3'!C76)</f>
        <v/>
      </c>
      <c r="T75" s="340" t="str">
        <f>IF('USER FORM3'!D76="","",'USER FORM3'!D76)</f>
        <v/>
      </c>
      <c r="U75" s="340" t="str">
        <f>IF('USER FORM3'!E76="","",'USER FORM3'!E76)</f>
        <v/>
      </c>
      <c r="V75" s="340" t="str">
        <f>IF('USER FORM3'!F76="","",'USER FORM3'!F76)</f>
        <v/>
      </c>
      <c r="W75" s="340" t="str">
        <f>IF('USER FORM3'!G76="","",'USER FORM3'!G76)</f>
        <v/>
      </c>
      <c r="X75" s="340" t="str">
        <f>IF('USER FORM3'!H76="","",'USER FORM3'!H76)</f>
        <v/>
      </c>
      <c r="Y75" s="340" t="str">
        <f>IF('USER FORM3'!I76="","",'USER FORM3'!I76)</f>
        <v/>
      </c>
      <c r="Z75" s="340" t="str">
        <f>IF('USER FORM3'!J76="","",'USER FORM3'!J76)</f>
        <v/>
      </c>
      <c r="AA75" s="340" t="str">
        <f>IF('USER FORM3'!K76="","",'USER FORM3'!K76)</f>
        <v/>
      </c>
      <c r="AB75" s="340" t="str">
        <f>IF('USER FORM3'!L76="","",'USER FORM3'!L76)</f>
        <v/>
      </c>
      <c r="AC75" s="340" t="str">
        <f>IF('USER FORM3'!M76="","",'USER FORM3'!M76)</f>
        <v/>
      </c>
      <c r="AD75" s="340" t="str">
        <f>IF('USER FORM3'!N76="","",'USER FORM3'!N76)</f>
        <v/>
      </c>
      <c r="AE75" s="340" t="str">
        <f>IF('USER FORM3'!O76="","",'USER FORM3'!O76)</f>
        <v/>
      </c>
      <c r="AF75" s="340" t="str">
        <f>IF('USER FORM3'!P76="","",'USER FORM3'!P76)</f>
        <v/>
      </c>
      <c r="AG75" s="340" t="str">
        <f>IF('USER FORM3'!Q76="","",'USER FORM3'!Q76)</f>
        <v/>
      </c>
      <c r="AH75" s="14"/>
      <c r="AI75" s="14"/>
      <c r="AJ75" s="14"/>
      <c r="AK75" s="14"/>
      <c r="AL75" s="14"/>
      <c r="AM75" s="332" t="str">
        <f>'USER FORM3'!$AY$17</f>
        <v/>
      </c>
      <c r="AN75" s="335" t="str">
        <f>'USER FORM3'!$AY$24</f>
        <v/>
      </c>
      <c r="AO75" s="336" t="str">
        <f>'USER FORM3'!$AY$18</f>
        <v/>
      </c>
      <c r="AP75" s="336" t="str">
        <f>'USER FORM3'!$AY$20</f>
        <v/>
      </c>
      <c r="AQ75" s="337" t="str">
        <f>'USER FORM3'!$AY$19</f>
        <v/>
      </c>
      <c r="AR75" s="337" t="str">
        <f>'USER FORM3'!$AY$22</f>
        <v/>
      </c>
      <c r="AS75" s="436" t="str">
        <f>'USER FORM3'!$AY$36</f>
        <v/>
      </c>
      <c r="AT75" s="336">
        <f>'USER FORM3'!$AY$23</f>
        <v>1</v>
      </c>
      <c r="AU75" s="336" t="str">
        <f>'USER FORM3'!$AY$21</f>
        <v/>
      </c>
      <c r="AV75" s="337" t="str">
        <f>IFERROR('USER FORM3'!$AY$25,"")</f>
        <v/>
      </c>
      <c r="AW75" s="338">
        <f>COUNTIFS(DEGREE_TYPE,"Bachelor",'USER FORM2'!$N$10:$N$21,"PROGRAM GRADUATED")+COUNTIFS(DEGREE_TYPE,"Bachelor",'USER FORM2'!$N$10:$N$21,"PROGRAM IN PROGRESS")</f>
        <v>0</v>
      </c>
      <c r="AX75" s="338">
        <f t="shared" si="2"/>
        <v>0</v>
      </c>
      <c r="AY75" s="338">
        <f t="shared" si="3"/>
        <v>0</v>
      </c>
      <c r="AZ75" s="332" t="str">
        <f>'USER FORM2'!$AQ$3</f>
        <v/>
      </c>
      <c r="BA75" s="337" t="str">
        <f>'USER FORM5'!$AP$2</f>
        <v/>
      </c>
      <c r="BB75" s="332" t="str">
        <f>IF('USER FORM5'!$AE$2=0,"",'USER FORM5'!$AE$2)</f>
        <v>NO</v>
      </c>
      <c r="BC75" s="337" t="str">
        <f>'USER FORM5'!$AZ$2</f>
        <v>NO EXTC</v>
      </c>
      <c r="BD75" s="332" t="str">
        <f>IF('USER FEEDBACK'!$C$47=0,"",'USER FEEDBACK'!$C$47)</f>
        <v/>
      </c>
      <c r="BE75" t="str">
        <f>'USER FEEDBACK'!$Q$8</f>
        <v>NO</v>
      </c>
      <c r="BF75" t="str">
        <f>'USER FEEDBACK'!$Q$11</f>
        <v>Missing Information</v>
      </c>
      <c r="BG75" t="str">
        <f>'USER FEEDBACK'!$Q$14</f>
        <v>No</v>
      </c>
      <c r="BH75" t="str">
        <f>'USER FEEDBACK'!$Q$20&amp;" "&amp;'USER FEEDBACK'!$Q$21&amp;" "&amp;'USER FEEDBACK'!$Q$22</f>
        <v xml:space="preserve">  - -  - -</v>
      </c>
      <c r="BI75" t="str">
        <f>'USER FORM1'!$C$65</f>
        <v>VERSION 2</v>
      </c>
      <c r="BJ75">
        <f>'USER FORM4'!$G$38</f>
        <v>0</v>
      </c>
      <c r="BK75">
        <f>'USER FEEDBACK'!$V$7</f>
        <v>0</v>
      </c>
      <c r="BL75" t="str">
        <f>(IF(OR('USER FEEDBACK'!$Z$64,'USER FEEDBACK'!$Z$31="Q4R"),"Y","N"))</f>
        <v>N</v>
      </c>
      <c r="BM75">
        <f>'USER FORM1'!$D$25</f>
        <v>0</v>
      </c>
      <c r="BN75">
        <f>'USER FORM1'!$D$26</f>
        <v>0</v>
      </c>
      <c r="BO75">
        <f>'USER FORM1'!$D$27</f>
        <v>0</v>
      </c>
      <c r="BP75" t="str">
        <f>IF('USER FEEDBACK'!$AA$64=TRUE, "Y","N")</f>
        <v>N</v>
      </c>
      <c r="BQ75" t="str">
        <f>IF('USER FEEDBACK'!$AC$64=TRUE, "Y","N")</f>
        <v>N</v>
      </c>
      <c r="BR75" t="str">
        <f>IF('USER FEEDBACK'!$AB$64=TRUE, "Y","N")</f>
        <v>N</v>
      </c>
      <c r="BS75" t="str">
        <f>IF('USER FEEDBACK'!$AD$64=TRUE, "Y","N")</f>
        <v>N</v>
      </c>
      <c r="BT75" t="str">
        <f>IF('USER FEEDBACK'!$AE$64=TRUE, "Y","N")</f>
        <v>N</v>
      </c>
      <c r="BU75" t="str">
        <f>IF('USER FEEDBACK'!$AF$64=TRUE, "Y","N")</f>
        <v>N</v>
      </c>
      <c r="BV75">
        <f>'CHECK CONTEXT'!$B$8</f>
        <v>0</v>
      </c>
      <c r="BW75" s="15">
        <f>'CHECK CONTEXT'!$B$12</f>
        <v>0</v>
      </c>
      <c r="BX75">
        <f>'CHECK CONTEXT'!$I$5</f>
        <v>0</v>
      </c>
      <c r="BY75">
        <f ca="1">SUM('USER FEEDBACK'!$G$7:$G$17)</f>
        <v>0</v>
      </c>
      <c r="BZ75">
        <f>'CHECK CONTEXT'!$B$5</f>
        <v>0</v>
      </c>
      <c r="CA75">
        <f>'CHECK CONTEXT'!$B$6</f>
        <v>0</v>
      </c>
      <c r="CB75">
        <f>'CHECK CONTEXT'!$B$7</f>
        <v>0</v>
      </c>
      <c r="CC75">
        <f>'CHECK CONTEXT'!$B$8</f>
        <v>0</v>
      </c>
      <c r="CD75">
        <f>'CHECK CONTEXT'!$B$9</f>
        <v>0</v>
      </c>
    </row>
    <row r="76" spans="1:82">
      <c r="A76" s="332" t="str">
        <f>IF('USER FORM1'!$C$10="","",'USER FORM1'!$C$10)</f>
        <v/>
      </c>
      <c r="B76" s="332" t="str">
        <f>IF('USER FORM1'!$D$10="","",'USER FORM1'!$D$10)</f>
        <v/>
      </c>
      <c r="C76" s="332" t="str">
        <f>TRIM(IF('USER FORM1'!$E$10="", "",'USER FORM1'!$E$10))</f>
        <v/>
      </c>
      <c r="D76" s="332" t="str">
        <f>IF('USER FORM1'!$F$10="","",'USER FORM1'!$F$10)</f>
        <v/>
      </c>
      <c r="E76" s="332" t="str">
        <f>IF('USER FORM1'!$G$10="", "",'USER FORM1'!$G$10)</f>
        <v/>
      </c>
      <c r="F76" s="339" t="s">
        <v>16107</v>
      </c>
      <c r="G76" s="340" t="str">
        <f>IF(ISERROR(VLOOKUP($S76,'USER FORM2'!$B$10:$AU$21,2,FALSE)),"",VLOOKUP($S76,'USER FORM2'!$B$10:$AU$21,2,FALSE))</f>
        <v/>
      </c>
      <c r="H76" s="340" t="str">
        <f>IF(ISERROR(VLOOKUP($S76,'USER FORM2'!$B$10:$AU$21,3,FALSE)),"",VLOOKUP($S76,'USER FORM2'!$B$10:$AU$21,3,FALSE))</f>
        <v/>
      </c>
      <c r="I76" s="340" t="str">
        <f>IF(ISERROR(VLOOKUP($S76,'USER FORM2'!$B$10:$AU$21,4,FALSE)),"",VLOOKUP($S76,'USER FORM2'!$B$10:$AU$21,4,FALSE))</f>
        <v/>
      </c>
      <c r="J76" s="340" t="str">
        <f>IF(ISERROR(VLOOKUP($S76,'USER FORM2'!$B$10:$AU$21,5,FALSE)),"",VLOOKUP($S76,'USER FORM2'!$B$10:$AU$21,5,FALSE))</f>
        <v/>
      </c>
      <c r="K76" s="340" t="str">
        <f>IF(ISERROR(VLOOKUP($S76,'USER FORM2'!$B$10:$AU$21,6,FALSE)),"",VLOOKUP($S76,'USER FORM2'!$B$10:$AU$21,6,FALSE))</f>
        <v/>
      </c>
      <c r="L76" s="340" t="str">
        <f>IF(ISERROR(VLOOKUP($S76,'USER FORM2'!$B$10:$AU$21,7,FALSE)),"",VLOOKUP($S76,'USER FORM2'!$B$10:$AU$21,7,FALSE))</f>
        <v/>
      </c>
      <c r="M76" s="341" t="str">
        <f>IF(ISERROR(VLOOKUP($S76,'USER FORM2'!$B$10:$BB$21,51,FALSE)),"",VLOOKUP($S76,'USER FORM2'!$B$10:$BB$21,51,FALSE))</f>
        <v/>
      </c>
      <c r="N76" s="341" t="str">
        <f>IF(ISERROR(VLOOKUP($S76,'USER FORM2'!$B$10:$BB$21,52,FALSE)),"",VLOOKUP($S76,'USER FORM2'!$B$10:$BB$21,52,FALSE))</f>
        <v/>
      </c>
      <c r="O76" s="341" t="str">
        <f>IF(ISERROR(VLOOKUP($S76,'USER FORM2'!$B$10:$BB$21,12,FALSE)),"",VLOOKUP($S76,'USER FORM2'!$B$10:$BB$21,12,FALSE))</f>
        <v/>
      </c>
      <c r="P76" s="342" t="str">
        <f>IF(ISERROR(VLOOKUP($S76,'USER FORM2'!$B$10:$BB$21,13,FALSE)),"",IF(VLOOKUP($S76,'USER FORM2'!$B$10:$BB$21,13,FALSE)="","",VLOOKUP($S76,'USER FORM2'!$B$10:$BB$21,13,FALSE)))</f>
        <v/>
      </c>
      <c r="Q76" s="342" t="str">
        <f>IF(ISERROR(VLOOKUP($S76,'USER FORM2'!$B$10:$BB$21,16,FALSE)),"",VLOOKUP($S76,'USER FORM2'!$B$10:$BB$21,16,FALSE))</f>
        <v/>
      </c>
      <c r="R76" s="342" t="str">
        <f>IF(ISERROR(VLOOKUP($S76,'USER FORM2'!$B$10:$AW$21,43,FALSE)),"",VLOOKUP($S76,'USER FORM2'!$B$10:$AW$21,43,FALSE))</f>
        <v/>
      </c>
      <c r="S76" s="340" t="str">
        <f>IF('USER FORM3'!C77="","",'USER FORM3'!C77)</f>
        <v/>
      </c>
      <c r="T76" s="340" t="str">
        <f>IF('USER FORM3'!D77="","",'USER FORM3'!D77)</f>
        <v/>
      </c>
      <c r="U76" s="340" t="str">
        <f>IF('USER FORM3'!E77="","",'USER FORM3'!E77)</f>
        <v/>
      </c>
      <c r="V76" s="340" t="str">
        <f>IF('USER FORM3'!F77="","",'USER FORM3'!F77)</f>
        <v/>
      </c>
      <c r="W76" s="340" t="str">
        <f>IF('USER FORM3'!G77="","",'USER FORM3'!G77)</f>
        <v/>
      </c>
      <c r="X76" s="340" t="str">
        <f>IF('USER FORM3'!H77="","",'USER FORM3'!H77)</f>
        <v/>
      </c>
      <c r="Y76" s="340" t="str">
        <f>IF('USER FORM3'!I77="","",'USER FORM3'!I77)</f>
        <v/>
      </c>
      <c r="Z76" s="340" t="str">
        <f>IF('USER FORM3'!J77="","",'USER FORM3'!J77)</f>
        <v/>
      </c>
      <c r="AA76" s="340" t="str">
        <f>IF('USER FORM3'!K77="","",'USER FORM3'!K77)</f>
        <v/>
      </c>
      <c r="AB76" s="340" t="str">
        <f>IF('USER FORM3'!L77="","",'USER FORM3'!L77)</f>
        <v/>
      </c>
      <c r="AC76" s="340" t="str">
        <f>IF('USER FORM3'!M77="","",'USER FORM3'!M77)</f>
        <v/>
      </c>
      <c r="AD76" s="340" t="str">
        <f>IF('USER FORM3'!N77="","",'USER FORM3'!N77)</f>
        <v/>
      </c>
      <c r="AE76" s="340" t="str">
        <f>IF('USER FORM3'!O77="","",'USER FORM3'!O77)</f>
        <v/>
      </c>
      <c r="AF76" s="340" t="str">
        <f>IF('USER FORM3'!P77="","",'USER FORM3'!P77)</f>
        <v/>
      </c>
      <c r="AG76" s="340" t="str">
        <f>IF('USER FORM3'!Q77="","",'USER FORM3'!Q77)</f>
        <v/>
      </c>
      <c r="AH76" s="14"/>
      <c r="AI76" s="14"/>
      <c r="AJ76" s="14"/>
      <c r="AK76" s="14"/>
      <c r="AL76" s="14"/>
      <c r="AM76" s="332" t="str">
        <f>'USER FORM3'!$AY$17</f>
        <v/>
      </c>
      <c r="AN76" s="335" t="str">
        <f>'USER FORM3'!$AY$24</f>
        <v/>
      </c>
      <c r="AO76" s="336" t="str">
        <f>'USER FORM3'!$AY$18</f>
        <v/>
      </c>
      <c r="AP76" s="336" t="str">
        <f>'USER FORM3'!$AY$20</f>
        <v/>
      </c>
      <c r="AQ76" s="337" t="str">
        <f>'USER FORM3'!$AY$19</f>
        <v/>
      </c>
      <c r="AR76" s="337" t="str">
        <f>'USER FORM3'!$AY$22</f>
        <v/>
      </c>
      <c r="AS76" s="436" t="str">
        <f>'USER FORM3'!$AY$36</f>
        <v/>
      </c>
      <c r="AT76" s="336">
        <f>'USER FORM3'!$AY$23</f>
        <v>1</v>
      </c>
      <c r="AU76" s="336" t="str">
        <f>'USER FORM3'!$AY$21</f>
        <v/>
      </c>
      <c r="AV76" s="337" t="str">
        <f>IFERROR('USER FORM3'!$AY$25,"")</f>
        <v/>
      </c>
      <c r="AW76" s="338">
        <f>COUNTIFS(DEGREE_TYPE,"Bachelor",'USER FORM2'!$N$10:$N$21,"PROGRAM GRADUATED")+COUNTIFS(DEGREE_TYPE,"Bachelor",'USER FORM2'!$N$10:$N$21,"PROGRAM IN PROGRESS")</f>
        <v>0</v>
      </c>
      <c r="AX76" s="338">
        <f t="shared" si="2"/>
        <v>0</v>
      </c>
      <c r="AY76" s="338">
        <f t="shared" si="3"/>
        <v>0</v>
      </c>
      <c r="AZ76" s="332" t="str">
        <f>'USER FORM2'!$AQ$3</f>
        <v/>
      </c>
      <c r="BA76" s="337" t="str">
        <f>'USER FORM5'!$AP$2</f>
        <v/>
      </c>
      <c r="BB76" s="332" t="str">
        <f>IF('USER FORM5'!$AE$2=0,"",'USER FORM5'!$AE$2)</f>
        <v>NO</v>
      </c>
      <c r="BC76" s="337" t="str">
        <f>'USER FORM5'!$AZ$2</f>
        <v>NO EXTC</v>
      </c>
      <c r="BD76" s="332" t="str">
        <f>IF('USER FEEDBACK'!$C$47=0,"",'USER FEEDBACK'!$C$47)</f>
        <v/>
      </c>
      <c r="BE76" t="str">
        <f>'USER FEEDBACK'!$Q$8</f>
        <v>NO</v>
      </c>
      <c r="BF76" t="str">
        <f>'USER FEEDBACK'!$Q$11</f>
        <v>Missing Information</v>
      </c>
      <c r="BG76" t="str">
        <f>'USER FEEDBACK'!$Q$14</f>
        <v>No</v>
      </c>
      <c r="BH76" t="str">
        <f>'USER FEEDBACK'!$Q$20&amp;" "&amp;'USER FEEDBACK'!$Q$21&amp;" "&amp;'USER FEEDBACK'!$Q$22</f>
        <v xml:space="preserve">  - -  - -</v>
      </c>
      <c r="BI76" t="str">
        <f>'USER FORM1'!$C$65</f>
        <v>VERSION 2</v>
      </c>
      <c r="BJ76">
        <f>'USER FORM4'!$G$38</f>
        <v>0</v>
      </c>
      <c r="BK76">
        <f>'USER FEEDBACK'!$V$7</f>
        <v>0</v>
      </c>
      <c r="BL76" t="str">
        <f>(IF(OR('USER FEEDBACK'!$Z$64,'USER FEEDBACK'!$Z$31="Q4R"),"Y","N"))</f>
        <v>N</v>
      </c>
      <c r="BM76">
        <f>'USER FORM1'!$D$25</f>
        <v>0</v>
      </c>
      <c r="BN76">
        <f>'USER FORM1'!$D$26</f>
        <v>0</v>
      </c>
      <c r="BO76">
        <f>'USER FORM1'!$D$27</f>
        <v>0</v>
      </c>
      <c r="BP76" t="str">
        <f>IF('USER FEEDBACK'!$AA$64=TRUE, "Y","N")</f>
        <v>N</v>
      </c>
      <c r="BQ76" t="str">
        <f>IF('USER FEEDBACK'!$AC$64=TRUE, "Y","N")</f>
        <v>N</v>
      </c>
      <c r="BR76" t="str">
        <f>IF('USER FEEDBACK'!$AB$64=TRUE, "Y","N")</f>
        <v>N</v>
      </c>
      <c r="BS76" t="str">
        <f>IF('USER FEEDBACK'!$AD$64=TRUE, "Y","N")</f>
        <v>N</v>
      </c>
      <c r="BT76" t="str">
        <f>IF('USER FEEDBACK'!$AE$64=TRUE, "Y","N")</f>
        <v>N</v>
      </c>
      <c r="BU76" t="str">
        <f>IF('USER FEEDBACK'!$AF$64=TRUE, "Y","N")</f>
        <v>N</v>
      </c>
      <c r="BV76">
        <f>'CHECK CONTEXT'!$B$8</f>
        <v>0</v>
      </c>
      <c r="BW76" s="15">
        <f>'CHECK CONTEXT'!$B$12</f>
        <v>0</v>
      </c>
      <c r="BX76">
        <f>'CHECK CONTEXT'!$I$5</f>
        <v>0</v>
      </c>
      <c r="BY76">
        <f ca="1">SUM('USER FEEDBACK'!$G$7:$G$17)</f>
        <v>0</v>
      </c>
      <c r="BZ76">
        <f>'CHECK CONTEXT'!$B$5</f>
        <v>0</v>
      </c>
      <c r="CA76">
        <f>'CHECK CONTEXT'!$B$6</f>
        <v>0</v>
      </c>
      <c r="CB76">
        <f>'CHECK CONTEXT'!$B$7</f>
        <v>0</v>
      </c>
      <c r="CC76">
        <f>'CHECK CONTEXT'!$B$8</f>
        <v>0</v>
      </c>
      <c r="CD76">
        <f>'CHECK CONTEXT'!$B$9</f>
        <v>0</v>
      </c>
    </row>
    <row r="77" spans="1:82">
      <c r="A77" s="332" t="str">
        <f>IF('USER FORM1'!$C$10="","",'USER FORM1'!$C$10)</f>
        <v/>
      </c>
      <c r="B77" s="332" t="str">
        <f>IF('USER FORM1'!$D$10="","",'USER FORM1'!$D$10)</f>
        <v/>
      </c>
      <c r="C77" s="332" t="str">
        <f>TRIM(IF('USER FORM1'!$E$10="", "",'USER FORM1'!$E$10))</f>
        <v/>
      </c>
      <c r="D77" s="332" t="str">
        <f>IF('USER FORM1'!$F$10="","",'USER FORM1'!$F$10)</f>
        <v/>
      </c>
      <c r="E77" s="332" t="str">
        <f>IF('USER FORM1'!$G$10="", "",'USER FORM1'!$G$10)</f>
        <v/>
      </c>
      <c r="F77" s="339" t="s">
        <v>16107</v>
      </c>
      <c r="G77" s="340" t="str">
        <f>IF(ISERROR(VLOOKUP($S77,'USER FORM2'!$B$10:$AU$21,2,FALSE)),"",VLOOKUP($S77,'USER FORM2'!$B$10:$AU$21,2,FALSE))</f>
        <v/>
      </c>
      <c r="H77" s="340" t="str">
        <f>IF(ISERROR(VLOOKUP($S77,'USER FORM2'!$B$10:$AU$21,3,FALSE)),"",VLOOKUP($S77,'USER FORM2'!$B$10:$AU$21,3,FALSE))</f>
        <v/>
      </c>
      <c r="I77" s="340" t="str">
        <f>IF(ISERROR(VLOOKUP($S77,'USER FORM2'!$B$10:$AU$21,4,FALSE)),"",VLOOKUP($S77,'USER FORM2'!$B$10:$AU$21,4,FALSE))</f>
        <v/>
      </c>
      <c r="J77" s="340" t="str">
        <f>IF(ISERROR(VLOOKUP($S77,'USER FORM2'!$B$10:$AU$21,5,FALSE)),"",VLOOKUP($S77,'USER FORM2'!$B$10:$AU$21,5,FALSE))</f>
        <v/>
      </c>
      <c r="K77" s="340" t="str">
        <f>IF(ISERROR(VLOOKUP($S77,'USER FORM2'!$B$10:$AU$21,6,FALSE)),"",VLOOKUP($S77,'USER FORM2'!$B$10:$AU$21,6,FALSE))</f>
        <v/>
      </c>
      <c r="L77" s="340" t="str">
        <f>IF(ISERROR(VLOOKUP($S77,'USER FORM2'!$B$10:$AU$21,7,FALSE)),"",VLOOKUP($S77,'USER FORM2'!$B$10:$AU$21,7,FALSE))</f>
        <v/>
      </c>
      <c r="M77" s="341" t="str">
        <f>IF(ISERROR(VLOOKUP($S77,'USER FORM2'!$B$10:$BB$21,51,FALSE)),"",VLOOKUP($S77,'USER FORM2'!$B$10:$BB$21,51,FALSE))</f>
        <v/>
      </c>
      <c r="N77" s="341" t="str">
        <f>IF(ISERROR(VLOOKUP($S77,'USER FORM2'!$B$10:$BB$21,52,FALSE)),"",VLOOKUP($S77,'USER FORM2'!$B$10:$BB$21,52,FALSE))</f>
        <v/>
      </c>
      <c r="O77" s="341" t="str">
        <f>IF(ISERROR(VLOOKUP($S77,'USER FORM2'!$B$10:$BB$21,12,FALSE)),"",VLOOKUP($S77,'USER FORM2'!$B$10:$BB$21,12,FALSE))</f>
        <v/>
      </c>
      <c r="P77" s="342" t="str">
        <f>IF(ISERROR(VLOOKUP($S77,'USER FORM2'!$B$10:$BB$21,13,FALSE)),"",IF(VLOOKUP($S77,'USER FORM2'!$B$10:$BB$21,13,FALSE)="","",VLOOKUP($S77,'USER FORM2'!$B$10:$BB$21,13,FALSE)))</f>
        <v/>
      </c>
      <c r="Q77" s="342" t="str">
        <f>IF(ISERROR(VLOOKUP($S77,'USER FORM2'!$B$10:$BB$21,16,FALSE)),"",VLOOKUP($S77,'USER FORM2'!$B$10:$BB$21,16,FALSE))</f>
        <v/>
      </c>
      <c r="R77" s="342" t="str">
        <f>IF(ISERROR(VLOOKUP($S77,'USER FORM2'!$B$10:$AW$21,43,FALSE)),"",VLOOKUP($S77,'USER FORM2'!$B$10:$AW$21,43,FALSE))</f>
        <v/>
      </c>
      <c r="S77" s="340" t="str">
        <f>IF('USER FORM3'!C78="","",'USER FORM3'!C78)</f>
        <v/>
      </c>
      <c r="T77" s="340" t="str">
        <f>IF('USER FORM3'!D78="","",'USER FORM3'!D78)</f>
        <v/>
      </c>
      <c r="U77" s="340" t="str">
        <f>IF('USER FORM3'!E78="","",'USER FORM3'!E78)</f>
        <v/>
      </c>
      <c r="V77" s="340" t="str">
        <f>IF('USER FORM3'!F78="","",'USER FORM3'!F78)</f>
        <v/>
      </c>
      <c r="W77" s="340" t="str">
        <f>IF('USER FORM3'!G78="","",'USER FORM3'!G78)</f>
        <v/>
      </c>
      <c r="X77" s="340" t="str">
        <f>IF('USER FORM3'!H78="","",'USER FORM3'!H78)</f>
        <v/>
      </c>
      <c r="Y77" s="340" t="str">
        <f>IF('USER FORM3'!I78="","",'USER FORM3'!I78)</f>
        <v/>
      </c>
      <c r="Z77" s="340" t="str">
        <f>IF('USER FORM3'!J78="","",'USER FORM3'!J78)</f>
        <v/>
      </c>
      <c r="AA77" s="340" t="str">
        <f>IF('USER FORM3'!K78="","",'USER FORM3'!K78)</f>
        <v/>
      </c>
      <c r="AB77" s="340" t="str">
        <f>IF('USER FORM3'!L78="","",'USER FORM3'!L78)</f>
        <v/>
      </c>
      <c r="AC77" s="340" t="str">
        <f>IF('USER FORM3'!M78="","",'USER FORM3'!M78)</f>
        <v/>
      </c>
      <c r="AD77" s="340" t="str">
        <f>IF('USER FORM3'!N78="","",'USER FORM3'!N78)</f>
        <v/>
      </c>
      <c r="AE77" s="340" t="str">
        <f>IF('USER FORM3'!O78="","",'USER FORM3'!O78)</f>
        <v/>
      </c>
      <c r="AF77" s="340" t="str">
        <f>IF('USER FORM3'!P78="","",'USER FORM3'!P78)</f>
        <v/>
      </c>
      <c r="AG77" s="340" t="str">
        <f>IF('USER FORM3'!Q78="","",'USER FORM3'!Q78)</f>
        <v/>
      </c>
      <c r="AH77" s="14"/>
      <c r="AI77" s="14"/>
      <c r="AJ77" s="14"/>
      <c r="AK77" s="14"/>
      <c r="AL77" s="14"/>
      <c r="AM77" s="332" t="str">
        <f>'USER FORM3'!$AY$17</f>
        <v/>
      </c>
      <c r="AN77" s="335" t="str">
        <f>'USER FORM3'!$AY$24</f>
        <v/>
      </c>
      <c r="AO77" s="336" t="str">
        <f>'USER FORM3'!$AY$18</f>
        <v/>
      </c>
      <c r="AP77" s="336" t="str">
        <f>'USER FORM3'!$AY$20</f>
        <v/>
      </c>
      <c r="AQ77" s="337" t="str">
        <f>'USER FORM3'!$AY$19</f>
        <v/>
      </c>
      <c r="AR77" s="337" t="str">
        <f>'USER FORM3'!$AY$22</f>
        <v/>
      </c>
      <c r="AS77" s="436" t="str">
        <f>'USER FORM3'!$AY$36</f>
        <v/>
      </c>
      <c r="AT77" s="336">
        <f>'USER FORM3'!$AY$23</f>
        <v>1</v>
      </c>
      <c r="AU77" s="336" t="str">
        <f>'USER FORM3'!$AY$21</f>
        <v/>
      </c>
      <c r="AV77" s="337" t="str">
        <f>IFERROR('USER FORM3'!$AY$25,"")</f>
        <v/>
      </c>
      <c r="AW77" s="338">
        <f>COUNTIFS(DEGREE_TYPE,"Bachelor",'USER FORM2'!$N$10:$N$21,"PROGRAM GRADUATED")+COUNTIFS(DEGREE_TYPE,"Bachelor",'USER FORM2'!$N$10:$N$21,"PROGRAM IN PROGRESS")</f>
        <v>0</v>
      </c>
      <c r="AX77" s="338">
        <f t="shared" si="2"/>
        <v>0</v>
      </c>
      <c r="AY77" s="338">
        <f t="shared" si="3"/>
        <v>0</v>
      </c>
      <c r="AZ77" s="332" t="str">
        <f>'USER FORM2'!$AQ$3</f>
        <v/>
      </c>
      <c r="BA77" s="337" t="str">
        <f>'USER FORM5'!$AP$2</f>
        <v/>
      </c>
      <c r="BB77" s="332" t="str">
        <f>IF('USER FORM5'!$AE$2=0,"",'USER FORM5'!$AE$2)</f>
        <v>NO</v>
      </c>
      <c r="BC77" s="337" t="str">
        <f>'USER FORM5'!$AZ$2</f>
        <v>NO EXTC</v>
      </c>
      <c r="BD77" s="332" t="str">
        <f>IF('USER FEEDBACK'!$C$47=0,"",'USER FEEDBACK'!$C$47)</f>
        <v/>
      </c>
      <c r="BE77" t="str">
        <f>'USER FEEDBACK'!$Q$8</f>
        <v>NO</v>
      </c>
      <c r="BF77" t="str">
        <f>'USER FEEDBACK'!$Q$11</f>
        <v>Missing Information</v>
      </c>
      <c r="BG77" t="str">
        <f>'USER FEEDBACK'!$Q$14</f>
        <v>No</v>
      </c>
      <c r="BH77" t="str">
        <f>'USER FEEDBACK'!$Q$20&amp;" "&amp;'USER FEEDBACK'!$Q$21&amp;" "&amp;'USER FEEDBACK'!$Q$22</f>
        <v xml:space="preserve">  - -  - -</v>
      </c>
      <c r="BI77" t="str">
        <f>'USER FORM1'!$C$65</f>
        <v>VERSION 2</v>
      </c>
      <c r="BJ77">
        <f>'USER FORM4'!$G$38</f>
        <v>0</v>
      </c>
      <c r="BK77">
        <f>'USER FEEDBACK'!$V$7</f>
        <v>0</v>
      </c>
      <c r="BL77" t="str">
        <f>(IF(OR('USER FEEDBACK'!$Z$64,'USER FEEDBACK'!$Z$31="Q4R"),"Y","N"))</f>
        <v>N</v>
      </c>
      <c r="BM77">
        <f>'USER FORM1'!$D$25</f>
        <v>0</v>
      </c>
      <c r="BN77">
        <f>'USER FORM1'!$D$26</f>
        <v>0</v>
      </c>
      <c r="BO77">
        <f>'USER FORM1'!$D$27</f>
        <v>0</v>
      </c>
      <c r="BP77" t="str">
        <f>IF('USER FEEDBACK'!$AA$64=TRUE, "Y","N")</f>
        <v>N</v>
      </c>
      <c r="BQ77" t="str">
        <f>IF('USER FEEDBACK'!$AC$64=TRUE, "Y","N")</f>
        <v>N</v>
      </c>
      <c r="BR77" t="str">
        <f>IF('USER FEEDBACK'!$AB$64=TRUE, "Y","N")</f>
        <v>N</v>
      </c>
      <c r="BS77" t="str">
        <f>IF('USER FEEDBACK'!$AD$64=TRUE, "Y","N")</f>
        <v>N</v>
      </c>
      <c r="BT77" t="str">
        <f>IF('USER FEEDBACK'!$AE$64=TRUE, "Y","N")</f>
        <v>N</v>
      </c>
      <c r="BU77" t="str">
        <f>IF('USER FEEDBACK'!$AF$64=TRUE, "Y","N")</f>
        <v>N</v>
      </c>
      <c r="BV77">
        <f>'CHECK CONTEXT'!$B$8</f>
        <v>0</v>
      </c>
      <c r="BW77" s="15">
        <f>'CHECK CONTEXT'!$B$12</f>
        <v>0</v>
      </c>
      <c r="BX77">
        <f>'CHECK CONTEXT'!$I$5</f>
        <v>0</v>
      </c>
      <c r="BY77">
        <f ca="1">SUM('USER FEEDBACK'!$G$7:$G$17)</f>
        <v>0</v>
      </c>
      <c r="BZ77">
        <f>'CHECK CONTEXT'!$B$5</f>
        <v>0</v>
      </c>
      <c r="CA77">
        <f>'CHECK CONTEXT'!$B$6</f>
        <v>0</v>
      </c>
      <c r="CB77">
        <f>'CHECK CONTEXT'!$B$7</f>
        <v>0</v>
      </c>
      <c r="CC77">
        <f>'CHECK CONTEXT'!$B$8</f>
        <v>0</v>
      </c>
      <c r="CD77">
        <f>'CHECK CONTEXT'!$B$9</f>
        <v>0</v>
      </c>
    </row>
    <row r="78" spans="1:82">
      <c r="A78" s="332" t="str">
        <f>IF('USER FORM1'!$C$10="","",'USER FORM1'!$C$10)</f>
        <v/>
      </c>
      <c r="B78" s="332" t="str">
        <f>IF('USER FORM1'!$D$10="","",'USER FORM1'!$D$10)</f>
        <v/>
      </c>
      <c r="C78" s="332" t="str">
        <f>TRIM(IF('USER FORM1'!$E$10="", "",'USER FORM1'!$E$10))</f>
        <v/>
      </c>
      <c r="D78" s="332" t="str">
        <f>IF('USER FORM1'!$F$10="","",'USER FORM1'!$F$10)</f>
        <v/>
      </c>
      <c r="E78" s="332" t="str">
        <f>IF('USER FORM1'!$G$10="", "",'USER FORM1'!$G$10)</f>
        <v/>
      </c>
      <c r="F78" s="339" t="s">
        <v>16107</v>
      </c>
      <c r="G78" s="340" t="str">
        <f>IF(ISERROR(VLOOKUP($S78,'USER FORM2'!$B$10:$AU$21,2,FALSE)),"",VLOOKUP($S78,'USER FORM2'!$B$10:$AU$21,2,FALSE))</f>
        <v/>
      </c>
      <c r="H78" s="340" t="str">
        <f>IF(ISERROR(VLOOKUP($S78,'USER FORM2'!$B$10:$AU$21,3,FALSE)),"",VLOOKUP($S78,'USER FORM2'!$B$10:$AU$21,3,FALSE))</f>
        <v/>
      </c>
      <c r="I78" s="340" t="str">
        <f>IF(ISERROR(VLOOKUP($S78,'USER FORM2'!$B$10:$AU$21,4,FALSE)),"",VLOOKUP($S78,'USER FORM2'!$B$10:$AU$21,4,FALSE))</f>
        <v/>
      </c>
      <c r="J78" s="340" t="str">
        <f>IF(ISERROR(VLOOKUP($S78,'USER FORM2'!$B$10:$AU$21,5,FALSE)),"",VLOOKUP($S78,'USER FORM2'!$B$10:$AU$21,5,FALSE))</f>
        <v/>
      </c>
      <c r="K78" s="340" t="str">
        <f>IF(ISERROR(VLOOKUP($S78,'USER FORM2'!$B$10:$AU$21,6,FALSE)),"",VLOOKUP($S78,'USER FORM2'!$B$10:$AU$21,6,FALSE))</f>
        <v/>
      </c>
      <c r="L78" s="340" t="str">
        <f>IF(ISERROR(VLOOKUP($S78,'USER FORM2'!$B$10:$AU$21,7,FALSE)),"",VLOOKUP($S78,'USER FORM2'!$B$10:$AU$21,7,FALSE))</f>
        <v/>
      </c>
      <c r="M78" s="341" t="str">
        <f>IF(ISERROR(VLOOKUP($S78,'USER FORM2'!$B$10:$BB$21,51,FALSE)),"",VLOOKUP($S78,'USER FORM2'!$B$10:$BB$21,51,FALSE))</f>
        <v/>
      </c>
      <c r="N78" s="341" t="str">
        <f>IF(ISERROR(VLOOKUP($S78,'USER FORM2'!$B$10:$BB$21,52,FALSE)),"",VLOOKUP($S78,'USER FORM2'!$B$10:$BB$21,52,FALSE))</f>
        <v/>
      </c>
      <c r="O78" s="341" t="str">
        <f>IF(ISERROR(VLOOKUP($S78,'USER FORM2'!$B$10:$BB$21,12,FALSE)),"",VLOOKUP($S78,'USER FORM2'!$B$10:$BB$21,12,FALSE))</f>
        <v/>
      </c>
      <c r="P78" s="342" t="str">
        <f>IF(ISERROR(VLOOKUP($S78,'USER FORM2'!$B$10:$BB$21,13,FALSE)),"",IF(VLOOKUP($S78,'USER FORM2'!$B$10:$BB$21,13,FALSE)="","",VLOOKUP($S78,'USER FORM2'!$B$10:$BB$21,13,FALSE)))</f>
        <v/>
      </c>
      <c r="Q78" s="342" t="str">
        <f>IF(ISERROR(VLOOKUP($S78,'USER FORM2'!$B$10:$BB$21,16,FALSE)),"",VLOOKUP($S78,'USER FORM2'!$B$10:$BB$21,16,FALSE))</f>
        <v/>
      </c>
      <c r="R78" s="342" t="str">
        <f>IF(ISERROR(VLOOKUP($S78,'USER FORM2'!$B$10:$AW$21,43,FALSE)),"",VLOOKUP($S78,'USER FORM2'!$B$10:$AW$21,43,FALSE))</f>
        <v/>
      </c>
      <c r="S78" s="340" t="str">
        <f>IF('USER FORM3'!C79="","",'USER FORM3'!C79)</f>
        <v/>
      </c>
      <c r="T78" s="340" t="str">
        <f>IF('USER FORM3'!D79="","",'USER FORM3'!D79)</f>
        <v/>
      </c>
      <c r="U78" s="340" t="str">
        <f>IF('USER FORM3'!E79="","",'USER FORM3'!E79)</f>
        <v/>
      </c>
      <c r="V78" s="340" t="str">
        <f>IF('USER FORM3'!F79="","",'USER FORM3'!F79)</f>
        <v/>
      </c>
      <c r="W78" s="340" t="str">
        <f>IF('USER FORM3'!G79="","",'USER FORM3'!G79)</f>
        <v/>
      </c>
      <c r="X78" s="340" t="str">
        <f>IF('USER FORM3'!H79="","",'USER FORM3'!H79)</f>
        <v/>
      </c>
      <c r="Y78" s="340" t="str">
        <f>IF('USER FORM3'!I79="","",'USER FORM3'!I79)</f>
        <v/>
      </c>
      <c r="Z78" s="340" t="str">
        <f>IF('USER FORM3'!J79="","",'USER FORM3'!J79)</f>
        <v/>
      </c>
      <c r="AA78" s="340" t="str">
        <f>IF('USER FORM3'!K79="","",'USER FORM3'!K79)</f>
        <v/>
      </c>
      <c r="AB78" s="340" t="str">
        <f>IF('USER FORM3'!L79="","",'USER FORM3'!L79)</f>
        <v/>
      </c>
      <c r="AC78" s="340" t="str">
        <f>IF('USER FORM3'!M79="","",'USER FORM3'!M79)</f>
        <v/>
      </c>
      <c r="AD78" s="340" t="str">
        <f>IF('USER FORM3'!N79="","",'USER FORM3'!N79)</f>
        <v/>
      </c>
      <c r="AE78" s="340" t="str">
        <f>IF('USER FORM3'!O79="","",'USER FORM3'!O79)</f>
        <v/>
      </c>
      <c r="AF78" s="340" t="str">
        <f>IF('USER FORM3'!P79="","",'USER FORM3'!P79)</f>
        <v/>
      </c>
      <c r="AG78" s="340" t="str">
        <f>IF('USER FORM3'!Q79="","",'USER FORM3'!Q79)</f>
        <v/>
      </c>
      <c r="AH78" s="14"/>
      <c r="AI78" s="14"/>
      <c r="AJ78" s="14"/>
      <c r="AK78" s="14"/>
      <c r="AL78" s="14"/>
      <c r="AM78" s="332" t="str">
        <f>'USER FORM3'!$AY$17</f>
        <v/>
      </c>
      <c r="AN78" s="335" t="str">
        <f>'USER FORM3'!$AY$24</f>
        <v/>
      </c>
      <c r="AO78" s="336" t="str">
        <f>'USER FORM3'!$AY$18</f>
        <v/>
      </c>
      <c r="AP78" s="336" t="str">
        <f>'USER FORM3'!$AY$20</f>
        <v/>
      </c>
      <c r="AQ78" s="337" t="str">
        <f>'USER FORM3'!$AY$19</f>
        <v/>
      </c>
      <c r="AR78" s="337" t="str">
        <f>'USER FORM3'!$AY$22</f>
        <v/>
      </c>
      <c r="AS78" s="436" t="str">
        <f>'USER FORM3'!$AY$36</f>
        <v/>
      </c>
      <c r="AT78" s="336">
        <f>'USER FORM3'!$AY$23</f>
        <v>1</v>
      </c>
      <c r="AU78" s="336" t="str">
        <f>'USER FORM3'!$AY$21</f>
        <v/>
      </c>
      <c r="AV78" s="337" t="str">
        <f>IFERROR('USER FORM3'!$AY$25,"")</f>
        <v/>
      </c>
      <c r="AW78" s="338">
        <f>COUNTIFS(DEGREE_TYPE,"Bachelor",'USER FORM2'!$N$10:$N$21,"PROGRAM GRADUATED")+COUNTIFS(DEGREE_TYPE,"Bachelor",'USER FORM2'!$N$10:$N$21,"PROGRAM IN PROGRESS")</f>
        <v>0</v>
      </c>
      <c r="AX78" s="338">
        <f t="shared" si="2"/>
        <v>0</v>
      </c>
      <c r="AY78" s="338">
        <f t="shared" si="3"/>
        <v>0</v>
      </c>
      <c r="AZ78" s="332" t="str">
        <f>'USER FORM2'!$AQ$3</f>
        <v/>
      </c>
      <c r="BA78" s="337" t="str">
        <f>'USER FORM5'!$AP$2</f>
        <v/>
      </c>
      <c r="BB78" s="332" t="str">
        <f>IF('USER FORM5'!$AE$2=0,"",'USER FORM5'!$AE$2)</f>
        <v>NO</v>
      </c>
      <c r="BC78" s="337" t="str">
        <f>'USER FORM5'!$AZ$2</f>
        <v>NO EXTC</v>
      </c>
      <c r="BD78" s="332" t="str">
        <f>IF('USER FEEDBACK'!$C$47=0,"",'USER FEEDBACK'!$C$47)</f>
        <v/>
      </c>
      <c r="BE78" t="str">
        <f>'USER FEEDBACK'!$Q$8</f>
        <v>NO</v>
      </c>
      <c r="BF78" t="str">
        <f>'USER FEEDBACK'!$Q$11</f>
        <v>Missing Information</v>
      </c>
      <c r="BG78" t="str">
        <f>'USER FEEDBACK'!$Q$14</f>
        <v>No</v>
      </c>
      <c r="BH78" t="str">
        <f>'USER FEEDBACK'!$Q$20&amp;" "&amp;'USER FEEDBACK'!$Q$21&amp;" "&amp;'USER FEEDBACK'!$Q$22</f>
        <v xml:space="preserve">  - -  - -</v>
      </c>
      <c r="BI78" t="str">
        <f>'USER FORM1'!$C$65</f>
        <v>VERSION 2</v>
      </c>
      <c r="BJ78">
        <f>'USER FORM4'!$G$38</f>
        <v>0</v>
      </c>
      <c r="BK78">
        <f>'USER FEEDBACK'!$V$7</f>
        <v>0</v>
      </c>
      <c r="BL78" t="str">
        <f>(IF(OR('USER FEEDBACK'!$Z$64,'USER FEEDBACK'!$Z$31="Q4R"),"Y","N"))</f>
        <v>N</v>
      </c>
      <c r="BM78">
        <f>'USER FORM1'!$D$25</f>
        <v>0</v>
      </c>
      <c r="BN78">
        <f>'USER FORM1'!$D$26</f>
        <v>0</v>
      </c>
      <c r="BO78">
        <f>'USER FORM1'!$D$27</f>
        <v>0</v>
      </c>
      <c r="BP78" t="str">
        <f>IF('USER FEEDBACK'!$AA$64=TRUE, "Y","N")</f>
        <v>N</v>
      </c>
      <c r="BQ78" t="str">
        <f>IF('USER FEEDBACK'!$AC$64=TRUE, "Y","N")</f>
        <v>N</v>
      </c>
      <c r="BR78" t="str">
        <f>IF('USER FEEDBACK'!$AB$64=TRUE, "Y","N")</f>
        <v>N</v>
      </c>
      <c r="BS78" t="str">
        <f>IF('USER FEEDBACK'!$AD$64=TRUE, "Y","N")</f>
        <v>N</v>
      </c>
      <c r="BT78" t="str">
        <f>IF('USER FEEDBACK'!$AE$64=TRUE, "Y","N")</f>
        <v>N</v>
      </c>
      <c r="BU78" t="str">
        <f>IF('USER FEEDBACK'!$AF$64=TRUE, "Y","N")</f>
        <v>N</v>
      </c>
      <c r="BV78">
        <f>'CHECK CONTEXT'!$B$8</f>
        <v>0</v>
      </c>
      <c r="BW78" s="15">
        <f>'CHECK CONTEXT'!$B$12</f>
        <v>0</v>
      </c>
      <c r="BX78">
        <f>'CHECK CONTEXT'!$I$5</f>
        <v>0</v>
      </c>
      <c r="BY78">
        <f ca="1">SUM('USER FEEDBACK'!$G$7:$G$17)</f>
        <v>0</v>
      </c>
      <c r="BZ78">
        <f>'CHECK CONTEXT'!$B$5</f>
        <v>0</v>
      </c>
      <c r="CA78">
        <f>'CHECK CONTEXT'!$B$6</f>
        <v>0</v>
      </c>
      <c r="CB78">
        <f>'CHECK CONTEXT'!$B$7</f>
        <v>0</v>
      </c>
      <c r="CC78">
        <f>'CHECK CONTEXT'!$B$8</f>
        <v>0</v>
      </c>
      <c r="CD78">
        <f>'CHECK CONTEXT'!$B$9</f>
        <v>0</v>
      </c>
    </row>
    <row r="79" spans="1:82">
      <c r="A79" s="332" t="str">
        <f>IF('USER FORM1'!$C$10="","",'USER FORM1'!$C$10)</f>
        <v/>
      </c>
      <c r="B79" s="332" t="str">
        <f>IF('USER FORM1'!$D$10="","",'USER FORM1'!$D$10)</f>
        <v/>
      </c>
      <c r="C79" s="332" t="str">
        <f>TRIM(IF('USER FORM1'!$E$10="", "",'USER FORM1'!$E$10))</f>
        <v/>
      </c>
      <c r="D79" s="332" t="str">
        <f>IF('USER FORM1'!$F$10="","",'USER FORM1'!$F$10)</f>
        <v/>
      </c>
      <c r="E79" s="332" t="str">
        <f>IF('USER FORM1'!$G$10="", "",'USER FORM1'!$G$10)</f>
        <v/>
      </c>
      <c r="F79" s="339" t="s">
        <v>16107</v>
      </c>
      <c r="G79" s="340" t="str">
        <f>IF(ISERROR(VLOOKUP($S79,'USER FORM2'!$B$10:$AU$21,2,FALSE)),"",VLOOKUP($S79,'USER FORM2'!$B$10:$AU$21,2,FALSE))</f>
        <v/>
      </c>
      <c r="H79" s="340" t="str">
        <f>IF(ISERROR(VLOOKUP($S79,'USER FORM2'!$B$10:$AU$21,3,FALSE)),"",VLOOKUP($S79,'USER FORM2'!$B$10:$AU$21,3,FALSE))</f>
        <v/>
      </c>
      <c r="I79" s="340" t="str">
        <f>IF(ISERROR(VLOOKUP($S79,'USER FORM2'!$B$10:$AU$21,4,FALSE)),"",VLOOKUP($S79,'USER FORM2'!$B$10:$AU$21,4,FALSE))</f>
        <v/>
      </c>
      <c r="J79" s="340" t="str">
        <f>IF(ISERROR(VLOOKUP($S79,'USER FORM2'!$B$10:$AU$21,5,FALSE)),"",VLOOKUP($S79,'USER FORM2'!$B$10:$AU$21,5,FALSE))</f>
        <v/>
      </c>
      <c r="K79" s="340" t="str">
        <f>IF(ISERROR(VLOOKUP($S79,'USER FORM2'!$B$10:$AU$21,6,FALSE)),"",VLOOKUP($S79,'USER FORM2'!$B$10:$AU$21,6,FALSE))</f>
        <v/>
      </c>
      <c r="L79" s="340" t="str">
        <f>IF(ISERROR(VLOOKUP($S79,'USER FORM2'!$B$10:$AU$21,7,FALSE)),"",VLOOKUP($S79,'USER FORM2'!$B$10:$AU$21,7,FALSE))</f>
        <v/>
      </c>
      <c r="M79" s="341" t="str">
        <f>IF(ISERROR(VLOOKUP($S79,'USER FORM2'!$B$10:$BB$21,51,FALSE)),"",VLOOKUP($S79,'USER FORM2'!$B$10:$BB$21,51,FALSE))</f>
        <v/>
      </c>
      <c r="N79" s="341" t="str">
        <f>IF(ISERROR(VLOOKUP($S79,'USER FORM2'!$B$10:$BB$21,52,FALSE)),"",VLOOKUP($S79,'USER FORM2'!$B$10:$BB$21,52,FALSE))</f>
        <v/>
      </c>
      <c r="O79" s="341" t="str">
        <f>IF(ISERROR(VLOOKUP($S79,'USER FORM2'!$B$10:$BB$21,12,FALSE)),"",VLOOKUP($S79,'USER FORM2'!$B$10:$BB$21,12,FALSE))</f>
        <v/>
      </c>
      <c r="P79" s="342" t="str">
        <f>IF(ISERROR(VLOOKUP($S79,'USER FORM2'!$B$10:$BB$21,13,FALSE)),"",IF(VLOOKUP($S79,'USER FORM2'!$B$10:$BB$21,13,FALSE)="","",VLOOKUP($S79,'USER FORM2'!$B$10:$BB$21,13,FALSE)))</f>
        <v/>
      </c>
      <c r="Q79" s="342" t="str">
        <f>IF(ISERROR(VLOOKUP($S79,'USER FORM2'!$B$10:$BB$21,16,FALSE)),"",VLOOKUP($S79,'USER FORM2'!$B$10:$BB$21,16,FALSE))</f>
        <v/>
      </c>
      <c r="R79" s="342" t="str">
        <f>IF(ISERROR(VLOOKUP($S79,'USER FORM2'!$B$10:$AW$21,43,FALSE)),"",VLOOKUP($S79,'USER FORM2'!$B$10:$AW$21,43,FALSE))</f>
        <v/>
      </c>
      <c r="S79" s="340" t="str">
        <f>IF('USER FORM3'!C80="","",'USER FORM3'!C80)</f>
        <v/>
      </c>
      <c r="T79" s="340" t="str">
        <f>IF('USER FORM3'!D80="","",'USER FORM3'!D80)</f>
        <v/>
      </c>
      <c r="U79" s="340" t="str">
        <f>IF('USER FORM3'!E80="","",'USER FORM3'!E80)</f>
        <v/>
      </c>
      <c r="V79" s="340" t="str">
        <f>IF('USER FORM3'!F80="","",'USER FORM3'!F80)</f>
        <v/>
      </c>
      <c r="W79" s="340" t="str">
        <f>IF('USER FORM3'!G80="","",'USER FORM3'!G80)</f>
        <v/>
      </c>
      <c r="X79" s="340" t="str">
        <f>IF('USER FORM3'!H80="","",'USER FORM3'!H80)</f>
        <v/>
      </c>
      <c r="Y79" s="340" t="str">
        <f>IF('USER FORM3'!I80="","",'USER FORM3'!I80)</f>
        <v/>
      </c>
      <c r="Z79" s="340" t="str">
        <f>IF('USER FORM3'!J80="","",'USER FORM3'!J80)</f>
        <v/>
      </c>
      <c r="AA79" s="340" t="str">
        <f>IF('USER FORM3'!K80="","",'USER FORM3'!K80)</f>
        <v/>
      </c>
      <c r="AB79" s="340" t="str">
        <f>IF('USER FORM3'!L80="","",'USER FORM3'!L80)</f>
        <v/>
      </c>
      <c r="AC79" s="340" t="str">
        <f>IF('USER FORM3'!M80="","",'USER FORM3'!M80)</f>
        <v/>
      </c>
      <c r="AD79" s="340" t="str">
        <f>IF('USER FORM3'!N80="","",'USER FORM3'!N80)</f>
        <v/>
      </c>
      <c r="AE79" s="340" t="str">
        <f>IF('USER FORM3'!O80="","",'USER FORM3'!O80)</f>
        <v/>
      </c>
      <c r="AF79" s="340" t="str">
        <f>IF('USER FORM3'!P80="","",'USER FORM3'!P80)</f>
        <v/>
      </c>
      <c r="AG79" s="340" t="str">
        <f>IF('USER FORM3'!Q80="","",'USER FORM3'!Q80)</f>
        <v/>
      </c>
      <c r="AH79" s="14"/>
      <c r="AI79" s="14"/>
      <c r="AJ79" s="14"/>
      <c r="AK79" s="14"/>
      <c r="AL79" s="14"/>
      <c r="AM79" s="332" t="str">
        <f>'USER FORM3'!$AY$17</f>
        <v/>
      </c>
      <c r="AN79" s="335" t="str">
        <f>'USER FORM3'!$AY$24</f>
        <v/>
      </c>
      <c r="AO79" s="336" t="str">
        <f>'USER FORM3'!$AY$18</f>
        <v/>
      </c>
      <c r="AP79" s="336" t="str">
        <f>'USER FORM3'!$AY$20</f>
        <v/>
      </c>
      <c r="AQ79" s="337" t="str">
        <f>'USER FORM3'!$AY$19</f>
        <v/>
      </c>
      <c r="AR79" s="337" t="str">
        <f>'USER FORM3'!$AY$22</f>
        <v/>
      </c>
      <c r="AS79" s="436" t="str">
        <f>'USER FORM3'!$AY$36</f>
        <v/>
      </c>
      <c r="AT79" s="336">
        <f>'USER FORM3'!$AY$23</f>
        <v>1</v>
      </c>
      <c r="AU79" s="336" t="str">
        <f>'USER FORM3'!$AY$21</f>
        <v/>
      </c>
      <c r="AV79" s="337" t="str">
        <f>IFERROR('USER FORM3'!$AY$25,"")</f>
        <v/>
      </c>
      <c r="AW79" s="338">
        <f>COUNTIFS(DEGREE_TYPE,"Bachelor",'USER FORM2'!$N$10:$N$21,"PROGRAM GRADUATED")+COUNTIFS(DEGREE_TYPE,"Bachelor",'USER FORM2'!$N$10:$N$21,"PROGRAM IN PROGRESS")</f>
        <v>0</v>
      </c>
      <c r="AX79" s="338">
        <f t="shared" si="2"/>
        <v>0</v>
      </c>
      <c r="AY79" s="338">
        <f t="shared" si="3"/>
        <v>0</v>
      </c>
      <c r="AZ79" s="332" t="str">
        <f>'USER FORM2'!$AQ$3</f>
        <v/>
      </c>
      <c r="BA79" s="337" t="str">
        <f>'USER FORM5'!$AP$2</f>
        <v/>
      </c>
      <c r="BB79" s="332" t="str">
        <f>IF('USER FORM5'!$AE$2=0,"",'USER FORM5'!$AE$2)</f>
        <v>NO</v>
      </c>
      <c r="BC79" s="337" t="str">
        <f>'USER FORM5'!$AZ$2</f>
        <v>NO EXTC</v>
      </c>
      <c r="BD79" s="332" t="str">
        <f>IF('USER FEEDBACK'!$C$47=0,"",'USER FEEDBACK'!$C$47)</f>
        <v/>
      </c>
      <c r="BE79" t="str">
        <f>'USER FEEDBACK'!$Q$8</f>
        <v>NO</v>
      </c>
      <c r="BF79" t="str">
        <f>'USER FEEDBACK'!$Q$11</f>
        <v>Missing Information</v>
      </c>
      <c r="BG79" t="str">
        <f>'USER FEEDBACK'!$Q$14</f>
        <v>No</v>
      </c>
      <c r="BH79" t="str">
        <f>'USER FEEDBACK'!$Q$20&amp;" "&amp;'USER FEEDBACK'!$Q$21&amp;" "&amp;'USER FEEDBACK'!$Q$22</f>
        <v xml:space="preserve">  - -  - -</v>
      </c>
      <c r="BI79" t="str">
        <f>'USER FORM1'!$C$65</f>
        <v>VERSION 2</v>
      </c>
      <c r="BJ79">
        <f>'USER FORM4'!$G$38</f>
        <v>0</v>
      </c>
      <c r="BK79">
        <f>'USER FEEDBACK'!$V$7</f>
        <v>0</v>
      </c>
      <c r="BL79" t="str">
        <f>(IF(OR('USER FEEDBACK'!$Z$64,'USER FEEDBACK'!$Z$31="Q4R"),"Y","N"))</f>
        <v>N</v>
      </c>
      <c r="BM79">
        <f>'USER FORM1'!$D$25</f>
        <v>0</v>
      </c>
      <c r="BN79">
        <f>'USER FORM1'!$D$26</f>
        <v>0</v>
      </c>
      <c r="BO79">
        <f>'USER FORM1'!$D$27</f>
        <v>0</v>
      </c>
      <c r="BP79" t="str">
        <f>IF('USER FEEDBACK'!$AA$64=TRUE, "Y","N")</f>
        <v>N</v>
      </c>
      <c r="BQ79" t="str">
        <f>IF('USER FEEDBACK'!$AC$64=TRUE, "Y","N")</f>
        <v>N</v>
      </c>
      <c r="BR79" t="str">
        <f>IF('USER FEEDBACK'!$AB$64=TRUE, "Y","N")</f>
        <v>N</v>
      </c>
      <c r="BS79" t="str">
        <f>IF('USER FEEDBACK'!$AD$64=TRUE, "Y","N")</f>
        <v>N</v>
      </c>
      <c r="BT79" t="str">
        <f>IF('USER FEEDBACK'!$AE$64=TRUE, "Y","N")</f>
        <v>N</v>
      </c>
      <c r="BU79" t="str">
        <f>IF('USER FEEDBACK'!$AF$64=TRUE, "Y","N")</f>
        <v>N</v>
      </c>
      <c r="BV79">
        <f>'CHECK CONTEXT'!$B$8</f>
        <v>0</v>
      </c>
      <c r="BW79" s="15">
        <f>'CHECK CONTEXT'!$B$12</f>
        <v>0</v>
      </c>
      <c r="BX79">
        <f>'CHECK CONTEXT'!$I$5</f>
        <v>0</v>
      </c>
      <c r="BY79">
        <f ca="1">SUM('USER FEEDBACK'!$G$7:$G$17)</f>
        <v>0</v>
      </c>
      <c r="BZ79">
        <f>'CHECK CONTEXT'!$B$5</f>
        <v>0</v>
      </c>
      <c r="CA79">
        <f>'CHECK CONTEXT'!$B$6</f>
        <v>0</v>
      </c>
      <c r="CB79">
        <f>'CHECK CONTEXT'!$B$7</f>
        <v>0</v>
      </c>
      <c r="CC79">
        <f>'CHECK CONTEXT'!$B$8</f>
        <v>0</v>
      </c>
      <c r="CD79">
        <f>'CHECK CONTEXT'!$B$9</f>
        <v>0</v>
      </c>
    </row>
    <row r="80" spans="1:82">
      <c r="A80" s="332" t="str">
        <f>IF('USER FORM1'!$C$10="","",'USER FORM1'!$C$10)</f>
        <v/>
      </c>
      <c r="B80" s="332" t="str">
        <f>IF('USER FORM1'!$D$10="","",'USER FORM1'!$D$10)</f>
        <v/>
      </c>
      <c r="C80" s="332" t="str">
        <f>TRIM(IF('USER FORM1'!$E$10="", "",'USER FORM1'!$E$10))</f>
        <v/>
      </c>
      <c r="D80" s="332" t="str">
        <f>IF('USER FORM1'!$F$10="","",'USER FORM1'!$F$10)</f>
        <v/>
      </c>
      <c r="E80" s="332" t="str">
        <f>IF('USER FORM1'!$G$10="", "",'USER FORM1'!$G$10)</f>
        <v/>
      </c>
      <c r="F80" s="339" t="s">
        <v>16107</v>
      </c>
      <c r="G80" s="340" t="str">
        <f>IF(ISERROR(VLOOKUP($S80,'USER FORM2'!$B$10:$AU$21,2,FALSE)),"",VLOOKUP($S80,'USER FORM2'!$B$10:$AU$21,2,FALSE))</f>
        <v/>
      </c>
      <c r="H80" s="340" t="str">
        <f>IF(ISERROR(VLOOKUP($S80,'USER FORM2'!$B$10:$AU$21,3,FALSE)),"",VLOOKUP($S80,'USER FORM2'!$B$10:$AU$21,3,FALSE))</f>
        <v/>
      </c>
      <c r="I80" s="340" t="str">
        <f>IF(ISERROR(VLOOKUP($S80,'USER FORM2'!$B$10:$AU$21,4,FALSE)),"",VLOOKUP($S80,'USER FORM2'!$B$10:$AU$21,4,FALSE))</f>
        <v/>
      </c>
      <c r="J80" s="340" t="str">
        <f>IF(ISERROR(VLOOKUP($S80,'USER FORM2'!$B$10:$AU$21,5,FALSE)),"",VLOOKUP($S80,'USER FORM2'!$B$10:$AU$21,5,FALSE))</f>
        <v/>
      </c>
      <c r="K80" s="340" t="str">
        <f>IF(ISERROR(VLOOKUP($S80,'USER FORM2'!$B$10:$AU$21,6,FALSE)),"",VLOOKUP($S80,'USER FORM2'!$B$10:$AU$21,6,FALSE))</f>
        <v/>
      </c>
      <c r="L80" s="340" t="str">
        <f>IF(ISERROR(VLOOKUP($S80,'USER FORM2'!$B$10:$AU$21,7,FALSE)),"",VLOOKUP($S80,'USER FORM2'!$B$10:$AU$21,7,FALSE))</f>
        <v/>
      </c>
      <c r="M80" s="341" t="str">
        <f>IF(ISERROR(VLOOKUP($S80,'USER FORM2'!$B$10:$BB$21,51,FALSE)),"",VLOOKUP($S80,'USER FORM2'!$B$10:$BB$21,51,FALSE))</f>
        <v/>
      </c>
      <c r="N80" s="341" t="str">
        <f>IF(ISERROR(VLOOKUP($S80,'USER FORM2'!$B$10:$BB$21,52,FALSE)),"",VLOOKUP($S80,'USER FORM2'!$B$10:$BB$21,52,FALSE))</f>
        <v/>
      </c>
      <c r="O80" s="341" t="str">
        <f>IF(ISERROR(VLOOKUP($S80,'USER FORM2'!$B$10:$BB$21,12,FALSE)),"",VLOOKUP($S80,'USER FORM2'!$B$10:$BB$21,12,FALSE))</f>
        <v/>
      </c>
      <c r="P80" s="342" t="str">
        <f>IF(ISERROR(VLOOKUP($S80,'USER FORM2'!$B$10:$BB$21,13,FALSE)),"",IF(VLOOKUP($S80,'USER FORM2'!$B$10:$BB$21,13,FALSE)="","",VLOOKUP($S80,'USER FORM2'!$B$10:$BB$21,13,FALSE)))</f>
        <v/>
      </c>
      <c r="Q80" s="342" t="str">
        <f>IF(ISERROR(VLOOKUP($S80,'USER FORM2'!$B$10:$BB$21,16,FALSE)),"",VLOOKUP($S80,'USER FORM2'!$B$10:$BB$21,16,FALSE))</f>
        <v/>
      </c>
      <c r="R80" s="342" t="str">
        <f>IF(ISERROR(VLOOKUP($S80,'USER FORM2'!$B$10:$AW$21,43,FALSE)),"",VLOOKUP($S80,'USER FORM2'!$B$10:$AW$21,43,FALSE))</f>
        <v/>
      </c>
      <c r="S80" s="340" t="str">
        <f>IF('USER FORM3'!C81="","",'USER FORM3'!C81)</f>
        <v/>
      </c>
      <c r="T80" s="340" t="str">
        <f>IF('USER FORM3'!D81="","",'USER FORM3'!D81)</f>
        <v/>
      </c>
      <c r="U80" s="340" t="str">
        <f>IF('USER FORM3'!E81="","",'USER FORM3'!E81)</f>
        <v/>
      </c>
      <c r="V80" s="340" t="str">
        <f>IF('USER FORM3'!F81="","",'USER FORM3'!F81)</f>
        <v/>
      </c>
      <c r="W80" s="340" t="str">
        <f>IF('USER FORM3'!G81="","",'USER FORM3'!G81)</f>
        <v/>
      </c>
      <c r="X80" s="340" t="str">
        <f>IF('USER FORM3'!H81="","",'USER FORM3'!H81)</f>
        <v/>
      </c>
      <c r="Y80" s="340" t="str">
        <f>IF('USER FORM3'!I81="","",'USER FORM3'!I81)</f>
        <v/>
      </c>
      <c r="Z80" s="340" t="str">
        <f>IF('USER FORM3'!J81="","",'USER FORM3'!J81)</f>
        <v/>
      </c>
      <c r="AA80" s="340" t="str">
        <f>IF('USER FORM3'!K81="","",'USER FORM3'!K81)</f>
        <v/>
      </c>
      <c r="AB80" s="340" t="str">
        <f>IF('USER FORM3'!L81="","",'USER FORM3'!L81)</f>
        <v/>
      </c>
      <c r="AC80" s="340" t="str">
        <f>IF('USER FORM3'!M81="","",'USER FORM3'!M81)</f>
        <v/>
      </c>
      <c r="AD80" s="340" t="str">
        <f>IF('USER FORM3'!N81="","",'USER FORM3'!N81)</f>
        <v/>
      </c>
      <c r="AE80" s="340" t="str">
        <f>IF('USER FORM3'!O81="","",'USER FORM3'!O81)</f>
        <v/>
      </c>
      <c r="AF80" s="340" t="str">
        <f>IF('USER FORM3'!P81="","",'USER FORM3'!P81)</f>
        <v/>
      </c>
      <c r="AG80" s="340" t="str">
        <f>IF('USER FORM3'!Q81="","",'USER FORM3'!Q81)</f>
        <v/>
      </c>
      <c r="AH80" s="14"/>
      <c r="AI80" s="14"/>
      <c r="AJ80" s="14"/>
      <c r="AK80" s="14"/>
      <c r="AL80" s="14"/>
      <c r="AM80" s="332" t="str">
        <f>'USER FORM3'!$AY$17</f>
        <v/>
      </c>
      <c r="AN80" s="335" t="str">
        <f>'USER FORM3'!$AY$24</f>
        <v/>
      </c>
      <c r="AO80" s="336" t="str">
        <f>'USER FORM3'!$AY$18</f>
        <v/>
      </c>
      <c r="AP80" s="336" t="str">
        <f>'USER FORM3'!$AY$20</f>
        <v/>
      </c>
      <c r="AQ80" s="337" t="str">
        <f>'USER FORM3'!$AY$19</f>
        <v/>
      </c>
      <c r="AR80" s="337" t="str">
        <f>'USER FORM3'!$AY$22</f>
        <v/>
      </c>
      <c r="AS80" s="436" t="str">
        <f>'USER FORM3'!$AY$36</f>
        <v/>
      </c>
      <c r="AT80" s="336">
        <f>'USER FORM3'!$AY$23</f>
        <v>1</v>
      </c>
      <c r="AU80" s="336" t="str">
        <f>'USER FORM3'!$AY$21</f>
        <v/>
      </c>
      <c r="AV80" s="337" t="str">
        <f>IFERROR('USER FORM3'!$AY$25,"")</f>
        <v/>
      </c>
      <c r="AW80" s="338">
        <f>COUNTIFS(DEGREE_TYPE,"Bachelor",'USER FORM2'!$N$10:$N$21,"PROGRAM GRADUATED")+COUNTIFS(DEGREE_TYPE,"Bachelor",'USER FORM2'!$N$10:$N$21,"PROGRAM IN PROGRESS")</f>
        <v>0</v>
      </c>
      <c r="AX80" s="338">
        <f t="shared" si="2"/>
        <v>0</v>
      </c>
      <c r="AY80" s="338">
        <f t="shared" si="3"/>
        <v>0</v>
      </c>
      <c r="AZ80" s="332" t="str">
        <f>'USER FORM2'!$AQ$3</f>
        <v/>
      </c>
      <c r="BA80" s="337" t="str">
        <f>'USER FORM5'!$AP$2</f>
        <v/>
      </c>
      <c r="BB80" s="332" t="str">
        <f>IF('USER FORM5'!$AE$2=0,"",'USER FORM5'!$AE$2)</f>
        <v>NO</v>
      </c>
      <c r="BC80" s="337" t="str">
        <f>'USER FORM5'!$AZ$2</f>
        <v>NO EXTC</v>
      </c>
      <c r="BD80" s="332" t="str">
        <f>IF('USER FEEDBACK'!$C$47=0,"",'USER FEEDBACK'!$C$47)</f>
        <v/>
      </c>
      <c r="BE80" t="str">
        <f>'USER FEEDBACK'!$Q$8</f>
        <v>NO</v>
      </c>
      <c r="BF80" t="str">
        <f>'USER FEEDBACK'!$Q$11</f>
        <v>Missing Information</v>
      </c>
      <c r="BG80" t="str">
        <f>'USER FEEDBACK'!$Q$14</f>
        <v>No</v>
      </c>
      <c r="BH80" t="str">
        <f>'USER FEEDBACK'!$Q$20&amp;" "&amp;'USER FEEDBACK'!$Q$21&amp;" "&amp;'USER FEEDBACK'!$Q$22</f>
        <v xml:space="preserve">  - -  - -</v>
      </c>
      <c r="BI80" t="str">
        <f>'USER FORM1'!$C$65</f>
        <v>VERSION 2</v>
      </c>
      <c r="BJ80">
        <f>'USER FORM4'!$G$38</f>
        <v>0</v>
      </c>
      <c r="BK80">
        <f>'USER FEEDBACK'!$V$7</f>
        <v>0</v>
      </c>
      <c r="BL80" t="str">
        <f>(IF(OR('USER FEEDBACK'!$Z$64,'USER FEEDBACK'!$Z$31="Q4R"),"Y","N"))</f>
        <v>N</v>
      </c>
      <c r="BM80">
        <f>'USER FORM1'!$D$25</f>
        <v>0</v>
      </c>
      <c r="BN80">
        <f>'USER FORM1'!$D$26</f>
        <v>0</v>
      </c>
      <c r="BO80">
        <f>'USER FORM1'!$D$27</f>
        <v>0</v>
      </c>
      <c r="BP80" t="str">
        <f>IF('USER FEEDBACK'!$AA$64=TRUE, "Y","N")</f>
        <v>N</v>
      </c>
      <c r="BQ80" t="str">
        <f>IF('USER FEEDBACK'!$AC$64=TRUE, "Y","N")</f>
        <v>N</v>
      </c>
      <c r="BR80" t="str">
        <f>IF('USER FEEDBACK'!$AB$64=TRUE, "Y","N")</f>
        <v>N</v>
      </c>
      <c r="BS80" t="str">
        <f>IF('USER FEEDBACK'!$AD$64=TRUE, "Y","N")</f>
        <v>N</v>
      </c>
      <c r="BT80" t="str">
        <f>IF('USER FEEDBACK'!$AE$64=TRUE, "Y","N")</f>
        <v>N</v>
      </c>
      <c r="BU80" t="str">
        <f>IF('USER FEEDBACK'!$AF$64=TRUE, "Y","N")</f>
        <v>N</v>
      </c>
      <c r="BV80">
        <f>'CHECK CONTEXT'!$B$8</f>
        <v>0</v>
      </c>
      <c r="BW80" s="15">
        <f>'CHECK CONTEXT'!$B$12</f>
        <v>0</v>
      </c>
      <c r="BX80">
        <f>'CHECK CONTEXT'!$I$5</f>
        <v>0</v>
      </c>
      <c r="BY80">
        <f ca="1">SUM('USER FEEDBACK'!$G$7:$G$17)</f>
        <v>0</v>
      </c>
      <c r="BZ80">
        <f>'CHECK CONTEXT'!$B$5</f>
        <v>0</v>
      </c>
      <c r="CA80">
        <f>'CHECK CONTEXT'!$B$6</f>
        <v>0</v>
      </c>
      <c r="CB80">
        <f>'CHECK CONTEXT'!$B$7</f>
        <v>0</v>
      </c>
      <c r="CC80">
        <f>'CHECK CONTEXT'!$B$8</f>
        <v>0</v>
      </c>
      <c r="CD80">
        <f>'CHECK CONTEXT'!$B$9</f>
        <v>0</v>
      </c>
    </row>
    <row r="81" spans="1:82">
      <c r="A81" s="332" t="str">
        <f>IF('USER FORM1'!$C$10="","",'USER FORM1'!$C$10)</f>
        <v/>
      </c>
      <c r="B81" s="332" t="str">
        <f>IF('USER FORM1'!$D$10="","",'USER FORM1'!$D$10)</f>
        <v/>
      </c>
      <c r="C81" s="332" t="str">
        <f>TRIM(IF('USER FORM1'!$E$10="", "",'USER FORM1'!$E$10))</f>
        <v/>
      </c>
      <c r="D81" s="332" t="str">
        <f>IF('USER FORM1'!$F$10="","",'USER FORM1'!$F$10)</f>
        <v/>
      </c>
      <c r="E81" s="332" t="str">
        <f>IF('USER FORM1'!$G$10="", "",'USER FORM1'!$G$10)</f>
        <v/>
      </c>
      <c r="F81" s="339" t="s">
        <v>16107</v>
      </c>
      <c r="G81" s="340" t="str">
        <f>IF(ISERROR(VLOOKUP($S81,'USER FORM2'!$B$10:$AU$21,2,FALSE)),"",VLOOKUP($S81,'USER FORM2'!$B$10:$AU$21,2,FALSE))</f>
        <v/>
      </c>
      <c r="H81" s="340" t="str">
        <f>IF(ISERROR(VLOOKUP($S81,'USER FORM2'!$B$10:$AU$21,3,FALSE)),"",VLOOKUP($S81,'USER FORM2'!$B$10:$AU$21,3,FALSE))</f>
        <v/>
      </c>
      <c r="I81" s="340" t="str">
        <f>IF(ISERROR(VLOOKUP($S81,'USER FORM2'!$B$10:$AU$21,4,FALSE)),"",VLOOKUP($S81,'USER FORM2'!$B$10:$AU$21,4,FALSE))</f>
        <v/>
      </c>
      <c r="J81" s="340" t="str">
        <f>IF(ISERROR(VLOOKUP($S81,'USER FORM2'!$B$10:$AU$21,5,FALSE)),"",VLOOKUP($S81,'USER FORM2'!$B$10:$AU$21,5,FALSE))</f>
        <v/>
      </c>
      <c r="K81" s="340" t="str">
        <f>IF(ISERROR(VLOOKUP($S81,'USER FORM2'!$B$10:$AU$21,6,FALSE)),"",VLOOKUP($S81,'USER FORM2'!$B$10:$AU$21,6,FALSE))</f>
        <v/>
      </c>
      <c r="L81" s="340" t="str">
        <f>IF(ISERROR(VLOOKUP($S81,'USER FORM2'!$B$10:$AU$21,7,FALSE)),"",VLOOKUP($S81,'USER FORM2'!$B$10:$AU$21,7,FALSE))</f>
        <v/>
      </c>
      <c r="M81" s="341" t="str">
        <f>IF(ISERROR(VLOOKUP($S81,'USER FORM2'!$B$10:$BB$21,51,FALSE)),"",VLOOKUP($S81,'USER FORM2'!$B$10:$BB$21,51,FALSE))</f>
        <v/>
      </c>
      <c r="N81" s="341" t="str">
        <f>IF(ISERROR(VLOOKUP($S81,'USER FORM2'!$B$10:$BB$21,52,FALSE)),"",VLOOKUP($S81,'USER FORM2'!$B$10:$BB$21,52,FALSE))</f>
        <v/>
      </c>
      <c r="O81" s="341" t="str">
        <f>IF(ISERROR(VLOOKUP($S81,'USER FORM2'!$B$10:$BB$21,12,FALSE)),"",VLOOKUP($S81,'USER FORM2'!$B$10:$BB$21,12,FALSE))</f>
        <v/>
      </c>
      <c r="P81" s="342" t="str">
        <f>IF(ISERROR(VLOOKUP($S81,'USER FORM2'!$B$10:$BB$21,13,FALSE)),"",IF(VLOOKUP($S81,'USER FORM2'!$B$10:$BB$21,13,FALSE)="","",VLOOKUP($S81,'USER FORM2'!$B$10:$BB$21,13,FALSE)))</f>
        <v/>
      </c>
      <c r="Q81" s="342" t="str">
        <f>IF(ISERROR(VLOOKUP($S81,'USER FORM2'!$B$10:$BB$21,16,FALSE)),"",VLOOKUP($S81,'USER FORM2'!$B$10:$BB$21,16,FALSE))</f>
        <v/>
      </c>
      <c r="R81" s="342" t="str">
        <f>IF(ISERROR(VLOOKUP($S81,'USER FORM2'!$B$10:$AW$21,43,FALSE)),"",VLOOKUP($S81,'USER FORM2'!$B$10:$AW$21,43,FALSE))</f>
        <v/>
      </c>
      <c r="S81" s="340" t="str">
        <f>IF('USER FORM3'!C82="","",'USER FORM3'!C82)</f>
        <v/>
      </c>
      <c r="T81" s="340" t="str">
        <f>IF('USER FORM3'!D82="","",'USER FORM3'!D82)</f>
        <v/>
      </c>
      <c r="U81" s="340" t="str">
        <f>IF('USER FORM3'!E82="","",'USER FORM3'!E82)</f>
        <v/>
      </c>
      <c r="V81" s="340" t="str">
        <f>IF('USER FORM3'!F82="","",'USER FORM3'!F82)</f>
        <v/>
      </c>
      <c r="W81" s="340" t="str">
        <f>IF('USER FORM3'!G82="","",'USER FORM3'!G82)</f>
        <v/>
      </c>
      <c r="X81" s="340" t="str">
        <f>IF('USER FORM3'!H82="","",'USER FORM3'!H82)</f>
        <v/>
      </c>
      <c r="Y81" s="340" t="str">
        <f>IF('USER FORM3'!I82="","",'USER FORM3'!I82)</f>
        <v/>
      </c>
      <c r="Z81" s="340" t="str">
        <f>IF('USER FORM3'!J82="","",'USER FORM3'!J82)</f>
        <v/>
      </c>
      <c r="AA81" s="340" t="str">
        <f>IF('USER FORM3'!K82="","",'USER FORM3'!K82)</f>
        <v/>
      </c>
      <c r="AB81" s="340" t="str">
        <f>IF('USER FORM3'!L82="","",'USER FORM3'!L82)</f>
        <v/>
      </c>
      <c r="AC81" s="340" t="str">
        <f>IF('USER FORM3'!M82="","",'USER FORM3'!M82)</f>
        <v/>
      </c>
      <c r="AD81" s="340" t="str">
        <f>IF('USER FORM3'!N82="","",'USER FORM3'!N82)</f>
        <v/>
      </c>
      <c r="AE81" s="340" t="str">
        <f>IF('USER FORM3'!O82="","",'USER FORM3'!O82)</f>
        <v/>
      </c>
      <c r="AF81" s="340" t="str">
        <f>IF('USER FORM3'!P82="","",'USER FORM3'!P82)</f>
        <v/>
      </c>
      <c r="AG81" s="340" t="str">
        <f>IF('USER FORM3'!Q82="","",'USER FORM3'!Q82)</f>
        <v/>
      </c>
      <c r="AH81" s="14"/>
      <c r="AI81" s="14"/>
      <c r="AJ81" s="14"/>
      <c r="AK81" s="14"/>
      <c r="AL81" s="14"/>
      <c r="AM81" s="332" t="str">
        <f>'USER FORM3'!$AY$17</f>
        <v/>
      </c>
      <c r="AN81" s="335" t="str">
        <f>'USER FORM3'!$AY$24</f>
        <v/>
      </c>
      <c r="AO81" s="336" t="str">
        <f>'USER FORM3'!$AY$18</f>
        <v/>
      </c>
      <c r="AP81" s="336" t="str">
        <f>'USER FORM3'!$AY$20</f>
        <v/>
      </c>
      <c r="AQ81" s="337" t="str">
        <f>'USER FORM3'!$AY$19</f>
        <v/>
      </c>
      <c r="AR81" s="337" t="str">
        <f>'USER FORM3'!$AY$22</f>
        <v/>
      </c>
      <c r="AS81" s="436" t="str">
        <f>'USER FORM3'!$AY$36</f>
        <v/>
      </c>
      <c r="AT81" s="336">
        <f>'USER FORM3'!$AY$23</f>
        <v>1</v>
      </c>
      <c r="AU81" s="336" t="str">
        <f>'USER FORM3'!$AY$21</f>
        <v/>
      </c>
      <c r="AV81" s="337" t="str">
        <f>IFERROR('USER FORM3'!$AY$25,"")</f>
        <v/>
      </c>
      <c r="AW81" s="338">
        <f>COUNTIFS(DEGREE_TYPE,"Bachelor",'USER FORM2'!$N$10:$N$21,"PROGRAM GRADUATED")+COUNTIFS(DEGREE_TYPE,"Bachelor",'USER FORM2'!$N$10:$N$21,"PROGRAM IN PROGRESS")</f>
        <v>0</v>
      </c>
      <c r="AX81" s="338">
        <f t="shared" si="2"/>
        <v>0</v>
      </c>
      <c r="AY81" s="338">
        <f t="shared" si="3"/>
        <v>0</v>
      </c>
      <c r="AZ81" s="332" t="str">
        <f>'USER FORM2'!$AQ$3</f>
        <v/>
      </c>
      <c r="BA81" s="337" t="str">
        <f>'USER FORM5'!$AP$2</f>
        <v/>
      </c>
      <c r="BB81" s="332" t="str">
        <f>IF('USER FORM5'!$AE$2=0,"",'USER FORM5'!$AE$2)</f>
        <v>NO</v>
      </c>
      <c r="BC81" s="337" t="str">
        <f>'USER FORM5'!$AZ$2</f>
        <v>NO EXTC</v>
      </c>
      <c r="BD81" s="332" t="str">
        <f>IF('USER FEEDBACK'!$C$47=0,"",'USER FEEDBACK'!$C$47)</f>
        <v/>
      </c>
      <c r="BE81" t="str">
        <f>'USER FEEDBACK'!$Q$8</f>
        <v>NO</v>
      </c>
      <c r="BF81" t="str">
        <f>'USER FEEDBACK'!$Q$11</f>
        <v>Missing Information</v>
      </c>
      <c r="BG81" t="str">
        <f>'USER FEEDBACK'!$Q$14</f>
        <v>No</v>
      </c>
      <c r="BH81" t="str">
        <f>'USER FEEDBACK'!$Q$20&amp;" "&amp;'USER FEEDBACK'!$Q$21&amp;" "&amp;'USER FEEDBACK'!$Q$22</f>
        <v xml:space="preserve">  - -  - -</v>
      </c>
      <c r="BI81" t="str">
        <f>'USER FORM1'!$C$65</f>
        <v>VERSION 2</v>
      </c>
      <c r="BJ81">
        <f>'USER FORM4'!$G$38</f>
        <v>0</v>
      </c>
      <c r="BK81">
        <f>'USER FEEDBACK'!$V$7</f>
        <v>0</v>
      </c>
      <c r="BL81" t="str">
        <f>(IF(OR('USER FEEDBACK'!$Z$64,'USER FEEDBACK'!$Z$31="Q4R"),"Y","N"))</f>
        <v>N</v>
      </c>
      <c r="BM81">
        <f>'USER FORM1'!$D$25</f>
        <v>0</v>
      </c>
      <c r="BN81">
        <f>'USER FORM1'!$D$26</f>
        <v>0</v>
      </c>
      <c r="BO81">
        <f>'USER FORM1'!$D$27</f>
        <v>0</v>
      </c>
      <c r="BP81" t="str">
        <f>IF('USER FEEDBACK'!$AA$64=TRUE, "Y","N")</f>
        <v>N</v>
      </c>
      <c r="BQ81" t="str">
        <f>IF('USER FEEDBACK'!$AC$64=TRUE, "Y","N")</f>
        <v>N</v>
      </c>
      <c r="BR81" t="str">
        <f>IF('USER FEEDBACK'!$AB$64=TRUE, "Y","N")</f>
        <v>N</v>
      </c>
      <c r="BS81" t="str">
        <f>IF('USER FEEDBACK'!$AD$64=TRUE, "Y","N")</f>
        <v>N</v>
      </c>
      <c r="BT81" t="str">
        <f>IF('USER FEEDBACK'!$AE$64=TRUE, "Y","N")</f>
        <v>N</v>
      </c>
      <c r="BU81" t="str">
        <f>IF('USER FEEDBACK'!$AF$64=TRUE, "Y","N")</f>
        <v>N</v>
      </c>
      <c r="BV81">
        <f>'CHECK CONTEXT'!$B$8</f>
        <v>0</v>
      </c>
      <c r="BW81" s="15">
        <f>'CHECK CONTEXT'!$B$12</f>
        <v>0</v>
      </c>
      <c r="BX81">
        <f>'CHECK CONTEXT'!$I$5</f>
        <v>0</v>
      </c>
      <c r="BY81">
        <f ca="1">SUM('USER FEEDBACK'!$G$7:$G$17)</f>
        <v>0</v>
      </c>
      <c r="BZ81">
        <f>'CHECK CONTEXT'!$B$5</f>
        <v>0</v>
      </c>
      <c r="CA81">
        <f>'CHECK CONTEXT'!$B$6</f>
        <v>0</v>
      </c>
      <c r="CB81">
        <f>'CHECK CONTEXT'!$B$7</f>
        <v>0</v>
      </c>
      <c r="CC81">
        <f>'CHECK CONTEXT'!$B$8</f>
        <v>0</v>
      </c>
      <c r="CD81">
        <f>'CHECK CONTEXT'!$B$9</f>
        <v>0</v>
      </c>
    </row>
    <row r="82" spans="1:82">
      <c r="A82" s="332" t="str">
        <f>IF('USER FORM1'!$C$10="","",'USER FORM1'!$C$10)</f>
        <v/>
      </c>
      <c r="B82" s="332" t="str">
        <f>IF('USER FORM1'!$D$10="","",'USER FORM1'!$D$10)</f>
        <v/>
      </c>
      <c r="C82" s="332" t="str">
        <f>TRIM(IF('USER FORM1'!$E$10="", "",'USER FORM1'!$E$10))</f>
        <v/>
      </c>
      <c r="D82" s="332" t="str">
        <f>IF('USER FORM1'!$F$10="","",'USER FORM1'!$F$10)</f>
        <v/>
      </c>
      <c r="E82" s="332" t="str">
        <f>IF('USER FORM1'!$G$10="", "",'USER FORM1'!$G$10)</f>
        <v/>
      </c>
      <c r="F82" s="339" t="s">
        <v>16107</v>
      </c>
      <c r="G82" s="340" t="str">
        <f>IF(ISERROR(VLOOKUP($S82,'USER FORM2'!$B$10:$AU$21,2,FALSE)),"",VLOOKUP($S82,'USER FORM2'!$B$10:$AU$21,2,FALSE))</f>
        <v/>
      </c>
      <c r="H82" s="340" t="str">
        <f>IF(ISERROR(VLOOKUP($S82,'USER FORM2'!$B$10:$AU$21,3,FALSE)),"",VLOOKUP($S82,'USER FORM2'!$B$10:$AU$21,3,FALSE))</f>
        <v/>
      </c>
      <c r="I82" s="340" t="str">
        <f>IF(ISERROR(VLOOKUP($S82,'USER FORM2'!$B$10:$AU$21,4,FALSE)),"",VLOOKUP($S82,'USER FORM2'!$B$10:$AU$21,4,FALSE))</f>
        <v/>
      </c>
      <c r="J82" s="340" t="str">
        <f>IF(ISERROR(VLOOKUP($S82,'USER FORM2'!$B$10:$AU$21,5,FALSE)),"",VLOOKUP($S82,'USER FORM2'!$B$10:$AU$21,5,FALSE))</f>
        <v/>
      </c>
      <c r="K82" s="340" t="str">
        <f>IF(ISERROR(VLOOKUP($S82,'USER FORM2'!$B$10:$AU$21,6,FALSE)),"",VLOOKUP($S82,'USER FORM2'!$B$10:$AU$21,6,FALSE))</f>
        <v/>
      </c>
      <c r="L82" s="340" t="str">
        <f>IF(ISERROR(VLOOKUP($S82,'USER FORM2'!$B$10:$AU$21,7,FALSE)),"",VLOOKUP($S82,'USER FORM2'!$B$10:$AU$21,7,FALSE))</f>
        <v/>
      </c>
      <c r="M82" s="341" t="str">
        <f>IF(ISERROR(VLOOKUP($S82,'USER FORM2'!$B$10:$BB$21,51,FALSE)),"",VLOOKUP($S82,'USER FORM2'!$B$10:$BB$21,51,FALSE))</f>
        <v/>
      </c>
      <c r="N82" s="341" t="str">
        <f>IF(ISERROR(VLOOKUP($S82,'USER FORM2'!$B$10:$BB$21,52,FALSE)),"",VLOOKUP($S82,'USER FORM2'!$B$10:$BB$21,52,FALSE))</f>
        <v/>
      </c>
      <c r="O82" s="341" t="str">
        <f>IF(ISERROR(VLOOKUP($S82,'USER FORM2'!$B$10:$BB$21,12,FALSE)),"",VLOOKUP($S82,'USER FORM2'!$B$10:$BB$21,12,FALSE))</f>
        <v/>
      </c>
      <c r="P82" s="342" t="str">
        <f>IF(ISERROR(VLOOKUP($S82,'USER FORM2'!$B$10:$BB$21,13,FALSE)),"",IF(VLOOKUP($S82,'USER FORM2'!$B$10:$BB$21,13,FALSE)="","",VLOOKUP($S82,'USER FORM2'!$B$10:$BB$21,13,FALSE)))</f>
        <v/>
      </c>
      <c r="Q82" s="342" t="str">
        <f>IF(ISERROR(VLOOKUP($S82,'USER FORM2'!$B$10:$BB$21,16,FALSE)),"",VLOOKUP($S82,'USER FORM2'!$B$10:$BB$21,16,FALSE))</f>
        <v/>
      </c>
      <c r="R82" s="342" t="str">
        <f>IF(ISERROR(VLOOKUP($S82,'USER FORM2'!$B$10:$AW$21,43,FALSE)),"",VLOOKUP($S82,'USER FORM2'!$B$10:$AW$21,43,FALSE))</f>
        <v/>
      </c>
      <c r="S82" s="340" t="str">
        <f>IF('USER FORM3'!C83="","",'USER FORM3'!C83)</f>
        <v/>
      </c>
      <c r="T82" s="340" t="str">
        <f>IF('USER FORM3'!D83="","",'USER FORM3'!D83)</f>
        <v/>
      </c>
      <c r="U82" s="340" t="str">
        <f>IF('USER FORM3'!E83="","",'USER FORM3'!E83)</f>
        <v/>
      </c>
      <c r="V82" s="340" t="str">
        <f>IF('USER FORM3'!F83="","",'USER FORM3'!F83)</f>
        <v/>
      </c>
      <c r="W82" s="340" t="str">
        <f>IF('USER FORM3'!G83="","",'USER FORM3'!G83)</f>
        <v/>
      </c>
      <c r="X82" s="340" t="str">
        <f>IF('USER FORM3'!H83="","",'USER FORM3'!H83)</f>
        <v/>
      </c>
      <c r="Y82" s="340" t="str">
        <f>IF('USER FORM3'!I83="","",'USER FORM3'!I83)</f>
        <v/>
      </c>
      <c r="Z82" s="340" t="str">
        <f>IF('USER FORM3'!J83="","",'USER FORM3'!J83)</f>
        <v/>
      </c>
      <c r="AA82" s="340" t="str">
        <f>IF('USER FORM3'!K83="","",'USER FORM3'!K83)</f>
        <v/>
      </c>
      <c r="AB82" s="340" t="str">
        <f>IF('USER FORM3'!L83="","",'USER FORM3'!L83)</f>
        <v/>
      </c>
      <c r="AC82" s="340" t="str">
        <f>IF('USER FORM3'!M83="","",'USER FORM3'!M83)</f>
        <v/>
      </c>
      <c r="AD82" s="340" t="str">
        <f>IF('USER FORM3'!N83="","",'USER FORM3'!N83)</f>
        <v/>
      </c>
      <c r="AE82" s="340" t="str">
        <f>IF('USER FORM3'!O83="","",'USER FORM3'!O83)</f>
        <v/>
      </c>
      <c r="AF82" s="340" t="str">
        <f>IF('USER FORM3'!P83="","",'USER FORM3'!P83)</f>
        <v/>
      </c>
      <c r="AG82" s="340" t="str">
        <f>IF('USER FORM3'!Q83="","",'USER FORM3'!Q83)</f>
        <v/>
      </c>
      <c r="AH82" s="14"/>
      <c r="AI82" s="14"/>
      <c r="AJ82" s="14"/>
      <c r="AK82" s="14"/>
      <c r="AL82" s="14"/>
      <c r="AM82" s="332" t="str">
        <f>'USER FORM3'!$AY$17</f>
        <v/>
      </c>
      <c r="AN82" s="335" t="str">
        <f>'USER FORM3'!$AY$24</f>
        <v/>
      </c>
      <c r="AO82" s="336" t="str">
        <f>'USER FORM3'!$AY$18</f>
        <v/>
      </c>
      <c r="AP82" s="336" t="str">
        <f>'USER FORM3'!$AY$20</f>
        <v/>
      </c>
      <c r="AQ82" s="337" t="str">
        <f>'USER FORM3'!$AY$19</f>
        <v/>
      </c>
      <c r="AR82" s="337" t="str">
        <f>'USER FORM3'!$AY$22</f>
        <v/>
      </c>
      <c r="AS82" s="436" t="str">
        <f>'USER FORM3'!$AY$36</f>
        <v/>
      </c>
      <c r="AT82" s="336">
        <f>'USER FORM3'!$AY$23</f>
        <v>1</v>
      </c>
      <c r="AU82" s="336" t="str">
        <f>'USER FORM3'!$AY$21</f>
        <v/>
      </c>
      <c r="AV82" s="337" t="str">
        <f>IFERROR('USER FORM3'!$AY$25,"")</f>
        <v/>
      </c>
      <c r="AW82" s="338">
        <f>COUNTIFS(DEGREE_TYPE,"Bachelor",'USER FORM2'!$N$10:$N$21,"PROGRAM GRADUATED")+COUNTIFS(DEGREE_TYPE,"Bachelor",'USER FORM2'!$N$10:$N$21,"PROGRAM IN PROGRESS")</f>
        <v>0</v>
      </c>
      <c r="AX82" s="338">
        <f t="shared" si="2"/>
        <v>0</v>
      </c>
      <c r="AY82" s="338">
        <f t="shared" si="3"/>
        <v>0</v>
      </c>
      <c r="AZ82" s="332" t="str">
        <f>'USER FORM2'!$AQ$3</f>
        <v/>
      </c>
      <c r="BA82" s="337" t="str">
        <f>'USER FORM5'!$AP$2</f>
        <v/>
      </c>
      <c r="BB82" s="332" t="str">
        <f>IF('USER FORM5'!$AE$2=0,"",'USER FORM5'!$AE$2)</f>
        <v>NO</v>
      </c>
      <c r="BC82" s="337" t="str">
        <f>'USER FORM5'!$AZ$2</f>
        <v>NO EXTC</v>
      </c>
      <c r="BD82" s="332" t="str">
        <f>IF('USER FEEDBACK'!$C$47=0,"",'USER FEEDBACK'!$C$47)</f>
        <v/>
      </c>
      <c r="BE82" t="str">
        <f>'USER FEEDBACK'!$Q$8</f>
        <v>NO</v>
      </c>
      <c r="BF82" t="str">
        <f>'USER FEEDBACK'!$Q$11</f>
        <v>Missing Information</v>
      </c>
      <c r="BG82" t="str">
        <f>'USER FEEDBACK'!$Q$14</f>
        <v>No</v>
      </c>
      <c r="BH82" t="str">
        <f>'USER FEEDBACK'!$Q$20&amp;" "&amp;'USER FEEDBACK'!$Q$21&amp;" "&amp;'USER FEEDBACK'!$Q$22</f>
        <v xml:space="preserve">  - -  - -</v>
      </c>
      <c r="BI82" t="str">
        <f>'USER FORM1'!$C$65</f>
        <v>VERSION 2</v>
      </c>
      <c r="BJ82">
        <f>'USER FORM4'!$G$38</f>
        <v>0</v>
      </c>
      <c r="BK82">
        <f>'USER FEEDBACK'!$V$7</f>
        <v>0</v>
      </c>
      <c r="BL82" t="str">
        <f>(IF(OR('USER FEEDBACK'!$Z$64,'USER FEEDBACK'!$Z$31="Q4R"),"Y","N"))</f>
        <v>N</v>
      </c>
      <c r="BM82">
        <f>'USER FORM1'!$D$25</f>
        <v>0</v>
      </c>
      <c r="BN82">
        <f>'USER FORM1'!$D$26</f>
        <v>0</v>
      </c>
      <c r="BO82">
        <f>'USER FORM1'!$D$27</f>
        <v>0</v>
      </c>
      <c r="BP82" t="str">
        <f>IF('USER FEEDBACK'!$AA$64=TRUE, "Y","N")</f>
        <v>N</v>
      </c>
      <c r="BQ82" t="str">
        <f>IF('USER FEEDBACK'!$AC$64=TRUE, "Y","N")</f>
        <v>N</v>
      </c>
      <c r="BR82" t="str">
        <f>IF('USER FEEDBACK'!$AB$64=TRUE, "Y","N")</f>
        <v>N</v>
      </c>
      <c r="BS82" t="str">
        <f>IF('USER FEEDBACK'!$AD$64=TRUE, "Y","N")</f>
        <v>N</v>
      </c>
      <c r="BT82" t="str">
        <f>IF('USER FEEDBACK'!$AE$64=TRUE, "Y","N")</f>
        <v>N</v>
      </c>
      <c r="BU82" t="str">
        <f>IF('USER FEEDBACK'!$AF$64=TRUE, "Y","N")</f>
        <v>N</v>
      </c>
      <c r="BV82">
        <f>'CHECK CONTEXT'!$B$8</f>
        <v>0</v>
      </c>
      <c r="BW82" s="15">
        <f>'CHECK CONTEXT'!$B$12</f>
        <v>0</v>
      </c>
      <c r="BX82">
        <f>'CHECK CONTEXT'!$I$5</f>
        <v>0</v>
      </c>
      <c r="BY82">
        <f ca="1">SUM('USER FEEDBACK'!$G$7:$G$17)</f>
        <v>0</v>
      </c>
      <c r="BZ82">
        <f>'CHECK CONTEXT'!$B$5</f>
        <v>0</v>
      </c>
      <c r="CA82">
        <f>'CHECK CONTEXT'!$B$6</f>
        <v>0</v>
      </c>
      <c r="CB82">
        <f>'CHECK CONTEXT'!$B$7</f>
        <v>0</v>
      </c>
      <c r="CC82">
        <f>'CHECK CONTEXT'!$B$8</f>
        <v>0</v>
      </c>
      <c r="CD82">
        <f>'CHECK CONTEXT'!$B$9</f>
        <v>0</v>
      </c>
    </row>
    <row r="83" spans="1:82">
      <c r="A83" s="332" t="str">
        <f>IF('USER FORM1'!$C$10="","",'USER FORM1'!$C$10)</f>
        <v/>
      </c>
      <c r="B83" s="332" t="str">
        <f>IF('USER FORM1'!$D$10="","",'USER FORM1'!$D$10)</f>
        <v/>
      </c>
      <c r="C83" s="332" t="str">
        <f>TRIM(IF('USER FORM1'!$E$10="", "",'USER FORM1'!$E$10))</f>
        <v/>
      </c>
      <c r="D83" s="332" t="str">
        <f>IF('USER FORM1'!$F$10="","",'USER FORM1'!$F$10)</f>
        <v/>
      </c>
      <c r="E83" s="332" t="str">
        <f>IF('USER FORM1'!$G$10="", "",'USER FORM1'!$G$10)</f>
        <v/>
      </c>
      <c r="F83" s="339" t="s">
        <v>16107</v>
      </c>
      <c r="G83" s="340" t="str">
        <f>IF(ISERROR(VLOOKUP($S83,'USER FORM2'!$B$10:$AU$21,2,FALSE)),"",VLOOKUP($S83,'USER FORM2'!$B$10:$AU$21,2,FALSE))</f>
        <v/>
      </c>
      <c r="H83" s="340" t="str">
        <f>IF(ISERROR(VLOOKUP($S83,'USER FORM2'!$B$10:$AU$21,3,FALSE)),"",VLOOKUP($S83,'USER FORM2'!$B$10:$AU$21,3,FALSE))</f>
        <v/>
      </c>
      <c r="I83" s="340" t="str">
        <f>IF(ISERROR(VLOOKUP($S83,'USER FORM2'!$B$10:$AU$21,4,FALSE)),"",VLOOKUP($S83,'USER FORM2'!$B$10:$AU$21,4,FALSE))</f>
        <v/>
      </c>
      <c r="J83" s="340" t="str">
        <f>IF(ISERROR(VLOOKUP($S83,'USER FORM2'!$B$10:$AU$21,5,FALSE)),"",VLOOKUP($S83,'USER FORM2'!$B$10:$AU$21,5,FALSE))</f>
        <v/>
      </c>
      <c r="K83" s="340" t="str">
        <f>IF(ISERROR(VLOOKUP($S83,'USER FORM2'!$B$10:$AU$21,6,FALSE)),"",VLOOKUP($S83,'USER FORM2'!$B$10:$AU$21,6,FALSE))</f>
        <v/>
      </c>
      <c r="L83" s="340" t="str">
        <f>IF(ISERROR(VLOOKUP($S83,'USER FORM2'!$B$10:$AU$21,7,FALSE)),"",VLOOKUP($S83,'USER FORM2'!$B$10:$AU$21,7,FALSE))</f>
        <v/>
      </c>
      <c r="M83" s="341" t="str">
        <f>IF(ISERROR(VLOOKUP($S83,'USER FORM2'!$B$10:$BB$21,51,FALSE)),"",VLOOKUP($S83,'USER FORM2'!$B$10:$BB$21,51,FALSE))</f>
        <v/>
      </c>
      <c r="N83" s="341" t="str">
        <f>IF(ISERROR(VLOOKUP($S83,'USER FORM2'!$B$10:$BB$21,52,FALSE)),"",VLOOKUP($S83,'USER FORM2'!$B$10:$BB$21,52,FALSE))</f>
        <v/>
      </c>
      <c r="O83" s="341" t="str">
        <f>IF(ISERROR(VLOOKUP($S83,'USER FORM2'!$B$10:$BB$21,12,FALSE)),"",VLOOKUP($S83,'USER FORM2'!$B$10:$BB$21,12,FALSE))</f>
        <v/>
      </c>
      <c r="P83" s="342" t="str">
        <f>IF(ISERROR(VLOOKUP($S83,'USER FORM2'!$B$10:$BB$21,13,FALSE)),"",IF(VLOOKUP($S83,'USER FORM2'!$B$10:$BB$21,13,FALSE)="","",VLOOKUP($S83,'USER FORM2'!$B$10:$BB$21,13,FALSE)))</f>
        <v/>
      </c>
      <c r="Q83" s="342" t="str">
        <f>IF(ISERROR(VLOOKUP($S83,'USER FORM2'!$B$10:$BB$21,16,FALSE)),"",VLOOKUP($S83,'USER FORM2'!$B$10:$BB$21,16,FALSE))</f>
        <v/>
      </c>
      <c r="R83" s="342" t="str">
        <f>IF(ISERROR(VLOOKUP($S83,'USER FORM2'!$B$10:$AW$21,43,FALSE)),"",VLOOKUP($S83,'USER FORM2'!$B$10:$AW$21,43,FALSE))</f>
        <v/>
      </c>
      <c r="S83" s="340" t="str">
        <f>IF('USER FORM3'!C84="","",'USER FORM3'!C84)</f>
        <v/>
      </c>
      <c r="T83" s="340" t="str">
        <f>IF('USER FORM3'!D84="","",'USER FORM3'!D84)</f>
        <v/>
      </c>
      <c r="U83" s="340" t="str">
        <f>IF('USER FORM3'!E84="","",'USER FORM3'!E84)</f>
        <v/>
      </c>
      <c r="V83" s="340" t="str">
        <f>IF('USER FORM3'!F84="","",'USER FORM3'!F84)</f>
        <v/>
      </c>
      <c r="W83" s="340" t="str">
        <f>IF('USER FORM3'!G84="","",'USER FORM3'!G84)</f>
        <v/>
      </c>
      <c r="X83" s="340" t="str">
        <f>IF('USER FORM3'!H84="","",'USER FORM3'!H84)</f>
        <v/>
      </c>
      <c r="Y83" s="340" t="str">
        <f>IF('USER FORM3'!I84="","",'USER FORM3'!I84)</f>
        <v/>
      </c>
      <c r="Z83" s="340" t="str">
        <f>IF('USER FORM3'!J84="","",'USER FORM3'!J84)</f>
        <v/>
      </c>
      <c r="AA83" s="340" t="str">
        <f>IF('USER FORM3'!K84="","",'USER FORM3'!K84)</f>
        <v/>
      </c>
      <c r="AB83" s="340" t="str">
        <f>IF('USER FORM3'!L84="","",'USER FORM3'!L84)</f>
        <v/>
      </c>
      <c r="AC83" s="340" t="str">
        <f>IF('USER FORM3'!M84="","",'USER FORM3'!M84)</f>
        <v/>
      </c>
      <c r="AD83" s="340" t="str">
        <f>IF('USER FORM3'!N84="","",'USER FORM3'!N84)</f>
        <v/>
      </c>
      <c r="AE83" s="340" t="str">
        <f>IF('USER FORM3'!O84="","",'USER FORM3'!O84)</f>
        <v/>
      </c>
      <c r="AF83" s="340" t="str">
        <f>IF('USER FORM3'!P84="","",'USER FORM3'!P84)</f>
        <v/>
      </c>
      <c r="AG83" s="340" t="str">
        <f>IF('USER FORM3'!Q84="","",'USER FORM3'!Q84)</f>
        <v/>
      </c>
      <c r="AH83" s="14"/>
      <c r="AI83" s="14"/>
      <c r="AJ83" s="14"/>
      <c r="AK83" s="14"/>
      <c r="AL83" s="14"/>
      <c r="AM83" s="332" t="str">
        <f>'USER FORM3'!$AY$17</f>
        <v/>
      </c>
      <c r="AN83" s="335" t="str">
        <f>'USER FORM3'!$AY$24</f>
        <v/>
      </c>
      <c r="AO83" s="336" t="str">
        <f>'USER FORM3'!$AY$18</f>
        <v/>
      </c>
      <c r="AP83" s="336" t="str">
        <f>'USER FORM3'!$AY$20</f>
        <v/>
      </c>
      <c r="AQ83" s="337" t="str">
        <f>'USER FORM3'!$AY$19</f>
        <v/>
      </c>
      <c r="AR83" s="337" t="str">
        <f>'USER FORM3'!$AY$22</f>
        <v/>
      </c>
      <c r="AS83" s="436" t="str">
        <f>'USER FORM3'!$AY$36</f>
        <v/>
      </c>
      <c r="AT83" s="336">
        <f>'USER FORM3'!$AY$23</f>
        <v>1</v>
      </c>
      <c r="AU83" s="336" t="str">
        <f>'USER FORM3'!$AY$21</f>
        <v/>
      </c>
      <c r="AV83" s="337" t="str">
        <f>IFERROR('USER FORM3'!$AY$25,"")</f>
        <v/>
      </c>
      <c r="AW83" s="338">
        <f>COUNTIFS(DEGREE_TYPE,"Bachelor",'USER FORM2'!$N$10:$N$21,"PROGRAM GRADUATED")+COUNTIFS(DEGREE_TYPE,"Bachelor",'USER FORM2'!$N$10:$N$21,"PROGRAM IN PROGRESS")</f>
        <v>0</v>
      </c>
      <c r="AX83" s="338">
        <f t="shared" si="2"/>
        <v>0</v>
      </c>
      <c r="AY83" s="338">
        <f t="shared" si="3"/>
        <v>0</v>
      </c>
      <c r="AZ83" s="332" t="str">
        <f>'USER FORM2'!$AQ$3</f>
        <v/>
      </c>
      <c r="BA83" s="337" t="str">
        <f>'USER FORM5'!$AP$2</f>
        <v/>
      </c>
      <c r="BB83" s="332" t="str">
        <f>IF('USER FORM5'!$AE$2=0,"",'USER FORM5'!$AE$2)</f>
        <v>NO</v>
      </c>
      <c r="BC83" s="337" t="str">
        <f>'USER FORM5'!$AZ$2</f>
        <v>NO EXTC</v>
      </c>
      <c r="BD83" s="332" t="str">
        <f>IF('USER FEEDBACK'!$C$47=0,"",'USER FEEDBACK'!$C$47)</f>
        <v/>
      </c>
      <c r="BE83" t="str">
        <f>'USER FEEDBACK'!$Q$8</f>
        <v>NO</v>
      </c>
      <c r="BF83" t="str">
        <f>'USER FEEDBACK'!$Q$11</f>
        <v>Missing Information</v>
      </c>
      <c r="BG83" t="str">
        <f>'USER FEEDBACK'!$Q$14</f>
        <v>No</v>
      </c>
      <c r="BH83" t="str">
        <f>'USER FEEDBACK'!$Q$20&amp;" "&amp;'USER FEEDBACK'!$Q$21&amp;" "&amp;'USER FEEDBACK'!$Q$22</f>
        <v xml:space="preserve">  - -  - -</v>
      </c>
      <c r="BI83" t="str">
        <f>'USER FORM1'!$C$65</f>
        <v>VERSION 2</v>
      </c>
      <c r="BJ83">
        <f>'USER FORM4'!$G$38</f>
        <v>0</v>
      </c>
      <c r="BK83">
        <f>'USER FEEDBACK'!$V$7</f>
        <v>0</v>
      </c>
      <c r="BL83" t="str">
        <f>(IF(OR('USER FEEDBACK'!$Z$64,'USER FEEDBACK'!$Z$31="Q4R"),"Y","N"))</f>
        <v>N</v>
      </c>
      <c r="BM83">
        <f>'USER FORM1'!$D$25</f>
        <v>0</v>
      </c>
      <c r="BN83">
        <f>'USER FORM1'!$D$26</f>
        <v>0</v>
      </c>
      <c r="BO83">
        <f>'USER FORM1'!$D$27</f>
        <v>0</v>
      </c>
      <c r="BP83" t="str">
        <f>IF('USER FEEDBACK'!$AA$64=TRUE, "Y","N")</f>
        <v>N</v>
      </c>
      <c r="BQ83" t="str">
        <f>IF('USER FEEDBACK'!$AC$64=TRUE, "Y","N")</f>
        <v>N</v>
      </c>
      <c r="BR83" t="str">
        <f>IF('USER FEEDBACK'!$AB$64=TRUE, "Y","N")</f>
        <v>N</v>
      </c>
      <c r="BS83" t="str">
        <f>IF('USER FEEDBACK'!$AD$64=TRUE, "Y","N")</f>
        <v>N</v>
      </c>
      <c r="BT83" t="str">
        <f>IF('USER FEEDBACK'!$AE$64=TRUE, "Y","N")</f>
        <v>N</v>
      </c>
      <c r="BU83" t="str">
        <f>IF('USER FEEDBACK'!$AF$64=TRUE, "Y","N")</f>
        <v>N</v>
      </c>
      <c r="BV83">
        <f>'CHECK CONTEXT'!$B$8</f>
        <v>0</v>
      </c>
      <c r="BW83" s="15">
        <f>'CHECK CONTEXT'!$B$12</f>
        <v>0</v>
      </c>
      <c r="BX83">
        <f>'CHECK CONTEXT'!$I$5</f>
        <v>0</v>
      </c>
      <c r="BY83">
        <f ca="1">SUM('USER FEEDBACK'!$G$7:$G$17)</f>
        <v>0</v>
      </c>
      <c r="BZ83">
        <f>'CHECK CONTEXT'!$B$5</f>
        <v>0</v>
      </c>
      <c r="CA83">
        <f>'CHECK CONTEXT'!$B$6</f>
        <v>0</v>
      </c>
      <c r="CB83">
        <f>'CHECK CONTEXT'!$B$7</f>
        <v>0</v>
      </c>
      <c r="CC83">
        <f>'CHECK CONTEXT'!$B$8</f>
        <v>0</v>
      </c>
      <c r="CD83">
        <f>'CHECK CONTEXT'!$B$9</f>
        <v>0</v>
      </c>
    </row>
    <row r="84" spans="1:82">
      <c r="A84" s="332" t="str">
        <f>IF('USER FORM1'!$C$10="","",'USER FORM1'!$C$10)</f>
        <v/>
      </c>
      <c r="B84" s="332" t="str">
        <f>IF('USER FORM1'!$D$10="","",'USER FORM1'!$D$10)</f>
        <v/>
      </c>
      <c r="C84" s="332" t="str">
        <f>TRIM(IF('USER FORM1'!$E$10="", "",'USER FORM1'!$E$10))</f>
        <v/>
      </c>
      <c r="D84" s="332" t="str">
        <f>IF('USER FORM1'!$F$10="","",'USER FORM1'!$F$10)</f>
        <v/>
      </c>
      <c r="E84" s="332" t="str">
        <f>IF('USER FORM1'!$G$10="", "",'USER FORM1'!$G$10)</f>
        <v/>
      </c>
      <c r="F84" s="339" t="s">
        <v>16107</v>
      </c>
      <c r="G84" s="340" t="str">
        <f>IF(ISERROR(VLOOKUP($S84,'USER FORM2'!$B$10:$AU$21,2,FALSE)),"",VLOOKUP($S84,'USER FORM2'!$B$10:$AU$21,2,FALSE))</f>
        <v/>
      </c>
      <c r="H84" s="340" t="str">
        <f>IF(ISERROR(VLOOKUP($S84,'USER FORM2'!$B$10:$AU$21,3,FALSE)),"",VLOOKUP($S84,'USER FORM2'!$B$10:$AU$21,3,FALSE))</f>
        <v/>
      </c>
      <c r="I84" s="340" t="str">
        <f>IF(ISERROR(VLOOKUP($S84,'USER FORM2'!$B$10:$AU$21,4,FALSE)),"",VLOOKUP($S84,'USER FORM2'!$B$10:$AU$21,4,FALSE))</f>
        <v/>
      </c>
      <c r="J84" s="340" t="str">
        <f>IF(ISERROR(VLOOKUP($S84,'USER FORM2'!$B$10:$AU$21,5,FALSE)),"",VLOOKUP($S84,'USER FORM2'!$B$10:$AU$21,5,FALSE))</f>
        <v/>
      </c>
      <c r="K84" s="340" t="str">
        <f>IF(ISERROR(VLOOKUP($S84,'USER FORM2'!$B$10:$AU$21,6,FALSE)),"",VLOOKUP($S84,'USER FORM2'!$B$10:$AU$21,6,FALSE))</f>
        <v/>
      </c>
      <c r="L84" s="340" t="str">
        <f>IF(ISERROR(VLOOKUP($S84,'USER FORM2'!$B$10:$AU$21,7,FALSE)),"",VLOOKUP($S84,'USER FORM2'!$B$10:$AU$21,7,FALSE))</f>
        <v/>
      </c>
      <c r="M84" s="341" t="str">
        <f>IF(ISERROR(VLOOKUP($S84,'USER FORM2'!$B$10:$BB$21,51,FALSE)),"",VLOOKUP($S84,'USER FORM2'!$B$10:$BB$21,51,FALSE))</f>
        <v/>
      </c>
      <c r="N84" s="341" t="str">
        <f>IF(ISERROR(VLOOKUP($S84,'USER FORM2'!$B$10:$BB$21,52,FALSE)),"",VLOOKUP($S84,'USER FORM2'!$B$10:$BB$21,52,FALSE))</f>
        <v/>
      </c>
      <c r="O84" s="341" t="str">
        <f>IF(ISERROR(VLOOKUP($S84,'USER FORM2'!$B$10:$BB$21,12,FALSE)),"",VLOOKUP($S84,'USER FORM2'!$B$10:$BB$21,12,FALSE))</f>
        <v/>
      </c>
      <c r="P84" s="342" t="str">
        <f>IF(ISERROR(VLOOKUP($S84,'USER FORM2'!$B$10:$BB$21,13,FALSE)),"",IF(VLOOKUP($S84,'USER FORM2'!$B$10:$BB$21,13,FALSE)="","",VLOOKUP($S84,'USER FORM2'!$B$10:$BB$21,13,FALSE)))</f>
        <v/>
      </c>
      <c r="Q84" s="342" t="str">
        <f>IF(ISERROR(VLOOKUP($S84,'USER FORM2'!$B$10:$BB$21,16,FALSE)),"",VLOOKUP($S84,'USER FORM2'!$B$10:$BB$21,16,FALSE))</f>
        <v/>
      </c>
      <c r="R84" s="342" t="str">
        <f>IF(ISERROR(VLOOKUP($S84,'USER FORM2'!$B$10:$AW$21,43,FALSE)),"",VLOOKUP($S84,'USER FORM2'!$B$10:$AW$21,43,FALSE))</f>
        <v/>
      </c>
      <c r="S84" s="340" t="str">
        <f>IF('USER FORM3'!C85="","",'USER FORM3'!C85)</f>
        <v/>
      </c>
      <c r="T84" s="340" t="str">
        <f>IF('USER FORM3'!D85="","",'USER FORM3'!D85)</f>
        <v/>
      </c>
      <c r="U84" s="340" t="str">
        <f>IF('USER FORM3'!E85="","",'USER FORM3'!E85)</f>
        <v/>
      </c>
      <c r="V84" s="340" t="str">
        <f>IF('USER FORM3'!F85="","",'USER FORM3'!F85)</f>
        <v/>
      </c>
      <c r="W84" s="340" t="str">
        <f>IF('USER FORM3'!G85="","",'USER FORM3'!G85)</f>
        <v/>
      </c>
      <c r="X84" s="340" t="str">
        <f>IF('USER FORM3'!H85="","",'USER FORM3'!H85)</f>
        <v/>
      </c>
      <c r="Y84" s="340" t="str">
        <f>IF('USER FORM3'!I85="","",'USER FORM3'!I85)</f>
        <v/>
      </c>
      <c r="Z84" s="340" t="str">
        <f>IF('USER FORM3'!J85="","",'USER FORM3'!J85)</f>
        <v/>
      </c>
      <c r="AA84" s="340" t="str">
        <f>IF('USER FORM3'!K85="","",'USER FORM3'!K85)</f>
        <v/>
      </c>
      <c r="AB84" s="340" t="str">
        <f>IF('USER FORM3'!L85="","",'USER FORM3'!L85)</f>
        <v/>
      </c>
      <c r="AC84" s="340" t="str">
        <f>IF('USER FORM3'!M85="","",'USER FORM3'!M85)</f>
        <v/>
      </c>
      <c r="AD84" s="340" t="str">
        <f>IF('USER FORM3'!N85="","",'USER FORM3'!N85)</f>
        <v/>
      </c>
      <c r="AE84" s="340" t="str">
        <f>IF('USER FORM3'!O85="","",'USER FORM3'!O85)</f>
        <v/>
      </c>
      <c r="AF84" s="340" t="str">
        <f>IF('USER FORM3'!P85="","",'USER FORM3'!P85)</f>
        <v/>
      </c>
      <c r="AG84" s="340" t="str">
        <f>IF('USER FORM3'!Q85="","",'USER FORM3'!Q85)</f>
        <v/>
      </c>
      <c r="AH84" s="14"/>
      <c r="AI84" s="14"/>
      <c r="AJ84" s="14"/>
      <c r="AK84" s="14"/>
      <c r="AL84" s="14"/>
      <c r="AM84" s="332" t="str">
        <f>'USER FORM3'!$AY$17</f>
        <v/>
      </c>
      <c r="AN84" s="335" t="str">
        <f>'USER FORM3'!$AY$24</f>
        <v/>
      </c>
      <c r="AO84" s="336" t="str">
        <f>'USER FORM3'!$AY$18</f>
        <v/>
      </c>
      <c r="AP84" s="336" t="str">
        <f>'USER FORM3'!$AY$20</f>
        <v/>
      </c>
      <c r="AQ84" s="337" t="str">
        <f>'USER FORM3'!$AY$19</f>
        <v/>
      </c>
      <c r="AR84" s="337" t="str">
        <f>'USER FORM3'!$AY$22</f>
        <v/>
      </c>
      <c r="AS84" s="436" t="str">
        <f>'USER FORM3'!$AY$36</f>
        <v/>
      </c>
      <c r="AT84" s="336">
        <f>'USER FORM3'!$AY$23</f>
        <v>1</v>
      </c>
      <c r="AU84" s="336" t="str">
        <f>'USER FORM3'!$AY$21</f>
        <v/>
      </c>
      <c r="AV84" s="337" t="str">
        <f>IFERROR('USER FORM3'!$AY$25,"")</f>
        <v/>
      </c>
      <c r="AW84" s="338">
        <f>COUNTIFS(DEGREE_TYPE,"Bachelor",'USER FORM2'!$N$10:$N$21,"PROGRAM GRADUATED")+COUNTIFS(DEGREE_TYPE,"Bachelor",'USER FORM2'!$N$10:$N$21,"PROGRAM IN PROGRESS")</f>
        <v>0</v>
      </c>
      <c r="AX84" s="338">
        <f t="shared" si="2"/>
        <v>0</v>
      </c>
      <c r="AY84" s="338">
        <f t="shared" si="3"/>
        <v>0</v>
      </c>
      <c r="AZ84" s="332" t="str">
        <f>'USER FORM2'!$AQ$3</f>
        <v/>
      </c>
      <c r="BA84" s="337" t="str">
        <f>'USER FORM5'!$AP$2</f>
        <v/>
      </c>
      <c r="BB84" s="332" t="str">
        <f>IF('USER FORM5'!$AE$2=0,"",'USER FORM5'!$AE$2)</f>
        <v>NO</v>
      </c>
      <c r="BC84" s="337" t="str">
        <f>'USER FORM5'!$AZ$2</f>
        <v>NO EXTC</v>
      </c>
      <c r="BD84" s="332" t="str">
        <f>IF('USER FEEDBACK'!$C$47=0,"",'USER FEEDBACK'!$C$47)</f>
        <v/>
      </c>
      <c r="BE84" t="str">
        <f>'USER FEEDBACK'!$Q$8</f>
        <v>NO</v>
      </c>
      <c r="BF84" t="str">
        <f>'USER FEEDBACK'!$Q$11</f>
        <v>Missing Information</v>
      </c>
      <c r="BG84" t="str">
        <f>'USER FEEDBACK'!$Q$14</f>
        <v>No</v>
      </c>
      <c r="BH84" t="str">
        <f>'USER FEEDBACK'!$Q$20&amp;" "&amp;'USER FEEDBACK'!$Q$21&amp;" "&amp;'USER FEEDBACK'!$Q$22</f>
        <v xml:space="preserve">  - -  - -</v>
      </c>
      <c r="BI84" t="str">
        <f>'USER FORM1'!$C$65</f>
        <v>VERSION 2</v>
      </c>
      <c r="BJ84">
        <f>'USER FORM4'!$G$38</f>
        <v>0</v>
      </c>
      <c r="BK84">
        <f>'USER FEEDBACK'!$V$7</f>
        <v>0</v>
      </c>
      <c r="BL84" t="str">
        <f>(IF(OR('USER FEEDBACK'!$Z$64,'USER FEEDBACK'!$Z$31="Q4R"),"Y","N"))</f>
        <v>N</v>
      </c>
      <c r="BM84">
        <f>'USER FORM1'!$D$25</f>
        <v>0</v>
      </c>
      <c r="BN84">
        <f>'USER FORM1'!$D$26</f>
        <v>0</v>
      </c>
      <c r="BO84">
        <f>'USER FORM1'!$D$27</f>
        <v>0</v>
      </c>
      <c r="BP84" t="str">
        <f>IF('USER FEEDBACK'!$AA$64=TRUE, "Y","N")</f>
        <v>N</v>
      </c>
      <c r="BQ84" t="str">
        <f>IF('USER FEEDBACK'!$AC$64=TRUE, "Y","N")</f>
        <v>N</v>
      </c>
      <c r="BR84" t="str">
        <f>IF('USER FEEDBACK'!$AB$64=TRUE, "Y","N")</f>
        <v>N</v>
      </c>
      <c r="BS84" t="str">
        <f>IF('USER FEEDBACK'!$AD$64=TRUE, "Y","N")</f>
        <v>N</v>
      </c>
      <c r="BT84" t="str">
        <f>IF('USER FEEDBACK'!$AE$64=TRUE, "Y","N")</f>
        <v>N</v>
      </c>
      <c r="BU84" t="str">
        <f>IF('USER FEEDBACK'!$AF$64=TRUE, "Y","N")</f>
        <v>N</v>
      </c>
      <c r="BV84">
        <f>'CHECK CONTEXT'!$B$8</f>
        <v>0</v>
      </c>
      <c r="BW84" s="15">
        <f>'CHECK CONTEXT'!$B$12</f>
        <v>0</v>
      </c>
      <c r="BX84">
        <f>'CHECK CONTEXT'!$I$5</f>
        <v>0</v>
      </c>
      <c r="BY84">
        <f ca="1">SUM('USER FEEDBACK'!$G$7:$G$17)</f>
        <v>0</v>
      </c>
      <c r="BZ84">
        <f>'CHECK CONTEXT'!$B$5</f>
        <v>0</v>
      </c>
      <c r="CA84">
        <f>'CHECK CONTEXT'!$B$6</f>
        <v>0</v>
      </c>
      <c r="CB84">
        <f>'CHECK CONTEXT'!$B$7</f>
        <v>0</v>
      </c>
      <c r="CC84">
        <f>'CHECK CONTEXT'!$B$8</f>
        <v>0</v>
      </c>
      <c r="CD84">
        <f>'CHECK CONTEXT'!$B$9</f>
        <v>0</v>
      </c>
    </row>
    <row r="85" spans="1:82">
      <c r="A85" s="332" t="str">
        <f>IF('USER FORM1'!$C$10="","",'USER FORM1'!$C$10)</f>
        <v/>
      </c>
      <c r="B85" s="332" t="str">
        <f>IF('USER FORM1'!$D$10="","",'USER FORM1'!$D$10)</f>
        <v/>
      </c>
      <c r="C85" s="332" t="str">
        <f>TRIM(IF('USER FORM1'!$E$10="", "",'USER FORM1'!$E$10))</f>
        <v/>
      </c>
      <c r="D85" s="332" t="str">
        <f>IF('USER FORM1'!$F$10="","",'USER FORM1'!$F$10)</f>
        <v/>
      </c>
      <c r="E85" s="332" t="str">
        <f>IF('USER FORM1'!$G$10="", "",'USER FORM1'!$G$10)</f>
        <v/>
      </c>
      <c r="F85" s="339" t="s">
        <v>16107</v>
      </c>
      <c r="G85" s="340" t="str">
        <f>IF(ISERROR(VLOOKUP($S85,'USER FORM2'!$B$10:$AU$21,2,FALSE)),"",VLOOKUP($S85,'USER FORM2'!$B$10:$AU$21,2,FALSE))</f>
        <v/>
      </c>
      <c r="H85" s="340" t="str">
        <f>IF(ISERROR(VLOOKUP($S85,'USER FORM2'!$B$10:$AU$21,3,FALSE)),"",VLOOKUP($S85,'USER FORM2'!$B$10:$AU$21,3,FALSE))</f>
        <v/>
      </c>
      <c r="I85" s="340" t="str">
        <f>IF(ISERROR(VLOOKUP($S85,'USER FORM2'!$B$10:$AU$21,4,FALSE)),"",VLOOKUP($S85,'USER FORM2'!$B$10:$AU$21,4,FALSE))</f>
        <v/>
      </c>
      <c r="J85" s="340" t="str">
        <f>IF(ISERROR(VLOOKUP($S85,'USER FORM2'!$B$10:$AU$21,5,FALSE)),"",VLOOKUP($S85,'USER FORM2'!$B$10:$AU$21,5,FALSE))</f>
        <v/>
      </c>
      <c r="K85" s="340" t="str">
        <f>IF(ISERROR(VLOOKUP($S85,'USER FORM2'!$B$10:$AU$21,6,FALSE)),"",VLOOKUP($S85,'USER FORM2'!$B$10:$AU$21,6,FALSE))</f>
        <v/>
      </c>
      <c r="L85" s="340" t="str">
        <f>IF(ISERROR(VLOOKUP($S85,'USER FORM2'!$B$10:$AU$21,7,FALSE)),"",VLOOKUP($S85,'USER FORM2'!$B$10:$AU$21,7,FALSE))</f>
        <v/>
      </c>
      <c r="M85" s="341" t="str">
        <f>IF(ISERROR(VLOOKUP($S85,'USER FORM2'!$B$10:$BB$21,51,FALSE)),"",VLOOKUP($S85,'USER FORM2'!$B$10:$BB$21,51,FALSE))</f>
        <v/>
      </c>
      <c r="N85" s="341" t="str">
        <f>IF(ISERROR(VLOOKUP($S85,'USER FORM2'!$B$10:$BB$21,52,FALSE)),"",VLOOKUP($S85,'USER FORM2'!$B$10:$BB$21,52,FALSE))</f>
        <v/>
      </c>
      <c r="O85" s="341" t="str">
        <f>IF(ISERROR(VLOOKUP($S85,'USER FORM2'!$B$10:$BB$21,12,FALSE)),"",VLOOKUP($S85,'USER FORM2'!$B$10:$BB$21,12,FALSE))</f>
        <v/>
      </c>
      <c r="P85" s="342" t="str">
        <f>IF(ISERROR(VLOOKUP($S85,'USER FORM2'!$B$10:$BB$21,13,FALSE)),"",IF(VLOOKUP($S85,'USER FORM2'!$B$10:$BB$21,13,FALSE)="","",VLOOKUP($S85,'USER FORM2'!$B$10:$BB$21,13,FALSE)))</f>
        <v/>
      </c>
      <c r="Q85" s="342" t="str">
        <f>IF(ISERROR(VLOOKUP($S85,'USER FORM2'!$B$10:$BB$21,16,FALSE)),"",VLOOKUP($S85,'USER FORM2'!$B$10:$BB$21,16,FALSE))</f>
        <v/>
      </c>
      <c r="R85" s="342" t="str">
        <f>IF(ISERROR(VLOOKUP($S85,'USER FORM2'!$B$10:$AW$21,43,FALSE)),"",VLOOKUP($S85,'USER FORM2'!$B$10:$AW$21,43,FALSE))</f>
        <v/>
      </c>
      <c r="S85" s="340" t="str">
        <f>IF('USER FORM3'!C86="","",'USER FORM3'!C86)</f>
        <v/>
      </c>
      <c r="T85" s="340" t="str">
        <f>IF('USER FORM3'!D86="","",'USER FORM3'!D86)</f>
        <v/>
      </c>
      <c r="U85" s="340" t="str">
        <f>IF('USER FORM3'!E86="","",'USER FORM3'!E86)</f>
        <v/>
      </c>
      <c r="V85" s="340" t="str">
        <f>IF('USER FORM3'!F86="","",'USER FORM3'!F86)</f>
        <v/>
      </c>
      <c r="W85" s="340" t="str">
        <f>IF('USER FORM3'!G86="","",'USER FORM3'!G86)</f>
        <v/>
      </c>
      <c r="X85" s="340" t="str">
        <f>IF('USER FORM3'!H86="","",'USER FORM3'!H86)</f>
        <v/>
      </c>
      <c r="Y85" s="340" t="str">
        <f>IF('USER FORM3'!I86="","",'USER FORM3'!I86)</f>
        <v/>
      </c>
      <c r="Z85" s="340" t="str">
        <f>IF('USER FORM3'!J86="","",'USER FORM3'!J86)</f>
        <v/>
      </c>
      <c r="AA85" s="340" t="str">
        <f>IF('USER FORM3'!K86="","",'USER FORM3'!K86)</f>
        <v/>
      </c>
      <c r="AB85" s="340" t="str">
        <f>IF('USER FORM3'!L86="","",'USER FORM3'!L86)</f>
        <v/>
      </c>
      <c r="AC85" s="340" t="str">
        <f>IF('USER FORM3'!M86="","",'USER FORM3'!M86)</f>
        <v/>
      </c>
      <c r="AD85" s="340" t="str">
        <f>IF('USER FORM3'!N86="","",'USER FORM3'!N86)</f>
        <v/>
      </c>
      <c r="AE85" s="340" t="str">
        <f>IF('USER FORM3'!O86="","",'USER FORM3'!O86)</f>
        <v/>
      </c>
      <c r="AF85" s="340" t="str">
        <f>IF('USER FORM3'!P86="","",'USER FORM3'!P86)</f>
        <v/>
      </c>
      <c r="AG85" s="340" t="str">
        <f>IF('USER FORM3'!Q86="","",'USER FORM3'!Q86)</f>
        <v/>
      </c>
      <c r="AH85" s="14"/>
      <c r="AI85" s="14"/>
      <c r="AJ85" s="14"/>
      <c r="AK85" s="14"/>
      <c r="AL85" s="14"/>
      <c r="AM85" s="332" t="str">
        <f>'USER FORM3'!$AY$17</f>
        <v/>
      </c>
      <c r="AN85" s="335" t="str">
        <f>'USER FORM3'!$AY$24</f>
        <v/>
      </c>
      <c r="AO85" s="336" t="str">
        <f>'USER FORM3'!$AY$18</f>
        <v/>
      </c>
      <c r="AP85" s="336" t="str">
        <f>'USER FORM3'!$AY$20</f>
        <v/>
      </c>
      <c r="AQ85" s="337" t="str">
        <f>'USER FORM3'!$AY$19</f>
        <v/>
      </c>
      <c r="AR85" s="337" t="str">
        <f>'USER FORM3'!$AY$22</f>
        <v/>
      </c>
      <c r="AS85" s="436" t="str">
        <f>'USER FORM3'!$AY$36</f>
        <v/>
      </c>
      <c r="AT85" s="336">
        <f>'USER FORM3'!$AY$23</f>
        <v>1</v>
      </c>
      <c r="AU85" s="336" t="str">
        <f>'USER FORM3'!$AY$21</f>
        <v/>
      </c>
      <c r="AV85" s="337" t="str">
        <f>IFERROR('USER FORM3'!$AY$25,"")</f>
        <v/>
      </c>
      <c r="AW85" s="338">
        <f>COUNTIFS(DEGREE_TYPE,"Bachelor",'USER FORM2'!$N$10:$N$21,"PROGRAM GRADUATED")+COUNTIFS(DEGREE_TYPE,"Bachelor",'USER FORM2'!$N$10:$N$21,"PROGRAM IN PROGRESS")</f>
        <v>0</v>
      </c>
      <c r="AX85" s="338">
        <f t="shared" si="2"/>
        <v>0</v>
      </c>
      <c r="AY85" s="338">
        <f t="shared" si="3"/>
        <v>0</v>
      </c>
      <c r="AZ85" s="332" t="str">
        <f>'USER FORM2'!$AQ$3</f>
        <v/>
      </c>
      <c r="BA85" s="337" t="str">
        <f>'USER FORM5'!$AP$2</f>
        <v/>
      </c>
      <c r="BB85" s="332" t="str">
        <f>IF('USER FORM5'!$AE$2=0,"",'USER FORM5'!$AE$2)</f>
        <v>NO</v>
      </c>
      <c r="BC85" s="337" t="str">
        <f>'USER FORM5'!$AZ$2</f>
        <v>NO EXTC</v>
      </c>
      <c r="BD85" s="332" t="str">
        <f>IF('USER FEEDBACK'!$C$47=0,"",'USER FEEDBACK'!$C$47)</f>
        <v/>
      </c>
      <c r="BE85" t="str">
        <f>'USER FEEDBACK'!$Q$8</f>
        <v>NO</v>
      </c>
      <c r="BF85" t="str">
        <f>'USER FEEDBACK'!$Q$11</f>
        <v>Missing Information</v>
      </c>
      <c r="BG85" t="str">
        <f>'USER FEEDBACK'!$Q$14</f>
        <v>No</v>
      </c>
      <c r="BH85" t="str">
        <f>'USER FEEDBACK'!$Q$20&amp;" "&amp;'USER FEEDBACK'!$Q$21&amp;" "&amp;'USER FEEDBACK'!$Q$22</f>
        <v xml:space="preserve">  - -  - -</v>
      </c>
      <c r="BI85" t="str">
        <f>'USER FORM1'!$C$65</f>
        <v>VERSION 2</v>
      </c>
      <c r="BJ85">
        <f>'USER FORM4'!$G$38</f>
        <v>0</v>
      </c>
      <c r="BK85">
        <f>'USER FEEDBACK'!$V$7</f>
        <v>0</v>
      </c>
      <c r="BL85" t="str">
        <f>(IF(OR('USER FEEDBACK'!$Z$64,'USER FEEDBACK'!$Z$31="Q4R"),"Y","N"))</f>
        <v>N</v>
      </c>
      <c r="BM85">
        <f>'USER FORM1'!$D$25</f>
        <v>0</v>
      </c>
      <c r="BN85">
        <f>'USER FORM1'!$D$26</f>
        <v>0</v>
      </c>
      <c r="BO85">
        <f>'USER FORM1'!$D$27</f>
        <v>0</v>
      </c>
      <c r="BP85" t="str">
        <f>IF('USER FEEDBACK'!$AA$64=TRUE, "Y","N")</f>
        <v>N</v>
      </c>
      <c r="BQ85" t="str">
        <f>IF('USER FEEDBACK'!$AC$64=TRUE, "Y","N")</f>
        <v>N</v>
      </c>
      <c r="BR85" t="str">
        <f>IF('USER FEEDBACK'!$AB$64=TRUE, "Y","N")</f>
        <v>N</v>
      </c>
      <c r="BS85" t="str">
        <f>IF('USER FEEDBACK'!$AD$64=TRUE, "Y","N")</f>
        <v>N</v>
      </c>
      <c r="BT85" t="str">
        <f>IF('USER FEEDBACK'!$AE$64=TRUE, "Y","N")</f>
        <v>N</v>
      </c>
      <c r="BU85" t="str">
        <f>IF('USER FEEDBACK'!$AF$64=TRUE, "Y","N")</f>
        <v>N</v>
      </c>
      <c r="BV85">
        <f>'CHECK CONTEXT'!$B$8</f>
        <v>0</v>
      </c>
      <c r="BW85" s="15">
        <f>'CHECK CONTEXT'!$B$12</f>
        <v>0</v>
      </c>
      <c r="BX85">
        <f>'CHECK CONTEXT'!$I$5</f>
        <v>0</v>
      </c>
      <c r="BY85">
        <f ca="1">SUM('USER FEEDBACK'!$G$7:$G$17)</f>
        <v>0</v>
      </c>
      <c r="BZ85">
        <f>'CHECK CONTEXT'!$B$5</f>
        <v>0</v>
      </c>
      <c r="CA85">
        <f>'CHECK CONTEXT'!$B$6</f>
        <v>0</v>
      </c>
      <c r="CB85">
        <f>'CHECK CONTEXT'!$B$7</f>
        <v>0</v>
      </c>
      <c r="CC85">
        <f>'CHECK CONTEXT'!$B$8</f>
        <v>0</v>
      </c>
      <c r="CD85">
        <f>'CHECK CONTEXT'!$B$9</f>
        <v>0</v>
      </c>
    </row>
    <row r="86" spans="1:82">
      <c r="A86" s="332" t="str">
        <f>IF('USER FORM1'!$C$10="","",'USER FORM1'!$C$10)</f>
        <v/>
      </c>
      <c r="B86" s="332" t="str">
        <f>IF('USER FORM1'!$D$10="","",'USER FORM1'!$D$10)</f>
        <v/>
      </c>
      <c r="C86" s="332" t="str">
        <f>TRIM(IF('USER FORM1'!$E$10="", "",'USER FORM1'!$E$10))</f>
        <v/>
      </c>
      <c r="D86" s="332" t="str">
        <f>IF('USER FORM1'!$F$10="","",'USER FORM1'!$F$10)</f>
        <v/>
      </c>
      <c r="E86" s="332" t="str">
        <f>IF('USER FORM1'!$G$10="", "",'USER FORM1'!$G$10)</f>
        <v/>
      </c>
      <c r="F86" s="339" t="s">
        <v>16107</v>
      </c>
      <c r="G86" s="340" t="str">
        <f>IF(ISERROR(VLOOKUP($S86,'USER FORM2'!$B$10:$AU$21,2,FALSE)),"",VLOOKUP($S86,'USER FORM2'!$B$10:$AU$21,2,FALSE))</f>
        <v/>
      </c>
      <c r="H86" s="340" t="str">
        <f>IF(ISERROR(VLOOKUP($S86,'USER FORM2'!$B$10:$AU$21,3,FALSE)),"",VLOOKUP($S86,'USER FORM2'!$B$10:$AU$21,3,FALSE))</f>
        <v/>
      </c>
      <c r="I86" s="340" t="str">
        <f>IF(ISERROR(VLOOKUP($S86,'USER FORM2'!$B$10:$AU$21,4,FALSE)),"",VLOOKUP($S86,'USER FORM2'!$B$10:$AU$21,4,FALSE))</f>
        <v/>
      </c>
      <c r="J86" s="340" t="str">
        <f>IF(ISERROR(VLOOKUP($S86,'USER FORM2'!$B$10:$AU$21,5,FALSE)),"",VLOOKUP($S86,'USER FORM2'!$B$10:$AU$21,5,FALSE))</f>
        <v/>
      </c>
      <c r="K86" s="340" t="str">
        <f>IF(ISERROR(VLOOKUP($S86,'USER FORM2'!$B$10:$AU$21,6,FALSE)),"",VLOOKUP($S86,'USER FORM2'!$B$10:$AU$21,6,FALSE))</f>
        <v/>
      </c>
      <c r="L86" s="340" t="str">
        <f>IF(ISERROR(VLOOKUP($S86,'USER FORM2'!$B$10:$AU$21,7,FALSE)),"",VLOOKUP($S86,'USER FORM2'!$B$10:$AU$21,7,FALSE))</f>
        <v/>
      </c>
      <c r="M86" s="341" t="str">
        <f>IF(ISERROR(VLOOKUP($S86,'USER FORM2'!$B$10:$BB$21,51,FALSE)),"",VLOOKUP($S86,'USER FORM2'!$B$10:$BB$21,51,FALSE))</f>
        <v/>
      </c>
      <c r="N86" s="341" t="str">
        <f>IF(ISERROR(VLOOKUP($S86,'USER FORM2'!$B$10:$BB$21,52,FALSE)),"",VLOOKUP($S86,'USER FORM2'!$B$10:$BB$21,52,FALSE))</f>
        <v/>
      </c>
      <c r="O86" s="341" t="str">
        <f>IF(ISERROR(VLOOKUP($S86,'USER FORM2'!$B$10:$BB$21,12,FALSE)),"",VLOOKUP($S86,'USER FORM2'!$B$10:$BB$21,12,FALSE))</f>
        <v/>
      </c>
      <c r="P86" s="342" t="str">
        <f>IF(ISERROR(VLOOKUP($S86,'USER FORM2'!$B$10:$BB$21,13,FALSE)),"",IF(VLOOKUP($S86,'USER FORM2'!$B$10:$BB$21,13,FALSE)="","",VLOOKUP($S86,'USER FORM2'!$B$10:$BB$21,13,FALSE)))</f>
        <v/>
      </c>
      <c r="Q86" s="342" t="str">
        <f>IF(ISERROR(VLOOKUP($S86,'USER FORM2'!$B$10:$BB$21,16,FALSE)),"",VLOOKUP($S86,'USER FORM2'!$B$10:$BB$21,16,FALSE))</f>
        <v/>
      </c>
      <c r="R86" s="342" t="str">
        <f>IF(ISERROR(VLOOKUP($S86,'USER FORM2'!$B$10:$AW$21,43,FALSE)),"",VLOOKUP($S86,'USER FORM2'!$B$10:$AW$21,43,FALSE))</f>
        <v/>
      </c>
      <c r="S86" s="340" t="str">
        <f>IF('USER FORM3'!C87="","",'USER FORM3'!C87)</f>
        <v/>
      </c>
      <c r="T86" s="340" t="str">
        <f>IF('USER FORM3'!D87="","",'USER FORM3'!D87)</f>
        <v/>
      </c>
      <c r="U86" s="340" t="str">
        <f>IF('USER FORM3'!E87="","",'USER FORM3'!E87)</f>
        <v/>
      </c>
      <c r="V86" s="340" t="str">
        <f>IF('USER FORM3'!F87="","",'USER FORM3'!F87)</f>
        <v/>
      </c>
      <c r="W86" s="340" t="str">
        <f>IF('USER FORM3'!G87="","",'USER FORM3'!G87)</f>
        <v/>
      </c>
      <c r="X86" s="340" t="str">
        <f>IF('USER FORM3'!H87="","",'USER FORM3'!H87)</f>
        <v/>
      </c>
      <c r="Y86" s="340" t="str">
        <f>IF('USER FORM3'!I87="","",'USER FORM3'!I87)</f>
        <v/>
      </c>
      <c r="Z86" s="340" t="str">
        <f>IF('USER FORM3'!J87="","",'USER FORM3'!J87)</f>
        <v/>
      </c>
      <c r="AA86" s="340" t="str">
        <f>IF('USER FORM3'!K87="","",'USER FORM3'!K87)</f>
        <v/>
      </c>
      <c r="AB86" s="340" t="str">
        <f>IF('USER FORM3'!L87="","",'USER FORM3'!L87)</f>
        <v/>
      </c>
      <c r="AC86" s="340" t="str">
        <f>IF('USER FORM3'!M87="","",'USER FORM3'!M87)</f>
        <v/>
      </c>
      <c r="AD86" s="340" t="str">
        <f>IF('USER FORM3'!N87="","",'USER FORM3'!N87)</f>
        <v/>
      </c>
      <c r="AE86" s="340" t="str">
        <f>IF('USER FORM3'!O87="","",'USER FORM3'!O87)</f>
        <v/>
      </c>
      <c r="AF86" s="340" t="str">
        <f>IF('USER FORM3'!P87="","",'USER FORM3'!P87)</f>
        <v/>
      </c>
      <c r="AG86" s="340" t="str">
        <f>IF('USER FORM3'!Q87="","",'USER FORM3'!Q87)</f>
        <v/>
      </c>
      <c r="AH86" s="14"/>
      <c r="AI86" s="14"/>
      <c r="AJ86" s="14"/>
      <c r="AK86" s="14"/>
      <c r="AL86" s="14"/>
      <c r="AM86" s="332" t="str">
        <f>'USER FORM3'!$AY$17</f>
        <v/>
      </c>
      <c r="AN86" s="335" t="str">
        <f>'USER FORM3'!$AY$24</f>
        <v/>
      </c>
      <c r="AO86" s="336" t="str">
        <f>'USER FORM3'!$AY$18</f>
        <v/>
      </c>
      <c r="AP86" s="336" t="str">
        <f>'USER FORM3'!$AY$20</f>
        <v/>
      </c>
      <c r="AQ86" s="337" t="str">
        <f>'USER FORM3'!$AY$19</f>
        <v/>
      </c>
      <c r="AR86" s="337" t="str">
        <f>'USER FORM3'!$AY$22</f>
        <v/>
      </c>
      <c r="AS86" s="436" t="str">
        <f>'USER FORM3'!$AY$36</f>
        <v/>
      </c>
      <c r="AT86" s="336">
        <f>'USER FORM3'!$AY$23</f>
        <v>1</v>
      </c>
      <c r="AU86" s="336" t="str">
        <f>'USER FORM3'!$AY$21</f>
        <v/>
      </c>
      <c r="AV86" s="337" t="str">
        <f>IFERROR('USER FORM3'!$AY$25,"")</f>
        <v/>
      </c>
      <c r="AW86" s="338">
        <f>COUNTIFS(DEGREE_TYPE,"Bachelor",'USER FORM2'!$N$10:$N$21,"PROGRAM GRADUATED")+COUNTIFS(DEGREE_TYPE,"Bachelor",'USER FORM2'!$N$10:$N$21,"PROGRAM IN PROGRESS")</f>
        <v>0</v>
      </c>
      <c r="AX86" s="338">
        <f t="shared" si="2"/>
        <v>0</v>
      </c>
      <c r="AY86" s="338">
        <f t="shared" si="3"/>
        <v>0</v>
      </c>
      <c r="AZ86" s="332" t="str">
        <f>'USER FORM2'!$AQ$3</f>
        <v/>
      </c>
      <c r="BA86" s="337" t="str">
        <f>'USER FORM5'!$AP$2</f>
        <v/>
      </c>
      <c r="BB86" s="332" t="str">
        <f>IF('USER FORM5'!$AE$2=0,"",'USER FORM5'!$AE$2)</f>
        <v>NO</v>
      </c>
      <c r="BC86" s="337" t="str">
        <f>'USER FORM5'!$AZ$2</f>
        <v>NO EXTC</v>
      </c>
      <c r="BD86" s="332" t="str">
        <f>IF('USER FEEDBACK'!$C$47=0,"",'USER FEEDBACK'!$C$47)</f>
        <v/>
      </c>
      <c r="BE86" t="str">
        <f>'USER FEEDBACK'!$Q$8</f>
        <v>NO</v>
      </c>
      <c r="BF86" t="str">
        <f>'USER FEEDBACK'!$Q$11</f>
        <v>Missing Information</v>
      </c>
      <c r="BG86" t="str">
        <f>'USER FEEDBACK'!$Q$14</f>
        <v>No</v>
      </c>
      <c r="BH86" t="str">
        <f>'USER FEEDBACK'!$Q$20&amp;" "&amp;'USER FEEDBACK'!$Q$21&amp;" "&amp;'USER FEEDBACK'!$Q$22</f>
        <v xml:space="preserve">  - -  - -</v>
      </c>
      <c r="BI86" t="str">
        <f>'USER FORM1'!$C$65</f>
        <v>VERSION 2</v>
      </c>
      <c r="BJ86">
        <f>'USER FORM4'!$G$38</f>
        <v>0</v>
      </c>
      <c r="BK86">
        <f>'USER FEEDBACK'!$V$7</f>
        <v>0</v>
      </c>
      <c r="BL86" t="str">
        <f>(IF(OR('USER FEEDBACK'!$Z$64,'USER FEEDBACK'!$Z$31="Q4R"),"Y","N"))</f>
        <v>N</v>
      </c>
      <c r="BM86">
        <f>'USER FORM1'!$D$25</f>
        <v>0</v>
      </c>
      <c r="BN86">
        <f>'USER FORM1'!$D$26</f>
        <v>0</v>
      </c>
      <c r="BO86">
        <f>'USER FORM1'!$D$27</f>
        <v>0</v>
      </c>
      <c r="BP86" t="str">
        <f>IF('USER FEEDBACK'!$AA$64=TRUE, "Y","N")</f>
        <v>N</v>
      </c>
      <c r="BQ86" t="str">
        <f>IF('USER FEEDBACK'!$AC$64=TRUE, "Y","N")</f>
        <v>N</v>
      </c>
      <c r="BR86" t="str">
        <f>IF('USER FEEDBACK'!$AB$64=TRUE, "Y","N")</f>
        <v>N</v>
      </c>
      <c r="BS86" t="str">
        <f>IF('USER FEEDBACK'!$AD$64=TRUE, "Y","N")</f>
        <v>N</v>
      </c>
      <c r="BT86" t="str">
        <f>IF('USER FEEDBACK'!$AE$64=TRUE, "Y","N")</f>
        <v>N</v>
      </c>
      <c r="BU86" t="str">
        <f>IF('USER FEEDBACK'!$AF$64=TRUE, "Y","N")</f>
        <v>N</v>
      </c>
      <c r="BV86">
        <f>'CHECK CONTEXT'!$B$8</f>
        <v>0</v>
      </c>
      <c r="BW86" s="15">
        <f>'CHECK CONTEXT'!$B$12</f>
        <v>0</v>
      </c>
      <c r="BX86">
        <f>'CHECK CONTEXT'!$I$5</f>
        <v>0</v>
      </c>
      <c r="BY86">
        <f ca="1">SUM('USER FEEDBACK'!$G$7:$G$17)</f>
        <v>0</v>
      </c>
      <c r="BZ86">
        <f>'CHECK CONTEXT'!$B$5</f>
        <v>0</v>
      </c>
      <c r="CA86">
        <f>'CHECK CONTEXT'!$B$6</f>
        <v>0</v>
      </c>
      <c r="CB86">
        <f>'CHECK CONTEXT'!$B$7</f>
        <v>0</v>
      </c>
      <c r="CC86">
        <f>'CHECK CONTEXT'!$B$8</f>
        <v>0</v>
      </c>
      <c r="CD86">
        <f>'CHECK CONTEXT'!$B$9</f>
        <v>0</v>
      </c>
    </row>
    <row r="87" spans="1:82">
      <c r="A87" s="332" t="str">
        <f>IF('USER FORM1'!$C$10="","",'USER FORM1'!$C$10)</f>
        <v/>
      </c>
      <c r="B87" s="332" t="str">
        <f>IF('USER FORM1'!$D$10="","",'USER FORM1'!$D$10)</f>
        <v/>
      </c>
      <c r="C87" s="332" t="str">
        <f>TRIM(IF('USER FORM1'!$E$10="", "",'USER FORM1'!$E$10))</f>
        <v/>
      </c>
      <c r="D87" s="332" t="str">
        <f>IF('USER FORM1'!$F$10="","",'USER FORM1'!$F$10)</f>
        <v/>
      </c>
      <c r="E87" s="332" t="str">
        <f>IF('USER FORM1'!$G$10="", "",'USER FORM1'!$G$10)</f>
        <v/>
      </c>
      <c r="F87" s="339" t="s">
        <v>16107</v>
      </c>
      <c r="G87" s="340" t="str">
        <f>IF(ISERROR(VLOOKUP($S87,'USER FORM2'!$B$10:$AU$21,2,FALSE)),"",VLOOKUP($S87,'USER FORM2'!$B$10:$AU$21,2,FALSE))</f>
        <v/>
      </c>
      <c r="H87" s="340" t="str">
        <f>IF(ISERROR(VLOOKUP($S87,'USER FORM2'!$B$10:$AU$21,3,FALSE)),"",VLOOKUP($S87,'USER FORM2'!$B$10:$AU$21,3,FALSE))</f>
        <v/>
      </c>
      <c r="I87" s="340" t="str">
        <f>IF(ISERROR(VLOOKUP($S87,'USER FORM2'!$B$10:$AU$21,4,FALSE)),"",VLOOKUP($S87,'USER FORM2'!$B$10:$AU$21,4,FALSE))</f>
        <v/>
      </c>
      <c r="J87" s="340" t="str">
        <f>IF(ISERROR(VLOOKUP($S87,'USER FORM2'!$B$10:$AU$21,5,FALSE)),"",VLOOKUP($S87,'USER FORM2'!$B$10:$AU$21,5,FALSE))</f>
        <v/>
      </c>
      <c r="K87" s="340" t="str">
        <f>IF(ISERROR(VLOOKUP($S87,'USER FORM2'!$B$10:$AU$21,6,FALSE)),"",VLOOKUP($S87,'USER FORM2'!$B$10:$AU$21,6,FALSE))</f>
        <v/>
      </c>
      <c r="L87" s="340" t="str">
        <f>IF(ISERROR(VLOOKUP($S87,'USER FORM2'!$B$10:$AU$21,7,FALSE)),"",VLOOKUP($S87,'USER FORM2'!$B$10:$AU$21,7,FALSE))</f>
        <v/>
      </c>
      <c r="M87" s="341" t="str">
        <f>IF(ISERROR(VLOOKUP($S87,'USER FORM2'!$B$10:$BB$21,51,FALSE)),"",VLOOKUP($S87,'USER FORM2'!$B$10:$BB$21,51,FALSE))</f>
        <v/>
      </c>
      <c r="N87" s="341" t="str">
        <f>IF(ISERROR(VLOOKUP($S87,'USER FORM2'!$B$10:$BB$21,52,FALSE)),"",VLOOKUP($S87,'USER FORM2'!$B$10:$BB$21,52,FALSE))</f>
        <v/>
      </c>
      <c r="O87" s="341" t="str">
        <f>IF(ISERROR(VLOOKUP($S87,'USER FORM2'!$B$10:$BB$21,12,FALSE)),"",VLOOKUP($S87,'USER FORM2'!$B$10:$BB$21,12,FALSE))</f>
        <v/>
      </c>
      <c r="P87" s="342" t="str">
        <f>IF(ISERROR(VLOOKUP($S87,'USER FORM2'!$B$10:$BB$21,13,FALSE)),"",IF(VLOOKUP($S87,'USER FORM2'!$B$10:$BB$21,13,FALSE)="","",VLOOKUP($S87,'USER FORM2'!$B$10:$BB$21,13,FALSE)))</f>
        <v/>
      </c>
      <c r="Q87" s="342" t="str">
        <f>IF(ISERROR(VLOOKUP($S87,'USER FORM2'!$B$10:$BB$21,16,FALSE)),"",VLOOKUP($S87,'USER FORM2'!$B$10:$BB$21,16,FALSE))</f>
        <v/>
      </c>
      <c r="R87" s="342" t="str">
        <f>IF(ISERROR(VLOOKUP($S87,'USER FORM2'!$B$10:$AW$21,43,FALSE)),"",VLOOKUP($S87,'USER FORM2'!$B$10:$AW$21,43,FALSE))</f>
        <v/>
      </c>
      <c r="S87" s="340" t="str">
        <f>IF('USER FORM3'!C88="","",'USER FORM3'!C88)</f>
        <v/>
      </c>
      <c r="T87" s="340" t="str">
        <f>IF('USER FORM3'!D88="","",'USER FORM3'!D88)</f>
        <v/>
      </c>
      <c r="U87" s="340" t="str">
        <f>IF('USER FORM3'!E88="","",'USER FORM3'!E88)</f>
        <v/>
      </c>
      <c r="V87" s="340" t="str">
        <f>IF('USER FORM3'!F88="","",'USER FORM3'!F88)</f>
        <v/>
      </c>
      <c r="W87" s="340" t="str">
        <f>IF('USER FORM3'!G88="","",'USER FORM3'!G88)</f>
        <v/>
      </c>
      <c r="X87" s="340" t="str">
        <f>IF('USER FORM3'!H88="","",'USER FORM3'!H88)</f>
        <v/>
      </c>
      <c r="Y87" s="340" t="str">
        <f>IF('USER FORM3'!I88="","",'USER FORM3'!I88)</f>
        <v/>
      </c>
      <c r="Z87" s="340" t="str">
        <f>IF('USER FORM3'!J88="","",'USER FORM3'!J88)</f>
        <v/>
      </c>
      <c r="AA87" s="340" t="str">
        <f>IF('USER FORM3'!K88="","",'USER FORM3'!K88)</f>
        <v/>
      </c>
      <c r="AB87" s="340" t="str">
        <f>IF('USER FORM3'!L88="","",'USER FORM3'!L88)</f>
        <v/>
      </c>
      <c r="AC87" s="340" t="str">
        <f>IF('USER FORM3'!M88="","",'USER FORM3'!M88)</f>
        <v/>
      </c>
      <c r="AD87" s="340" t="str">
        <f>IF('USER FORM3'!N88="","",'USER FORM3'!N88)</f>
        <v/>
      </c>
      <c r="AE87" s="340" t="str">
        <f>IF('USER FORM3'!O88="","",'USER FORM3'!O88)</f>
        <v/>
      </c>
      <c r="AF87" s="340" t="str">
        <f>IF('USER FORM3'!P88="","",'USER FORM3'!P88)</f>
        <v/>
      </c>
      <c r="AG87" s="340" t="str">
        <f>IF('USER FORM3'!Q88="","",'USER FORM3'!Q88)</f>
        <v/>
      </c>
      <c r="AH87" s="14"/>
      <c r="AI87" s="14"/>
      <c r="AJ87" s="14"/>
      <c r="AK87" s="14"/>
      <c r="AL87" s="14"/>
      <c r="AM87" s="332" t="str">
        <f>'USER FORM3'!$AY$17</f>
        <v/>
      </c>
      <c r="AN87" s="335" t="str">
        <f>'USER FORM3'!$AY$24</f>
        <v/>
      </c>
      <c r="AO87" s="336" t="str">
        <f>'USER FORM3'!$AY$18</f>
        <v/>
      </c>
      <c r="AP87" s="336" t="str">
        <f>'USER FORM3'!$AY$20</f>
        <v/>
      </c>
      <c r="AQ87" s="337" t="str">
        <f>'USER FORM3'!$AY$19</f>
        <v/>
      </c>
      <c r="AR87" s="337" t="str">
        <f>'USER FORM3'!$AY$22</f>
        <v/>
      </c>
      <c r="AS87" s="436" t="str">
        <f>'USER FORM3'!$AY$36</f>
        <v/>
      </c>
      <c r="AT87" s="336">
        <f>'USER FORM3'!$AY$23</f>
        <v>1</v>
      </c>
      <c r="AU87" s="336" t="str">
        <f>'USER FORM3'!$AY$21</f>
        <v/>
      </c>
      <c r="AV87" s="337" t="str">
        <f>IFERROR('USER FORM3'!$AY$25,"")</f>
        <v/>
      </c>
      <c r="AW87" s="338">
        <f>COUNTIFS(DEGREE_TYPE,"Bachelor",'USER FORM2'!$N$10:$N$21,"PROGRAM GRADUATED")+COUNTIFS(DEGREE_TYPE,"Bachelor",'USER FORM2'!$N$10:$N$21,"PROGRAM IN PROGRESS")</f>
        <v>0</v>
      </c>
      <c r="AX87" s="338">
        <f t="shared" si="2"/>
        <v>0</v>
      </c>
      <c r="AY87" s="338">
        <f t="shared" si="3"/>
        <v>0</v>
      </c>
      <c r="AZ87" s="332" t="str">
        <f>'USER FORM2'!$AQ$3</f>
        <v/>
      </c>
      <c r="BA87" s="337" t="str">
        <f>'USER FORM5'!$AP$2</f>
        <v/>
      </c>
      <c r="BB87" s="332" t="str">
        <f>IF('USER FORM5'!$AE$2=0,"",'USER FORM5'!$AE$2)</f>
        <v>NO</v>
      </c>
      <c r="BC87" s="337" t="str">
        <f>'USER FORM5'!$AZ$2</f>
        <v>NO EXTC</v>
      </c>
      <c r="BD87" s="332" t="str">
        <f>IF('USER FEEDBACK'!$C$47=0,"",'USER FEEDBACK'!$C$47)</f>
        <v/>
      </c>
      <c r="BE87" t="str">
        <f>'USER FEEDBACK'!$Q$8</f>
        <v>NO</v>
      </c>
      <c r="BF87" t="str">
        <f>'USER FEEDBACK'!$Q$11</f>
        <v>Missing Information</v>
      </c>
      <c r="BG87" t="str">
        <f>'USER FEEDBACK'!$Q$14</f>
        <v>No</v>
      </c>
      <c r="BH87" t="str">
        <f>'USER FEEDBACK'!$Q$20&amp;" "&amp;'USER FEEDBACK'!$Q$21&amp;" "&amp;'USER FEEDBACK'!$Q$22</f>
        <v xml:space="preserve">  - -  - -</v>
      </c>
      <c r="BI87" t="str">
        <f>'USER FORM1'!$C$65</f>
        <v>VERSION 2</v>
      </c>
      <c r="BJ87">
        <f>'USER FORM4'!$G$38</f>
        <v>0</v>
      </c>
      <c r="BK87">
        <f>'USER FEEDBACK'!$V$7</f>
        <v>0</v>
      </c>
      <c r="BL87" t="str">
        <f>(IF(OR('USER FEEDBACK'!$Z$64,'USER FEEDBACK'!$Z$31="Q4R"),"Y","N"))</f>
        <v>N</v>
      </c>
      <c r="BM87">
        <f>'USER FORM1'!$D$25</f>
        <v>0</v>
      </c>
      <c r="BN87">
        <f>'USER FORM1'!$D$26</f>
        <v>0</v>
      </c>
      <c r="BO87">
        <f>'USER FORM1'!$D$27</f>
        <v>0</v>
      </c>
      <c r="BP87" t="str">
        <f>IF('USER FEEDBACK'!$AA$64=TRUE, "Y","N")</f>
        <v>N</v>
      </c>
      <c r="BQ87" t="str">
        <f>IF('USER FEEDBACK'!$AC$64=TRUE, "Y","N")</f>
        <v>N</v>
      </c>
      <c r="BR87" t="str">
        <f>IF('USER FEEDBACK'!$AB$64=TRUE, "Y","N")</f>
        <v>N</v>
      </c>
      <c r="BS87" t="str">
        <f>IF('USER FEEDBACK'!$AD$64=TRUE, "Y","N")</f>
        <v>N</v>
      </c>
      <c r="BT87" t="str">
        <f>IF('USER FEEDBACK'!$AE$64=TRUE, "Y","N")</f>
        <v>N</v>
      </c>
      <c r="BU87" t="str">
        <f>IF('USER FEEDBACK'!$AF$64=TRUE, "Y","N")</f>
        <v>N</v>
      </c>
      <c r="BV87">
        <f>'CHECK CONTEXT'!$B$8</f>
        <v>0</v>
      </c>
      <c r="BW87" s="15">
        <f>'CHECK CONTEXT'!$B$12</f>
        <v>0</v>
      </c>
      <c r="BX87">
        <f>'CHECK CONTEXT'!$I$5</f>
        <v>0</v>
      </c>
      <c r="BY87">
        <f ca="1">SUM('USER FEEDBACK'!$G$7:$G$17)</f>
        <v>0</v>
      </c>
      <c r="BZ87">
        <f>'CHECK CONTEXT'!$B$5</f>
        <v>0</v>
      </c>
      <c r="CA87">
        <f>'CHECK CONTEXT'!$B$6</f>
        <v>0</v>
      </c>
      <c r="CB87">
        <f>'CHECK CONTEXT'!$B$7</f>
        <v>0</v>
      </c>
      <c r="CC87">
        <f>'CHECK CONTEXT'!$B$8</f>
        <v>0</v>
      </c>
      <c r="CD87">
        <f>'CHECK CONTEXT'!$B$9</f>
        <v>0</v>
      </c>
    </row>
    <row r="88" spans="1:82">
      <c r="A88" s="332" t="str">
        <f>IF('USER FORM1'!$C$10="","",'USER FORM1'!$C$10)</f>
        <v/>
      </c>
      <c r="B88" s="332" t="str">
        <f>IF('USER FORM1'!$D$10="","",'USER FORM1'!$D$10)</f>
        <v/>
      </c>
      <c r="C88" s="332" t="str">
        <f>TRIM(IF('USER FORM1'!$E$10="", "",'USER FORM1'!$E$10))</f>
        <v/>
      </c>
      <c r="D88" s="332" t="str">
        <f>IF('USER FORM1'!$F$10="","",'USER FORM1'!$F$10)</f>
        <v/>
      </c>
      <c r="E88" s="332" t="str">
        <f>IF('USER FORM1'!$G$10="", "",'USER FORM1'!$G$10)</f>
        <v/>
      </c>
      <c r="F88" s="339" t="s">
        <v>16107</v>
      </c>
      <c r="G88" s="340" t="str">
        <f>IF(ISERROR(VLOOKUP($S88,'USER FORM2'!$B$10:$AU$21,2,FALSE)),"",VLOOKUP($S88,'USER FORM2'!$B$10:$AU$21,2,FALSE))</f>
        <v/>
      </c>
      <c r="H88" s="340" t="str">
        <f>IF(ISERROR(VLOOKUP($S88,'USER FORM2'!$B$10:$AU$21,3,FALSE)),"",VLOOKUP($S88,'USER FORM2'!$B$10:$AU$21,3,FALSE))</f>
        <v/>
      </c>
      <c r="I88" s="340" t="str">
        <f>IF(ISERROR(VLOOKUP($S88,'USER FORM2'!$B$10:$AU$21,4,FALSE)),"",VLOOKUP($S88,'USER FORM2'!$B$10:$AU$21,4,FALSE))</f>
        <v/>
      </c>
      <c r="J88" s="340" t="str">
        <f>IF(ISERROR(VLOOKUP($S88,'USER FORM2'!$B$10:$AU$21,5,FALSE)),"",VLOOKUP($S88,'USER FORM2'!$B$10:$AU$21,5,FALSE))</f>
        <v/>
      </c>
      <c r="K88" s="340" t="str">
        <f>IF(ISERROR(VLOOKUP($S88,'USER FORM2'!$B$10:$AU$21,6,FALSE)),"",VLOOKUP($S88,'USER FORM2'!$B$10:$AU$21,6,FALSE))</f>
        <v/>
      </c>
      <c r="L88" s="340" t="str">
        <f>IF(ISERROR(VLOOKUP($S88,'USER FORM2'!$B$10:$AU$21,7,FALSE)),"",VLOOKUP($S88,'USER FORM2'!$B$10:$AU$21,7,FALSE))</f>
        <v/>
      </c>
      <c r="M88" s="341" t="str">
        <f>IF(ISERROR(VLOOKUP($S88,'USER FORM2'!$B$10:$BB$21,51,FALSE)),"",VLOOKUP($S88,'USER FORM2'!$B$10:$BB$21,51,FALSE))</f>
        <v/>
      </c>
      <c r="N88" s="341" t="str">
        <f>IF(ISERROR(VLOOKUP($S88,'USER FORM2'!$B$10:$BB$21,52,FALSE)),"",VLOOKUP($S88,'USER FORM2'!$B$10:$BB$21,52,FALSE))</f>
        <v/>
      </c>
      <c r="O88" s="341" t="str">
        <f>IF(ISERROR(VLOOKUP($S88,'USER FORM2'!$B$10:$BB$21,12,FALSE)),"",VLOOKUP($S88,'USER FORM2'!$B$10:$BB$21,12,FALSE))</f>
        <v/>
      </c>
      <c r="P88" s="342" t="str">
        <f>IF(ISERROR(VLOOKUP($S88,'USER FORM2'!$B$10:$BB$21,13,FALSE)),"",IF(VLOOKUP($S88,'USER FORM2'!$B$10:$BB$21,13,FALSE)="","",VLOOKUP($S88,'USER FORM2'!$B$10:$BB$21,13,FALSE)))</f>
        <v/>
      </c>
      <c r="Q88" s="342" t="str">
        <f>IF(ISERROR(VLOOKUP($S88,'USER FORM2'!$B$10:$BB$21,16,FALSE)),"",VLOOKUP($S88,'USER FORM2'!$B$10:$BB$21,16,FALSE))</f>
        <v/>
      </c>
      <c r="R88" s="342" t="str">
        <f>IF(ISERROR(VLOOKUP($S88,'USER FORM2'!$B$10:$AW$21,43,FALSE)),"",VLOOKUP($S88,'USER FORM2'!$B$10:$AW$21,43,FALSE))</f>
        <v/>
      </c>
      <c r="S88" s="340" t="str">
        <f>IF('USER FORM3'!C89="","",'USER FORM3'!C89)</f>
        <v/>
      </c>
      <c r="T88" s="340" t="str">
        <f>IF('USER FORM3'!D89="","",'USER FORM3'!D89)</f>
        <v/>
      </c>
      <c r="U88" s="340" t="str">
        <f>IF('USER FORM3'!E89="","",'USER FORM3'!E89)</f>
        <v/>
      </c>
      <c r="V88" s="340" t="str">
        <f>IF('USER FORM3'!F89="","",'USER FORM3'!F89)</f>
        <v/>
      </c>
      <c r="W88" s="340" t="str">
        <f>IF('USER FORM3'!G89="","",'USER FORM3'!G89)</f>
        <v/>
      </c>
      <c r="X88" s="340" t="str">
        <f>IF('USER FORM3'!H89="","",'USER FORM3'!H89)</f>
        <v/>
      </c>
      <c r="Y88" s="340" t="str">
        <f>IF('USER FORM3'!I89="","",'USER FORM3'!I89)</f>
        <v/>
      </c>
      <c r="Z88" s="340" t="str">
        <f>IF('USER FORM3'!J89="","",'USER FORM3'!J89)</f>
        <v/>
      </c>
      <c r="AA88" s="340" t="str">
        <f>IF('USER FORM3'!K89="","",'USER FORM3'!K89)</f>
        <v/>
      </c>
      <c r="AB88" s="340" t="str">
        <f>IF('USER FORM3'!L89="","",'USER FORM3'!L89)</f>
        <v/>
      </c>
      <c r="AC88" s="340" t="str">
        <f>IF('USER FORM3'!M89="","",'USER FORM3'!M89)</f>
        <v/>
      </c>
      <c r="AD88" s="340" t="str">
        <f>IF('USER FORM3'!N89="","",'USER FORM3'!N89)</f>
        <v/>
      </c>
      <c r="AE88" s="340" t="str">
        <f>IF('USER FORM3'!O89="","",'USER FORM3'!O89)</f>
        <v/>
      </c>
      <c r="AF88" s="340" t="str">
        <f>IF('USER FORM3'!P89="","",'USER FORM3'!P89)</f>
        <v/>
      </c>
      <c r="AG88" s="340" t="str">
        <f>IF('USER FORM3'!Q89="","",'USER FORM3'!Q89)</f>
        <v/>
      </c>
      <c r="AH88" s="14"/>
      <c r="AI88" s="14"/>
      <c r="AJ88" s="14"/>
      <c r="AK88" s="14"/>
      <c r="AL88" s="14"/>
      <c r="AM88" s="332" t="str">
        <f>'USER FORM3'!$AY$17</f>
        <v/>
      </c>
      <c r="AN88" s="335" t="str">
        <f>'USER FORM3'!$AY$24</f>
        <v/>
      </c>
      <c r="AO88" s="336" t="str">
        <f>'USER FORM3'!$AY$18</f>
        <v/>
      </c>
      <c r="AP88" s="336" t="str">
        <f>'USER FORM3'!$AY$20</f>
        <v/>
      </c>
      <c r="AQ88" s="337" t="str">
        <f>'USER FORM3'!$AY$19</f>
        <v/>
      </c>
      <c r="AR88" s="337" t="str">
        <f>'USER FORM3'!$AY$22</f>
        <v/>
      </c>
      <c r="AS88" s="436" t="str">
        <f>'USER FORM3'!$AY$36</f>
        <v/>
      </c>
      <c r="AT88" s="336">
        <f>'USER FORM3'!$AY$23</f>
        <v>1</v>
      </c>
      <c r="AU88" s="336" t="str">
        <f>'USER FORM3'!$AY$21</f>
        <v/>
      </c>
      <c r="AV88" s="337" t="str">
        <f>IFERROR('USER FORM3'!$AY$25,"")</f>
        <v/>
      </c>
      <c r="AW88" s="338">
        <f>COUNTIFS(DEGREE_TYPE,"Bachelor",'USER FORM2'!$N$10:$N$21,"PROGRAM GRADUATED")+COUNTIFS(DEGREE_TYPE,"Bachelor",'USER FORM2'!$N$10:$N$21,"PROGRAM IN PROGRESS")</f>
        <v>0</v>
      </c>
      <c r="AX88" s="338">
        <f t="shared" si="2"/>
        <v>0</v>
      </c>
      <c r="AY88" s="338">
        <f t="shared" si="3"/>
        <v>0</v>
      </c>
      <c r="AZ88" s="332" t="str">
        <f>'USER FORM2'!$AQ$3</f>
        <v/>
      </c>
      <c r="BA88" s="337" t="str">
        <f>'USER FORM5'!$AP$2</f>
        <v/>
      </c>
      <c r="BB88" s="332" t="str">
        <f>IF('USER FORM5'!$AE$2=0,"",'USER FORM5'!$AE$2)</f>
        <v>NO</v>
      </c>
      <c r="BC88" s="337" t="str">
        <f>'USER FORM5'!$AZ$2</f>
        <v>NO EXTC</v>
      </c>
      <c r="BD88" s="332" t="str">
        <f>IF('USER FEEDBACK'!$C$47=0,"",'USER FEEDBACK'!$C$47)</f>
        <v/>
      </c>
      <c r="BE88" t="str">
        <f>'USER FEEDBACK'!$Q$8</f>
        <v>NO</v>
      </c>
      <c r="BF88" t="str">
        <f>'USER FEEDBACK'!$Q$11</f>
        <v>Missing Information</v>
      </c>
      <c r="BG88" t="str">
        <f>'USER FEEDBACK'!$Q$14</f>
        <v>No</v>
      </c>
      <c r="BH88" t="str">
        <f>'USER FEEDBACK'!$Q$20&amp;" "&amp;'USER FEEDBACK'!$Q$21&amp;" "&amp;'USER FEEDBACK'!$Q$22</f>
        <v xml:space="preserve">  - -  - -</v>
      </c>
      <c r="BI88" t="str">
        <f>'USER FORM1'!$C$65</f>
        <v>VERSION 2</v>
      </c>
      <c r="BJ88">
        <f>'USER FORM4'!$G$38</f>
        <v>0</v>
      </c>
      <c r="BK88">
        <f>'USER FEEDBACK'!$V$7</f>
        <v>0</v>
      </c>
      <c r="BL88" t="str">
        <f>(IF(OR('USER FEEDBACK'!$Z$64,'USER FEEDBACK'!$Z$31="Q4R"),"Y","N"))</f>
        <v>N</v>
      </c>
      <c r="BM88">
        <f>'USER FORM1'!$D$25</f>
        <v>0</v>
      </c>
      <c r="BN88">
        <f>'USER FORM1'!$D$26</f>
        <v>0</v>
      </c>
      <c r="BO88">
        <f>'USER FORM1'!$D$27</f>
        <v>0</v>
      </c>
      <c r="BP88" t="str">
        <f>IF('USER FEEDBACK'!$AA$64=TRUE, "Y","N")</f>
        <v>N</v>
      </c>
      <c r="BQ88" t="str">
        <f>IF('USER FEEDBACK'!$AC$64=TRUE, "Y","N")</f>
        <v>N</v>
      </c>
      <c r="BR88" t="str">
        <f>IF('USER FEEDBACK'!$AB$64=TRUE, "Y","N")</f>
        <v>N</v>
      </c>
      <c r="BS88" t="str">
        <f>IF('USER FEEDBACK'!$AD$64=TRUE, "Y","N")</f>
        <v>N</v>
      </c>
      <c r="BT88" t="str">
        <f>IF('USER FEEDBACK'!$AE$64=TRUE, "Y","N")</f>
        <v>N</v>
      </c>
      <c r="BU88" t="str">
        <f>IF('USER FEEDBACK'!$AF$64=TRUE, "Y","N")</f>
        <v>N</v>
      </c>
      <c r="BV88">
        <f>'CHECK CONTEXT'!$B$8</f>
        <v>0</v>
      </c>
      <c r="BW88" s="15">
        <f>'CHECK CONTEXT'!$B$12</f>
        <v>0</v>
      </c>
      <c r="BX88">
        <f>'CHECK CONTEXT'!$I$5</f>
        <v>0</v>
      </c>
      <c r="BY88">
        <f ca="1">SUM('USER FEEDBACK'!$G$7:$G$17)</f>
        <v>0</v>
      </c>
      <c r="BZ88">
        <f>'CHECK CONTEXT'!$B$5</f>
        <v>0</v>
      </c>
      <c r="CA88">
        <f>'CHECK CONTEXT'!$B$6</f>
        <v>0</v>
      </c>
      <c r="CB88">
        <f>'CHECK CONTEXT'!$B$7</f>
        <v>0</v>
      </c>
      <c r="CC88">
        <f>'CHECK CONTEXT'!$B$8</f>
        <v>0</v>
      </c>
      <c r="CD88">
        <f>'CHECK CONTEXT'!$B$9</f>
        <v>0</v>
      </c>
    </row>
    <row r="89" spans="1:82">
      <c r="A89" s="332" t="str">
        <f>IF('USER FORM1'!$C$10="","",'USER FORM1'!$C$10)</f>
        <v/>
      </c>
      <c r="B89" s="332" t="str">
        <f>IF('USER FORM1'!$D$10="","",'USER FORM1'!$D$10)</f>
        <v/>
      </c>
      <c r="C89" s="332" t="str">
        <f>TRIM(IF('USER FORM1'!$E$10="", "",'USER FORM1'!$E$10))</f>
        <v/>
      </c>
      <c r="D89" s="332" t="str">
        <f>IF('USER FORM1'!$F$10="","",'USER FORM1'!$F$10)</f>
        <v/>
      </c>
      <c r="E89" s="332" t="str">
        <f>IF('USER FORM1'!$G$10="", "",'USER FORM1'!$G$10)</f>
        <v/>
      </c>
      <c r="F89" s="339" t="s">
        <v>16107</v>
      </c>
      <c r="G89" s="340" t="str">
        <f>IF(ISERROR(VLOOKUP($S89,'USER FORM2'!$B$10:$AU$21,2,FALSE)),"",VLOOKUP($S89,'USER FORM2'!$B$10:$AU$21,2,FALSE))</f>
        <v/>
      </c>
      <c r="H89" s="340" t="str">
        <f>IF(ISERROR(VLOOKUP($S89,'USER FORM2'!$B$10:$AU$21,3,FALSE)),"",VLOOKUP($S89,'USER FORM2'!$B$10:$AU$21,3,FALSE))</f>
        <v/>
      </c>
      <c r="I89" s="340" t="str">
        <f>IF(ISERROR(VLOOKUP($S89,'USER FORM2'!$B$10:$AU$21,4,FALSE)),"",VLOOKUP($S89,'USER FORM2'!$B$10:$AU$21,4,FALSE))</f>
        <v/>
      </c>
      <c r="J89" s="340" t="str">
        <f>IF(ISERROR(VLOOKUP($S89,'USER FORM2'!$B$10:$AU$21,5,FALSE)),"",VLOOKUP($S89,'USER FORM2'!$B$10:$AU$21,5,FALSE))</f>
        <v/>
      </c>
      <c r="K89" s="340" t="str">
        <f>IF(ISERROR(VLOOKUP($S89,'USER FORM2'!$B$10:$AU$21,6,FALSE)),"",VLOOKUP($S89,'USER FORM2'!$B$10:$AU$21,6,FALSE))</f>
        <v/>
      </c>
      <c r="L89" s="340" t="str">
        <f>IF(ISERROR(VLOOKUP($S89,'USER FORM2'!$B$10:$AU$21,7,FALSE)),"",VLOOKUP($S89,'USER FORM2'!$B$10:$AU$21,7,FALSE))</f>
        <v/>
      </c>
      <c r="M89" s="341" t="str">
        <f>IF(ISERROR(VLOOKUP($S89,'USER FORM2'!$B$10:$BB$21,51,FALSE)),"",VLOOKUP($S89,'USER FORM2'!$B$10:$BB$21,51,FALSE))</f>
        <v/>
      </c>
      <c r="N89" s="341" t="str">
        <f>IF(ISERROR(VLOOKUP($S89,'USER FORM2'!$B$10:$BB$21,52,FALSE)),"",VLOOKUP($S89,'USER FORM2'!$B$10:$BB$21,52,FALSE))</f>
        <v/>
      </c>
      <c r="O89" s="341" t="str">
        <f>IF(ISERROR(VLOOKUP($S89,'USER FORM2'!$B$10:$BB$21,12,FALSE)),"",VLOOKUP($S89,'USER FORM2'!$B$10:$BB$21,12,FALSE))</f>
        <v/>
      </c>
      <c r="P89" s="342" t="str">
        <f>IF(ISERROR(VLOOKUP($S89,'USER FORM2'!$B$10:$BB$21,13,FALSE)),"",IF(VLOOKUP($S89,'USER FORM2'!$B$10:$BB$21,13,FALSE)="","",VLOOKUP($S89,'USER FORM2'!$B$10:$BB$21,13,FALSE)))</f>
        <v/>
      </c>
      <c r="Q89" s="342" t="str">
        <f>IF(ISERROR(VLOOKUP($S89,'USER FORM2'!$B$10:$BB$21,16,FALSE)),"",VLOOKUP($S89,'USER FORM2'!$B$10:$BB$21,16,FALSE))</f>
        <v/>
      </c>
      <c r="R89" s="342" t="str">
        <f>IF(ISERROR(VLOOKUP($S89,'USER FORM2'!$B$10:$AW$21,43,FALSE)),"",VLOOKUP($S89,'USER FORM2'!$B$10:$AW$21,43,FALSE))</f>
        <v/>
      </c>
      <c r="S89" s="340" t="str">
        <f>IF('USER FORM3'!C90="","",'USER FORM3'!C90)</f>
        <v/>
      </c>
      <c r="T89" s="340" t="str">
        <f>IF('USER FORM3'!D90="","",'USER FORM3'!D90)</f>
        <v/>
      </c>
      <c r="U89" s="340" t="str">
        <f>IF('USER FORM3'!E90="","",'USER FORM3'!E90)</f>
        <v/>
      </c>
      <c r="V89" s="340" t="str">
        <f>IF('USER FORM3'!F90="","",'USER FORM3'!F90)</f>
        <v/>
      </c>
      <c r="W89" s="340" t="str">
        <f>IF('USER FORM3'!G90="","",'USER FORM3'!G90)</f>
        <v/>
      </c>
      <c r="X89" s="340" t="str">
        <f>IF('USER FORM3'!H90="","",'USER FORM3'!H90)</f>
        <v/>
      </c>
      <c r="Y89" s="340" t="str">
        <f>IF('USER FORM3'!I90="","",'USER FORM3'!I90)</f>
        <v/>
      </c>
      <c r="Z89" s="340" t="str">
        <f>IF('USER FORM3'!J90="","",'USER FORM3'!J90)</f>
        <v/>
      </c>
      <c r="AA89" s="340" t="str">
        <f>IF('USER FORM3'!K90="","",'USER FORM3'!K90)</f>
        <v/>
      </c>
      <c r="AB89" s="340" t="str">
        <f>IF('USER FORM3'!L90="","",'USER FORM3'!L90)</f>
        <v/>
      </c>
      <c r="AC89" s="340" t="str">
        <f>IF('USER FORM3'!M90="","",'USER FORM3'!M90)</f>
        <v/>
      </c>
      <c r="AD89" s="340" t="str">
        <f>IF('USER FORM3'!N90="","",'USER FORM3'!N90)</f>
        <v/>
      </c>
      <c r="AE89" s="340" t="str">
        <f>IF('USER FORM3'!O90="","",'USER FORM3'!O90)</f>
        <v/>
      </c>
      <c r="AF89" s="340" t="str">
        <f>IF('USER FORM3'!P90="","",'USER FORM3'!P90)</f>
        <v/>
      </c>
      <c r="AG89" s="340" t="str">
        <f>IF('USER FORM3'!Q90="","",'USER FORM3'!Q90)</f>
        <v/>
      </c>
      <c r="AH89" s="14"/>
      <c r="AI89" s="14"/>
      <c r="AJ89" s="14"/>
      <c r="AK89" s="14"/>
      <c r="AL89" s="14"/>
      <c r="AM89" s="332" t="str">
        <f>'USER FORM3'!$AY$17</f>
        <v/>
      </c>
      <c r="AN89" s="335" t="str">
        <f>'USER FORM3'!$AY$24</f>
        <v/>
      </c>
      <c r="AO89" s="336" t="str">
        <f>'USER FORM3'!$AY$18</f>
        <v/>
      </c>
      <c r="AP89" s="336" t="str">
        <f>'USER FORM3'!$AY$20</f>
        <v/>
      </c>
      <c r="AQ89" s="337" t="str">
        <f>'USER FORM3'!$AY$19</f>
        <v/>
      </c>
      <c r="AR89" s="337" t="str">
        <f>'USER FORM3'!$AY$22</f>
        <v/>
      </c>
      <c r="AS89" s="436" t="str">
        <f>'USER FORM3'!$AY$36</f>
        <v/>
      </c>
      <c r="AT89" s="336">
        <f>'USER FORM3'!$AY$23</f>
        <v>1</v>
      </c>
      <c r="AU89" s="336" t="str">
        <f>'USER FORM3'!$AY$21</f>
        <v/>
      </c>
      <c r="AV89" s="337" t="str">
        <f>IFERROR('USER FORM3'!$AY$25,"")</f>
        <v/>
      </c>
      <c r="AW89" s="338">
        <f>COUNTIFS(DEGREE_TYPE,"Bachelor",'USER FORM2'!$N$10:$N$21,"PROGRAM GRADUATED")+COUNTIFS(DEGREE_TYPE,"Bachelor",'USER FORM2'!$N$10:$N$21,"PROGRAM IN PROGRESS")</f>
        <v>0</v>
      </c>
      <c r="AX89" s="338">
        <f t="shared" si="2"/>
        <v>0</v>
      </c>
      <c r="AY89" s="338">
        <f t="shared" si="3"/>
        <v>0</v>
      </c>
      <c r="AZ89" s="332" t="str">
        <f>'USER FORM2'!$AQ$3</f>
        <v/>
      </c>
      <c r="BA89" s="337" t="str">
        <f>'USER FORM5'!$AP$2</f>
        <v/>
      </c>
      <c r="BB89" s="332" t="str">
        <f>IF('USER FORM5'!$AE$2=0,"",'USER FORM5'!$AE$2)</f>
        <v>NO</v>
      </c>
      <c r="BC89" s="337" t="str">
        <f>'USER FORM5'!$AZ$2</f>
        <v>NO EXTC</v>
      </c>
      <c r="BD89" s="332" t="str">
        <f>IF('USER FEEDBACK'!$C$47=0,"",'USER FEEDBACK'!$C$47)</f>
        <v/>
      </c>
      <c r="BE89" t="str">
        <f>'USER FEEDBACK'!$Q$8</f>
        <v>NO</v>
      </c>
      <c r="BF89" t="str">
        <f>'USER FEEDBACK'!$Q$11</f>
        <v>Missing Information</v>
      </c>
      <c r="BG89" t="str">
        <f>'USER FEEDBACK'!$Q$14</f>
        <v>No</v>
      </c>
      <c r="BH89" t="str">
        <f>'USER FEEDBACK'!$Q$20&amp;" "&amp;'USER FEEDBACK'!$Q$21&amp;" "&amp;'USER FEEDBACK'!$Q$22</f>
        <v xml:space="preserve">  - -  - -</v>
      </c>
      <c r="BI89" t="str">
        <f>'USER FORM1'!$C$65</f>
        <v>VERSION 2</v>
      </c>
      <c r="BJ89">
        <f>'USER FORM4'!$G$38</f>
        <v>0</v>
      </c>
      <c r="BK89">
        <f>'USER FEEDBACK'!$V$7</f>
        <v>0</v>
      </c>
      <c r="BL89" t="str">
        <f>(IF(OR('USER FEEDBACK'!$Z$64,'USER FEEDBACK'!$Z$31="Q4R"),"Y","N"))</f>
        <v>N</v>
      </c>
      <c r="BM89">
        <f>'USER FORM1'!$D$25</f>
        <v>0</v>
      </c>
      <c r="BN89">
        <f>'USER FORM1'!$D$26</f>
        <v>0</v>
      </c>
      <c r="BO89">
        <f>'USER FORM1'!$D$27</f>
        <v>0</v>
      </c>
      <c r="BP89" t="str">
        <f>IF('USER FEEDBACK'!$AA$64=TRUE, "Y","N")</f>
        <v>N</v>
      </c>
      <c r="BQ89" t="str">
        <f>IF('USER FEEDBACK'!$AC$64=TRUE, "Y","N")</f>
        <v>N</v>
      </c>
      <c r="BR89" t="str">
        <f>IF('USER FEEDBACK'!$AB$64=TRUE, "Y","N")</f>
        <v>N</v>
      </c>
      <c r="BS89" t="str">
        <f>IF('USER FEEDBACK'!$AD$64=TRUE, "Y","N")</f>
        <v>N</v>
      </c>
      <c r="BT89" t="str">
        <f>IF('USER FEEDBACK'!$AE$64=TRUE, "Y","N")</f>
        <v>N</v>
      </c>
      <c r="BU89" t="str">
        <f>IF('USER FEEDBACK'!$AF$64=TRUE, "Y","N")</f>
        <v>N</v>
      </c>
      <c r="BV89">
        <f>'CHECK CONTEXT'!$B$8</f>
        <v>0</v>
      </c>
      <c r="BW89" s="15">
        <f>'CHECK CONTEXT'!$B$12</f>
        <v>0</v>
      </c>
      <c r="BX89">
        <f>'CHECK CONTEXT'!$I$5</f>
        <v>0</v>
      </c>
      <c r="BY89">
        <f ca="1">SUM('USER FEEDBACK'!$G$7:$G$17)</f>
        <v>0</v>
      </c>
      <c r="BZ89">
        <f>'CHECK CONTEXT'!$B$5</f>
        <v>0</v>
      </c>
      <c r="CA89">
        <f>'CHECK CONTEXT'!$B$6</f>
        <v>0</v>
      </c>
      <c r="CB89">
        <f>'CHECK CONTEXT'!$B$7</f>
        <v>0</v>
      </c>
      <c r="CC89">
        <f>'CHECK CONTEXT'!$B$8</f>
        <v>0</v>
      </c>
      <c r="CD89">
        <f>'CHECK CONTEXT'!$B$9</f>
        <v>0</v>
      </c>
    </row>
    <row r="90" spans="1:82">
      <c r="A90" s="332" t="str">
        <f>IF('USER FORM1'!$C$10="","",'USER FORM1'!$C$10)</f>
        <v/>
      </c>
      <c r="B90" s="332" t="str">
        <f>IF('USER FORM1'!$D$10="","",'USER FORM1'!$D$10)</f>
        <v/>
      </c>
      <c r="C90" s="332" t="str">
        <f>TRIM(IF('USER FORM1'!$E$10="", "",'USER FORM1'!$E$10))</f>
        <v/>
      </c>
      <c r="D90" s="332" t="str">
        <f>IF('USER FORM1'!$F$10="","",'USER FORM1'!$F$10)</f>
        <v/>
      </c>
      <c r="E90" s="332" t="str">
        <f>IF('USER FORM1'!$G$10="", "",'USER FORM1'!$G$10)</f>
        <v/>
      </c>
      <c r="F90" s="339" t="s">
        <v>16107</v>
      </c>
      <c r="G90" s="340" t="str">
        <f>IF(ISERROR(VLOOKUP($S90,'USER FORM2'!$B$10:$AU$21,2,FALSE)),"",VLOOKUP($S90,'USER FORM2'!$B$10:$AU$21,2,FALSE))</f>
        <v/>
      </c>
      <c r="H90" s="340" t="str">
        <f>IF(ISERROR(VLOOKUP($S90,'USER FORM2'!$B$10:$AU$21,3,FALSE)),"",VLOOKUP($S90,'USER FORM2'!$B$10:$AU$21,3,FALSE))</f>
        <v/>
      </c>
      <c r="I90" s="340" t="str">
        <f>IF(ISERROR(VLOOKUP($S90,'USER FORM2'!$B$10:$AU$21,4,FALSE)),"",VLOOKUP($S90,'USER FORM2'!$B$10:$AU$21,4,FALSE))</f>
        <v/>
      </c>
      <c r="J90" s="340" t="str">
        <f>IF(ISERROR(VLOOKUP($S90,'USER FORM2'!$B$10:$AU$21,5,FALSE)),"",VLOOKUP($S90,'USER FORM2'!$B$10:$AU$21,5,FALSE))</f>
        <v/>
      </c>
      <c r="K90" s="340" t="str">
        <f>IF(ISERROR(VLOOKUP($S90,'USER FORM2'!$B$10:$AU$21,6,FALSE)),"",VLOOKUP($S90,'USER FORM2'!$B$10:$AU$21,6,FALSE))</f>
        <v/>
      </c>
      <c r="L90" s="340" t="str">
        <f>IF(ISERROR(VLOOKUP($S90,'USER FORM2'!$B$10:$AU$21,7,FALSE)),"",VLOOKUP($S90,'USER FORM2'!$B$10:$AU$21,7,FALSE))</f>
        <v/>
      </c>
      <c r="M90" s="341" t="str">
        <f>IF(ISERROR(VLOOKUP($S90,'USER FORM2'!$B$10:$BB$21,51,FALSE)),"",VLOOKUP($S90,'USER FORM2'!$B$10:$BB$21,51,FALSE))</f>
        <v/>
      </c>
      <c r="N90" s="341" t="str">
        <f>IF(ISERROR(VLOOKUP($S90,'USER FORM2'!$B$10:$BB$21,52,FALSE)),"",VLOOKUP($S90,'USER FORM2'!$B$10:$BB$21,52,FALSE))</f>
        <v/>
      </c>
      <c r="O90" s="341" t="str">
        <f>IF(ISERROR(VLOOKUP($S90,'USER FORM2'!$B$10:$BB$21,12,FALSE)),"",VLOOKUP($S90,'USER FORM2'!$B$10:$BB$21,12,FALSE))</f>
        <v/>
      </c>
      <c r="P90" s="342" t="str">
        <f>IF(ISERROR(VLOOKUP($S90,'USER FORM2'!$B$10:$BB$21,13,FALSE)),"",IF(VLOOKUP($S90,'USER FORM2'!$B$10:$BB$21,13,FALSE)="","",VLOOKUP($S90,'USER FORM2'!$B$10:$BB$21,13,FALSE)))</f>
        <v/>
      </c>
      <c r="Q90" s="342" t="str">
        <f>IF(ISERROR(VLOOKUP($S90,'USER FORM2'!$B$10:$BB$21,16,FALSE)),"",VLOOKUP($S90,'USER FORM2'!$B$10:$BB$21,16,FALSE))</f>
        <v/>
      </c>
      <c r="R90" s="342" t="str">
        <f>IF(ISERROR(VLOOKUP($S90,'USER FORM2'!$B$10:$AW$21,43,FALSE)),"",VLOOKUP($S90,'USER FORM2'!$B$10:$AW$21,43,FALSE))</f>
        <v/>
      </c>
      <c r="S90" s="340" t="str">
        <f>IF('USER FORM3'!C91="","",'USER FORM3'!C91)</f>
        <v/>
      </c>
      <c r="T90" s="340" t="str">
        <f>IF('USER FORM3'!D91="","",'USER FORM3'!D91)</f>
        <v/>
      </c>
      <c r="U90" s="340" t="str">
        <f>IF('USER FORM3'!E91="","",'USER FORM3'!E91)</f>
        <v/>
      </c>
      <c r="V90" s="340" t="str">
        <f>IF('USER FORM3'!F91="","",'USER FORM3'!F91)</f>
        <v/>
      </c>
      <c r="W90" s="340" t="str">
        <f>IF('USER FORM3'!G91="","",'USER FORM3'!G91)</f>
        <v/>
      </c>
      <c r="X90" s="340" t="str">
        <f>IF('USER FORM3'!H91="","",'USER FORM3'!H91)</f>
        <v/>
      </c>
      <c r="Y90" s="340" t="str">
        <f>IF('USER FORM3'!I91="","",'USER FORM3'!I91)</f>
        <v/>
      </c>
      <c r="Z90" s="340" t="str">
        <f>IF('USER FORM3'!J91="","",'USER FORM3'!J91)</f>
        <v/>
      </c>
      <c r="AA90" s="340" t="str">
        <f>IF('USER FORM3'!K91="","",'USER FORM3'!K91)</f>
        <v/>
      </c>
      <c r="AB90" s="340" t="str">
        <f>IF('USER FORM3'!L91="","",'USER FORM3'!L91)</f>
        <v/>
      </c>
      <c r="AC90" s="340" t="str">
        <f>IF('USER FORM3'!M91="","",'USER FORM3'!M91)</f>
        <v/>
      </c>
      <c r="AD90" s="340" t="str">
        <f>IF('USER FORM3'!N91="","",'USER FORM3'!N91)</f>
        <v/>
      </c>
      <c r="AE90" s="340" t="str">
        <f>IF('USER FORM3'!O91="","",'USER FORM3'!O91)</f>
        <v/>
      </c>
      <c r="AF90" s="340" t="str">
        <f>IF('USER FORM3'!P91="","",'USER FORM3'!P91)</f>
        <v/>
      </c>
      <c r="AG90" s="340" t="str">
        <f>IF('USER FORM3'!Q91="","",'USER FORM3'!Q91)</f>
        <v/>
      </c>
      <c r="AH90" s="14"/>
      <c r="AI90" s="14"/>
      <c r="AJ90" s="14"/>
      <c r="AK90" s="14"/>
      <c r="AL90" s="14"/>
      <c r="AM90" s="332" t="str">
        <f>'USER FORM3'!$AY$17</f>
        <v/>
      </c>
      <c r="AN90" s="335" t="str">
        <f>'USER FORM3'!$AY$24</f>
        <v/>
      </c>
      <c r="AO90" s="336" t="str">
        <f>'USER FORM3'!$AY$18</f>
        <v/>
      </c>
      <c r="AP90" s="336" t="str">
        <f>'USER FORM3'!$AY$20</f>
        <v/>
      </c>
      <c r="AQ90" s="337" t="str">
        <f>'USER FORM3'!$AY$19</f>
        <v/>
      </c>
      <c r="AR90" s="337" t="str">
        <f>'USER FORM3'!$AY$22</f>
        <v/>
      </c>
      <c r="AS90" s="436" t="str">
        <f>'USER FORM3'!$AY$36</f>
        <v/>
      </c>
      <c r="AT90" s="336">
        <f>'USER FORM3'!$AY$23</f>
        <v>1</v>
      </c>
      <c r="AU90" s="336" t="str">
        <f>'USER FORM3'!$AY$21</f>
        <v/>
      </c>
      <c r="AV90" s="337" t="str">
        <f>IFERROR('USER FORM3'!$AY$25,"")</f>
        <v/>
      </c>
      <c r="AW90" s="338">
        <f>COUNTIFS(DEGREE_TYPE,"Bachelor",'USER FORM2'!$N$10:$N$21,"PROGRAM GRADUATED")+COUNTIFS(DEGREE_TYPE,"Bachelor",'USER FORM2'!$N$10:$N$21,"PROGRAM IN PROGRESS")</f>
        <v>0</v>
      </c>
      <c r="AX90" s="338">
        <f t="shared" si="2"/>
        <v>0</v>
      </c>
      <c r="AY90" s="338">
        <f t="shared" si="3"/>
        <v>0</v>
      </c>
      <c r="AZ90" s="332" t="str">
        <f>'USER FORM2'!$AQ$3</f>
        <v/>
      </c>
      <c r="BA90" s="337" t="str">
        <f>'USER FORM5'!$AP$2</f>
        <v/>
      </c>
      <c r="BB90" s="332" t="str">
        <f>IF('USER FORM5'!$AE$2=0,"",'USER FORM5'!$AE$2)</f>
        <v>NO</v>
      </c>
      <c r="BC90" s="337" t="str">
        <f>'USER FORM5'!$AZ$2</f>
        <v>NO EXTC</v>
      </c>
      <c r="BD90" s="332" t="str">
        <f>IF('USER FEEDBACK'!$C$47=0,"",'USER FEEDBACK'!$C$47)</f>
        <v/>
      </c>
      <c r="BE90" t="str">
        <f>'USER FEEDBACK'!$Q$8</f>
        <v>NO</v>
      </c>
      <c r="BF90" t="str">
        <f>'USER FEEDBACK'!$Q$11</f>
        <v>Missing Information</v>
      </c>
      <c r="BG90" t="str">
        <f>'USER FEEDBACK'!$Q$14</f>
        <v>No</v>
      </c>
      <c r="BH90" t="str">
        <f>'USER FEEDBACK'!$Q$20&amp;" "&amp;'USER FEEDBACK'!$Q$21&amp;" "&amp;'USER FEEDBACK'!$Q$22</f>
        <v xml:space="preserve">  - -  - -</v>
      </c>
      <c r="BI90" t="str">
        <f>'USER FORM1'!$C$65</f>
        <v>VERSION 2</v>
      </c>
      <c r="BJ90">
        <f>'USER FORM4'!$G$38</f>
        <v>0</v>
      </c>
      <c r="BK90">
        <f>'USER FEEDBACK'!$V$7</f>
        <v>0</v>
      </c>
      <c r="BL90" t="str">
        <f>(IF(OR('USER FEEDBACK'!$Z$64,'USER FEEDBACK'!$Z$31="Q4R"),"Y","N"))</f>
        <v>N</v>
      </c>
      <c r="BM90">
        <f>'USER FORM1'!$D$25</f>
        <v>0</v>
      </c>
      <c r="BN90">
        <f>'USER FORM1'!$D$26</f>
        <v>0</v>
      </c>
      <c r="BO90">
        <f>'USER FORM1'!$D$27</f>
        <v>0</v>
      </c>
      <c r="BP90" t="str">
        <f>IF('USER FEEDBACK'!$AA$64=TRUE, "Y","N")</f>
        <v>N</v>
      </c>
      <c r="BQ90" t="str">
        <f>IF('USER FEEDBACK'!$AC$64=TRUE, "Y","N")</f>
        <v>N</v>
      </c>
      <c r="BR90" t="str">
        <f>IF('USER FEEDBACK'!$AB$64=TRUE, "Y","N")</f>
        <v>N</v>
      </c>
      <c r="BS90" t="str">
        <f>IF('USER FEEDBACK'!$AD$64=TRUE, "Y","N")</f>
        <v>N</v>
      </c>
      <c r="BT90" t="str">
        <f>IF('USER FEEDBACK'!$AE$64=TRUE, "Y","N")</f>
        <v>N</v>
      </c>
      <c r="BU90" t="str">
        <f>IF('USER FEEDBACK'!$AF$64=TRUE, "Y","N")</f>
        <v>N</v>
      </c>
      <c r="BV90">
        <f>'CHECK CONTEXT'!$B$8</f>
        <v>0</v>
      </c>
      <c r="BW90" s="15">
        <f>'CHECK CONTEXT'!$B$12</f>
        <v>0</v>
      </c>
      <c r="BX90">
        <f>'CHECK CONTEXT'!$I$5</f>
        <v>0</v>
      </c>
      <c r="BY90">
        <f ca="1">SUM('USER FEEDBACK'!$G$7:$G$17)</f>
        <v>0</v>
      </c>
      <c r="BZ90">
        <f>'CHECK CONTEXT'!$B$5</f>
        <v>0</v>
      </c>
      <c r="CA90">
        <f>'CHECK CONTEXT'!$B$6</f>
        <v>0</v>
      </c>
      <c r="CB90">
        <f>'CHECK CONTEXT'!$B$7</f>
        <v>0</v>
      </c>
      <c r="CC90">
        <f>'CHECK CONTEXT'!$B$8</f>
        <v>0</v>
      </c>
      <c r="CD90">
        <f>'CHECK CONTEXT'!$B$9</f>
        <v>0</v>
      </c>
    </row>
    <row r="91" spans="1:82">
      <c r="A91" s="332" t="str">
        <f>IF('USER FORM1'!$C$10="","",'USER FORM1'!$C$10)</f>
        <v/>
      </c>
      <c r="B91" s="332" t="str">
        <f>IF('USER FORM1'!$D$10="","",'USER FORM1'!$D$10)</f>
        <v/>
      </c>
      <c r="C91" s="332" t="str">
        <f>TRIM(IF('USER FORM1'!$E$10="", "",'USER FORM1'!$E$10))</f>
        <v/>
      </c>
      <c r="D91" s="332" t="str">
        <f>IF('USER FORM1'!$F$10="","",'USER FORM1'!$F$10)</f>
        <v/>
      </c>
      <c r="E91" s="332" t="str">
        <f>IF('USER FORM1'!$G$10="", "",'USER FORM1'!$G$10)</f>
        <v/>
      </c>
      <c r="F91" s="339" t="s">
        <v>16107</v>
      </c>
      <c r="G91" s="340" t="str">
        <f>IF(ISERROR(VLOOKUP($S91,'USER FORM2'!$B$10:$AU$21,2,FALSE)),"",VLOOKUP($S91,'USER FORM2'!$B$10:$AU$21,2,FALSE))</f>
        <v/>
      </c>
      <c r="H91" s="340" t="str">
        <f>IF(ISERROR(VLOOKUP($S91,'USER FORM2'!$B$10:$AU$21,3,FALSE)),"",VLOOKUP($S91,'USER FORM2'!$B$10:$AU$21,3,FALSE))</f>
        <v/>
      </c>
      <c r="I91" s="340" t="str">
        <f>IF(ISERROR(VLOOKUP($S91,'USER FORM2'!$B$10:$AU$21,4,FALSE)),"",VLOOKUP($S91,'USER FORM2'!$B$10:$AU$21,4,FALSE))</f>
        <v/>
      </c>
      <c r="J91" s="340" t="str">
        <f>IF(ISERROR(VLOOKUP($S91,'USER FORM2'!$B$10:$AU$21,5,FALSE)),"",VLOOKUP($S91,'USER FORM2'!$B$10:$AU$21,5,FALSE))</f>
        <v/>
      </c>
      <c r="K91" s="340" t="str">
        <f>IF(ISERROR(VLOOKUP($S91,'USER FORM2'!$B$10:$AU$21,6,FALSE)),"",VLOOKUP($S91,'USER FORM2'!$B$10:$AU$21,6,FALSE))</f>
        <v/>
      </c>
      <c r="L91" s="340" t="str">
        <f>IF(ISERROR(VLOOKUP($S91,'USER FORM2'!$B$10:$AU$21,7,FALSE)),"",VLOOKUP($S91,'USER FORM2'!$B$10:$AU$21,7,FALSE))</f>
        <v/>
      </c>
      <c r="M91" s="341" t="str">
        <f>IF(ISERROR(VLOOKUP($S91,'USER FORM2'!$B$10:$BB$21,51,FALSE)),"",VLOOKUP($S91,'USER FORM2'!$B$10:$BB$21,51,FALSE))</f>
        <v/>
      </c>
      <c r="N91" s="341" t="str">
        <f>IF(ISERROR(VLOOKUP($S91,'USER FORM2'!$B$10:$BB$21,52,FALSE)),"",VLOOKUP($S91,'USER FORM2'!$B$10:$BB$21,52,FALSE))</f>
        <v/>
      </c>
      <c r="O91" s="341" t="str">
        <f>IF(ISERROR(VLOOKUP($S91,'USER FORM2'!$B$10:$BB$21,12,FALSE)),"",VLOOKUP($S91,'USER FORM2'!$B$10:$BB$21,12,FALSE))</f>
        <v/>
      </c>
      <c r="P91" s="342" t="str">
        <f>IF(ISERROR(VLOOKUP($S91,'USER FORM2'!$B$10:$BB$21,13,FALSE)),"",IF(VLOOKUP($S91,'USER FORM2'!$B$10:$BB$21,13,FALSE)="","",VLOOKUP($S91,'USER FORM2'!$B$10:$BB$21,13,FALSE)))</f>
        <v/>
      </c>
      <c r="Q91" s="342" t="str">
        <f>IF(ISERROR(VLOOKUP($S91,'USER FORM2'!$B$10:$BB$21,16,FALSE)),"",VLOOKUP($S91,'USER FORM2'!$B$10:$BB$21,16,FALSE))</f>
        <v/>
      </c>
      <c r="R91" s="342" t="str">
        <f>IF(ISERROR(VLOOKUP($S91,'USER FORM2'!$B$10:$AW$21,43,FALSE)),"",VLOOKUP($S91,'USER FORM2'!$B$10:$AW$21,43,FALSE))</f>
        <v/>
      </c>
      <c r="S91" s="340" t="str">
        <f>IF('USER FORM3'!C92="","",'USER FORM3'!C92)</f>
        <v/>
      </c>
      <c r="T91" s="340" t="str">
        <f>IF('USER FORM3'!D92="","",'USER FORM3'!D92)</f>
        <v/>
      </c>
      <c r="U91" s="340" t="str">
        <f>IF('USER FORM3'!E92="","",'USER FORM3'!E92)</f>
        <v/>
      </c>
      <c r="V91" s="340" t="str">
        <f>IF('USER FORM3'!F92="","",'USER FORM3'!F92)</f>
        <v/>
      </c>
      <c r="W91" s="340" t="str">
        <f>IF('USER FORM3'!G92="","",'USER FORM3'!G92)</f>
        <v/>
      </c>
      <c r="X91" s="340" t="str">
        <f>IF('USER FORM3'!H92="","",'USER FORM3'!H92)</f>
        <v/>
      </c>
      <c r="Y91" s="340" t="str">
        <f>IF('USER FORM3'!I92="","",'USER FORM3'!I92)</f>
        <v/>
      </c>
      <c r="Z91" s="340" t="str">
        <f>IF('USER FORM3'!J92="","",'USER FORM3'!J92)</f>
        <v/>
      </c>
      <c r="AA91" s="340" t="str">
        <f>IF('USER FORM3'!K92="","",'USER FORM3'!K92)</f>
        <v/>
      </c>
      <c r="AB91" s="340" t="str">
        <f>IF('USER FORM3'!L92="","",'USER FORM3'!L92)</f>
        <v/>
      </c>
      <c r="AC91" s="340" t="str">
        <f>IF('USER FORM3'!M92="","",'USER FORM3'!M92)</f>
        <v/>
      </c>
      <c r="AD91" s="340" t="str">
        <f>IF('USER FORM3'!N92="","",'USER FORM3'!N92)</f>
        <v/>
      </c>
      <c r="AE91" s="340" t="str">
        <f>IF('USER FORM3'!O92="","",'USER FORM3'!O92)</f>
        <v/>
      </c>
      <c r="AF91" s="340" t="str">
        <f>IF('USER FORM3'!P92="","",'USER FORM3'!P92)</f>
        <v/>
      </c>
      <c r="AG91" s="340" t="str">
        <f>IF('USER FORM3'!Q92="","",'USER FORM3'!Q92)</f>
        <v/>
      </c>
      <c r="AH91" s="14"/>
      <c r="AI91" s="14"/>
      <c r="AJ91" s="14"/>
      <c r="AK91" s="14"/>
      <c r="AL91" s="14"/>
      <c r="AM91" s="332" t="str">
        <f>'USER FORM3'!$AY$17</f>
        <v/>
      </c>
      <c r="AN91" s="335" t="str">
        <f>'USER FORM3'!$AY$24</f>
        <v/>
      </c>
      <c r="AO91" s="336" t="str">
        <f>'USER FORM3'!$AY$18</f>
        <v/>
      </c>
      <c r="AP91" s="336" t="str">
        <f>'USER FORM3'!$AY$20</f>
        <v/>
      </c>
      <c r="AQ91" s="337" t="str">
        <f>'USER FORM3'!$AY$19</f>
        <v/>
      </c>
      <c r="AR91" s="337" t="str">
        <f>'USER FORM3'!$AY$22</f>
        <v/>
      </c>
      <c r="AS91" s="436" t="str">
        <f>'USER FORM3'!$AY$36</f>
        <v/>
      </c>
      <c r="AT91" s="336">
        <f>'USER FORM3'!$AY$23</f>
        <v>1</v>
      </c>
      <c r="AU91" s="336" t="str">
        <f>'USER FORM3'!$AY$21</f>
        <v/>
      </c>
      <c r="AV91" s="337" t="str">
        <f>IFERROR('USER FORM3'!$AY$25,"")</f>
        <v/>
      </c>
      <c r="AW91" s="338">
        <f>COUNTIFS(DEGREE_TYPE,"Bachelor",'USER FORM2'!$N$10:$N$21,"PROGRAM GRADUATED")+COUNTIFS(DEGREE_TYPE,"Bachelor",'USER FORM2'!$N$10:$N$21,"PROGRAM IN PROGRESS")</f>
        <v>0</v>
      </c>
      <c r="AX91" s="338">
        <f t="shared" si="2"/>
        <v>0</v>
      </c>
      <c r="AY91" s="338">
        <f t="shared" si="3"/>
        <v>0</v>
      </c>
      <c r="AZ91" s="332" t="str">
        <f>'USER FORM2'!$AQ$3</f>
        <v/>
      </c>
      <c r="BA91" s="337" t="str">
        <f>'USER FORM5'!$AP$2</f>
        <v/>
      </c>
      <c r="BB91" s="332" t="str">
        <f>IF('USER FORM5'!$AE$2=0,"",'USER FORM5'!$AE$2)</f>
        <v>NO</v>
      </c>
      <c r="BC91" s="337" t="str">
        <f>'USER FORM5'!$AZ$2</f>
        <v>NO EXTC</v>
      </c>
      <c r="BD91" s="332" t="str">
        <f>IF('USER FEEDBACK'!$C$47=0,"",'USER FEEDBACK'!$C$47)</f>
        <v/>
      </c>
      <c r="BE91" t="str">
        <f>'USER FEEDBACK'!$Q$8</f>
        <v>NO</v>
      </c>
      <c r="BF91" t="str">
        <f>'USER FEEDBACK'!$Q$11</f>
        <v>Missing Information</v>
      </c>
      <c r="BG91" t="str">
        <f>'USER FEEDBACK'!$Q$14</f>
        <v>No</v>
      </c>
      <c r="BH91" t="str">
        <f>'USER FEEDBACK'!$Q$20&amp;" "&amp;'USER FEEDBACK'!$Q$21&amp;" "&amp;'USER FEEDBACK'!$Q$22</f>
        <v xml:space="preserve">  - -  - -</v>
      </c>
      <c r="BI91" t="str">
        <f>'USER FORM1'!$C$65</f>
        <v>VERSION 2</v>
      </c>
      <c r="BJ91">
        <f>'USER FORM4'!$G$38</f>
        <v>0</v>
      </c>
      <c r="BK91">
        <f>'USER FEEDBACK'!$V$7</f>
        <v>0</v>
      </c>
      <c r="BL91" t="str">
        <f>(IF(OR('USER FEEDBACK'!$Z$64,'USER FEEDBACK'!$Z$31="Q4R"),"Y","N"))</f>
        <v>N</v>
      </c>
      <c r="BM91">
        <f>'USER FORM1'!$D$25</f>
        <v>0</v>
      </c>
      <c r="BN91">
        <f>'USER FORM1'!$D$26</f>
        <v>0</v>
      </c>
      <c r="BO91">
        <f>'USER FORM1'!$D$27</f>
        <v>0</v>
      </c>
      <c r="BP91" t="str">
        <f>IF('USER FEEDBACK'!$AA$64=TRUE, "Y","N")</f>
        <v>N</v>
      </c>
      <c r="BQ91" t="str">
        <f>IF('USER FEEDBACK'!$AC$64=TRUE, "Y","N")</f>
        <v>N</v>
      </c>
      <c r="BR91" t="str">
        <f>IF('USER FEEDBACK'!$AB$64=TRUE, "Y","N")</f>
        <v>N</v>
      </c>
      <c r="BS91" t="str">
        <f>IF('USER FEEDBACK'!$AD$64=TRUE, "Y","N")</f>
        <v>N</v>
      </c>
      <c r="BT91" t="str">
        <f>IF('USER FEEDBACK'!$AE$64=TRUE, "Y","N")</f>
        <v>N</v>
      </c>
      <c r="BU91" t="str">
        <f>IF('USER FEEDBACK'!$AF$64=TRUE, "Y","N")</f>
        <v>N</v>
      </c>
      <c r="BV91">
        <f>'CHECK CONTEXT'!$B$8</f>
        <v>0</v>
      </c>
      <c r="BW91" s="15">
        <f>'CHECK CONTEXT'!$B$12</f>
        <v>0</v>
      </c>
      <c r="BX91">
        <f>'CHECK CONTEXT'!$I$5</f>
        <v>0</v>
      </c>
      <c r="BY91">
        <f ca="1">SUM('USER FEEDBACK'!$G$7:$G$17)</f>
        <v>0</v>
      </c>
      <c r="BZ91">
        <f>'CHECK CONTEXT'!$B$5</f>
        <v>0</v>
      </c>
      <c r="CA91">
        <f>'CHECK CONTEXT'!$B$6</f>
        <v>0</v>
      </c>
      <c r="CB91">
        <f>'CHECK CONTEXT'!$B$7</f>
        <v>0</v>
      </c>
      <c r="CC91">
        <f>'CHECK CONTEXT'!$B$8</f>
        <v>0</v>
      </c>
      <c r="CD91">
        <f>'CHECK CONTEXT'!$B$9</f>
        <v>0</v>
      </c>
    </row>
    <row r="92" spans="1:82">
      <c r="A92" s="332" t="str">
        <f>IF('USER FORM1'!$C$10="","",'USER FORM1'!$C$10)</f>
        <v/>
      </c>
      <c r="B92" s="332" t="str">
        <f>IF('USER FORM1'!$D$10="","",'USER FORM1'!$D$10)</f>
        <v/>
      </c>
      <c r="C92" s="332" t="str">
        <f>TRIM(IF('USER FORM1'!$E$10="", "",'USER FORM1'!$E$10))</f>
        <v/>
      </c>
      <c r="D92" s="332" t="str">
        <f>IF('USER FORM1'!$F$10="","",'USER FORM1'!$F$10)</f>
        <v/>
      </c>
      <c r="E92" s="332" t="str">
        <f>IF('USER FORM1'!$G$10="", "",'USER FORM1'!$G$10)</f>
        <v/>
      </c>
      <c r="F92" s="339" t="s">
        <v>16107</v>
      </c>
      <c r="G92" s="340" t="str">
        <f>IF(ISERROR(VLOOKUP($S92,'USER FORM2'!$B$10:$AU$21,2,FALSE)),"",VLOOKUP($S92,'USER FORM2'!$B$10:$AU$21,2,FALSE))</f>
        <v/>
      </c>
      <c r="H92" s="340" t="str">
        <f>IF(ISERROR(VLOOKUP($S92,'USER FORM2'!$B$10:$AU$21,3,FALSE)),"",VLOOKUP($S92,'USER FORM2'!$B$10:$AU$21,3,FALSE))</f>
        <v/>
      </c>
      <c r="I92" s="340" t="str">
        <f>IF(ISERROR(VLOOKUP($S92,'USER FORM2'!$B$10:$AU$21,4,FALSE)),"",VLOOKUP($S92,'USER FORM2'!$B$10:$AU$21,4,FALSE))</f>
        <v/>
      </c>
      <c r="J92" s="340" t="str">
        <f>IF(ISERROR(VLOOKUP($S92,'USER FORM2'!$B$10:$AU$21,5,FALSE)),"",VLOOKUP($S92,'USER FORM2'!$B$10:$AU$21,5,FALSE))</f>
        <v/>
      </c>
      <c r="K92" s="340" t="str">
        <f>IF(ISERROR(VLOOKUP($S92,'USER FORM2'!$B$10:$AU$21,6,FALSE)),"",VLOOKUP($S92,'USER FORM2'!$B$10:$AU$21,6,FALSE))</f>
        <v/>
      </c>
      <c r="L92" s="340" t="str">
        <f>IF(ISERROR(VLOOKUP($S92,'USER FORM2'!$B$10:$AU$21,7,FALSE)),"",VLOOKUP($S92,'USER FORM2'!$B$10:$AU$21,7,FALSE))</f>
        <v/>
      </c>
      <c r="M92" s="341" t="str">
        <f>IF(ISERROR(VLOOKUP($S92,'USER FORM2'!$B$10:$BB$21,51,FALSE)),"",VLOOKUP($S92,'USER FORM2'!$B$10:$BB$21,51,FALSE))</f>
        <v/>
      </c>
      <c r="N92" s="341" t="str">
        <f>IF(ISERROR(VLOOKUP($S92,'USER FORM2'!$B$10:$BB$21,52,FALSE)),"",VLOOKUP($S92,'USER FORM2'!$B$10:$BB$21,52,FALSE))</f>
        <v/>
      </c>
      <c r="O92" s="341" t="str">
        <f>IF(ISERROR(VLOOKUP($S92,'USER FORM2'!$B$10:$BB$21,12,FALSE)),"",VLOOKUP($S92,'USER FORM2'!$B$10:$BB$21,12,FALSE))</f>
        <v/>
      </c>
      <c r="P92" s="342" t="str">
        <f>IF(ISERROR(VLOOKUP($S92,'USER FORM2'!$B$10:$BB$21,13,FALSE)),"",IF(VLOOKUP($S92,'USER FORM2'!$B$10:$BB$21,13,FALSE)="","",VLOOKUP($S92,'USER FORM2'!$B$10:$BB$21,13,FALSE)))</f>
        <v/>
      </c>
      <c r="Q92" s="342" t="str">
        <f>IF(ISERROR(VLOOKUP($S92,'USER FORM2'!$B$10:$BB$21,16,FALSE)),"",VLOOKUP($S92,'USER FORM2'!$B$10:$BB$21,16,FALSE))</f>
        <v/>
      </c>
      <c r="R92" s="342" t="str">
        <f>IF(ISERROR(VLOOKUP($S92,'USER FORM2'!$B$10:$AW$21,43,FALSE)),"",VLOOKUP($S92,'USER FORM2'!$B$10:$AW$21,43,FALSE))</f>
        <v/>
      </c>
      <c r="S92" s="340" t="str">
        <f>IF('USER FORM3'!C93="","",'USER FORM3'!C93)</f>
        <v/>
      </c>
      <c r="T92" s="340" t="str">
        <f>IF('USER FORM3'!D93="","",'USER FORM3'!D93)</f>
        <v/>
      </c>
      <c r="U92" s="340" t="str">
        <f>IF('USER FORM3'!E93="","",'USER FORM3'!E93)</f>
        <v/>
      </c>
      <c r="V92" s="340" t="str">
        <f>IF('USER FORM3'!F93="","",'USER FORM3'!F93)</f>
        <v/>
      </c>
      <c r="W92" s="340" t="str">
        <f>IF('USER FORM3'!G93="","",'USER FORM3'!G93)</f>
        <v/>
      </c>
      <c r="X92" s="340" t="str">
        <f>IF('USER FORM3'!H93="","",'USER FORM3'!H93)</f>
        <v/>
      </c>
      <c r="Y92" s="340" t="str">
        <f>IF('USER FORM3'!I93="","",'USER FORM3'!I93)</f>
        <v/>
      </c>
      <c r="Z92" s="340" t="str">
        <f>IF('USER FORM3'!J93="","",'USER FORM3'!J93)</f>
        <v/>
      </c>
      <c r="AA92" s="340" t="str">
        <f>IF('USER FORM3'!K93="","",'USER FORM3'!K93)</f>
        <v/>
      </c>
      <c r="AB92" s="340" t="str">
        <f>IF('USER FORM3'!L93="","",'USER FORM3'!L93)</f>
        <v/>
      </c>
      <c r="AC92" s="340" t="str">
        <f>IF('USER FORM3'!M93="","",'USER FORM3'!M93)</f>
        <v/>
      </c>
      <c r="AD92" s="340" t="str">
        <f>IF('USER FORM3'!N93="","",'USER FORM3'!N93)</f>
        <v/>
      </c>
      <c r="AE92" s="340" t="str">
        <f>IF('USER FORM3'!O93="","",'USER FORM3'!O93)</f>
        <v/>
      </c>
      <c r="AF92" s="340" t="str">
        <f>IF('USER FORM3'!P93="","",'USER FORM3'!P93)</f>
        <v/>
      </c>
      <c r="AG92" s="340" t="str">
        <f>IF('USER FORM3'!Q93="","",'USER FORM3'!Q93)</f>
        <v/>
      </c>
      <c r="AH92" s="14"/>
      <c r="AI92" s="14"/>
      <c r="AJ92" s="14"/>
      <c r="AK92" s="14"/>
      <c r="AL92" s="14"/>
      <c r="AM92" s="332" t="str">
        <f>'USER FORM3'!$AY$17</f>
        <v/>
      </c>
      <c r="AN92" s="335" t="str">
        <f>'USER FORM3'!$AY$24</f>
        <v/>
      </c>
      <c r="AO92" s="336" t="str">
        <f>'USER FORM3'!$AY$18</f>
        <v/>
      </c>
      <c r="AP92" s="336" t="str">
        <f>'USER FORM3'!$AY$20</f>
        <v/>
      </c>
      <c r="AQ92" s="337" t="str">
        <f>'USER FORM3'!$AY$19</f>
        <v/>
      </c>
      <c r="AR92" s="337" t="str">
        <f>'USER FORM3'!$AY$22</f>
        <v/>
      </c>
      <c r="AS92" s="436" t="str">
        <f>'USER FORM3'!$AY$36</f>
        <v/>
      </c>
      <c r="AT92" s="336">
        <f>'USER FORM3'!$AY$23</f>
        <v>1</v>
      </c>
      <c r="AU92" s="336" t="str">
        <f>'USER FORM3'!$AY$21</f>
        <v/>
      </c>
      <c r="AV92" s="337" t="str">
        <f>IFERROR('USER FORM3'!$AY$25,"")</f>
        <v/>
      </c>
      <c r="AW92" s="338">
        <f>COUNTIFS(DEGREE_TYPE,"Bachelor",'USER FORM2'!$N$10:$N$21,"PROGRAM GRADUATED")+COUNTIFS(DEGREE_TYPE,"Bachelor",'USER FORM2'!$N$10:$N$21,"PROGRAM IN PROGRESS")</f>
        <v>0</v>
      </c>
      <c r="AX92" s="338">
        <f t="shared" si="2"/>
        <v>0</v>
      </c>
      <c r="AY92" s="338">
        <f t="shared" si="3"/>
        <v>0</v>
      </c>
      <c r="AZ92" s="332" t="str">
        <f>'USER FORM2'!$AQ$3</f>
        <v/>
      </c>
      <c r="BA92" s="337" t="str">
        <f>'USER FORM5'!$AP$2</f>
        <v/>
      </c>
      <c r="BB92" s="332" t="str">
        <f>IF('USER FORM5'!$AE$2=0,"",'USER FORM5'!$AE$2)</f>
        <v>NO</v>
      </c>
      <c r="BC92" s="337" t="str">
        <f>'USER FORM5'!$AZ$2</f>
        <v>NO EXTC</v>
      </c>
      <c r="BD92" s="332" t="str">
        <f>IF('USER FEEDBACK'!$C$47=0,"",'USER FEEDBACK'!$C$47)</f>
        <v/>
      </c>
      <c r="BE92" t="str">
        <f>'USER FEEDBACK'!$Q$8</f>
        <v>NO</v>
      </c>
      <c r="BF92" t="str">
        <f>'USER FEEDBACK'!$Q$11</f>
        <v>Missing Information</v>
      </c>
      <c r="BG92" t="str">
        <f>'USER FEEDBACK'!$Q$14</f>
        <v>No</v>
      </c>
      <c r="BH92" t="str">
        <f>'USER FEEDBACK'!$Q$20&amp;" "&amp;'USER FEEDBACK'!$Q$21&amp;" "&amp;'USER FEEDBACK'!$Q$22</f>
        <v xml:space="preserve">  - -  - -</v>
      </c>
      <c r="BI92" t="str">
        <f>'USER FORM1'!$C$65</f>
        <v>VERSION 2</v>
      </c>
      <c r="BJ92">
        <f>'USER FORM4'!$G$38</f>
        <v>0</v>
      </c>
      <c r="BK92">
        <f>'USER FEEDBACK'!$V$7</f>
        <v>0</v>
      </c>
      <c r="BL92" t="str">
        <f>(IF(OR('USER FEEDBACK'!$Z$64,'USER FEEDBACK'!$Z$31="Q4R"),"Y","N"))</f>
        <v>N</v>
      </c>
      <c r="BM92">
        <f>'USER FORM1'!$D$25</f>
        <v>0</v>
      </c>
      <c r="BN92">
        <f>'USER FORM1'!$D$26</f>
        <v>0</v>
      </c>
      <c r="BO92">
        <f>'USER FORM1'!$D$27</f>
        <v>0</v>
      </c>
      <c r="BP92" t="str">
        <f>IF('USER FEEDBACK'!$AA$64=TRUE, "Y","N")</f>
        <v>N</v>
      </c>
      <c r="BQ92" t="str">
        <f>IF('USER FEEDBACK'!$AC$64=TRUE, "Y","N")</f>
        <v>N</v>
      </c>
      <c r="BR92" t="str">
        <f>IF('USER FEEDBACK'!$AB$64=TRUE, "Y","N")</f>
        <v>N</v>
      </c>
      <c r="BS92" t="str">
        <f>IF('USER FEEDBACK'!$AD$64=TRUE, "Y","N")</f>
        <v>N</v>
      </c>
      <c r="BT92" t="str">
        <f>IF('USER FEEDBACK'!$AE$64=TRUE, "Y","N")</f>
        <v>N</v>
      </c>
      <c r="BU92" t="str">
        <f>IF('USER FEEDBACK'!$AF$64=TRUE, "Y","N")</f>
        <v>N</v>
      </c>
      <c r="BV92">
        <f>'CHECK CONTEXT'!$B$8</f>
        <v>0</v>
      </c>
      <c r="BW92" s="15">
        <f>'CHECK CONTEXT'!$B$12</f>
        <v>0</v>
      </c>
      <c r="BX92">
        <f>'CHECK CONTEXT'!$I$5</f>
        <v>0</v>
      </c>
      <c r="BY92">
        <f ca="1">SUM('USER FEEDBACK'!$G$7:$G$17)</f>
        <v>0</v>
      </c>
      <c r="BZ92">
        <f>'CHECK CONTEXT'!$B$5</f>
        <v>0</v>
      </c>
      <c r="CA92">
        <f>'CHECK CONTEXT'!$B$6</f>
        <v>0</v>
      </c>
      <c r="CB92">
        <f>'CHECK CONTEXT'!$B$7</f>
        <v>0</v>
      </c>
      <c r="CC92">
        <f>'CHECK CONTEXT'!$B$8</f>
        <v>0</v>
      </c>
      <c r="CD92">
        <f>'CHECK CONTEXT'!$B$9</f>
        <v>0</v>
      </c>
    </row>
    <row r="93" spans="1:82">
      <c r="A93" s="332" t="str">
        <f>IF('USER FORM1'!$C$10="","",'USER FORM1'!$C$10)</f>
        <v/>
      </c>
      <c r="B93" s="332" t="str">
        <f>IF('USER FORM1'!$D$10="","",'USER FORM1'!$D$10)</f>
        <v/>
      </c>
      <c r="C93" s="332" t="str">
        <f>TRIM(IF('USER FORM1'!$E$10="", "",'USER FORM1'!$E$10))</f>
        <v/>
      </c>
      <c r="D93" s="332" t="str">
        <f>IF('USER FORM1'!$F$10="","",'USER FORM1'!$F$10)</f>
        <v/>
      </c>
      <c r="E93" s="332" t="str">
        <f>IF('USER FORM1'!$G$10="", "",'USER FORM1'!$G$10)</f>
        <v/>
      </c>
      <c r="F93" s="339" t="s">
        <v>16107</v>
      </c>
      <c r="G93" s="340" t="str">
        <f>IF(ISERROR(VLOOKUP($S93,'USER FORM2'!$B$10:$AU$21,2,FALSE)),"",VLOOKUP($S93,'USER FORM2'!$B$10:$AU$21,2,FALSE))</f>
        <v/>
      </c>
      <c r="H93" s="340" t="str">
        <f>IF(ISERROR(VLOOKUP($S93,'USER FORM2'!$B$10:$AU$21,3,FALSE)),"",VLOOKUP($S93,'USER FORM2'!$B$10:$AU$21,3,FALSE))</f>
        <v/>
      </c>
      <c r="I93" s="340" t="str">
        <f>IF(ISERROR(VLOOKUP($S93,'USER FORM2'!$B$10:$AU$21,4,FALSE)),"",VLOOKUP($S93,'USER FORM2'!$B$10:$AU$21,4,FALSE))</f>
        <v/>
      </c>
      <c r="J93" s="340" t="str">
        <f>IF(ISERROR(VLOOKUP($S93,'USER FORM2'!$B$10:$AU$21,5,FALSE)),"",VLOOKUP($S93,'USER FORM2'!$B$10:$AU$21,5,FALSE))</f>
        <v/>
      </c>
      <c r="K93" s="340" t="str">
        <f>IF(ISERROR(VLOOKUP($S93,'USER FORM2'!$B$10:$AU$21,6,FALSE)),"",VLOOKUP($S93,'USER FORM2'!$B$10:$AU$21,6,FALSE))</f>
        <v/>
      </c>
      <c r="L93" s="340" t="str">
        <f>IF(ISERROR(VLOOKUP($S93,'USER FORM2'!$B$10:$AU$21,7,FALSE)),"",VLOOKUP($S93,'USER FORM2'!$B$10:$AU$21,7,FALSE))</f>
        <v/>
      </c>
      <c r="M93" s="341" t="str">
        <f>IF(ISERROR(VLOOKUP($S93,'USER FORM2'!$B$10:$BB$21,51,FALSE)),"",VLOOKUP($S93,'USER FORM2'!$B$10:$BB$21,51,FALSE))</f>
        <v/>
      </c>
      <c r="N93" s="341" t="str">
        <f>IF(ISERROR(VLOOKUP($S93,'USER FORM2'!$B$10:$BB$21,52,FALSE)),"",VLOOKUP($S93,'USER FORM2'!$B$10:$BB$21,52,FALSE))</f>
        <v/>
      </c>
      <c r="O93" s="341" t="str">
        <f>IF(ISERROR(VLOOKUP($S93,'USER FORM2'!$B$10:$BB$21,12,FALSE)),"",VLOOKUP($S93,'USER FORM2'!$B$10:$BB$21,12,FALSE))</f>
        <v/>
      </c>
      <c r="P93" s="342" t="str">
        <f>IF(ISERROR(VLOOKUP($S93,'USER FORM2'!$B$10:$BB$21,13,FALSE)),"",IF(VLOOKUP($S93,'USER FORM2'!$B$10:$BB$21,13,FALSE)="","",VLOOKUP($S93,'USER FORM2'!$B$10:$BB$21,13,FALSE)))</f>
        <v/>
      </c>
      <c r="Q93" s="342" t="str">
        <f>IF(ISERROR(VLOOKUP($S93,'USER FORM2'!$B$10:$BB$21,16,FALSE)),"",VLOOKUP($S93,'USER FORM2'!$B$10:$BB$21,16,FALSE))</f>
        <v/>
      </c>
      <c r="R93" s="342" t="str">
        <f>IF(ISERROR(VLOOKUP($S93,'USER FORM2'!$B$10:$AW$21,43,FALSE)),"",VLOOKUP($S93,'USER FORM2'!$B$10:$AW$21,43,FALSE))</f>
        <v/>
      </c>
      <c r="S93" s="340" t="str">
        <f>IF('USER FORM3'!C94="","",'USER FORM3'!C94)</f>
        <v/>
      </c>
      <c r="T93" s="340" t="str">
        <f>IF('USER FORM3'!D94="","",'USER FORM3'!D94)</f>
        <v/>
      </c>
      <c r="U93" s="340" t="str">
        <f>IF('USER FORM3'!E94="","",'USER FORM3'!E94)</f>
        <v/>
      </c>
      <c r="V93" s="340" t="str">
        <f>IF('USER FORM3'!F94="","",'USER FORM3'!F94)</f>
        <v/>
      </c>
      <c r="W93" s="340" t="str">
        <f>IF('USER FORM3'!G94="","",'USER FORM3'!G94)</f>
        <v/>
      </c>
      <c r="X93" s="340" t="str">
        <f>IF('USER FORM3'!H94="","",'USER FORM3'!H94)</f>
        <v/>
      </c>
      <c r="Y93" s="340" t="str">
        <f>IF('USER FORM3'!I94="","",'USER FORM3'!I94)</f>
        <v/>
      </c>
      <c r="Z93" s="340" t="str">
        <f>IF('USER FORM3'!J94="","",'USER FORM3'!J94)</f>
        <v/>
      </c>
      <c r="AA93" s="340" t="str">
        <f>IF('USER FORM3'!K94="","",'USER FORM3'!K94)</f>
        <v/>
      </c>
      <c r="AB93" s="340" t="str">
        <f>IF('USER FORM3'!L94="","",'USER FORM3'!L94)</f>
        <v/>
      </c>
      <c r="AC93" s="340" t="str">
        <f>IF('USER FORM3'!M94="","",'USER FORM3'!M94)</f>
        <v/>
      </c>
      <c r="AD93" s="340" t="str">
        <f>IF('USER FORM3'!N94="","",'USER FORM3'!N94)</f>
        <v/>
      </c>
      <c r="AE93" s="340" t="str">
        <f>IF('USER FORM3'!O94="","",'USER FORM3'!O94)</f>
        <v/>
      </c>
      <c r="AF93" s="340" t="str">
        <f>IF('USER FORM3'!P94="","",'USER FORM3'!P94)</f>
        <v/>
      </c>
      <c r="AG93" s="340" t="str">
        <f>IF('USER FORM3'!Q94="","",'USER FORM3'!Q94)</f>
        <v/>
      </c>
      <c r="AH93" s="14"/>
      <c r="AI93" s="14"/>
      <c r="AJ93" s="14"/>
      <c r="AK93" s="14"/>
      <c r="AL93" s="14"/>
      <c r="AM93" s="332" t="str">
        <f>'USER FORM3'!$AY$17</f>
        <v/>
      </c>
      <c r="AN93" s="335" t="str">
        <f>'USER FORM3'!$AY$24</f>
        <v/>
      </c>
      <c r="AO93" s="336" t="str">
        <f>'USER FORM3'!$AY$18</f>
        <v/>
      </c>
      <c r="AP93" s="336" t="str">
        <f>'USER FORM3'!$AY$20</f>
        <v/>
      </c>
      <c r="AQ93" s="337" t="str">
        <f>'USER FORM3'!$AY$19</f>
        <v/>
      </c>
      <c r="AR93" s="337" t="str">
        <f>'USER FORM3'!$AY$22</f>
        <v/>
      </c>
      <c r="AS93" s="436" t="str">
        <f>'USER FORM3'!$AY$36</f>
        <v/>
      </c>
      <c r="AT93" s="336">
        <f>'USER FORM3'!$AY$23</f>
        <v>1</v>
      </c>
      <c r="AU93" s="336" t="str">
        <f>'USER FORM3'!$AY$21</f>
        <v/>
      </c>
      <c r="AV93" s="337" t="str">
        <f>IFERROR('USER FORM3'!$AY$25,"")</f>
        <v/>
      </c>
      <c r="AW93" s="338">
        <f>COUNTIFS(DEGREE_TYPE,"Bachelor",'USER FORM2'!$N$10:$N$21,"PROGRAM GRADUATED")+COUNTIFS(DEGREE_TYPE,"Bachelor",'USER FORM2'!$N$10:$N$21,"PROGRAM IN PROGRESS")</f>
        <v>0</v>
      </c>
      <c r="AX93" s="338">
        <f t="shared" si="2"/>
        <v>0</v>
      </c>
      <c r="AY93" s="338">
        <f t="shared" si="3"/>
        <v>0</v>
      </c>
      <c r="AZ93" s="332" t="str">
        <f>'USER FORM2'!$AQ$3</f>
        <v/>
      </c>
      <c r="BA93" s="337" t="str">
        <f>'USER FORM5'!$AP$2</f>
        <v/>
      </c>
      <c r="BB93" s="332" t="str">
        <f>IF('USER FORM5'!$AE$2=0,"",'USER FORM5'!$AE$2)</f>
        <v>NO</v>
      </c>
      <c r="BC93" s="337" t="str">
        <f>'USER FORM5'!$AZ$2</f>
        <v>NO EXTC</v>
      </c>
      <c r="BD93" s="332" t="str">
        <f>IF('USER FEEDBACK'!$C$47=0,"",'USER FEEDBACK'!$C$47)</f>
        <v/>
      </c>
      <c r="BE93" t="str">
        <f>'USER FEEDBACK'!$Q$8</f>
        <v>NO</v>
      </c>
      <c r="BF93" t="str">
        <f>'USER FEEDBACK'!$Q$11</f>
        <v>Missing Information</v>
      </c>
      <c r="BG93" t="str">
        <f>'USER FEEDBACK'!$Q$14</f>
        <v>No</v>
      </c>
      <c r="BH93" t="str">
        <f>'USER FEEDBACK'!$Q$20&amp;" "&amp;'USER FEEDBACK'!$Q$21&amp;" "&amp;'USER FEEDBACK'!$Q$22</f>
        <v xml:space="preserve">  - -  - -</v>
      </c>
      <c r="BI93" t="str">
        <f>'USER FORM1'!$C$65</f>
        <v>VERSION 2</v>
      </c>
      <c r="BJ93">
        <f>'USER FORM4'!$G$38</f>
        <v>0</v>
      </c>
      <c r="BK93">
        <f>'USER FEEDBACK'!$V$7</f>
        <v>0</v>
      </c>
      <c r="BL93" t="str">
        <f>(IF(OR('USER FEEDBACK'!$Z$64,'USER FEEDBACK'!$Z$31="Q4R"),"Y","N"))</f>
        <v>N</v>
      </c>
      <c r="BM93">
        <f>'USER FORM1'!$D$25</f>
        <v>0</v>
      </c>
      <c r="BN93">
        <f>'USER FORM1'!$D$26</f>
        <v>0</v>
      </c>
      <c r="BO93">
        <f>'USER FORM1'!$D$27</f>
        <v>0</v>
      </c>
      <c r="BP93" t="str">
        <f>IF('USER FEEDBACK'!$AA$64=TRUE, "Y","N")</f>
        <v>N</v>
      </c>
      <c r="BQ93" t="str">
        <f>IF('USER FEEDBACK'!$AC$64=TRUE, "Y","N")</f>
        <v>N</v>
      </c>
      <c r="BR93" t="str">
        <f>IF('USER FEEDBACK'!$AB$64=TRUE, "Y","N")</f>
        <v>N</v>
      </c>
      <c r="BS93" t="str">
        <f>IF('USER FEEDBACK'!$AD$64=TRUE, "Y","N")</f>
        <v>N</v>
      </c>
      <c r="BT93" t="str">
        <f>IF('USER FEEDBACK'!$AE$64=TRUE, "Y","N")</f>
        <v>N</v>
      </c>
      <c r="BU93" t="str">
        <f>IF('USER FEEDBACK'!$AF$64=TRUE, "Y","N")</f>
        <v>N</v>
      </c>
      <c r="BV93">
        <f>'CHECK CONTEXT'!$B$8</f>
        <v>0</v>
      </c>
      <c r="BW93" s="15">
        <f>'CHECK CONTEXT'!$B$12</f>
        <v>0</v>
      </c>
      <c r="BX93">
        <f>'CHECK CONTEXT'!$I$5</f>
        <v>0</v>
      </c>
      <c r="BY93">
        <f ca="1">SUM('USER FEEDBACK'!$G$7:$G$17)</f>
        <v>0</v>
      </c>
      <c r="BZ93">
        <f>'CHECK CONTEXT'!$B$5</f>
        <v>0</v>
      </c>
      <c r="CA93">
        <f>'CHECK CONTEXT'!$B$6</f>
        <v>0</v>
      </c>
      <c r="CB93">
        <f>'CHECK CONTEXT'!$B$7</f>
        <v>0</v>
      </c>
      <c r="CC93">
        <f>'CHECK CONTEXT'!$B$8</f>
        <v>0</v>
      </c>
      <c r="CD93">
        <f>'CHECK CONTEXT'!$B$9</f>
        <v>0</v>
      </c>
    </row>
    <row r="94" spans="1:82">
      <c r="A94" s="332" t="str">
        <f>IF('USER FORM1'!$C$10="","",'USER FORM1'!$C$10)</f>
        <v/>
      </c>
      <c r="B94" s="332" t="str">
        <f>IF('USER FORM1'!$D$10="","",'USER FORM1'!$D$10)</f>
        <v/>
      </c>
      <c r="C94" s="332" t="str">
        <f>TRIM(IF('USER FORM1'!$E$10="", "",'USER FORM1'!$E$10))</f>
        <v/>
      </c>
      <c r="D94" s="332" t="str">
        <f>IF('USER FORM1'!$F$10="","",'USER FORM1'!$F$10)</f>
        <v/>
      </c>
      <c r="E94" s="332" t="str">
        <f>IF('USER FORM1'!$G$10="", "",'USER FORM1'!$G$10)</f>
        <v/>
      </c>
      <c r="F94" s="339" t="s">
        <v>16107</v>
      </c>
      <c r="G94" s="340" t="str">
        <f>IF(ISERROR(VLOOKUP($S94,'USER FORM2'!$B$10:$AU$21,2,FALSE)),"",VLOOKUP($S94,'USER FORM2'!$B$10:$AU$21,2,FALSE))</f>
        <v/>
      </c>
      <c r="H94" s="340" t="str">
        <f>IF(ISERROR(VLOOKUP($S94,'USER FORM2'!$B$10:$AU$21,3,FALSE)),"",VLOOKUP($S94,'USER FORM2'!$B$10:$AU$21,3,FALSE))</f>
        <v/>
      </c>
      <c r="I94" s="340" t="str">
        <f>IF(ISERROR(VLOOKUP($S94,'USER FORM2'!$B$10:$AU$21,4,FALSE)),"",VLOOKUP($S94,'USER FORM2'!$B$10:$AU$21,4,FALSE))</f>
        <v/>
      </c>
      <c r="J94" s="340" t="str">
        <f>IF(ISERROR(VLOOKUP($S94,'USER FORM2'!$B$10:$AU$21,5,FALSE)),"",VLOOKUP($S94,'USER FORM2'!$B$10:$AU$21,5,FALSE))</f>
        <v/>
      </c>
      <c r="K94" s="340" t="str">
        <f>IF(ISERROR(VLOOKUP($S94,'USER FORM2'!$B$10:$AU$21,6,FALSE)),"",VLOOKUP($S94,'USER FORM2'!$B$10:$AU$21,6,FALSE))</f>
        <v/>
      </c>
      <c r="L94" s="340" t="str">
        <f>IF(ISERROR(VLOOKUP($S94,'USER FORM2'!$B$10:$AU$21,7,FALSE)),"",VLOOKUP($S94,'USER FORM2'!$B$10:$AU$21,7,FALSE))</f>
        <v/>
      </c>
      <c r="M94" s="341" t="str">
        <f>IF(ISERROR(VLOOKUP($S94,'USER FORM2'!$B$10:$BB$21,51,FALSE)),"",VLOOKUP($S94,'USER FORM2'!$B$10:$BB$21,51,FALSE))</f>
        <v/>
      </c>
      <c r="N94" s="341" t="str">
        <f>IF(ISERROR(VLOOKUP($S94,'USER FORM2'!$B$10:$BB$21,52,FALSE)),"",VLOOKUP($S94,'USER FORM2'!$B$10:$BB$21,52,FALSE))</f>
        <v/>
      </c>
      <c r="O94" s="341" t="str">
        <f>IF(ISERROR(VLOOKUP($S94,'USER FORM2'!$B$10:$BB$21,12,FALSE)),"",VLOOKUP($S94,'USER FORM2'!$B$10:$BB$21,12,FALSE))</f>
        <v/>
      </c>
      <c r="P94" s="342" t="str">
        <f>IF(ISERROR(VLOOKUP($S94,'USER FORM2'!$B$10:$BB$21,13,FALSE)),"",IF(VLOOKUP($S94,'USER FORM2'!$B$10:$BB$21,13,FALSE)="","",VLOOKUP($S94,'USER FORM2'!$B$10:$BB$21,13,FALSE)))</f>
        <v/>
      </c>
      <c r="Q94" s="342" t="str">
        <f>IF(ISERROR(VLOOKUP($S94,'USER FORM2'!$B$10:$BB$21,16,FALSE)),"",VLOOKUP($S94,'USER FORM2'!$B$10:$BB$21,16,FALSE))</f>
        <v/>
      </c>
      <c r="R94" s="342" t="str">
        <f>IF(ISERROR(VLOOKUP($S94,'USER FORM2'!$B$10:$AW$21,43,FALSE)),"",VLOOKUP($S94,'USER FORM2'!$B$10:$AW$21,43,FALSE))</f>
        <v/>
      </c>
      <c r="S94" s="340" t="str">
        <f>IF('USER FORM3'!C95="","",'USER FORM3'!C95)</f>
        <v/>
      </c>
      <c r="T94" s="340" t="str">
        <f>IF('USER FORM3'!D95="","",'USER FORM3'!D95)</f>
        <v/>
      </c>
      <c r="U94" s="340" t="str">
        <f>IF('USER FORM3'!E95="","",'USER FORM3'!E95)</f>
        <v/>
      </c>
      <c r="V94" s="340" t="str">
        <f>IF('USER FORM3'!F95="","",'USER FORM3'!F95)</f>
        <v/>
      </c>
      <c r="W94" s="340" t="str">
        <f>IF('USER FORM3'!G95="","",'USER FORM3'!G95)</f>
        <v/>
      </c>
      <c r="X94" s="340" t="str">
        <f>IF('USER FORM3'!H95="","",'USER FORM3'!H95)</f>
        <v/>
      </c>
      <c r="Y94" s="340" t="str">
        <f>IF('USER FORM3'!I95="","",'USER FORM3'!I95)</f>
        <v/>
      </c>
      <c r="Z94" s="340" t="str">
        <f>IF('USER FORM3'!J95="","",'USER FORM3'!J95)</f>
        <v/>
      </c>
      <c r="AA94" s="340" t="str">
        <f>IF('USER FORM3'!K95="","",'USER FORM3'!K95)</f>
        <v/>
      </c>
      <c r="AB94" s="340" t="str">
        <f>IF('USER FORM3'!L95="","",'USER FORM3'!L95)</f>
        <v/>
      </c>
      <c r="AC94" s="340" t="str">
        <f>IF('USER FORM3'!M95="","",'USER FORM3'!M95)</f>
        <v/>
      </c>
      <c r="AD94" s="340" t="str">
        <f>IF('USER FORM3'!N95="","",'USER FORM3'!N95)</f>
        <v/>
      </c>
      <c r="AE94" s="340" t="str">
        <f>IF('USER FORM3'!O95="","",'USER FORM3'!O95)</f>
        <v/>
      </c>
      <c r="AF94" s="340" t="str">
        <f>IF('USER FORM3'!P95="","",'USER FORM3'!P95)</f>
        <v/>
      </c>
      <c r="AG94" s="340" t="str">
        <f>IF('USER FORM3'!Q95="","",'USER FORM3'!Q95)</f>
        <v/>
      </c>
      <c r="AH94" s="14"/>
      <c r="AI94" s="14"/>
      <c r="AJ94" s="14"/>
      <c r="AK94" s="14"/>
      <c r="AL94" s="14"/>
      <c r="AM94" s="332" t="str">
        <f>'USER FORM3'!$AY$17</f>
        <v/>
      </c>
      <c r="AN94" s="335" t="str">
        <f>'USER FORM3'!$AY$24</f>
        <v/>
      </c>
      <c r="AO94" s="336" t="str">
        <f>'USER FORM3'!$AY$18</f>
        <v/>
      </c>
      <c r="AP94" s="336" t="str">
        <f>'USER FORM3'!$AY$20</f>
        <v/>
      </c>
      <c r="AQ94" s="337" t="str">
        <f>'USER FORM3'!$AY$19</f>
        <v/>
      </c>
      <c r="AR94" s="337" t="str">
        <f>'USER FORM3'!$AY$22</f>
        <v/>
      </c>
      <c r="AS94" s="436" t="str">
        <f>'USER FORM3'!$AY$36</f>
        <v/>
      </c>
      <c r="AT94" s="336">
        <f>'USER FORM3'!$AY$23</f>
        <v>1</v>
      </c>
      <c r="AU94" s="336" t="str">
        <f>'USER FORM3'!$AY$21</f>
        <v/>
      </c>
      <c r="AV94" s="337" t="str">
        <f>IFERROR('USER FORM3'!$AY$25,"")</f>
        <v/>
      </c>
      <c r="AW94" s="338">
        <f>COUNTIFS(DEGREE_TYPE,"Bachelor",'USER FORM2'!$N$10:$N$21,"PROGRAM GRADUATED")+COUNTIFS(DEGREE_TYPE,"Bachelor",'USER FORM2'!$N$10:$N$21,"PROGRAM IN PROGRESS")</f>
        <v>0</v>
      </c>
      <c r="AX94" s="338">
        <f t="shared" si="2"/>
        <v>0</v>
      </c>
      <c r="AY94" s="338">
        <f t="shared" si="3"/>
        <v>0</v>
      </c>
      <c r="AZ94" s="332" t="str">
        <f>'USER FORM2'!$AQ$3</f>
        <v/>
      </c>
      <c r="BA94" s="337" t="str">
        <f>'USER FORM5'!$AP$2</f>
        <v/>
      </c>
      <c r="BB94" s="332" t="str">
        <f>IF('USER FORM5'!$AE$2=0,"",'USER FORM5'!$AE$2)</f>
        <v>NO</v>
      </c>
      <c r="BC94" s="337" t="str">
        <f>'USER FORM5'!$AZ$2</f>
        <v>NO EXTC</v>
      </c>
      <c r="BD94" s="332" t="str">
        <f>IF('USER FEEDBACK'!$C$47=0,"",'USER FEEDBACK'!$C$47)</f>
        <v/>
      </c>
      <c r="BE94" t="str">
        <f>'USER FEEDBACK'!$Q$8</f>
        <v>NO</v>
      </c>
      <c r="BF94" t="str">
        <f>'USER FEEDBACK'!$Q$11</f>
        <v>Missing Information</v>
      </c>
      <c r="BG94" t="str">
        <f>'USER FEEDBACK'!$Q$14</f>
        <v>No</v>
      </c>
      <c r="BH94" t="str">
        <f>'USER FEEDBACK'!$Q$20&amp;" "&amp;'USER FEEDBACK'!$Q$21&amp;" "&amp;'USER FEEDBACK'!$Q$22</f>
        <v xml:space="preserve">  - -  - -</v>
      </c>
      <c r="BI94" t="str">
        <f>'USER FORM1'!$C$65</f>
        <v>VERSION 2</v>
      </c>
      <c r="BJ94">
        <f>'USER FORM4'!$G$38</f>
        <v>0</v>
      </c>
      <c r="BK94">
        <f>'USER FEEDBACK'!$V$7</f>
        <v>0</v>
      </c>
      <c r="BL94" t="str">
        <f>(IF(OR('USER FEEDBACK'!$Z$64,'USER FEEDBACK'!$Z$31="Q4R"),"Y","N"))</f>
        <v>N</v>
      </c>
      <c r="BM94">
        <f>'USER FORM1'!$D$25</f>
        <v>0</v>
      </c>
      <c r="BN94">
        <f>'USER FORM1'!$D$26</f>
        <v>0</v>
      </c>
      <c r="BO94">
        <f>'USER FORM1'!$D$27</f>
        <v>0</v>
      </c>
      <c r="BP94" t="str">
        <f>IF('USER FEEDBACK'!$AA$64=TRUE, "Y","N")</f>
        <v>N</v>
      </c>
      <c r="BQ94" t="str">
        <f>IF('USER FEEDBACK'!$AC$64=TRUE, "Y","N")</f>
        <v>N</v>
      </c>
      <c r="BR94" t="str">
        <f>IF('USER FEEDBACK'!$AB$64=TRUE, "Y","N")</f>
        <v>N</v>
      </c>
      <c r="BS94" t="str">
        <f>IF('USER FEEDBACK'!$AD$64=TRUE, "Y","N")</f>
        <v>N</v>
      </c>
      <c r="BT94" t="str">
        <f>IF('USER FEEDBACK'!$AE$64=TRUE, "Y","N")</f>
        <v>N</v>
      </c>
      <c r="BU94" t="str">
        <f>IF('USER FEEDBACK'!$AF$64=TRUE, "Y","N")</f>
        <v>N</v>
      </c>
      <c r="BV94">
        <f>'CHECK CONTEXT'!$B$8</f>
        <v>0</v>
      </c>
      <c r="BW94" s="15">
        <f>'CHECK CONTEXT'!$B$12</f>
        <v>0</v>
      </c>
      <c r="BX94">
        <f>'CHECK CONTEXT'!$I$5</f>
        <v>0</v>
      </c>
      <c r="BY94">
        <f ca="1">SUM('USER FEEDBACK'!$G$7:$G$17)</f>
        <v>0</v>
      </c>
      <c r="BZ94">
        <f>'CHECK CONTEXT'!$B$5</f>
        <v>0</v>
      </c>
      <c r="CA94">
        <f>'CHECK CONTEXT'!$B$6</f>
        <v>0</v>
      </c>
      <c r="CB94">
        <f>'CHECK CONTEXT'!$B$7</f>
        <v>0</v>
      </c>
      <c r="CC94">
        <f>'CHECK CONTEXT'!$B$8</f>
        <v>0</v>
      </c>
      <c r="CD94">
        <f>'CHECK CONTEXT'!$B$9</f>
        <v>0</v>
      </c>
    </row>
    <row r="95" spans="1:82">
      <c r="A95" s="332" t="str">
        <f>IF('USER FORM1'!$C$10="","",'USER FORM1'!$C$10)</f>
        <v/>
      </c>
      <c r="B95" s="332" t="str">
        <f>IF('USER FORM1'!$D$10="","",'USER FORM1'!$D$10)</f>
        <v/>
      </c>
      <c r="C95" s="332" t="str">
        <f>TRIM(IF('USER FORM1'!$E$10="", "",'USER FORM1'!$E$10))</f>
        <v/>
      </c>
      <c r="D95" s="332" t="str">
        <f>IF('USER FORM1'!$F$10="","",'USER FORM1'!$F$10)</f>
        <v/>
      </c>
      <c r="E95" s="332" t="str">
        <f>IF('USER FORM1'!$G$10="", "",'USER FORM1'!$G$10)</f>
        <v/>
      </c>
      <c r="F95" s="339" t="s">
        <v>16107</v>
      </c>
      <c r="G95" s="340" t="str">
        <f>IF(ISERROR(VLOOKUP($S95,'USER FORM2'!$B$10:$AU$21,2,FALSE)),"",VLOOKUP($S95,'USER FORM2'!$B$10:$AU$21,2,FALSE))</f>
        <v/>
      </c>
      <c r="H95" s="340" t="str">
        <f>IF(ISERROR(VLOOKUP($S95,'USER FORM2'!$B$10:$AU$21,3,FALSE)),"",VLOOKUP($S95,'USER FORM2'!$B$10:$AU$21,3,FALSE))</f>
        <v/>
      </c>
      <c r="I95" s="340" t="str">
        <f>IF(ISERROR(VLOOKUP($S95,'USER FORM2'!$B$10:$AU$21,4,FALSE)),"",VLOOKUP($S95,'USER FORM2'!$B$10:$AU$21,4,FALSE))</f>
        <v/>
      </c>
      <c r="J95" s="340" t="str">
        <f>IF(ISERROR(VLOOKUP($S95,'USER FORM2'!$B$10:$AU$21,5,FALSE)),"",VLOOKUP($S95,'USER FORM2'!$B$10:$AU$21,5,FALSE))</f>
        <v/>
      </c>
      <c r="K95" s="340" t="str">
        <f>IF(ISERROR(VLOOKUP($S95,'USER FORM2'!$B$10:$AU$21,6,FALSE)),"",VLOOKUP($S95,'USER FORM2'!$B$10:$AU$21,6,FALSE))</f>
        <v/>
      </c>
      <c r="L95" s="340" t="str">
        <f>IF(ISERROR(VLOOKUP($S95,'USER FORM2'!$B$10:$AU$21,7,FALSE)),"",VLOOKUP($S95,'USER FORM2'!$B$10:$AU$21,7,FALSE))</f>
        <v/>
      </c>
      <c r="M95" s="341" t="str">
        <f>IF(ISERROR(VLOOKUP($S95,'USER FORM2'!$B$10:$BB$21,51,FALSE)),"",VLOOKUP($S95,'USER FORM2'!$B$10:$BB$21,51,FALSE))</f>
        <v/>
      </c>
      <c r="N95" s="341" t="str">
        <f>IF(ISERROR(VLOOKUP($S95,'USER FORM2'!$B$10:$BB$21,52,FALSE)),"",VLOOKUP($S95,'USER FORM2'!$B$10:$BB$21,52,FALSE))</f>
        <v/>
      </c>
      <c r="O95" s="341" t="str">
        <f>IF(ISERROR(VLOOKUP($S95,'USER FORM2'!$B$10:$BB$21,12,FALSE)),"",VLOOKUP($S95,'USER FORM2'!$B$10:$BB$21,12,FALSE))</f>
        <v/>
      </c>
      <c r="P95" s="342" t="str">
        <f>IF(ISERROR(VLOOKUP($S95,'USER FORM2'!$B$10:$BB$21,13,FALSE)),"",IF(VLOOKUP($S95,'USER FORM2'!$B$10:$BB$21,13,FALSE)="","",VLOOKUP($S95,'USER FORM2'!$B$10:$BB$21,13,FALSE)))</f>
        <v/>
      </c>
      <c r="Q95" s="342" t="str">
        <f>IF(ISERROR(VLOOKUP($S95,'USER FORM2'!$B$10:$BB$21,16,FALSE)),"",VLOOKUP($S95,'USER FORM2'!$B$10:$BB$21,16,FALSE))</f>
        <v/>
      </c>
      <c r="R95" s="342" t="str">
        <f>IF(ISERROR(VLOOKUP($S95,'USER FORM2'!$B$10:$AW$21,43,FALSE)),"",VLOOKUP($S95,'USER FORM2'!$B$10:$AW$21,43,FALSE))</f>
        <v/>
      </c>
      <c r="S95" s="340" t="str">
        <f>IF('USER FORM3'!C96="","",'USER FORM3'!C96)</f>
        <v/>
      </c>
      <c r="T95" s="340" t="str">
        <f>IF('USER FORM3'!D96="","",'USER FORM3'!D96)</f>
        <v/>
      </c>
      <c r="U95" s="340" t="str">
        <f>IF('USER FORM3'!E96="","",'USER FORM3'!E96)</f>
        <v/>
      </c>
      <c r="V95" s="340" t="str">
        <f>IF('USER FORM3'!F96="","",'USER FORM3'!F96)</f>
        <v/>
      </c>
      <c r="W95" s="340" t="str">
        <f>IF('USER FORM3'!G96="","",'USER FORM3'!G96)</f>
        <v/>
      </c>
      <c r="X95" s="340" t="str">
        <f>IF('USER FORM3'!H96="","",'USER FORM3'!H96)</f>
        <v/>
      </c>
      <c r="Y95" s="340" t="str">
        <f>IF('USER FORM3'!I96="","",'USER FORM3'!I96)</f>
        <v/>
      </c>
      <c r="Z95" s="340" t="str">
        <f>IF('USER FORM3'!J96="","",'USER FORM3'!J96)</f>
        <v/>
      </c>
      <c r="AA95" s="340" t="str">
        <f>IF('USER FORM3'!K96="","",'USER FORM3'!K96)</f>
        <v/>
      </c>
      <c r="AB95" s="340" t="str">
        <f>IF('USER FORM3'!L96="","",'USER FORM3'!L96)</f>
        <v/>
      </c>
      <c r="AC95" s="340" t="str">
        <f>IF('USER FORM3'!M96="","",'USER FORM3'!M96)</f>
        <v/>
      </c>
      <c r="AD95" s="340" t="str">
        <f>IF('USER FORM3'!N96="","",'USER FORM3'!N96)</f>
        <v/>
      </c>
      <c r="AE95" s="340" t="str">
        <f>IF('USER FORM3'!O96="","",'USER FORM3'!O96)</f>
        <v/>
      </c>
      <c r="AF95" s="340" t="str">
        <f>IF('USER FORM3'!P96="","",'USER FORM3'!P96)</f>
        <v/>
      </c>
      <c r="AG95" s="340" t="str">
        <f>IF('USER FORM3'!Q96="","",'USER FORM3'!Q96)</f>
        <v/>
      </c>
      <c r="AH95" s="14"/>
      <c r="AI95" s="14"/>
      <c r="AJ95" s="14"/>
      <c r="AK95" s="14"/>
      <c r="AL95" s="14"/>
      <c r="AM95" s="332" t="str">
        <f>'USER FORM3'!$AY$17</f>
        <v/>
      </c>
      <c r="AN95" s="335" t="str">
        <f>'USER FORM3'!$AY$24</f>
        <v/>
      </c>
      <c r="AO95" s="336" t="str">
        <f>'USER FORM3'!$AY$18</f>
        <v/>
      </c>
      <c r="AP95" s="336" t="str">
        <f>'USER FORM3'!$AY$20</f>
        <v/>
      </c>
      <c r="AQ95" s="337" t="str">
        <f>'USER FORM3'!$AY$19</f>
        <v/>
      </c>
      <c r="AR95" s="337" t="str">
        <f>'USER FORM3'!$AY$22</f>
        <v/>
      </c>
      <c r="AS95" s="436" t="str">
        <f>'USER FORM3'!$AY$36</f>
        <v/>
      </c>
      <c r="AT95" s="336">
        <f>'USER FORM3'!$AY$23</f>
        <v>1</v>
      </c>
      <c r="AU95" s="336" t="str">
        <f>'USER FORM3'!$AY$21</f>
        <v/>
      </c>
      <c r="AV95" s="337" t="str">
        <f>IFERROR('USER FORM3'!$AY$25,"")</f>
        <v/>
      </c>
      <c r="AW95" s="338">
        <f>COUNTIFS(DEGREE_TYPE,"Bachelor",'USER FORM2'!$N$10:$N$21,"PROGRAM GRADUATED")+COUNTIFS(DEGREE_TYPE,"Bachelor",'USER FORM2'!$N$10:$N$21,"PROGRAM IN PROGRESS")</f>
        <v>0</v>
      </c>
      <c r="AX95" s="338">
        <f t="shared" si="2"/>
        <v>0</v>
      </c>
      <c r="AY95" s="338">
        <f t="shared" si="3"/>
        <v>0</v>
      </c>
      <c r="AZ95" s="332" t="str">
        <f>'USER FORM2'!$AQ$3</f>
        <v/>
      </c>
      <c r="BA95" s="337" t="str">
        <f>'USER FORM5'!$AP$2</f>
        <v/>
      </c>
      <c r="BB95" s="332" t="str">
        <f>IF('USER FORM5'!$AE$2=0,"",'USER FORM5'!$AE$2)</f>
        <v>NO</v>
      </c>
      <c r="BC95" s="337" t="str">
        <f>'USER FORM5'!$AZ$2</f>
        <v>NO EXTC</v>
      </c>
      <c r="BD95" s="332" t="str">
        <f>IF('USER FEEDBACK'!$C$47=0,"",'USER FEEDBACK'!$C$47)</f>
        <v/>
      </c>
      <c r="BE95" t="str">
        <f>'USER FEEDBACK'!$Q$8</f>
        <v>NO</v>
      </c>
      <c r="BF95" t="str">
        <f>'USER FEEDBACK'!$Q$11</f>
        <v>Missing Information</v>
      </c>
      <c r="BG95" t="str">
        <f>'USER FEEDBACK'!$Q$14</f>
        <v>No</v>
      </c>
      <c r="BH95" t="str">
        <f>'USER FEEDBACK'!$Q$20&amp;" "&amp;'USER FEEDBACK'!$Q$21&amp;" "&amp;'USER FEEDBACK'!$Q$22</f>
        <v xml:space="preserve">  - -  - -</v>
      </c>
      <c r="BI95" t="str">
        <f>'USER FORM1'!$C$65</f>
        <v>VERSION 2</v>
      </c>
      <c r="BJ95">
        <f>'USER FORM4'!$G$38</f>
        <v>0</v>
      </c>
      <c r="BK95">
        <f>'USER FEEDBACK'!$V$7</f>
        <v>0</v>
      </c>
      <c r="BL95" t="str">
        <f>(IF(OR('USER FEEDBACK'!$Z$64,'USER FEEDBACK'!$Z$31="Q4R"),"Y","N"))</f>
        <v>N</v>
      </c>
      <c r="BM95">
        <f>'USER FORM1'!$D$25</f>
        <v>0</v>
      </c>
      <c r="BN95">
        <f>'USER FORM1'!$D$26</f>
        <v>0</v>
      </c>
      <c r="BO95">
        <f>'USER FORM1'!$D$27</f>
        <v>0</v>
      </c>
      <c r="BP95" t="str">
        <f>IF('USER FEEDBACK'!$AA$64=TRUE, "Y","N")</f>
        <v>N</v>
      </c>
      <c r="BQ95" t="str">
        <f>IF('USER FEEDBACK'!$AC$64=TRUE, "Y","N")</f>
        <v>N</v>
      </c>
      <c r="BR95" t="str">
        <f>IF('USER FEEDBACK'!$AB$64=TRUE, "Y","N")</f>
        <v>N</v>
      </c>
      <c r="BS95" t="str">
        <f>IF('USER FEEDBACK'!$AD$64=TRUE, "Y","N")</f>
        <v>N</v>
      </c>
      <c r="BT95" t="str">
        <f>IF('USER FEEDBACK'!$AE$64=TRUE, "Y","N")</f>
        <v>N</v>
      </c>
      <c r="BU95" t="str">
        <f>IF('USER FEEDBACK'!$AF$64=TRUE, "Y","N")</f>
        <v>N</v>
      </c>
      <c r="BV95">
        <f>'CHECK CONTEXT'!$B$8</f>
        <v>0</v>
      </c>
      <c r="BW95" s="15">
        <f>'CHECK CONTEXT'!$B$12</f>
        <v>0</v>
      </c>
      <c r="BX95">
        <f>'CHECK CONTEXT'!$I$5</f>
        <v>0</v>
      </c>
      <c r="BY95">
        <f ca="1">SUM('USER FEEDBACK'!$G$7:$G$17)</f>
        <v>0</v>
      </c>
      <c r="BZ95">
        <f>'CHECK CONTEXT'!$B$5</f>
        <v>0</v>
      </c>
      <c r="CA95">
        <f>'CHECK CONTEXT'!$B$6</f>
        <v>0</v>
      </c>
      <c r="CB95">
        <f>'CHECK CONTEXT'!$B$7</f>
        <v>0</v>
      </c>
      <c r="CC95">
        <f>'CHECK CONTEXT'!$B$8</f>
        <v>0</v>
      </c>
      <c r="CD95">
        <f>'CHECK CONTEXT'!$B$9</f>
        <v>0</v>
      </c>
    </row>
    <row r="96" spans="1:82">
      <c r="A96" s="332" t="str">
        <f>IF('USER FORM1'!$C$10="","",'USER FORM1'!$C$10)</f>
        <v/>
      </c>
      <c r="B96" s="332" t="str">
        <f>IF('USER FORM1'!$D$10="","",'USER FORM1'!$D$10)</f>
        <v/>
      </c>
      <c r="C96" s="332" t="str">
        <f>TRIM(IF('USER FORM1'!$E$10="", "",'USER FORM1'!$E$10))</f>
        <v/>
      </c>
      <c r="D96" s="332" t="str">
        <f>IF('USER FORM1'!$F$10="","",'USER FORM1'!$F$10)</f>
        <v/>
      </c>
      <c r="E96" s="332" t="str">
        <f>IF('USER FORM1'!$G$10="", "",'USER FORM1'!$G$10)</f>
        <v/>
      </c>
      <c r="F96" s="339" t="s">
        <v>16107</v>
      </c>
      <c r="G96" s="340" t="str">
        <f>IF(ISERROR(VLOOKUP($S96,'USER FORM2'!$B$10:$AU$21,2,FALSE)),"",VLOOKUP($S96,'USER FORM2'!$B$10:$AU$21,2,FALSE))</f>
        <v/>
      </c>
      <c r="H96" s="340" t="str">
        <f>IF(ISERROR(VLOOKUP($S96,'USER FORM2'!$B$10:$AU$21,3,FALSE)),"",VLOOKUP($S96,'USER FORM2'!$B$10:$AU$21,3,FALSE))</f>
        <v/>
      </c>
      <c r="I96" s="340" t="str">
        <f>IF(ISERROR(VLOOKUP($S96,'USER FORM2'!$B$10:$AU$21,4,FALSE)),"",VLOOKUP($S96,'USER FORM2'!$B$10:$AU$21,4,FALSE))</f>
        <v/>
      </c>
      <c r="J96" s="340" t="str">
        <f>IF(ISERROR(VLOOKUP($S96,'USER FORM2'!$B$10:$AU$21,5,FALSE)),"",VLOOKUP($S96,'USER FORM2'!$B$10:$AU$21,5,FALSE))</f>
        <v/>
      </c>
      <c r="K96" s="340" t="str">
        <f>IF(ISERROR(VLOOKUP($S96,'USER FORM2'!$B$10:$AU$21,6,FALSE)),"",VLOOKUP($S96,'USER FORM2'!$B$10:$AU$21,6,FALSE))</f>
        <v/>
      </c>
      <c r="L96" s="340" t="str">
        <f>IF(ISERROR(VLOOKUP($S96,'USER FORM2'!$B$10:$AU$21,7,FALSE)),"",VLOOKUP($S96,'USER FORM2'!$B$10:$AU$21,7,FALSE))</f>
        <v/>
      </c>
      <c r="M96" s="341" t="str">
        <f>IF(ISERROR(VLOOKUP($S96,'USER FORM2'!$B$10:$BB$21,51,FALSE)),"",VLOOKUP($S96,'USER FORM2'!$B$10:$BB$21,51,FALSE))</f>
        <v/>
      </c>
      <c r="N96" s="341" t="str">
        <f>IF(ISERROR(VLOOKUP($S96,'USER FORM2'!$B$10:$BB$21,52,FALSE)),"",VLOOKUP($S96,'USER FORM2'!$B$10:$BB$21,52,FALSE))</f>
        <v/>
      </c>
      <c r="O96" s="341" t="str">
        <f>IF(ISERROR(VLOOKUP($S96,'USER FORM2'!$B$10:$BB$21,12,FALSE)),"",VLOOKUP($S96,'USER FORM2'!$B$10:$BB$21,12,FALSE))</f>
        <v/>
      </c>
      <c r="P96" s="342" t="str">
        <f>IF(ISERROR(VLOOKUP($S96,'USER FORM2'!$B$10:$BB$21,13,FALSE)),"",IF(VLOOKUP($S96,'USER FORM2'!$B$10:$BB$21,13,FALSE)="","",VLOOKUP($S96,'USER FORM2'!$B$10:$BB$21,13,FALSE)))</f>
        <v/>
      </c>
      <c r="Q96" s="342" t="str">
        <f>IF(ISERROR(VLOOKUP($S96,'USER FORM2'!$B$10:$BB$21,16,FALSE)),"",VLOOKUP($S96,'USER FORM2'!$B$10:$BB$21,16,FALSE))</f>
        <v/>
      </c>
      <c r="R96" s="342" t="str">
        <f>IF(ISERROR(VLOOKUP($S96,'USER FORM2'!$B$10:$AW$21,43,FALSE)),"",VLOOKUP($S96,'USER FORM2'!$B$10:$AW$21,43,FALSE))</f>
        <v/>
      </c>
      <c r="S96" s="340" t="str">
        <f>IF('USER FORM3'!C97="","",'USER FORM3'!C97)</f>
        <v/>
      </c>
      <c r="T96" s="340" t="str">
        <f>IF('USER FORM3'!D97="","",'USER FORM3'!D97)</f>
        <v/>
      </c>
      <c r="U96" s="340" t="str">
        <f>IF('USER FORM3'!E97="","",'USER FORM3'!E97)</f>
        <v/>
      </c>
      <c r="V96" s="340" t="str">
        <f>IF('USER FORM3'!F97="","",'USER FORM3'!F97)</f>
        <v/>
      </c>
      <c r="W96" s="340" t="str">
        <f>IF('USER FORM3'!G97="","",'USER FORM3'!G97)</f>
        <v/>
      </c>
      <c r="X96" s="340" t="str">
        <f>IF('USER FORM3'!H97="","",'USER FORM3'!H97)</f>
        <v/>
      </c>
      <c r="Y96" s="340" t="str">
        <f>IF('USER FORM3'!I97="","",'USER FORM3'!I97)</f>
        <v/>
      </c>
      <c r="Z96" s="340" t="str">
        <f>IF('USER FORM3'!J97="","",'USER FORM3'!J97)</f>
        <v/>
      </c>
      <c r="AA96" s="340" t="str">
        <f>IF('USER FORM3'!K97="","",'USER FORM3'!K97)</f>
        <v/>
      </c>
      <c r="AB96" s="340" t="str">
        <f>IF('USER FORM3'!L97="","",'USER FORM3'!L97)</f>
        <v/>
      </c>
      <c r="AC96" s="340" t="str">
        <f>IF('USER FORM3'!M97="","",'USER FORM3'!M97)</f>
        <v/>
      </c>
      <c r="AD96" s="340" t="str">
        <f>IF('USER FORM3'!N97="","",'USER FORM3'!N97)</f>
        <v/>
      </c>
      <c r="AE96" s="340" t="str">
        <f>IF('USER FORM3'!O97="","",'USER FORM3'!O97)</f>
        <v/>
      </c>
      <c r="AF96" s="340" t="str">
        <f>IF('USER FORM3'!P97="","",'USER FORM3'!P97)</f>
        <v/>
      </c>
      <c r="AG96" s="340" t="str">
        <f>IF('USER FORM3'!Q97="","",'USER FORM3'!Q97)</f>
        <v/>
      </c>
      <c r="AH96" s="14"/>
      <c r="AI96" s="14"/>
      <c r="AJ96" s="14"/>
      <c r="AK96" s="14"/>
      <c r="AL96" s="14"/>
      <c r="AM96" s="332" t="str">
        <f>'USER FORM3'!$AY$17</f>
        <v/>
      </c>
      <c r="AN96" s="335" t="str">
        <f>'USER FORM3'!$AY$24</f>
        <v/>
      </c>
      <c r="AO96" s="336" t="str">
        <f>'USER FORM3'!$AY$18</f>
        <v/>
      </c>
      <c r="AP96" s="336" t="str">
        <f>'USER FORM3'!$AY$20</f>
        <v/>
      </c>
      <c r="AQ96" s="337" t="str">
        <f>'USER FORM3'!$AY$19</f>
        <v/>
      </c>
      <c r="AR96" s="337" t="str">
        <f>'USER FORM3'!$AY$22</f>
        <v/>
      </c>
      <c r="AS96" s="436" t="str">
        <f>'USER FORM3'!$AY$36</f>
        <v/>
      </c>
      <c r="AT96" s="336">
        <f>'USER FORM3'!$AY$23</f>
        <v>1</v>
      </c>
      <c r="AU96" s="336" t="str">
        <f>'USER FORM3'!$AY$21</f>
        <v/>
      </c>
      <c r="AV96" s="337" t="str">
        <f>IFERROR('USER FORM3'!$AY$25,"")</f>
        <v/>
      </c>
      <c r="AW96" s="338">
        <f>COUNTIFS(DEGREE_TYPE,"Bachelor",'USER FORM2'!$N$10:$N$21,"PROGRAM GRADUATED")+COUNTIFS(DEGREE_TYPE,"Bachelor",'USER FORM2'!$N$10:$N$21,"PROGRAM IN PROGRESS")</f>
        <v>0</v>
      </c>
      <c r="AX96" s="338">
        <f t="shared" si="2"/>
        <v>0</v>
      </c>
      <c r="AY96" s="338">
        <f t="shared" si="3"/>
        <v>0</v>
      </c>
      <c r="AZ96" s="332" t="str">
        <f>'USER FORM2'!$AQ$3</f>
        <v/>
      </c>
      <c r="BA96" s="337" t="str">
        <f>'USER FORM5'!$AP$2</f>
        <v/>
      </c>
      <c r="BB96" s="332" t="str">
        <f>IF('USER FORM5'!$AE$2=0,"",'USER FORM5'!$AE$2)</f>
        <v>NO</v>
      </c>
      <c r="BC96" s="337" t="str">
        <f>'USER FORM5'!$AZ$2</f>
        <v>NO EXTC</v>
      </c>
      <c r="BD96" s="332" t="str">
        <f>IF('USER FEEDBACK'!$C$47=0,"",'USER FEEDBACK'!$C$47)</f>
        <v/>
      </c>
      <c r="BE96" t="str">
        <f>'USER FEEDBACK'!$Q$8</f>
        <v>NO</v>
      </c>
      <c r="BF96" t="str">
        <f>'USER FEEDBACK'!$Q$11</f>
        <v>Missing Information</v>
      </c>
      <c r="BG96" t="str">
        <f>'USER FEEDBACK'!$Q$14</f>
        <v>No</v>
      </c>
      <c r="BH96" t="str">
        <f>'USER FEEDBACK'!$Q$20&amp;" "&amp;'USER FEEDBACK'!$Q$21&amp;" "&amp;'USER FEEDBACK'!$Q$22</f>
        <v xml:space="preserve">  - -  - -</v>
      </c>
      <c r="BI96" t="str">
        <f>'USER FORM1'!$C$65</f>
        <v>VERSION 2</v>
      </c>
      <c r="BJ96">
        <f>'USER FORM4'!$G$38</f>
        <v>0</v>
      </c>
      <c r="BK96">
        <f>'USER FEEDBACK'!$V$7</f>
        <v>0</v>
      </c>
      <c r="BL96" t="str">
        <f>(IF(OR('USER FEEDBACK'!$Z$64,'USER FEEDBACK'!$Z$31="Q4R"),"Y","N"))</f>
        <v>N</v>
      </c>
      <c r="BM96">
        <f>'USER FORM1'!$D$25</f>
        <v>0</v>
      </c>
      <c r="BN96">
        <f>'USER FORM1'!$D$26</f>
        <v>0</v>
      </c>
      <c r="BO96">
        <f>'USER FORM1'!$D$27</f>
        <v>0</v>
      </c>
      <c r="BP96" t="str">
        <f>IF('USER FEEDBACK'!$AA$64=TRUE, "Y","N")</f>
        <v>N</v>
      </c>
      <c r="BQ96" t="str">
        <f>IF('USER FEEDBACK'!$AC$64=TRUE, "Y","N")</f>
        <v>N</v>
      </c>
      <c r="BR96" t="str">
        <f>IF('USER FEEDBACK'!$AB$64=TRUE, "Y","N")</f>
        <v>N</v>
      </c>
      <c r="BS96" t="str">
        <f>IF('USER FEEDBACK'!$AD$64=TRUE, "Y","N")</f>
        <v>N</v>
      </c>
      <c r="BT96" t="str">
        <f>IF('USER FEEDBACK'!$AE$64=TRUE, "Y","N")</f>
        <v>N</v>
      </c>
      <c r="BU96" t="str">
        <f>IF('USER FEEDBACK'!$AF$64=TRUE, "Y","N")</f>
        <v>N</v>
      </c>
      <c r="BV96">
        <f>'CHECK CONTEXT'!$B$8</f>
        <v>0</v>
      </c>
      <c r="BW96" s="15">
        <f>'CHECK CONTEXT'!$B$12</f>
        <v>0</v>
      </c>
      <c r="BX96">
        <f>'CHECK CONTEXT'!$I$5</f>
        <v>0</v>
      </c>
      <c r="BY96">
        <f ca="1">SUM('USER FEEDBACK'!$G$7:$G$17)</f>
        <v>0</v>
      </c>
      <c r="BZ96">
        <f>'CHECK CONTEXT'!$B$5</f>
        <v>0</v>
      </c>
      <c r="CA96">
        <f>'CHECK CONTEXT'!$B$6</f>
        <v>0</v>
      </c>
      <c r="CB96">
        <f>'CHECK CONTEXT'!$B$7</f>
        <v>0</v>
      </c>
      <c r="CC96">
        <f>'CHECK CONTEXT'!$B$8</f>
        <v>0</v>
      </c>
      <c r="CD96">
        <f>'CHECK CONTEXT'!$B$9</f>
        <v>0</v>
      </c>
    </row>
    <row r="97" spans="1:82">
      <c r="A97" s="332" t="str">
        <f>IF('USER FORM1'!$C$10="","",'USER FORM1'!$C$10)</f>
        <v/>
      </c>
      <c r="B97" s="332" t="str">
        <f>IF('USER FORM1'!$D$10="","",'USER FORM1'!$D$10)</f>
        <v/>
      </c>
      <c r="C97" s="332" t="str">
        <f>TRIM(IF('USER FORM1'!$E$10="", "",'USER FORM1'!$E$10))</f>
        <v/>
      </c>
      <c r="D97" s="332" t="str">
        <f>IF('USER FORM1'!$F$10="","",'USER FORM1'!$F$10)</f>
        <v/>
      </c>
      <c r="E97" s="332" t="str">
        <f>IF('USER FORM1'!$G$10="", "",'USER FORM1'!$G$10)</f>
        <v/>
      </c>
      <c r="F97" s="339" t="s">
        <v>16107</v>
      </c>
      <c r="G97" s="340" t="str">
        <f>IF(ISERROR(VLOOKUP($S97,'USER FORM2'!$B$10:$AU$21,2,FALSE)),"",VLOOKUP($S97,'USER FORM2'!$B$10:$AU$21,2,FALSE))</f>
        <v/>
      </c>
      <c r="H97" s="340" t="str">
        <f>IF(ISERROR(VLOOKUP($S97,'USER FORM2'!$B$10:$AU$21,3,FALSE)),"",VLOOKUP($S97,'USER FORM2'!$B$10:$AU$21,3,FALSE))</f>
        <v/>
      </c>
      <c r="I97" s="340" t="str">
        <f>IF(ISERROR(VLOOKUP($S97,'USER FORM2'!$B$10:$AU$21,4,FALSE)),"",VLOOKUP($S97,'USER FORM2'!$B$10:$AU$21,4,FALSE))</f>
        <v/>
      </c>
      <c r="J97" s="340" t="str">
        <f>IF(ISERROR(VLOOKUP($S97,'USER FORM2'!$B$10:$AU$21,5,FALSE)),"",VLOOKUP($S97,'USER FORM2'!$B$10:$AU$21,5,FALSE))</f>
        <v/>
      </c>
      <c r="K97" s="340" t="str">
        <f>IF(ISERROR(VLOOKUP($S97,'USER FORM2'!$B$10:$AU$21,6,FALSE)),"",VLOOKUP($S97,'USER FORM2'!$B$10:$AU$21,6,FALSE))</f>
        <v/>
      </c>
      <c r="L97" s="340" t="str">
        <f>IF(ISERROR(VLOOKUP($S97,'USER FORM2'!$B$10:$AU$21,7,FALSE)),"",VLOOKUP($S97,'USER FORM2'!$B$10:$AU$21,7,FALSE))</f>
        <v/>
      </c>
      <c r="M97" s="341" t="str">
        <f>IF(ISERROR(VLOOKUP($S97,'USER FORM2'!$B$10:$BB$21,51,FALSE)),"",VLOOKUP($S97,'USER FORM2'!$B$10:$BB$21,51,FALSE))</f>
        <v/>
      </c>
      <c r="N97" s="341" t="str">
        <f>IF(ISERROR(VLOOKUP($S97,'USER FORM2'!$B$10:$BB$21,52,FALSE)),"",VLOOKUP($S97,'USER FORM2'!$B$10:$BB$21,52,FALSE))</f>
        <v/>
      </c>
      <c r="O97" s="341" t="str">
        <f>IF(ISERROR(VLOOKUP($S97,'USER FORM2'!$B$10:$BB$21,12,FALSE)),"",VLOOKUP($S97,'USER FORM2'!$B$10:$BB$21,12,FALSE))</f>
        <v/>
      </c>
      <c r="P97" s="342" t="str">
        <f>IF(ISERROR(VLOOKUP($S97,'USER FORM2'!$B$10:$BB$21,13,FALSE)),"",IF(VLOOKUP($S97,'USER FORM2'!$B$10:$BB$21,13,FALSE)="","",VLOOKUP($S97,'USER FORM2'!$B$10:$BB$21,13,FALSE)))</f>
        <v/>
      </c>
      <c r="Q97" s="342" t="str">
        <f>IF(ISERROR(VLOOKUP($S97,'USER FORM2'!$B$10:$BB$21,16,FALSE)),"",VLOOKUP($S97,'USER FORM2'!$B$10:$BB$21,16,FALSE))</f>
        <v/>
      </c>
      <c r="R97" s="342" t="str">
        <f>IF(ISERROR(VLOOKUP($S97,'USER FORM2'!$B$10:$AW$21,43,FALSE)),"",VLOOKUP($S97,'USER FORM2'!$B$10:$AW$21,43,FALSE))</f>
        <v/>
      </c>
      <c r="S97" s="340" t="str">
        <f>IF('USER FORM3'!C98="","",'USER FORM3'!C98)</f>
        <v/>
      </c>
      <c r="T97" s="340" t="str">
        <f>IF('USER FORM3'!D98="","",'USER FORM3'!D98)</f>
        <v/>
      </c>
      <c r="U97" s="340" t="str">
        <f>IF('USER FORM3'!E98="","",'USER FORM3'!E98)</f>
        <v/>
      </c>
      <c r="V97" s="340" t="str">
        <f>IF('USER FORM3'!F98="","",'USER FORM3'!F98)</f>
        <v/>
      </c>
      <c r="W97" s="340" t="str">
        <f>IF('USER FORM3'!G98="","",'USER FORM3'!G98)</f>
        <v/>
      </c>
      <c r="X97" s="340" t="str">
        <f>IF('USER FORM3'!H98="","",'USER FORM3'!H98)</f>
        <v/>
      </c>
      <c r="Y97" s="340" t="str">
        <f>IF('USER FORM3'!I98="","",'USER FORM3'!I98)</f>
        <v/>
      </c>
      <c r="Z97" s="340" t="str">
        <f>IF('USER FORM3'!J98="","",'USER FORM3'!J98)</f>
        <v/>
      </c>
      <c r="AA97" s="340" t="str">
        <f>IF('USER FORM3'!K98="","",'USER FORM3'!K98)</f>
        <v/>
      </c>
      <c r="AB97" s="340" t="str">
        <f>IF('USER FORM3'!L98="","",'USER FORM3'!L98)</f>
        <v/>
      </c>
      <c r="AC97" s="340" t="str">
        <f>IF('USER FORM3'!M98="","",'USER FORM3'!M98)</f>
        <v/>
      </c>
      <c r="AD97" s="340" t="str">
        <f>IF('USER FORM3'!N98="","",'USER FORM3'!N98)</f>
        <v/>
      </c>
      <c r="AE97" s="340" t="str">
        <f>IF('USER FORM3'!O98="","",'USER FORM3'!O98)</f>
        <v/>
      </c>
      <c r="AF97" s="340" t="str">
        <f>IF('USER FORM3'!P98="","",'USER FORM3'!P98)</f>
        <v/>
      </c>
      <c r="AG97" s="340" t="str">
        <f>IF('USER FORM3'!Q98="","",'USER FORM3'!Q98)</f>
        <v/>
      </c>
      <c r="AH97" s="14"/>
      <c r="AI97" s="14"/>
      <c r="AJ97" s="14"/>
      <c r="AK97" s="14"/>
      <c r="AL97" s="14"/>
      <c r="AM97" s="332" t="str">
        <f>'USER FORM3'!$AY$17</f>
        <v/>
      </c>
      <c r="AN97" s="335" t="str">
        <f>'USER FORM3'!$AY$24</f>
        <v/>
      </c>
      <c r="AO97" s="336" t="str">
        <f>'USER FORM3'!$AY$18</f>
        <v/>
      </c>
      <c r="AP97" s="336" t="str">
        <f>'USER FORM3'!$AY$20</f>
        <v/>
      </c>
      <c r="AQ97" s="337" t="str">
        <f>'USER FORM3'!$AY$19</f>
        <v/>
      </c>
      <c r="AR97" s="337" t="str">
        <f>'USER FORM3'!$AY$22</f>
        <v/>
      </c>
      <c r="AS97" s="436" t="str">
        <f>'USER FORM3'!$AY$36</f>
        <v/>
      </c>
      <c r="AT97" s="336">
        <f>'USER FORM3'!$AY$23</f>
        <v>1</v>
      </c>
      <c r="AU97" s="336" t="str">
        <f>'USER FORM3'!$AY$21</f>
        <v/>
      </c>
      <c r="AV97" s="337" t="str">
        <f>IFERROR('USER FORM3'!$AY$25,"")</f>
        <v/>
      </c>
      <c r="AW97" s="338">
        <f>COUNTIFS(DEGREE_TYPE,"Bachelor",'USER FORM2'!$N$10:$N$21,"PROGRAM GRADUATED")+COUNTIFS(DEGREE_TYPE,"Bachelor",'USER FORM2'!$N$10:$N$21,"PROGRAM IN PROGRESS")</f>
        <v>0</v>
      </c>
      <c r="AX97" s="338">
        <f t="shared" si="2"/>
        <v>0</v>
      </c>
      <c r="AY97" s="338">
        <f t="shared" si="3"/>
        <v>0</v>
      </c>
      <c r="AZ97" s="332" t="str">
        <f>'USER FORM2'!$AQ$3</f>
        <v/>
      </c>
      <c r="BA97" s="337" t="str">
        <f>'USER FORM5'!$AP$2</f>
        <v/>
      </c>
      <c r="BB97" s="332" t="str">
        <f>IF('USER FORM5'!$AE$2=0,"",'USER FORM5'!$AE$2)</f>
        <v>NO</v>
      </c>
      <c r="BC97" s="337" t="str">
        <f>'USER FORM5'!$AZ$2</f>
        <v>NO EXTC</v>
      </c>
      <c r="BD97" s="332" t="str">
        <f>IF('USER FEEDBACK'!$C$47=0,"",'USER FEEDBACK'!$C$47)</f>
        <v/>
      </c>
      <c r="BE97" t="str">
        <f>'USER FEEDBACK'!$Q$8</f>
        <v>NO</v>
      </c>
      <c r="BF97" t="str">
        <f>'USER FEEDBACK'!$Q$11</f>
        <v>Missing Information</v>
      </c>
      <c r="BG97" t="str">
        <f>'USER FEEDBACK'!$Q$14</f>
        <v>No</v>
      </c>
      <c r="BH97" t="str">
        <f>'USER FEEDBACK'!$Q$20&amp;" "&amp;'USER FEEDBACK'!$Q$21&amp;" "&amp;'USER FEEDBACK'!$Q$22</f>
        <v xml:space="preserve">  - -  - -</v>
      </c>
      <c r="BI97" t="str">
        <f>'USER FORM1'!$C$65</f>
        <v>VERSION 2</v>
      </c>
      <c r="BJ97">
        <f>'USER FORM4'!$G$38</f>
        <v>0</v>
      </c>
      <c r="BK97">
        <f>'USER FEEDBACK'!$V$7</f>
        <v>0</v>
      </c>
      <c r="BL97" t="str">
        <f>(IF(OR('USER FEEDBACK'!$Z$64,'USER FEEDBACK'!$Z$31="Q4R"),"Y","N"))</f>
        <v>N</v>
      </c>
      <c r="BM97">
        <f>'USER FORM1'!$D$25</f>
        <v>0</v>
      </c>
      <c r="BN97">
        <f>'USER FORM1'!$D$26</f>
        <v>0</v>
      </c>
      <c r="BO97">
        <f>'USER FORM1'!$D$27</f>
        <v>0</v>
      </c>
      <c r="BP97" t="str">
        <f>IF('USER FEEDBACK'!$AA$64=TRUE, "Y","N")</f>
        <v>N</v>
      </c>
      <c r="BQ97" t="str">
        <f>IF('USER FEEDBACK'!$AC$64=TRUE, "Y","N")</f>
        <v>N</v>
      </c>
      <c r="BR97" t="str">
        <f>IF('USER FEEDBACK'!$AB$64=TRUE, "Y","N")</f>
        <v>N</v>
      </c>
      <c r="BS97" t="str">
        <f>IF('USER FEEDBACK'!$AD$64=TRUE, "Y","N")</f>
        <v>N</v>
      </c>
      <c r="BT97" t="str">
        <f>IF('USER FEEDBACK'!$AE$64=TRUE, "Y","N")</f>
        <v>N</v>
      </c>
      <c r="BU97" t="str">
        <f>IF('USER FEEDBACK'!$AF$64=TRUE, "Y","N")</f>
        <v>N</v>
      </c>
      <c r="BV97">
        <f>'CHECK CONTEXT'!$B$8</f>
        <v>0</v>
      </c>
      <c r="BW97" s="15">
        <f>'CHECK CONTEXT'!$B$12</f>
        <v>0</v>
      </c>
      <c r="BX97">
        <f>'CHECK CONTEXT'!$I$5</f>
        <v>0</v>
      </c>
      <c r="BY97">
        <f ca="1">SUM('USER FEEDBACK'!$G$7:$G$17)</f>
        <v>0</v>
      </c>
      <c r="BZ97">
        <f>'CHECK CONTEXT'!$B$5</f>
        <v>0</v>
      </c>
      <c r="CA97">
        <f>'CHECK CONTEXT'!$B$6</f>
        <v>0</v>
      </c>
      <c r="CB97">
        <f>'CHECK CONTEXT'!$B$7</f>
        <v>0</v>
      </c>
      <c r="CC97">
        <f>'CHECK CONTEXT'!$B$8</f>
        <v>0</v>
      </c>
      <c r="CD97">
        <f>'CHECK CONTEXT'!$B$9</f>
        <v>0</v>
      </c>
    </row>
    <row r="98" spans="1:82">
      <c r="A98" s="332" t="str">
        <f>IF('USER FORM1'!$C$10="","",'USER FORM1'!$C$10)</f>
        <v/>
      </c>
      <c r="B98" s="332" t="str">
        <f>IF('USER FORM1'!$D$10="","",'USER FORM1'!$D$10)</f>
        <v/>
      </c>
      <c r="C98" s="332" t="str">
        <f>TRIM(IF('USER FORM1'!$E$10="", "",'USER FORM1'!$E$10))</f>
        <v/>
      </c>
      <c r="D98" s="332" t="str">
        <f>IF('USER FORM1'!$F$10="","",'USER FORM1'!$F$10)</f>
        <v/>
      </c>
      <c r="E98" s="332" t="str">
        <f>IF('USER FORM1'!$G$10="", "",'USER FORM1'!$G$10)</f>
        <v/>
      </c>
      <c r="F98" s="339" t="s">
        <v>16107</v>
      </c>
      <c r="G98" s="340" t="str">
        <f>IF(ISERROR(VLOOKUP($S98,'USER FORM2'!$B$10:$AU$21,2,FALSE)),"",VLOOKUP($S98,'USER FORM2'!$B$10:$AU$21,2,FALSE))</f>
        <v/>
      </c>
      <c r="H98" s="340" t="str">
        <f>IF(ISERROR(VLOOKUP($S98,'USER FORM2'!$B$10:$AU$21,3,FALSE)),"",VLOOKUP($S98,'USER FORM2'!$B$10:$AU$21,3,FALSE))</f>
        <v/>
      </c>
      <c r="I98" s="340" t="str">
        <f>IF(ISERROR(VLOOKUP($S98,'USER FORM2'!$B$10:$AU$21,4,FALSE)),"",VLOOKUP($S98,'USER FORM2'!$B$10:$AU$21,4,FALSE))</f>
        <v/>
      </c>
      <c r="J98" s="340" t="str">
        <f>IF(ISERROR(VLOOKUP($S98,'USER FORM2'!$B$10:$AU$21,5,FALSE)),"",VLOOKUP($S98,'USER FORM2'!$B$10:$AU$21,5,FALSE))</f>
        <v/>
      </c>
      <c r="K98" s="340" t="str">
        <f>IF(ISERROR(VLOOKUP($S98,'USER FORM2'!$B$10:$AU$21,6,FALSE)),"",VLOOKUP($S98,'USER FORM2'!$B$10:$AU$21,6,FALSE))</f>
        <v/>
      </c>
      <c r="L98" s="340" t="str">
        <f>IF(ISERROR(VLOOKUP($S98,'USER FORM2'!$B$10:$AU$21,7,FALSE)),"",VLOOKUP($S98,'USER FORM2'!$B$10:$AU$21,7,FALSE))</f>
        <v/>
      </c>
      <c r="M98" s="341" t="str">
        <f>IF(ISERROR(VLOOKUP($S98,'USER FORM2'!$B$10:$BB$21,51,FALSE)),"",VLOOKUP($S98,'USER FORM2'!$B$10:$BB$21,51,FALSE))</f>
        <v/>
      </c>
      <c r="N98" s="341" t="str">
        <f>IF(ISERROR(VLOOKUP($S98,'USER FORM2'!$B$10:$BB$21,52,FALSE)),"",VLOOKUP($S98,'USER FORM2'!$B$10:$BB$21,52,FALSE))</f>
        <v/>
      </c>
      <c r="O98" s="341" t="str">
        <f>IF(ISERROR(VLOOKUP($S98,'USER FORM2'!$B$10:$BB$21,12,FALSE)),"",VLOOKUP($S98,'USER FORM2'!$B$10:$BB$21,12,FALSE))</f>
        <v/>
      </c>
      <c r="P98" s="342" t="str">
        <f>IF(ISERROR(VLOOKUP($S98,'USER FORM2'!$B$10:$BB$21,13,FALSE)),"",IF(VLOOKUP($S98,'USER FORM2'!$B$10:$BB$21,13,FALSE)="","",VLOOKUP($S98,'USER FORM2'!$B$10:$BB$21,13,FALSE)))</f>
        <v/>
      </c>
      <c r="Q98" s="342" t="str">
        <f>IF(ISERROR(VLOOKUP($S98,'USER FORM2'!$B$10:$BB$21,16,FALSE)),"",VLOOKUP($S98,'USER FORM2'!$B$10:$BB$21,16,FALSE))</f>
        <v/>
      </c>
      <c r="R98" s="342" t="str">
        <f>IF(ISERROR(VLOOKUP($S98,'USER FORM2'!$B$10:$AW$21,43,FALSE)),"",VLOOKUP($S98,'USER FORM2'!$B$10:$AW$21,43,FALSE))</f>
        <v/>
      </c>
      <c r="S98" s="340" t="str">
        <f>IF('USER FORM3'!C99="","",'USER FORM3'!C99)</f>
        <v/>
      </c>
      <c r="T98" s="340" t="str">
        <f>IF('USER FORM3'!D99="","",'USER FORM3'!D99)</f>
        <v/>
      </c>
      <c r="U98" s="340" t="str">
        <f>IF('USER FORM3'!E99="","",'USER FORM3'!E99)</f>
        <v/>
      </c>
      <c r="V98" s="340" t="str">
        <f>IF('USER FORM3'!F99="","",'USER FORM3'!F99)</f>
        <v/>
      </c>
      <c r="W98" s="340" t="str">
        <f>IF('USER FORM3'!G99="","",'USER FORM3'!G99)</f>
        <v/>
      </c>
      <c r="X98" s="340" t="str">
        <f>IF('USER FORM3'!H99="","",'USER FORM3'!H99)</f>
        <v/>
      </c>
      <c r="Y98" s="340" t="str">
        <f>IF('USER FORM3'!I99="","",'USER FORM3'!I99)</f>
        <v/>
      </c>
      <c r="Z98" s="340" t="str">
        <f>IF('USER FORM3'!J99="","",'USER FORM3'!J99)</f>
        <v/>
      </c>
      <c r="AA98" s="340" t="str">
        <f>IF('USER FORM3'!K99="","",'USER FORM3'!K99)</f>
        <v/>
      </c>
      <c r="AB98" s="340" t="str">
        <f>IF('USER FORM3'!L99="","",'USER FORM3'!L99)</f>
        <v/>
      </c>
      <c r="AC98" s="340" t="str">
        <f>IF('USER FORM3'!M99="","",'USER FORM3'!M99)</f>
        <v/>
      </c>
      <c r="AD98" s="340" t="str">
        <f>IF('USER FORM3'!N99="","",'USER FORM3'!N99)</f>
        <v/>
      </c>
      <c r="AE98" s="340" t="str">
        <f>IF('USER FORM3'!O99="","",'USER FORM3'!O99)</f>
        <v/>
      </c>
      <c r="AF98" s="340" t="str">
        <f>IF('USER FORM3'!P99="","",'USER FORM3'!P99)</f>
        <v/>
      </c>
      <c r="AG98" s="340" t="str">
        <f>IF('USER FORM3'!Q99="","",'USER FORM3'!Q99)</f>
        <v/>
      </c>
      <c r="AH98" s="14"/>
      <c r="AI98" s="14"/>
      <c r="AJ98" s="14"/>
      <c r="AK98" s="14"/>
      <c r="AL98" s="14"/>
      <c r="AM98" s="332" t="str">
        <f>'USER FORM3'!$AY$17</f>
        <v/>
      </c>
      <c r="AN98" s="335" t="str">
        <f>'USER FORM3'!$AY$24</f>
        <v/>
      </c>
      <c r="AO98" s="336" t="str">
        <f>'USER FORM3'!$AY$18</f>
        <v/>
      </c>
      <c r="AP98" s="336" t="str">
        <f>'USER FORM3'!$AY$20</f>
        <v/>
      </c>
      <c r="AQ98" s="337" t="str">
        <f>'USER FORM3'!$AY$19</f>
        <v/>
      </c>
      <c r="AR98" s="337" t="str">
        <f>'USER FORM3'!$AY$22</f>
        <v/>
      </c>
      <c r="AS98" s="436" t="str">
        <f>'USER FORM3'!$AY$36</f>
        <v/>
      </c>
      <c r="AT98" s="336">
        <f>'USER FORM3'!$AY$23</f>
        <v>1</v>
      </c>
      <c r="AU98" s="336" t="str">
        <f>'USER FORM3'!$AY$21</f>
        <v/>
      </c>
      <c r="AV98" s="337" t="str">
        <f>IFERROR('USER FORM3'!$AY$25,"")</f>
        <v/>
      </c>
      <c r="AW98" s="338">
        <f>COUNTIFS(DEGREE_TYPE,"Bachelor",'USER FORM2'!$N$10:$N$21,"PROGRAM GRADUATED")+COUNTIFS(DEGREE_TYPE,"Bachelor",'USER FORM2'!$N$10:$N$21,"PROGRAM IN PROGRESS")</f>
        <v>0</v>
      </c>
      <c r="AX98" s="338">
        <f t="shared" si="2"/>
        <v>0</v>
      </c>
      <c r="AY98" s="338">
        <f t="shared" si="3"/>
        <v>0</v>
      </c>
      <c r="AZ98" s="332" t="str">
        <f>'USER FORM2'!$AQ$3</f>
        <v/>
      </c>
      <c r="BA98" s="337" t="str">
        <f>'USER FORM5'!$AP$2</f>
        <v/>
      </c>
      <c r="BB98" s="332" t="str">
        <f>IF('USER FORM5'!$AE$2=0,"",'USER FORM5'!$AE$2)</f>
        <v>NO</v>
      </c>
      <c r="BC98" s="337" t="str">
        <f>'USER FORM5'!$AZ$2</f>
        <v>NO EXTC</v>
      </c>
      <c r="BD98" s="332" t="str">
        <f>IF('USER FEEDBACK'!$C$47=0,"",'USER FEEDBACK'!$C$47)</f>
        <v/>
      </c>
      <c r="BE98" t="str">
        <f>'USER FEEDBACK'!$Q$8</f>
        <v>NO</v>
      </c>
      <c r="BF98" t="str">
        <f>'USER FEEDBACK'!$Q$11</f>
        <v>Missing Information</v>
      </c>
      <c r="BG98" t="str">
        <f>'USER FEEDBACK'!$Q$14</f>
        <v>No</v>
      </c>
      <c r="BH98" t="str">
        <f>'USER FEEDBACK'!$Q$20&amp;" "&amp;'USER FEEDBACK'!$Q$21&amp;" "&amp;'USER FEEDBACK'!$Q$22</f>
        <v xml:space="preserve">  - -  - -</v>
      </c>
      <c r="BI98" t="str">
        <f>'USER FORM1'!$C$65</f>
        <v>VERSION 2</v>
      </c>
      <c r="BJ98">
        <f>'USER FORM4'!$G$38</f>
        <v>0</v>
      </c>
      <c r="BK98">
        <f>'USER FEEDBACK'!$V$7</f>
        <v>0</v>
      </c>
      <c r="BL98" t="str">
        <f>(IF(OR('USER FEEDBACK'!$Z$64,'USER FEEDBACK'!$Z$31="Q4R"),"Y","N"))</f>
        <v>N</v>
      </c>
      <c r="BM98">
        <f>'USER FORM1'!$D$25</f>
        <v>0</v>
      </c>
      <c r="BN98">
        <f>'USER FORM1'!$D$26</f>
        <v>0</v>
      </c>
      <c r="BO98">
        <f>'USER FORM1'!$D$27</f>
        <v>0</v>
      </c>
      <c r="BP98" t="str">
        <f>IF('USER FEEDBACK'!$AA$64=TRUE, "Y","N")</f>
        <v>N</v>
      </c>
      <c r="BQ98" t="str">
        <f>IF('USER FEEDBACK'!$AC$64=TRUE, "Y","N")</f>
        <v>N</v>
      </c>
      <c r="BR98" t="str">
        <f>IF('USER FEEDBACK'!$AB$64=TRUE, "Y","N")</f>
        <v>N</v>
      </c>
      <c r="BS98" t="str">
        <f>IF('USER FEEDBACK'!$AD$64=TRUE, "Y","N")</f>
        <v>N</v>
      </c>
      <c r="BT98" t="str">
        <f>IF('USER FEEDBACK'!$AE$64=TRUE, "Y","N")</f>
        <v>N</v>
      </c>
      <c r="BU98" t="str">
        <f>IF('USER FEEDBACK'!$AF$64=TRUE, "Y","N")</f>
        <v>N</v>
      </c>
      <c r="BV98">
        <f>'CHECK CONTEXT'!$B$8</f>
        <v>0</v>
      </c>
      <c r="BW98" s="15">
        <f>'CHECK CONTEXT'!$B$12</f>
        <v>0</v>
      </c>
      <c r="BX98">
        <f>'CHECK CONTEXT'!$I$5</f>
        <v>0</v>
      </c>
      <c r="BY98">
        <f ca="1">SUM('USER FEEDBACK'!$G$7:$G$17)</f>
        <v>0</v>
      </c>
      <c r="BZ98">
        <f>'CHECK CONTEXT'!$B$5</f>
        <v>0</v>
      </c>
      <c r="CA98">
        <f>'CHECK CONTEXT'!$B$6</f>
        <v>0</v>
      </c>
      <c r="CB98">
        <f>'CHECK CONTEXT'!$B$7</f>
        <v>0</v>
      </c>
      <c r="CC98">
        <f>'CHECK CONTEXT'!$B$8</f>
        <v>0</v>
      </c>
      <c r="CD98">
        <f>'CHECK CONTEXT'!$B$9</f>
        <v>0</v>
      </c>
    </row>
    <row r="99" spans="1:82">
      <c r="A99" s="332" t="str">
        <f>IF('USER FORM1'!$C$10="","",'USER FORM1'!$C$10)</f>
        <v/>
      </c>
      <c r="B99" s="332" t="str">
        <f>IF('USER FORM1'!$D$10="","",'USER FORM1'!$D$10)</f>
        <v/>
      </c>
      <c r="C99" s="332" t="str">
        <f>TRIM(IF('USER FORM1'!$E$10="", "",'USER FORM1'!$E$10))</f>
        <v/>
      </c>
      <c r="D99" s="332" t="str">
        <f>IF('USER FORM1'!$F$10="","",'USER FORM1'!$F$10)</f>
        <v/>
      </c>
      <c r="E99" s="332" t="str">
        <f>IF('USER FORM1'!$G$10="", "",'USER FORM1'!$G$10)</f>
        <v/>
      </c>
      <c r="F99" s="339" t="s">
        <v>16107</v>
      </c>
      <c r="G99" s="340" t="str">
        <f>IF(ISERROR(VLOOKUP($S99,'USER FORM2'!$B$10:$AU$21,2,FALSE)),"",VLOOKUP($S99,'USER FORM2'!$B$10:$AU$21,2,FALSE))</f>
        <v/>
      </c>
      <c r="H99" s="340" t="str">
        <f>IF(ISERROR(VLOOKUP($S99,'USER FORM2'!$B$10:$AU$21,3,FALSE)),"",VLOOKUP($S99,'USER FORM2'!$B$10:$AU$21,3,FALSE))</f>
        <v/>
      </c>
      <c r="I99" s="340" t="str">
        <f>IF(ISERROR(VLOOKUP($S99,'USER FORM2'!$B$10:$AU$21,4,FALSE)),"",VLOOKUP($S99,'USER FORM2'!$B$10:$AU$21,4,FALSE))</f>
        <v/>
      </c>
      <c r="J99" s="340" t="str">
        <f>IF(ISERROR(VLOOKUP($S99,'USER FORM2'!$B$10:$AU$21,5,FALSE)),"",VLOOKUP($S99,'USER FORM2'!$B$10:$AU$21,5,FALSE))</f>
        <v/>
      </c>
      <c r="K99" s="340" t="str">
        <f>IF(ISERROR(VLOOKUP($S99,'USER FORM2'!$B$10:$AU$21,6,FALSE)),"",VLOOKUP($S99,'USER FORM2'!$B$10:$AU$21,6,FALSE))</f>
        <v/>
      </c>
      <c r="L99" s="340" t="str">
        <f>IF(ISERROR(VLOOKUP($S99,'USER FORM2'!$B$10:$AU$21,7,FALSE)),"",VLOOKUP($S99,'USER FORM2'!$B$10:$AU$21,7,FALSE))</f>
        <v/>
      </c>
      <c r="M99" s="341" t="str">
        <f>IF(ISERROR(VLOOKUP($S99,'USER FORM2'!$B$10:$BB$21,51,FALSE)),"",VLOOKUP($S99,'USER FORM2'!$B$10:$BB$21,51,FALSE))</f>
        <v/>
      </c>
      <c r="N99" s="341" t="str">
        <f>IF(ISERROR(VLOOKUP($S99,'USER FORM2'!$B$10:$BB$21,52,FALSE)),"",VLOOKUP($S99,'USER FORM2'!$B$10:$BB$21,52,FALSE))</f>
        <v/>
      </c>
      <c r="O99" s="341" t="str">
        <f>IF(ISERROR(VLOOKUP($S99,'USER FORM2'!$B$10:$BB$21,12,FALSE)),"",VLOOKUP($S99,'USER FORM2'!$B$10:$BB$21,12,FALSE))</f>
        <v/>
      </c>
      <c r="P99" s="342" t="str">
        <f>IF(ISERROR(VLOOKUP($S99,'USER FORM2'!$B$10:$BB$21,13,FALSE)),"",IF(VLOOKUP($S99,'USER FORM2'!$B$10:$BB$21,13,FALSE)="","",VLOOKUP($S99,'USER FORM2'!$B$10:$BB$21,13,FALSE)))</f>
        <v/>
      </c>
      <c r="Q99" s="342" t="str">
        <f>IF(ISERROR(VLOOKUP($S99,'USER FORM2'!$B$10:$BB$21,16,FALSE)),"",VLOOKUP($S99,'USER FORM2'!$B$10:$BB$21,16,FALSE))</f>
        <v/>
      </c>
      <c r="R99" s="342" t="str">
        <f>IF(ISERROR(VLOOKUP($S99,'USER FORM2'!$B$10:$AW$21,43,FALSE)),"",VLOOKUP($S99,'USER FORM2'!$B$10:$AW$21,43,FALSE))</f>
        <v/>
      </c>
      <c r="S99" s="340" t="str">
        <f>IF('USER FORM3'!C100="","",'USER FORM3'!C100)</f>
        <v/>
      </c>
      <c r="T99" s="340" t="str">
        <f>IF('USER FORM3'!D100="","",'USER FORM3'!D100)</f>
        <v/>
      </c>
      <c r="U99" s="340" t="str">
        <f>IF('USER FORM3'!E100="","",'USER FORM3'!E100)</f>
        <v/>
      </c>
      <c r="V99" s="340" t="str">
        <f>IF('USER FORM3'!F100="","",'USER FORM3'!F100)</f>
        <v/>
      </c>
      <c r="W99" s="340" t="str">
        <f>IF('USER FORM3'!G100="","",'USER FORM3'!G100)</f>
        <v/>
      </c>
      <c r="X99" s="340" t="str">
        <f>IF('USER FORM3'!H100="","",'USER FORM3'!H100)</f>
        <v/>
      </c>
      <c r="Y99" s="340" t="str">
        <f>IF('USER FORM3'!I100="","",'USER FORM3'!I100)</f>
        <v/>
      </c>
      <c r="Z99" s="340" t="str">
        <f>IF('USER FORM3'!J100="","",'USER FORM3'!J100)</f>
        <v/>
      </c>
      <c r="AA99" s="340" t="str">
        <f>IF('USER FORM3'!K100="","",'USER FORM3'!K100)</f>
        <v/>
      </c>
      <c r="AB99" s="340" t="str">
        <f>IF('USER FORM3'!L100="","",'USER FORM3'!L100)</f>
        <v/>
      </c>
      <c r="AC99" s="340" t="str">
        <f>IF('USER FORM3'!M100="","",'USER FORM3'!M100)</f>
        <v/>
      </c>
      <c r="AD99" s="340" t="str">
        <f>IF('USER FORM3'!N100="","",'USER FORM3'!N100)</f>
        <v/>
      </c>
      <c r="AE99" s="340" t="str">
        <f>IF('USER FORM3'!O100="","",'USER FORM3'!O100)</f>
        <v/>
      </c>
      <c r="AF99" s="340" t="str">
        <f>IF('USER FORM3'!P100="","",'USER FORM3'!P100)</f>
        <v/>
      </c>
      <c r="AG99" s="340" t="str">
        <f>IF('USER FORM3'!Q100="","",'USER FORM3'!Q100)</f>
        <v/>
      </c>
      <c r="AH99" s="14"/>
      <c r="AI99" s="14"/>
      <c r="AJ99" s="14"/>
      <c r="AK99" s="14"/>
      <c r="AL99" s="14"/>
      <c r="AM99" s="332" t="str">
        <f>'USER FORM3'!$AY$17</f>
        <v/>
      </c>
      <c r="AN99" s="335" t="str">
        <f>'USER FORM3'!$AY$24</f>
        <v/>
      </c>
      <c r="AO99" s="336" t="str">
        <f>'USER FORM3'!$AY$18</f>
        <v/>
      </c>
      <c r="AP99" s="336" t="str">
        <f>'USER FORM3'!$AY$20</f>
        <v/>
      </c>
      <c r="AQ99" s="337" t="str">
        <f>'USER FORM3'!$AY$19</f>
        <v/>
      </c>
      <c r="AR99" s="337" t="str">
        <f>'USER FORM3'!$AY$22</f>
        <v/>
      </c>
      <c r="AS99" s="436" t="str">
        <f>'USER FORM3'!$AY$36</f>
        <v/>
      </c>
      <c r="AT99" s="336">
        <f>'USER FORM3'!$AY$23</f>
        <v>1</v>
      </c>
      <c r="AU99" s="336" t="str">
        <f>'USER FORM3'!$AY$21</f>
        <v/>
      </c>
      <c r="AV99" s="337" t="str">
        <f>IFERROR('USER FORM3'!$AY$25,"")</f>
        <v/>
      </c>
      <c r="AW99" s="338">
        <f>COUNTIFS(DEGREE_TYPE,"Bachelor",'USER FORM2'!$N$10:$N$21,"PROGRAM GRADUATED")+COUNTIFS(DEGREE_TYPE,"Bachelor",'USER FORM2'!$N$10:$N$21,"PROGRAM IN PROGRESS")</f>
        <v>0</v>
      </c>
      <c r="AX99" s="338">
        <f t="shared" si="2"/>
        <v>0</v>
      </c>
      <c r="AY99" s="338">
        <f t="shared" si="3"/>
        <v>0</v>
      </c>
      <c r="AZ99" s="332" t="str">
        <f>'USER FORM2'!$AQ$3</f>
        <v/>
      </c>
      <c r="BA99" s="337" t="str">
        <f>'USER FORM5'!$AP$2</f>
        <v/>
      </c>
      <c r="BB99" s="332" t="str">
        <f>IF('USER FORM5'!$AE$2=0,"",'USER FORM5'!$AE$2)</f>
        <v>NO</v>
      </c>
      <c r="BC99" s="337" t="str">
        <f>'USER FORM5'!$AZ$2</f>
        <v>NO EXTC</v>
      </c>
      <c r="BD99" s="332" t="str">
        <f>IF('USER FEEDBACK'!$C$47=0,"",'USER FEEDBACK'!$C$47)</f>
        <v/>
      </c>
      <c r="BE99" t="str">
        <f>'USER FEEDBACK'!$Q$8</f>
        <v>NO</v>
      </c>
      <c r="BF99" t="str">
        <f>'USER FEEDBACK'!$Q$11</f>
        <v>Missing Information</v>
      </c>
      <c r="BG99" t="str">
        <f>'USER FEEDBACK'!$Q$14</f>
        <v>No</v>
      </c>
      <c r="BH99" t="str">
        <f>'USER FEEDBACK'!$Q$20&amp;" "&amp;'USER FEEDBACK'!$Q$21&amp;" "&amp;'USER FEEDBACK'!$Q$22</f>
        <v xml:space="preserve">  - -  - -</v>
      </c>
      <c r="BI99" t="str">
        <f>'USER FORM1'!$C$65</f>
        <v>VERSION 2</v>
      </c>
      <c r="BJ99">
        <f>'USER FORM4'!$G$38</f>
        <v>0</v>
      </c>
      <c r="BK99">
        <f>'USER FEEDBACK'!$V$7</f>
        <v>0</v>
      </c>
      <c r="BL99" t="str">
        <f>(IF(OR('USER FEEDBACK'!$Z$64,'USER FEEDBACK'!$Z$31="Q4R"),"Y","N"))</f>
        <v>N</v>
      </c>
      <c r="BM99">
        <f>'USER FORM1'!$D$25</f>
        <v>0</v>
      </c>
      <c r="BN99">
        <f>'USER FORM1'!$D$26</f>
        <v>0</v>
      </c>
      <c r="BO99">
        <f>'USER FORM1'!$D$27</f>
        <v>0</v>
      </c>
      <c r="BP99" t="str">
        <f>IF('USER FEEDBACK'!$AA$64=TRUE, "Y","N")</f>
        <v>N</v>
      </c>
      <c r="BQ99" t="str">
        <f>IF('USER FEEDBACK'!$AC$64=TRUE, "Y","N")</f>
        <v>N</v>
      </c>
      <c r="BR99" t="str">
        <f>IF('USER FEEDBACK'!$AB$64=TRUE, "Y","N")</f>
        <v>N</v>
      </c>
      <c r="BS99" t="str">
        <f>IF('USER FEEDBACK'!$AD$64=TRUE, "Y","N")</f>
        <v>N</v>
      </c>
      <c r="BT99" t="str">
        <f>IF('USER FEEDBACK'!$AE$64=TRUE, "Y","N")</f>
        <v>N</v>
      </c>
      <c r="BU99" t="str">
        <f>IF('USER FEEDBACK'!$AF$64=TRUE, "Y","N")</f>
        <v>N</v>
      </c>
      <c r="BV99">
        <f>'CHECK CONTEXT'!$B$8</f>
        <v>0</v>
      </c>
      <c r="BW99" s="15">
        <f>'CHECK CONTEXT'!$B$12</f>
        <v>0</v>
      </c>
      <c r="BX99">
        <f>'CHECK CONTEXT'!$I$5</f>
        <v>0</v>
      </c>
      <c r="BY99">
        <f ca="1">SUM('USER FEEDBACK'!$G$7:$G$17)</f>
        <v>0</v>
      </c>
      <c r="BZ99">
        <f>'CHECK CONTEXT'!$B$5</f>
        <v>0</v>
      </c>
      <c r="CA99">
        <f>'CHECK CONTEXT'!$B$6</f>
        <v>0</v>
      </c>
      <c r="CB99">
        <f>'CHECK CONTEXT'!$B$7</f>
        <v>0</v>
      </c>
      <c r="CC99">
        <f>'CHECK CONTEXT'!$B$8</f>
        <v>0</v>
      </c>
      <c r="CD99">
        <f>'CHECK CONTEXT'!$B$9</f>
        <v>0</v>
      </c>
    </row>
    <row r="100" spans="1:82">
      <c r="A100" s="332" t="str">
        <f>IF('USER FORM1'!$C$10="","",'USER FORM1'!$C$10)</f>
        <v/>
      </c>
      <c r="B100" s="332" t="str">
        <f>IF('USER FORM1'!$D$10="","",'USER FORM1'!$D$10)</f>
        <v/>
      </c>
      <c r="C100" s="332" t="str">
        <f>TRIM(IF('USER FORM1'!$E$10="", "",'USER FORM1'!$E$10))</f>
        <v/>
      </c>
      <c r="D100" s="332" t="str">
        <f>IF('USER FORM1'!$F$10="","",'USER FORM1'!$F$10)</f>
        <v/>
      </c>
      <c r="E100" s="332" t="str">
        <f>IF('USER FORM1'!$G$10="", "",'USER FORM1'!$G$10)</f>
        <v/>
      </c>
      <c r="F100" s="339" t="s">
        <v>16107</v>
      </c>
      <c r="G100" s="340" t="str">
        <f>IF(ISERROR(VLOOKUP($S100,'USER FORM2'!$B$10:$AU$21,2,FALSE)),"",VLOOKUP($S100,'USER FORM2'!$B$10:$AU$21,2,FALSE))</f>
        <v/>
      </c>
      <c r="H100" s="340" t="str">
        <f>IF(ISERROR(VLOOKUP($S100,'USER FORM2'!$B$10:$AU$21,3,FALSE)),"",VLOOKUP($S100,'USER FORM2'!$B$10:$AU$21,3,FALSE))</f>
        <v/>
      </c>
      <c r="I100" s="340" t="str">
        <f>IF(ISERROR(VLOOKUP($S100,'USER FORM2'!$B$10:$AU$21,4,FALSE)),"",VLOOKUP($S100,'USER FORM2'!$B$10:$AU$21,4,FALSE))</f>
        <v/>
      </c>
      <c r="J100" s="340" t="str">
        <f>IF(ISERROR(VLOOKUP($S100,'USER FORM2'!$B$10:$AU$21,5,FALSE)),"",VLOOKUP($S100,'USER FORM2'!$B$10:$AU$21,5,FALSE))</f>
        <v/>
      </c>
      <c r="K100" s="340" t="str">
        <f>IF(ISERROR(VLOOKUP($S100,'USER FORM2'!$B$10:$AU$21,6,FALSE)),"",VLOOKUP($S100,'USER FORM2'!$B$10:$AU$21,6,FALSE))</f>
        <v/>
      </c>
      <c r="L100" s="340" t="str">
        <f>IF(ISERROR(VLOOKUP($S100,'USER FORM2'!$B$10:$AU$21,7,FALSE)),"",VLOOKUP($S100,'USER FORM2'!$B$10:$AU$21,7,FALSE))</f>
        <v/>
      </c>
      <c r="M100" s="341" t="str">
        <f>IF(ISERROR(VLOOKUP($S100,'USER FORM2'!$B$10:$BB$21,51,FALSE)),"",VLOOKUP($S100,'USER FORM2'!$B$10:$BB$21,51,FALSE))</f>
        <v/>
      </c>
      <c r="N100" s="341" t="str">
        <f>IF(ISERROR(VLOOKUP($S100,'USER FORM2'!$B$10:$BB$21,52,FALSE)),"",VLOOKUP($S100,'USER FORM2'!$B$10:$BB$21,52,FALSE))</f>
        <v/>
      </c>
      <c r="O100" s="341" t="str">
        <f>IF(ISERROR(VLOOKUP($S100,'USER FORM2'!$B$10:$BB$21,12,FALSE)),"",VLOOKUP($S100,'USER FORM2'!$B$10:$BB$21,12,FALSE))</f>
        <v/>
      </c>
      <c r="P100" s="342" t="str">
        <f>IF(ISERROR(VLOOKUP($S100,'USER FORM2'!$B$10:$BB$21,13,FALSE)),"",IF(VLOOKUP($S100,'USER FORM2'!$B$10:$BB$21,13,FALSE)="","",VLOOKUP($S100,'USER FORM2'!$B$10:$BB$21,13,FALSE)))</f>
        <v/>
      </c>
      <c r="Q100" s="342" t="str">
        <f>IF(ISERROR(VLOOKUP($S100,'USER FORM2'!$B$10:$BB$21,16,FALSE)),"",VLOOKUP($S100,'USER FORM2'!$B$10:$BB$21,16,FALSE))</f>
        <v/>
      </c>
      <c r="R100" s="342" t="str">
        <f>IF(ISERROR(VLOOKUP($S100,'USER FORM2'!$B$10:$AW$21,43,FALSE)),"",VLOOKUP($S100,'USER FORM2'!$B$10:$AW$21,43,FALSE))</f>
        <v/>
      </c>
      <c r="S100" s="340" t="str">
        <f>IF('USER FORM3'!C101="","",'USER FORM3'!C101)</f>
        <v/>
      </c>
      <c r="T100" s="340" t="str">
        <f>IF('USER FORM3'!D101="","",'USER FORM3'!D101)</f>
        <v/>
      </c>
      <c r="U100" s="340" t="str">
        <f>IF('USER FORM3'!E101="","",'USER FORM3'!E101)</f>
        <v/>
      </c>
      <c r="V100" s="340" t="str">
        <f>IF('USER FORM3'!F101="","",'USER FORM3'!F101)</f>
        <v/>
      </c>
      <c r="W100" s="340" t="str">
        <f>IF('USER FORM3'!G101="","",'USER FORM3'!G101)</f>
        <v/>
      </c>
      <c r="X100" s="340" t="str">
        <f>IF('USER FORM3'!H101="","",'USER FORM3'!H101)</f>
        <v/>
      </c>
      <c r="Y100" s="340" t="str">
        <f>IF('USER FORM3'!I101="","",'USER FORM3'!I101)</f>
        <v/>
      </c>
      <c r="Z100" s="340" t="str">
        <f>IF('USER FORM3'!J101="","",'USER FORM3'!J101)</f>
        <v/>
      </c>
      <c r="AA100" s="340" t="str">
        <f>IF('USER FORM3'!K101="","",'USER FORM3'!K101)</f>
        <v/>
      </c>
      <c r="AB100" s="340" t="str">
        <f>IF('USER FORM3'!L101="","",'USER FORM3'!L101)</f>
        <v/>
      </c>
      <c r="AC100" s="340" t="str">
        <f>IF('USER FORM3'!M101="","",'USER FORM3'!M101)</f>
        <v/>
      </c>
      <c r="AD100" s="340" t="str">
        <f>IF('USER FORM3'!N101="","",'USER FORM3'!N101)</f>
        <v/>
      </c>
      <c r="AE100" s="340" t="str">
        <f>IF('USER FORM3'!O101="","",'USER FORM3'!O101)</f>
        <v/>
      </c>
      <c r="AF100" s="340" t="str">
        <f>IF('USER FORM3'!P101="","",'USER FORM3'!P101)</f>
        <v/>
      </c>
      <c r="AG100" s="340" t="str">
        <f>IF('USER FORM3'!Q101="","",'USER FORM3'!Q101)</f>
        <v/>
      </c>
      <c r="AH100" s="14"/>
      <c r="AI100" s="14"/>
      <c r="AJ100" s="14"/>
      <c r="AK100" s="14"/>
      <c r="AL100" s="14"/>
      <c r="AM100" s="332" t="str">
        <f>'USER FORM3'!$AY$17</f>
        <v/>
      </c>
      <c r="AN100" s="335" t="str">
        <f>'USER FORM3'!$AY$24</f>
        <v/>
      </c>
      <c r="AO100" s="336" t="str">
        <f>'USER FORM3'!$AY$18</f>
        <v/>
      </c>
      <c r="AP100" s="336" t="str">
        <f>'USER FORM3'!$AY$20</f>
        <v/>
      </c>
      <c r="AQ100" s="337" t="str">
        <f>'USER FORM3'!$AY$19</f>
        <v/>
      </c>
      <c r="AR100" s="337" t="str">
        <f>'USER FORM3'!$AY$22</f>
        <v/>
      </c>
      <c r="AS100" s="436" t="str">
        <f>'USER FORM3'!$AY$36</f>
        <v/>
      </c>
      <c r="AT100" s="336">
        <f>'USER FORM3'!$AY$23</f>
        <v>1</v>
      </c>
      <c r="AU100" s="336" t="str">
        <f>'USER FORM3'!$AY$21</f>
        <v/>
      </c>
      <c r="AV100" s="337" t="str">
        <f>IFERROR('USER FORM3'!$AY$25,"")</f>
        <v/>
      </c>
      <c r="AW100" s="338">
        <f>COUNTIFS(DEGREE_TYPE,"Bachelor",'USER FORM2'!$N$10:$N$21,"PROGRAM GRADUATED")+COUNTIFS(DEGREE_TYPE,"Bachelor",'USER FORM2'!$N$10:$N$21,"PROGRAM IN PROGRESS")</f>
        <v>0</v>
      </c>
      <c r="AX100" s="338">
        <f t="shared" si="2"/>
        <v>0</v>
      </c>
      <c r="AY100" s="338">
        <f t="shared" si="3"/>
        <v>0</v>
      </c>
      <c r="AZ100" s="332" t="str">
        <f>'USER FORM2'!$AQ$3</f>
        <v/>
      </c>
      <c r="BA100" s="337" t="str">
        <f>'USER FORM5'!$AP$2</f>
        <v/>
      </c>
      <c r="BB100" s="332" t="str">
        <f>IF('USER FORM5'!$AE$2=0,"",'USER FORM5'!$AE$2)</f>
        <v>NO</v>
      </c>
      <c r="BC100" s="337" t="str">
        <f>'USER FORM5'!$AZ$2</f>
        <v>NO EXTC</v>
      </c>
      <c r="BD100" s="332" t="str">
        <f>IF('USER FEEDBACK'!$C$47=0,"",'USER FEEDBACK'!$C$47)</f>
        <v/>
      </c>
      <c r="BE100" t="str">
        <f>'USER FEEDBACK'!$Q$8</f>
        <v>NO</v>
      </c>
      <c r="BF100" t="str">
        <f>'USER FEEDBACK'!$Q$11</f>
        <v>Missing Information</v>
      </c>
      <c r="BG100" t="str">
        <f>'USER FEEDBACK'!$Q$14</f>
        <v>No</v>
      </c>
      <c r="BH100" t="str">
        <f>'USER FEEDBACK'!$Q$20&amp;" "&amp;'USER FEEDBACK'!$Q$21&amp;" "&amp;'USER FEEDBACK'!$Q$22</f>
        <v xml:space="preserve">  - -  - -</v>
      </c>
      <c r="BI100" t="str">
        <f>'USER FORM1'!$C$65</f>
        <v>VERSION 2</v>
      </c>
      <c r="BJ100">
        <f>'USER FORM4'!$G$38</f>
        <v>0</v>
      </c>
      <c r="BK100">
        <f>'USER FEEDBACK'!$V$7</f>
        <v>0</v>
      </c>
      <c r="BL100" t="str">
        <f>(IF(OR('USER FEEDBACK'!$Z$64,'USER FEEDBACK'!$Z$31="Q4R"),"Y","N"))</f>
        <v>N</v>
      </c>
      <c r="BM100">
        <f>'USER FORM1'!$D$25</f>
        <v>0</v>
      </c>
      <c r="BN100">
        <f>'USER FORM1'!$D$26</f>
        <v>0</v>
      </c>
      <c r="BO100">
        <f>'USER FORM1'!$D$27</f>
        <v>0</v>
      </c>
      <c r="BP100" t="str">
        <f>IF('USER FEEDBACK'!$AA$64=TRUE, "Y","N")</f>
        <v>N</v>
      </c>
      <c r="BQ100" t="str">
        <f>IF('USER FEEDBACK'!$AC$64=TRUE, "Y","N")</f>
        <v>N</v>
      </c>
      <c r="BR100" t="str">
        <f>IF('USER FEEDBACK'!$AB$64=TRUE, "Y","N")</f>
        <v>N</v>
      </c>
      <c r="BS100" t="str">
        <f>IF('USER FEEDBACK'!$AD$64=TRUE, "Y","N")</f>
        <v>N</v>
      </c>
      <c r="BT100" t="str">
        <f>IF('USER FEEDBACK'!$AE$64=TRUE, "Y","N")</f>
        <v>N</v>
      </c>
      <c r="BU100" t="str">
        <f>IF('USER FEEDBACK'!$AF$64=TRUE, "Y","N")</f>
        <v>N</v>
      </c>
      <c r="BV100">
        <f>'CHECK CONTEXT'!$B$8</f>
        <v>0</v>
      </c>
      <c r="BW100" s="15">
        <f>'CHECK CONTEXT'!$B$12</f>
        <v>0</v>
      </c>
      <c r="BX100">
        <f>'CHECK CONTEXT'!$I$5</f>
        <v>0</v>
      </c>
      <c r="BY100">
        <f ca="1">SUM('USER FEEDBACK'!$G$7:$G$17)</f>
        <v>0</v>
      </c>
      <c r="BZ100">
        <f>'CHECK CONTEXT'!$B$5</f>
        <v>0</v>
      </c>
      <c r="CA100">
        <f>'CHECK CONTEXT'!$B$6</f>
        <v>0</v>
      </c>
      <c r="CB100">
        <f>'CHECK CONTEXT'!$B$7</f>
        <v>0</v>
      </c>
      <c r="CC100">
        <f>'CHECK CONTEXT'!$B$8</f>
        <v>0</v>
      </c>
      <c r="CD100">
        <f>'CHECK CONTEXT'!$B$9</f>
        <v>0</v>
      </c>
    </row>
    <row r="101" spans="1:82">
      <c r="A101" s="332" t="str">
        <f>IF('USER FORM1'!$C$10="","",'USER FORM1'!$C$10)</f>
        <v/>
      </c>
      <c r="B101" s="332" t="str">
        <f>IF('USER FORM1'!$D$10="","",'USER FORM1'!$D$10)</f>
        <v/>
      </c>
      <c r="C101" s="332" t="str">
        <f>TRIM(IF('USER FORM1'!$E$10="", "",'USER FORM1'!$E$10))</f>
        <v/>
      </c>
      <c r="D101" s="332" t="str">
        <f>IF('USER FORM1'!$F$10="","",'USER FORM1'!$F$10)</f>
        <v/>
      </c>
      <c r="E101" s="332" t="str">
        <f>IF('USER FORM1'!$G$10="", "",'USER FORM1'!$G$10)</f>
        <v/>
      </c>
      <c r="F101" s="339" t="s">
        <v>16107</v>
      </c>
      <c r="G101" s="340" t="str">
        <f>IF(ISERROR(VLOOKUP($S101,'USER FORM2'!$B$10:$AU$21,2,FALSE)),"",VLOOKUP($S101,'USER FORM2'!$B$10:$AU$21,2,FALSE))</f>
        <v/>
      </c>
      <c r="H101" s="340" t="str">
        <f>IF(ISERROR(VLOOKUP($S101,'USER FORM2'!$B$10:$AU$21,3,FALSE)),"",VLOOKUP($S101,'USER FORM2'!$B$10:$AU$21,3,FALSE))</f>
        <v/>
      </c>
      <c r="I101" s="340" t="str">
        <f>IF(ISERROR(VLOOKUP($S101,'USER FORM2'!$B$10:$AU$21,4,FALSE)),"",VLOOKUP($S101,'USER FORM2'!$B$10:$AU$21,4,FALSE))</f>
        <v/>
      </c>
      <c r="J101" s="340" t="str">
        <f>IF(ISERROR(VLOOKUP($S101,'USER FORM2'!$B$10:$AU$21,5,FALSE)),"",VLOOKUP($S101,'USER FORM2'!$B$10:$AU$21,5,FALSE))</f>
        <v/>
      </c>
      <c r="K101" s="340" t="str">
        <f>IF(ISERROR(VLOOKUP($S101,'USER FORM2'!$B$10:$AU$21,6,FALSE)),"",VLOOKUP($S101,'USER FORM2'!$B$10:$AU$21,6,FALSE))</f>
        <v/>
      </c>
      <c r="L101" s="340" t="str">
        <f>IF(ISERROR(VLOOKUP($S101,'USER FORM2'!$B$10:$AU$21,7,FALSE)),"",VLOOKUP($S101,'USER FORM2'!$B$10:$AU$21,7,FALSE))</f>
        <v/>
      </c>
      <c r="M101" s="341" t="str">
        <f>IF(ISERROR(VLOOKUP($S101,'USER FORM2'!$B$10:$BB$21,51,FALSE)),"",VLOOKUP($S101,'USER FORM2'!$B$10:$BB$21,51,FALSE))</f>
        <v/>
      </c>
      <c r="N101" s="341" t="str">
        <f>IF(ISERROR(VLOOKUP($S101,'USER FORM2'!$B$10:$BB$21,52,FALSE)),"",VLOOKUP($S101,'USER FORM2'!$B$10:$BB$21,52,FALSE))</f>
        <v/>
      </c>
      <c r="O101" s="341" t="str">
        <f>IF(ISERROR(VLOOKUP($S101,'USER FORM2'!$B$10:$BB$21,12,FALSE)),"",VLOOKUP($S101,'USER FORM2'!$B$10:$BB$21,12,FALSE))</f>
        <v/>
      </c>
      <c r="P101" s="342" t="str">
        <f>IF(ISERROR(VLOOKUP($S101,'USER FORM2'!$B$10:$BB$21,13,FALSE)),"",IF(VLOOKUP($S101,'USER FORM2'!$B$10:$BB$21,13,FALSE)="","",VLOOKUP($S101,'USER FORM2'!$B$10:$BB$21,13,FALSE)))</f>
        <v/>
      </c>
      <c r="Q101" s="342" t="str">
        <f>IF(ISERROR(VLOOKUP($S101,'USER FORM2'!$B$10:$BB$21,16,FALSE)),"",VLOOKUP($S101,'USER FORM2'!$B$10:$BB$21,16,FALSE))</f>
        <v/>
      </c>
      <c r="R101" s="342" t="str">
        <f>IF(ISERROR(VLOOKUP($S101,'USER FORM2'!$B$10:$AW$21,43,FALSE)),"",VLOOKUP($S101,'USER FORM2'!$B$10:$AW$21,43,FALSE))</f>
        <v/>
      </c>
      <c r="S101" s="340" t="str">
        <f>IF('USER FORM3'!C102="","",'USER FORM3'!C102)</f>
        <v/>
      </c>
      <c r="T101" s="340" t="str">
        <f>IF('USER FORM3'!D102="","",'USER FORM3'!D102)</f>
        <v/>
      </c>
      <c r="U101" s="340" t="str">
        <f>IF('USER FORM3'!E102="","",'USER FORM3'!E102)</f>
        <v/>
      </c>
      <c r="V101" s="340" t="str">
        <f>IF('USER FORM3'!F102="","",'USER FORM3'!F102)</f>
        <v/>
      </c>
      <c r="W101" s="340" t="str">
        <f>IF('USER FORM3'!G102="","",'USER FORM3'!G102)</f>
        <v/>
      </c>
      <c r="X101" s="340" t="str">
        <f>IF('USER FORM3'!H102="","",'USER FORM3'!H102)</f>
        <v/>
      </c>
      <c r="Y101" s="340" t="str">
        <f>IF('USER FORM3'!I102="","",'USER FORM3'!I102)</f>
        <v/>
      </c>
      <c r="Z101" s="340" t="str">
        <f>IF('USER FORM3'!J102="","",'USER FORM3'!J102)</f>
        <v/>
      </c>
      <c r="AA101" s="340" t="str">
        <f>IF('USER FORM3'!K102="","",'USER FORM3'!K102)</f>
        <v/>
      </c>
      <c r="AB101" s="340" t="str">
        <f>IF('USER FORM3'!L102="","",'USER FORM3'!L102)</f>
        <v/>
      </c>
      <c r="AC101" s="340" t="str">
        <f>IF('USER FORM3'!M102="","",'USER FORM3'!M102)</f>
        <v/>
      </c>
      <c r="AD101" s="340" t="str">
        <f>IF('USER FORM3'!N102="","",'USER FORM3'!N102)</f>
        <v/>
      </c>
      <c r="AE101" s="340" t="str">
        <f>IF('USER FORM3'!O102="","",'USER FORM3'!O102)</f>
        <v/>
      </c>
      <c r="AF101" s="340" t="str">
        <f>IF('USER FORM3'!P102="","",'USER FORM3'!P102)</f>
        <v/>
      </c>
      <c r="AG101" s="340" t="str">
        <f>IF('USER FORM3'!Q102="","",'USER FORM3'!Q102)</f>
        <v/>
      </c>
      <c r="AH101" s="14"/>
      <c r="AI101" s="14"/>
      <c r="AJ101" s="14"/>
      <c r="AK101" s="14"/>
      <c r="AL101" s="14"/>
      <c r="AM101" s="332" t="str">
        <f>'USER FORM3'!$AY$17</f>
        <v/>
      </c>
      <c r="AN101" s="335" t="str">
        <f>'USER FORM3'!$AY$24</f>
        <v/>
      </c>
      <c r="AO101" s="336" t="str">
        <f>'USER FORM3'!$AY$18</f>
        <v/>
      </c>
      <c r="AP101" s="336" t="str">
        <f>'USER FORM3'!$AY$20</f>
        <v/>
      </c>
      <c r="AQ101" s="337" t="str">
        <f>'USER FORM3'!$AY$19</f>
        <v/>
      </c>
      <c r="AR101" s="337" t="str">
        <f>'USER FORM3'!$AY$22</f>
        <v/>
      </c>
      <c r="AS101" s="436" t="str">
        <f>'USER FORM3'!$AY$36</f>
        <v/>
      </c>
      <c r="AT101" s="336">
        <f>'USER FORM3'!$AY$23</f>
        <v>1</v>
      </c>
      <c r="AU101" s="336" t="str">
        <f>'USER FORM3'!$AY$21</f>
        <v/>
      </c>
      <c r="AV101" s="337" t="str">
        <f>IFERROR('USER FORM3'!$AY$25,"")</f>
        <v/>
      </c>
      <c r="AW101" s="338">
        <f>COUNTIFS(DEGREE_TYPE,"Bachelor",'USER FORM2'!$N$10:$N$21,"PROGRAM GRADUATED")+COUNTIFS(DEGREE_TYPE,"Bachelor",'USER FORM2'!$N$10:$N$21,"PROGRAM IN PROGRESS")</f>
        <v>0</v>
      </c>
      <c r="AX101" s="338">
        <f t="shared" si="2"/>
        <v>0</v>
      </c>
      <c r="AY101" s="338">
        <f t="shared" si="3"/>
        <v>0</v>
      </c>
      <c r="AZ101" s="332" t="str">
        <f>'USER FORM2'!$AQ$3</f>
        <v/>
      </c>
      <c r="BA101" s="337" t="str">
        <f>'USER FORM5'!$AP$2</f>
        <v/>
      </c>
      <c r="BB101" s="332" t="str">
        <f>IF('USER FORM5'!$AE$2=0,"",'USER FORM5'!$AE$2)</f>
        <v>NO</v>
      </c>
      <c r="BC101" s="337" t="str">
        <f>'USER FORM5'!$AZ$2</f>
        <v>NO EXTC</v>
      </c>
      <c r="BD101" s="332" t="str">
        <f>IF('USER FEEDBACK'!$C$47=0,"",'USER FEEDBACK'!$C$47)</f>
        <v/>
      </c>
      <c r="BE101" t="str">
        <f>'USER FEEDBACK'!$Q$8</f>
        <v>NO</v>
      </c>
      <c r="BF101" t="str">
        <f>'USER FEEDBACK'!$Q$11</f>
        <v>Missing Information</v>
      </c>
      <c r="BG101" t="str">
        <f>'USER FEEDBACK'!$Q$14</f>
        <v>No</v>
      </c>
      <c r="BH101" t="str">
        <f>'USER FEEDBACK'!$Q$20&amp;" "&amp;'USER FEEDBACK'!$Q$21&amp;" "&amp;'USER FEEDBACK'!$Q$22</f>
        <v xml:space="preserve">  - -  - -</v>
      </c>
      <c r="BI101" t="str">
        <f>'USER FORM1'!$C$65</f>
        <v>VERSION 2</v>
      </c>
      <c r="BJ101">
        <f>'USER FORM4'!$G$38</f>
        <v>0</v>
      </c>
      <c r="BK101">
        <f>'USER FEEDBACK'!$V$7</f>
        <v>0</v>
      </c>
      <c r="BL101" t="str">
        <f>(IF(OR('USER FEEDBACK'!$Z$64,'USER FEEDBACK'!$Z$31="Q4R"),"Y","N"))</f>
        <v>N</v>
      </c>
      <c r="BM101">
        <f>'USER FORM1'!$D$25</f>
        <v>0</v>
      </c>
      <c r="BN101">
        <f>'USER FORM1'!$D$26</f>
        <v>0</v>
      </c>
      <c r="BO101">
        <f>'USER FORM1'!$D$27</f>
        <v>0</v>
      </c>
      <c r="BP101" t="str">
        <f>IF('USER FEEDBACK'!$AA$64=TRUE, "Y","N")</f>
        <v>N</v>
      </c>
      <c r="BQ101" t="str">
        <f>IF('USER FEEDBACK'!$AC$64=TRUE, "Y","N")</f>
        <v>N</v>
      </c>
      <c r="BR101" t="str">
        <f>IF('USER FEEDBACK'!$AB$64=TRUE, "Y","N")</f>
        <v>N</v>
      </c>
      <c r="BS101" t="str">
        <f>IF('USER FEEDBACK'!$AD$64=TRUE, "Y","N")</f>
        <v>N</v>
      </c>
      <c r="BT101" t="str">
        <f>IF('USER FEEDBACK'!$AE$64=TRUE, "Y","N")</f>
        <v>N</v>
      </c>
      <c r="BU101" t="str">
        <f>IF('USER FEEDBACK'!$AF$64=TRUE, "Y","N")</f>
        <v>N</v>
      </c>
      <c r="BV101">
        <f>'CHECK CONTEXT'!$B$8</f>
        <v>0</v>
      </c>
      <c r="BW101" s="15">
        <f>'CHECK CONTEXT'!$B$12</f>
        <v>0</v>
      </c>
      <c r="BX101">
        <f>'CHECK CONTEXT'!$I$5</f>
        <v>0</v>
      </c>
      <c r="BY101">
        <f ca="1">SUM('USER FEEDBACK'!$G$7:$G$17)</f>
        <v>0</v>
      </c>
      <c r="BZ101">
        <f>'CHECK CONTEXT'!$B$5</f>
        <v>0</v>
      </c>
      <c r="CA101">
        <f>'CHECK CONTEXT'!$B$6</f>
        <v>0</v>
      </c>
      <c r="CB101">
        <f>'CHECK CONTEXT'!$B$7</f>
        <v>0</v>
      </c>
      <c r="CC101">
        <f>'CHECK CONTEXT'!$B$8</f>
        <v>0</v>
      </c>
      <c r="CD101">
        <f>'CHECK CONTEXT'!$B$9</f>
        <v>0</v>
      </c>
    </row>
    <row r="102" spans="1:82">
      <c r="A102" s="332" t="str">
        <f>IF('USER FORM1'!$C$10="","",'USER FORM1'!$C$10)</f>
        <v/>
      </c>
      <c r="B102" s="332" t="str">
        <f>IF('USER FORM1'!$D$10="","",'USER FORM1'!$D$10)</f>
        <v/>
      </c>
      <c r="C102" s="332" t="str">
        <f>TRIM(IF('USER FORM1'!$E$10="", "",'USER FORM1'!$E$10))</f>
        <v/>
      </c>
      <c r="D102" s="332" t="str">
        <f>IF('USER FORM1'!$F$10="","",'USER FORM1'!$F$10)</f>
        <v/>
      </c>
      <c r="E102" s="332" t="str">
        <f>IF('USER FORM1'!$G$10="", "",'USER FORM1'!$G$10)</f>
        <v/>
      </c>
      <c r="F102" s="339" t="s">
        <v>16107</v>
      </c>
      <c r="G102" s="340" t="str">
        <f>IF(ISERROR(VLOOKUP($S102,'USER FORM2'!$B$10:$AU$21,2,FALSE)),"",VLOOKUP($S102,'USER FORM2'!$B$10:$AU$21,2,FALSE))</f>
        <v/>
      </c>
      <c r="H102" s="340" t="str">
        <f>IF(ISERROR(VLOOKUP($S102,'USER FORM2'!$B$10:$AU$21,3,FALSE)),"",VLOOKUP($S102,'USER FORM2'!$B$10:$AU$21,3,FALSE))</f>
        <v/>
      </c>
      <c r="I102" s="340" t="str">
        <f>IF(ISERROR(VLOOKUP($S102,'USER FORM2'!$B$10:$AU$21,4,FALSE)),"",VLOOKUP($S102,'USER FORM2'!$B$10:$AU$21,4,FALSE))</f>
        <v/>
      </c>
      <c r="J102" s="340" t="str">
        <f>IF(ISERROR(VLOOKUP($S102,'USER FORM2'!$B$10:$AU$21,5,FALSE)),"",VLOOKUP($S102,'USER FORM2'!$B$10:$AU$21,5,FALSE))</f>
        <v/>
      </c>
      <c r="K102" s="340" t="str">
        <f>IF(ISERROR(VLOOKUP($S102,'USER FORM2'!$B$10:$AU$21,6,FALSE)),"",VLOOKUP($S102,'USER FORM2'!$B$10:$AU$21,6,FALSE))</f>
        <v/>
      </c>
      <c r="L102" s="340" t="str">
        <f>IF(ISERROR(VLOOKUP($S102,'USER FORM2'!$B$10:$AU$21,7,FALSE)),"",VLOOKUP($S102,'USER FORM2'!$B$10:$AU$21,7,FALSE))</f>
        <v/>
      </c>
      <c r="M102" s="341" t="str">
        <f>IF(ISERROR(VLOOKUP($S102,'USER FORM2'!$B$10:$BB$21,51,FALSE)),"",VLOOKUP($S102,'USER FORM2'!$B$10:$BB$21,51,FALSE))</f>
        <v/>
      </c>
      <c r="N102" s="341" t="str">
        <f>IF(ISERROR(VLOOKUP($S102,'USER FORM2'!$B$10:$BB$21,52,FALSE)),"",VLOOKUP($S102,'USER FORM2'!$B$10:$BB$21,52,FALSE))</f>
        <v/>
      </c>
      <c r="O102" s="341" t="str">
        <f>IF(ISERROR(VLOOKUP($S102,'USER FORM2'!$B$10:$BB$21,12,FALSE)),"",VLOOKUP($S102,'USER FORM2'!$B$10:$BB$21,12,FALSE))</f>
        <v/>
      </c>
      <c r="P102" s="342" t="str">
        <f>IF(ISERROR(VLOOKUP($S102,'USER FORM2'!$B$10:$BB$21,13,FALSE)),"",IF(VLOOKUP($S102,'USER FORM2'!$B$10:$BB$21,13,FALSE)="","",VLOOKUP($S102,'USER FORM2'!$B$10:$BB$21,13,FALSE)))</f>
        <v/>
      </c>
      <c r="Q102" s="342" t="str">
        <f>IF(ISERROR(VLOOKUP($S102,'USER FORM2'!$B$10:$BB$21,16,FALSE)),"",VLOOKUP($S102,'USER FORM2'!$B$10:$BB$21,16,FALSE))</f>
        <v/>
      </c>
      <c r="R102" s="342" t="str">
        <f>IF(ISERROR(VLOOKUP($S102,'USER FORM2'!$B$10:$AW$21,43,FALSE)),"",VLOOKUP($S102,'USER FORM2'!$B$10:$AW$21,43,FALSE))</f>
        <v/>
      </c>
      <c r="S102" s="340" t="str">
        <f>IF('USER FORM3'!C103="","",'USER FORM3'!C103)</f>
        <v/>
      </c>
      <c r="T102" s="340" t="str">
        <f>IF('USER FORM3'!D103="","",'USER FORM3'!D103)</f>
        <v/>
      </c>
      <c r="U102" s="340" t="str">
        <f>IF('USER FORM3'!E103="","",'USER FORM3'!E103)</f>
        <v/>
      </c>
      <c r="V102" s="340" t="str">
        <f>IF('USER FORM3'!F103="","",'USER FORM3'!F103)</f>
        <v/>
      </c>
      <c r="W102" s="340" t="str">
        <f>IF('USER FORM3'!G103="","",'USER FORM3'!G103)</f>
        <v/>
      </c>
      <c r="X102" s="340" t="str">
        <f>IF('USER FORM3'!H103="","",'USER FORM3'!H103)</f>
        <v/>
      </c>
      <c r="Y102" s="340" t="str">
        <f>IF('USER FORM3'!I103="","",'USER FORM3'!I103)</f>
        <v/>
      </c>
      <c r="Z102" s="340" t="str">
        <f>IF('USER FORM3'!J103="","",'USER FORM3'!J103)</f>
        <v/>
      </c>
      <c r="AA102" s="340" t="str">
        <f>IF('USER FORM3'!K103="","",'USER FORM3'!K103)</f>
        <v/>
      </c>
      <c r="AB102" s="340" t="str">
        <f>IF('USER FORM3'!L103="","",'USER FORM3'!L103)</f>
        <v/>
      </c>
      <c r="AC102" s="340" t="str">
        <f>IF('USER FORM3'!M103="","",'USER FORM3'!M103)</f>
        <v/>
      </c>
      <c r="AD102" s="340" t="str">
        <f>IF('USER FORM3'!N103="","",'USER FORM3'!N103)</f>
        <v/>
      </c>
      <c r="AE102" s="340" t="str">
        <f>IF('USER FORM3'!O103="","",'USER FORM3'!O103)</f>
        <v/>
      </c>
      <c r="AF102" s="340" t="str">
        <f>IF('USER FORM3'!P103="","",'USER FORM3'!P103)</f>
        <v/>
      </c>
      <c r="AG102" s="340" t="str">
        <f>IF('USER FORM3'!Q103="","",'USER FORM3'!Q103)</f>
        <v/>
      </c>
      <c r="AH102" s="14"/>
      <c r="AI102" s="14"/>
      <c r="AJ102" s="14"/>
      <c r="AK102" s="14"/>
      <c r="AL102" s="14"/>
      <c r="AM102" s="332" t="str">
        <f>'USER FORM3'!$AY$17</f>
        <v/>
      </c>
      <c r="AN102" s="335" t="str">
        <f>'USER FORM3'!$AY$24</f>
        <v/>
      </c>
      <c r="AO102" s="336" t="str">
        <f>'USER FORM3'!$AY$18</f>
        <v/>
      </c>
      <c r="AP102" s="336" t="str">
        <f>'USER FORM3'!$AY$20</f>
        <v/>
      </c>
      <c r="AQ102" s="337" t="str">
        <f>'USER FORM3'!$AY$19</f>
        <v/>
      </c>
      <c r="AR102" s="337" t="str">
        <f>'USER FORM3'!$AY$22</f>
        <v/>
      </c>
      <c r="AS102" s="436" t="str">
        <f>'USER FORM3'!$AY$36</f>
        <v/>
      </c>
      <c r="AT102" s="336">
        <f>'USER FORM3'!$AY$23</f>
        <v>1</v>
      </c>
      <c r="AU102" s="336" t="str">
        <f>'USER FORM3'!$AY$21</f>
        <v/>
      </c>
      <c r="AV102" s="337" t="str">
        <f>IFERROR('USER FORM3'!$AY$25,"")</f>
        <v/>
      </c>
      <c r="AW102" s="338">
        <f>COUNTIFS(DEGREE_TYPE,"Bachelor",'USER FORM2'!$N$10:$N$21,"PROGRAM GRADUATED")+COUNTIFS(DEGREE_TYPE,"Bachelor",'USER FORM2'!$N$10:$N$21,"PROGRAM IN PROGRESS")</f>
        <v>0</v>
      </c>
      <c r="AX102" s="338">
        <f t="shared" si="2"/>
        <v>0</v>
      </c>
      <c r="AY102" s="338">
        <f t="shared" si="3"/>
        <v>0</v>
      </c>
      <c r="AZ102" s="332" t="str">
        <f>'USER FORM2'!$AQ$3</f>
        <v/>
      </c>
      <c r="BA102" s="337" t="str">
        <f>'USER FORM5'!$AP$2</f>
        <v/>
      </c>
      <c r="BB102" s="332" t="str">
        <f>IF('USER FORM5'!$AE$2=0,"",'USER FORM5'!$AE$2)</f>
        <v>NO</v>
      </c>
      <c r="BC102" s="337" t="str">
        <f>'USER FORM5'!$AZ$2</f>
        <v>NO EXTC</v>
      </c>
      <c r="BD102" s="332" t="str">
        <f>IF('USER FEEDBACK'!$C$47=0,"",'USER FEEDBACK'!$C$47)</f>
        <v/>
      </c>
      <c r="BE102" t="str">
        <f>'USER FEEDBACK'!$Q$8</f>
        <v>NO</v>
      </c>
      <c r="BF102" t="str">
        <f>'USER FEEDBACK'!$Q$11</f>
        <v>Missing Information</v>
      </c>
      <c r="BG102" t="str">
        <f>'USER FEEDBACK'!$Q$14</f>
        <v>No</v>
      </c>
      <c r="BH102" t="str">
        <f>'USER FEEDBACK'!$Q$20&amp;" "&amp;'USER FEEDBACK'!$Q$21&amp;" "&amp;'USER FEEDBACK'!$Q$22</f>
        <v xml:space="preserve">  - -  - -</v>
      </c>
      <c r="BI102" t="str">
        <f>'USER FORM1'!$C$65</f>
        <v>VERSION 2</v>
      </c>
      <c r="BJ102">
        <f>'USER FORM4'!$G$38</f>
        <v>0</v>
      </c>
      <c r="BK102">
        <f>'USER FEEDBACK'!$V$7</f>
        <v>0</v>
      </c>
      <c r="BL102" t="str">
        <f>(IF(OR('USER FEEDBACK'!$Z$64,'USER FEEDBACK'!$Z$31="Q4R"),"Y","N"))</f>
        <v>N</v>
      </c>
      <c r="BM102">
        <f>'USER FORM1'!$D$25</f>
        <v>0</v>
      </c>
      <c r="BN102">
        <f>'USER FORM1'!$D$26</f>
        <v>0</v>
      </c>
      <c r="BO102">
        <f>'USER FORM1'!$D$27</f>
        <v>0</v>
      </c>
      <c r="BP102" t="str">
        <f>IF('USER FEEDBACK'!$AA$64=TRUE, "Y","N")</f>
        <v>N</v>
      </c>
      <c r="BQ102" t="str">
        <f>IF('USER FEEDBACK'!$AC$64=TRUE, "Y","N")</f>
        <v>N</v>
      </c>
      <c r="BR102" t="str">
        <f>IF('USER FEEDBACK'!$AB$64=TRUE, "Y","N")</f>
        <v>N</v>
      </c>
      <c r="BS102" t="str">
        <f>IF('USER FEEDBACK'!$AD$64=TRUE, "Y","N")</f>
        <v>N</v>
      </c>
      <c r="BT102" t="str">
        <f>IF('USER FEEDBACK'!$AE$64=TRUE, "Y","N")</f>
        <v>N</v>
      </c>
      <c r="BU102" t="str">
        <f>IF('USER FEEDBACK'!$AF$64=TRUE, "Y","N")</f>
        <v>N</v>
      </c>
      <c r="BV102">
        <f>'CHECK CONTEXT'!$B$8</f>
        <v>0</v>
      </c>
      <c r="BW102" s="15">
        <f>'CHECK CONTEXT'!$B$12</f>
        <v>0</v>
      </c>
      <c r="BX102">
        <f>'CHECK CONTEXT'!$I$5</f>
        <v>0</v>
      </c>
      <c r="BY102">
        <f ca="1">SUM('USER FEEDBACK'!$G$7:$G$17)</f>
        <v>0</v>
      </c>
      <c r="BZ102">
        <f>'CHECK CONTEXT'!$B$5</f>
        <v>0</v>
      </c>
      <c r="CA102">
        <f>'CHECK CONTEXT'!$B$6</f>
        <v>0</v>
      </c>
      <c r="CB102">
        <f>'CHECK CONTEXT'!$B$7</f>
        <v>0</v>
      </c>
      <c r="CC102">
        <f>'CHECK CONTEXT'!$B$8</f>
        <v>0</v>
      </c>
      <c r="CD102">
        <f>'CHECK CONTEXT'!$B$9</f>
        <v>0</v>
      </c>
    </row>
    <row r="103" spans="1:82">
      <c r="A103" s="332" t="str">
        <f>IF('USER FORM1'!$C$10="","",'USER FORM1'!$C$10)</f>
        <v/>
      </c>
      <c r="B103" s="332" t="str">
        <f>IF('USER FORM1'!$D$10="","",'USER FORM1'!$D$10)</f>
        <v/>
      </c>
      <c r="C103" s="332" t="str">
        <f>TRIM(IF('USER FORM1'!$E$10="", "",'USER FORM1'!$E$10))</f>
        <v/>
      </c>
      <c r="D103" s="332" t="str">
        <f>IF('USER FORM1'!$F$10="","",'USER FORM1'!$F$10)</f>
        <v/>
      </c>
      <c r="E103" s="332" t="str">
        <f>IF('USER FORM1'!$G$10="", "",'USER FORM1'!$G$10)</f>
        <v/>
      </c>
      <c r="F103" s="339" t="s">
        <v>16107</v>
      </c>
      <c r="G103" s="340" t="str">
        <f>IF(ISERROR(VLOOKUP($S103,'USER FORM2'!$B$10:$AU$21,2,FALSE)),"",VLOOKUP($S103,'USER FORM2'!$B$10:$AU$21,2,FALSE))</f>
        <v/>
      </c>
      <c r="H103" s="340" t="str">
        <f>IF(ISERROR(VLOOKUP($S103,'USER FORM2'!$B$10:$AU$21,3,FALSE)),"",VLOOKUP($S103,'USER FORM2'!$B$10:$AU$21,3,FALSE))</f>
        <v/>
      </c>
      <c r="I103" s="340" t="str">
        <f>IF(ISERROR(VLOOKUP($S103,'USER FORM2'!$B$10:$AU$21,4,FALSE)),"",VLOOKUP($S103,'USER FORM2'!$B$10:$AU$21,4,FALSE))</f>
        <v/>
      </c>
      <c r="J103" s="340" t="str">
        <f>IF(ISERROR(VLOOKUP($S103,'USER FORM2'!$B$10:$AU$21,5,FALSE)),"",VLOOKUP($S103,'USER FORM2'!$B$10:$AU$21,5,FALSE))</f>
        <v/>
      </c>
      <c r="K103" s="340" t="str">
        <f>IF(ISERROR(VLOOKUP($S103,'USER FORM2'!$B$10:$AU$21,6,FALSE)),"",VLOOKUP($S103,'USER FORM2'!$B$10:$AU$21,6,FALSE))</f>
        <v/>
      </c>
      <c r="L103" s="340" t="str">
        <f>IF(ISERROR(VLOOKUP($S103,'USER FORM2'!$B$10:$AU$21,7,FALSE)),"",VLOOKUP($S103,'USER FORM2'!$B$10:$AU$21,7,FALSE))</f>
        <v/>
      </c>
      <c r="M103" s="341" t="str">
        <f>IF(ISERROR(VLOOKUP($S103,'USER FORM2'!$B$10:$BB$21,51,FALSE)),"",VLOOKUP($S103,'USER FORM2'!$B$10:$BB$21,51,FALSE))</f>
        <v/>
      </c>
      <c r="N103" s="341" t="str">
        <f>IF(ISERROR(VLOOKUP($S103,'USER FORM2'!$B$10:$BB$21,52,FALSE)),"",VLOOKUP($S103,'USER FORM2'!$B$10:$BB$21,52,FALSE))</f>
        <v/>
      </c>
      <c r="O103" s="341" t="str">
        <f>IF(ISERROR(VLOOKUP($S103,'USER FORM2'!$B$10:$BB$21,12,FALSE)),"",VLOOKUP($S103,'USER FORM2'!$B$10:$BB$21,12,FALSE))</f>
        <v/>
      </c>
      <c r="P103" s="342" t="str">
        <f>IF(ISERROR(VLOOKUP($S103,'USER FORM2'!$B$10:$BB$21,13,FALSE)),"",IF(VLOOKUP($S103,'USER FORM2'!$B$10:$BB$21,13,FALSE)="","",VLOOKUP($S103,'USER FORM2'!$B$10:$BB$21,13,FALSE)))</f>
        <v/>
      </c>
      <c r="Q103" s="342" t="str">
        <f>IF(ISERROR(VLOOKUP($S103,'USER FORM2'!$B$10:$BB$21,16,FALSE)),"",VLOOKUP($S103,'USER FORM2'!$B$10:$BB$21,16,FALSE))</f>
        <v/>
      </c>
      <c r="R103" s="342" t="str">
        <f>IF(ISERROR(VLOOKUP($S103,'USER FORM2'!$B$10:$AW$21,43,FALSE)),"",VLOOKUP($S103,'USER FORM2'!$B$10:$AW$21,43,FALSE))</f>
        <v/>
      </c>
      <c r="S103" s="340" t="str">
        <f>IF('USER FORM3'!C104="","",'USER FORM3'!C104)</f>
        <v/>
      </c>
      <c r="T103" s="340" t="str">
        <f>IF('USER FORM3'!D104="","",'USER FORM3'!D104)</f>
        <v/>
      </c>
      <c r="U103" s="340" t="str">
        <f>IF('USER FORM3'!E104="","",'USER FORM3'!E104)</f>
        <v/>
      </c>
      <c r="V103" s="340" t="str">
        <f>IF('USER FORM3'!F104="","",'USER FORM3'!F104)</f>
        <v/>
      </c>
      <c r="W103" s="340" t="str">
        <f>IF('USER FORM3'!G104="","",'USER FORM3'!G104)</f>
        <v/>
      </c>
      <c r="X103" s="340" t="str">
        <f>IF('USER FORM3'!H104="","",'USER FORM3'!H104)</f>
        <v/>
      </c>
      <c r="Y103" s="340" t="str">
        <f>IF('USER FORM3'!I104="","",'USER FORM3'!I104)</f>
        <v/>
      </c>
      <c r="Z103" s="340" t="str">
        <f>IF('USER FORM3'!J104="","",'USER FORM3'!J104)</f>
        <v/>
      </c>
      <c r="AA103" s="340" t="str">
        <f>IF('USER FORM3'!K104="","",'USER FORM3'!K104)</f>
        <v/>
      </c>
      <c r="AB103" s="340" t="str">
        <f>IF('USER FORM3'!L104="","",'USER FORM3'!L104)</f>
        <v/>
      </c>
      <c r="AC103" s="340" t="str">
        <f>IF('USER FORM3'!M104="","",'USER FORM3'!M104)</f>
        <v/>
      </c>
      <c r="AD103" s="340" t="str">
        <f>IF('USER FORM3'!N104="","",'USER FORM3'!N104)</f>
        <v/>
      </c>
      <c r="AE103" s="340" t="str">
        <f>IF('USER FORM3'!O104="","",'USER FORM3'!O104)</f>
        <v/>
      </c>
      <c r="AF103" s="340" t="str">
        <f>IF('USER FORM3'!P104="","",'USER FORM3'!P104)</f>
        <v/>
      </c>
      <c r="AG103" s="340" t="str">
        <f>IF('USER FORM3'!Q104="","",'USER FORM3'!Q104)</f>
        <v/>
      </c>
      <c r="AH103" s="14"/>
      <c r="AI103" s="14"/>
      <c r="AJ103" s="14"/>
      <c r="AK103" s="14"/>
      <c r="AL103" s="14"/>
      <c r="AM103" s="332" t="str">
        <f>'USER FORM3'!$AY$17</f>
        <v/>
      </c>
      <c r="AN103" s="335" t="str">
        <f>'USER FORM3'!$AY$24</f>
        <v/>
      </c>
      <c r="AO103" s="336" t="str">
        <f>'USER FORM3'!$AY$18</f>
        <v/>
      </c>
      <c r="AP103" s="336" t="str">
        <f>'USER FORM3'!$AY$20</f>
        <v/>
      </c>
      <c r="AQ103" s="337" t="str">
        <f>'USER FORM3'!$AY$19</f>
        <v/>
      </c>
      <c r="AR103" s="337" t="str">
        <f>'USER FORM3'!$AY$22</f>
        <v/>
      </c>
      <c r="AS103" s="436" t="str">
        <f>'USER FORM3'!$AY$36</f>
        <v/>
      </c>
      <c r="AT103" s="336">
        <f>'USER FORM3'!$AY$23</f>
        <v>1</v>
      </c>
      <c r="AU103" s="336" t="str">
        <f>'USER FORM3'!$AY$21</f>
        <v/>
      </c>
      <c r="AV103" s="337" t="str">
        <f>IFERROR('USER FORM3'!$AY$25,"")</f>
        <v/>
      </c>
      <c r="AW103" s="338">
        <f>COUNTIFS(DEGREE_TYPE,"Bachelor",'USER FORM2'!$N$10:$N$21,"PROGRAM GRADUATED")+COUNTIFS(DEGREE_TYPE,"Bachelor",'USER FORM2'!$N$10:$N$21,"PROGRAM IN PROGRESS")</f>
        <v>0</v>
      </c>
      <c r="AX103" s="338">
        <f t="shared" si="2"/>
        <v>0</v>
      </c>
      <c r="AY103" s="338">
        <f t="shared" si="3"/>
        <v>0</v>
      </c>
      <c r="AZ103" s="332" t="str">
        <f>'USER FORM2'!$AQ$3</f>
        <v/>
      </c>
      <c r="BA103" s="337" t="str">
        <f>'USER FORM5'!$AP$2</f>
        <v/>
      </c>
      <c r="BB103" s="332" t="str">
        <f>IF('USER FORM5'!$AE$2=0,"",'USER FORM5'!$AE$2)</f>
        <v>NO</v>
      </c>
      <c r="BC103" s="337" t="str">
        <f>'USER FORM5'!$AZ$2</f>
        <v>NO EXTC</v>
      </c>
      <c r="BD103" s="332" t="str">
        <f>IF('USER FEEDBACK'!$C$47=0,"",'USER FEEDBACK'!$C$47)</f>
        <v/>
      </c>
      <c r="BE103" t="str">
        <f>'USER FEEDBACK'!$Q$8</f>
        <v>NO</v>
      </c>
      <c r="BF103" t="str">
        <f>'USER FEEDBACK'!$Q$11</f>
        <v>Missing Information</v>
      </c>
      <c r="BG103" t="str">
        <f>'USER FEEDBACK'!$Q$14</f>
        <v>No</v>
      </c>
      <c r="BH103" t="str">
        <f>'USER FEEDBACK'!$Q$20&amp;" "&amp;'USER FEEDBACK'!$Q$21&amp;" "&amp;'USER FEEDBACK'!$Q$22</f>
        <v xml:space="preserve">  - -  - -</v>
      </c>
      <c r="BI103" t="str">
        <f>'USER FORM1'!$C$65</f>
        <v>VERSION 2</v>
      </c>
      <c r="BJ103">
        <f>'USER FORM4'!$G$38</f>
        <v>0</v>
      </c>
      <c r="BK103">
        <f>'USER FEEDBACK'!$V$7</f>
        <v>0</v>
      </c>
      <c r="BL103" t="str">
        <f>(IF(OR('USER FEEDBACK'!$Z$64,'USER FEEDBACK'!$Z$31="Q4R"),"Y","N"))</f>
        <v>N</v>
      </c>
      <c r="BM103">
        <f>'USER FORM1'!$D$25</f>
        <v>0</v>
      </c>
      <c r="BN103">
        <f>'USER FORM1'!$D$26</f>
        <v>0</v>
      </c>
      <c r="BO103">
        <f>'USER FORM1'!$D$27</f>
        <v>0</v>
      </c>
      <c r="BP103" t="str">
        <f>IF('USER FEEDBACK'!$AA$64=TRUE, "Y","N")</f>
        <v>N</v>
      </c>
      <c r="BQ103" t="str">
        <f>IF('USER FEEDBACK'!$AC$64=TRUE, "Y","N")</f>
        <v>N</v>
      </c>
      <c r="BR103" t="str">
        <f>IF('USER FEEDBACK'!$AB$64=TRUE, "Y","N")</f>
        <v>N</v>
      </c>
      <c r="BS103" t="str">
        <f>IF('USER FEEDBACK'!$AD$64=TRUE, "Y","N")</f>
        <v>N</v>
      </c>
      <c r="BT103" t="str">
        <f>IF('USER FEEDBACK'!$AE$64=TRUE, "Y","N")</f>
        <v>N</v>
      </c>
      <c r="BU103" t="str">
        <f>IF('USER FEEDBACK'!$AF$64=TRUE, "Y","N")</f>
        <v>N</v>
      </c>
      <c r="BV103">
        <f>'CHECK CONTEXT'!$B$8</f>
        <v>0</v>
      </c>
      <c r="BW103" s="15">
        <f>'CHECK CONTEXT'!$B$12</f>
        <v>0</v>
      </c>
      <c r="BX103">
        <f>'CHECK CONTEXT'!$I$5</f>
        <v>0</v>
      </c>
      <c r="BY103">
        <f ca="1">SUM('USER FEEDBACK'!$G$7:$G$17)</f>
        <v>0</v>
      </c>
      <c r="BZ103">
        <f>'CHECK CONTEXT'!$B$5</f>
        <v>0</v>
      </c>
      <c r="CA103">
        <f>'CHECK CONTEXT'!$B$6</f>
        <v>0</v>
      </c>
      <c r="CB103">
        <f>'CHECK CONTEXT'!$B$7</f>
        <v>0</v>
      </c>
      <c r="CC103">
        <f>'CHECK CONTEXT'!$B$8</f>
        <v>0</v>
      </c>
      <c r="CD103">
        <f>'CHECK CONTEXT'!$B$9</f>
        <v>0</v>
      </c>
    </row>
    <row r="104" spans="1:82">
      <c r="A104" s="332" t="str">
        <f>IF('USER FORM1'!$C$10="","",'USER FORM1'!$C$10)</f>
        <v/>
      </c>
      <c r="B104" s="332" t="str">
        <f>IF('USER FORM1'!$D$10="","",'USER FORM1'!$D$10)</f>
        <v/>
      </c>
      <c r="C104" s="332" t="str">
        <f>TRIM(IF('USER FORM1'!$E$10="", "",'USER FORM1'!$E$10))</f>
        <v/>
      </c>
      <c r="D104" s="332" t="str">
        <f>IF('USER FORM1'!$F$10="","",'USER FORM1'!$F$10)</f>
        <v/>
      </c>
      <c r="E104" s="332" t="str">
        <f>IF('USER FORM1'!$G$10="", "",'USER FORM1'!$G$10)</f>
        <v/>
      </c>
      <c r="F104" s="339" t="s">
        <v>16107</v>
      </c>
      <c r="G104" s="340" t="str">
        <f>IF(ISERROR(VLOOKUP($S104,'USER FORM2'!$B$10:$AU$21,2,FALSE)),"",VLOOKUP($S104,'USER FORM2'!$B$10:$AU$21,2,FALSE))</f>
        <v/>
      </c>
      <c r="H104" s="340" t="str">
        <f>IF(ISERROR(VLOOKUP($S104,'USER FORM2'!$B$10:$AU$21,3,FALSE)),"",VLOOKUP($S104,'USER FORM2'!$B$10:$AU$21,3,FALSE))</f>
        <v/>
      </c>
      <c r="I104" s="340" t="str">
        <f>IF(ISERROR(VLOOKUP($S104,'USER FORM2'!$B$10:$AU$21,4,FALSE)),"",VLOOKUP($S104,'USER FORM2'!$B$10:$AU$21,4,FALSE))</f>
        <v/>
      </c>
      <c r="J104" s="340" t="str">
        <f>IF(ISERROR(VLOOKUP($S104,'USER FORM2'!$B$10:$AU$21,5,FALSE)),"",VLOOKUP($S104,'USER FORM2'!$B$10:$AU$21,5,FALSE))</f>
        <v/>
      </c>
      <c r="K104" s="340" t="str">
        <f>IF(ISERROR(VLOOKUP($S104,'USER FORM2'!$B$10:$AU$21,6,FALSE)),"",VLOOKUP($S104,'USER FORM2'!$B$10:$AU$21,6,FALSE))</f>
        <v/>
      </c>
      <c r="L104" s="340" t="str">
        <f>IF(ISERROR(VLOOKUP($S104,'USER FORM2'!$B$10:$AU$21,7,FALSE)),"",VLOOKUP($S104,'USER FORM2'!$B$10:$AU$21,7,FALSE))</f>
        <v/>
      </c>
      <c r="M104" s="341" t="str">
        <f>IF(ISERROR(VLOOKUP($S104,'USER FORM2'!$B$10:$BB$21,51,FALSE)),"",VLOOKUP($S104,'USER FORM2'!$B$10:$BB$21,51,FALSE))</f>
        <v/>
      </c>
      <c r="N104" s="341" t="str">
        <f>IF(ISERROR(VLOOKUP($S104,'USER FORM2'!$B$10:$BB$21,52,FALSE)),"",VLOOKUP($S104,'USER FORM2'!$B$10:$BB$21,52,FALSE))</f>
        <v/>
      </c>
      <c r="O104" s="341" t="str">
        <f>IF(ISERROR(VLOOKUP($S104,'USER FORM2'!$B$10:$BB$21,12,FALSE)),"",VLOOKUP($S104,'USER FORM2'!$B$10:$BB$21,12,FALSE))</f>
        <v/>
      </c>
      <c r="P104" s="342" t="str">
        <f>IF(ISERROR(VLOOKUP($S104,'USER FORM2'!$B$10:$BB$21,13,FALSE)),"",IF(VLOOKUP($S104,'USER FORM2'!$B$10:$BB$21,13,FALSE)="","",VLOOKUP($S104,'USER FORM2'!$B$10:$BB$21,13,FALSE)))</f>
        <v/>
      </c>
      <c r="Q104" s="342" t="str">
        <f>IF(ISERROR(VLOOKUP($S104,'USER FORM2'!$B$10:$BB$21,16,FALSE)),"",VLOOKUP($S104,'USER FORM2'!$B$10:$BB$21,16,FALSE))</f>
        <v/>
      </c>
      <c r="R104" s="342" t="str">
        <f>IF(ISERROR(VLOOKUP($S104,'USER FORM2'!$B$10:$AW$21,43,FALSE)),"",VLOOKUP($S104,'USER FORM2'!$B$10:$AW$21,43,FALSE))</f>
        <v/>
      </c>
      <c r="S104" s="340" t="str">
        <f>IF('USER FORM3'!C105="","",'USER FORM3'!C105)</f>
        <v/>
      </c>
      <c r="T104" s="340" t="str">
        <f>IF('USER FORM3'!D105="","",'USER FORM3'!D105)</f>
        <v/>
      </c>
      <c r="U104" s="340" t="str">
        <f>IF('USER FORM3'!E105="","",'USER FORM3'!E105)</f>
        <v/>
      </c>
      <c r="V104" s="340" t="str">
        <f>IF('USER FORM3'!F105="","",'USER FORM3'!F105)</f>
        <v/>
      </c>
      <c r="W104" s="340" t="str">
        <f>IF('USER FORM3'!G105="","",'USER FORM3'!G105)</f>
        <v/>
      </c>
      <c r="X104" s="340" t="str">
        <f>IF('USER FORM3'!H105="","",'USER FORM3'!H105)</f>
        <v/>
      </c>
      <c r="Y104" s="340" t="str">
        <f>IF('USER FORM3'!I105="","",'USER FORM3'!I105)</f>
        <v/>
      </c>
      <c r="Z104" s="340" t="str">
        <f>IF('USER FORM3'!J105="","",'USER FORM3'!J105)</f>
        <v/>
      </c>
      <c r="AA104" s="340" t="str">
        <f>IF('USER FORM3'!K105="","",'USER FORM3'!K105)</f>
        <v/>
      </c>
      <c r="AB104" s="340" t="str">
        <f>IF('USER FORM3'!L105="","",'USER FORM3'!L105)</f>
        <v/>
      </c>
      <c r="AC104" s="340" t="str">
        <f>IF('USER FORM3'!M105="","",'USER FORM3'!M105)</f>
        <v/>
      </c>
      <c r="AD104" s="340" t="str">
        <f>IF('USER FORM3'!N105="","",'USER FORM3'!N105)</f>
        <v/>
      </c>
      <c r="AE104" s="340" t="str">
        <f>IF('USER FORM3'!O105="","",'USER FORM3'!O105)</f>
        <v/>
      </c>
      <c r="AF104" s="340" t="str">
        <f>IF('USER FORM3'!P105="","",'USER FORM3'!P105)</f>
        <v/>
      </c>
      <c r="AG104" s="340" t="str">
        <f>IF('USER FORM3'!Q105="","",'USER FORM3'!Q105)</f>
        <v/>
      </c>
      <c r="AH104" s="14"/>
      <c r="AI104" s="14"/>
      <c r="AJ104" s="14"/>
      <c r="AK104" s="14"/>
      <c r="AL104" s="14"/>
      <c r="AM104" s="332" t="str">
        <f>'USER FORM3'!$AY$17</f>
        <v/>
      </c>
      <c r="AN104" s="335" t="str">
        <f>'USER FORM3'!$AY$24</f>
        <v/>
      </c>
      <c r="AO104" s="336" t="str">
        <f>'USER FORM3'!$AY$18</f>
        <v/>
      </c>
      <c r="AP104" s="336" t="str">
        <f>'USER FORM3'!$AY$20</f>
        <v/>
      </c>
      <c r="AQ104" s="337" t="str">
        <f>'USER FORM3'!$AY$19</f>
        <v/>
      </c>
      <c r="AR104" s="337" t="str">
        <f>'USER FORM3'!$AY$22</f>
        <v/>
      </c>
      <c r="AS104" s="436" t="str">
        <f>'USER FORM3'!$AY$36</f>
        <v/>
      </c>
      <c r="AT104" s="336">
        <f>'USER FORM3'!$AY$23</f>
        <v>1</v>
      </c>
      <c r="AU104" s="336" t="str">
        <f>'USER FORM3'!$AY$21</f>
        <v/>
      </c>
      <c r="AV104" s="337" t="str">
        <f>IFERROR('USER FORM3'!$AY$25,"")</f>
        <v/>
      </c>
      <c r="AW104" s="338">
        <f>COUNTIFS(DEGREE_TYPE,"Bachelor",'USER FORM2'!$N$10:$N$21,"PROGRAM GRADUATED")+COUNTIFS(DEGREE_TYPE,"Bachelor",'USER FORM2'!$N$10:$N$21,"PROGRAM IN PROGRESS")</f>
        <v>0</v>
      </c>
      <c r="AX104" s="338">
        <f t="shared" si="2"/>
        <v>0</v>
      </c>
      <c r="AY104" s="338">
        <f t="shared" si="3"/>
        <v>0</v>
      </c>
      <c r="AZ104" s="332" t="str">
        <f>'USER FORM2'!$AQ$3</f>
        <v/>
      </c>
      <c r="BA104" s="337" t="str">
        <f>'USER FORM5'!$AP$2</f>
        <v/>
      </c>
      <c r="BB104" s="332" t="str">
        <f>IF('USER FORM5'!$AE$2=0,"",'USER FORM5'!$AE$2)</f>
        <v>NO</v>
      </c>
      <c r="BC104" s="337" t="str">
        <f>'USER FORM5'!$AZ$2</f>
        <v>NO EXTC</v>
      </c>
      <c r="BD104" s="332" t="str">
        <f>IF('USER FEEDBACK'!$C$47=0,"",'USER FEEDBACK'!$C$47)</f>
        <v/>
      </c>
      <c r="BE104" t="str">
        <f>'USER FEEDBACK'!$Q$8</f>
        <v>NO</v>
      </c>
      <c r="BF104" t="str">
        <f>'USER FEEDBACK'!$Q$11</f>
        <v>Missing Information</v>
      </c>
      <c r="BG104" t="str">
        <f>'USER FEEDBACK'!$Q$14</f>
        <v>No</v>
      </c>
      <c r="BH104" t="str">
        <f>'USER FEEDBACK'!$Q$20&amp;" "&amp;'USER FEEDBACK'!$Q$21&amp;" "&amp;'USER FEEDBACK'!$Q$22</f>
        <v xml:space="preserve">  - -  - -</v>
      </c>
      <c r="BI104" t="str">
        <f>'USER FORM1'!$C$65</f>
        <v>VERSION 2</v>
      </c>
      <c r="BJ104">
        <f>'USER FORM4'!$G$38</f>
        <v>0</v>
      </c>
      <c r="BK104">
        <f>'USER FEEDBACK'!$V$7</f>
        <v>0</v>
      </c>
      <c r="BL104" t="str">
        <f>(IF(OR('USER FEEDBACK'!$Z$64,'USER FEEDBACK'!$Z$31="Q4R"),"Y","N"))</f>
        <v>N</v>
      </c>
      <c r="BM104">
        <f>'USER FORM1'!$D$25</f>
        <v>0</v>
      </c>
      <c r="BN104">
        <f>'USER FORM1'!$D$26</f>
        <v>0</v>
      </c>
      <c r="BO104">
        <f>'USER FORM1'!$D$27</f>
        <v>0</v>
      </c>
      <c r="BP104" t="str">
        <f>IF('USER FEEDBACK'!$AA$64=TRUE, "Y","N")</f>
        <v>N</v>
      </c>
      <c r="BQ104" t="str">
        <f>IF('USER FEEDBACK'!$AC$64=TRUE, "Y","N")</f>
        <v>N</v>
      </c>
      <c r="BR104" t="str">
        <f>IF('USER FEEDBACK'!$AB$64=TRUE, "Y","N")</f>
        <v>N</v>
      </c>
      <c r="BS104" t="str">
        <f>IF('USER FEEDBACK'!$AD$64=TRUE, "Y","N")</f>
        <v>N</v>
      </c>
      <c r="BT104" t="str">
        <f>IF('USER FEEDBACK'!$AE$64=TRUE, "Y","N")</f>
        <v>N</v>
      </c>
      <c r="BU104" t="str">
        <f>IF('USER FEEDBACK'!$AF$64=TRUE, "Y","N")</f>
        <v>N</v>
      </c>
      <c r="BV104">
        <f>'CHECK CONTEXT'!$B$8</f>
        <v>0</v>
      </c>
      <c r="BW104" s="15">
        <f>'CHECK CONTEXT'!$B$12</f>
        <v>0</v>
      </c>
      <c r="BX104">
        <f>'CHECK CONTEXT'!$I$5</f>
        <v>0</v>
      </c>
      <c r="BY104">
        <f ca="1">SUM('USER FEEDBACK'!$G$7:$G$17)</f>
        <v>0</v>
      </c>
      <c r="BZ104">
        <f>'CHECK CONTEXT'!$B$5</f>
        <v>0</v>
      </c>
      <c r="CA104">
        <f>'CHECK CONTEXT'!$B$6</f>
        <v>0</v>
      </c>
      <c r="CB104">
        <f>'CHECK CONTEXT'!$B$7</f>
        <v>0</v>
      </c>
      <c r="CC104">
        <f>'CHECK CONTEXT'!$B$8</f>
        <v>0</v>
      </c>
      <c r="CD104">
        <f>'CHECK CONTEXT'!$B$9</f>
        <v>0</v>
      </c>
    </row>
    <row r="105" spans="1:82">
      <c r="A105" s="332" t="str">
        <f>IF('USER FORM1'!$C$10="","",'USER FORM1'!$C$10)</f>
        <v/>
      </c>
      <c r="B105" s="332" t="str">
        <f>IF('USER FORM1'!$D$10="","",'USER FORM1'!$D$10)</f>
        <v/>
      </c>
      <c r="C105" s="332" t="str">
        <f>TRIM(IF('USER FORM1'!$E$10="", "",'USER FORM1'!$E$10))</f>
        <v/>
      </c>
      <c r="D105" s="332" t="str">
        <f>IF('USER FORM1'!$F$10="","",'USER FORM1'!$F$10)</f>
        <v/>
      </c>
      <c r="E105" s="332" t="str">
        <f>IF('USER FORM1'!$G$10="", "",'USER FORM1'!$G$10)</f>
        <v/>
      </c>
      <c r="F105" s="339" t="s">
        <v>16107</v>
      </c>
      <c r="G105" s="340" t="str">
        <f>IF(ISERROR(VLOOKUP($S105,'USER FORM2'!$B$10:$AU$21,2,FALSE)),"",VLOOKUP($S105,'USER FORM2'!$B$10:$AU$21,2,FALSE))</f>
        <v/>
      </c>
      <c r="H105" s="340" t="str">
        <f>IF(ISERROR(VLOOKUP($S105,'USER FORM2'!$B$10:$AU$21,3,FALSE)),"",VLOOKUP($S105,'USER FORM2'!$B$10:$AU$21,3,FALSE))</f>
        <v/>
      </c>
      <c r="I105" s="340" t="str">
        <f>IF(ISERROR(VLOOKUP($S105,'USER FORM2'!$B$10:$AU$21,4,FALSE)),"",VLOOKUP($S105,'USER FORM2'!$B$10:$AU$21,4,FALSE))</f>
        <v/>
      </c>
      <c r="J105" s="340" t="str">
        <f>IF(ISERROR(VLOOKUP($S105,'USER FORM2'!$B$10:$AU$21,5,FALSE)),"",VLOOKUP($S105,'USER FORM2'!$B$10:$AU$21,5,FALSE))</f>
        <v/>
      </c>
      <c r="K105" s="340" t="str">
        <f>IF(ISERROR(VLOOKUP($S105,'USER FORM2'!$B$10:$AU$21,6,FALSE)),"",VLOOKUP($S105,'USER FORM2'!$B$10:$AU$21,6,FALSE))</f>
        <v/>
      </c>
      <c r="L105" s="340" t="str">
        <f>IF(ISERROR(VLOOKUP($S105,'USER FORM2'!$B$10:$AU$21,7,FALSE)),"",VLOOKUP($S105,'USER FORM2'!$B$10:$AU$21,7,FALSE))</f>
        <v/>
      </c>
      <c r="M105" s="341" t="str">
        <f>IF(ISERROR(VLOOKUP($S105,'USER FORM2'!$B$10:$BB$21,51,FALSE)),"",VLOOKUP($S105,'USER FORM2'!$B$10:$BB$21,51,FALSE))</f>
        <v/>
      </c>
      <c r="N105" s="341" t="str">
        <f>IF(ISERROR(VLOOKUP($S105,'USER FORM2'!$B$10:$BB$21,52,FALSE)),"",VLOOKUP($S105,'USER FORM2'!$B$10:$BB$21,52,FALSE))</f>
        <v/>
      </c>
      <c r="O105" s="341" t="str">
        <f>IF(ISERROR(VLOOKUP($S105,'USER FORM2'!$B$10:$BB$21,12,FALSE)),"",VLOOKUP($S105,'USER FORM2'!$B$10:$BB$21,12,FALSE))</f>
        <v/>
      </c>
      <c r="P105" s="342" t="str">
        <f>IF(ISERROR(VLOOKUP($S105,'USER FORM2'!$B$10:$BB$21,13,FALSE)),"",IF(VLOOKUP($S105,'USER FORM2'!$B$10:$BB$21,13,FALSE)="","",VLOOKUP($S105,'USER FORM2'!$B$10:$BB$21,13,FALSE)))</f>
        <v/>
      </c>
      <c r="Q105" s="342" t="str">
        <f>IF(ISERROR(VLOOKUP($S105,'USER FORM2'!$B$10:$BB$21,16,FALSE)),"",VLOOKUP($S105,'USER FORM2'!$B$10:$BB$21,16,FALSE))</f>
        <v/>
      </c>
      <c r="R105" s="342" t="str">
        <f>IF(ISERROR(VLOOKUP($S105,'USER FORM2'!$B$10:$AW$21,43,FALSE)),"",VLOOKUP($S105,'USER FORM2'!$B$10:$AW$21,43,FALSE))</f>
        <v/>
      </c>
      <c r="S105" s="340" t="str">
        <f>IF('USER FORM3'!C106="","",'USER FORM3'!C106)</f>
        <v/>
      </c>
      <c r="T105" s="340" t="str">
        <f>IF('USER FORM3'!D106="","",'USER FORM3'!D106)</f>
        <v/>
      </c>
      <c r="U105" s="340" t="str">
        <f>IF('USER FORM3'!E106="","",'USER FORM3'!E106)</f>
        <v/>
      </c>
      <c r="V105" s="340" t="str">
        <f>IF('USER FORM3'!F106="","",'USER FORM3'!F106)</f>
        <v/>
      </c>
      <c r="W105" s="340" t="str">
        <f>IF('USER FORM3'!G106="","",'USER FORM3'!G106)</f>
        <v/>
      </c>
      <c r="X105" s="340" t="str">
        <f>IF('USER FORM3'!H106="","",'USER FORM3'!H106)</f>
        <v/>
      </c>
      <c r="Y105" s="340" t="str">
        <f>IF('USER FORM3'!I106="","",'USER FORM3'!I106)</f>
        <v/>
      </c>
      <c r="Z105" s="340" t="str">
        <f>IF('USER FORM3'!J106="","",'USER FORM3'!J106)</f>
        <v/>
      </c>
      <c r="AA105" s="340" t="str">
        <f>IF('USER FORM3'!K106="","",'USER FORM3'!K106)</f>
        <v/>
      </c>
      <c r="AB105" s="340" t="str">
        <f>IF('USER FORM3'!L106="","",'USER FORM3'!L106)</f>
        <v/>
      </c>
      <c r="AC105" s="340" t="str">
        <f>IF('USER FORM3'!M106="","",'USER FORM3'!M106)</f>
        <v/>
      </c>
      <c r="AD105" s="340" t="str">
        <f>IF('USER FORM3'!N106="","",'USER FORM3'!N106)</f>
        <v/>
      </c>
      <c r="AE105" s="340" t="str">
        <f>IF('USER FORM3'!O106="","",'USER FORM3'!O106)</f>
        <v/>
      </c>
      <c r="AF105" s="340" t="str">
        <f>IF('USER FORM3'!P106="","",'USER FORM3'!P106)</f>
        <v/>
      </c>
      <c r="AG105" s="340" t="str">
        <f>IF('USER FORM3'!Q106="","",'USER FORM3'!Q106)</f>
        <v/>
      </c>
      <c r="AH105" s="14"/>
      <c r="AI105" s="14"/>
      <c r="AJ105" s="14"/>
      <c r="AK105" s="14"/>
      <c r="AL105" s="14"/>
      <c r="AM105" s="332" t="str">
        <f>'USER FORM3'!$AY$17</f>
        <v/>
      </c>
      <c r="AN105" s="335" t="str">
        <f>'USER FORM3'!$AY$24</f>
        <v/>
      </c>
      <c r="AO105" s="336" t="str">
        <f>'USER FORM3'!$AY$18</f>
        <v/>
      </c>
      <c r="AP105" s="336" t="str">
        <f>'USER FORM3'!$AY$20</f>
        <v/>
      </c>
      <c r="AQ105" s="337" t="str">
        <f>'USER FORM3'!$AY$19</f>
        <v/>
      </c>
      <c r="AR105" s="337" t="str">
        <f>'USER FORM3'!$AY$22</f>
        <v/>
      </c>
      <c r="AS105" s="436" t="str">
        <f>'USER FORM3'!$AY$36</f>
        <v/>
      </c>
      <c r="AT105" s="336">
        <f>'USER FORM3'!$AY$23</f>
        <v>1</v>
      </c>
      <c r="AU105" s="336" t="str">
        <f>'USER FORM3'!$AY$21</f>
        <v/>
      </c>
      <c r="AV105" s="337" t="str">
        <f>IFERROR('USER FORM3'!$AY$25,"")</f>
        <v/>
      </c>
      <c r="AW105" s="338">
        <f>COUNTIFS(DEGREE_TYPE,"Bachelor",'USER FORM2'!$N$10:$N$21,"PROGRAM GRADUATED")+COUNTIFS(DEGREE_TYPE,"Bachelor",'USER FORM2'!$N$10:$N$21,"PROGRAM IN PROGRESS")</f>
        <v>0</v>
      </c>
      <c r="AX105" s="338">
        <f t="shared" si="2"/>
        <v>0</v>
      </c>
      <c r="AY105" s="338">
        <f t="shared" si="3"/>
        <v>0</v>
      </c>
      <c r="AZ105" s="332" t="str">
        <f>'USER FORM2'!$AQ$3</f>
        <v/>
      </c>
      <c r="BA105" s="337" t="str">
        <f>'USER FORM5'!$AP$2</f>
        <v/>
      </c>
      <c r="BB105" s="332" t="str">
        <f>IF('USER FORM5'!$AE$2=0,"",'USER FORM5'!$AE$2)</f>
        <v>NO</v>
      </c>
      <c r="BC105" s="337" t="str">
        <f>'USER FORM5'!$AZ$2</f>
        <v>NO EXTC</v>
      </c>
      <c r="BD105" s="332" t="str">
        <f>IF('USER FEEDBACK'!$C$47=0,"",'USER FEEDBACK'!$C$47)</f>
        <v/>
      </c>
      <c r="BE105" t="str">
        <f>'USER FEEDBACK'!$Q$8</f>
        <v>NO</v>
      </c>
      <c r="BF105" t="str">
        <f>'USER FEEDBACK'!$Q$11</f>
        <v>Missing Information</v>
      </c>
      <c r="BG105" t="str">
        <f>'USER FEEDBACK'!$Q$14</f>
        <v>No</v>
      </c>
      <c r="BH105" t="str">
        <f>'USER FEEDBACK'!$Q$20&amp;" "&amp;'USER FEEDBACK'!$Q$21&amp;" "&amp;'USER FEEDBACK'!$Q$22</f>
        <v xml:space="preserve">  - -  - -</v>
      </c>
      <c r="BI105" t="str">
        <f>'USER FORM1'!$C$65</f>
        <v>VERSION 2</v>
      </c>
      <c r="BJ105">
        <f>'USER FORM4'!$G$38</f>
        <v>0</v>
      </c>
      <c r="BK105">
        <f>'USER FEEDBACK'!$V$7</f>
        <v>0</v>
      </c>
      <c r="BL105" t="str">
        <f>(IF(OR('USER FEEDBACK'!$Z$64,'USER FEEDBACK'!$Z$31="Q4R"),"Y","N"))</f>
        <v>N</v>
      </c>
      <c r="BM105">
        <f>'USER FORM1'!$D$25</f>
        <v>0</v>
      </c>
      <c r="BN105">
        <f>'USER FORM1'!$D$26</f>
        <v>0</v>
      </c>
      <c r="BO105">
        <f>'USER FORM1'!$D$27</f>
        <v>0</v>
      </c>
      <c r="BP105" t="str">
        <f>IF('USER FEEDBACK'!$AA$64=TRUE, "Y","N")</f>
        <v>N</v>
      </c>
      <c r="BQ105" t="str">
        <f>IF('USER FEEDBACK'!$AC$64=TRUE, "Y","N")</f>
        <v>N</v>
      </c>
      <c r="BR105" t="str">
        <f>IF('USER FEEDBACK'!$AB$64=TRUE, "Y","N")</f>
        <v>N</v>
      </c>
      <c r="BS105" t="str">
        <f>IF('USER FEEDBACK'!$AD$64=TRUE, "Y","N")</f>
        <v>N</v>
      </c>
      <c r="BT105" t="str">
        <f>IF('USER FEEDBACK'!$AE$64=TRUE, "Y","N")</f>
        <v>N</v>
      </c>
      <c r="BU105" t="str">
        <f>IF('USER FEEDBACK'!$AF$64=TRUE, "Y","N")</f>
        <v>N</v>
      </c>
      <c r="BV105">
        <f>'CHECK CONTEXT'!$B$8</f>
        <v>0</v>
      </c>
      <c r="BW105" s="15">
        <f>'CHECK CONTEXT'!$B$12</f>
        <v>0</v>
      </c>
      <c r="BX105">
        <f>'CHECK CONTEXT'!$I$5</f>
        <v>0</v>
      </c>
      <c r="BY105">
        <f ca="1">SUM('USER FEEDBACK'!$G$7:$G$17)</f>
        <v>0</v>
      </c>
      <c r="BZ105">
        <f>'CHECK CONTEXT'!$B$5</f>
        <v>0</v>
      </c>
      <c r="CA105">
        <f>'CHECK CONTEXT'!$B$6</f>
        <v>0</v>
      </c>
      <c r="CB105">
        <f>'CHECK CONTEXT'!$B$7</f>
        <v>0</v>
      </c>
      <c r="CC105">
        <f>'CHECK CONTEXT'!$B$8</f>
        <v>0</v>
      </c>
      <c r="CD105">
        <f>'CHECK CONTEXT'!$B$9</f>
        <v>0</v>
      </c>
    </row>
    <row r="106" spans="1:82">
      <c r="A106" s="332" t="str">
        <f>IF('USER FORM1'!$C$10="","",'USER FORM1'!$C$10)</f>
        <v/>
      </c>
      <c r="B106" s="332" t="str">
        <f>IF('USER FORM1'!$D$10="","",'USER FORM1'!$D$10)</f>
        <v/>
      </c>
      <c r="C106" s="332" t="str">
        <f>TRIM(IF('USER FORM1'!$E$10="", "",'USER FORM1'!$E$10))</f>
        <v/>
      </c>
      <c r="D106" s="332" t="str">
        <f>IF('USER FORM1'!$F$10="","",'USER FORM1'!$F$10)</f>
        <v/>
      </c>
      <c r="E106" s="332" t="str">
        <f>IF('USER FORM1'!$G$10="", "",'USER FORM1'!$G$10)</f>
        <v/>
      </c>
      <c r="F106" s="339" t="s">
        <v>16107</v>
      </c>
      <c r="G106" s="340" t="str">
        <f>IF(ISERROR(VLOOKUP($S106,'USER FORM2'!$B$10:$AU$21,2,FALSE)),"",VLOOKUP($S106,'USER FORM2'!$B$10:$AU$21,2,FALSE))</f>
        <v/>
      </c>
      <c r="H106" s="340" t="str">
        <f>IF(ISERROR(VLOOKUP($S106,'USER FORM2'!$B$10:$AU$21,3,FALSE)),"",VLOOKUP($S106,'USER FORM2'!$B$10:$AU$21,3,FALSE))</f>
        <v/>
      </c>
      <c r="I106" s="340" t="str">
        <f>IF(ISERROR(VLOOKUP($S106,'USER FORM2'!$B$10:$AU$21,4,FALSE)),"",VLOOKUP($S106,'USER FORM2'!$B$10:$AU$21,4,FALSE))</f>
        <v/>
      </c>
      <c r="J106" s="340" t="str">
        <f>IF(ISERROR(VLOOKUP($S106,'USER FORM2'!$B$10:$AU$21,5,FALSE)),"",VLOOKUP($S106,'USER FORM2'!$B$10:$AU$21,5,FALSE))</f>
        <v/>
      </c>
      <c r="K106" s="340" t="str">
        <f>IF(ISERROR(VLOOKUP($S106,'USER FORM2'!$B$10:$AU$21,6,FALSE)),"",VLOOKUP($S106,'USER FORM2'!$B$10:$AU$21,6,FALSE))</f>
        <v/>
      </c>
      <c r="L106" s="340" t="str">
        <f>IF(ISERROR(VLOOKUP($S106,'USER FORM2'!$B$10:$AU$21,7,FALSE)),"",VLOOKUP($S106,'USER FORM2'!$B$10:$AU$21,7,FALSE))</f>
        <v/>
      </c>
      <c r="M106" s="341" t="str">
        <f>IF(ISERROR(VLOOKUP($S106,'USER FORM2'!$B$10:$BB$21,51,FALSE)),"",VLOOKUP($S106,'USER FORM2'!$B$10:$BB$21,51,FALSE))</f>
        <v/>
      </c>
      <c r="N106" s="341" t="str">
        <f>IF(ISERROR(VLOOKUP($S106,'USER FORM2'!$B$10:$BB$21,52,FALSE)),"",VLOOKUP($S106,'USER FORM2'!$B$10:$BB$21,52,FALSE))</f>
        <v/>
      </c>
      <c r="O106" s="341" t="str">
        <f>IF(ISERROR(VLOOKUP($S106,'USER FORM2'!$B$10:$BB$21,12,FALSE)),"",VLOOKUP($S106,'USER FORM2'!$B$10:$BB$21,12,FALSE))</f>
        <v/>
      </c>
      <c r="P106" s="342" t="str">
        <f>IF(ISERROR(VLOOKUP($S106,'USER FORM2'!$B$10:$BB$21,13,FALSE)),"",IF(VLOOKUP($S106,'USER FORM2'!$B$10:$BB$21,13,FALSE)="","",VLOOKUP($S106,'USER FORM2'!$B$10:$BB$21,13,FALSE)))</f>
        <v/>
      </c>
      <c r="Q106" s="342" t="str">
        <f>IF(ISERROR(VLOOKUP($S106,'USER FORM2'!$B$10:$BB$21,16,FALSE)),"",VLOOKUP($S106,'USER FORM2'!$B$10:$BB$21,16,FALSE))</f>
        <v/>
      </c>
      <c r="R106" s="342" t="str">
        <f>IF(ISERROR(VLOOKUP($S106,'USER FORM2'!$B$10:$AW$21,43,FALSE)),"",VLOOKUP($S106,'USER FORM2'!$B$10:$AW$21,43,FALSE))</f>
        <v/>
      </c>
      <c r="S106" s="340" t="str">
        <f>IF('USER FORM3'!C107="","",'USER FORM3'!C107)</f>
        <v/>
      </c>
      <c r="T106" s="340" t="str">
        <f>IF('USER FORM3'!D107="","",'USER FORM3'!D107)</f>
        <v/>
      </c>
      <c r="U106" s="340" t="str">
        <f>IF('USER FORM3'!E107="","",'USER FORM3'!E107)</f>
        <v/>
      </c>
      <c r="V106" s="340" t="str">
        <f>IF('USER FORM3'!F107="","",'USER FORM3'!F107)</f>
        <v/>
      </c>
      <c r="W106" s="340" t="str">
        <f>IF('USER FORM3'!G107="","",'USER FORM3'!G107)</f>
        <v/>
      </c>
      <c r="X106" s="340" t="str">
        <f>IF('USER FORM3'!H107="","",'USER FORM3'!H107)</f>
        <v/>
      </c>
      <c r="Y106" s="340" t="str">
        <f>IF('USER FORM3'!I107="","",'USER FORM3'!I107)</f>
        <v/>
      </c>
      <c r="Z106" s="340" t="str">
        <f>IF('USER FORM3'!J107="","",'USER FORM3'!J107)</f>
        <v/>
      </c>
      <c r="AA106" s="340" t="str">
        <f>IF('USER FORM3'!K107="","",'USER FORM3'!K107)</f>
        <v/>
      </c>
      <c r="AB106" s="340" t="str">
        <f>IF('USER FORM3'!L107="","",'USER FORM3'!L107)</f>
        <v/>
      </c>
      <c r="AC106" s="340" t="str">
        <f>IF('USER FORM3'!M107="","",'USER FORM3'!M107)</f>
        <v/>
      </c>
      <c r="AD106" s="340" t="str">
        <f>IF('USER FORM3'!N107="","",'USER FORM3'!N107)</f>
        <v/>
      </c>
      <c r="AE106" s="340" t="str">
        <f>IF('USER FORM3'!O107="","",'USER FORM3'!O107)</f>
        <v/>
      </c>
      <c r="AF106" s="340" t="str">
        <f>IF('USER FORM3'!P107="","",'USER FORM3'!P107)</f>
        <v/>
      </c>
      <c r="AG106" s="340" t="str">
        <f>IF('USER FORM3'!Q107="","",'USER FORM3'!Q107)</f>
        <v/>
      </c>
      <c r="AH106" s="14"/>
      <c r="AI106" s="14"/>
      <c r="AJ106" s="14"/>
      <c r="AK106" s="14"/>
      <c r="AL106" s="14"/>
      <c r="AM106" s="332" t="str">
        <f>'USER FORM3'!$AY$17</f>
        <v/>
      </c>
      <c r="AN106" s="335" t="str">
        <f>'USER FORM3'!$AY$24</f>
        <v/>
      </c>
      <c r="AO106" s="336" t="str">
        <f>'USER FORM3'!$AY$18</f>
        <v/>
      </c>
      <c r="AP106" s="336" t="str">
        <f>'USER FORM3'!$AY$20</f>
        <v/>
      </c>
      <c r="AQ106" s="337" t="str">
        <f>'USER FORM3'!$AY$19</f>
        <v/>
      </c>
      <c r="AR106" s="337" t="str">
        <f>'USER FORM3'!$AY$22</f>
        <v/>
      </c>
      <c r="AS106" s="436" t="str">
        <f>'USER FORM3'!$AY$36</f>
        <v/>
      </c>
      <c r="AT106" s="336">
        <f>'USER FORM3'!$AY$23</f>
        <v>1</v>
      </c>
      <c r="AU106" s="336" t="str">
        <f>'USER FORM3'!$AY$21</f>
        <v/>
      </c>
      <c r="AV106" s="337" t="str">
        <f>IFERROR('USER FORM3'!$AY$25,"")</f>
        <v/>
      </c>
      <c r="AW106" s="338">
        <f>COUNTIFS(DEGREE_TYPE,"Bachelor",'USER FORM2'!$N$10:$N$21,"PROGRAM GRADUATED")+COUNTIFS(DEGREE_TYPE,"Bachelor",'USER FORM2'!$N$10:$N$21,"PROGRAM IN PROGRESS")</f>
        <v>0</v>
      </c>
      <c r="AX106" s="338">
        <f t="shared" si="2"/>
        <v>0</v>
      </c>
      <c r="AY106" s="338">
        <f t="shared" si="3"/>
        <v>0</v>
      </c>
      <c r="AZ106" s="332" t="str">
        <f>'USER FORM2'!$AQ$3</f>
        <v/>
      </c>
      <c r="BA106" s="337" t="str">
        <f>'USER FORM5'!$AP$2</f>
        <v/>
      </c>
      <c r="BB106" s="332" t="str">
        <f>IF('USER FORM5'!$AE$2=0,"",'USER FORM5'!$AE$2)</f>
        <v>NO</v>
      </c>
      <c r="BC106" s="337" t="str">
        <f>'USER FORM5'!$AZ$2</f>
        <v>NO EXTC</v>
      </c>
      <c r="BD106" s="332" t="str">
        <f>IF('USER FEEDBACK'!$C$47=0,"",'USER FEEDBACK'!$C$47)</f>
        <v/>
      </c>
      <c r="BE106" t="str">
        <f>'USER FEEDBACK'!$Q$8</f>
        <v>NO</v>
      </c>
      <c r="BF106" t="str">
        <f>'USER FEEDBACK'!$Q$11</f>
        <v>Missing Information</v>
      </c>
      <c r="BG106" t="str">
        <f>'USER FEEDBACK'!$Q$14</f>
        <v>No</v>
      </c>
      <c r="BH106" t="str">
        <f>'USER FEEDBACK'!$Q$20&amp;" "&amp;'USER FEEDBACK'!$Q$21&amp;" "&amp;'USER FEEDBACK'!$Q$22</f>
        <v xml:space="preserve">  - -  - -</v>
      </c>
      <c r="BI106" t="str">
        <f>'USER FORM1'!$C$65</f>
        <v>VERSION 2</v>
      </c>
      <c r="BJ106">
        <f>'USER FORM4'!$G$38</f>
        <v>0</v>
      </c>
      <c r="BK106">
        <f>'USER FEEDBACK'!$V$7</f>
        <v>0</v>
      </c>
      <c r="BL106" t="str">
        <f>(IF(OR('USER FEEDBACK'!$Z$64,'USER FEEDBACK'!$Z$31="Q4R"),"Y","N"))</f>
        <v>N</v>
      </c>
      <c r="BM106">
        <f>'USER FORM1'!$D$25</f>
        <v>0</v>
      </c>
      <c r="BN106">
        <f>'USER FORM1'!$D$26</f>
        <v>0</v>
      </c>
      <c r="BO106">
        <f>'USER FORM1'!$D$27</f>
        <v>0</v>
      </c>
      <c r="BP106" t="str">
        <f>IF('USER FEEDBACK'!$AA$64=TRUE, "Y","N")</f>
        <v>N</v>
      </c>
      <c r="BQ106" t="str">
        <f>IF('USER FEEDBACK'!$AC$64=TRUE, "Y","N")</f>
        <v>N</v>
      </c>
      <c r="BR106" t="str">
        <f>IF('USER FEEDBACK'!$AB$64=TRUE, "Y","N")</f>
        <v>N</v>
      </c>
      <c r="BS106" t="str">
        <f>IF('USER FEEDBACK'!$AD$64=TRUE, "Y","N")</f>
        <v>N</v>
      </c>
      <c r="BT106" t="str">
        <f>IF('USER FEEDBACK'!$AE$64=TRUE, "Y","N")</f>
        <v>N</v>
      </c>
      <c r="BU106" t="str">
        <f>IF('USER FEEDBACK'!$AF$64=TRUE, "Y","N")</f>
        <v>N</v>
      </c>
      <c r="BV106">
        <f>'CHECK CONTEXT'!$B$8</f>
        <v>0</v>
      </c>
      <c r="BW106" s="15">
        <f>'CHECK CONTEXT'!$B$12</f>
        <v>0</v>
      </c>
      <c r="BX106">
        <f>'CHECK CONTEXT'!$I$5</f>
        <v>0</v>
      </c>
      <c r="BY106">
        <f ca="1">SUM('USER FEEDBACK'!$G$7:$G$17)</f>
        <v>0</v>
      </c>
      <c r="BZ106">
        <f>'CHECK CONTEXT'!$B$5</f>
        <v>0</v>
      </c>
      <c r="CA106">
        <f>'CHECK CONTEXT'!$B$6</f>
        <v>0</v>
      </c>
      <c r="CB106">
        <f>'CHECK CONTEXT'!$B$7</f>
        <v>0</v>
      </c>
      <c r="CC106">
        <f>'CHECK CONTEXT'!$B$8</f>
        <v>0</v>
      </c>
      <c r="CD106">
        <f>'CHECK CONTEXT'!$B$9</f>
        <v>0</v>
      </c>
    </row>
    <row r="107" spans="1:82">
      <c r="A107" s="332" t="str">
        <f>IF('USER FORM1'!$C$10="","",'USER FORM1'!$C$10)</f>
        <v/>
      </c>
      <c r="B107" s="332" t="str">
        <f>IF('USER FORM1'!$D$10="","",'USER FORM1'!$D$10)</f>
        <v/>
      </c>
      <c r="C107" s="332" t="str">
        <f>TRIM(IF('USER FORM1'!$E$10="", "",'USER FORM1'!$E$10))</f>
        <v/>
      </c>
      <c r="D107" s="332" t="str">
        <f>IF('USER FORM1'!$F$10="","",'USER FORM1'!$F$10)</f>
        <v/>
      </c>
      <c r="E107" s="332" t="str">
        <f>IF('USER FORM1'!$G$10="", "",'USER FORM1'!$G$10)</f>
        <v/>
      </c>
      <c r="F107" s="339" t="s">
        <v>16107</v>
      </c>
      <c r="G107" s="340" t="str">
        <f>IF(ISERROR(VLOOKUP($S107,'USER FORM2'!$B$10:$AU$21,2,FALSE)),"",VLOOKUP($S107,'USER FORM2'!$B$10:$AU$21,2,FALSE))</f>
        <v/>
      </c>
      <c r="H107" s="340" t="str">
        <f>IF(ISERROR(VLOOKUP($S107,'USER FORM2'!$B$10:$AU$21,3,FALSE)),"",VLOOKUP($S107,'USER FORM2'!$B$10:$AU$21,3,FALSE))</f>
        <v/>
      </c>
      <c r="I107" s="340" t="str">
        <f>IF(ISERROR(VLOOKUP($S107,'USER FORM2'!$B$10:$AU$21,4,FALSE)),"",VLOOKUP($S107,'USER FORM2'!$B$10:$AU$21,4,FALSE))</f>
        <v/>
      </c>
      <c r="J107" s="340" t="str">
        <f>IF(ISERROR(VLOOKUP($S107,'USER FORM2'!$B$10:$AU$21,5,FALSE)),"",VLOOKUP($S107,'USER FORM2'!$B$10:$AU$21,5,FALSE))</f>
        <v/>
      </c>
      <c r="K107" s="340" t="str">
        <f>IF(ISERROR(VLOOKUP($S107,'USER FORM2'!$B$10:$AU$21,6,FALSE)),"",VLOOKUP($S107,'USER FORM2'!$B$10:$AU$21,6,FALSE))</f>
        <v/>
      </c>
      <c r="L107" s="340" t="str">
        <f>IF(ISERROR(VLOOKUP($S107,'USER FORM2'!$B$10:$AU$21,7,FALSE)),"",VLOOKUP($S107,'USER FORM2'!$B$10:$AU$21,7,FALSE))</f>
        <v/>
      </c>
      <c r="M107" s="341" t="str">
        <f>IF(ISERROR(VLOOKUP($S107,'USER FORM2'!$B$10:$BB$21,51,FALSE)),"",VLOOKUP($S107,'USER FORM2'!$B$10:$BB$21,51,FALSE))</f>
        <v/>
      </c>
      <c r="N107" s="341" t="str">
        <f>IF(ISERROR(VLOOKUP($S107,'USER FORM2'!$B$10:$BB$21,52,FALSE)),"",VLOOKUP($S107,'USER FORM2'!$B$10:$BB$21,52,FALSE))</f>
        <v/>
      </c>
      <c r="O107" s="341" t="str">
        <f>IF(ISERROR(VLOOKUP($S107,'USER FORM2'!$B$10:$BB$21,12,FALSE)),"",VLOOKUP($S107,'USER FORM2'!$B$10:$BB$21,12,FALSE))</f>
        <v/>
      </c>
      <c r="P107" s="342" t="str">
        <f>IF(ISERROR(VLOOKUP($S107,'USER FORM2'!$B$10:$BB$21,13,FALSE)),"",IF(VLOOKUP($S107,'USER FORM2'!$B$10:$BB$21,13,FALSE)="","",VLOOKUP($S107,'USER FORM2'!$B$10:$BB$21,13,FALSE)))</f>
        <v/>
      </c>
      <c r="Q107" s="342" t="str">
        <f>IF(ISERROR(VLOOKUP($S107,'USER FORM2'!$B$10:$BB$21,16,FALSE)),"",VLOOKUP($S107,'USER FORM2'!$B$10:$BB$21,16,FALSE))</f>
        <v/>
      </c>
      <c r="R107" s="342" t="str">
        <f>IF(ISERROR(VLOOKUP($S107,'USER FORM2'!$B$10:$AW$21,43,FALSE)),"",VLOOKUP($S107,'USER FORM2'!$B$10:$AW$21,43,FALSE))</f>
        <v/>
      </c>
      <c r="S107" s="340" t="str">
        <f>IF('USER FORM3'!C108="","",'USER FORM3'!C108)</f>
        <v/>
      </c>
      <c r="T107" s="340" t="str">
        <f>IF('USER FORM3'!D108="","",'USER FORM3'!D108)</f>
        <v/>
      </c>
      <c r="U107" s="340" t="str">
        <f>IF('USER FORM3'!E108="","",'USER FORM3'!E108)</f>
        <v/>
      </c>
      <c r="V107" s="340" t="str">
        <f>IF('USER FORM3'!F108="","",'USER FORM3'!F108)</f>
        <v/>
      </c>
      <c r="W107" s="340" t="str">
        <f>IF('USER FORM3'!G108="","",'USER FORM3'!G108)</f>
        <v/>
      </c>
      <c r="X107" s="340" t="str">
        <f>IF('USER FORM3'!H108="","",'USER FORM3'!H108)</f>
        <v/>
      </c>
      <c r="Y107" s="340" t="str">
        <f>IF('USER FORM3'!I108="","",'USER FORM3'!I108)</f>
        <v/>
      </c>
      <c r="Z107" s="340" t="str">
        <f>IF('USER FORM3'!J108="","",'USER FORM3'!J108)</f>
        <v/>
      </c>
      <c r="AA107" s="340" t="str">
        <f>IF('USER FORM3'!K108="","",'USER FORM3'!K108)</f>
        <v/>
      </c>
      <c r="AB107" s="340" t="str">
        <f>IF('USER FORM3'!L108="","",'USER FORM3'!L108)</f>
        <v/>
      </c>
      <c r="AC107" s="340" t="str">
        <f>IF('USER FORM3'!M108="","",'USER FORM3'!M108)</f>
        <v/>
      </c>
      <c r="AD107" s="340" t="str">
        <f>IF('USER FORM3'!N108="","",'USER FORM3'!N108)</f>
        <v/>
      </c>
      <c r="AE107" s="340" t="str">
        <f>IF('USER FORM3'!O108="","",'USER FORM3'!O108)</f>
        <v/>
      </c>
      <c r="AF107" s="340" t="str">
        <f>IF('USER FORM3'!P108="","",'USER FORM3'!P108)</f>
        <v/>
      </c>
      <c r="AG107" s="340" t="str">
        <f>IF('USER FORM3'!Q108="","",'USER FORM3'!Q108)</f>
        <v/>
      </c>
      <c r="AH107" s="14"/>
      <c r="AI107" s="14"/>
      <c r="AJ107" s="14"/>
      <c r="AK107" s="14"/>
      <c r="AL107" s="14"/>
      <c r="AM107" s="332" t="str">
        <f>'USER FORM3'!$AY$17</f>
        <v/>
      </c>
      <c r="AN107" s="335" t="str">
        <f>'USER FORM3'!$AY$24</f>
        <v/>
      </c>
      <c r="AO107" s="336" t="str">
        <f>'USER FORM3'!$AY$18</f>
        <v/>
      </c>
      <c r="AP107" s="336" t="str">
        <f>'USER FORM3'!$AY$20</f>
        <v/>
      </c>
      <c r="AQ107" s="337" t="str">
        <f>'USER FORM3'!$AY$19</f>
        <v/>
      </c>
      <c r="AR107" s="337" t="str">
        <f>'USER FORM3'!$AY$22</f>
        <v/>
      </c>
      <c r="AS107" s="436" t="str">
        <f>'USER FORM3'!$AY$36</f>
        <v/>
      </c>
      <c r="AT107" s="336">
        <f>'USER FORM3'!$AY$23</f>
        <v>1</v>
      </c>
      <c r="AU107" s="336" t="str">
        <f>'USER FORM3'!$AY$21</f>
        <v/>
      </c>
      <c r="AV107" s="337" t="str">
        <f>IFERROR('USER FORM3'!$AY$25,"")</f>
        <v/>
      </c>
      <c r="AW107" s="338">
        <f>COUNTIFS(DEGREE_TYPE,"Bachelor",'USER FORM2'!$N$10:$N$21,"PROGRAM GRADUATED")+COUNTIFS(DEGREE_TYPE,"Bachelor",'USER FORM2'!$N$10:$N$21,"PROGRAM IN PROGRESS")</f>
        <v>0</v>
      </c>
      <c r="AX107" s="338">
        <f t="shared" si="2"/>
        <v>0</v>
      </c>
      <c r="AY107" s="338">
        <f t="shared" si="3"/>
        <v>0</v>
      </c>
      <c r="AZ107" s="332" t="str">
        <f>'USER FORM2'!$AQ$3</f>
        <v/>
      </c>
      <c r="BA107" s="337" t="str">
        <f>'USER FORM5'!$AP$2</f>
        <v/>
      </c>
      <c r="BB107" s="332" t="str">
        <f>IF('USER FORM5'!$AE$2=0,"",'USER FORM5'!$AE$2)</f>
        <v>NO</v>
      </c>
      <c r="BC107" s="337" t="str">
        <f>'USER FORM5'!$AZ$2</f>
        <v>NO EXTC</v>
      </c>
      <c r="BD107" s="332" t="str">
        <f>IF('USER FEEDBACK'!$C$47=0,"",'USER FEEDBACK'!$C$47)</f>
        <v/>
      </c>
      <c r="BE107" t="str">
        <f>'USER FEEDBACK'!$Q$8</f>
        <v>NO</v>
      </c>
      <c r="BF107" t="str">
        <f>'USER FEEDBACK'!$Q$11</f>
        <v>Missing Information</v>
      </c>
      <c r="BG107" t="str">
        <f>'USER FEEDBACK'!$Q$14</f>
        <v>No</v>
      </c>
      <c r="BH107" t="str">
        <f>'USER FEEDBACK'!$Q$20&amp;" "&amp;'USER FEEDBACK'!$Q$21&amp;" "&amp;'USER FEEDBACK'!$Q$22</f>
        <v xml:space="preserve">  - -  - -</v>
      </c>
      <c r="BI107" t="str">
        <f>'USER FORM1'!$C$65</f>
        <v>VERSION 2</v>
      </c>
      <c r="BJ107">
        <f>'USER FORM4'!$G$38</f>
        <v>0</v>
      </c>
      <c r="BK107">
        <f>'USER FEEDBACK'!$V$7</f>
        <v>0</v>
      </c>
      <c r="BL107" t="str">
        <f>(IF(OR('USER FEEDBACK'!$Z$64,'USER FEEDBACK'!$Z$31="Q4R"),"Y","N"))</f>
        <v>N</v>
      </c>
      <c r="BM107">
        <f>'USER FORM1'!$D$25</f>
        <v>0</v>
      </c>
      <c r="BN107">
        <f>'USER FORM1'!$D$26</f>
        <v>0</v>
      </c>
      <c r="BO107">
        <f>'USER FORM1'!$D$27</f>
        <v>0</v>
      </c>
      <c r="BP107" t="str">
        <f>IF('USER FEEDBACK'!$AA$64=TRUE, "Y","N")</f>
        <v>N</v>
      </c>
      <c r="BQ107" t="str">
        <f>IF('USER FEEDBACK'!$AC$64=TRUE, "Y","N")</f>
        <v>N</v>
      </c>
      <c r="BR107" t="str">
        <f>IF('USER FEEDBACK'!$AB$64=TRUE, "Y","N")</f>
        <v>N</v>
      </c>
      <c r="BS107" t="str">
        <f>IF('USER FEEDBACK'!$AD$64=TRUE, "Y","N")</f>
        <v>N</v>
      </c>
      <c r="BT107" t="str">
        <f>IF('USER FEEDBACK'!$AE$64=TRUE, "Y","N")</f>
        <v>N</v>
      </c>
      <c r="BU107" t="str">
        <f>IF('USER FEEDBACK'!$AF$64=TRUE, "Y","N")</f>
        <v>N</v>
      </c>
      <c r="BV107">
        <f>'CHECK CONTEXT'!$B$8</f>
        <v>0</v>
      </c>
      <c r="BW107" s="15">
        <f>'CHECK CONTEXT'!$B$12</f>
        <v>0</v>
      </c>
      <c r="BX107">
        <f>'CHECK CONTEXT'!$I$5</f>
        <v>0</v>
      </c>
      <c r="BY107">
        <f ca="1">SUM('USER FEEDBACK'!$G$7:$G$17)</f>
        <v>0</v>
      </c>
      <c r="BZ107">
        <f>'CHECK CONTEXT'!$B$5</f>
        <v>0</v>
      </c>
      <c r="CA107">
        <f>'CHECK CONTEXT'!$B$6</f>
        <v>0</v>
      </c>
      <c r="CB107">
        <f>'CHECK CONTEXT'!$B$7</f>
        <v>0</v>
      </c>
      <c r="CC107">
        <f>'CHECK CONTEXT'!$B$8</f>
        <v>0</v>
      </c>
      <c r="CD107">
        <f>'CHECK CONTEXT'!$B$9</f>
        <v>0</v>
      </c>
    </row>
    <row r="108" spans="1:82">
      <c r="A108" s="332" t="str">
        <f>IF('USER FORM1'!$C$10="","",'USER FORM1'!$C$10)</f>
        <v/>
      </c>
      <c r="B108" s="332" t="str">
        <f>IF('USER FORM1'!$D$10="","",'USER FORM1'!$D$10)</f>
        <v/>
      </c>
      <c r="C108" s="332" t="str">
        <f>TRIM(IF('USER FORM1'!$E$10="", "",'USER FORM1'!$E$10))</f>
        <v/>
      </c>
      <c r="D108" s="332" t="str">
        <f>IF('USER FORM1'!$F$10="","",'USER FORM1'!$F$10)</f>
        <v/>
      </c>
      <c r="E108" s="332" t="str">
        <f>IF('USER FORM1'!$G$10="", "",'USER FORM1'!$G$10)</f>
        <v/>
      </c>
      <c r="F108" s="339" t="s">
        <v>16107</v>
      </c>
      <c r="G108" s="340" t="str">
        <f>IF(ISERROR(VLOOKUP($S108,'USER FORM2'!$B$10:$AU$21,2,FALSE)),"",VLOOKUP($S108,'USER FORM2'!$B$10:$AU$21,2,FALSE))</f>
        <v/>
      </c>
      <c r="H108" s="340" t="str">
        <f>IF(ISERROR(VLOOKUP($S108,'USER FORM2'!$B$10:$AU$21,3,FALSE)),"",VLOOKUP($S108,'USER FORM2'!$B$10:$AU$21,3,FALSE))</f>
        <v/>
      </c>
      <c r="I108" s="340" t="str">
        <f>IF(ISERROR(VLOOKUP($S108,'USER FORM2'!$B$10:$AU$21,4,FALSE)),"",VLOOKUP($S108,'USER FORM2'!$B$10:$AU$21,4,FALSE))</f>
        <v/>
      </c>
      <c r="J108" s="340" t="str">
        <f>IF(ISERROR(VLOOKUP($S108,'USER FORM2'!$B$10:$AU$21,5,FALSE)),"",VLOOKUP($S108,'USER FORM2'!$B$10:$AU$21,5,FALSE))</f>
        <v/>
      </c>
      <c r="K108" s="340" t="str">
        <f>IF(ISERROR(VLOOKUP($S108,'USER FORM2'!$B$10:$AU$21,6,FALSE)),"",VLOOKUP($S108,'USER FORM2'!$B$10:$AU$21,6,FALSE))</f>
        <v/>
      </c>
      <c r="L108" s="340" t="str">
        <f>IF(ISERROR(VLOOKUP($S108,'USER FORM2'!$B$10:$AU$21,7,FALSE)),"",VLOOKUP($S108,'USER FORM2'!$B$10:$AU$21,7,FALSE))</f>
        <v/>
      </c>
      <c r="M108" s="341" t="str">
        <f>IF(ISERROR(VLOOKUP($S108,'USER FORM2'!$B$10:$BB$21,51,FALSE)),"",VLOOKUP($S108,'USER FORM2'!$B$10:$BB$21,51,FALSE))</f>
        <v/>
      </c>
      <c r="N108" s="341" t="str">
        <f>IF(ISERROR(VLOOKUP($S108,'USER FORM2'!$B$10:$BB$21,52,FALSE)),"",VLOOKUP($S108,'USER FORM2'!$B$10:$BB$21,52,FALSE))</f>
        <v/>
      </c>
      <c r="O108" s="341" t="str">
        <f>IF(ISERROR(VLOOKUP($S108,'USER FORM2'!$B$10:$BB$21,12,FALSE)),"",VLOOKUP($S108,'USER FORM2'!$B$10:$BB$21,12,FALSE))</f>
        <v/>
      </c>
      <c r="P108" s="342" t="str">
        <f>IF(ISERROR(VLOOKUP($S108,'USER FORM2'!$B$10:$BB$21,13,FALSE)),"",IF(VLOOKUP($S108,'USER FORM2'!$B$10:$BB$21,13,FALSE)="","",VLOOKUP($S108,'USER FORM2'!$B$10:$BB$21,13,FALSE)))</f>
        <v/>
      </c>
      <c r="Q108" s="342" t="str">
        <f>IF(ISERROR(VLOOKUP($S108,'USER FORM2'!$B$10:$BB$21,16,FALSE)),"",VLOOKUP($S108,'USER FORM2'!$B$10:$BB$21,16,FALSE))</f>
        <v/>
      </c>
      <c r="R108" s="342" t="str">
        <f>IF(ISERROR(VLOOKUP($S108,'USER FORM2'!$B$10:$AW$21,43,FALSE)),"",VLOOKUP($S108,'USER FORM2'!$B$10:$AW$21,43,FALSE))</f>
        <v/>
      </c>
      <c r="S108" s="340" t="str">
        <f>IF('USER FORM3'!C109="","",'USER FORM3'!C109)</f>
        <v/>
      </c>
      <c r="T108" s="340" t="str">
        <f>IF('USER FORM3'!D109="","",'USER FORM3'!D109)</f>
        <v/>
      </c>
      <c r="U108" s="340" t="str">
        <f>IF('USER FORM3'!E109="","",'USER FORM3'!E109)</f>
        <v/>
      </c>
      <c r="V108" s="340" t="str">
        <f>IF('USER FORM3'!F109="","",'USER FORM3'!F109)</f>
        <v/>
      </c>
      <c r="W108" s="340" t="str">
        <f>IF('USER FORM3'!G109="","",'USER FORM3'!G109)</f>
        <v/>
      </c>
      <c r="X108" s="340" t="str">
        <f>IF('USER FORM3'!H109="","",'USER FORM3'!H109)</f>
        <v/>
      </c>
      <c r="Y108" s="340" t="str">
        <f>IF('USER FORM3'!I109="","",'USER FORM3'!I109)</f>
        <v/>
      </c>
      <c r="Z108" s="340" t="str">
        <f>IF('USER FORM3'!J109="","",'USER FORM3'!J109)</f>
        <v/>
      </c>
      <c r="AA108" s="340" t="str">
        <f>IF('USER FORM3'!K109="","",'USER FORM3'!K109)</f>
        <v/>
      </c>
      <c r="AB108" s="340" t="str">
        <f>IF('USER FORM3'!L109="","",'USER FORM3'!L109)</f>
        <v/>
      </c>
      <c r="AC108" s="340" t="str">
        <f>IF('USER FORM3'!M109="","",'USER FORM3'!M109)</f>
        <v/>
      </c>
      <c r="AD108" s="340" t="str">
        <f>IF('USER FORM3'!N109="","",'USER FORM3'!N109)</f>
        <v/>
      </c>
      <c r="AE108" s="340" t="str">
        <f>IF('USER FORM3'!O109="","",'USER FORM3'!O109)</f>
        <v/>
      </c>
      <c r="AF108" s="340" t="str">
        <f>IF('USER FORM3'!P109="","",'USER FORM3'!P109)</f>
        <v/>
      </c>
      <c r="AG108" s="340" t="str">
        <f>IF('USER FORM3'!Q109="","",'USER FORM3'!Q109)</f>
        <v/>
      </c>
      <c r="AH108" s="14"/>
      <c r="AI108" s="14"/>
      <c r="AJ108" s="14"/>
      <c r="AK108" s="14"/>
      <c r="AL108" s="14"/>
      <c r="AM108" s="332" t="str">
        <f>'USER FORM3'!$AY$17</f>
        <v/>
      </c>
      <c r="AN108" s="335" t="str">
        <f>'USER FORM3'!$AY$24</f>
        <v/>
      </c>
      <c r="AO108" s="336" t="str">
        <f>'USER FORM3'!$AY$18</f>
        <v/>
      </c>
      <c r="AP108" s="336" t="str">
        <f>'USER FORM3'!$AY$20</f>
        <v/>
      </c>
      <c r="AQ108" s="337" t="str">
        <f>'USER FORM3'!$AY$19</f>
        <v/>
      </c>
      <c r="AR108" s="337" t="str">
        <f>'USER FORM3'!$AY$22</f>
        <v/>
      </c>
      <c r="AS108" s="436" t="str">
        <f>'USER FORM3'!$AY$36</f>
        <v/>
      </c>
      <c r="AT108" s="336">
        <f>'USER FORM3'!$AY$23</f>
        <v>1</v>
      </c>
      <c r="AU108" s="336" t="str">
        <f>'USER FORM3'!$AY$21</f>
        <v/>
      </c>
      <c r="AV108" s="337" t="str">
        <f>IFERROR('USER FORM3'!$AY$25,"")</f>
        <v/>
      </c>
      <c r="AW108" s="338">
        <f>COUNTIFS(DEGREE_TYPE,"Bachelor",'USER FORM2'!$N$10:$N$21,"PROGRAM GRADUATED")+COUNTIFS(DEGREE_TYPE,"Bachelor",'USER FORM2'!$N$10:$N$21,"PROGRAM IN PROGRESS")</f>
        <v>0</v>
      </c>
      <c r="AX108" s="338">
        <f t="shared" si="2"/>
        <v>0</v>
      </c>
      <c r="AY108" s="338">
        <f t="shared" si="3"/>
        <v>0</v>
      </c>
      <c r="AZ108" s="332" t="str">
        <f>'USER FORM2'!$AQ$3</f>
        <v/>
      </c>
      <c r="BA108" s="337" t="str">
        <f>'USER FORM5'!$AP$2</f>
        <v/>
      </c>
      <c r="BB108" s="332" t="str">
        <f>IF('USER FORM5'!$AE$2=0,"",'USER FORM5'!$AE$2)</f>
        <v>NO</v>
      </c>
      <c r="BC108" s="337" t="str">
        <f>'USER FORM5'!$AZ$2</f>
        <v>NO EXTC</v>
      </c>
      <c r="BD108" s="332" t="str">
        <f>IF('USER FEEDBACK'!$C$47=0,"",'USER FEEDBACK'!$C$47)</f>
        <v/>
      </c>
      <c r="BE108" t="str">
        <f>'USER FEEDBACK'!$Q$8</f>
        <v>NO</v>
      </c>
      <c r="BF108" t="str">
        <f>'USER FEEDBACK'!$Q$11</f>
        <v>Missing Information</v>
      </c>
      <c r="BG108" t="str">
        <f>'USER FEEDBACK'!$Q$14</f>
        <v>No</v>
      </c>
      <c r="BH108" t="str">
        <f>'USER FEEDBACK'!$Q$20&amp;" "&amp;'USER FEEDBACK'!$Q$21&amp;" "&amp;'USER FEEDBACK'!$Q$22</f>
        <v xml:space="preserve">  - -  - -</v>
      </c>
      <c r="BI108" t="str">
        <f>'USER FORM1'!$C$65</f>
        <v>VERSION 2</v>
      </c>
      <c r="BJ108">
        <f>'USER FORM4'!$G$38</f>
        <v>0</v>
      </c>
      <c r="BK108">
        <f>'USER FEEDBACK'!$V$7</f>
        <v>0</v>
      </c>
      <c r="BL108" t="str">
        <f>(IF(OR('USER FEEDBACK'!$Z$64,'USER FEEDBACK'!$Z$31="Q4R"),"Y","N"))</f>
        <v>N</v>
      </c>
      <c r="BM108">
        <f>'USER FORM1'!$D$25</f>
        <v>0</v>
      </c>
      <c r="BN108">
        <f>'USER FORM1'!$D$26</f>
        <v>0</v>
      </c>
      <c r="BO108">
        <f>'USER FORM1'!$D$27</f>
        <v>0</v>
      </c>
      <c r="BP108" t="str">
        <f>IF('USER FEEDBACK'!$AA$64=TRUE, "Y","N")</f>
        <v>N</v>
      </c>
      <c r="BQ108" t="str">
        <f>IF('USER FEEDBACK'!$AC$64=TRUE, "Y","N")</f>
        <v>N</v>
      </c>
      <c r="BR108" t="str">
        <f>IF('USER FEEDBACK'!$AB$64=TRUE, "Y","N")</f>
        <v>N</v>
      </c>
      <c r="BS108" t="str">
        <f>IF('USER FEEDBACK'!$AD$64=TRUE, "Y","N")</f>
        <v>N</v>
      </c>
      <c r="BT108" t="str">
        <f>IF('USER FEEDBACK'!$AE$64=TRUE, "Y","N")</f>
        <v>N</v>
      </c>
      <c r="BU108" t="str">
        <f>IF('USER FEEDBACK'!$AF$64=TRUE, "Y","N")</f>
        <v>N</v>
      </c>
      <c r="BV108">
        <f>'CHECK CONTEXT'!$B$8</f>
        <v>0</v>
      </c>
      <c r="BW108" s="15">
        <f>'CHECK CONTEXT'!$B$12</f>
        <v>0</v>
      </c>
      <c r="BX108">
        <f>'CHECK CONTEXT'!$I$5</f>
        <v>0</v>
      </c>
      <c r="BY108">
        <f ca="1">SUM('USER FEEDBACK'!$G$7:$G$17)</f>
        <v>0</v>
      </c>
      <c r="BZ108">
        <f>'CHECK CONTEXT'!$B$5</f>
        <v>0</v>
      </c>
      <c r="CA108">
        <f>'CHECK CONTEXT'!$B$6</f>
        <v>0</v>
      </c>
      <c r="CB108">
        <f>'CHECK CONTEXT'!$B$7</f>
        <v>0</v>
      </c>
      <c r="CC108">
        <f>'CHECK CONTEXT'!$B$8</f>
        <v>0</v>
      </c>
      <c r="CD108">
        <f>'CHECK CONTEXT'!$B$9</f>
        <v>0</v>
      </c>
    </row>
    <row r="109" spans="1:82">
      <c r="A109" s="332" t="str">
        <f>IF('USER FORM1'!$C$10="","",'USER FORM1'!$C$10)</f>
        <v/>
      </c>
      <c r="B109" s="332" t="str">
        <f>IF('USER FORM1'!$D$10="","",'USER FORM1'!$D$10)</f>
        <v/>
      </c>
      <c r="C109" s="332" t="str">
        <f>TRIM(IF('USER FORM1'!$E$10="", "",'USER FORM1'!$E$10))</f>
        <v/>
      </c>
      <c r="D109" s="332" t="str">
        <f>IF('USER FORM1'!$F$10="","",'USER FORM1'!$F$10)</f>
        <v/>
      </c>
      <c r="E109" s="332" t="str">
        <f>IF('USER FORM1'!$G$10="", "",'USER FORM1'!$G$10)</f>
        <v/>
      </c>
      <c r="F109" s="339" t="s">
        <v>16107</v>
      </c>
      <c r="G109" s="340" t="str">
        <f>IF(ISERROR(VLOOKUP($S109,'USER FORM2'!$B$10:$AU$21,2,FALSE)),"",VLOOKUP($S109,'USER FORM2'!$B$10:$AU$21,2,FALSE))</f>
        <v/>
      </c>
      <c r="H109" s="340" t="str">
        <f>IF(ISERROR(VLOOKUP($S109,'USER FORM2'!$B$10:$AU$21,3,FALSE)),"",VLOOKUP($S109,'USER FORM2'!$B$10:$AU$21,3,FALSE))</f>
        <v/>
      </c>
      <c r="I109" s="340" t="str">
        <f>IF(ISERROR(VLOOKUP($S109,'USER FORM2'!$B$10:$AU$21,4,FALSE)),"",VLOOKUP($S109,'USER FORM2'!$B$10:$AU$21,4,FALSE))</f>
        <v/>
      </c>
      <c r="J109" s="340" t="str">
        <f>IF(ISERROR(VLOOKUP($S109,'USER FORM2'!$B$10:$AU$21,5,FALSE)),"",VLOOKUP($S109,'USER FORM2'!$B$10:$AU$21,5,FALSE))</f>
        <v/>
      </c>
      <c r="K109" s="340" t="str">
        <f>IF(ISERROR(VLOOKUP($S109,'USER FORM2'!$B$10:$AU$21,6,FALSE)),"",VLOOKUP($S109,'USER FORM2'!$B$10:$AU$21,6,FALSE))</f>
        <v/>
      </c>
      <c r="L109" s="340" t="str">
        <f>IF(ISERROR(VLOOKUP($S109,'USER FORM2'!$B$10:$AU$21,7,FALSE)),"",VLOOKUP($S109,'USER FORM2'!$B$10:$AU$21,7,FALSE))</f>
        <v/>
      </c>
      <c r="M109" s="341" t="str">
        <f>IF(ISERROR(VLOOKUP($S109,'USER FORM2'!$B$10:$BB$21,51,FALSE)),"",VLOOKUP($S109,'USER FORM2'!$B$10:$BB$21,51,FALSE))</f>
        <v/>
      </c>
      <c r="N109" s="341" t="str">
        <f>IF(ISERROR(VLOOKUP($S109,'USER FORM2'!$B$10:$BB$21,52,FALSE)),"",VLOOKUP($S109,'USER FORM2'!$B$10:$BB$21,52,FALSE))</f>
        <v/>
      </c>
      <c r="O109" s="341" t="str">
        <f>IF(ISERROR(VLOOKUP($S109,'USER FORM2'!$B$10:$BB$21,12,FALSE)),"",VLOOKUP($S109,'USER FORM2'!$B$10:$BB$21,12,FALSE))</f>
        <v/>
      </c>
      <c r="P109" s="342" t="str">
        <f>IF(ISERROR(VLOOKUP($S109,'USER FORM2'!$B$10:$BB$21,13,FALSE)),"",IF(VLOOKUP($S109,'USER FORM2'!$B$10:$BB$21,13,FALSE)="","",VLOOKUP($S109,'USER FORM2'!$B$10:$BB$21,13,FALSE)))</f>
        <v/>
      </c>
      <c r="Q109" s="342" t="str">
        <f>IF(ISERROR(VLOOKUP($S109,'USER FORM2'!$B$10:$BB$21,16,FALSE)),"",VLOOKUP($S109,'USER FORM2'!$B$10:$BB$21,16,FALSE))</f>
        <v/>
      </c>
      <c r="R109" s="342" t="str">
        <f>IF(ISERROR(VLOOKUP($S109,'USER FORM2'!$B$10:$AW$21,43,FALSE)),"",VLOOKUP($S109,'USER FORM2'!$B$10:$AW$21,43,FALSE))</f>
        <v/>
      </c>
      <c r="S109" s="340" t="str">
        <f>IF('USER FORM3'!C110="","",'USER FORM3'!C110)</f>
        <v/>
      </c>
      <c r="T109" s="340" t="str">
        <f>IF('USER FORM3'!D110="","",'USER FORM3'!D110)</f>
        <v/>
      </c>
      <c r="U109" s="340" t="str">
        <f>IF('USER FORM3'!E110="","",'USER FORM3'!E110)</f>
        <v/>
      </c>
      <c r="V109" s="340" t="str">
        <f>IF('USER FORM3'!F110="","",'USER FORM3'!F110)</f>
        <v/>
      </c>
      <c r="W109" s="340" t="str">
        <f>IF('USER FORM3'!G110="","",'USER FORM3'!G110)</f>
        <v/>
      </c>
      <c r="X109" s="340" t="str">
        <f>IF('USER FORM3'!H110="","",'USER FORM3'!H110)</f>
        <v/>
      </c>
      <c r="Y109" s="340" t="str">
        <f>IF('USER FORM3'!I110="","",'USER FORM3'!I110)</f>
        <v/>
      </c>
      <c r="Z109" s="340" t="str">
        <f>IF('USER FORM3'!J110="","",'USER FORM3'!J110)</f>
        <v/>
      </c>
      <c r="AA109" s="340" t="str">
        <f>IF('USER FORM3'!K110="","",'USER FORM3'!K110)</f>
        <v/>
      </c>
      <c r="AB109" s="340" t="str">
        <f>IF('USER FORM3'!L110="","",'USER FORM3'!L110)</f>
        <v/>
      </c>
      <c r="AC109" s="340" t="str">
        <f>IF('USER FORM3'!M110="","",'USER FORM3'!M110)</f>
        <v/>
      </c>
      <c r="AD109" s="340" t="str">
        <f>IF('USER FORM3'!N110="","",'USER FORM3'!N110)</f>
        <v/>
      </c>
      <c r="AE109" s="340" t="str">
        <f>IF('USER FORM3'!O110="","",'USER FORM3'!O110)</f>
        <v/>
      </c>
      <c r="AF109" s="340" t="str">
        <f>IF('USER FORM3'!P110="","",'USER FORM3'!P110)</f>
        <v/>
      </c>
      <c r="AG109" s="340" t="str">
        <f>IF('USER FORM3'!Q110="","",'USER FORM3'!Q110)</f>
        <v/>
      </c>
      <c r="AH109" s="14"/>
      <c r="AI109" s="14"/>
      <c r="AJ109" s="14"/>
      <c r="AK109" s="14"/>
      <c r="AL109" s="14"/>
      <c r="AM109" s="332" t="str">
        <f>'USER FORM3'!$AY$17</f>
        <v/>
      </c>
      <c r="AN109" s="335" t="str">
        <f>'USER FORM3'!$AY$24</f>
        <v/>
      </c>
      <c r="AO109" s="336" t="str">
        <f>'USER FORM3'!$AY$18</f>
        <v/>
      </c>
      <c r="AP109" s="336" t="str">
        <f>'USER FORM3'!$AY$20</f>
        <v/>
      </c>
      <c r="AQ109" s="337" t="str">
        <f>'USER FORM3'!$AY$19</f>
        <v/>
      </c>
      <c r="AR109" s="337" t="str">
        <f>'USER FORM3'!$AY$22</f>
        <v/>
      </c>
      <c r="AS109" s="436" t="str">
        <f>'USER FORM3'!$AY$36</f>
        <v/>
      </c>
      <c r="AT109" s="336">
        <f>'USER FORM3'!$AY$23</f>
        <v>1</v>
      </c>
      <c r="AU109" s="336" t="str">
        <f>'USER FORM3'!$AY$21</f>
        <v/>
      </c>
      <c r="AV109" s="337" t="str">
        <f>IFERROR('USER FORM3'!$AY$25,"")</f>
        <v/>
      </c>
      <c r="AW109" s="338">
        <f>COUNTIFS(DEGREE_TYPE,"Bachelor",'USER FORM2'!$N$10:$N$21,"PROGRAM GRADUATED")+COUNTIFS(DEGREE_TYPE,"Bachelor",'USER FORM2'!$N$10:$N$21,"PROGRAM IN PROGRESS")</f>
        <v>0</v>
      </c>
      <c r="AX109" s="338">
        <f t="shared" si="2"/>
        <v>0</v>
      </c>
      <c r="AY109" s="338">
        <f t="shared" si="3"/>
        <v>0</v>
      </c>
      <c r="AZ109" s="332" t="str">
        <f>'USER FORM2'!$AQ$3</f>
        <v/>
      </c>
      <c r="BA109" s="337" t="str">
        <f>'USER FORM5'!$AP$2</f>
        <v/>
      </c>
      <c r="BB109" s="332" t="str">
        <f>IF('USER FORM5'!$AE$2=0,"",'USER FORM5'!$AE$2)</f>
        <v>NO</v>
      </c>
      <c r="BC109" s="337" t="str">
        <f>'USER FORM5'!$AZ$2</f>
        <v>NO EXTC</v>
      </c>
      <c r="BD109" s="332" t="str">
        <f>IF('USER FEEDBACK'!$C$47=0,"",'USER FEEDBACK'!$C$47)</f>
        <v/>
      </c>
      <c r="BE109" t="str">
        <f>'USER FEEDBACK'!$Q$8</f>
        <v>NO</v>
      </c>
      <c r="BF109" t="str">
        <f>'USER FEEDBACK'!$Q$11</f>
        <v>Missing Information</v>
      </c>
      <c r="BG109" t="str">
        <f>'USER FEEDBACK'!$Q$14</f>
        <v>No</v>
      </c>
      <c r="BH109" t="str">
        <f>'USER FEEDBACK'!$Q$20&amp;" "&amp;'USER FEEDBACK'!$Q$21&amp;" "&amp;'USER FEEDBACK'!$Q$22</f>
        <v xml:space="preserve">  - -  - -</v>
      </c>
      <c r="BI109" t="str">
        <f>'USER FORM1'!$C$65</f>
        <v>VERSION 2</v>
      </c>
      <c r="BJ109">
        <f>'USER FORM4'!$G$38</f>
        <v>0</v>
      </c>
      <c r="BK109">
        <f>'USER FEEDBACK'!$V$7</f>
        <v>0</v>
      </c>
      <c r="BL109" t="str">
        <f>(IF(OR('USER FEEDBACK'!$Z$64,'USER FEEDBACK'!$Z$31="Q4R"),"Y","N"))</f>
        <v>N</v>
      </c>
      <c r="BM109">
        <f>'USER FORM1'!$D$25</f>
        <v>0</v>
      </c>
      <c r="BN109">
        <f>'USER FORM1'!$D$26</f>
        <v>0</v>
      </c>
      <c r="BO109">
        <f>'USER FORM1'!$D$27</f>
        <v>0</v>
      </c>
      <c r="BP109" t="str">
        <f>IF('USER FEEDBACK'!$AA$64=TRUE, "Y","N")</f>
        <v>N</v>
      </c>
      <c r="BQ109" t="str">
        <f>IF('USER FEEDBACK'!$AC$64=TRUE, "Y","N")</f>
        <v>N</v>
      </c>
      <c r="BR109" t="str">
        <f>IF('USER FEEDBACK'!$AB$64=TRUE, "Y","N")</f>
        <v>N</v>
      </c>
      <c r="BS109" t="str">
        <f>IF('USER FEEDBACK'!$AD$64=TRUE, "Y","N")</f>
        <v>N</v>
      </c>
      <c r="BT109" t="str">
        <f>IF('USER FEEDBACK'!$AE$64=TRUE, "Y","N")</f>
        <v>N</v>
      </c>
      <c r="BU109" t="str">
        <f>IF('USER FEEDBACK'!$AF$64=TRUE, "Y","N")</f>
        <v>N</v>
      </c>
      <c r="BV109">
        <f>'CHECK CONTEXT'!$B$8</f>
        <v>0</v>
      </c>
      <c r="BW109" s="15">
        <f>'CHECK CONTEXT'!$B$12</f>
        <v>0</v>
      </c>
      <c r="BX109">
        <f>'CHECK CONTEXT'!$I$5</f>
        <v>0</v>
      </c>
      <c r="BY109">
        <f ca="1">SUM('USER FEEDBACK'!$G$7:$G$17)</f>
        <v>0</v>
      </c>
      <c r="BZ109">
        <f>'CHECK CONTEXT'!$B$5</f>
        <v>0</v>
      </c>
      <c r="CA109">
        <f>'CHECK CONTEXT'!$B$6</f>
        <v>0</v>
      </c>
      <c r="CB109">
        <f>'CHECK CONTEXT'!$B$7</f>
        <v>0</v>
      </c>
      <c r="CC109">
        <f>'CHECK CONTEXT'!$B$8</f>
        <v>0</v>
      </c>
      <c r="CD109">
        <f>'CHECK CONTEXT'!$B$9</f>
        <v>0</v>
      </c>
    </row>
    <row r="110" spans="1:82">
      <c r="A110" s="332" t="str">
        <f>IF('USER FORM1'!$C$10="","",'USER FORM1'!$C$10)</f>
        <v/>
      </c>
      <c r="B110" s="332" t="str">
        <f>IF('USER FORM1'!$D$10="","",'USER FORM1'!$D$10)</f>
        <v/>
      </c>
      <c r="C110" s="332" t="str">
        <f>TRIM(IF('USER FORM1'!$E$10="", "",'USER FORM1'!$E$10))</f>
        <v/>
      </c>
      <c r="D110" s="332" t="str">
        <f>IF('USER FORM1'!$F$10="","",'USER FORM1'!$F$10)</f>
        <v/>
      </c>
      <c r="E110" s="332" t="str">
        <f>IF('USER FORM1'!$G$10="", "",'USER FORM1'!$G$10)</f>
        <v/>
      </c>
      <c r="F110" s="339" t="s">
        <v>16107</v>
      </c>
      <c r="G110" s="340" t="str">
        <f>IF(ISERROR(VLOOKUP($S110,'USER FORM2'!$B$10:$AU$21,2,FALSE)),"",VLOOKUP($S110,'USER FORM2'!$B$10:$AU$21,2,FALSE))</f>
        <v/>
      </c>
      <c r="H110" s="340" t="str">
        <f>IF(ISERROR(VLOOKUP($S110,'USER FORM2'!$B$10:$AU$21,3,FALSE)),"",VLOOKUP($S110,'USER FORM2'!$B$10:$AU$21,3,FALSE))</f>
        <v/>
      </c>
      <c r="I110" s="340" t="str">
        <f>IF(ISERROR(VLOOKUP($S110,'USER FORM2'!$B$10:$AU$21,4,FALSE)),"",VLOOKUP($S110,'USER FORM2'!$B$10:$AU$21,4,FALSE))</f>
        <v/>
      </c>
      <c r="J110" s="340" t="str">
        <f>IF(ISERROR(VLOOKUP($S110,'USER FORM2'!$B$10:$AU$21,5,FALSE)),"",VLOOKUP($S110,'USER FORM2'!$B$10:$AU$21,5,FALSE))</f>
        <v/>
      </c>
      <c r="K110" s="340" t="str">
        <f>IF(ISERROR(VLOOKUP($S110,'USER FORM2'!$B$10:$AU$21,6,FALSE)),"",VLOOKUP($S110,'USER FORM2'!$B$10:$AU$21,6,FALSE))</f>
        <v/>
      </c>
      <c r="L110" s="340" t="str">
        <f>IF(ISERROR(VLOOKUP($S110,'USER FORM2'!$B$10:$AU$21,7,FALSE)),"",VLOOKUP($S110,'USER FORM2'!$B$10:$AU$21,7,FALSE))</f>
        <v/>
      </c>
      <c r="M110" s="341" t="str">
        <f>IF(ISERROR(VLOOKUP($S110,'USER FORM2'!$B$10:$BB$21,51,FALSE)),"",VLOOKUP($S110,'USER FORM2'!$B$10:$BB$21,51,FALSE))</f>
        <v/>
      </c>
      <c r="N110" s="341" t="str">
        <f>IF(ISERROR(VLOOKUP($S110,'USER FORM2'!$B$10:$BB$21,52,FALSE)),"",VLOOKUP($S110,'USER FORM2'!$B$10:$BB$21,52,FALSE))</f>
        <v/>
      </c>
      <c r="O110" s="341" t="str">
        <f>IF(ISERROR(VLOOKUP($S110,'USER FORM2'!$B$10:$BB$21,12,FALSE)),"",VLOOKUP($S110,'USER FORM2'!$B$10:$BB$21,12,FALSE))</f>
        <v/>
      </c>
      <c r="P110" s="342" t="str">
        <f>IF(ISERROR(VLOOKUP($S110,'USER FORM2'!$B$10:$BB$21,13,FALSE)),"",IF(VLOOKUP($S110,'USER FORM2'!$B$10:$BB$21,13,FALSE)="","",VLOOKUP($S110,'USER FORM2'!$B$10:$BB$21,13,FALSE)))</f>
        <v/>
      </c>
      <c r="Q110" s="342" t="str">
        <f>IF(ISERROR(VLOOKUP($S110,'USER FORM2'!$B$10:$BB$21,16,FALSE)),"",VLOOKUP($S110,'USER FORM2'!$B$10:$BB$21,16,FALSE))</f>
        <v/>
      </c>
      <c r="R110" s="342" t="str">
        <f>IF(ISERROR(VLOOKUP($S110,'USER FORM2'!$B$10:$AW$21,43,FALSE)),"",VLOOKUP($S110,'USER FORM2'!$B$10:$AW$21,43,FALSE))</f>
        <v/>
      </c>
      <c r="S110" s="340" t="str">
        <f>IF('USER FORM3'!C111="","",'USER FORM3'!C111)</f>
        <v/>
      </c>
      <c r="T110" s="340" t="str">
        <f>IF('USER FORM3'!D111="","",'USER FORM3'!D111)</f>
        <v/>
      </c>
      <c r="U110" s="340" t="str">
        <f>IF('USER FORM3'!E111="","",'USER FORM3'!E111)</f>
        <v/>
      </c>
      <c r="V110" s="340" t="str">
        <f>IF('USER FORM3'!F111="","",'USER FORM3'!F111)</f>
        <v/>
      </c>
      <c r="W110" s="340" t="str">
        <f>IF('USER FORM3'!G111="","",'USER FORM3'!G111)</f>
        <v/>
      </c>
      <c r="X110" s="340" t="str">
        <f>IF('USER FORM3'!H111="","",'USER FORM3'!H111)</f>
        <v/>
      </c>
      <c r="Y110" s="340" t="str">
        <f>IF('USER FORM3'!I111="","",'USER FORM3'!I111)</f>
        <v/>
      </c>
      <c r="Z110" s="340" t="str">
        <f>IF('USER FORM3'!J111="","",'USER FORM3'!J111)</f>
        <v/>
      </c>
      <c r="AA110" s="340" t="str">
        <f>IF('USER FORM3'!K111="","",'USER FORM3'!K111)</f>
        <v/>
      </c>
      <c r="AB110" s="340" t="str">
        <f>IF('USER FORM3'!L111="","",'USER FORM3'!L111)</f>
        <v/>
      </c>
      <c r="AC110" s="340" t="str">
        <f>IF('USER FORM3'!M111="","",'USER FORM3'!M111)</f>
        <v/>
      </c>
      <c r="AD110" s="340" t="str">
        <f>IF('USER FORM3'!N111="","",'USER FORM3'!N111)</f>
        <v/>
      </c>
      <c r="AE110" s="340" t="str">
        <f>IF('USER FORM3'!O111="","",'USER FORM3'!O111)</f>
        <v/>
      </c>
      <c r="AF110" s="340" t="str">
        <f>IF('USER FORM3'!P111="","",'USER FORM3'!P111)</f>
        <v/>
      </c>
      <c r="AG110" s="340" t="str">
        <f>IF('USER FORM3'!Q111="","",'USER FORM3'!Q111)</f>
        <v/>
      </c>
      <c r="AH110" s="14"/>
      <c r="AI110" s="14"/>
      <c r="AJ110" s="14"/>
      <c r="AK110" s="14"/>
      <c r="AL110" s="14"/>
      <c r="AM110" s="332" t="str">
        <f>'USER FORM3'!$AY$17</f>
        <v/>
      </c>
      <c r="AN110" s="335" t="str">
        <f>'USER FORM3'!$AY$24</f>
        <v/>
      </c>
      <c r="AO110" s="336" t="str">
        <f>'USER FORM3'!$AY$18</f>
        <v/>
      </c>
      <c r="AP110" s="336" t="str">
        <f>'USER FORM3'!$AY$20</f>
        <v/>
      </c>
      <c r="AQ110" s="337" t="str">
        <f>'USER FORM3'!$AY$19</f>
        <v/>
      </c>
      <c r="AR110" s="337" t="str">
        <f>'USER FORM3'!$AY$22</f>
        <v/>
      </c>
      <c r="AS110" s="436" t="str">
        <f>'USER FORM3'!$AY$36</f>
        <v/>
      </c>
      <c r="AT110" s="336">
        <f>'USER FORM3'!$AY$23</f>
        <v>1</v>
      </c>
      <c r="AU110" s="336" t="str">
        <f>'USER FORM3'!$AY$21</f>
        <v/>
      </c>
      <c r="AV110" s="337" t="str">
        <f>IFERROR('USER FORM3'!$AY$25,"")</f>
        <v/>
      </c>
      <c r="AW110" s="338">
        <f>COUNTIFS(DEGREE_TYPE,"Bachelor",'USER FORM2'!$N$10:$N$21,"PROGRAM GRADUATED")+COUNTIFS(DEGREE_TYPE,"Bachelor",'USER FORM2'!$N$10:$N$21,"PROGRAM IN PROGRESS")</f>
        <v>0</v>
      </c>
      <c r="AX110" s="338">
        <f t="shared" si="2"/>
        <v>0</v>
      </c>
      <c r="AY110" s="338">
        <f t="shared" si="3"/>
        <v>0</v>
      </c>
      <c r="AZ110" s="332" t="str">
        <f>'USER FORM2'!$AQ$3</f>
        <v/>
      </c>
      <c r="BA110" s="337" t="str">
        <f>'USER FORM5'!$AP$2</f>
        <v/>
      </c>
      <c r="BB110" s="332" t="str">
        <f>IF('USER FORM5'!$AE$2=0,"",'USER FORM5'!$AE$2)</f>
        <v>NO</v>
      </c>
      <c r="BC110" s="337" t="str">
        <f>'USER FORM5'!$AZ$2</f>
        <v>NO EXTC</v>
      </c>
      <c r="BD110" s="332" t="str">
        <f>IF('USER FEEDBACK'!$C$47=0,"",'USER FEEDBACK'!$C$47)</f>
        <v/>
      </c>
      <c r="BE110" t="str">
        <f>'USER FEEDBACK'!$Q$8</f>
        <v>NO</v>
      </c>
      <c r="BF110" t="str">
        <f>'USER FEEDBACK'!$Q$11</f>
        <v>Missing Information</v>
      </c>
      <c r="BG110" t="str">
        <f>'USER FEEDBACK'!$Q$14</f>
        <v>No</v>
      </c>
      <c r="BH110" t="str">
        <f>'USER FEEDBACK'!$Q$20&amp;" "&amp;'USER FEEDBACK'!$Q$21&amp;" "&amp;'USER FEEDBACK'!$Q$22</f>
        <v xml:space="preserve">  - -  - -</v>
      </c>
      <c r="BI110" t="str">
        <f>'USER FORM1'!$C$65</f>
        <v>VERSION 2</v>
      </c>
      <c r="BJ110">
        <f>'USER FORM4'!$G$38</f>
        <v>0</v>
      </c>
      <c r="BK110">
        <f>'USER FEEDBACK'!$V$7</f>
        <v>0</v>
      </c>
      <c r="BL110" t="str">
        <f>(IF(OR('USER FEEDBACK'!$Z$64,'USER FEEDBACK'!$Z$31="Q4R"),"Y","N"))</f>
        <v>N</v>
      </c>
      <c r="BM110">
        <f>'USER FORM1'!$D$25</f>
        <v>0</v>
      </c>
      <c r="BN110">
        <f>'USER FORM1'!$D$26</f>
        <v>0</v>
      </c>
      <c r="BO110">
        <f>'USER FORM1'!$D$27</f>
        <v>0</v>
      </c>
      <c r="BP110" t="str">
        <f>IF('USER FEEDBACK'!$AA$64=TRUE, "Y","N")</f>
        <v>N</v>
      </c>
      <c r="BQ110" t="str">
        <f>IF('USER FEEDBACK'!$AC$64=TRUE, "Y","N")</f>
        <v>N</v>
      </c>
      <c r="BR110" t="str">
        <f>IF('USER FEEDBACK'!$AB$64=TRUE, "Y","N")</f>
        <v>N</v>
      </c>
      <c r="BS110" t="str">
        <f>IF('USER FEEDBACK'!$AD$64=TRUE, "Y","N")</f>
        <v>N</v>
      </c>
      <c r="BT110" t="str">
        <f>IF('USER FEEDBACK'!$AE$64=TRUE, "Y","N")</f>
        <v>N</v>
      </c>
      <c r="BU110" t="str">
        <f>IF('USER FEEDBACK'!$AF$64=TRUE, "Y","N")</f>
        <v>N</v>
      </c>
      <c r="BV110">
        <f>'CHECK CONTEXT'!$B$8</f>
        <v>0</v>
      </c>
      <c r="BW110" s="15">
        <f>'CHECK CONTEXT'!$B$12</f>
        <v>0</v>
      </c>
      <c r="BX110">
        <f>'CHECK CONTEXT'!$I$5</f>
        <v>0</v>
      </c>
      <c r="BY110">
        <f ca="1">SUM('USER FEEDBACK'!$G$7:$G$17)</f>
        <v>0</v>
      </c>
      <c r="BZ110">
        <f>'CHECK CONTEXT'!$B$5</f>
        <v>0</v>
      </c>
      <c r="CA110">
        <f>'CHECK CONTEXT'!$B$6</f>
        <v>0</v>
      </c>
      <c r="CB110">
        <f>'CHECK CONTEXT'!$B$7</f>
        <v>0</v>
      </c>
      <c r="CC110">
        <f>'CHECK CONTEXT'!$B$8</f>
        <v>0</v>
      </c>
      <c r="CD110">
        <f>'CHECK CONTEXT'!$B$9</f>
        <v>0</v>
      </c>
    </row>
    <row r="111" spans="1:82">
      <c r="A111" s="332" t="str">
        <f>IF('USER FORM1'!$C$10="","",'USER FORM1'!$C$10)</f>
        <v/>
      </c>
      <c r="B111" s="332" t="str">
        <f>IF('USER FORM1'!$D$10="","",'USER FORM1'!$D$10)</f>
        <v/>
      </c>
      <c r="C111" s="332" t="str">
        <f>TRIM(IF('USER FORM1'!$E$10="", "",'USER FORM1'!$E$10))</f>
        <v/>
      </c>
      <c r="D111" s="332" t="str">
        <f>IF('USER FORM1'!$F$10="","",'USER FORM1'!$F$10)</f>
        <v/>
      </c>
      <c r="E111" s="332" t="str">
        <f>IF('USER FORM1'!$G$10="", "",'USER FORM1'!$G$10)</f>
        <v/>
      </c>
      <c r="F111" s="339" t="s">
        <v>16107</v>
      </c>
      <c r="G111" s="340" t="str">
        <f>IF(ISERROR(VLOOKUP($S111,'USER FORM2'!$B$10:$AU$21,2,FALSE)),"",VLOOKUP($S111,'USER FORM2'!$B$10:$AU$21,2,FALSE))</f>
        <v/>
      </c>
      <c r="H111" s="340" t="str">
        <f>IF(ISERROR(VLOOKUP($S111,'USER FORM2'!$B$10:$AU$21,3,FALSE)),"",VLOOKUP($S111,'USER FORM2'!$B$10:$AU$21,3,FALSE))</f>
        <v/>
      </c>
      <c r="I111" s="340" t="str">
        <f>IF(ISERROR(VLOOKUP($S111,'USER FORM2'!$B$10:$AU$21,4,FALSE)),"",VLOOKUP($S111,'USER FORM2'!$B$10:$AU$21,4,FALSE))</f>
        <v/>
      </c>
      <c r="J111" s="340" t="str">
        <f>IF(ISERROR(VLOOKUP($S111,'USER FORM2'!$B$10:$AU$21,5,FALSE)),"",VLOOKUP($S111,'USER FORM2'!$B$10:$AU$21,5,FALSE))</f>
        <v/>
      </c>
      <c r="K111" s="340" t="str">
        <f>IF(ISERROR(VLOOKUP($S111,'USER FORM2'!$B$10:$AU$21,6,FALSE)),"",VLOOKUP($S111,'USER FORM2'!$B$10:$AU$21,6,FALSE))</f>
        <v/>
      </c>
      <c r="L111" s="340" t="str">
        <f>IF(ISERROR(VLOOKUP($S111,'USER FORM2'!$B$10:$AU$21,7,FALSE)),"",VLOOKUP($S111,'USER FORM2'!$B$10:$AU$21,7,FALSE))</f>
        <v/>
      </c>
      <c r="M111" s="341" t="str">
        <f>IF(ISERROR(VLOOKUP($S111,'USER FORM2'!$B$10:$BB$21,51,FALSE)),"",VLOOKUP($S111,'USER FORM2'!$B$10:$BB$21,51,FALSE))</f>
        <v/>
      </c>
      <c r="N111" s="341" t="str">
        <f>IF(ISERROR(VLOOKUP($S111,'USER FORM2'!$B$10:$BB$21,52,FALSE)),"",VLOOKUP($S111,'USER FORM2'!$B$10:$BB$21,52,FALSE))</f>
        <v/>
      </c>
      <c r="O111" s="341" t="str">
        <f>IF(ISERROR(VLOOKUP($S111,'USER FORM2'!$B$10:$BB$21,12,FALSE)),"",VLOOKUP($S111,'USER FORM2'!$B$10:$BB$21,12,FALSE))</f>
        <v/>
      </c>
      <c r="P111" s="342" t="str">
        <f>IF(ISERROR(VLOOKUP($S111,'USER FORM2'!$B$10:$BB$21,13,FALSE)),"",IF(VLOOKUP($S111,'USER FORM2'!$B$10:$BB$21,13,FALSE)="","",VLOOKUP($S111,'USER FORM2'!$B$10:$BB$21,13,FALSE)))</f>
        <v/>
      </c>
      <c r="Q111" s="342" t="str">
        <f>IF(ISERROR(VLOOKUP($S111,'USER FORM2'!$B$10:$BB$21,16,FALSE)),"",VLOOKUP($S111,'USER FORM2'!$B$10:$BB$21,16,FALSE))</f>
        <v/>
      </c>
      <c r="R111" s="342" t="str">
        <f>IF(ISERROR(VLOOKUP($S111,'USER FORM2'!$B$10:$AW$21,43,FALSE)),"",VLOOKUP($S111,'USER FORM2'!$B$10:$AW$21,43,FALSE))</f>
        <v/>
      </c>
      <c r="S111" s="340" t="str">
        <f>IF('USER FORM3'!C112="","",'USER FORM3'!C112)</f>
        <v/>
      </c>
      <c r="T111" s="340" t="str">
        <f>IF('USER FORM3'!D112="","",'USER FORM3'!D112)</f>
        <v/>
      </c>
      <c r="U111" s="340" t="str">
        <f>IF('USER FORM3'!E112="","",'USER FORM3'!E112)</f>
        <v/>
      </c>
      <c r="V111" s="340" t="str">
        <f>IF('USER FORM3'!F112="","",'USER FORM3'!F112)</f>
        <v/>
      </c>
      <c r="W111" s="340" t="str">
        <f>IF('USER FORM3'!G112="","",'USER FORM3'!G112)</f>
        <v/>
      </c>
      <c r="X111" s="340" t="str">
        <f>IF('USER FORM3'!H112="","",'USER FORM3'!H112)</f>
        <v/>
      </c>
      <c r="Y111" s="340" t="str">
        <f>IF('USER FORM3'!I112="","",'USER FORM3'!I112)</f>
        <v/>
      </c>
      <c r="Z111" s="340" t="str">
        <f>IF('USER FORM3'!J112="","",'USER FORM3'!J112)</f>
        <v/>
      </c>
      <c r="AA111" s="340" t="str">
        <f>IF('USER FORM3'!K112="","",'USER FORM3'!K112)</f>
        <v/>
      </c>
      <c r="AB111" s="340" t="str">
        <f>IF('USER FORM3'!L112="","",'USER FORM3'!L112)</f>
        <v/>
      </c>
      <c r="AC111" s="340" t="str">
        <f>IF('USER FORM3'!M112="","",'USER FORM3'!M112)</f>
        <v/>
      </c>
      <c r="AD111" s="340" t="str">
        <f>IF('USER FORM3'!N112="","",'USER FORM3'!N112)</f>
        <v/>
      </c>
      <c r="AE111" s="340" t="str">
        <f>IF('USER FORM3'!O112="","",'USER FORM3'!O112)</f>
        <v/>
      </c>
      <c r="AF111" s="340" t="str">
        <f>IF('USER FORM3'!P112="","",'USER FORM3'!P112)</f>
        <v/>
      </c>
      <c r="AG111" s="340" t="str">
        <f>IF('USER FORM3'!Q112="","",'USER FORM3'!Q112)</f>
        <v/>
      </c>
      <c r="AH111" s="14"/>
      <c r="AI111" s="14"/>
      <c r="AJ111" s="14"/>
      <c r="AK111" s="14"/>
      <c r="AL111" s="14"/>
      <c r="AM111" s="332" t="str">
        <f>'USER FORM3'!$AY$17</f>
        <v/>
      </c>
      <c r="AN111" s="335" t="str">
        <f>'USER FORM3'!$AY$24</f>
        <v/>
      </c>
      <c r="AO111" s="336" t="str">
        <f>'USER FORM3'!$AY$18</f>
        <v/>
      </c>
      <c r="AP111" s="336" t="str">
        <f>'USER FORM3'!$AY$20</f>
        <v/>
      </c>
      <c r="AQ111" s="337" t="str">
        <f>'USER FORM3'!$AY$19</f>
        <v/>
      </c>
      <c r="AR111" s="337" t="str">
        <f>'USER FORM3'!$AY$22</f>
        <v/>
      </c>
      <c r="AS111" s="436" t="str">
        <f>'USER FORM3'!$AY$36</f>
        <v/>
      </c>
      <c r="AT111" s="336">
        <f>'USER FORM3'!$AY$23</f>
        <v>1</v>
      </c>
      <c r="AU111" s="336" t="str">
        <f>'USER FORM3'!$AY$21</f>
        <v/>
      </c>
      <c r="AV111" s="337" t="str">
        <f>IFERROR('USER FORM3'!$AY$25,"")</f>
        <v/>
      </c>
      <c r="AW111" s="338">
        <f>COUNTIFS(DEGREE_TYPE,"Bachelor",'USER FORM2'!$N$10:$N$21,"PROGRAM GRADUATED")+COUNTIFS(DEGREE_TYPE,"Bachelor",'USER FORM2'!$N$10:$N$21,"PROGRAM IN PROGRESS")</f>
        <v>0</v>
      </c>
      <c r="AX111" s="338">
        <f t="shared" si="2"/>
        <v>0</v>
      </c>
      <c r="AY111" s="338">
        <f t="shared" si="3"/>
        <v>0</v>
      </c>
      <c r="AZ111" s="332" t="str">
        <f>'USER FORM2'!$AQ$3</f>
        <v/>
      </c>
      <c r="BA111" s="337" t="str">
        <f>'USER FORM5'!$AP$2</f>
        <v/>
      </c>
      <c r="BB111" s="332" t="str">
        <f>IF('USER FORM5'!$AE$2=0,"",'USER FORM5'!$AE$2)</f>
        <v>NO</v>
      </c>
      <c r="BC111" s="337" t="str">
        <f>'USER FORM5'!$AZ$2</f>
        <v>NO EXTC</v>
      </c>
      <c r="BD111" s="332" t="str">
        <f>IF('USER FEEDBACK'!$C$47=0,"",'USER FEEDBACK'!$C$47)</f>
        <v/>
      </c>
      <c r="BE111" t="str">
        <f>'USER FEEDBACK'!$Q$8</f>
        <v>NO</v>
      </c>
      <c r="BF111" t="str">
        <f>'USER FEEDBACK'!$Q$11</f>
        <v>Missing Information</v>
      </c>
      <c r="BG111" t="str">
        <f>'USER FEEDBACK'!$Q$14</f>
        <v>No</v>
      </c>
      <c r="BH111" t="str">
        <f>'USER FEEDBACK'!$Q$20&amp;" "&amp;'USER FEEDBACK'!$Q$21&amp;" "&amp;'USER FEEDBACK'!$Q$22</f>
        <v xml:space="preserve">  - -  - -</v>
      </c>
      <c r="BI111" t="str">
        <f>'USER FORM1'!$C$65</f>
        <v>VERSION 2</v>
      </c>
      <c r="BJ111">
        <f>'USER FORM4'!$G$38</f>
        <v>0</v>
      </c>
      <c r="BK111">
        <f>'USER FEEDBACK'!$V$7</f>
        <v>0</v>
      </c>
      <c r="BL111" t="str">
        <f>(IF(OR('USER FEEDBACK'!$Z$64,'USER FEEDBACK'!$Z$31="Q4R"),"Y","N"))</f>
        <v>N</v>
      </c>
      <c r="BM111">
        <f>'USER FORM1'!$D$25</f>
        <v>0</v>
      </c>
      <c r="BN111">
        <f>'USER FORM1'!$D$26</f>
        <v>0</v>
      </c>
      <c r="BO111">
        <f>'USER FORM1'!$D$27</f>
        <v>0</v>
      </c>
      <c r="BP111" t="str">
        <f>IF('USER FEEDBACK'!$AA$64=TRUE, "Y","N")</f>
        <v>N</v>
      </c>
      <c r="BQ111" t="str">
        <f>IF('USER FEEDBACK'!$AC$64=TRUE, "Y","N")</f>
        <v>N</v>
      </c>
      <c r="BR111" t="str">
        <f>IF('USER FEEDBACK'!$AB$64=TRUE, "Y","N")</f>
        <v>N</v>
      </c>
      <c r="BS111" t="str">
        <f>IF('USER FEEDBACK'!$AD$64=TRUE, "Y","N")</f>
        <v>N</v>
      </c>
      <c r="BT111" t="str">
        <f>IF('USER FEEDBACK'!$AE$64=TRUE, "Y","N")</f>
        <v>N</v>
      </c>
      <c r="BU111" t="str">
        <f>IF('USER FEEDBACK'!$AF$64=TRUE, "Y","N")</f>
        <v>N</v>
      </c>
      <c r="BV111">
        <f>'CHECK CONTEXT'!$B$8</f>
        <v>0</v>
      </c>
      <c r="BW111" s="15">
        <f>'CHECK CONTEXT'!$B$12</f>
        <v>0</v>
      </c>
      <c r="BX111">
        <f>'CHECK CONTEXT'!$I$5</f>
        <v>0</v>
      </c>
      <c r="BY111">
        <f ca="1">SUM('USER FEEDBACK'!$G$7:$G$17)</f>
        <v>0</v>
      </c>
      <c r="BZ111">
        <f>'CHECK CONTEXT'!$B$5</f>
        <v>0</v>
      </c>
      <c r="CA111">
        <f>'CHECK CONTEXT'!$B$6</f>
        <v>0</v>
      </c>
      <c r="CB111">
        <f>'CHECK CONTEXT'!$B$7</f>
        <v>0</v>
      </c>
      <c r="CC111">
        <f>'CHECK CONTEXT'!$B$8</f>
        <v>0</v>
      </c>
      <c r="CD111">
        <f>'CHECK CONTEXT'!$B$9</f>
        <v>0</v>
      </c>
    </row>
    <row r="112" spans="1:82">
      <c r="A112" s="332" t="str">
        <f>IF('USER FORM1'!$C$10="","",'USER FORM1'!$C$10)</f>
        <v/>
      </c>
      <c r="B112" s="332" t="str">
        <f>IF('USER FORM1'!$D$10="","",'USER FORM1'!$D$10)</f>
        <v/>
      </c>
      <c r="C112" s="332" t="str">
        <f>TRIM(IF('USER FORM1'!$E$10="", "",'USER FORM1'!$E$10))</f>
        <v/>
      </c>
      <c r="D112" s="332" t="str">
        <f>IF('USER FORM1'!$F$10="","",'USER FORM1'!$F$10)</f>
        <v/>
      </c>
      <c r="E112" s="332" t="str">
        <f>IF('USER FORM1'!$G$10="", "",'USER FORM1'!$G$10)</f>
        <v/>
      </c>
      <c r="F112" s="339" t="s">
        <v>16107</v>
      </c>
      <c r="G112" s="340" t="str">
        <f>IF(ISERROR(VLOOKUP($S112,'USER FORM2'!$B$10:$AU$21,2,FALSE)),"",VLOOKUP($S112,'USER FORM2'!$B$10:$AU$21,2,FALSE))</f>
        <v/>
      </c>
      <c r="H112" s="340" t="str">
        <f>IF(ISERROR(VLOOKUP($S112,'USER FORM2'!$B$10:$AU$21,3,FALSE)),"",VLOOKUP($S112,'USER FORM2'!$B$10:$AU$21,3,FALSE))</f>
        <v/>
      </c>
      <c r="I112" s="340" t="str">
        <f>IF(ISERROR(VLOOKUP($S112,'USER FORM2'!$B$10:$AU$21,4,FALSE)),"",VLOOKUP($S112,'USER FORM2'!$B$10:$AU$21,4,FALSE))</f>
        <v/>
      </c>
      <c r="J112" s="340" t="str">
        <f>IF(ISERROR(VLOOKUP($S112,'USER FORM2'!$B$10:$AU$21,5,FALSE)),"",VLOOKUP($S112,'USER FORM2'!$B$10:$AU$21,5,FALSE))</f>
        <v/>
      </c>
      <c r="K112" s="340" t="str">
        <f>IF(ISERROR(VLOOKUP($S112,'USER FORM2'!$B$10:$AU$21,6,FALSE)),"",VLOOKUP($S112,'USER FORM2'!$B$10:$AU$21,6,FALSE))</f>
        <v/>
      </c>
      <c r="L112" s="340" t="str">
        <f>IF(ISERROR(VLOOKUP($S112,'USER FORM2'!$B$10:$AU$21,7,FALSE)),"",VLOOKUP($S112,'USER FORM2'!$B$10:$AU$21,7,FALSE))</f>
        <v/>
      </c>
      <c r="M112" s="341" t="str">
        <f>IF(ISERROR(VLOOKUP($S112,'USER FORM2'!$B$10:$BB$21,51,FALSE)),"",VLOOKUP($S112,'USER FORM2'!$B$10:$BB$21,51,FALSE))</f>
        <v/>
      </c>
      <c r="N112" s="341" t="str">
        <f>IF(ISERROR(VLOOKUP($S112,'USER FORM2'!$B$10:$BB$21,52,FALSE)),"",VLOOKUP($S112,'USER FORM2'!$B$10:$BB$21,52,FALSE))</f>
        <v/>
      </c>
      <c r="O112" s="341" t="str">
        <f>IF(ISERROR(VLOOKUP($S112,'USER FORM2'!$B$10:$BB$21,12,FALSE)),"",VLOOKUP($S112,'USER FORM2'!$B$10:$BB$21,12,FALSE))</f>
        <v/>
      </c>
      <c r="P112" s="342" t="str">
        <f>IF(ISERROR(VLOOKUP($S112,'USER FORM2'!$B$10:$BB$21,13,FALSE)),"",IF(VLOOKUP($S112,'USER FORM2'!$B$10:$BB$21,13,FALSE)="","",VLOOKUP($S112,'USER FORM2'!$B$10:$BB$21,13,FALSE)))</f>
        <v/>
      </c>
      <c r="Q112" s="342" t="str">
        <f>IF(ISERROR(VLOOKUP($S112,'USER FORM2'!$B$10:$BB$21,16,FALSE)),"",VLOOKUP($S112,'USER FORM2'!$B$10:$BB$21,16,FALSE))</f>
        <v/>
      </c>
      <c r="R112" s="342" t="str">
        <f>IF(ISERROR(VLOOKUP($S112,'USER FORM2'!$B$10:$AW$21,43,FALSE)),"",VLOOKUP($S112,'USER FORM2'!$B$10:$AW$21,43,FALSE))</f>
        <v/>
      </c>
      <c r="S112" s="340" t="str">
        <f>IF('USER FORM3'!C113="","",'USER FORM3'!C113)</f>
        <v/>
      </c>
      <c r="T112" s="340" t="str">
        <f>IF('USER FORM3'!D113="","",'USER FORM3'!D113)</f>
        <v/>
      </c>
      <c r="U112" s="340" t="str">
        <f>IF('USER FORM3'!E113="","",'USER FORM3'!E113)</f>
        <v/>
      </c>
      <c r="V112" s="340" t="str">
        <f>IF('USER FORM3'!F113="","",'USER FORM3'!F113)</f>
        <v/>
      </c>
      <c r="W112" s="340" t="str">
        <f>IF('USER FORM3'!G113="","",'USER FORM3'!G113)</f>
        <v/>
      </c>
      <c r="X112" s="340" t="str">
        <f>IF('USER FORM3'!H113="","",'USER FORM3'!H113)</f>
        <v/>
      </c>
      <c r="Y112" s="340" t="str">
        <f>IF('USER FORM3'!I113="","",'USER FORM3'!I113)</f>
        <v/>
      </c>
      <c r="Z112" s="340" t="str">
        <f>IF('USER FORM3'!J113="","",'USER FORM3'!J113)</f>
        <v/>
      </c>
      <c r="AA112" s="340" t="str">
        <f>IF('USER FORM3'!K113="","",'USER FORM3'!K113)</f>
        <v/>
      </c>
      <c r="AB112" s="340" t="str">
        <f>IF('USER FORM3'!L113="","",'USER FORM3'!L113)</f>
        <v/>
      </c>
      <c r="AC112" s="340" t="str">
        <f>IF('USER FORM3'!M113="","",'USER FORM3'!M113)</f>
        <v/>
      </c>
      <c r="AD112" s="340" t="str">
        <f>IF('USER FORM3'!N113="","",'USER FORM3'!N113)</f>
        <v/>
      </c>
      <c r="AE112" s="340" t="str">
        <f>IF('USER FORM3'!O113="","",'USER FORM3'!O113)</f>
        <v/>
      </c>
      <c r="AF112" s="340" t="str">
        <f>IF('USER FORM3'!P113="","",'USER FORM3'!P113)</f>
        <v/>
      </c>
      <c r="AG112" s="340" t="str">
        <f>IF('USER FORM3'!Q113="","",'USER FORM3'!Q113)</f>
        <v/>
      </c>
      <c r="AH112" s="14"/>
      <c r="AI112" s="14"/>
      <c r="AJ112" s="14"/>
      <c r="AK112" s="14"/>
      <c r="AL112" s="14"/>
      <c r="AM112" s="332" t="str">
        <f>'USER FORM3'!$AY$17</f>
        <v/>
      </c>
      <c r="AN112" s="335" t="str">
        <f>'USER FORM3'!$AY$24</f>
        <v/>
      </c>
      <c r="AO112" s="336" t="str">
        <f>'USER FORM3'!$AY$18</f>
        <v/>
      </c>
      <c r="AP112" s="336" t="str">
        <f>'USER FORM3'!$AY$20</f>
        <v/>
      </c>
      <c r="AQ112" s="337" t="str">
        <f>'USER FORM3'!$AY$19</f>
        <v/>
      </c>
      <c r="AR112" s="337" t="str">
        <f>'USER FORM3'!$AY$22</f>
        <v/>
      </c>
      <c r="AS112" s="436" t="str">
        <f>'USER FORM3'!$AY$36</f>
        <v/>
      </c>
      <c r="AT112" s="336">
        <f>'USER FORM3'!$AY$23</f>
        <v>1</v>
      </c>
      <c r="AU112" s="336" t="str">
        <f>'USER FORM3'!$AY$21</f>
        <v/>
      </c>
      <c r="AV112" s="337" t="str">
        <f>IFERROR('USER FORM3'!$AY$25,"")</f>
        <v/>
      </c>
      <c r="AW112" s="338">
        <f>COUNTIFS(DEGREE_TYPE,"Bachelor",'USER FORM2'!$N$10:$N$21,"PROGRAM GRADUATED")+COUNTIFS(DEGREE_TYPE,"Bachelor",'USER FORM2'!$N$10:$N$21,"PROGRAM IN PROGRESS")</f>
        <v>0</v>
      </c>
      <c r="AX112" s="338">
        <f t="shared" si="2"/>
        <v>0</v>
      </c>
      <c r="AY112" s="338">
        <f t="shared" si="3"/>
        <v>0</v>
      </c>
      <c r="AZ112" s="332" t="str">
        <f>'USER FORM2'!$AQ$3</f>
        <v/>
      </c>
      <c r="BA112" s="337" t="str">
        <f>'USER FORM5'!$AP$2</f>
        <v/>
      </c>
      <c r="BB112" s="332" t="str">
        <f>IF('USER FORM5'!$AE$2=0,"",'USER FORM5'!$AE$2)</f>
        <v>NO</v>
      </c>
      <c r="BC112" s="337" t="str">
        <f>'USER FORM5'!$AZ$2</f>
        <v>NO EXTC</v>
      </c>
      <c r="BD112" s="332" t="str">
        <f>IF('USER FEEDBACK'!$C$47=0,"",'USER FEEDBACK'!$C$47)</f>
        <v/>
      </c>
      <c r="BE112" t="str">
        <f>'USER FEEDBACK'!$Q$8</f>
        <v>NO</v>
      </c>
      <c r="BF112" t="str">
        <f>'USER FEEDBACK'!$Q$11</f>
        <v>Missing Information</v>
      </c>
      <c r="BG112" t="str">
        <f>'USER FEEDBACK'!$Q$14</f>
        <v>No</v>
      </c>
      <c r="BH112" t="str">
        <f>'USER FEEDBACK'!$Q$20&amp;" "&amp;'USER FEEDBACK'!$Q$21&amp;" "&amp;'USER FEEDBACK'!$Q$22</f>
        <v xml:space="preserve">  - -  - -</v>
      </c>
      <c r="BI112" t="str">
        <f>'USER FORM1'!$C$65</f>
        <v>VERSION 2</v>
      </c>
      <c r="BJ112">
        <f>'USER FORM4'!$G$38</f>
        <v>0</v>
      </c>
      <c r="BK112">
        <f>'USER FEEDBACK'!$V$7</f>
        <v>0</v>
      </c>
      <c r="BL112" t="str">
        <f>(IF(OR('USER FEEDBACK'!$Z$64,'USER FEEDBACK'!$Z$31="Q4R"),"Y","N"))</f>
        <v>N</v>
      </c>
      <c r="BM112">
        <f>'USER FORM1'!$D$25</f>
        <v>0</v>
      </c>
      <c r="BN112">
        <f>'USER FORM1'!$D$26</f>
        <v>0</v>
      </c>
      <c r="BO112">
        <f>'USER FORM1'!$D$27</f>
        <v>0</v>
      </c>
      <c r="BP112" t="str">
        <f>IF('USER FEEDBACK'!$AA$64=TRUE, "Y","N")</f>
        <v>N</v>
      </c>
      <c r="BQ112" t="str">
        <f>IF('USER FEEDBACK'!$AC$64=TRUE, "Y","N")</f>
        <v>N</v>
      </c>
      <c r="BR112" t="str">
        <f>IF('USER FEEDBACK'!$AB$64=TRUE, "Y","N")</f>
        <v>N</v>
      </c>
      <c r="BS112" t="str">
        <f>IF('USER FEEDBACK'!$AD$64=TRUE, "Y","N")</f>
        <v>N</v>
      </c>
      <c r="BT112" t="str">
        <f>IF('USER FEEDBACK'!$AE$64=TRUE, "Y","N")</f>
        <v>N</v>
      </c>
      <c r="BU112" t="str">
        <f>IF('USER FEEDBACK'!$AF$64=TRUE, "Y","N")</f>
        <v>N</v>
      </c>
      <c r="BV112">
        <f>'CHECK CONTEXT'!$B$8</f>
        <v>0</v>
      </c>
      <c r="BW112" s="15">
        <f>'CHECK CONTEXT'!$B$12</f>
        <v>0</v>
      </c>
      <c r="BX112">
        <f>'CHECK CONTEXT'!$I$5</f>
        <v>0</v>
      </c>
      <c r="BY112">
        <f ca="1">SUM('USER FEEDBACK'!$G$7:$G$17)</f>
        <v>0</v>
      </c>
      <c r="BZ112">
        <f>'CHECK CONTEXT'!$B$5</f>
        <v>0</v>
      </c>
      <c r="CA112">
        <f>'CHECK CONTEXT'!$B$6</f>
        <v>0</v>
      </c>
      <c r="CB112">
        <f>'CHECK CONTEXT'!$B$7</f>
        <v>0</v>
      </c>
      <c r="CC112">
        <f>'CHECK CONTEXT'!$B$8</f>
        <v>0</v>
      </c>
      <c r="CD112">
        <f>'CHECK CONTEXT'!$B$9</f>
        <v>0</v>
      </c>
    </row>
    <row r="113" spans="1:82">
      <c r="A113" s="332" t="str">
        <f>IF('USER FORM1'!$C$10="","",'USER FORM1'!$C$10)</f>
        <v/>
      </c>
      <c r="B113" s="332" t="str">
        <f>IF('USER FORM1'!$D$10="","",'USER FORM1'!$D$10)</f>
        <v/>
      </c>
      <c r="C113" s="332" t="str">
        <f>TRIM(IF('USER FORM1'!$E$10="", "",'USER FORM1'!$E$10))</f>
        <v/>
      </c>
      <c r="D113" s="332" t="str">
        <f>IF('USER FORM1'!$F$10="","",'USER FORM1'!$F$10)</f>
        <v/>
      </c>
      <c r="E113" s="332" t="str">
        <f>IF('USER FORM1'!$G$10="", "",'USER FORM1'!$G$10)</f>
        <v/>
      </c>
      <c r="F113" s="339" t="s">
        <v>16107</v>
      </c>
      <c r="G113" s="340" t="str">
        <f>IF(ISERROR(VLOOKUP($S113,'USER FORM2'!$B$10:$AU$21,2,FALSE)),"",VLOOKUP($S113,'USER FORM2'!$B$10:$AU$21,2,FALSE))</f>
        <v/>
      </c>
      <c r="H113" s="340" t="str">
        <f>IF(ISERROR(VLOOKUP($S113,'USER FORM2'!$B$10:$AU$21,3,FALSE)),"",VLOOKUP($S113,'USER FORM2'!$B$10:$AU$21,3,FALSE))</f>
        <v/>
      </c>
      <c r="I113" s="340" t="str">
        <f>IF(ISERROR(VLOOKUP($S113,'USER FORM2'!$B$10:$AU$21,4,FALSE)),"",VLOOKUP($S113,'USER FORM2'!$B$10:$AU$21,4,FALSE))</f>
        <v/>
      </c>
      <c r="J113" s="340" t="str">
        <f>IF(ISERROR(VLOOKUP($S113,'USER FORM2'!$B$10:$AU$21,5,FALSE)),"",VLOOKUP($S113,'USER FORM2'!$B$10:$AU$21,5,FALSE))</f>
        <v/>
      </c>
      <c r="K113" s="340" t="str">
        <f>IF(ISERROR(VLOOKUP($S113,'USER FORM2'!$B$10:$AU$21,6,FALSE)),"",VLOOKUP($S113,'USER FORM2'!$B$10:$AU$21,6,FALSE))</f>
        <v/>
      </c>
      <c r="L113" s="340" t="str">
        <f>IF(ISERROR(VLOOKUP($S113,'USER FORM2'!$B$10:$AU$21,7,FALSE)),"",VLOOKUP($S113,'USER FORM2'!$B$10:$AU$21,7,FALSE))</f>
        <v/>
      </c>
      <c r="M113" s="341" t="str">
        <f>IF(ISERROR(VLOOKUP($S113,'USER FORM2'!$B$10:$BB$21,51,FALSE)),"",VLOOKUP($S113,'USER FORM2'!$B$10:$BB$21,51,FALSE))</f>
        <v/>
      </c>
      <c r="N113" s="341" t="str">
        <f>IF(ISERROR(VLOOKUP($S113,'USER FORM2'!$B$10:$BB$21,52,FALSE)),"",VLOOKUP($S113,'USER FORM2'!$B$10:$BB$21,52,FALSE))</f>
        <v/>
      </c>
      <c r="O113" s="341" t="str">
        <f>IF(ISERROR(VLOOKUP($S113,'USER FORM2'!$B$10:$BB$21,12,FALSE)),"",VLOOKUP($S113,'USER FORM2'!$B$10:$BB$21,12,FALSE))</f>
        <v/>
      </c>
      <c r="P113" s="342" t="str">
        <f>IF(ISERROR(VLOOKUP($S113,'USER FORM2'!$B$10:$BB$21,13,FALSE)),"",IF(VLOOKUP($S113,'USER FORM2'!$B$10:$BB$21,13,FALSE)="","",VLOOKUP($S113,'USER FORM2'!$B$10:$BB$21,13,FALSE)))</f>
        <v/>
      </c>
      <c r="Q113" s="342" t="str">
        <f>IF(ISERROR(VLOOKUP($S113,'USER FORM2'!$B$10:$BB$21,16,FALSE)),"",VLOOKUP($S113,'USER FORM2'!$B$10:$BB$21,16,FALSE))</f>
        <v/>
      </c>
      <c r="R113" s="342" t="str">
        <f>IF(ISERROR(VLOOKUP($S113,'USER FORM2'!$B$10:$AW$21,43,FALSE)),"",VLOOKUP($S113,'USER FORM2'!$B$10:$AW$21,43,FALSE))</f>
        <v/>
      </c>
      <c r="S113" s="340" t="str">
        <f>IF('USER FORM3'!C114="","",'USER FORM3'!C114)</f>
        <v/>
      </c>
      <c r="T113" s="340" t="str">
        <f>IF('USER FORM3'!D114="","",'USER FORM3'!D114)</f>
        <v/>
      </c>
      <c r="U113" s="340" t="str">
        <f>IF('USER FORM3'!E114="","",'USER FORM3'!E114)</f>
        <v/>
      </c>
      <c r="V113" s="340" t="str">
        <f>IF('USER FORM3'!F114="","",'USER FORM3'!F114)</f>
        <v/>
      </c>
      <c r="W113" s="340" t="str">
        <f>IF('USER FORM3'!G114="","",'USER FORM3'!G114)</f>
        <v/>
      </c>
      <c r="X113" s="340" t="str">
        <f>IF('USER FORM3'!H114="","",'USER FORM3'!H114)</f>
        <v/>
      </c>
      <c r="Y113" s="340" t="str">
        <f>IF('USER FORM3'!I114="","",'USER FORM3'!I114)</f>
        <v/>
      </c>
      <c r="Z113" s="340" t="str">
        <f>IF('USER FORM3'!J114="","",'USER FORM3'!J114)</f>
        <v/>
      </c>
      <c r="AA113" s="340" t="str">
        <f>IF('USER FORM3'!K114="","",'USER FORM3'!K114)</f>
        <v/>
      </c>
      <c r="AB113" s="340" t="str">
        <f>IF('USER FORM3'!L114="","",'USER FORM3'!L114)</f>
        <v/>
      </c>
      <c r="AC113" s="340" t="str">
        <f>IF('USER FORM3'!M114="","",'USER FORM3'!M114)</f>
        <v/>
      </c>
      <c r="AD113" s="340" t="str">
        <f>IF('USER FORM3'!N114="","",'USER FORM3'!N114)</f>
        <v/>
      </c>
      <c r="AE113" s="340" t="str">
        <f>IF('USER FORM3'!O114="","",'USER FORM3'!O114)</f>
        <v/>
      </c>
      <c r="AF113" s="340" t="str">
        <f>IF('USER FORM3'!P114="","",'USER FORM3'!P114)</f>
        <v/>
      </c>
      <c r="AG113" s="340" t="str">
        <f>IF('USER FORM3'!Q114="","",'USER FORM3'!Q114)</f>
        <v/>
      </c>
      <c r="AH113" s="14"/>
      <c r="AI113" s="14"/>
      <c r="AJ113" s="14"/>
      <c r="AK113" s="14"/>
      <c r="AL113" s="14"/>
      <c r="AM113" s="332" t="str">
        <f>'USER FORM3'!$AY$17</f>
        <v/>
      </c>
      <c r="AN113" s="335" t="str">
        <f>'USER FORM3'!$AY$24</f>
        <v/>
      </c>
      <c r="AO113" s="336" t="str">
        <f>'USER FORM3'!$AY$18</f>
        <v/>
      </c>
      <c r="AP113" s="336" t="str">
        <f>'USER FORM3'!$AY$20</f>
        <v/>
      </c>
      <c r="AQ113" s="337" t="str">
        <f>'USER FORM3'!$AY$19</f>
        <v/>
      </c>
      <c r="AR113" s="337" t="str">
        <f>'USER FORM3'!$AY$22</f>
        <v/>
      </c>
      <c r="AS113" s="436" t="str">
        <f>'USER FORM3'!$AY$36</f>
        <v/>
      </c>
      <c r="AT113" s="336">
        <f>'USER FORM3'!$AY$23</f>
        <v>1</v>
      </c>
      <c r="AU113" s="336" t="str">
        <f>'USER FORM3'!$AY$21</f>
        <v/>
      </c>
      <c r="AV113" s="337" t="str">
        <f>IFERROR('USER FORM3'!$AY$25,"")</f>
        <v/>
      </c>
      <c r="AW113" s="338">
        <f>COUNTIFS(DEGREE_TYPE,"Bachelor",'USER FORM2'!$N$10:$N$21,"PROGRAM GRADUATED")+COUNTIFS(DEGREE_TYPE,"Bachelor",'USER FORM2'!$N$10:$N$21,"PROGRAM IN PROGRESS")</f>
        <v>0</v>
      </c>
      <c r="AX113" s="338">
        <f t="shared" si="2"/>
        <v>0</v>
      </c>
      <c r="AY113" s="338">
        <f t="shared" si="3"/>
        <v>0</v>
      </c>
      <c r="AZ113" s="332" t="str">
        <f>'USER FORM2'!$AQ$3</f>
        <v/>
      </c>
      <c r="BA113" s="337" t="str">
        <f>'USER FORM5'!$AP$2</f>
        <v/>
      </c>
      <c r="BB113" s="332" t="str">
        <f>IF('USER FORM5'!$AE$2=0,"",'USER FORM5'!$AE$2)</f>
        <v>NO</v>
      </c>
      <c r="BC113" s="337" t="str">
        <f>'USER FORM5'!$AZ$2</f>
        <v>NO EXTC</v>
      </c>
      <c r="BD113" s="332" t="str">
        <f>IF('USER FEEDBACK'!$C$47=0,"",'USER FEEDBACK'!$C$47)</f>
        <v/>
      </c>
      <c r="BE113" t="str">
        <f>'USER FEEDBACK'!$Q$8</f>
        <v>NO</v>
      </c>
      <c r="BF113" t="str">
        <f>'USER FEEDBACK'!$Q$11</f>
        <v>Missing Information</v>
      </c>
      <c r="BG113" t="str">
        <f>'USER FEEDBACK'!$Q$14</f>
        <v>No</v>
      </c>
      <c r="BH113" t="str">
        <f>'USER FEEDBACK'!$Q$20&amp;" "&amp;'USER FEEDBACK'!$Q$21&amp;" "&amp;'USER FEEDBACK'!$Q$22</f>
        <v xml:space="preserve">  - -  - -</v>
      </c>
      <c r="BI113" t="str">
        <f>'USER FORM1'!$C$65</f>
        <v>VERSION 2</v>
      </c>
      <c r="BJ113">
        <f>'USER FORM4'!$G$38</f>
        <v>0</v>
      </c>
      <c r="BK113">
        <f>'USER FEEDBACK'!$V$7</f>
        <v>0</v>
      </c>
      <c r="BL113" t="str">
        <f>(IF(OR('USER FEEDBACK'!$Z$64,'USER FEEDBACK'!$Z$31="Q4R"),"Y","N"))</f>
        <v>N</v>
      </c>
      <c r="BM113">
        <f>'USER FORM1'!$D$25</f>
        <v>0</v>
      </c>
      <c r="BN113">
        <f>'USER FORM1'!$D$26</f>
        <v>0</v>
      </c>
      <c r="BO113">
        <f>'USER FORM1'!$D$27</f>
        <v>0</v>
      </c>
      <c r="BP113" t="str">
        <f>IF('USER FEEDBACK'!$AA$64=TRUE, "Y","N")</f>
        <v>N</v>
      </c>
      <c r="BQ113" t="str">
        <f>IF('USER FEEDBACK'!$AC$64=TRUE, "Y","N")</f>
        <v>N</v>
      </c>
      <c r="BR113" t="str">
        <f>IF('USER FEEDBACK'!$AB$64=TRUE, "Y","N")</f>
        <v>N</v>
      </c>
      <c r="BS113" t="str">
        <f>IF('USER FEEDBACK'!$AD$64=TRUE, "Y","N")</f>
        <v>N</v>
      </c>
      <c r="BT113" t="str">
        <f>IF('USER FEEDBACK'!$AE$64=TRUE, "Y","N")</f>
        <v>N</v>
      </c>
      <c r="BU113" t="str">
        <f>IF('USER FEEDBACK'!$AF$64=TRUE, "Y","N")</f>
        <v>N</v>
      </c>
      <c r="BV113">
        <f>'CHECK CONTEXT'!$B$8</f>
        <v>0</v>
      </c>
      <c r="BW113" s="15">
        <f>'CHECK CONTEXT'!$B$12</f>
        <v>0</v>
      </c>
      <c r="BX113">
        <f>'CHECK CONTEXT'!$I$5</f>
        <v>0</v>
      </c>
      <c r="BY113">
        <f ca="1">SUM('USER FEEDBACK'!$G$7:$G$17)</f>
        <v>0</v>
      </c>
      <c r="BZ113">
        <f>'CHECK CONTEXT'!$B$5</f>
        <v>0</v>
      </c>
      <c r="CA113">
        <f>'CHECK CONTEXT'!$B$6</f>
        <v>0</v>
      </c>
      <c r="CB113">
        <f>'CHECK CONTEXT'!$B$7</f>
        <v>0</v>
      </c>
      <c r="CC113">
        <f>'CHECK CONTEXT'!$B$8</f>
        <v>0</v>
      </c>
      <c r="CD113">
        <f>'CHECK CONTEXT'!$B$9</f>
        <v>0</v>
      </c>
    </row>
    <row r="114" spans="1:82">
      <c r="A114" s="332" t="str">
        <f>IF('USER FORM1'!$C$10="","",'USER FORM1'!$C$10)</f>
        <v/>
      </c>
      <c r="B114" s="332" t="str">
        <f>IF('USER FORM1'!$D$10="","",'USER FORM1'!$D$10)</f>
        <v/>
      </c>
      <c r="C114" s="332" t="str">
        <f>TRIM(IF('USER FORM1'!$E$10="", "",'USER FORM1'!$E$10))</f>
        <v/>
      </c>
      <c r="D114" s="332" t="str">
        <f>IF('USER FORM1'!$F$10="","",'USER FORM1'!$F$10)</f>
        <v/>
      </c>
      <c r="E114" s="332" t="str">
        <f>IF('USER FORM1'!$G$10="", "",'USER FORM1'!$G$10)</f>
        <v/>
      </c>
      <c r="F114" s="339" t="s">
        <v>16107</v>
      </c>
      <c r="G114" s="340" t="str">
        <f>IF(ISERROR(VLOOKUP($S114,'USER FORM2'!$B$10:$AU$21,2,FALSE)),"",VLOOKUP($S114,'USER FORM2'!$B$10:$AU$21,2,FALSE))</f>
        <v/>
      </c>
      <c r="H114" s="340" t="str">
        <f>IF(ISERROR(VLOOKUP($S114,'USER FORM2'!$B$10:$AU$21,3,FALSE)),"",VLOOKUP($S114,'USER FORM2'!$B$10:$AU$21,3,FALSE))</f>
        <v/>
      </c>
      <c r="I114" s="340" t="str">
        <f>IF(ISERROR(VLOOKUP($S114,'USER FORM2'!$B$10:$AU$21,4,FALSE)),"",VLOOKUP($S114,'USER FORM2'!$B$10:$AU$21,4,FALSE))</f>
        <v/>
      </c>
      <c r="J114" s="340" t="str">
        <f>IF(ISERROR(VLOOKUP($S114,'USER FORM2'!$B$10:$AU$21,5,FALSE)),"",VLOOKUP($S114,'USER FORM2'!$B$10:$AU$21,5,FALSE))</f>
        <v/>
      </c>
      <c r="K114" s="340" t="str">
        <f>IF(ISERROR(VLOOKUP($S114,'USER FORM2'!$B$10:$AU$21,6,FALSE)),"",VLOOKUP($S114,'USER FORM2'!$B$10:$AU$21,6,FALSE))</f>
        <v/>
      </c>
      <c r="L114" s="340" t="str">
        <f>IF(ISERROR(VLOOKUP($S114,'USER FORM2'!$B$10:$AU$21,7,FALSE)),"",VLOOKUP($S114,'USER FORM2'!$B$10:$AU$21,7,FALSE))</f>
        <v/>
      </c>
      <c r="M114" s="341" t="str">
        <f>IF(ISERROR(VLOOKUP($S114,'USER FORM2'!$B$10:$BB$21,51,FALSE)),"",VLOOKUP($S114,'USER FORM2'!$B$10:$BB$21,51,FALSE))</f>
        <v/>
      </c>
      <c r="N114" s="341" t="str">
        <f>IF(ISERROR(VLOOKUP($S114,'USER FORM2'!$B$10:$BB$21,52,FALSE)),"",VLOOKUP($S114,'USER FORM2'!$B$10:$BB$21,52,FALSE))</f>
        <v/>
      </c>
      <c r="O114" s="341" t="str">
        <f>IF(ISERROR(VLOOKUP($S114,'USER FORM2'!$B$10:$BB$21,12,FALSE)),"",VLOOKUP($S114,'USER FORM2'!$B$10:$BB$21,12,FALSE))</f>
        <v/>
      </c>
      <c r="P114" s="342" t="str">
        <f>IF(ISERROR(VLOOKUP($S114,'USER FORM2'!$B$10:$BB$21,13,FALSE)),"",IF(VLOOKUP($S114,'USER FORM2'!$B$10:$BB$21,13,FALSE)="","",VLOOKUP($S114,'USER FORM2'!$B$10:$BB$21,13,FALSE)))</f>
        <v/>
      </c>
      <c r="Q114" s="342" t="str">
        <f>IF(ISERROR(VLOOKUP($S114,'USER FORM2'!$B$10:$BB$21,16,FALSE)),"",VLOOKUP($S114,'USER FORM2'!$B$10:$BB$21,16,FALSE))</f>
        <v/>
      </c>
      <c r="R114" s="342" t="str">
        <f>IF(ISERROR(VLOOKUP($S114,'USER FORM2'!$B$10:$AW$21,43,FALSE)),"",VLOOKUP($S114,'USER FORM2'!$B$10:$AW$21,43,FALSE))</f>
        <v/>
      </c>
      <c r="S114" s="340" t="str">
        <f>IF('USER FORM3'!C115="","",'USER FORM3'!C115)</f>
        <v/>
      </c>
      <c r="T114" s="340" t="str">
        <f>IF('USER FORM3'!D115="","",'USER FORM3'!D115)</f>
        <v/>
      </c>
      <c r="U114" s="340" t="str">
        <f>IF('USER FORM3'!E115="","",'USER FORM3'!E115)</f>
        <v/>
      </c>
      <c r="V114" s="340" t="str">
        <f>IF('USER FORM3'!F115="","",'USER FORM3'!F115)</f>
        <v/>
      </c>
      <c r="W114" s="340" t="str">
        <f>IF('USER FORM3'!G115="","",'USER FORM3'!G115)</f>
        <v/>
      </c>
      <c r="X114" s="340" t="str">
        <f>IF('USER FORM3'!H115="","",'USER FORM3'!H115)</f>
        <v/>
      </c>
      <c r="Y114" s="340" t="str">
        <f>IF('USER FORM3'!I115="","",'USER FORM3'!I115)</f>
        <v/>
      </c>
      <c r="Z114" s="340" t="str">
        <f>IF('USER FORM3'!J115="","",'USER FORM3'!J115)</f>
        <v/>
      </c>
      <c r="AA114" s="340" t="str">
        <f>IF('USER FORM3'!K115="","",'USER FORM3'!K115)</f>
        <v/>
      </c>
      <c r="AB114" s="340" t="str">
        <f>IF('USER FORM3'!L115="","",'USER FORM3'!L115)</f>
        <v/>
      </c>
      <c r="AC114" s="340" t="str">
        <f>IF('USER FORM3'!M115="","",'USER FORM3'!M115)</f>
        <v/>
      </c>
      <c r="AD114" s="340" t="str">
        <f>IF('USER FORM3'!N115="","",'USER FORM3'!N115)</f>
        <v/>
      </c>
      <c r="AE114" s="340" t="str">
        <f>IF('USER FORM3'!O115="","",'USER FORM3'!O115)</f>
        <v/>
      </c>
      <c r="AF114" s="340" t="str">
        <f>IF('USER FORM3'!P115="","",'USER FORM3'!P115)</f>
        <v/>
      </c>
      <c r="AG114" s="340" t="str">
        <f>IF('USER FORM3'!Q115="","",'USER FORM3'!Q115)</f>
        <v/>
      </c>
      <c r="AH114" s="14"/>
      <c r="AI114" s="14"/>
      <c r="AJ114" s="14"/>
      <c r="AK114" s="14"/>
      <c r="AL114" s="14"/>
      <c r="AM114" s="332" t="str">
        <f>'USER FORM3'!$AY$17</f>
        <v/>
      </c>
      <c r="AN114" s="335" t="str">
        <f>'USER FORM3'!$AY$24</f>
        <v/>
      </c>
      <c r="AO114" s="336" t="str">
        <f>'USER FORM3'!$AY$18</f>
        <v/>
      </c>
      <c r="AP114" s="336" t="str">
        <f>'USER FORM3'!$AY$20</f>
        <v/>
      </c>
      <c r="AQ114" s="337" t="str">
        <f>'USER FORM3'!$AY$19</f>
        <v/>
      </c>
      <c r="AR114" s="337" t="str">
        <f>'USER FORM3'!$AY$22</f>
        <v/>
      </c>
      <c r="AS114" s="436" t="str">
        <f>'USER FORM3'!$AY$36</f>
        <v/>
      </c>
      <c r="AT114" s="336">
        <f>'USER FORM3'!$AY$23</f>
        <v>1</v>
      </c>
      <c r="AU114" s="336" t="str">
        <f>'USER FORM3'!$AY$21</f>
        <v/>
      </c>
      <c r="AV114" s="337" t="str">
        <f>IFERROR('USER FORM3'!$AY$25,"")</f>
        <v/>
      </c>
      <c r="AW114" s="338">
        <f>COUNTIFS(DEGREE_TYPE,"Bachelor",'USER FORM2'!$N$10:$N$21,"PROGRAM GRADUATED")+COUNTIFS(DEGREE_TYPE,"Bachelor",'USER FORM2'!$N$10:$N$21,"PROGRAM IN PROGRESS")</f>
        <v>0</v>
      </c>
      <c r="AX114" s="338">
        <f t="shared" si="2"/>
        <v>0</v>
      </c>
      <c r="AY114" s="338">
        <f t="shared" si="3"/>
        <v>0</v>
      </c>
      <c r="AZ114" s="332" t="str">
        <f>'USER FORM2'!$AQ$3</f>
        <v/>
      </c>
      <c r="BA114" s="337" t="str">
        <f>'USER FORM5'!$AP$2</f>
        <v/>
      </c>
      <c r="BB114" s="332" t="str">
        <f>IF('USER FORM5'!$AE$2=0,"",'USER FORM5'!$AE$2)</f>
        <v>NO</v>
      </c>
      <c r="BC114" s="337" t="str">
        <f>'USER FORM5'!$AZ$2</f>
        <v>NO EXTC</v>
      </c>
      <c r="BD114" s="332" t="str">
        <f>IF('USER FEEDBACK'!$C$47=0,"",'USER FEEDBACK'!$C$47)</f>
        <v/>
      </c>
      <c r="BE114" t="str">
        <f>'USER FEEDBACK'!$Q$8</f>
        <v>NO</v>
      </c>
      <c r="BF114" t="str">
        <f>'USER FEEDBACK'!$Q$11</f>
        <v>Missing Information</v>
      </c>
      <c r="BG114" t="str">
        <f>'USER FEEDBACK'!$Q$14</f>
        <v>No</v>
      </c>
      <c r="BH114" t="str">
        <f>'USER FEEDBACK'!$Q$20&amp;" "&amp;'USER FEEDBACK'!$Q$21&amp;" "&amp;'USER FEEDBACK'!$Q$22</f>
        <v xml:space="preserve">  - -  - -</v>
      </c>
      <c r="BI114" t="str">
        <f>'USER FORM1'!$C$65</f>
        <v>VERSION 2</v>
      </c>
      <c r="BJ114">
        <f>'USER FORM4'!$G$38</f>
        <v>0</v>
      </c>
      <c r="BK114">
        <f>'USER FEEDBACK'!$V$7</f>
        <v>0</v>
      </c>
      <c r="BL114" t="str">
        <f>(IF(OR('USER FEEDBACK'!$Z$64,'USER FEEDBACK'!$Z$31="Q4R"),"Y","N"))</f>
        <v>N</v>
      </c>
      <c r="BM114">
        <f>'USER FORM1'!$D$25</f>
        <v>0</v>
      </c>
      <c r="BN114">
        <f>'USER FORM1'!$D$26</f>
        <v>0</v>
      </c>
      <c r="BO114">
        <f>'USER FORM1'!$D$27</f>
        <v>0</v>
      </c>
      <c r="BP114" t="str">
        <f>IF('USER FEEDBACK'!$AA$64=TRUE, "Y","N")</f>
        <v>N</v>
      </c>
      <c r="BQ114" t="str">
        <f>IF('USER FEEDBACK'!$AC$64=TRUE, "Y","N")</f>
        <v>N</v>
      </c>
      <c r="BR114" t="str">
        <f>IF('USER FEEDBACK'!$AB$64=TRUE, "Y","N")</f>
        <v>N</v>
      </c>
      <c r="BS114" t="str">
        <f>IF('USER FEEDBACK'!$AD$64=TRUE, "Y","N")</f>
        <v>N</v>
      </c>
      <c r="BT114" t="str">
        <f>IF('USER FEEDBACK'!$AE$64=TRUE, "Y","N")</f>
        <v>N</v>
      </c>
      <c r="BU114" t="str">
        <f>IF('USER FEEDBACK'!$AF$64=TRUE, "Y","N")</f>
        <v>N</v>
      </c>
      <c r="BV114">
        <f>'CHECK CONTEXT'!$B$8</f>
        <v>0</v>
      </c>
      <c r="BW114" s="15">
        <f>'CHECK CONTEXT'!$B$12</f>
        <v>0</v>
      </c>
      <c r="BX114">
        <f>'CHECK CONTEXT'!$I$5</f>
        <v>0</v>
      </c>
      <c r="BY114">
        <f ca="1">SUM('USER FEEDBACK'!$G$7:$G$17)</f>
        <v>0</v>
      </c>
      <c r="BZ114">
        <f>'CHECK CONTEXT'!$B$5</f>
        <v>0</v>
      </c>
      <c r="CA114">
        <f>'CHECK CONTEXT'!$B$6</f>
        <v>0</v>
      </c>
      <c r="CB114">
        <f>'CHECK CONTEXT'!$B$7</f>
        <v>0</v>
      </c>
      <c r="CC114">
        <f>'CHECK CONTEXT'!$B$8</f>
        <v>0</v>
      </c>
      <c r="CD114">
        <f>'CHECK CONTEXT'!$B$9</f>
        <v>0</v>
      </c>
    </row>
    <row r="115" spans="1:82">
      <c r="A115" s="332" t="str">
        <f>IF('USER FORM1'!$C$10="","",'USER FORM1'!$C$10)</f>
        <v/>
      </c>
      <c r="B115" s="332" t="str">
        <f>IF('USER FORM1'!$D$10="","",'USER FORM1'!$D$10)</f>
        <v/>
      </c>
      <c r="C115" s="332" t="str">
        <f>TRIM(IF('USER FORM1'!$E$10="", "",'USER FORM1'!$E$10))</f>
        <v/>
      </c>
      <c r="D115" s="332" t="str">
        <f>IF('USER FORM1'!$F$10="","",'USER FORM1'!$F$10)</f>
        <v/>
      </c>
      <c r="E115" s="332" t="str">
        <f>IF('USER FORM1'!$G$10="", "",'USER FORM1'!$G$10)</f>
        <v/>
      </c>
      <c r="F115" s="339" t="s">
        <v>16107</v>
      </c>
      <c r="G115" s="340" t="str">
        <f>IF(ISERROR(VLOOKUP($S115,'USER FORM2'!$B$10:$AU$21,2,FALSE)),"",VLOOKUP($S115,'USER FORM2'!$B$10:$AU$21,2,FALSE))</f>
        <v/>
      </c>
      <c r="H115" s="340" t="str">
        <f>IF(ISERROR(VLOOKUP($S115,'USER FORM2'!$B$10:$AU$21,3,FALSE)),"",VLOOKUP($S115,'USER FORM2'!$B$10:$AU$21,3,FALSE))</f>
        <v/>
      </c>
      <c r="I115" s="340" t="str">
        <f>IF(ISERROR(VLOOKUP($S115,'USER FORM2'!$B$10:$AU$21,4,FALSE)),"",VLOOKUP($S115,'USER FORM2'!$B$10:$AU$21,4,FALSE))</f>
        <v/>
      </c>
      <c r="J115" s="340" t="str">
        <f>IF(ISERROR(VLOOKUP($S115,'USER FORM2'!$B$10:$AU$21,5,FALSE)),"",VLOOKUP($S115,'USER FORM2'!$B$10:$AU$21,5,FALSE))</f>
        <v/>
      </c>
      <c r="K115" s="340" t="str">
        <f>IF(ISERROR(VLOOKUP($S115,'USER FORM2'!$B$10:$AU$21,6,FALSE)),"",VLOOKUP($S115,'USER FORM2'!$B$10:$AU$21,6,FALSE))</f>
        <v/>
      </c>
      <c r="L115" s="340" t="str">
        <f>IF(ISERROR(VLOOKUP($S115,'USER FORM2'!$B$10:$AU$21,7,FALSE)),"",VLOOKUP($S115,'USER FORM2'!$B$10:$AU$21,7,FALSE))</f>
        <v/>
      </c>
      <c r="M115" s="341" t="str">
        <f>IF(ISERROR(VLOOKUP($S115,'USER FORM2'!$B$10:$BB$21,51,FALSE)),"",VLOOKUP($S115,'USER FORM2'!$B$10:$BB$21,51,FALSE))</f>
        <v/>
      </c>
      <c r="N115" s="341" t="str">
        <f>IF(ISERROR(VLOOKUP($S115,'USER FORM2'!$B$10:$BB$21,52,FALSE)),"",VLOOKUP($S115,'USER FORM2'!$B$10:$BB$21,52,FALSE))</f>
        <v/>
      </c>
      <c r="O115" s="341" t="str">
        <f>IF(ISERROR(VLOOKUP($S115,'USER FORM2'!$B$10:$BB$21,12,FALSE)),"",VLOOKUP($S115,'USER FORM2'!$B$10:$BB$21,12,FALSE))</f>
        <v/>
      </c>
      <c r="P115" s="342" t="str">
        <f>IF(ISERROR(VLOOKUP($S115,'USER FORM2'!$B$10:$BB$21,13,FALSE)),"",IF(VLOOKUP($S115,'USER FORM2'!$B$10:$BB$21,13,FALSE)="","",VLOOKUP($S115,'USER FORM2'!$B$10:$BB$21,13,FALSE)))</f>
        <v/>
      </c>
      <c r="Q115" s="342" t="str">
        <f>IF(ISERROR(VLOOKUP($S115,'USER FORM2'!$B$10:$BB$21,16,FALSE)),"",VLOOKUP($S115,'USER FORM2'!$B$10:$BB$21,16,FALSE))</f>
        <v/>
      </c>
      <c r="R115" s="342" t="str">
        <f>IF(ISERROR(VLOOKUP($S115,'USER FORM2'!$B$10:$AW$21,43,FALSE)),"",VLOOKUP($S115,'USER FORM2'!$B$10:$AW$21,43,FALSE))</f>
        <v/>
      </c>
      <c r="S115" s="340" t="str">
        <f>IF('USER FORM3'!C116="","",'USER FORM3'!C116)</f>
        <v/>
      </c>
      <c r="T115" s="340" t="str">
        <f>IF('USER FORM3'!D116="","",'USER FORM3'!D116)</f>
        <v/>
      </c>
      <c r="U115" s="340" t="str">
        <f>IF('USER FORM3'!E116="","",'USER FORM3'!E116)</f>
        <v/>
      </c>
      <c r="V115" s="340" t="str">
        <f>IF('USER FORM3'!F116="","",'USER FORM3'!F116)</f>
        <v/>
      </c>
      <c r="W115" s="340" t="str">
        <f>IF('USER FORM3'!G116="","",'USER FORM3'!G116)</f>
        <v/>
      </c>
      <c r="X115" s="340" t="str">
        <f>IF('USER FORM3'!H116="","",'USER FORM3'!H116)</f>
        <v/>
      </c>
      <c r="Y115" s="340" t="str">
        <f>IF('USER FORM3'!I116="","",'USER FORM3'!I116)</f>
        <v/>
      </c>
      <c r="Z115" s="340" t="str">
        <f>IF('USER FORM3'!J116="","",'USER FORM3'!J116)</f>
        <v/>
      </c>
      <c r="AA115" s="340" t="str">
        <f>IF('USER FORM3'!K116="","",'USER FORM3'!K116)</f>
        <v/>
      </c>
      <c r="AB115" s="340" t="str">
        <f>IF('USER FORM3'!L116="","",'USER FORM3'!L116)</f>
        <v/>
      </c>
      <c r="AC115" s="340" t="str">
        <f>IF('USER FORM3'!M116="","",'USER FORM3'!M116)</f>
        <v/>
      </c>
      <c r="AD115" s="340" t="str">
        <f>IF('USER FORM3'!N116="","",'USER FORM3'!N116)</f>
        <v/>
      </c>
      <c r="AE115" s="340" t="str">
        <f>IF('USER FORM3'!O116="","",'USER FORM3'!O116)</f>
        <v/>
      </c>
      <c r="AF115" s="340" t="str">
        <f>IF('USER FORM3'!P116="","",'USER FORM3'!P116)</f>
        <v/>
      </c>
      <c r="AG115" s="340" t="str">
        <f>IF('USER FORM3'!Q116="","",'USER FORM3'!Q116)</f>
        <v/>
      </c>
      <c r="AH115" s="14"/>
      <c r="AI115" s="14"/>
      <c r="AJ115" s="14"/>
      <c r="AK115" s="14"/>
      <c r="AL115" s="14"/>
      <c r="AM115" s="332" t="str">
        <f>'USER FORM3'!$AY$17</f>
        <v/>
      </c>
      <c r="AN115" s="335" t="str">
        <f>'USER FORM3'!$AY$24</f>
        <v/>
      </c>
      <c r="AO115" s="336" t="str">
        <f>'USER FORM3'!$AY$18</f>
        <v/>
      </c>
      <c r="AP115" s="336" t="str">
        <f>'USER FORM3'!$AY$20</f>
        <v/>
      </c>
      <c r="AQ115" s="337" t="str">
        <f>'USER FORM3'!$AY$19</f>
        <v/>
      </c>
      <c r="AR115" s="337" t="str">
        <f>'USER FORM3'!$AY$22</f>
        <v/>
      </c>
      <c r="AS115" s="436" t="str">
        <f>'USER FORM3'!$AY$36</f>
        <v/>
      </c>
      <c r="AT115" s="336">
        <f>'USER FORM3'!$AY$23</f>
        <v>1</v>
      </c>
      <c r="AU115" s="336" t="str">
        <f>'USER FORM3'!$AY$21</f>
        <v/>
      </c>
      <c r="AV115" s="337" t="str">
        <f>IFERROR('USER FORM3'!$AY$25,"")</f>
        <v/>
      </c>
      <c r="AW115" s="338">
        <f>COUNTIFS(DEGREE_TYPE,"Bachelor",'USER FORM2'!$N$10:$N$21,"PROGRAM GRADUATED")+COUNTIFS(DEGREE_TYPE,"Bachelor",'USER FORM2'!$N$10:$N$21,"PROGRAM IN PROGRESS")</f>
        <v>0</v>
      </c>
      <c r="AX115" s="338">
        <f t="shared" si="2"/>
        <v>0</v>
      </c>
      <c r="AY115" s="338">
        <f t="shared" si="3"/>
        <v>0</v>
      </c>
      <c r="AZ115" s="332" t="str">
        <f>'USER FORM2'!$AQ$3</f>
        <v/>
      </c>
      <c r="BA115" s="337" t="str">
        <f>'USER FORM5'!$AP$2</f>
        <v/>
      </c>
      <c r="BB115" s="332" t="str">
        <f>IF('USER FORM5'!$AE$2=0,"",'USER FORM5'!$AE$2)</f>
        <v>NO</v>
      </c>
      <c r="BC115" s="337" t="str">
        <f>'USER FORM5'!$AZ$2</f>
        <v>NO EXTC</v>
      </c>
      <c r="BD115" s="332" t="str">
        <f>IF('USER FEEDBACK'!$C$47=0,"",'USER FEEDBACK'!$C$47)</f>
        <v/>
      </c>
      <c r="BE115" t="str">
        <f>'USER FEEDBACK'!$Q$8</f>
        <v>NO</v>
      </c>
      <c r="BF115" t="str">
        <f>'USER FEEDBACK'!$Q$11</f>
        <v>Missing Information</v>
      </c>
      <c r="BG115" t="str">
        <f>'USER FEEDBACK'!$Q$14</f>
        <v>No</v>
      </c>
      <c r="BH115" t="str">
        <f>'USER FEEDBACK'!$Q$20&amp;" "&amp;'USER FEEDBACK'!$Q$21&amp;" "&amp;'USER FEEDBACK'!$Q$22</f>
        <v xml:space="preserve">  - -  - -</v>
      </c>
      <c r="BI115" t="str">
        <f>'USER FORM1'!$C$65</f>
        <v>VERSION 2</v>
      </c>
      <c r="BJ115">
        <f>'USER FORM4'!$G$38</f>
        <v>0</v>
      </c>
      <c r="BK115">
        <f>'USER FEEDBACK'!$V$7</f>
        <v>0</v>
      </c>
      <c r="BL115" t="str">
        <f>(IF(OR('USER FEEDBACK'!$Z$64,'USER FEEDBACK'!$Z$31="Q4R"),"Y","N"))</f>
        <v>N</v>
      </c>
      <c r="BM115">
        <f>'USER FORM1'!$D$25</f>
        <v>0</v>
      </c>
      <c r="BN115">
        <f>'USER FORM1'!$D$26</f>
        <v>0</v>
      </c>
      <c r="BO115">
        <f>'USER FORM1'!$D$27</f>
        <v>0</v>
      </c>
      <c r="BP115" t="str">
        <f>IF('USER FEEDBACK'!$AA$64=TRUE, "Y","N")</f>
        <v>N</v>
      </c>
      <c r="BQ115" t="str">
        <f>IF('USER FEEDBACK'!$AC$64=TRUE, "Y","N")</f>
        <v>N</v>
      </c>
      <c r="BR115" t="str">
        <f>IF('USER FEEDBACK'!$AB$64=TRUE, "Y","N")</f>
        <v>N</v>
      </c>
      <c r="BS115" t="str">
        <f>IF('USER FEEDBACK'!$AD$64=TRUE, "Y","N")</f>
        <v>N</v>
      </c>
      <c r="BT115" t="str">
        <f>IF('USER FEEDBACK'!$AE$64=TRUE, "Y","N")</f>
        <v>N</v>
      </c>
      <c r="BU115" t="str">
        <f>IF('USER FEEDBACK'!$AF$64=TRUE, "Y","N")</f>
        <v>N</v>
      </c>
      <c r="BV115">
        <f>'CHECK CONTEXT'!$B$8</f>
        <v>0</v>
      </c>
      <c r="BW115" s="15">
        <f>'CHECK CONTEXT'!$B$12</f>
        <v>0</v>
      </c>
      <c r="BX115">
        <f>'CHECK CONTEXT'!$I$5</f>
        <v>0</v>
      </c>
      <c r="BY115">
        <f ca="1">SUM('USER FEEDBACK'!$G$7:$G$17)</f>
        <v>0</v>
      </c>
      <c r="BZ115">
        <f>'CHECK CONTEXT'!$B$5</f>
        <v>0</v>
      </c>
      <c r="CA115">
        <f>'CHECK CONTEXT'!$B$6</f>
        <v>0</v>
      </c>
      <c r="CB115">
        <f>'CHECK CONTEXT'!$B$7</f>
        <v>0</v>
      </c>
      <c r="CC115">
        <f>'CHECK CONTEXT'!$B$8</f>
        <v>0</v>
      </c>
      <c r="CD115">
        <f>'CHECK CONTEXT'!$B$9</f>
        <v>0</v>
      </c>
    </row>
    <row r="116" spans="1:82">
      <c r="A116" s="332" t="str">
        <f>IF('USER FORM1'!$C$10="","",'USER FORM1'!$C$10)</f>
        <v/>
      </c>
      <c r="B116" s="332" t="str">
        <f>IF('USER FORM1'!$D$10="","",'USER FORM1'!$D$10)</f>
        <v/>
      </c>
      <c r="C116" s="332" t="str">
        <f>TRIM(IF('USER FORM1'!$E$10="", "",'USER FORM1'!$E$10))</f>
        <v/>
      </c>
      <c r="D116" s="332" t="str">
        <f>IF('USER FORM1'!$F$10="","",'USER FORM1'!$F$10)</f>
        <v/>
      </c>
      <c r="E116" s="332" t="str">
        <f>IF('USER FORM1'!$G$10="", "",'USER FORM1'!$G$10)</f>
        <v/>
      </c>
      <c r="F116" s="339" t="s">
        <v>16107</v>
      </c>
      <c r="G116" s="340" t="str">
        <f>IF(ISERROR(VLOOKUP($S116,'USER FORM2'!$B$10:$AU$21,2,FALSE)),"",VLOOKUP($S116,'USER FORM2'!$B$10:$AU$21,2,FALSE))</f>
        <v/>
      </c>
      <c r="H116" s="340" t="str">
        <f>IF(ISERROR(VLOOKUP($S116,'USER FORM2'!$B$10:$AU$21,3,FALSE)),"",VLOOKUP($S116,'USER FORM2'!$B$10:$AU$21,3,FALSE))</f>
        <v/>
      </c>
      <c r="I116" s="340" t="str">
        <f>IF(ISERROR(VLOOKUP($S116,'USER FORM2'!$B$10:$AU$21,4,FALSE)),"",VLOOKUP($S116,'USER FORM2'!$B$10:$AU$21,4,FALSE))</f>
        <v/>
      </c>
      <c r="J116" s="340" t="str">
        <f>IF(ISERROR(VLOOKUP($S116,'USER FORM2'!$B$10:$AU$21,5,FALSE)),"",VLOOKUP($S116,'USER FORM2'!$B$10:$AU$21,5,FALSE))</f>
        <v/>
      </c>
      <c r="K116" s="340" t="str">
        <f>IF(ISERROR(VLOOKUP($S116,'USER FORM2'!$B$10:$AU$21,6,FALSE)),"",VLOOKUP($S116,'USER FORM2'!$B$10:$AU$21,6,FALSE))</f>
        <v/>
      </c>
      <c r="L116" s="340" t="str">
        <f>IF(ISERROR(VLOOKUP($S116,'USER FORM2'!$B$10:$AU$21,7,FALSE)),"",VLOOKUP($S116,'USER FORM2'!$B$10:$AU$21,7,FALSE))</f>
        <v/>
      </c>
      <c r="M116" s="341" t="str">
        <f>IF(ISERROR(VLOOKUP($S116,'USER FORM2'!$B$10:$BB$21,51,FALSE)),"",VLOOKUP($S116,'USER FORM2'!$B$10:$BB$21,51,FALSE))</f>
        <v/>
      </c>
      <c r="N116" s="341" t="str">
        <f>IF(ISERROR(VLOOKUP($S116,'USER FORM2'!$B$10:$BB$21,52,FALSE)),"",VLOOKUP($S116,'USER FORM2'!$B$10:$BB$21,52,FALSE))</f>
        <v/>
      </c>
      <c r="O116" s="341" t="str">
        <f>IF(ISERROR(VLOOKUP($S116,'USER FORM2'!$B$10:$BB$21,12,FALSE)),"",VLOOKUP($S116,'USER FORM2'!$B$10:$BB$21,12,FALSE))</f>
        <v/>
      </c>
      <c r="P116" s="342" t="str">
        <f>IF(ISERROR(VLOOKUP($S116,'USER FORM2'!$B$10:$BB$21,13,FALSE)),"",IF(VLOOKUP($S116,'USER FORM2'!$B$10:$BB$21,13,FALSE)="","",VLOOKUP($S116,'USER FORM2'!$B$10:$BB$21,13,FALSE)))</f>
        <v/>
      </c>
      <c r="Q116" s="342" t="str">
        <f>IF(ISERROR(VLOOKUP($S116,'USER FORM2'!$B$10:$BB$21,16,FALSE)),"",VLOOKUP($S116,'USER FORM2'!$B$10:$BB$21,16,FALSE))</f>
        <v/>
      </c>
      <c r="R116" s="342" t="str">
        <f>IF(ISERROR(VLOOKUP($S116,'USER FORM2'!$B$10:$AW$21,43,FALSE)),"",VLOOKUP($S116,'USER FORM2'!$B$10:$AW$21,43,FALSE))</f>
        <v/>
      </c>
      <c r="S116" s="340" t="str">
        <f>IF('USER FORM3'!C117="","",'USER FORM3'!C117)</f>
        <v/>
      </c>
      <c r="T116" s="340" t="str">
        <f>IF('USER FORM3'!D117="","",'USER FORM3'!D117)</f>
        <v/>
      </c>
      <c r="U116" s="340" t="str">
        <f>IF('USER FORM3'!E117="","",'USER FORM3'!E117)</f>
        <v/>
      </c>
      <c r="V116" s="340" t="str">
        <f>IF('USER FORM3'!F117="","",'USER FORM3'!F117)</f>
        <v/>
      </c>
      <c r="W116" s="340" t="str">
        <f>IF('USER FORM3'!G117="","",'USER FORM3'!G117)</f>
        <v/>
      </c>
      <c r="X116" s="340" t="str">
        <f>IF('USER FORM3'!H117="","",'USER FORM3'!H117)</f>
        <v/>
      </c>
      <c r="Y116" s="340" t="str">
        <f>IF('USER FORM3'!I117="","",'USER FORM3'!I117)</f>
        <v/>
      </c>
      <c r="Z116" s="340" t="str">
        <f>IF('USER FORM3'!J117="","",'USER FORM3'!J117)</f>
        <v/>
      </c>
      <c r="AA116" s="340" t="str">
        <f>IF('USER FORM3'!K117="","",'USER FORM3'!K117)</f>
        <v/>
      </c>
      <c r="AB116" s="340" t="str">
        <f>IF('USER FORM3'!L117="","",'USER FORM3'!L117)</f>
        <v/>
      </c>
      <c r="AC116" s="340" t="str">
        <f>IF('USER FORM3'!M117="","",'USER FORM3'!M117)</f>
        <v/>
      </c>
      <c r="AD116" s="340" t="str">
        <f>IF('USER FORM3'!N117="","",'USER FORM3'!N117)</f>
        <v/>
      </c>
      <c r="AE116" s="340" t="str">
        <f>IF('USER FORM3'!O117="","",'USER FORM3'!O117)</f>
        <v/>
      </c>
      <c r="AF116" s="340" t="str">
        <f>IF('USER FORM3'!P117="","",'USER FORM3'!P117)</f>
        <v/>
      </c>
      <c r="AG116" s="340" t="str">
        <f>IF('USER FORM3'!Q117="","",'USER FORM3'!Q117)</f>
        <v/>
      </c>
      <c r="AH116" s="14"/>
      <c r="AI116" s="14"/>
      <c r="AJ116" s="14"/>
      <c r="AK116" s="14"/>
      <c r="AL116" s="14"/>
      <c r="AM116" s="332" t="str">
        <f>'USER FORM3'!$AY$17</f>
        <v/>
      </c>
      <c r="AN116" s="335" t="str">
        <f>'USER FORM3'!$AY$24</f>
        <v/>
      </c>
      <c r="AO116" s="336" t="str">
        <f>'USER FORM3'!$AY$18</f>
        <v/>
      </c>
      <c r="AP116" s="336" t="str">
        <f>'USER FORM3'!$AY$20</f>
        <v/>
      </c>
      <c r="AQ116" s="337" t="str">
        <f>'USER FORM3'!$AY$19</f>
        <v/>
      </c>
      <c r="AR116" s="337" t="str">
        <f>'USER FORM3'!$AY$22</f>
        <v/>
      </c>
      <c r="AS116" s="436" t="str">
        <f>'USER FORM3'!$AY$36</f>
        <v/>
      </c>
      <c r="AT116" s="336">
        <f>'USER FORM3'!$AY$23</f>
        <v>1</v>
      </c>
      <c r="AU116" s="336" t="str">
        <f>'USER FORM3'!$AY$21</f>
        <v/>
      </c>
      <c r="AV116" s="337" t="str">
        <f>IFERROR('USER FORM3'!$AY$25,"")</f>
        <v/>
      </c>
      <c r="AW116" s="338">
        <f>COUNTIFS(DEGREE_TYPE,"Bachelor",'USER FORM2'!$N$10:$N$21,"PROGRAM GRADUATED")+COUNTIFS(DEGREE_TYPE,"Bachelor",'USER FORM2'!$N$10:$N$21,"PROGRAM IN PROGRESS")</f>
        <v>0</v>
      </c>
      <c r="AX116" s="338">
        <f t="shared" si="2"/>
        <v>0</v>
      </c>
      <c r="AY116" s="338">
        <f t="shared" si="3"/>
        <v>0</v>
      </c>
      <c r="AZ116" s="332" t="str">
        <f>'USER FORM2'!$AQ$3</f>
        <v/>
      </c>
      <c r="BA116" s="337" t="str">
        <f>'USER FORM5'!$AP$2</f>
        <v/>
      </c>
      <c r="BB116" s="332" t="str">
        <f>IF('USER FORM5'!$AE$2=0,"",'USER FORM5'!$AE$2)</f>
        <v>NO</v>
      </c>
      <c r="BC116" s="337" t="str">
        <f>'USER FORM5'!$AZ$2</f>
        <v>NO EXTC</v>
      </c>
      <c r="BD116" s="332" t="str">
        <f>IF('USER FEEDBACK'!$C$47=0,"",'USER FEEDBACK'!$C$47)</f>
        <v/>
      </c>
      <c r="BE116" t="str">
        <f>'USER FEEDBACK'!$Q$8</f>
        <v>NO</v>
      </c>
      <c r="BF116" t="str">
        <f>'USER FEEDBACK'!$Q$11</f>
        <v>Missing Information</v>
      </c>
      <c r="BG116" t="str">
        <f>'USER FEEDBACK'!$Q$14</f>
        <v>No</v>
      </c>
      <c r="BH116" t="str">
        <f>'USER FEEDBACK'!$Q$20&amp;" "&amp;'USER FEEDBACK'!$Q$21&amp;" "&amp;'USER FEEDBACK'!$Q$22</f>
        <v xml:space="preserve">  - -  - -</v>
      </c>
      <c r="BI116" t="str">
        <f>'USER FORM1'!$C$65</f>
        <v>VERSION 2</v>
      </c>
      <c r="BJ116">
        <f>'USER FORM4'!$G$38</f>
        <v>0</v>
      </c>
      <c r="BK116">
        <f>'USER FEEDBACK'!$V$7</f>
        <v>0</v>
      </c>
      <c r="BL116" t="str">
        <f>(IF(OR('USER FEEDBACK'!$Z$64,'USER FEEDBACK'!$Z$31="Q4R"),"Y","N"))</f>
        <v>N</v>
      </c>
      <c r="BM116">
        <f>'USER FORM1'!$D$25</f>
        <v>0</v>
      </c>
      <c r="BN116">
        <f>'USER FORM1'!$D$26</f>
        <v>0</v>
      </c>
      <c r="BO116">
        <f>'USER FORM1'!$D$27</f>
        <v>0</v>
      </c>
      <c r="BP116" t="str">
        <f>IF('USER FEEDBACK'!$AA$64=TRUE, "Y","N")</f>
        <v>N</v>
      </c>
      <c r="BQ116" t="str">
        <f>IF('USER FEEDBACK'!$AC$64=TRUE, "Y","N")</f>
        <v>N</v>
      </c>
      <c r="BR116" t="str">
        <f>IF('USER FEEDBACK'!$AB$64=TRUE, "Y","N")</f>
        <v>N</v>
      </c>
      <c r="BS116" t="str">
        <f>IF('USER FEEDBACK'!$AD$64=TRUE, "Y","N")</f>
        <v>N</v>
      </c>
      <c r="BT116" t="str">
        <f>IF('USER FEEDBACK'!$AE$64=TRUE, "Y","N")</f>
        <v>N</v>
      </c>
      <c r="BU116" t="str">
        <f>IF('USER FEEDBACK'!$AF$64=TRUE, "Y","N")</f>
        <v>N</v>
      </c>
      <c r="BV116">
        <f>'CHECK CONTEXT'!$B$8</f>
        <v>0</v>
      </c>
      <c r="BW116" s="15">
        <f>'CHECK CONTEXT'!$B$12</f>
        <v>0</v>
      </c>
      <c r="BX116">
        <f>'CHECK CONTEXT'!$I$5</f>
        <v>0</v>
      </c>
      <c r="BY116">
        <f ca="1">SUM('USER FEEDBACK'!$G$7:$G$17)</f>
        <v>0</v>
      </c>
      <c r="BZ116">
        <f>'CHECK CONTEXT'!$B$5</f>
        <v>0</v>
      </c>
      <c r="CA116">
        <f>'CHECK CONTEXT'!$B$6</f>
        <v>0</v>
      </c>
      <c r="CB116">
        <f>'CHECK CONTEXT'!$B$7</f>
        <v>0</v>
      </c>
      <c r="CC116">
        <f>'CHECK CONTEXT'!$B$8</f>
        <v>0</v>
      </c>
      <c r="CD116">
        <f>'CHECK CONTEXT'!$B$9</f>
        <v>0</v>
      </c>
    </row>
    <row r="117" spans="1:82">
      <c r="A117" s="332" t="str">
        <f>IF('USER FORM1'!$C$10="","",'USER FORM1'!$C$10)</f>
        <v/>
      </c>
      <c r="B117" s="332" t="str">
        <f>IF('USER FORM1'!$D$10="","",'USER FORM1'!$D$10)</f>
        <v/>
      </c>
      <c r="C117" s="332" t="str">
        <f>TRIM(IF('USER FORM1'!$E$10="", "",'USER FORM1'!$E$10))</f>
        <v/>
      </c>
      <c r="D117" s="332" t="str">
        <f>IF('USER FORM1'!$F$10="","",'USER FORM1'!$F$10)</f>
        <v/>
      </c>
      <c r="E117" s="332" t="str">
        <f>IF('USER FORM1'!$G$10="", "",'USER FORM1'!$G$10)</f>
        <v/>
      </c>
      <c r="F117" s="339" t="s">
        <v>16107</v>
      </c>
      <c r="G117" s="340" t="str">
        <f>IF(ISERROR(VLOOKUP($S117,'USER FORM2'!$B$10:$AU$21,2,FALSE)),"",VLOOKUP($S117,'USER FORM2'!$B$10:$AU$21,2,FALSE))</f>
        <v/>
      </c>
      <c r="H117" s="340" t="str">
        <f>IF(ISERROR(VLOOKUP($S117,'USER FORM2'!$B$10:$AU$21,3,FALSE)),"",VLOOKUP($S117,'USER FORM2'!$B$10:$AU$21,3,FALSE))</f>
        <v/>
      </c>
      <c r="I117" s="340" t="str">
        <f>IF(ISERROR(VLOOKUP($S117,'USER FORM2'!$B$10:$AU$21,4,FALSE)),"",VLOOKUP($S117,'USER FORM2'!$B$10:$AU$21,4,FALSE))</f>
        <v/>
      </c>
      <c r="J117" s="340" t="str">
        <f>IF(ISERROR(VLOOKUP($S117,'USER FORM2'!$B$10:$AU$21,5,FALSE)),"",VLOOKUP($S117,'USER FORM2'!$B$10:$AU$21,5,FALSE))</f>
        <v/>
      </c>
      <c r="K117" s="340" t="str">
        <f>IF(ISERROR(VLOOKUP($S117,'USER FORM2'!$B$10:$AU$21,6,FALSE)),"",VLOOKUP($S117,'USER FORM2'!$B$10:$AU$21,6,FALSE))</f>
        <v/>
      </c>
      <c r="L117" s="340" t="str">
        <f>IF(ISERROR(VLOOKUP($S117,'USER FORM2'!$B$10:$AU$21,7,FALSE)),"",VLOOKUP($S117,'USER FORM2'!$B$10:$AU$21,7,FALSE))</f>
        <v/>
      </c>
      <c r="M117" s="341" t="str">
        <f>IF(ISERROR(VLOOKUP($S117,'USER FORM2'!$B$10:$BB$21,51,FALSE)),"",VLOOKUP($S117,'USER FORM2'!$B$10:$BB$21,51,FALSE))</f>
        <v/>
      </c>
      <c r="N117" s="341" t="str">
        <f>IF(ISERROR(VLOOKUP($S117,'USER FORM2'!$B$10:$BB$21,52,FALSE)),"",VLOOKUP($S117,'USER FORM2'!$B$10:$BB$21,52,FALSE))</f>
        <v/>
      </c>
      <c r="O117" s="341" t="str">
        <f>IF(ISERROR(VLOOKUP($S117,'USER FORM2'!$B$10:$BB$21,12,FALSE)),"",VLOOKUP($S117,'USER FORM2'!$B$10:$BB$21,12,FALSE))</f>
        <v/>
      </c>
      <c r="P117" s="342" t="str">
        <f>IF(ISERROR(VLOOKUP($S117,'USER FORM2'!$B$10:$BB$21,13,FALSE)),"",IF(VLOOKUP($S117,'USER FORM2'!$B$10:$BB$21,13,FALSE)="","",VLOOKUP($S117,'USER FORM2'!$B$10:$BB$21,13,FALSE)))</f>
        <v/>
      </c>
      <c r="Q117" s="342" t="str">
        <f>IF(ISERROR(VLOOKUP($S117,'USER FORM2'!$B$10:$BB$21,16,FALSE)),"",VLOOKUP($S117,'USER FORM2'!$B$10:$BB$21,16,FALSE))</f>
        <v/>
      </c>
      <c r="R117" s="342" t="str">
        <f>IF(ISERROR(VLOOKUP($S117,'USER FORM2'!$B$10:$AW$21,43,FALSE)),"",VLOOKUP($S117,'USER FORM2'!$B$10:$AW$21,43,FALSE))</f>
        <v/>
      </c>
      <c r="S117" s="340" t="str">
        <f>IF('USER FORM3'!C118="","",'USER FORM3'!C118)</f>
        <v/>
      </c>
      <c r="T117" s="340" t="str">
        <f>IF('USER FORM3'!D118="","",'USER FORM3'!D118)</f>
        <v/>
      </c>
      <c r="U117" s="340" t="str">
        <f>IF('USER FORM3'!E118="","",'USER FORM3'!E118)</f>
        <v/>
      </c>
      <c r="V117" s="340" t="str">
        <f>IF('USER FORM3'!F118="","",'USER FORM3'!F118)</f>
        <v/>
      </c>
      <c r="W117" s="340" t="str">
        <f>IF('USER FORM3'!G118="","",'USER FORM3'!G118)</f>
        <v/>
      </c>
      <c r="X117" s="340" t="str">
        <f>IF('USER FORM3'!H118="","",'USER FORM3'!H118)</f>
        <v/>
      </c>
      <c r="Y117" s="340" t="str">
        <f>IF('USER FORM3'!I118="","",'USER FORM3'!I118)</f>
        <v/>
      </c>
      <c r="Z117" s="340" t="str">
        <f>IF('USER FORM3'!J118="","",'USER FORM3'!J118)</f>
        <v/>
      </c>
      <c r="AA117" s="340" t="str">
        <f>IF('USER FORM3'!K118="","",'USER FORM3'!K118)</f>
        <v/>
      </c>
      <c r="AB117" s="340" t="str">
        <f>IF('USER FORM3'!L118="","",'USER FORM3'!L118)</f>
        <v/>
      </c>
      <c r="AC117" s="340" t="str">
        <f>IF('USER FORM3'!M118="","",'USER FORM3'!M118)</f>
        <v/>
      </c>
      <c r="AD117" s="340" t="str">
        <f>IF('USER FORM3'!N118="","",'USER FORM3'!N118)</f>
        <v/>
      </c>
      <c r="AE117" s="340" t="str">
        <f>IF('USER FORM3'!O118="","",'USER FORM3'!O118)</f>
        <v/>
      </c>
      <c r="AF117" s="340" t="str">
        <f>IF('USER FORM3'!P118="","",'USER FORM3'!P118)</f>
        <v/>
      </c>
      <c r="AG117" s="340" t="str">
        <f>IF('USER FORM3'!Q118="","",'USER FORM3'!Q118)</f>
        <v/>
      </c>
      <c r="AH117" s="14"/>
      <c r="AI117" s="14"/>
      <c r="AJ117" s="14"/>
      <c r="AK117" s="14"/>
      <c r="AL117" s="14"/>
      <c r="AM117" s="332" t="str">
        <f>'USER FORM3'!$AY$17</f>
        <v/>
      </c>
      <c r="AN117" s="335" t="str">
        <f>'USER FORM3'!$AY$24</f>
        <v/>
      </c>
      <c r="AO117" s="336" t="str">
        <f>'USER FORM3'!$AY$18</f>
        <v/>
      </c>
      <c r="AP117" s="336" t="str">
        <f>'USER FORM3'!$AY$20</f>
        <v/>
      </c>
      <c r="AQ117" s="337" t="str">
        <f>'USER FORM3'!$AY$19</f>
        <v/>
      </c>
      <c r="AR117" s="337" t="str">
        <f>'USER FORM3'!$AY$22</f>
        <v/>
      </c>
      <c r="AS117" s="436" t="str">
        <f>'USER FORM3'!$AY$36</f>
        <v/>
      </c>
      <c r="AT117" s="336">
        <f>'USER FORM3'!$AY$23</f>
        <v>1</v>
      </c>
      <c r="AU117" s="336" t="str">
        <f>'USER FORM3'!$AY$21</f>
        <v/>
      </c>
      <c r="AV117" s="337" t="str">
        <f>IFERROR('USER FORM3'!$AY$25,"")</f>
        <v/>
      </c>
      <c r="AW117" s="338">
        <f>COUNTIFS(DEGREE_TYPE,"Bachelor",'USER FORM2'!$N$10:$N$21,"PROGRAM GRADUATED")+COUNTIFS(DEGREE_TYPE,"Bachelor",'USER FORM2'!$N$10:$N$21,"PROGRAM IN PROGRESS")</f>
        <v>0</v>
      </c>
      <c r="AX117" s="338">
        <f t="shared" si="2"/>
        <v>0</v>
      </c>
      <c r="AY117" s="338">
        <f t="shared" si="3"/>
        <v>0</v>
      </c>
      <c r="AZ117" s="332" t="str">
        <f>'USER FORM2'!$AQ$3</f>
        <v/>
      </c>
      <c r="BA117" s="337" t="str">
        <f>'USER FORM5'!$AP$2</f>
        <v/>
      </c>
      <c r="BB117" s="332" t="str">
        <f>IF('USER FORM5'!$AE$2=0,"",'USER FORM5'!$AE$2)</f>
        <v>NO</v>
      </c>
      <c r="BC117" s="337" t="str">
        <f>'USER FORM5'!$AZ$2</f>
        <v>NO EXTC</v>
      </c>
      <c r="BD117" s="332" t="str">
        <f>IF('USER FEEDBACK'!$C$47=0,"",'USER FEEDBACK'!$C$47)</f>
        <v/>
      </c>
      <c r="BE117" t="str">
        <f>'USER FEEDBACK'!$Q$8</f>
        <v>NO</v>
      </c>
      <c r="BF117" t="str">
        <f>'USER FEEDBACK'!$Q$11</f>
        <v>Missing Information</v>
      </c>
      <c r="BG117" t="str">
        <f>'USER FEEDBACK'!$Q$14</f>
        <v>No</v>
      </c>
      <c r="BH117" t="str">
        <f>'USER FEEDBACK'!$Q$20&amp;" "&amp;'USER FEEDBACK'!$Q$21&amp;" "&amp;'USER FEEDBACK'!$Q$22</f>
        <v xml:space="preserve">  - -  - -</v>
      </c>
      <c r="BI117" t="str">
        <f>'USER FORM1'!$C$65</f>
        <v>VERSION 2</v>
      </c>
      <c r="BJ117">
        <f>'USER FORM4'!$G$38</f>
        <v>0</v>
      </c>
      <c r="BK117">
        <f>'USER FEEDBACK'!$V$7</f>
        <v>0</v>
      </c>
      <c r="BL117" t="str">
        <f>(IF(OR('USER FEEDBACK'!$Z$64,'USER FEEDBACK'!$Z$31="Q4R"),"Y","N"))</f>
        <v>N</v>
      </c>
      <c r="BM117">
        <f>'USER FORM1'!$D$25</f>
        <v>0</v>
      </c>
      <c r="BN117">
        <f>'USER FORM1'!$D$26</f>
        <v>0</v>
      </c>
      <c r="BO117">
        <f>'USER FORM1'!$D$27</f>
        <v>0</v>
      </c>
      <c r="BP117" t="str">
        <f>IF('USER FEEDBACK'!$AA$64=TRUE, "Y","N")</f>
        <v>N</v>
      </c>
      <c r="BQ117" t="str">
        <f>IF('USER FEEDBACK'!$AC$64=TRUE, "Y","N")</f>
        <v>N</v>
      </c>
      <c r="BR117" t="str">
        <f>IF('USER FEEDBACK'!$AB$64=TRUE, "Y","N")</f>
        <v>N</v>
      </c>
      <c r="BS117" t="str">
        <f>IF('USER FEEDBACK'!$AD$64=TRUE, "Y","N")</f>
        <v>N</v>
      </c>
      <c r="BT117" t="str">
        <f>IF('USER FEEDBACK'!$AE$64=TRUE, "Y","N")</f>
        <v>N</v>
      </c>
      <c r="BU117" t="str">
        <f>IF('USER FEEDBACK'!$AF$64=TRUE, "Y","N")</f>
        <v>N</v>
      </c>
      <c r="BV117">
        <f>'CHECK CONTEXT'!$B$8</f>
        <v>0</v>
      </c>
      <c r="BW117" s="15">
        <f>'CHECK CONTEXT'!$B$12</f>
        <v>0</v>
      </c>
      <c r="BX117">
        <f>'CHECK CONTEXT'!$I$5</f>
        <v>0</v>
      </c>
      <c r="BY117">
        <f ca="1">SUM('USER FEEDBACK'!$G$7:$G$17)</f>
        <v>0</v>
      </c>
      <c r="BZ117">
        <f>'CHECK CONTEXT'!$B$5</f>
        <v>0</v>
      </c>
      <c r="CA117">
        <f>'CHECK CONTEXT'!$B$6</f>
        <v>0</v>
      </c>
      <c r="CB117">
        <f>'CHECK CONTEXT'!$B$7</f>
        <v>0</v>
      </c>
      <c r="CC117">
        <f>'CHECK CONTEXT'!$B$8</f>
        <v>0</v>
      </c>
      <c r="CD117">
        <f>'CHECK CONTEXT'!$B$9</f>
        <v>0</v>
      </c>
    </row>
    <row r="118" spans="1:82">
      <c r="A118" s="332" t="str">
        <f>IF('USER FORM1'!$C$10="","",'USER FORM1'!$C$10)</f>
        <v/>
      </c>
      <c r="B118" s="332" t="str">
        <f>IF('USER FORM1'!$D$10="","",'USER FORM1'!$D$10)</f>
        <v/>
      </c>
      <c r="C118" s="332" t="str">
        <f>TRIM(IF('USER FORM1'!$E$10="", "",'USER FORM1'!$E$10))</f>
        <v/>
      </c>
      <c r="D118" s="332" t="str">
        <f>IF('USER FORM1'!$F$10="","",'USER FORM1'!$F$10)</f>
        <v/>
      </c>
      <c r="E118" s="332" t="str">
        <f>IF('USER FORM1'!$G$10="", "",'USER FORM1'!$G$10)</f>
        <v/>
      </c>
      <c r="F118" s="339" t="s">
        <v>16107</v>
      </c>
      <c r="G118" s="340" t="str">
        <f>IF(ISERROR(VLOOKUP($S118,'USER FORM2'!$B$10:$AU$21,2,FALSE)),"",VLOOKUP($S118,'USER FORM2'!$B$10:$AU$21,2,FALSE))</f>
        <v/>
      </c>
      <c r="H118" s="340" t="str">
        <f>IF(ISERROR(VLOOKUP($S118,'USER FORM2'!$B$10:$AU$21,3,FALSE)),"",VLOOKUP($S118,'USER FORM2'!$B$10:$AU$21,3,FALSE))</f>
        <v/>
      </c>
      <c r="I118" s="340" t="str">
        <f>IF(ISERROR(VLOOKUP($S118,'USER FORM2'!$B$10:$AU$21,4,FALSE)),"",VLOOKUP($S118,'USER FORM2'!$B$10:$AU$21,4,FALSE))</f>
        <v/>
      </c>
      <c r="J118" s="340" t="str">
        <f>IF(ISERROR(VLOOKUP($S118,'USER FORM2'!$B$10:$AU$21,5,FALSE)),"",VLOOKUP($S118,'USER FORM2'!$B$10:$AU$21,5,FALSE))</f>
        <v/>
      </c>
      <c r="K118" s="340" t="str">
        <f>IF(ISERROR(VLOOKUP($S118,'USER FORM2'!$B$10:$AU$21,6,FALSE)),"",VLOOKUP($S118,'USER FORM2'!$B$10:$AU$21,6,FALSE))</f>
        <v/>
      </c>
      <c r="L118" s="340" t="str">
        <f>IF(ISERROR(VLOOKUP($S118,'USER FORM2'!$B$10:$AU$21,7,FALSE)),"",VLOOKUP($S118,'USER FORM2'!$B$10:$AU$21,7,FALSE))</f>
        <v/>
      </c>
      <c r="M118" s="341" t="str">
        <f>IF(ISERROR(VLOOKUP($S118,'USER FORM2'!$B$10:$BB$21,51,FALSE)),"",VLOOKUP($S118,'USER FORM2'!$B$10:$BB$21,51,FALSE))</f>
        <v/>
      </c>
      <c r="N118" s="341" t="str">
        <f>IF(ISERROR(VLOOKUP($S118,'USER FORM2'!$B$10:$BB$21,52,FALSE)),"",VLOOKUP($S118,'USER FORM2'!$B$10:$BB$21,52,FALSE))</f>
        <v/>
      </c>
      <c r="O118" s="341" t="str">
        <f>IF(ISERROR(VLOOKUP($S118,'USER FORM2'!$B$10:$BB$21,12,FALSE)),"",VLOOKUP($S118,'USER FORM2'!$B$10:$BB$21,12,FALSE))</f>
        <v/>
      </c>
      <c r="P118" s="342" t="str">
        <f>IF(ISERROR(VLOOKUP($S118,'USER FORM2'!$B$10:$BB$21,13,FALSE)),"",IF(VLOOKUP($S118,'USER FORM2'!$B$10:$BB$21,13,FALSE)="","",VLOOKUP($S118,'USER FORM2'!$B$10:$BB$21,13,FALSE)))</f>
        <v/>
      </c>
      <c r="Q118" s="342" t="str">
        <f>IF(ISERROR(VLOOKUP($S118,'USER FORM2'!$B$10:$BB$21,16,FALSE)),"",VLOOKUP($S118,'USER FORM2'!$B$10:$BB$21,16,FALSE))</f>
        <v/>
      </c>
      <c r="R118" s="342" t="str">
        <f>IF(ISERROR(VLOOKUP($S118,'USER FORM2'!$B$10:$AW$21,43,FALSE)),"",VLOOKUP($S118,'USER FORM2'!$B$10:$AW$21,43,FALSE))</f>
        <v/>
      </c>
      <c r="S118" s="340" t="str">
        <f>IF('USER FORM3'!C119="","",'USER FORM3'!C119)</f>
        <v/>
      </c>
      <c r="T118" s="340" t="str">
        <f>IF('USER FORM3'!D119="","",'USER FORM3'!D119)</f>
        <v/>
      </c>
      <c r="U118" s="340" t="str">
        <f>IF('USER FORM3'!E119="","",'USER FORM3'!E119)</f>
        <v/>
      </c>
      <c r="V118" s="340" t="str">
        <f>IF('USER FORM3'!F119="","",'USER FORM3'!F119)</f>
        <v/>
      </c>
      <c r="W118" s="340" t="str">
        <f>IF('USER FORM3'!G119="","",'USER FORM3'!G119)</f>
        <v/>
      </c>
      <c r="X118" s="340" t="str">
        <f>IF('USER FORM3'!H119="","",'USER FORM3'!H119)</f>
        <v/>
      </c>
      <c r="Y118" s="340" t="str">
        <f>IF('USER FORM3'!I119="","",'USER FORM3'!I119)</f>
        <v/>
      </c>
      <c r="Z118" s="340" t="str">
        <f>IF('USER FORM3'!J119="","",'USER FORM3'!J119)</f>
        <v/>
      </c>
      <c r="AA118" s="340" t="str">
        <f>IF('USER FORM3'!K119="","",'USER FORM3'!K119)</f>
        <v/>
      </c>
      <c r="AB118" s="340" t="str">
        <f>IF('USER FORM3'!L119="","",'USER FORM3'!L119)</f>
        <v/>
      </c>
      <c r="AC118" s="340" t="str">
        <f>IF('USER FORM3'!M119="","",'USER FORM3'!M119)</f>
        <v/>
      </c>
      <c r="AD118" s="340" t="str">
        <f>IF('USER FORM3'!N119="","",'USER FORM3'!N119)</f>
        <v/>
      </c>
      <c r="AE118" s="340" t="str">
        <f>IF('USER FORM3'!O119="","",'USER FORM3'!O119)</f>
        <v/>
      </c>
      <c r="AF118" s="340" t="str">
        <f>IF('USER FORM3'!P119="","",'USER FORM3'!P119)</f>
        <v/>
      </c>
      <c r="AG118" s="340" t="str">
        <f>IF('USER FORM3'!Q119="","",'USER FORM3'!Q119)</f>
        <v/>
      </c>
      <c r="AH118" s="14"/>
      <c r="AI118" s="14"/>
      <c r="AJ118" s="14"/>
      <c r="AK118" s="14"/>
      <c r="AL118" s="14"/>
      <c r="AM118" s="332" t="str">
        <f>'USER FORM3'!$AY$17</f>
        <v/>
      </c>
      <c r="AN118" s="335" t="str">
        <f>'USER FORM3'!$AY$24</f>
        <v/>
      </c>
      <c r="AO118" s="336" t="str">
        <f>'USER FORM3'!$AY$18</f>
        <v/>
      </c>
      <c r="AP118" s="336" t="str">
        <f>'USER FORM3'!$AY$20</f>
        <v/>
      </c>
      <c r="AQ118" s="337" t="str">
        <f>'USER FORM3'!$AY$19</f>
        <v/>
      </c>
      <c r="AR118" s="337" t="str">
        <f>'USER FORM3'!$AY$22</f>
        <v/>
      </c>
      <c r="AS118" s="436" t="str">
        <f>'USER FORM3'!$AY$36</f>
        <v/>
      </c>
      <c r="AT118" s="336">
        <f>'USER FORM3'!$AY$23</f>
        <v>1</v>
      </c>
      <c r="AU118" s="336" t="str">
        <f>'USER FORM3'!$AY$21</f>
        <v/>
      </c>
      <c r="AV118" s="337" t="str">
        <f>IFERROR('USER FORM3'!$AY$25,"")</f>
        <v/>
      </c>
      <c r="AW118" s="338">
        <f>COUNTIFS(DEGREE_TYPE,"Bachelor",'USER FORM2'!$N$10:$N$21,"PROGRAM GRADUATED")+COUNTIFS(DEGREE_TYPE,"Bachelor",'USER FORM2'!$N$10:$N$21,"PROGRAM IN PROGRESS")</f>
        <v>0</v>
      </c>
      <c r="AX118" s="338">
        <f t="shared" si="2"/>
        <v>0</v>
      </c>
      <c r="AY118" s="338">
        <f t="shared" si="3"/>
        <v>0</v>
      </c>
      <c r="AZ118" s="332" t="str">
        <f>'USER FORM2'!$AQ$3</f>
        <v/>
      </c>
      <c r="BA118" s="337" t="str">
        <f>'USER FORM5'!$AP$2</f>
        <v/>
      </c>
      <c r="BB118" s="332" t="str">
        <f>IF('USER FORM5'!$AE$2=0,"",'USER FORM5'!$AE$2)</f>
        <v>NO</v>
      </c>
      <c r="BC118" s="337" t="str">
        <f>'USER FORM5'!$AZ$2</f>
        <v>NO EXTC</v>
      </c>
      <c r="BD118" s="332" t="str">
        <f>IF('USER FEEDBACK'!$C$47=0,"",'USER FEEDBACK'!$C$47)</f>
        <v/>
      </c>
      <c r="BE118" t="str">
        <f>'USER FEEDBACK'!$Q$8</f>
        <v>NO</v>
      </c>
      <c r="BF118" t="str">
        <f>'USER FEEDBACK'!$Q$11</f>
        <v>Missing Information</v>
      </c>
      <c r="BG118" t="str">
        <f>'USER FEEDBACK'!$Q$14</f>
        <v>No</v>
      </c>
      <c r="BH118" t="str">
        <f>'USER FEEDBACK'!$Q$20&amp;" "&amp;'USER FEEDBACK'!$Q$21&amp;" "&amp;'USER FEEDBACK'!$Q$22</f>
        <v xml:space="preserve">  - -  - -</v>
      </c>
      <c r="BI118" t="str">
        <f>'USER FORM1'!$C$65</f>
        <v>VERSION 2</v>
      </c>
      <c r="BJ118">
        <f>'USER FORM4'!$G$38</f>
        <v>0</v>
      </c>
      <c r="BK118">
        <f>'USER FEEDBACK'!$V$7</f>
        <v>0</v>
      </c>
      <c r="BL118" t="str">
        <f>(IF(OR('USER FEEDBACK'!$Z$64,'USER FEEDBACK'!$Z$31="Q4R"),"Y","N"))</f>
        <v>N</v>
      </c>
      <c r="BM118">
        <f>'USER FORM1'!$D$25</f>
        <v>0</v>
      </c>
      <c r="BN118">
        <f>'USER FORM1'!$D$26</f>
        <v>0</v>
      </c>
      <c r="BO118">
        <f>'USER FORM1'!$D$27</f>
        <v>0</v>
      </c>
      <c r="BP118" t="str">
        <f>IF('USER FEEDBACK'!$AA$64=TRUE, "Y","N")</f>
        <v>N</v>
      </c>
      <c r="BQ118" t="str">
        <f>IF('USER FEEDBACK'!$AC$64=TRUE, "Y","N")</f>
        <v>N</v>
      </c>
      <c r="BR118" t="str">
        <f>IF('USER FEEDBACK'!$AB$64=TRUE, "Y","N")</f>
        <v>N</v>
      </c>
      <c r="BS118" t="str">
        <f>IF('USER FEEDBACK'!$AD$64=TRUE, "Y","N")</f>
        <v>N</v>
      </c>
      <c r="BT118" t="str">
        <f>IF('USER FEEDBACK'!$AE$64=TRUE, "Y","N")</f>
        <v>N</v>
      </c>
      <c r="BU118" t="str">
        <f>IF('USER FEEDBACK'!$AF$64=TRUE, "Y","N")</f>
        <v>N</v>
      </c>
      <c r="BV118">
        <f>'CHECK CONTEXT'!$B$8</f>
        <v>0</v>
      </c>
      <c r="BW118" s="15">
        <f>'CHECK CONTEXT'!$B$12</f>
        <v>0</v>
      </c>
      <c r="BX118">
        <f>'CHECK CONTEXT'!$I$5</f>
        <v>0</v>
      </c>
      <c r="BY118">
        <f ca="1">SUM('USER FEEDBACK'!$G$7:$G$17)</f>
        <v>0</v>
      </c>
      <c r="BZ118">
        <f>'CHECK CONTEXT'!$B$5</f>
        <v>0</v>
      </c>
      <c r="CA118">
        <f>'CHECK CONTEXT'!$B$6</f>
        <v>0</v>
      </c>
      <c r="CB118">
        <f>'CHECK CONTEXT'!$B$7</f>
        <v>0</v>
      </c>
      <c r="CC118">
        <f>'CHECK CONTEXT'!$B$8</f>
        <v>0</v>
      </c>
      <c r="CD118">
        <f>'CHECK CONTEXT'!$B$9</f>
        <v>0</v>
      </c>
    </row>
    <row r="119" spans="1:82">
      <c r="A119" s="332" t="str">
        <f>IF('USER FORM1'!$C$10="","",'USER FORM1'!$C$10)</f>
        <v/>
      </c>
      <c r="B119" s="332" t="str">
        <f>IF('USER FORM1'!$D$10="","",'USER FORM1'!$D$10)</f>
        <v/>
      </c>
      <c r="C119" s="332" t="str">
        <f>TRIM(IF('USER FORM1'!$E$10="", "",'USER FORM1'!$E$10))</f>
        <v/>
      </c>
      <c r="D119" s="332" t="str">
        <f>IF('USER FORM1'!$F$10="","",'USER FORM1'!$F$10)</f>
        <v/>
      </c>
      <c r="E119" s="332" t="str">
        <f>IF('USER FORM1'!$G$10="", "",'USER FORM1'!$G$10)</f>
        <v/>
      </c>
      <c r="F119" s="339" t="s">
        <v>16107</v>
      </c>
      <c r="G119" s="340" t="str">
        <f>IF(ISERROR(VLOOKUP($S119,'USER FORM2'!$B$10:$AU$21,2,FALSE)),"",VLOOKUP($S119,'USER FORM2'!$B$10:$AU$21,2,FALSE))</f>
        <v/>
      </c>
      <c r="H119" s="340" t="str">
        <f>IF(ISERROR(VLOOKUP($S119,'USER FORM2'!$B$10:$AU$21,3,FALSE)),"",VLOOKUP($S119,'USER FORM2'!$B$10:$AU$21,3,FALSE))</f>
        <v/>
      </c>
      <c r="I119" s="340" t="str">
        <f>IF(ISERROR(VLOOKUP($S119,'USER FORM2'!$B$10:$AU$21,4,FALSE)),"",VLOOKUP($S119,'USER FORM2'!$B$10:$AU$21,4,FALSE))</f>
        <v/>
      </c>
      <c r="J119" s="340" t="str">
        <f>IF(ISERROR(VLOOKUP($S119,'USER FORM2'!$B$10:$AU$21,5,FALSE)),"",VLOOKUP($S119,'USER FORM2'!$B$10:$AU$21,5,FALSE))</f>
        <v/>
      </c>
      <c r="K119" s="340" t="str">
        <f>IF(ISERROR(VLOOKUP($S119,'USER FORM2'!$B$10:$AU$21,6,FALSE)),"",VLOOKUP($S119,'USER FORM2'!$B$10:$AU$21,6,FALSE))</f>
        <v/>
      </c>
      <c r="L119" s="340" t="str">
        <f>IF(ISERROR(VLOOKUP($S119,'USER FORM2'!$B$10:$AU$21,7,FALSE)),"",VLOOKUP($S119,'USER FORM2'!$B$10:$AU$21,7,FALSE))</f>
        <v/>
      </c>
      <c r="M119" s="341" t="str">
        <f>IF(ISERROR(VLOOKUP($S119,'USER FORM2'!$B$10:$BB$21,51,FALSE)),"",VLOOKUP($S119,'USER FORM2'!$B$10:$BB$21,51,FALSE))</f>
        <v/>
      </c>
      <c r="N119" s="341" t="str">
        <f>IF(ISERROR(VLOOKUP($S119,'USER FORM2'!$B$10:$BB$21,52,FALSE)),"",VLOOKUP($S119,'USER FORM2'!$B$10:$BB$21,52,FALSE))</f>
        <v/>
      </c>
      <c r="O119" s="341" t="str">
        <f>IF(ISERROR(VLOOKUP($S119,'USER FORM2'!$B$10:$BB$21,12,FALSE)),"",VLOOKUP($S119,'USER FORM2'!$B$10:$BB$21,12,FALSE))</f>
        <v/>
      </c>
      <c r="P119" s="342" t="str">
        <f>IF(ISERROR(VLOOKUP($S119,'USER FORM2'!$B$10:$BB$21,13,FALSE)),"",IF(VLOOKUP($S119,'USER FORM2'!$B$10:$BB$21,13,FALSE)="","",VLOOKUP($S119,'USER FORM2'!$B$10:$BB$21,13,FALSE)))</f>
        <v/>
      </c>
      <c r="Q119" s="342" t="str">
        <f>IF(ISERROR(VLOOKUP($S119,'USER FORM2'!$B$10:$BB$21,16,FALSE)),"",VLOOKUP($S119,'USER FORM2'!$B$10:$BB$21,16,FALSE))</f>
        <v/>
      </c>
      <c r="R119" s="342" t="str">
        <f>IF(ISERROR(VLOOKUP($S119,'USER FORM2'!$B$10:$AW$21,43,FALSE)),"",VLOOKUP($S119,'USER FORM2'!$B$10:$AW$21,43,FALSE))</f>
        <v/>
      </c>
      <c r="S119" s="340" t="str">
        <f>IF('USER FORM3'!C120="","",'USER FORM3'!C120)</f>
        <v/>
      </c>
      <c r="T119" s="340" t="str">
        <f>IF('USER FORM3'!D120="","",'USER FORM3'!D120)</f>
        <v/>
      </c>
      <c r="U119" s="340" t="str">
        <f>IF('USER FORM3'!E120="","",'USER FORM3'!E120)</f>
        <v/>
      </c>
      <c r="V119" s="340" t="str">
        <f>IF('USER FORM3'!F120="","",'USER FORM3'!F120)</f>
        <v/>
      </c>
      <c r="W119" s="340" t="str">
        <f>IF('USER FORM3'!G120="","",'USER FORM3'!G120)</f>
        <v/>
      </c>
      <c r="X119" s="340" t="str">
        <f>IF('USER FORM3'!H120="","",'USER FORM3'!H120)</f>
        <v/>
      </c>
      <c r="Y119" s="340" t="str">
        <f>IF('USER FORM3'!I120="","",'USER FORM3'!I120)</f>
        <v/>
      </c>
      <c r="Z119" s="340" t="str">
        <f>IF('USER FORM3'!J120="","",'USER FORM3'!J120)</f>
        <v/>
      </c>
      <c r="AA119" s="340" t="str">
        <f>IF('USER FORM3'!K120="","",'USER FORM3'!K120)</f>
        <v/>
      </c>
      <c r="AB119" s="340" t="str">
        <f>IF('USER FORM3'!L120="","",'USER FORM3'!L120)</f>
        <v/>
      </c>
      <c r="AC119" s="340" t="str">
        <f>IF('USER FORM3'!M120="","",'USER FORM3'!M120)</f>
        <v/>
      </c>
      <c r="AD119" s="340" t="str">
        <f>IF('USER FORM3'!N120="","",'USER FORM3'!N120)</f>
        <v/>
      </c>
      <c r="AE119" s="340" t="str">
        <f>IF('USER FORM3'!O120="","",'USER FORM3'!O120)</f>
        <v/>
      </c>
      <c r="AF119" s="340" t="str">
        <f>IF('USER FORM3'!P120="","",'USER FORM3'!P120)</f>
        <v/>
      </c>
      <c r="AG119" s="340" t="str">
        <f>IF('USER FORM3'!Q120="","",'USER FORM3'!Q120)</f>
        <v/>
      </c>
      <c r="AH119" s="14"/>
      <c r="AI119" s="14"/>
      <c r="AJ119" s="14"/>
      <c r="AK119" s="14"/>
      <c r="AL119" s="14"/>
      <c r="AM119" s="332" t="str">
        <f>'USER FORM3'!$AY$17</f>
        <v/>
      </c>
      <c r="AN119" s="335" t="str">
        <f>'USER FORM3'!$AY$24</f>
        <v/>
      </c>
      <c r="AO119" s="336" t="str">
        <f>'USER FORM3'!$AY$18</f>
        <v/>
      </c>
      <c r="AP119" s="336" t="str">
        <f>'USER FORM3'!$AY$20</f>
        <v/>
      </c>
      <c r="AQ119" s="337" t="str">
        <f>'USER FORM3'!$AY$19</f>
        <v/>
      </c>
      <c r="AR119" s="337" t="str">
        <f>'USER FORM3'!$AY$22</f>
        <v/>
      </c>
      <c r="AS119" s="436" t="str">
        <f>'USER FORM3'!$AY$36</f>
        <v/>
      </c>
      <c r="AT119" s="336">
        <f>'USER FORM3'!$AY$23</f>
        <v>1</v>
      </c>
      <c r="AU119" s="336" t="str">
        <f>'USER FORM3'!$AY$21</f>
        <v/>
      </c>
      <c r="AV119" s="337" t="str">
        <f>IFERROR('USER FORM3'!$AY$25,"")</f>
        <v/>
      </c>
      <c r="AW119" s="338">
        <f>COUNTIFS(DEGREE_TYPE,"Bachelor",'USER FORM2'!$N$10:$N$21,"PROGRAM GRADUATED")+COUNTIFS(DEGREE_TYPE,"Bachelor",'USER FORM2'!$N$10:$N$21,"PROGRAM IN PROGRESS")</f>
        <v>0</v>
      </c>
      <c r="AX119" s="338">
        <f t="shared" si="2"/>
        <v>0</v>
      </c>
      <c r="AY119" s="338">
        <f t="shared" si="3"/>
        <v>0</v>
      </c>
      <c r="AZ119" s="332" t="str">
        <f>'USER FORM2'!$AQ$3</f>
        <v/>
      </c>
      <c r="BA119" s="337" t="str">
        <f>'USER FORM5'!$AP$2</f>
        <v/>
      </c>
      <c r="BB119" s="332" t="str">
        <f>IF('USER FORM5'!$AE$2=0,"",'USER FORM5'!$AE$2)</f>
        <v>NO</v>
      </c>
      <c r="BC119" s="337" t="str">
        <f>'USER FORM5'!$AZ$2</f>
        <v>NO EXTC</v>
      </c>
      <c r="BD119" s="332" t="str">
        <f>IF('USER FEEDBACK'!$C$47=0,"",'USER FEEDBACK'!$C$47)</f>
        <v/>
      </c>
      <c r="BE119" t="str">
        <f>'USER FEEDBACK'!$Q$8</f>
        <v>NO</v>
      </c>
      <c r="BF119" t="str">
        <f>'USER FEEDBACK'!$Q$11</f>
        <v>Missing Information</v>
      </c>
      <c r="BG119" t="str">
        <f>'USER FEEDBACK'!$Q$14</f>
        <v>No</v>
      </c>
      <c r="BH119" t="str">
        <f>'USER FEEDBACK'!$Q$20&amp;" "&amp;'USER FEEDBACK'!$Q$21&amp;" "&amp;'USER FEEDBACK'!$Q$22</f>
        <v xml:space="preserve">  - -  - -</v>
      </c>
      <c r="BI119" t="str">
        <f>'USER FORM1'!$C$65</f>
        <v>VERSION 2</v>
      </c>
      <c r="BJ119">
        <f>'USER FORM4'!$G$38</f>
        <v>0</v>
      </c>
      <c r="BK119">
        <f>'USER FEEDBACK'!$V$7</f>
        <v>0</v>
      </c>
      <c r="BL119" t="str">
        <f>(IF(OR('USER FEEDBACK'!$Z$64,'USER FEEDBACK'!$Z$31="Q4R"),"Y","N"))</f>
        <v>N</v>
      </c>
      <c r="BM119">
        <f>'USER FORM1'!$D$25</f>
        <v>0</v>
      </c>
      <c r="BN119">
        <f>'USER FORM1'!$D$26</f>
        <v>0</v>
      </c>
      <c r="BO119">
        <f>'USER FORM1'!$D$27</f>
        <v>0</v>
      </c>
      <c r="BP119" t="str">
        <f>IF('USER FEEDBACK'!$AA$64=TRUE, "Y","N")</f>
        <v>N</v>
      </c>
      <c r="BQ119" t="str">
        <f>IF('USER FEEDBACK'!$AC$64=TRUE, "Y","N")</f>
        <v>N</v>
      </c>
      <c r="BR119" t="str">
        <f>IF('USER FEEDBACK'!$AB$64=TRUE, "Y","N")</f>
        <v>N</v>
      </c>
      <c r="BS119" t="str">
        <f>IF('USER FEEDBACK'!$AD$64=TRUE, "Y","N")</f>
        <v>N</v>
      </c>
      <c r="BT119" t="str">
        <f>IF('USER FEEDBACK'!$AE$64=TRUE, "Y","N")</f>
        <v>N</v>
      </c>
      <c r="BU119" t="str">
        <f>IF('USER FEEDBACK'!$AF$64=TRUE, "Y","N")</f>
        <v>N</v>
      </c>
      <c r="BV119">
        <f>'CHECK CONTEXT'!$B$8</f>
        <v>0</v>
      </c>
      <c r="BW119" s="15">
        <f>'CHECK CONTEXT'!$B$12</f>
        <v>0</v>
      </c>
      <c r="BX119">
        <f>'CHECK CONTEXT'!$I$5</f>
        <v>0</v>
      </c>
      <c r="BY119">
        <f ca="1">SUM('USER FEEDBACK'!$G$7:$G$17)</f>
        <v>0</v>
      </c>
      <c r="BZ119">
        <f>'CHECK CONTEXT'!$B$5</f>
        <v>0</v>
      </c>
      <c r="CA119">
        <f>'CHECK CONTEXT'!$B$6</f>
        <v>0</v>
      </c>
      <c r="CB119">
        <f>'CHECK CONTEXT'!$B$7</f>
        <v>0</v>
      </c>
      <c r="CC119">
        <f>'CHECK CONTEXT'!$B$8</f>
        <v>0</v>
      </c>
      <c r="CD119">
        <f>'CHECK CONTEXT'!$B$9</f>
        <v>0</v>
      </c>
    </row>
    <row r="120" spans="1:82">
      <c r="A120" s="332" t="str">
        <f>IF('USER FORM1'!$C$10="","",'USER FORM1'!$C$10)</f>
        <v/>
      </c>
      <c r="B120" s="332" t="str">
        <f>IF('USER FORM1'!$D$10="","",'USER FORM1'!$D$10)</f>
        <v/>
      </c>
      <c r="C120" s="332" t="str">
        <f>TRIM(IF('USER FORM1'!$E$10="", "",'USER FORM1'!$E$10))</f>
        <v/>
      </c>
      <c r="D120" s="332" t="str">
        <f>IF('USER FORM1'!$F$10="","",'USER FORM1'!$F$10)</f>
        <v/>
      </c>
      <c r="E120" s="332" t="str">
        <f>IF('USER FORM1'!$G$10="", "",'USER FORM1'!$G$10)</f>
        <v/>
      </c>
      <c r="F120" s="339" t="s">
        <v>16107</v>
      </c>
      <c r="G120" s="340" t="str">
        <f>IF(ISERROR(VLOOKUP($S120,'USER FORM2'!$B$10:$AU$21,2,FALSE)),"",VLOOKUP($S120,'USER FORM2'!$B$10:$AU$21,2,FALSE))</f>
        <v/>
      </c>
      <c r="H120" s="340" t="str">
        <f>IF(ISERROR(VLOOKUP($S120,'USER FORM2'!$B$10:$AU$21,3,FALSE)),"",VLOOKUP($S120,'USER FORM2'!$B$10:$AU$21,3,FALSE))</f>
        <v/>
      </c>
      <c r="I120" s="340" t="str">
        <f>IF(ISERROR(VLOOKUP($S120,'USER FORM2'!$B$10:$AU$21,4,FALSE)),"",VLOOKUP($S120,'USER FORM2'!$B$10:$AU$21,4,FALSE))</f>
        <v/>
      </c>
      <c r="J120" s="340" t="str">
        <f>IF(ISERROR(VLOOKUP($S120,'USER FORM2'!$B$10:$AU$21,5,FALSE)),"",VLOOKUP($S120,'USER FORM2'!$B$10:$AU$21,5,FALSE))</f>
        <v/>
      </c>
      <c r="K120" s="340" t="str">
        <f>IF(ISERROR(VLOOKUP($S120,'USER FORM2'!$B$10:$AU$21,6,FALSE)),"",VLOOKUP($S120,'USER FORM2'!$B$10:$AU$21,6,FALSE))</f>
        <v/>
      </c>
      <c r="L120" s="340" t="str">
        <f>IF(ISERROR(VLOOKUP($S120,'USER FORM2'!$B$10:$AU$21,7,FALSE)),"",VLOOKUP($S120,'USER FORM2'!$B$10:$AU$21,7,FALSE))</f>
        <v/>
      </c>
      <c r="M120" s="341" t="str">
        <f>IF(ISERROR(VLOOKUP($S120,'USER FORM2'!$B$10:$BB$21,51,FALSE)),"",VLOOKUP($S120,'USER FORM2'!$B$10:$BB$21,51,FALSE))</f>
        <v/>
      </c>
      <c r="N120" s="341" t="str">
        <f>IF(ISERROR(VLOOKUP($S120,'USER FORM2'!$B$10:$BB$21,52,FALSE)),"",VLOOKUP($S120,'USER FORM2'!$B$10:$BB$21,52,FALSE))</f>
        <v/>
      </c>
      <c r="O120" s="341" t="str">
        <f>IF(ISERROR(VLOOKUP($S120,'USER FORM2'!$B$10:$BB$21,12,FALSE)),"",VLOOKUP($S120,'USER FORM2'!$B$10:$BB$21,12,FALSE))</f>
        <v/>
      </c>
      <c r="P120" s="342" t="str">
        <f>IF(ISERROR(VLOOKUP($S120,'USER FORM2'!$B$10:$BB$21,13,FALSE)),"",IF(VLOOKUP($S120,'USER FORM2'!$B$10:$BB$21,13,FALSE)="","",VLOOKUP($S120,'USER FORM2'!$B$10:$BB$21,13,FALSE)))</f>
        <v/>
      </c>
      <c r="Q120" s="342" t="str">
        <f>IF(ISERROR(VLOOKUP($S120,'USER FORM2'!$B$10:$BB$21,16,FALSE)),"",VLOOKUP($S120,'USER FORM2'!$B$10:$BB$21,16,FALSE))</f>
        <v/>
      </c>
      <c r="R120" s="342" t="str">
        <f>IF(ISERROR(VLOOKUP($S120,'USER FORM2'!$B$10:$AW$21,43,FALSE)),"",VLOOKUP($S120,'USER FORM2'!$B$10:$AW$21,43,FALSE))</f>
        <v/>
      </c>
      <c r="S120" s="340" t="str">
        <f>IF('USER FORM3'!C121="","",'USER FORM3'!C121)</f>
        <v/>
      </c>
      <c r="T120" s="340" t="str">
        <f>IF('USER FORM3'!D121="","",'USER FORM3'!D121)</f>
        <v/>
      </c>
      <c r="U120" s="340" t="str">
        <f>IF('USER FORM3'!E121="","",'USER FORM3'!E121)</f>
        <v/>
      </c>
      <c r="V120" s="340" t="str">
        <f>IF('USER FORM3'!F121="","",'USER FORM3'!F121)</f>
        <v/>
      </c>
      <c r="W120" s="340" t="str">
        <f>IF('USER FORM3'!G121="","",'USER FORM3'!G121)</f>
        <v/>
      </c>
      <c r="X120" s="340" t="str">
        <f>IF('USER FORM3'!H121="","",'USER FORM3'!H121)</f>
        <v/>
      </c>
      <c r="Y120" s="340" t="str">
        <f>IF('USER FORM3'!I121="","",'USER FORM3'!I121)</f>
        <v/>
      </c>
      <c r="Z120" s="340" t="str">
        <f>IF('USER FORM3'!J121="","",'USER FORM3'!J121)</f>
        <v/>
      </c>
      <c r="AA120" s="340" t="str">
        <f>IF('USER FORM3'!K121="","",'USER FORM3'!K121)</f>
        <v/>
      </c>
      <c r="AB120" s="340" t="str">
        <f>IF('USER FORM3'!L121="","",'USER FORM3'!L121)</f>
        <v/>
      </c>
      <c r="AC120" s="340" t="str">
        <f>IF('USER FORM3'!M121="","",'USER FORM3'!M121)</f>
        <v/>
      </c>
      <c r="AD120" s="340" t="str">
        <f>IF('USER FORM3'!N121="","",'USER FORM3'!N121)</f>
        <v/>
      </c>
      <c r="AE120" s="340" t="str">
        <f>IF('USER FORM3'!O121="","",'USER FORM3'!O121)</f>
        <v/>
      </c>
      <c r="AF120" s="340" t="str">
        <f>IF('USER FORM3'!P121="","",'USER FORM3'!P121)</f>
        <v/>
      </c>
      <c r="AG120" s="340" t="str">
        <f>IF('USER FORM3'!Q121="","",'USER FORM3'!Q121)</f>
        <v/>
      </c>
      <c r="AH120" s="14"/>
      <c r="AI120" s="14"/>
      <c r="AJ120" s="14"/>
      <c r="AK120" s="14"/>
      <c r="AL120" s="14"/>
      <c r="AM120" s="332" t="str">
        <f>'USER FORM3'!$AY$17</f>
        <v/>
      </c>
      <c r="AN120" s="335" t="str">
        <f>'USER FORM3'!$AY$24</f>
        <v/>
      </c>
      <c r="AO120" s="336" t="str">
        <f>'USER FORM3'!$AY$18</f>
        <v/>
      </c>
      <c r="AP120" s="336" t="str">
        <f>'USER FORM3'!$AY$20</f>
        <v/>
      </c>
      <c r="AQ120" s="337" t="str">
        <f>'USER FORM3'!$AY$19</f>
        <v/>
      </c>
      <c r="AR120" s="337" t="str">
        <f>'USER FORM3'!$AY$22</f>
        <v/>
      </c>
      <c r="AS120" s="436" t="str">
        <f>'USER FORM3'!$AY$36</f>
        <v/>
      </c>
      <c r="AT120" s="336">
        <f>'USER FORM3'!$AY$23</f>
        <v>1</v>
      </c>
      <c r="AU120" s="336" t="str">
        <f>'USER FORM3'!$AY$21</f>
        <v/>
      </c>
      <c r="AV120" s="337" t="str">
        <f>IFERROR('USER FORM3'!$AY$25,"")</f>
        <v/>
      </c>
      <c r="AW120" s="338">
        <f>COUNTIFS(DEGREE_TYPE,"Bachelor",'USER FORM2'!$N$10:$N$21,"PROGRAM GRADUATED")+COUNTIFS(DEGREE_TYPE,"Bachelor",'USER FORM2'!$N$10:$N$21,"PROGRAM IN PROGRESS")</f>
        <v>0</v>
      </c>
      <c r="AX120" s="338">
        <f t="shared" si="2"/>
        <v>0</v>
      </c>
      <c r="AY120" s="338">
        <f t="shared" si="3"/>
        <v>0</v>
      </c>
      <c r="AZ120" s="332" t="str">
        <f>'USER FORM2'!$AQ$3</f>
        <v/>
      </c>
      <c r="BA120" s="337" t="str">
        <f>'USER FORM5'!$AP$2</f>
        <v/>
      </c>
      <c r="BB120" s="332" t="str">
        <f>IF('USER FORM5'!$AE$2=0,"",'USER FORM5'!$AE$2)</f>
        <v>NO</v>
      </c>
      <c r="BC120" s="337" t="str">
        <f>'USER FORM5'!$AZ$2</f>
        <v>NO EXTC</v>
      </c>
      <c r="BD120" s="332" t="str">
        <f>IF('USER FEEDBACK'!$C$47=0,"",'USER FEEDBACK'!$C$47)</f>
        <v/>
      </c>
      <c r="BE120" t="str">
        <f>'USER FEEDBACK'!$Q$8</f>
        <v>NO</v>
      </c>
      <c r="BF120" t="str">
        <f>'USER FEEDBACK'!$Q$11</f>
        <v>Missing Information</v>
      </c>
      <c r="BG120" t="str">
        <f>'USER FEEDBACK'!$Q$14</f>
        <v>No</v>
      </c>
      <c r="BH120" t="str">
        <f>'USER FEEDBACK'!$Q$20&amp;" "&amp;'USER FEEDBACK'!$Q$21&amp;" "&amp;'USER FEEDBACK'!$Q$22</f>
        <v xml:space="preserve">  - -  - -</v>
      </c>
      <c r="BI120" t="str">
        <f>'USER FORM1'!$C$65</f>
        <v>VERSION 2</v>
      </c>
      <c r="BJ120">
        <f>'USER FORM4'!$G$38</f>
        <v>0</v>
      </c>
      <c r="BK120">
        <f>'USER FEEDBACK'!$V$7</f>
        <v>0</v>
      </c>
      <c r="BL120" t="str">
        <f>(IF(OR('USER FEEDBACK'!$Z$64,'USER FEEDBACK'!$Z$31="Q4R"),"Y","N"))</f>
        <v>N</v>
      </c>
      <c r="BM120">
        <f>'USER FORM1'!$D$25</f>
        <v>0</v>
      </c>
      <c r="BN120">
        <f>'USER FORM1'!$D$26</f>
        <v>0</v>
      </c>
      <c r="BO120">
        <f>'USER FORM1'!$D$27</f>
        <v>0</v>
      </c>
      <c r="BP120" t="str">
        <f>IF('USER FEEDBACK'!$AA$64=TRUE, "Y","N")</f>
        <v>N</v>
      </c>
      <c r="BQ120" t="str">
        <f>IF('USER FEEDBACK'!$AC$64=TRUE, "Y","N")</f>
        <v>N</v>
      </c>
      <c r="BR120" t="str">
        <f>IF('USER FEEDBACK'!$AB$64=TRUE, "Y","N")</f>
        <v>N</v>
      </c>
      <c r="BS120" t="str">
        <f>IF('USER FEEDBACK'!$AD$64=TRUE, "Y","N")</f>
        <v>N</v>
      </c>
      <c r="BT120" t="str">
        <f>IF('USER FEEDBACK'!$AE$64=TRUE, "Y","N")</f>
        <v>N</v>
      </c>
      <c r="BU120" t="str">
        <f>IF('USER FEEDBACK'!$AF$64=TRUE, "Y","N")</f>
        <v>N</v>
      </c>
      <c r="BV120">
        <f>'CHECK CONTEXT'!$B$8</f>
        <v>0</v>
      </c>
      <c r="BW120" s="15">
        <f>'CHECK CONTEXT'!$B$12</f>
        <v>0</v>
      </c>
      <c r="BX120">
        <f>'CHECK CONTEXT'!$I$5</f>
        <v>0</v>
      </c>
      <c r="BY120">
        <f ca="1">SUM('USER FEEDBACK'!$G$7:$G$17)</f>
        <v>0</v>
      </c>
      <c r="BZ120">
        <f>'CHECK CONTEXT'!$B$5</f>
        <v>0</v>
      </c>
      <c r="CA120">
        <f>'CHECK CONTEXT'!$B$6</f>
        <v>0</v>
      </c>
      <c r="CB120">
        <f>'CHECK CONTEXT'!$B$7</f>
        <v>0</v>
      </c>
      <c r="CC120">
        <f>'CHECK CONTEXT'!$B$8</f>
        <v>0</v>
      </c>
      <c r="CD120">
        <f>'CHECK CONTEXT'!$B$9</f>
        <v>0</v>
      </c>
    </row>
    <row r="121" spans="1:82">
      <c r="A121" s="332" t="str">
        <f>IF('USER FORM1'!$C$10="","",'USER FORM1'!$C$10)</f>
        <v/>
      </c>
      <c r="B121" s="332" t="str">
        <f>IF('USER FORM1'!$D$10="","",'USER FORM1'!$D$10)</f>
        <v/>
      </c>
      <c r="C121" s="332" t="str">
        <f>TRIM(IF('USER FORM1'!$E$10="", "",'USER FORM1'!$E$10))</f>
        <v/>
      </c>
      <c r="D121" s="332" t="str">
        <f>IF('USER FORM1'!$F$10="","",'USER FORM1'!$F$10)</f>
        <v/>
      </c>
      <c r="E121" s="332" t="str">
        <f>IF('USER FORM1'!$G$10="", "",'USER FORM1'!$G$10)</f>
        <v/>
      </c>
      <c r="F121" s="339" t="s">
        <v>16107</v>
      </c>
      <c r="G121" s="340" t="str">
        <f>IF(ISERROR(VLOOKUP($S121,'USER FORM2'!$B$10:$AU$21,2,FALSE)),"",VLOOKUP($S121,'USER FORM2'!$B$10:$AU$21,2,FALSE))</f>
        <v/>
      </c>
      <c r="H121" s="340" t="str">
        <f>IF(ISERROR(VLOOKUP($S121,'USER FORM2'!$B$10:$AU$21,3,FALSE)),"",VLOOKUP($S121,'USER FORM2'!$B$10:$AU$21,3,FALSE))</f>
        <v/>
      </c>
      <c r="I121" s="340" t="str">
        <f>IF(ISERROR(VLOOKUP($S121,'USER FORM2'!$B$10:$AU$21,4,FALSE)),"",VLOOKUP($S121,'USER FORM2'!$B$10:$AU$21,4,FALSE))</f>
        <v/>
      </c>
      <c r="J121" s="340" t="str">
        <f>IF(ISERROR(VLOOKUP($S121,'USER FORM2'!$B$10:$AU$21,5,FALSE)),"",VLOOKUP($S121,'USER FORM2'!$B$10:$AU$21,5,FALSE))</f>
        <v/>
      </c>
      <c r="K121" s="340" t="str">
        <f>IF(ISERROR(VLOOKUP($S121,'USER FORM2'!$B$10:$AU$21,6,FALSE)),"",VLOOKUP($S121,'USER FORM2'!$B$10:$AU$21,6,FALSE))</f>
        <v/>
      </c>
      <c r="L121" s="340" t="str">
        <f>IF(ISERROR(VLOOKUP($S121,'USER FORM2'!$B$10:$AU$21,7,FALSE)),"",VLOOKUP($S121,'USER FORM2'!$B$10:$AU$21,7,FALSE))</f>
        <v/>
      </c>
      <c r="M121" s="341" t="str">
        <f>IF(ISERROR(VLOOKUP($S121,'USER FORM2'!$B$10:$BB$21,51,FALSE)),"",VLOOKUP($S121,'USER FORM2'!$B$10:$BB$21,51,FALSE))</f>
        <v/>
      </c>
      <c r="N121" s="341" t="str">
        <f>IF(ISERROR(VLOOKUP($S121,'USER FORM2'!$B$10:$BB$21,52,FALSE)),"",VLOOKUP($S121,'USER FORM2'!$B$10:$BB$21,52,FALSE))</f>
        <v/>
      </c>
      <c r="O121" s="341" t="str">
        <f>IF(ISERROR(VLOOKUP($S121,'USER FORM2'!$B$10:$BB$21,12,FALSE)),"",VLOOKUP($S121,'USER FORM2'!$B$10:$BB$21,12,FALSE))</f>
        <v/>
      </c>
      <c r="P121" s="342" t="str">
        <f>IF(ISERROR(VLOOKUP($S121,'USER FORM2'!$B$10:$BB$21,13,FALSE)),"",IF(VLOOKUP($S121,'USER FORM2'!$B$10:$BB$21,13,FALSE)="","",VLOOKUP($S121,'USER FORM2'!$B$10:$BB$21,13,FALSE)))</f>
        <v/>
      </c>
      <c r="Q121" s="342" t="str">
        <f>IF(ISERROR(VLOOKUP($S121,'USER FORM2'!$B$10:$BB$21,16,FALSE)),"",VLOOKUP($S121,'USER FORM2'!$B$10:$BB$21,16,FALSE))</f>
        <v/>
      </c>
      <c r="R121" s="342" t="str">
        <f>IF(ISERROR(VLOOKUP($S121,'USER FORM2'!$B$10:$AW$21,43,FALSE)),"",VLOOKUP($S121,'USER FORM2'!$B$10:$AW$21,43,FALSE))</f>
        <v/>
      </c>
      <c r="S121" s="340" t="str">
        <f>IF('USER FORM3'!C122="","",'USER FORM3'!C122)</f>
        <v/>
      </c>
      <c r="T121" s="340" t="str">
        <f>IF('USER FORM3'!D122="","",'USER FORM3'!D122)</f>
        <v/>
      </c>
      <c r="U121" s="340" t="str">
        <f>IF('USER FORM3'!E122="","",'USER FORM3'!E122)</f>
        <v/>
      </c>
      <c r="V121" s="340" t="str">
        <f>IF('USER FORM3'!F122="","",'USER FORM3'!F122)</f>
        <v/>
      </c>
      <c r="W121" s="340" t="str">
        <f>IF('USER FORM3'!G122="","",'USER FORM3'!G122)</f>
        <v/>
      </c>
      <c r="X121" s="340" t="str">
        <f>IF('USER FORM3'!H122="","",'USER FORM3'!H122)</f>
        <v/>
      </c>
      <c r="Y121" s="340" t="str">
        <f>IF('USER FORM3'!I122="","",'USER FORM3'!I122)</f>
        <v/>
      </c>
      <c r="Z121" s="340" t="str">
        <f>IF('USER FORM3'!J122="","",'USER FORM3'!J122)</f>
        <v/>
      </c>
      <c r="AA121" s="340" t="str">
        <f>IF('USER FORM3'!K122="","",'USER FORM3'!K122)</f>
        <v/>
      </c>
      <c r="AB121" s="340" t="str">
        <f>IF('USER FORM3'!L122="","",'USER FORM3'!L122)</f>
        <v/>
      </c>
      <c r="AC121" s="340" t="str">
        <f>IF('USER FORM3'!M122="","",'USER FORM3'!M122)</f>
        <v/>
      </c>
      <c r="AD121" s="340" t="str">
        <f>IF('USER FORM3'!N122="","",'USER FORM3'!N122)</f>
        <v/>
      </c>
      <c r="AE121" s="340" t="str">
        <f>IF('USER FORM3'!O122="","",'USER FORM3'!O122)</f>
        <v/>
      </c>
      <c r="AF121" s="340" t="str">
        <f>IF('USER FORM3'!P122="","",'USER FORM3'!P122)</f>
        <v/>
      </c>
      <c r="AG121" s="340" t="str">
        <f>IF('USER FORM3'!Q122="","",'USER FORM3'!Q122)</f>
        <v/>
      </c>
      <c r="AH121" s="14"/>
      <c r="AI121" s="14"/>
      <c r="AJ121" s="14"/>
      <c r="AK121" s="14"/>
      <c r="AL121" s="14"/>
      <c r="AM121" s="332" t="str">
        <f>'USER FORM3'!$AY$17</f>
        <v/>
      </c>
      <c r="AN121" s="335" t="str">
        <f>'USER FORM3'!$AY$24</f>
        <v/>
      </c>
      <c r="AO121" s="336" t="str">
        <f>'USER FORM3'!$AY$18</f>
        <v/>
      </c>
      <c r="AP121" s="336" t="str">
        <f>'USER FORM3'!$AY$20</f>
        <v/>
      </c>
      <c r="AQ121" s="337" t="str">
        <f>'USER FORM3'!$AY$19</f>
        <v/>
      </c>
      <c r="AR121" s="337" t="str">
        <f>'USER FORM3'!$AY$22</f>
        <v/>
      </c>
      <c r="AS121" s="436" t="str">
        <f>'USER FORM3'!$AY$36</f>
        <v/>
      </c>
      <c r="AT121" s="336">
        <f>'USER FORM3'!$AY$23</f>
        <v>1</v>
      </c>
      <c r="AU121" s="336" t="str">
        <f>'USER FORM3'!$AY$21</f>
        <v/>
      </c>
      <c r="AV121" s="337" t="str">
        <f>IFERROR('USER FORM3'!$AY$25,"")</f>
        <v/>
      </c>
      <c r="AW121" s="338">
        <f>COUNTIFS(DEGREE_TYPE,"Bachelor",'USER FORM2'!$N$10:$N$21,"PROGRAM GRADUATED")+COUNTIFS(DEGREE_TYPE,"Bachelor",'USER FORM2'!$N$10:$N$21,"PROGRAM IN PROGRESS")</f>
        <v>0</v>
      </c>
      <c r="AX121" s="338">
        <f t="shared" si="2"/>
        <v>0</v>
      </c>
      <c r="AY121" s="338">
        <f t="shared" si="3"/>
        <v>0</v>
      </c>
      <c r="AZ121" s="332" t="str">
        <f>'USER FORM2'!$AQ$3</f>
        <v/>
      </c>
      <c r="BA121" s="337" t="str">
        <f>'USER FORM5'!$AP$2</f>
        <v/>
      </c>
      <c r="BB121" s="332" t="str">
        <f>IF('USER FORM5'!$AE$2=0,"",'USER FORM5'!$AE$2)</f>
        <v>NO</v>
      </c>
      <c r="BC121" s="337" t="str">
        <f>'USER FORM5'!$AZ$2</f>
        <v>NO EXTC</v>
      </c>
      <c r="BD121" s="332" t="str">
        <f>IF('USER FEEDBACK'!$C$47=0,"",'USER FEEDBACK'!$C$47)</f>
        <v/>
      </c>
      <c r="BE121" t="str">
        <f>'USER FEEDBACK'!$Q$8</f>
        <v>NO</v>
      </c>
      <c r="BF121" t="str">
        <f>'USER FEEDBACK'!$Q$11</f>
        <v>Missing Information</v>
      </c>
      <c r="BG121" t="str">
        <f>'USER FEEDBACK'!$Q$14</f>
        <v>No</v>
      </c>
      <c r="BH121" t="str">
        <f>'USER FEEDBACK'!$Q$20&amp;" "&amp;'USER FEEDBACK'!$Q$21&amp;" "&amp;'USER FEEDBACK'!$Q$22</f>
        <v xml:space="preserve">  - -  - -</v>
      </c>
      <c r="BI121" t="str">
        <f>'USER FORM1'!$C$65</f>
        <v>VERSION 2</v>
      </c>
      <c r="BJ121">
        <f>'USER FORM4'!$G$38</f>
        <v>0</v>
      </c>
      <c r="BK121">
        <f>'USER FEEDBACK'!$V$7</f>
        <v>0</v>
      </c>
      <c r="BL121" t="str">
        <f>(IF(OR('USER FEEDBACK'!$Z$64,'USER FEEDBACK'!$Z$31="Q4R"),"Y","N"))</f>
        <v>N</v>
      </c>
      <c r="BM121">
        <f>'USER FORM1'!$D$25</f>
        <v>0</v>
      </c>
      <c r="BN121">
        <f>'USER FORM1'!$D$26</f>
        <v>0</v>
      </c>
      <c r="BO121">
        <f>'USER FORM1'!$D$27</f>
        <v>0</v>
      </c>
      <c r="BP121" t="str">
        <f>IF('USER FEEDBACK'!$AA$64=TRUE, "Y","N")</f>
        <v>N</v>
      </c>
      <c r="BQ121" t="str">
        <f>IF('USER FEEDBACK'!$AC$64=TRUE, "Y","N")</f>
        <v>N</v>
      </c>
      <c r="BR121" t="str">
        <f>IF('USER FEEDBACK'!$AB$64=TRUE, "Y","N")</f>
        <v>N</v>
      </c>
      <c r="BS121" t="str">
        <f>IF('USER FEEDBACK'!$AD$64=TRUE, "Y","N")</f>
        <v>N</v>
      </c>
      <c r="BT121" t="str">
        <f>IF('USER FEEDBACK'!$AE$64=TRUE, "Y","N")</f>
        <v>N</v>
      </c>
      <c r="BU121" t="str">
        <f>IF('USER FEEDBACK'!$AF$64=TRUE, "Y","N")</f>
        <v>N</v>
      </c>
      <c r="BV121">
        <f>'CHECK CONTEXT'!$B$8</f>
        <v>0</v>
      </c>
      <c r="BW121" s="15">
        <f>'CHECK CONTEXT'!$B$12</f>
        <v>0</v>
      </c>
      <c r="BX121">
        <f>'CHECK CONTEXT'!$I$5</f>
        <v>0</v>
      </c>
      <c r="BY121">
        <f ca="1">SUM('USER FEEDBACK'!$G$7:$G$17)</f>
        <v>0</v>
      </c>
      <c r="BZ121">
        <f>'CHECK CONTEXT'!$B$5</f>
        <v>0</v>
      </c>
      <c r="CA121">
        <f>'CHECK CONTEXT'!$B$6</f>
        <v>0</v>
      </c>
      <c r="CB121">
        <f>'CHECK CONTEXT'!$B$7</f>
        <v>0</v>
      </c>
      <c r="CC121">
        <f>'CHECK CONTEXT'!$B$8</f>
        <v>0</v>
      </c>
      <c r="CD121">
        <f>'CHECK CONTEXT'!$B$9</f>
        <v>0</v>
      </c>
    </row>
    <row r="122" spans="1:82">
      <c r="A122" s="332" t="str">
        <f>IF('USER FORM1'!$C$10="","",'USER FORM1'!$C$10)</f>
        <v/>
      </c>
      <c r="B122" s="332" t="str">
        <f>IF('USER FORM1'!$D$10="","",'USER FORM1'!$D$10)</f>
        <v/>
      </c>
      <c r="C122" s="332" t="str">
        <f>TRIM(IF('USER FORM1'!$E$10="", "",'USER FORM1'!$E$10))</f>
        <v/>
      </c>
      <c r="D122" s="332" t="str">
        <f>IF('USER FORM1'!$F$10="","",'USER FORM1'!$F$10)</f>
        <v/>
      </c>
      <c r="E122" s="332" t="str">
        <f>IF('USER FORM1'!$G$10="", "",'USER FORM1'!$G$10)</f>
        <v/>
      </c>
      <c r="F122" s="339" t="s">
        <v>16107</v>
      </c>
      <c r="G122" s="340" t="str">
        <f>IF(ISERROR(VLOOKUP($S122,'USER FORM2'!$B$10:$AU$21,2,FALSE)),"",VLOOKUP($S122,'USER FORM2'!$B$10:$AU$21,2,FALSE))</f>
        <v/>
      </c>
      <c r="H122" s="340" t="str">
        <f>IF(ISERROR(VLOOKUP($S122,'USER FORM2'!$B$10:$AU$21,3,FALSE)),"",VLOOKUP($S122,'USER FORM2'!$B$10:$AU$21,3,FALSE))</f>
        <v/>
      </c>
      <c r="I122" s="340" t="str">
        <f>IF(ISERROR(VLOOKUP($S122,'USER FORM2'!$B$10:$AU$21,4,FALSE)),"",VLOOKUP($S122,'USER FORM2'!$B$10:$AU$21,4,FALSE))</f>
        <v/>
      </c>
      <c r="J122" s="340" t="str">
        <f>IF(ISERROR(VLOOKUP($S122,'USER FORM2'!$B$10:$AU$21,5,FALSE)),"",VLOOKUP($S122,'USER FORM2'!$B$10:$AU$21,5,FALSE))</f>
        <v/>
      </c>
      <c r="K122" s="340" t="str">
        <f>IF(ISERROR(VLOOKUP($S122,'USER FORM2'!$B$10:$AU$21,6,FALSE)),"",VLOOKUP($S122,'USER FORM2'!$B$10:$AU$21,6,FALSE))</f>
        <v/>
      </c>
      <c r="L122" s="340" t="str">
        <f>IF(ISERROR(VLOOKUP($S122,'USER FORM2'!$B$10:$AU$21,7,FALSE)),"",VLOOKUP($S122,'USER FORM2'!$B$10:$AU$21,7,FALSE))</f>
        <v/>
      </c>
      <c r="M122" s="341" t="str">
        <f>IF(ISERROR(VLOOKUP($S122,'USER FORM2'!$B$10:$BB$21,51,FALSE)),"",VLOOKUP($S122,'USER FORM2'!$B$10:$BB$21,51,FALSE))</f>
        <v/>
      </c>
      <c r="N122" s="341" t="str">
        <f>IF(ISERROR(VLOOKUP($S122,'USER FORM2'!$B$10:$BB$21,52,FALSE)),"",VLOOKUP($S122,'USER FORM2'!$B$10:$BB$21,52,FALSE))</f>
        <v/>
      </c>
      <c r="O122" s="341" t="str">
        <f>IF(ISERROR(VLOOKUP($S122,'USER FORM2'!$B$10:$BB$21,12,FALSE)),"",VLOOKUP($S122,'USER FORM2'!$B$10:$BB$21,12,FALSE))</f>
        <v/>
      </c>
      <c r="P122" s="342" t="str">
        <f>IF(ISERROR(VLOOKUP($S122,'USER FORM2'!$B$10:$BB$21,13,FALSE)),"",IF(VLOOKUP($S122,'USER FORM2'!$B$10:$BB$21,13,FALSE)="","",VLOOKUP($S122,'USER FORM2'!$B$10:$BB$21,13,FALSE)))</f>
        <v/>
      </c>
      <c r="Q122" s="342" t="str">
        <f>IF(ISERROR(VLOOKUP($S122,'USER FORM2'!$B$10:$BB$21,16,FALSE)),"",VLOOKUP($S122,'USER FORM2'!$B$10:$BB$21,16,FALSE))</f>
        <v/>
      </c>
      <c r="R122" s="342" t="str">
        <f>IF(ISERROR(VLOOKUP($S122,'USER FORM2'!$B$10:$AW$21,43,FALSE)),"",VLOOKUP($S122,'USER FORM2'!$B$10:$AW$21,43,FALSE))</f>
        <v/>
      </c>
      <c r="S122" s="340" t="str">
        <f>IF('USER FORM3'!C123="","",'USER FORM3'!C123)</f>
        <v/>
      </c>
      <c r="T122" s="340" t="str">
        <f>IF('USER FORM3'!D123="","",'USER FORM3'!D123)</f>
        <v/>
      </c>
      <c r="U122" s="340" t="str">
        <f>IF('USER FORM3'!E123="","",'USER FORM3'!E123)</f>
        <v/>
      </c>
      <c r="V122" s="340" t="str">
        <f>IF('USER FORM3'!F123="","",'USER FORM3'!F123)</f>
        <v/>
      </c>
      <c r="W122" s="340" t="str">
        <f>IF('USER FORM3'!G123="","",'USER FORM3'!G123)</f>
        <v/>
      </c>
      <c r="X122" s="340" t="str">
        <f>IF('USER FORM3'!H123="","",'USER FORM3'!H123)</f>
        <v/>
      </c>
      <c r="Y122" s="340" t="str">
        <f>IF('USER FORM3'!I123="","",'USER FORM3'!I123)</f>
        <v/>
      </c>
      <c r="Z122" s="340" t="str">
        <f>IF('USER FORM3'!J123="","",'USER FORM3'!J123)</f>
        <v/>
      </c>
      <c r="AA122" s="340" t="str">
        <f>IF('USER FORM3'!K123="","",'USER FORM3'!K123)</f>
        <v/>
      </c>
      <c r="AB122" s="340" t="str">
        <f>IF('USER FORM3'!L123="","",'USER FORM3'!L123)</f>
        <v/>
      </c>
      <c r="AC122" s="340" t="str">
        <f>IF('USER FORM3'!M123="","",'USER FORM3'!M123)</f>
        <v/>
      </c>
      <c r="AD122" s="340" t="str">
        <f>IF('USER FORM3'!N123="","",'USER FORM3'!N123)</f>
        <v/>
      </c>
      <c r="AE122" s="340" t="str">
        <f>IF('USER FORM3'!O123="","",'USER FORM3'!O123)</f>
        <v/>
      </c>
      <c r="AF122" s="340" t="str">
        <f>IF('USER FORM3'!P123="","",'USER FORM3'!P123)</f>
        <v/>
      </c>
      <c r="AG122" s="340" t="str">
        <f>IF('USER FORM3'!Q123="","",'USER FORM3'!Q123)</f>
        <v/>
      </c>
      <c r="AH122" s="14"/>
      <c r="AI122" s="14"/>
      <c r="AJ122" s="14"/>
      <c r="AK122" s="14"/>
      <c r="AL122" s="14"/>
      <c r="AM122" s="332" t="str">
        <f>'USER FORM3'!$AY$17</f>
        <v/>
      </c>
      <c r="AN122" s="335" t="str">
        <f>'USER FORM3'!$AY$24</f>
        <v/>
      </c>
      <c r="AO122" s="336" t="str">
        <f>'USER FORM3'!$AY$18</f>
        <v/>
      </c>
      <c r="AP122" s="336" t="str">
        <f>'USER FORM3'!$AY$20</f>
        <v/>
      </c>
      <c r="AQ122" s="337" t="str">
        <f>'USER FORM3'!$AY$19</f>
        <v/>
      </c>
      <c r="AR122" s="337" t="str">
        <f>'USER FORM3'!$AY$22</f>
        <v/>
      </c>
      <c r="AS122" s="436" t="str">
        <f>'USER FORM3'!$AY$36</f>
        <v/>
      </c>
      <c r="AT122" s="336">
        <f>'USER FORM3'!$AY$23</f>
        <v>1</v>
      </c>
      <c r="AU122" s="336" t="str">
        <f>'USER FORM3'!$AY$21</f>
        <v/>
      </c>
      <c r="AV122" s="337" t="str">
        <f>IFERROR('USER FORM3'!$AY$25,"")</f>
        <v/>
      </c>
      <c r="AW122" s="338">
        <f>COUNTIFS(DEGREE_TYPE,"Bachelor",'USER FORM2'!$N$10:$N$21,"PROGRAM GRADUATED")+COUNTIFS(DEGREE_TYPE,"Bachelor",'USER FORM2'!$N$10:$N$21,"PROGRAM IN PROGRESS")</f>
        <v>0</v>
      </c>
      <c r="AX122" s="338">
        <f t="shared" si="2"/>
        <v>0</v>
      </c>
      <c r="AY122" s="338">
        <f t="shared" si="3"/>
        <v>0</v>
      </c>
      <c r="AZ122" s="332" t="str">
        <f>'USER FORM2'!$AQ$3</f>
        <v/>
      </c>
      <c r="BA122" s="337" t="str">
        <f>'USER FORM5'!$AP$2</f>
        <v/>
      </c>
      <c r="BB122" s="332" t="str">
        <f>IF('USER FORM5'!$AE$2=0,"",'USER FORM5'!$AE$2)</f>
        <v>NO</v>
      </c>
      <c r="BC122" s="337" t="str">
        <f>'USER FORM5'!$AZ$2</f>
        <v>NO EXTC</v>
      </c>
      <c r="BD122" s="332" t="str">
        <f>IF('USER FEEDBACK'!$C$47=0,"",'USER FEEDBACK'!$C$47)</f>
        <v/>
      </c>
      <c r="BE122" t="str">
        <f>'USER FEEDBACK'!$Q$8</f>
        <v>NO</v>
      </c>
      <c r="BF122" t="str">
        <f>'USER FEEDBACK'!$Q$11</f>
        <v>Missing Information</v>
      </c>
      <c r="BG122" t="str">
        <f>'USER FEEDBACK'!$Q$14</f>
        <v>No</v>
      </c>
      <c r="BH122" t="str">
        <f>'USER FEEDBACK'!$Q$20&amp;" "&amp;'USER FEEDBACK'!$Q$21&amp;" "&amp;'USER FEEDBACK'!$Q$22</f>
        <v xml:space="preserve">  - -  - -</v>
      </c>
      <c r="BI122" t="str">
        <f>'USER FORM1'!$C$65</f>
        <v>VERSION 2</v>
      </c>
      <c r="BJ122">
        <f>'USER FORM4'!$G$38</f>
        <v>0</v>
      </c>
      <c r="BK122">
        <f>'USER FEEDBACK'!$V$7</f>
        <v>0</v>
      </c>
      <c r="BL122" t="str">
        <f>(IF(OR('USER FEEDBACK'!$Z$64,'USER FEEDBACK'!$Z$31="Q4R"),"Y","N"))</f>
        <v>N</v>
      </c>
      <c r="BM122">
        <f>'USER FORM1'!$D$25</f>
        <v>0</v>
      </c>
      <c r="BN122">
        <f>'USER FORM1'!$D$26</f>
        <v>0</v>
      </c>
      <c r="BO122">
        <f>'USER FORM1'!$D$27</f>
        <v>0</v>
      </c>
      <c r="BP122" t="str">
        <f>IF('USER FEEDBACK'!$AA$64=TRUE, "Y","N")</f>
        <v>N</v>
      </c>
      <c r="BQ122" t="str">
        <f>IF('USER FEEDBACK'!$AC$64=TRUE, "Y","N")</f>
        <v>N</v>
      </c>
      <c r="BR122" t="str">
        <f>IF('USER FEEDBACK'!$AB$64=TRUE, "Y","N")</f>
        <v>N</v>
      </c>
      <c r="BS122" t="str">
        <f>IF('USER FEEDBACK'!$AD$64=TRUE, "Y","N")</f>
        <v>N</v>
      </c>
      <c r="BT122" t="str">
        <f>IF('USER FEEDBACK'!$AE$64=TRUE, "Y","N")</f>
        <v>N</v>
      </c>
      <c r="BU122" t="str">
        <f>IF('USER FEEDBACK'!$AF$64=TRUE, "Y","N")</f>
        <v>N</v>
      </c>
      <c r="BV122">
        <f>'CHECK CONTEXT'!$B$8</f>
        <v>0</v>
      </c>
      <c r="BW122" s="15">
        <f>'CHECK CONTEXT'!$B$12</f>
        <v>0</v>
      </c>
      <c r="BX122">
        <f>'CHECK CONTEXT'!$I$5</f>
        <v>0</v>
      </c>
      <c r="BY122">
        <f ca="1">SUM('USER FEEDBACK'!$G$7:$G$17)</f>
        <v>0</v>
      </c>
      <c r="BZ122">
        <f>'CHECK CONTEXT'!$B$5</f>
        <v>0</v>
      </c>
      <c r="CA122">
        <f>'CHECK CONTEXT'!$B$6</f>
        <v>0</v>
      </c>
      <c r="CB122">
        <f>'CHECK CONTEXT'!$B$7</f>
        <v>0</v>
      </c>
      <c r="CC122">
        <f>'CHECK CONTEXT'!$B$8</f>
        <v>0</v>
      </c>
      <c r="CD122">
        <f>'CHECK CONTEXT'!$B$9</f>
        <v>0</v>
      </c>
    </row>
    <row r="123" spans="1:82">
      <c r="A123" s="332" t="str">
        <f>IF('USER FORM1'!$C$10="","",'USER FORM1'!$C$10)</f>
        <v/>
      </c>
      <c r="B123" s="332" t="str">
        <f>IF('USER FORM1'!$D$10="","",'USER FORM1'!$D$10)</f>
        <v/>
      </c>
      <c r="C123" s="332" t="str">
        <f>TRIM(IF('USER FORM1'!$E$10="", "",'USER FORM1'!$E$10))</f>
        <v/>
      </c>
      <c r="D123" s="332" t="str">
        <f>IF('USER FORM1'!$F$10="","",'USER FORM1'!$F$10)</f>
        <v/>
      </c>
      <c r="E123" s="332" t="str">
        <f>IF('USER FORM1'!$G$10="", "",'USER FORM1'!$G$10)</f>
        <v/>
      </c>
      <c r="F123" s="339" t="s">
        <v>16107</v>
      </c>
      <c r="G123" s="340" t="str">
        <f>IF(ISERROR(VLOOKUP($S123,'USER FORM2'!$B$10:$AU$21,2,FALSE)),"",VLOOKUP($S123,'USER FORM2'!$B$10:$AU$21,2,FALSE))</f>
        <v/>
      </c>
      <c r="H123" s="340" t="str">
        <f>IF(ISERROR(VLOOKUP($S123,'USER FORM2'!$B$10:$AU$21,3,FALSE)),"",VLOOKUP($S123,'USER FORM2'!$B$10:$AU$21,3,FALSE))</f>
        <v/>
      </c>
      <c r="I123" s="340" t="str">
        <f>IF(ISERROR(VLOOKUP($S123,'USER FORM2'!$B$10:$AU$21,4,FALSE)),"",VLOOKUP($S123,'USER FORM2'!$B$10:$AU$21,4,FALSE))</f>
        <v/>
      </c>
      <c r="J123" s="340" t="str">
        <f>IF(ISERROR(VLOOKUP($S123,'USER FORM2'!$B$10:$AU$21,5,FALSE)),"",VLOOKUP($S123,'USER FORM2'!$B$10:$AU$21,5,FALSE))</f>
        <v/>
      </c>
      <c r="K123" s="340" t="str">
        <f>IF(ISERROR(VLOOKUP($S123,'USER FORM2'!$B$10:$AU$21,6,FALSE)),"",VLOOKUP($S123,'USER FORM2'!$B$10:$AU$21,6,FALSE))</f>
        <v/>
      </c>
      <c r="L123" s="340" t="str">
        <f>IF(ISERROR(VLOOKUP($S123,'USER FORM2'!$B$10:$AU$21,7,FALSE)),"",VLOOKUP($S123,'USER FORM2'!$B$10:$AU$21,7,FALSE))</f>
        <v/>
      </c>
      <c r="M123" s="341" t="str">
        <f>IF(ISERROR(VLOOKUP($S123,'USER FORM2'!$B$10:$BB$21,51,FALSE)),"",VLOOKUP($S123,'USER FORM2'!$B$10:$BB$21,51,FALSE))</f>
        <v/>
      </c>
      <c r="N123" s="341" t="str">
        <f>IF(ISERROR(VLOOKUP($S123,'USER FORM2'!$B$10:$BB$21,52,FALSE)),"",VLOOKUP($S123,'USER FORM2'!$B$10:$BB$21,52,FALSE))</f>
        <v/>
      </c>
      <c r="O123" s="341" t="str">
        <f>IF(ISERROR(VLOOKUP($S123,'USER FORM2'!$B$10:$BB$21,12,FALSE)),"",VLOOKUP($S123,'USER FORM2'!$B$10:$BB$21,12,FALSE))</f>
        <v/>
      </c>
      <c r="P123" s="342" t="str">
        <f>IF(ISERROR(VLOOKUP($S123,'USER FORM2'!$B$10:$BB$21,13,FALSE)),"",IF(VLOOKUP($S123,'USER FORM2'!$B$10:$BB$21,13,FALSE)="","",VLOOKUP($S123,'USER FORM2'!$B$10:$BB$21,13,FALSE)))</f>
        <v/>
      </c>
      <c r="Q123" s="342" t="str">
        <f>IF(ISERROR(VLOOKUP($S123,'USER FORM2'!$B$10:$BB$21,16,FALSE)),"",VLOOKUP($S123,'USER FORM2'!$B$10:$BB$21,16,FALSE))</f>
        <v/>
      </c>
      <c r="R123" s="342" t="str">
        <f>IF(ISERROR(VLOOKUP($S123,'USER FORM2'!$B$10:$AW$21,43,FALSE)),"",VLOOKUP($S123,'USER FORM2'!$B$10:$AW$21,43,FALSE))</f>
        <v/>
      </c>
      <c r="S123" s="340" t="str">
        <f>IF('USER FORM3'!C124="","",'USER FORM3'!C124)</f>
        <v/>
      </c>
      <c r="T123" s="340" t="str">
        <f>IF('USER FORM3'!D124="","",'USER FORM3'!D124)</f>
        <v/>
      </c>
      <c r="U123" s="340" t="str">
        <f>IF('USER FORM3'!E124="","",'USER FORM3'!E124)</f>
        <v/>
      </c>
      <c r="V123" s="340" t="str">
        <f>IF('USER FORM3'!F124="","",'USER FORM3'!F124)</f>
        <v/>
      </c>
      <c r="W123" s="340" t="str">
        <f>IF('USER FORM3'!G124="","",'USER FORM3'!G124)</f>
        <v/>
      </c>
      <c r="X123" s="340" t="str">
        <f>IF('USER FORM3'!H124="","",'USER FORM3'!H124)</f>
        <v/>
      </c>
      <c r="Y123" s="340" t="str">
        <f>IF('USER FORM3'!I124="","",'USER FORM3'!I124)</f>
        <v/>
      </c>
      <c r="Z123" s="340" t="str">
        <f>IF('USER FORM3'!J124="","",'USER FORM3'!J124)</f>
        <v/>
      </c>
      <c r="AA123" s="340" t="str">
        <f>IF('USER FORM3'!K124="","",'USER FORM3'!K124)</f>
        <v/>
      </c>
      <c r="AB123" s="340" t="str">
        <f>IF('USER FORM3'!L124="","",'USER FORM3'!L124)</f>
        <v/>
      </c>
      <c r="AC123" s="340" t="str">
        <f>IF('USER FORM3'!M124="","",'USER FORM3'!M124)</f>
        <v/>
      </c>
      <c r="AD123" s="340" t="str">
        <f>IF('USER FORM3'!N124="","",'USER FORM3'!N124)</f>
        <v/>
      </c>
      <c r="AE123" s="340" t="str">
        <f>IF('USER FORM3'!O124="","",'USER FORM3'!O124)</f>
        <v/>
      </c>
      <c r="AF123" s="340" t="str">
        <f>IF('USER FORM3'!P124="","",'USER FORM3'!P124)</f>
        <v/>
      </c>
      <c r="AG123" s="340" t="str">
        <f>IF('USER FORM3'!Q124="","",'USER FORM3'!Q124)</f>
        <v/>
      </c>
      <c r="AH123" s="14"/>
      <c r="AI123" s="14"/>
      <c r="AJ123" s="14"/>
      <c r="AK123" s="14"/>
      <c r="AL123" s="14"/>
      <c r="AM123" s="332" t="str">
        <f>'USER FORM3'!$AY$17</f>
        <v/>
      </c>
      <c r="AN123" s="335" t="str">
        <f>'USER FORM3'!$AY$24</f>
        <v/>
      </c>
      <c r="AO123" s="336" t="str">
        <f>'USER FORM3'!$AY$18</f>
        <v/>
      </c>
      <c r="AP123" s="336" t="str">
        <f>'USER FORM3'!$AY$20</f>
        <v/>
      </c>
      <c r="AQ123" s="337" t="str">
        <f>'USER FORM3'!$AY$19</f>
        <v/>
      </c>
      <c r="AR123" s="337" t="str">
        <f>'USER FORM3'!$AY$22</f>
        <v/>
      </c>
      <c r="AS123" s="436" t="str">
        <f>'USER FORM3'!$AY$36</f>
        <v/>
      </c>
      <c r="AT123" s="336">
        <f>'USER FORM3'!$AY$23</f>
        <v>1</v>
      </c>
      <c r="AU123" s="336" t="str">
        <f>'USER FORM3'!$AY$21</f>
        <v/>
      </c>
      <c r="AV123" s="337" t="str">
        <f>IFERROR('USER FORM3'!$AY$25,"")</f>
        <v/>
      </c>
      <c r="AW123" s="338">
        <f>COUNTIFS(DEGREE_TYPE,"Bachelor",'USER FORM2'!$N$10:$N$21,"PROGRAM GRADUATED")+COUNTIFS(DEGREE_TYPE,"Bachelor",'USER FORM2'!$N$10:$N$21,"PROGRAM IN PROGRESS")</f>
        <v>0</v>
      </c>
      <c r="AX123" s="338">
        <f t="shared" si="2"/>
        <v>0</v>
      </c>
      <c r="AY123" s="338">
        <f t="shared" si="3"/>
        <v>0</v>
      </c>
      <c r="AZ123" s="332" t="str">
        <f>'USER FORM2'!$AQ$3</f>
        <v/>
      </c>
      <c r="BA123" s="337" t="str">
        <f>'USER FORM5'!$AP$2</f>
        <v/>
      </c>
      <c r="BB123" s="332" t="str">
        <f>IF('USER FORM5'!$AE$2=0,"",'USER FORM5'!$AE$2)</f>
        <v>NO</v>
      </c>
      <c r="BC123" s="337" t="str">
        <f>'USER FORM5'!$AZ$2</f>
        <v>NO EXTC</v>
      </c>
      <c r="BD123" s="332" t="str">
        <f>IF('USER FEEDBACK'!$C$47=0,"",'USER FEEDBACK'!$C$47)</f>
        <v/>
      </c>
      <c r="BE123" t="str">
        <f>'USER FEEDBACK'!$Q$8</f>
        <v>NO</v>
      </c>
      <c r="BF123" t="str">
        <f>'USER FEEDBACK'!$Q$11</f>
        <v>Missing Information</v>
      </c>
      <c r="BG123" t="str">
        <f>'USER FEEDBACK'!$Q$14</f>
        <v>No</v>
      </c>
      <c r="BH123" t="str">
        <f>'USER FEEDBACK'!$Q$20&amp;" "&amp;'USER FEEDBACK'!$Q$21&amp;" "&amp;'USER FEEDBACK'!$Q$22</f>
        <v xml:space="preserve">  - -  - -</v>
      </c>
      <c r="BI123" t="str">
        <f>'USER FORM1'!$C$65</f>
        <v>VERSION 2</v>
      </c>
      <c r="BJ123">
        <f>'USER FORM4'!$G$38</f>
        <v>0</v>
      </c>
      <c r="BK123">
        <f>'USER FEEDBACK'!$V$7</f>
        <v>0</v>
      </c>
      <c r="BL123" t="str">
        <f>(IF(OR('USER FEEDBACK'!$Z$64,'USER FEEDBACK'!$Z$31="Q4R"),"Y","N"))</f>
        <v>N</v>
      </c>
      <c r="BM123">
        <f>'USER FORM1'!$D$25</f>
        <v>0</v>
      </c>
      <c r="BN123">
        <f>'USER FORM1'!$D$26</f>
        <v>0</v>
      </c>
      <c r="BO123">
        <f>'USER FORM1'!$D$27</f>
        <v>0</v>
      </c>
      <c r="BP123" t="str">
        <f>IF('USER FEEDBACK'!$AA$64=TRUE, "Y","N")</f>
        <v>N</v>
      </c>
      <c r="BQ123" t="str">
        <f>IF('USER FEEDBACK'!$AC$64=TRUE, "Y","N")</f>
        <v>N</v>
      </c>
      <c r="BR123" t="str">
        <f>IF('USER FEEDBACK'!$AB$64=TRUE, "Y","N")</f>
        <v>N</v>
      </c>
      <c r="BS123" t="str">
        <f>IF('USER FEEDBACK'!$AD$64=TRUE, "Y","N")</f>
        <v>N</v>
      </c>
      <c r="BT123" t="str">
        <f>IF('USER FEEDBACK'!$AE$64=TRUE, "Y","N")</f>
        <v>N</v>
      </c>
      <c r="BU123" t="str">
        <f>IF('USER FEEDBACK'!$AF$64=TRUE, "Y","N")</f>
        <v>N</v>
      </c>
      <c r="BV123">
        <f>'CHECK CONTEXT'!$B$8</f>
        <v>0</v>
      </c>
      <c r="BW123" s="15">
        <f>'CHECK CONTEXT'!$B$12</f>
        <v>0</v>
      </c>
      <c r="BX123">
        <f>'CHECK CONTEXT'!$I$5</f>
        <v>0</v>
      </c>
      <c r="BY123">
        <f ca="1">SUM('USER FEEDBACK'!$G$7:$G$17)</f>
        <v>0</v>
      </c>
      <c r="BZ123">
        <f>'CHECK CONTEXT'!$B$5</f>
        <v>0</v>
      </c>
      <c r="CA123">
        <f>'CHECK CONTEXT'!$B$6</f>
        <v>0</v>
      </c>
      <c r="CB123">
        <f>'CHECK CONTEXT'!$B$7</f>
        <v>0</v>
      </c>
      <c r="CC123">
        <f>'CHECK CONTEXT'!$B$8</f>
        <v>0</v>
      </c>
      <c r="CD123">
        <f>'CHECK CONTEXT'!$B$9</f>
        <v>0</v>
      </c>
    </row>
    <row r="124" spans="1:82">
      <c r="A124" s="332" t="str">
        <f>IF('USER FORM1'!$C$10="","",'USER FORM1'!$C$10)</f>
        <v/>
      </c>
      <c r="B124" s="332" t="str">
        <f>IF('USER FORM1'!$D$10="","",'USER FORM1'!$D$10)</f>
        <v/>
      </c>
      <c r="C124" s="332" t="str">
        <f>TRIM(IF('USER FORM1'!$E$10="", "",'USER FORM1'!$E$10))</f>
        <v/>
      </c>
      <c r="D124" s="332" t="str">
        <f>IF('USER FORM1'!$F$10="","",'USER FORM1'!$F$10)</f>
        <v/>
      </c>
      <c r="E124" s="332" t="str">
        <f>IF('USER FORM1'!$G$10="", "",'USER FORM1'!$G$10)</f>
        <v/>
      </c>
      <c r="F124" s="339" t="s">
        <v>16107</v>
      </c>
      <c r="G124" s="340" t="str">
        <f>IF(ISERROR(VLOOKUP($S124,'USER FORM2'!$B$10:$AU$21,2,FALSE)),"",VLOOKUP($S124,'USER FORM2'!$B$10:$AU$21,2,FALSE))</f>
        <v/>
      </c>
      <c r="H124" s="340" t="str">
        <f>IF(ISERROR(VLOOKUP($S124,'USER FORM2'!$B$10:$AU$21,3,FALSE)),"",VLOOKUP($S124,'USER FORM2'!$B$10:$AU$21,3,FALSE))</f>
        <v/>
      </c>
      <c r="I124" s="340" t="str">
        <f>IF(ISERROR(VLOOKUP($S124,'USER FORM2'!$B$10:$AU$21,4,FALSE)),"",VLOOKUP($S124,'USER FORM2'!$B$10:$AU$21,4,FALSE))</f>
        <v/>
      </c>
      <c r="J124" s="340" t="str">
        <f>IF(ISERROR(VLOOKUP($S124,'USER FORM2'!$B$10:$AU$21,5,FALSE)),"",VLOOKUP($S124,'USER FORM2'!$B$10:$AU$21,5,FALSE))</f>
        <v/>
      </c>
      <c r="K124" s="340" t="str">
        <f>IF(ISERROR(VLOOKUP($S124,'USER FORM2'!$B$10:$AU$21,6,FALSE)),"",VLOOKUP($S124,'USER FORM2'!$B$10:$AU$21,6,FALSE))</f>
        <v/>
      </c>
      <c r="L124" s="340" t="str">
        <f>IF(ISERROR(VLOOKUP($S124,'USER FORM2'!$B$10:$AU$21,7,FALSE)),"",VLOOKUP($S124,'USER FORM2'!$B$10:$AU$21,7,FALSE))</f>
        <v/>
      </c>
      <c r="M124" s="341" t="str">
        <f>IF(ISERROR(VLOOKUP($S124,'USER FORM2'!$B$10:$BB$21,51,FALSE)),"",VLOOKUP($S124,'USER FORM2'!$B$10:$BB$21,51,FALSE))</f>
        <v/>
      </c>
      <c r="N124" s="341" t="str">
        <f>IF(ISERROR(VLOOKUP($S124,'USER FORM2'!$B$10:$BB$21,52,FALSE)),"",VLOOKUP($S124,'USER FORM2'!$B$10:$BB$21,52,FALSE))</f>
        <v/>
      </c>
      <c r="O124" s="341" t="str">
        <f>IF(ISERROR(VLOOKUP($S124,'USER FORM2'!$B$10:$BB$21,12,FALSE)),"",VLOOKUP($S124,'USER FORM2'!$B$10:$BB$21,12,FALSE))</f>
        <v/>
      </c>
      <c r="P124" s="342" t="str">
        <f>IF(ISERROR(VLOOKUP($S124,'USER FORM2'!$B$10:$BB$21,13,FALSE)),"",IF(VLOOKUP($S124,'USER FORM2'!$B$10:$BB$21,13,FALSE)="","",VLOOKUP($S124,'USER FORM2'!$B$10:$BB$21,13,FALSE)))</f>
        <v/>
      </c>
      <c r="Q124" s="342" t="str">
        <f>IF(ISERROR(VLOOKUP($S124,'USER FORM2'!$B$10:$BB$21,16,FALSE)),"",VLOOKUP($S124,'USER FORM2'!$B$10:$BB$21,16,FALSE))</f>
        <v/>
      </c>
      <c r="R124" s="342" t="str">
        <f>IF(ISERROR(VLOOKUP($S124,'USER FORM2'!$B$10:$AW$21,43,FALSE)),"",VLOOKUP($S124,'USER FORM2'!$B$10:$AW$21,43,FALSE))</f>
        <v/>
      </c>
      <c r="S124" s="340" t="str">
        <f>IF('USER FORM3'!C125="","",'USER FORM3'!C125)</f>
        <v/>
      </c>
      <c r="T124" s="340" t="str">
        <f>IF('USER FORM3'!D125="","",'USER FORM3'!D125)</f>
        <v/>
      </c>
      <c r="U124" s="340" t="str">
        <f>IF('USER FORM3'!E125="","",'USER FORM3'!E125)</f>
        <v/>
      </c>
      <c r="V124" s="340" t="str">
        <f>IF('USER FORM3'!F125="","",'USER FORM3'!F125)</f>
        <v/>
      </c>
      <c r="W124" s="340" t="str">
        <f>IF('USER FORM3'!G125="","",'USER FORM3'!G125)</f>
        <v/>
      </c>
      <c r="X124" s="340" t="str">
        <f>IF('USER FORM3'!H125="","",'USER FORM3'!H125)</f>
        <v/>
      </c>
      <c r="Y124" s="340" t="str">
        <f>IF('USER FORM3'!I125="","",'USER FORM3'!I125)</f>
        <v/>
      </c>
      <c r="Z124" s="340" t="str">
        <f>IF('USER FORM3'!J125="","",'USER FORM3'!J125)</f>
        <v/>
      </c>
      <c r="AA124" s="340" t="str">
        <f>IF('USER FORM3'!K125="","",'USER FORM3'!K125)</f>
        <v/>
      </c>
      <c r="AB124" s="340" t="str">
        <f>IF('USER FORM3'!L125="","",'USER FORM3'!L125)</f>
        <v/>
      </c>
      <c r="AC124" s="340" t="str">
        <f>IF('USER FORM3'!M125="","",'USER FORM3'!M125)</f>
        <v/>
      </c>
      <c r="AD124" s="340" t="str">
        <f>IF('USER FORM3'!N125="","",'USER FORM3'!N125)</f>
        <v/>
      </c>
      <c r="AE124" s="340" t="str">
        <f>IF('USER FORM3'!O125="","",'USER FORM3'!O125)</f>
        <v/>
      </c>
      <c r="AF124" s="340" t="str">
        <f>IF('USER FORM3'!P125="","",'USER FORM3'!P125)</f>
        <v/>
      </c>
      <c r="AG124" s="340" t="str">
        <f>IF('USER FORM3'!Q125="","",'USER FORM3'!Q125)</f>
        <v/>
      </c>
      <c r="AH124" s="14"/>
      <c r="AI124" s="14"/>
      <c r="AJ124" s="14"/>
      <c r="AK124" s="14"/>
      <c r="AL124" s="14"/>
      <c r="AM124" s="332" t="str">
        <f>'USER FORM3'!$AY$17</f>
        <v/>
      </c>
      <c r="AN124" s="335" t="str">
        <f>'USER FORM3'!$AY$24</f>
        <v/>
      </c>
      <c r="AO124" s="336" t="str">
        <f>'USER FORM3'!$AY$18</f>
        <v/>
      </c>
      <c r="AP124" s="336" t="str">
        <f>'USER FORM3'!$AY$20</f>
        <v/>
      </c>
      <c r="AQ124" s="337" t="str">
        <f>'USER FORM3'!$AY$19</f>
        <v/>
      </c>
      <c r="AR124" s="337" t="str">
        <f>'USER FORM3'!$AY$22</f>
        <v/>
      </c>
      <c r="AS124" s="436" t="str">
        <f>'USER FORM3'!$AY$36</f>
        <v/>
      </c>
      <c r="AT124" s="336">
        <f>'USER FORM3'!$AY$23</f>
        <v>1</v>
      </c>
      <c r="AU124" s="336" t="str">
        <f>'USER FORM3'!$AY$21</f>
        <v/>
      </c>
      <c r="AV124" s="337" t="str">
        <f>IFERROR('USER FORM3'!$AY$25,"")</f>
        <v/>
      </c>
      <c r="AW124" s="338">
        <f>COUNTIFS(DEGREE_TYPE,"Bachelor",'USER FORM2'!$N$10:$N$21,"PROGRAM GRADUATED")+COUNTIFS(DEGREE_TYPE,"Bachelor",'USER FORM2'!$N$10:$N$21,"PROGRAM IN PROGRESS")</f>
        <v>0</v>
      </c>
      <c r="AX124" s="338">
        <f t="shared" si="2"/>
        <v>0</v>
      </c>
      <c r="AY124" s="338">
        <f t="shared" si="3"/>
        <v>0</v>
      </c>
      <c r="AZ124" s="332" t="str">
        <f>'USER FORM2'!$AQ$3</f>
        <v/>
      </c>
      <c r="BA124" s="337" t="str">
        <f>'USER FORM5'!$AP$2</f>
        <v/>
      </c>
      <c r="BB124" s="332" t="str">
        <f>IF('USER FORM5'!$AE$2=0,"",'USER FORM5'!$AE$2)</f>
        <v>NO</v>
      </c>
      <c r="BC124" s="337" t="str">
        <f>'USER FORM5'!$AZ$2</f>
        <v>NO EXTC</v>
      </c>
      <c r="BD124" s="332" t="str">
        <f>IF('USER FEEDBACK'!$C$47=0,"",'USER FEEDBACK'!$C$47)</f>
        <v/>
      </c>
      <c r="BE124" t="str">
        <f>'USER FEEDBACK'!$Q$8</f>
        <v>NO</v>
      </c>
      <c r="BF124" t="str">
        <f>'USER FEEDBACK'!$Q$11</f>
        <v>Missing Information</v>
      </c>
      <c r="BG124" t="str">
        <f>'USER FEEDBACK'!$Q$14</f>
        <v>No</v>
      </c>
      <c r="BH124" t="str">
        <f>'USER FEEDBACK'!$Q$20&amp;" "&amp;'USER FEEDBACK'!$Q$21&amp;" "&amp;'USER FEEDBACK'!$Q$22</f>
        <v xml:space="preserve">  - -  - -</v>
      </c>
      <c r="BI124" t="str">
        <f>'USER FORM1'!$C$65</f>
        <v>VERSION 2</v>
      </c>
      <c r="BJ124">
        <f>'USER FORM4'!$G$38</f>
        <v>0</v>
      </c>
      <c r="BK124">
        <f>'USER FEEDBACK'!$V$7</f>
        <v>0</v>
      </c>
      <c r="BL124" t="str">
        <f>(IF(OR('USER FEEDBACK'!$Z$64,'USER FEEDBACK'!$Z$31="Q4R"),"Y","N"))</f>
        <v>N</v>
      </c>
      <c r="BM124">
        <f>'USER FORM1'!$D$25</f>
        <v>0</v>
      </c>
      <c r="BN124">
        <f>'USER FORM1'!$D$26</f>
        <v>0</v>
      </c>
      <c r="BO124">
        <f>'USER FORM1'!$D$27</f>
        <v>0</v>
      </c>
      <c r="BP124" t="str">
        <f>IF('USER FEEDBACK'!$AA$64=TRUE, "Y","N")</f>
        <v>N</v>
      </c>
      <c r="BQ124" t="str">
        <f>IF('USER FEEDBACK'!$AC$64=TRUE, "Y","N")</f>
        <v>N</v>
      </c>
      <c r="BR124" t="str">
        <f>IF('USER FEEDBACK'!$AB$64=TRUE, "Y","N")</f>
        <v>N</v>
      </c>
      <c r="BS124" t="str">
        <f>IF('USER FEEDBACK'!$AD$64=TRUE, "Y","N")</f>
        <v>N</v>
      </c>
      <c r="BT124" t="str">
        <f>IF('USER FEEDBACK'!$AE$64=TRUE, "Y","N")</f>
        <v>N</v>
      </c>
      <c r="BU124" t="str">
        <f>IF('USER FEEDBACK'!$AF$64=TRUE, "Y","N")</f>
        <v>N</v>
      </c>
      <c r="BV124">
        <f>'CHECK CONTEXT'!$B$8</f>
        <v>0</v>
      </c>
      <c r="BW124" s="15">
        <f>'CHECK CONTEXT'!$B$12</f>
        <v>0</v>
      </c>
      <c r="BX124">
        <f>'CHECK CONTEXT'!$I$5</f>
        <v>0</v>
      </c>
      <c r="BY124">
        <f ca="1">SUM('USER FEEDBACK'!$G$7:$G$17)</f>
        <v>0</v>
      </c>
      <c r="BZ124">
        <f>'CHECK CONTEXT'!$B$5</f>
        <v>0</v>
      </c>
      <c r="CA124">
        <f>'CHECK CONTEXT'!$B$6</f>
        <v>0</v>
      </c>
      <c r="CB124">
        <f>'CHECK CONTEXT'!$B$7</f>
        <v>0</v>
      </c>
      <c r="CC124">
        <f>'CHECK CONTEXT'!$B$8</f>
        <v>0</v>
      </c>
      <c r="CD124">
        <f>'CHECK CONTEXT'!$B$9</f>
        <v>0</v>
      </c>
    </row>
    <row r="125" spans="1:82">
      <c r="A125" s="332" t="str">
        <f>IF('USER FORM1'!$C$10="","",'USER FORM1'!$C$10)</f>
        <v/>
      </c>
      <c r="B125" s="332" t="str">
        <f>IF('USER FORM1'!$D$10="","",'USER FORM1'!$D$10)</f>
        <v/>
      </c>
      <c r="C125" s="332" t="str">
        <f>TRIM(IF('USER FORM1'!$E$10="", "",'USER FORM1'!$E$10))</f>
        <v/>
      </c>
      <c r="D125" s="332" t="str">
        <f>IF('USER FORM1'!$F$10="","",'USER FORM1'!$F$10)</f>
        <v/>
      </c>
      <c r="E125" s="332" t="str">
        <f>IF('USER FORM1'!$G$10="", "",'USER FORM1'!$G$10)</f>
        <v/>
      </c>
      <c r="F125" s="339" t="s">
        <v>16107</v>
      </c>
      <c r="G125" s="340" t="str">
        <f>IF(ISERROR(VLOOKUP($S125,'USER FORM2'!$B$10:$AU$21,2,FALSE)),"",VLOOKUP($S125,'USER FORM2'!$B$10:$AU$21,2,FALSE))</f>
        <v/>
      </c>
      <c r="H125" s="340" t="str">
        <f>IF(ISERROR(VLOOKUP($S125,'USER FORM2'!$B$10:$AU$21,3,FALSE)),"",VLOOKUP($S125,'USER FORM2'!$B$10:$AU$21,3,FALSE))</f>
        <v/>
      </c>
      <c r="I125" s="340" t="str">
        <f>IF(ISERROR(VLOOKUP($S125,'USER FORM2'!$B$10:$AU$21,4,FALSE)),"",VLOOKUP($S125,'USER FORM2'!$B$10:$AU$21,4,FALSE))</f>
        <v/>
      </c>
      <c r="J125" s="340" t="str">
        <f>IF(ISERROR(VLOOKUP($S125,'USER FORM2'!$B$10:$AU$21,5,FALSE)),"",VLOOKUP($S125,'USER FORM2'!$B$10:$AU$21,5,FALSE))</f>
        <v/>
      </c>
      <c r="K125" s="340" t="str">
        <f>IF(ISERROR(VLOOKUP($S125,'USER FORM2'!$B$10:$AU$21,6,FALSE)),"",VLOOKUP($S125,'USER FORM2'!$B$10:$AU$21,6,FALSE))</f>
        <v/>
      </c>
      <c r="L125" s="340" t="str">
        <f>IF(ISERROR(VLOOKUP($S125,'USER FORM2'!$B$10:$AU$21,7,FALSE)),"",VLOOKUP($S125,'USER FORM2'!$B$10:$AU$21,7,FALSE))</f>
        <v/>
      </c>
      <c r="M125" s="341" t="str">
        <f>IF(ISERROR(VLOOKUP($S125,'USER FORM2'!$B$10:$BB$21,51,FALSE)),"",VLOOKUP($S125,'USER FORM2'!$B$10:$BB$21,51,FALSE))</f>
        <v/>
      </c>
      <c r="N125" s="341" t="str">
        <f>IF(ISERROR(VLOOKUP($S125,'USER FORM2'!$B$10:$BB$21,52,FALSE)),"",VLOOKUP($S125,'USER FORM2'!$B$10:$BB$21,52,FALSE))</f>
        <v/>
      </c>
      <c r="O125" s="341" t="str">
        <f>IF(ISERROR(VLOOKUP($S125,'USER FORM2'!$B$10:$BB$21,12,FALSE)),"",VLOOKUP($S125,'USER FORM2'!$B$10:$BB$21,12,FALSE))</f>
        <v/>
      </c>
      <c r="P125" s="342" t="str">
        <f>IF(ISERROR(VLOOKUP($S125,'USER FORM2'!$B$10:$BB$21,13,FALSE)),"",IF(VLOOKUP($S125,'USER FORM2'!$B$10:$BB$21,13,FALSE)="","",VLOOKUP($S125,'USER FORM2'!$B$10:$BB$21,13,FALSE)))</f>
        <v/>
      </c>
      <c r="Q125" s="342" t="str">
        <f>IF(ISERROR(VLOOKUP($S125,'USER FORM2'!$B$10:$BB$21,16,FALSE)),"",VLOOKUP($S125,'USER FORM2'!$B$10:$BB$21,16,FALSE))</f>
        <v/>
      </c>
      <c r="R125" s="342" t="str">
        <f>IF(ISERROR(VLOOKUP($S125,'USER FORM2'!$B$10:$AW$21,43,FALSE)),"",VLOOKUP($S125,'USER FORM2'!$B$10:$AW$21,43,FALSE))</f>
        <v/>
      </c>
      <c r="S125" s="340" t="str">
        <f>IF('USER FORM3'!C126="","",'USER FORM3'!C126)</f>
        <v/>
      </c>
      <c r="T125" s="340" t="str">
        <f>IF('USER FORM3'!D126="","",'USER FORM3'!D126)</f>
        <v/>
      </c>
      <c r="U125" s="340" t="str">
        <f>IF('USER FORM3'!E126="","",'USER FORM3'!E126)</f>
        <v/>
      </c>
      <c r="V125" s="340" t="str">
        <f>IF('USER FORM3'!F126="","",'USER FORM3'!F126)</f>
        <v/>
      </c>
      <c r="W125" s="340" t="str">
        <f>IF('USER FORM3'!G126="","",'USER FORM3'!G126)</f>
        <v/>
      </c>
      <c r="X125" s="340" t="str">
        <f>IF('USER FORM3'!H126="","",'USER FORM3'!H126)</f>
        <v/>
      </c>
      <c r="Y125" s="340" t="str">
        <f>IF('USER FORM3'!I126="","",'USER FORM3'!I126)</f>
        <v/>
      </c>
      <c r="Z125" s="340" t="str">
        <f>IF('USER FORM3'!J126="","",'USER FORM3'!J126)</f>
        <v/>
      </c>
      <c r="AA125" s="340" t="str">
        <f>IF('USER FORM3'!K126="","",'USER FORM3'!K126)</f>
        <v/>
      </c>
      <c r="AB125" s="340" t="str">
        <f>IF('USER FORM3'!L126="","",'USER FORM3'!L126)</f>
        <v/>
      </c>
      <c r="AC125" s="340" t="str">
        <f>IF('USER FORM3'!M126="","",'USER FORM3'!M126)</f>
        <v/>
      </c>
      <c r="AD125" s="340" t="str">
        <f>IF('USER FORM3'!N126="","",'USER FORM3'!N126)</f>
        <v/>
      </c>
      <c r="AE125" s="340" t="str">
        <f>IF('USER FORM3'!O126="","",'USER FORM3'!O126)</f>
        <v/>
      </c>
      <c r="AF125" s="340" t="str">
        <f>IF('USER FORM3'!P126="","",'USER FORM3'!P126)</f>
        <v/>
      </c>
      <c r="AG125" s="340" t="str">
        <f>IF('USER FORM3'!Q126="","",'USER FORM3'!Q126)</f>
        <v/>
      </c>
      <c r="AH125" s="14"/>
      <c r="AI125" s="14"/>
      <c r="AJ125" s="14"/>
      <c r="AK125" s="14"/>
      <c r="AL125" s="14"/>
      <c r="AM125" s="332" t="str">
        <f>'USER FORM3'!$AY$17</f>
        <v/>
      </c>
      <c r="AN125" s="335" t="str">
        <f>'USER FORM3'!$AY$24</f>
        <v/>
      </c>
      <c r="AO125" s="336" t="str">
        <f>'USER FORM3'!$AY$18</f>
        <v/>
      </c>
      <c r="AP125" s="336" t="str">
        <f>'USER FORM3'!$AY$20</f>
        <v/>
      </c>
      <c r="AQ125" s="337" t="str">
        <f>'USER FORM3'!$AY$19</f>
        <v/>
      </c>
      <c r="AR125" s="337" t="str">
        <f>'USER FORM3'!$AY$22</f>
        <v/>
      </c>
      <c r="AS125" s="436" t="str">
        <f>'USER FORM3'!$AY$36</f>
        <v/>
      </c>
      <c r="AT125" s="336">
        <f>'USER FORM3'!$AY$23</f>
        <v>1</v>
      </c>
      <c r="AU125" s="336" t="str">
        <f>'USER FORM3'!$AY$21</f>
        <v/>
      </c>
      <c r="AV125" s="337" t="str">
        <f>IFERROR('USER FORM3'!$AY$25,"")</f>
        <v/>
      </c>
      <c r="AW125" s="338">
        <f>COUNTIFS(DEGREE_TYPE,"Bachelor",'USER FORM2'!$N$10:$N$21,"PROGRAM GRADUATED")+COUNTIFS(DEGREE_TYPE,"Bachelor",'USER FORM2'!$N$10:$N$21,"PROGRAM IN PROGRESS")</f>
        <v>0</v>
      </c>
      <c r="AX125" s="338">
        <f t="shared" si="2"/>
        <v>0</v>
      </c>
      <c r="AY125" s="338">
        <f t="shared" si="3"/>
        <v>0</v>
      </c>
      <c r="AZ125" s="332" t="str">
        <f>'USER FORM2'!$AQ$3</f>
        <v/>
      </c>
      <c r="BA125" s="337" t="str">
        <f>'USER FORM5'!$AP$2</f>
        <v/>
      </c>
      <c r="BB125" s="332" t="str">
        <f>IF('USER FORM5'!$AE$2=0,"",'USER FORM5'!$AE$2)</f>
        <v>NO</v>
      </c>
      <c r="BC125" s="337" t="str">
        <f>'USER FORM5'!$AZ$2</f>
        <v>NO EXTC</v>
      </c>
      <c r="BD125" s="332" t="str">
        <f>IF('USER FEEDBACK'!$C$47=0,"",'USER FEEDBACK'!$C$47)</f>
        <v/>
      </c>
      <c r="BE125" t="str">
        <f>'USER FEEDBACK'!$Q$8</f>
        <v>NO</v>
      </c>
      <c r="BF125" t="str">
        <f>'USER FEEDBACK'!$Q$11</f>
        <v>Missing Information</v>
      </c>
      <c r="BG125" t="str">
        <f>'USER FEEDBACK'!$Q$14</f>
        <v>No</v>
      </c>
      <c r="BH125" t="str">
        <f>'USER FEEDBACK'!$Q$20&amp;" "&amp;'USER FEEDBACK'!$Q$21&amp;" "&amp;'USER FEEDBACK'!$Q$22</f>
        <v xml:space="preserve">  - -  - -</v>
      </c>
      <c r="BI125" t="str">
        <f>'USER FORM1'!$C$65</f>
        <v>VERSION 2</v>
      </c>
      <c r="BJ125">
        <f>'USER FORM4'!$G$38</f>
        <v>0</v>
      </c>
      <c r="BK125">
        <f>'USER FEEDBACK'!$V$7</f>
        <v>0</v>
      </c>
      <c r="BL125" t="str">
        <f>(IF(OR('USER FEEDBACK'!$Z$64,'USER FEEDBACK'!$Z$31="Q4R"),"Y","N"))</f>
        <v>N</v>
      </c>
      <c r="BM125">
        <f>'USER FORM1'!$D$25</f>
        <v>0</v>
      </c>
      <c r="BN125">
        <f>'USER FORM1'!$D$26</f>
        <v>0</v>
      </c>
      <c r="BO125">
        <f>'USER FORM1'!$D$27</f>
        <v>0</v>
      </c>
      <c r="BP125" t="str">
        <f>IF('USER FEEDBACK'!$AA$64=TRUE, "Y","N")</f>
        <v>N</v>
      </c>
      <c r="BQ125" t="str">
        <f>IF('USER FEEDBACK'!$AC$64=TRUE, "Y","N")</f>
        <v>N</v>
      </c>
      <c r="BR125" t="str">
        <f>IF('USER FEEDBACK'!$AB$64=TRUE, "Y","N")</f>
        <v>N</v>
      </c>
      <c r="BS125" t="str">
        <f>IF('USER FEEDBACK'!$AD$64=TRUE, "Y","N")</f>
        <v>N</v>
      </c>
      <c r="BT125" t="str">
        <f>IF('USER FEEDBACK'!$AE$64=TRUE, "Y","N")</f>
        <v>N</v>
      </c>
      <c r="BU125" t="str">
        <f>IF('USER FEEDBACK'!$AF$64=TRUE, "Y","N")</f>
        <v>N</v>
      </c>
      <c r="BV125">
        <f>'CHECK CONTEXT'!$B$8</f>
        <v>0</v>
      </c>
      <c r="BW125" s="15">
        <f>'CHECK CONTEXT'!$B$12</f>
        <v>0</v>
      </c>
      <c r="BX125">
        <f>'CHECK CONTEXT'!$I$5</f>
        <v>0</v>
      </c>
      <c r="BY125">
        <f ca="1">SUM('USER FEEDBACK'!$G$7:$G$17)</f>
        <v>0</v>
      </c>
      <c r="BZ125">
        <f>'CHECK CONTEXT'!$B$5</f>
        <v>0</v>
      </c>
      <c r="CA125">
        <f>'CHECK CONTEXT'!$B$6</f>
        <v>0</v>
      </c>
      <c r="CB125">
        <f>'CHECK CONTEXT'!$B$7</f>
        <v>0</v>
      </c>
      <c r="CC125">
        <f>'CHECK CONTEXT'!$B$8</f>
        <v>0</v>
      </c>
      <c r="CD125">
        <f>'CHECK CONTEXT'!$B$9</f>
        <v>0</v>
      </c>
    </row>
    <row r="126" spans="1:82">
      <c r="A126" s="332" t="str">
        <f>IF('USER FORM1'!$C$10="","",'USER FORM1'!$C$10)</f>
        <v/>
      </c>
      <c r="B126" s="332" t="str">
        <f>IF('USER FORM1'!$D$10="","",'USER FORM1'!$D$10)</f>
        <v/>
      </c>
      <c r="C126" s="332" t="str">
        <f>TRIM(IF('USER FORM1'!$E$10="", "",'USER FORM1'!$E$10))</f>
        <v/>
      </c>
      <c r="D126" s="332" t="str">
        <f>IF('USER FORM1'!$F$10="","",'USER FORM1'!$F$10)</f>
        <v/>
      </c>
      <c r="E126" s="332" t="str">
        <f>IF('USER FORM1'!$G$10="", "",'USER FORM1'!$G$10)</f>
        <v/>
      </c>
      <c r="F126" s="339" t="s">
        <v>16107</v>
      </c>
      <c r="G126" s="340" t="str">
        <f>IF(ISERROR(VLOOKUP($S126,'USER FORM2'!$B$10:$AU$21,2,FALSE)),"",VLOOKUP($S126,'USER FORM2'!$B$10:$AU$21,2,FALSE))</f>
        <v/>
      </c>
      <c r="H126" s="340" t="str">
        <f>IF(ISERROR(VLOOKUP($S126,'USER FORM2'!$B$10:$AU$21,3,FALSE)),"",VLOOKUP($S126,'USER FORM2'!$B$10:$AU$21,3,FALSE))</f>
        <v/>
      </c>
      <c r="I126" s="340" t="str">
        <f>IF(ISERROR(VLOOKUP($S126,'USER FORM2'!$B$10:$AU$21,4,FALSE)),"",VLOOKUP($S126,'USER FORM2'!$B$10:$AU$21,4,FALSE))</f>
        <v/>
      </c>
      <c r="J126" s="340" t="str">
        <f>IF(ISERROR(VLOOKUP($S126,'USER FORM2'!$B$10:$AU$21,5,FALSE)),"",VLOOKUP($S126,'USER FORM2'!$B$10:$AU$21,5,FALSE))</f>
        <v/>
      </c>
      <c r="K126" s="340" t="str">
        <f>IF(ISERROR(VLOOKUP($S126,'USER FORM2'!$B$10:$AU$21,6,FALSE)),"",VLOOKUP($S126,'USER FORM2'!$B$10:$AU$21,6,FALSE))</f>
        <v/>
      </c>
      <c r="L126" s="340" t="str">
        <f>IF(ISERROR(VLOOKUP($S126,'USER FORM2'!$B$10:$AU$21,7,FALSE)),"",VLOOKUP($S126,'USER FORM2'!$B$10:$AU$21,7,FALSE))</f>
        <v/>
      </c>
      <c r="M126" s="341" t="str">
        <f>IF(ISERROR(VLOOKUP($S126,'USER FORM2'!$B$10:$BB$21,51,FALSE)),"",VLOOKUP($S126,'USER FORM2'!$B$10:$BB$21,51,FALSE))</f>
        <v/>
      </c>
      <c r="N126" s="341" t="str">
        <f>IF(ISERROR(VLOOKUP($S126,'USER FORM2'!$B$10:$BB$21,52,FALSE)),"",VLOOKUP($S126,'USER FORM2'!$B$10:$BB$21,52,FALSE))</f>
        <v/>
      </c>
      <c r="O126" s="341" t="str">
        <f>IF(ISERROR(VLOOKUP($S126,'USER FORM2'!$B$10:$BB$21,12,FALSE)),"",VLOOKUP($S126,'USER FORM2'!$B$10:$BB$21,12,FALSE))</f>
        <v/>
      </c>
      <c r="P126" s="342" t="str">
        <f>IF(ISERROR(VLOOKUP($S126,'USER FORM2'!$B$10:$BB$21,13,FALSE)),"",IF(VLOOKUP($S126,'USER FORM2'!$B$10:$BB$21,13,FALSE)="","",VLOOKUP($S126,'USER FORM2'!$B$10:$BB$21,13,FALSE)))</f>
        <v/>
      </c>
      <c r="Q126" s="342" t="str">
        <f>IF(ISERROR(VLOOKUP($S126,'USER FORM2'!$B$10:$BB$21,16,FALSE)),"",VLOOKUP($S126,'USER FORM2'!$B$10:$BB$21,16,FALSE))</f>
        <v/>
      </c>
      <c r="R126" s="342" t="str">
        <f>IF(ISERROR(VLOOKUP($S126,'USER FORM2'!$B$10:$AW$21,43,FALSE)),"",VLOOKUP($S126,'USER FORM2'!$B$10:$AW$21,43,FALSE))</f>
        <v/>
      </c>
      <c r="S126" s="340" t="str">
        <f>IF('USER FORM3'!C127="","",'USER FORM3'!C127)</f>
        <v/>
      </c>
      <c r="T126" s="340" t="str">
        <f>IF('USER FORM3'!D127="","",'USER FORM3'!D127)</f>
        <v/>
      </c>
      <c r="U126" s="340" t="str">
        <f>IF('USER FORM3'!E127="","",'USER FORM3'!E127)</f>
        <v/>
      </c>
      <c r="V126" s="340" t="str">
        <f>IF('USER FORM3'!F127="","",'USER FORM3'!F127)</f>
        <v/>
      </c>
      <c r="W126" s="340" t="str">
        <f>IF('USER FORM3'!G127="","",'USER FORM3'!G127)</f>
        <v/>
      </c>
      <c r="X126" s="340" t="str">
        <f>IF('USER FORM3'!H127="","",'USER FORM3'!H127)</f>
        <v/>
      </c>
      <c r="Y126" s="340" t="str">
        <f>IF('USER FORM3'!I127="","",'USER FORM3'!I127)</f>
        <v/>
      </c>
      <c r="Z126" s="340" t="str">
        <f>IF('USER FORM3'!J127="","",'USER FORM3'!J127)</f>
        <v/>
      </c>
      <c r="AA126" s="340" t="str">
        <f>IF('USER FORM3'!K127="","",'USER FORM3'!K127)</f>
        <v/>
      </c>
      <c r="AB126" s="340" t="str">
        <f>IF('USER FORM3'!L127="","",'USER FORM3'!L127)</f>
        <v/>
      </c>
      <c r="AC126" s="340" t="str">
        <f>IF('USER FORM3'!M127="","",'USER FORM3'!M127)</f>
        <v/>
      </c>
      <c r="AD126" s="340" t="str">
        <f>IF('USER FORM3'!N127="","",'USER FORM3'!N127)</f>
        <v/>
      </c>
      <c r="AE126" s="340" t="str">
        <f>IF('USER FORM3'!O127="","",'USER FORM3'!O127)</f>
        <v/>
      </c>
      <c r="AF126" s="340" t="str">
        <f>IF('USER FORM3'!P127="","",'USER FORM3'!P127)</f>
        <v/>
      </c>
      <c r="AG126" s="340" t="str">
        <f>IF('USER FORM3'!Q127="","",'USER FORM3'!Q127)</f>
        <v/>
      </c>
      <c r="AH126" s="14"/>
      <c r="AI126" s="14"/>
      <c r="AJ126" s="14"/>
      <c r="AK126" s="14"/>
      <c r="AL126" s="14"/>
      <c r="AM126" s="332" t="str">
        <f>'USER FORM3'!$AY$17</f>
        <v/>
      </c>
      <c r="AN126" s="335" t="str">
        <f>'USER FORM3'!$AY$24</f>
        <v/>
      </c>
      <c r="AO126" s="336" t="str">
        <f>'USER FORM3'!$AY$18</f>
        <v/>
      </c>
      <c r="AP126" s="336" t="str">
        <f>'USER FORM3'!$AY$20</f>
        <v/>
      </c>
      <c r="AQ126" s="337" t="str">
        <f>'USER FORM3'!$AY$19</f>
        <v/>
      </c>
      <c r="AR126" s="337" t="str">
        <f>'USER FORM3'!$AY$22</f>
        <v/>
      </c>
      <c r="AS126" s="436" t="str">
        <f>'USER FORM3'!$AY$36</f>
        <v/>
      </c>
      <c r="AT126" s="336">
        <f>'USER FORM3'!$AY$23</f>
        <v>1</v>
      </c>
      <c r="AU126" s="336" t="str">
        <f>'USER FORM3'!$AY$21</f>
        <v/>
      </c>
      <c r="AV126" s="337" t="str">
        <f>IFERROR('USER FORM3'!$AY$25,"")</f>
        <v/>
      </c>
      <c r="AW126" s="338">
        <f>COUNTIFS(DEGREE_TYPE,"Bachelor",'USER FORM2'!$N$10:$N$21,"PROGRAM GRADUATED")+COUNTIFS(DEGREE_TYPE,"Bachelor",'USER FORM2'!$N$10:$N$21,"PROGRAM IN PROGRESS")</f>
        <v>0</v>
      </c>
      <c r="AX126" s="338">
        <f t="shared" si="2"/>
        <v>0</v>
      </c>
      <c r="AY126" s="338">
        <f t="shared" si="3"/>
        <v>0</v>
      </c>
      <c r="AZ126" s="332" t="str">
        <f>'USER FORM2'!$AQ$3</f>
        <v/>
      </c>
      <c r="BA126" s="337" t="str">
        <f>'USER FORM5'!$AP$2</f>
        <v/>
      </c>
      <c r="BB126" s="332" t="str">
        <f>IF('USER FORM5'!$AE$2=0,"",'USER FORM5'!$AE$2)</f>
        <v>NO</v>
      </c>
      <c r="BC126" s="337" t="str">
        <f>'USER FORM5'!$AZ$2</f>
        <v>NO EXTC</v>
      </c>
      <c r="BD126" s="332" t="str">
        <f>IF('USER FEEDBACK'!$C$47=0,"",'USER FEEDBACK'!$C$47)</f>
        <v/>
      </c>
      <c r="BE126" t="str">
        <f>'USER FEEDBACK'!$Q$8</f>
        <v>NO</v>
      </c>
      <c r="BF126" t="str">
        <f>'USER FEEDBACK'!$Q$11</f>
        <v>Missing Information</v>
      </c>
      <c r="BG126" t="str">
        <f>'USER FEEDBACK'!$Q$14</f>
        <v>No</v>
      </c>
      <c r="BH126" t="str">
        <f>'USER FEEDBACK'!$Q$20&amp;" "&amp;'USER FEEDBACK'!$Q$21&amp;" "&amp;'USER FEEDBACK'!$Q$22</f>
        <v xml:space="preserve">  - -  - -</v>
      </c>
      <c r="BI126" t="str">
        <f>'USER FORM1'!$C$65</f>
        <v>VERSION 2</v>
      </c>
      <c r="BJ126">
        <f>'USER FORM4'!$G$38</f>
        <v>0</v>
      </c>
      <c r="BK126">
        <f>'USER FEEDBACK'!$V$7</f>
        <v>0</v>
      </c>
      <c r="BL126" t="str">
        <f>(IF(OR('USER FEEDBACK'!$Z$64,'USER FEEDBACK'!$Z$31="Q4R"),"Y","N"))</f>
        <v>N</v>
      </c>
      <c r="BM126">
        <f>'USER FORM1'!$D$25</f>
        <v>0</v>
      </c>
      <c r="BN126">
        <f>'USER FORM1'!$D$26</f>
        <v>0</v>
      </c>
      <c r="BO126">
        <f>'USER FORM1'!$D$27</f>
        <v>0</v>
      </c>
      <c r="BP126" t="str">
        <f>IF('USER FEEDBACK'!$AA$64=TRUE, "Y","N")</f>
        <v>N</v>
      </c>
      <c r="BQ126" t="str">
        <f>IF('USER FEEDBACK'!$AC$64=TRUE, "Y","N")</f>
        <v>N</v>
      </c>
      <c r="BR126" t="str">
        <f>IF('USER FEEDBACK'!$AB$64=TRUE, "Y","N")</f>
        <v>N</v>
      </c>
      <c r="BS126" t="str">
        <f>IF('USER FEEDBACK'!$AD$64=TRUE, "Y","N")</f>
        <v>N</v>
      </c>
      <c r="BT126" t="str">
        <f>IF('USER FEEDBACK'!$AE$64=TRUE, "Y","N")</f>
        <v>N</v>
      </c>
      <c r="BU126" t="str">
        <f>IF('USER FEEDBACK'!$AF$64=TRUE, "Y","N")</f>
        <v>N</v>
      </c>
      <c r="BV126">
        <f>'CHECK CONTEXT'!$B$8</f>
        <v>0</v>
      </c>
      <c r="BW126" s="15">
        <f>'CHECK CONTEXT'!$B$12</f>
        <v>0</v>
      </c>
      <c r="BX126">
        <f>'CHECK CONTEXT'!$I$5</f>
        <v>0</v>
      </c>
      <c r="BY126">
        <f ca="1">SUM('USER FEEDBACK'!$G$7:$G$17)</f>
        <v>0</v>
      </c>
      <c r="BZ126">
        <f>'CHECK CONTEXT'!$B$5</f>
        <v>0</v>
      </c>
      <c r="CA126">
        <f>'CHECK CONTEXT'!$B$6</f>
        <v>0</v>
      </c>
      <c r="CB126">
        <f>'CHECK CONTEXT'!$B$7</f>
        <v>0</v>
      </c>
      <c r="CC126">
        <f>'CHECK CONTEXT'!$B$8</f>
        <v>0</v>
      </c>
      <c r="CD126">
        <f>'CHECK CONTEXT'!$B$9</f>
        <v>0</v>
      </c>
    </row>
    <row r="127" spans="1:82">
      <c r="A127" s="332" t="str">
        <f>IF('USER FORM1'!$C$10="","",'USER FORM1'!$C$10)</f>
        <v/>
      </c>
      <c r="B127" s="332" t="str">
        <f>IF('USER FORM1'!$D$10="","",'USER FORM1'!$D$10)</f>
        <v/>
      </c>
      <c r="C127" s="332" t="str">
        <f>TRIM(IF('USER FORM1'!$E$10="", "",'USER FORM1'!$E$10))</f>
        <v/>
      </c>
      <c r="D127" s="332" t="str">
        <f>IF('USER FORM1'!$F$10="","",'USER FORM1'!$F$10)</f>
        <v/>
      </c>
      <c r="E127" s="332" t="str">
        <f>IF('USER FORM1'!$G$10="", "",'USER FORM1'!$G$10)</f>
        <v/>
      </c>
      <c r="F127" s="339" t="s">
        <v>16107</v>
      </c>
      <c r="G127" s="340" t="str">
        <f>IF(ISERROR(VLOOKUP($S127,'USER FORM2'!$B$10:$AU$21,2,FALSE)),"",VLOOKUP($S127,'USER FORM2'!$B$10:$AU$21,2,FALSE))</f>
        <v/>
      </c>
      <c r="H127" s="340" t="str">
        <f>IF(ISERROR(VLOOKUP($S127,'USER FORM2'!$B$10:$AU$21,3,FALSE)),"",VLOOKUP($S127,'USER FORM2'!$B$10:$AU$21,3,FALSE))</f>
        <v/>
      </c>
      <c r="I127" s="340" t="str">
        <f>IF(ISERROR(VLOOKUP($S127,'USER FORM2'!$B$10:$AU$21,4,FALSE)),"",VLOOKUP($S127,'USER FORM2'!$B$10:$AU$21,4,FALSE))</f>
        <v/>
      </c>
      <c r="J127" s="340" t="str">
        <f>IF(ISERROR(VLOOKUP($S127,'USER FORM2'!$B$10:$AU$21,5,FALSE)),"",VLOOKUP($S127,'USER FORM2'!$B$10:$AU$21,5,FALSE))</f>
        <v/>
      </c>
      <c r="K127" s="340" t="str">
        <f>IF(ISERROR(VLOOKUP($S127,'USER FORM2'!$B$10:$AU$21,6,FALSE)),"",VLOOKUP($S127,'USER FORM2'!$B$10:$AU$21,6,FALSE))</f>
        <v/>
      </c>
      <c r="L127" s="340" t="str">
        <f>IF(ISERROR(VLOOKUP($S127,'USER FORM2'!$B$10:$AU$21,7,FALSE)),"",VLOOKUP($S127,'USER FORM2'!$B$10:$AU$21,7,FALSE))</f>
        <v/>
      </c>
      <c r="M127" s="341" t="str">
        <f>IF(ISERROR(VLOOKUP($S127,'USER FORM2'!$B$10:$BB$21,51,FALSE)),"",VLOOKUP($S127,'USER FORM2'!$B$10:$BB$21,51,FALSE))</f>
        <v/>
      </c>
      <c r="N127" s="341" t="str">
        <f>IF(ISERROR(VLOOKUP($S127,'USER FORM2'!$B$10:$BB$21,52,FALSE)),"",VLOOKUP($S127,'USER FORM2'!$B$10:$BB$21,52,FALSE))</f>
        <v/>
      </c>
      <c r="O127" s="341" t="str">
        <f>IF(ISERROR(VLOOKUP($S127,'USER FORM2'!$B$10:$BB$21,12,FALSE)),"",VLOOKUP($S127,'USER FORM2'!$B$10:$BB$21,12,FALSE))</f>
        <v/>
      </c>
      <c r="P127" s="342" t="str">
        <f>IF(ISERROR(VLOOKUP($S127,'USER FORM2'!$B$10:$BB$21,13,FALSE)),"",IF(VLOOKUP($S127,'USER FORM2'!$B$10:$BB$21,13,FALSE)="","",VLOOKUP($S127,'USER FORM2'!$B$10:$BB$21,13,FALSE)))</f>
        <v/>
      </c>
      <c r="Q127" s="342" t="str">
        <f>IF(ISERROR(VLOOKUP($S127,'USER FORM2'!$B$10:$BB$21,16,FALSE)),"",VLOOKUP($S127,'USER FORM2'!$B$10:$BB$21,16,FALSE))</f>
        <v/>
      </c>
      <c r="R127" s="342" t="str">
        <f>IF(ISERROR(VLOOKUP($S127,'USER FORM2'!$B$10:$AW$21,43,FALSE)),"",VLOOKUP($S127,'USER FORM2'!$B$10:$AW$21,43,FALSE))</f>
        <v/>
      </c>
      <c r="S127" s="340" t="str">
        <f>IF('USER FORM3'!C128="","",'USER FORM3'!C128)</f>
        <v/>
      </c>
      <c r="T127" s="340" t="str">
        <f>IF('USER FORM3'!D128="","",'USER FORM3'!D128)</f>
        <v/>
      </c>
      <c r="U127" s="340" t="str">
        <f>IF('USER FORM3'!E128="","",'USER FORM3'!E128)</f>
        <v/>
      </c>
      <c r="V127" s="340" t="str">
        <f>IF('USER FORM3'!F128="","",'USER FORM3'!F128)</f>
        <v/>
      </c>
      <c r="W127" s="340" t="str">
        <f>IF('USER FORM3'!G128="","",'USER FORM3'!G128)</f>
        <v/>
      </c>
      <c r="X127" s="340" t="str">
        <f>IF('USER FORM3'!H128="","",'USER FORM3'!H128)</f>
        <v/>
      </c>
      <c r="Y127" s="340" t="str">
        <f>IF('USER FORM3'!I128="","",'USER FORM3'!I128)</f>
        <v/>
      </c>
      <c r="Z127" s="340" t="str">
        <f>IF('USER FORM3'!J128="","",'USER FORM3'!J128)</f>
        <v/>
      </c>
      <c r="AA127" s="340" t="str">
        <f>IF('USER FORM3'!K128="","",'USER FORM3'!K128)</f>
        <v/>
      </c>
      <c r="AB127" s="340" t="str">
        <f>IF('USER FORM3'!L128="","",'USER FORM3'!L128)</f>
        <v/>
      </c>
      <c r="AC127" s="340" t="str">
        <f>IF('USER FORM3'!M128="","",'USER FORM3'!M128)</f>
        <v/>
      </c>
      <c r="AD127" s="340" t="str">
        <f>IF('USER FORM3'!N128="","",'USER FORM3'!N128)</f>
        <v/>
      </c>
      <c r="AE127" s="340" t="str">
        <f>IF('USER FORM3'!O128="","",'USER FORM3'!O128)</f>
        <v/>
      </c>
      <c r="AF127" s="340" t="str">
        <f>IF('USER FORM3'!P128="","",'USER FORM3'!P128)</f>
        <v/>
      </c>
      <c r="AG127" s="340" t="str">
        <f>IF('USER FORM3'!Q128="","",'USER FORM3'!Q128)</f>
        <v/>
      </c>
      <c r="AH127" s="14"/>
      <c r="AI127" s="14"/>
      <c r="AJ127" s="14"/>
      <c r="AK127" s="14"/>
      <c r="AL127" s="14"/>
      <c r="AM127" s="332" t="str">
        <f>'USER FORM3'!$AY$17</f>
        <v/>
      </c>
      <c r="AN127" s="335" t="str">
        <f>'USER FORM3'!$AY$24</f>
        <v/>
      </c>
      <c r="AO127" s="336" t="str">
        <f>'USER FORM3'!$AY$18</f>
        <v/>
      </c>
      <c r="AP127" s="336" t="str">
        <f>'USER FORM3'!$AY$20</f>
        <v/>
      </c>
      <c r="AQ127" s="337" t="str">
        <f>'USER FORM3'!$AY$19</f>
        <v/>
      </c>
      <c r="AR127" s="337" t="str">
        <f>'USER FORM3'!$AY$22</f>
        <v/>
      </c>
      <c r="AS127" s="436" t="str">
        <f>'USER FORM3'!$AY$36</f>
        <v/>
      </c>
      <c r="AT127" s="336">
        <f>'USER FORM3'!$AY$23</f>
        <v>1</v>
      </c>
      <c r="AU127" s="336" t="str">
        <f>'USER FORM3'!$AY$21</f>
        <v/>
      </c>
      <c r="AV127" s="337" t="str">
        <f>IFERROR('USER FORM3'!$AY$25,"")</f>
        <v/>
      </c>
      <c r="AW127" s="338">
        <f>COUNTIFS(DEGREE_TYPE,"Bachelor",'USER FORM2'!$N$10:$N$21,"PROGRAM GRADUATED")+COUNTIFS(DEGREE_TYPE,"Bachelor",'USER FORM2'!$N$10:$N$21,"PROGRAM IN PROGRESS")</f>
        <v>0</v>
      </c>
      <c r="AX127" s="338">
        <f t="shared" si="2"/>
        <v>0</v>
      </c>
      <c r="AY127" s="338">
        <f t="shared" si="3"/>
        <v>0</v>
      </c>
      <c r="AZ127" s="332" t="str">
        <f>'USER FORM2'!$AQ$3</f>
        <v/>
      </c>
      <c r="BA127" s="337" t="str">
        <f>'USER FORM5'!$AP$2</f>
        <v/>
      </c>
      <c r="BB127" s="332" t="str">
        <f>IF('USER FORM5'!$AE$2=0,"",'USER FORM5'!$AE$2)</f>
        <v>NO</v>
      </c>
      <c r="BC127" s="337" t="str">
        <f>'USER FORM5'!$AZ$2</f>
        <v>NO EXTC</v>
      </c>
      <c r="BD127" s="332" t="str">
        <f>IF('USER FEEDBACK'!$C$47=0,"",'USER FEEDBACK'!$C$47)</f>
        <v/>
      </c>
      <c r="BE127" t="str">
        <f>'USER FEEDBACK'!$Q$8</f>
        <v>NO</v>
      </c>
      <c r="BF127" t="str">
        <f>'USER FEEDBACK'!$Q$11</f>
        <v>Missing Information</v>
      </c>
      <c r="BG127" t="str">
        <f>'USER FEEDBACK'!$Q$14</f>
        <v>No</v>
      </c>
      <c r="BH127" t="str">
        <f>'USER FEEDBACK'!$Q$20&amp;" "&amp;'USER FEEDBACK'!$Q$21&amp;" "&amp;'USER FEEDBACK'!$Q$22</f>
        <v xml:space="preserve">  - -  - -</v>
      </c>
      <c r="BI127" t="str">
        <f>'USER FORM1'!$C$65</f>
        <v>VERSION 2</v>
      </c>
      <c r="BJ127">
        <f>'USER FORM4'!$G$38</f>
        <v>0</v>
      </c>
      <c r="BK127">
        <f>'USER FEEDBACK'!$V$7</f>
        <v>0</v>
      </c>
      <c r="BL127" t="str">
        <f>(IF(OR('USER FEEDBACK'!$Z$64,'USER FEEDBACK'!$Z$31="Q4R"),"Y","N"))</f>
        <v>N</v>
      </c>
      <c r="BM127">
        <f>'USER FORM1'!$D$25</f>
        <v>0</v>
      </c>
      <c r="BN127">
        <f>'USER FORM1'!$D$26</f>
        <v>0</v>
      </c>
      <c r="BO127">
        <f>'USER FORM1'!$D$27</f>
        <v>0</v>
      </c>
      <c r="BP127" t="str">
        <f>IF('USER FEEDBACK'!$AA$64=TRUE, "Y","N")</f>
        <v>N</v>
      </c>
      <c r="BQ127" t="str">
        <f>IF('USER FEEDBACK'!$AC$64=TRUE, "Y","N")</f>
        <v>N</v>
      </c>
      <c r="BR127" t="str">
        <f>IF('USER FEEDBACK'!$AB$64=TRUE, "Y","N")</f>
        <v>N</v>
      </c>
      <c r="BS127" t="str">
        <f>IF('USER FEEDBACK'!$AD$64=TRUE, "Y","N")</f>
        <v>N</v>
      </c>
      <c r="BT127" t="str">
        <f>IF('USER FEEDBACK'!$AE$64=TRUE, "Y","N")</f>
        <v>N</v>
      </c>
      <c r="BU127" t="str">
        <f>IF('USER FEEDBACK'!$AF$64=TRUE, "Y","N")</f>
        <v>N</v>
      </c>
      <c r="BV127">
        <f>'CHECK CONTEXT'!$B$8</f>
        <v>0</v>
      </c>
      <c r="BW127" s="15">
        <f>'CHECK CONTEXT'!$B$12</f>
        <v>0</v>
      </c>
      <c r="BX127">
        <f>'CHECK CONTEXT'!$I$5</f>
        <v>0</v>
      </c>
      <c r="BY127">
        <f ca="1">SUM('USER FEEDBACK'!$G$7:$G$17)</f>
        <v>0</v>
      </c>
      <c r="BZ127">
        <f>'CHECK CONTEXT'!$B$5</f>
        <v>0</v>
      </c>
      <c r="CA127">
        <f>'CHECK CONTEXT'!$B$6</f>
        <v>0</v>
      </c>
      <c r="CB127">
        <f>'CHECK CONTEXT'!$B$7</f>
        <v>0</v>
      </c>
      <c r="CC127">
        <f>'CHECK CONTEXT'!$B$8</f>
        <v>0</v>
      </c>
      <c r="CD127">
        <f>'CHECK CONTEXT'!$B$9</f>
        <v>0</v>
      </c>
    </row>
    <row r="128" spans="1:82">
      <c r="A128" s="332" t="str">
        <f>IF('USER FORM1'!$C$10="","",'USER FORM1'!$C$10)</f>
        <v/>
      </c>
      <c r="B128" s="332" t="str">
        <f>IF('USER FORM1'!$D$10="","",'USER FORM1'!$D$10)</f>
        <v/>
      </c>
      <c r="C128" s="332" t="str">
        <f>TRIM(IF('USER FORM1'!$E$10="", "",'USER FORM1'!$E$10))</f>
        <v/>
      </c>
      <c r="D128" s="332" t="str">
        <f>IF('USER FORM1'!$F$10="","",'USER FORM1'!$F$10)</f>
        <v/>
      </c>
      <c r="E128" s="332" t="str">
        <f>IF('USER FORM1'!$G$10="", "",'USER FORM1'!$G$10)</f>
        <v/>
      </c>
      <c r="F128" s="339" t="s">
        <v>16107</v>
      </c>
      <c r="G128" s="340" t="str">
        <f>IF(ISERROR(VLOOKUP($S128,'USER FORM2'!$B$10:$AU$21,2,FALSE)),"",VLOOKUP($S128,'USER FORM2'!$B$10:$AU$21,2,FALSE))</f>
        <v/>
      </c>
      <c r="H128" s="340" t="str">
        <f>IF(ISERROR(VLOOKUP($S128,'USER FORM2'!$B$10:$AU$21,3,FALSE)),"",VLOOKUP($S128,'USER FORM2'!$B$10:$AU$21,3,FALSE))</f>
        <v/>
      </c>
      <c r="I128" s="340" t="str">
        <f>IF(ISERROR(VLOOKUP($S128,'USER FORM2'!$B$10:$AU$21,4,FALSE)),"",VLOOKUP($S128,'USER FORM2'!$B$10:$AU$21,4,FALSE))</f>
        <v/>
      </c>
      <c r="J128" s="340" t="str">
        <f>IF(ISERROR(VLOOKUP($S128,'USER FORM2'!$B$10:$AU$21,5,FALSE)),"",VLOOKUP($S128,'USER FORM2'!$B$10:$AU$21,5,FALSE))</f>
        <v/>
      </c>
      <c r="K128" s="340" t="str">
        <f>IF(ISERROR(VLOOKUP($S128,'USER FORM2'!$B$10:$AU$21,6,FALSE)),"",VLOOKUP($S128,'USER FORM2'!$B$10:$AU$21,6,FALSE))</f>
        <v/>
      </c>
      <c r="L128" s="340" t="str">
        <f>IF(ISERROR(VLOOKUP($S128,'USER FORM2'!$B$10:$AU$21,7,FALSE)),"",VLOOKUP($S128,'USER FORM2'!$B$10:$AU$21,7,FALSE))</f>
        <v/>
      </c>
      <c r="M128" s="341" t="str">
        <f>IF(ISERROR(VLOOKUP($S128,'USER FORM2'!$B$10:$BB$21,51,FALSE)),"",VLOOKUP($S128,'USER FORM2'!$B$10:$BB$21,51,FALSE))</f>
        <v/>
      </c>
      <c r="N128" s="341" t="str">
        <f>IF(ISERROR(VLOOKUP($S128,'USER FORM2'!$B$10:$BB$21,52,FALSE)),"",VLOOKUP($S128,'USER FORM2'!$B$10:$BB$21,52,FALSE))</f>
        <v/>
      </c>
      <c r="O128" s="341" t="str">
        <f>IF(ISERROR(VLOOKUP($S128,'USER FORM2'!$B$10:$BB$21,12,FALSE)),"",VLOOKUP($S128,'USER FORM2'!$B$10:$BB$21,12,FALSE))</f>
        <v/>
      </c>
      <c r="P128" s="342" t="str">
        <f>IF(ISERROR(VLOOKUP($S128,'USER FORM2'!$B$10:$BB$21,13,FALSE)),"",IF(VLOOKUP($S128,'USER FORM2'!$B$10:$BB$21,13,FALSE)="","",VLOOKUP($S128,'USER FORM2'!$B$10:$BB$21,13,FALSE)))</f>
        <v/>
      </c>
      <c r="Q128" s="342" t="str">
        <f>IF(ISERROR(VLOOKUP($S128,'USER FORM2'!$B$10:$BB$21,16,FALSE)),"",VLOOKUP($S128,'USER FORM2'!$B$10:$BB$21,16,FALSE))</f>
        <v/>
      </c>
      <c r="R128" s="342" t="str">
        <f>IF(ISERROR(VLOOKUP($S128,'USER FORM2'!$B$10:$AW$21,43,FALSE)),"",VLOOKUP($S128,'USER FORM2'!$B$10:$AW$21,43,FALSE))</f>
        <v/>
      </c>
      <c r="S128" s="340" t="str">
        <f>IF('USER FORM3'!C129="","",'USER FORM3'!C129)</f>
        <v/>
      </c>
      <c r="T128" s="340" t="str">
        <f>IF('USER FORM3'!D129="","",'USER FORM3'!D129)</f>
        <v/>
      </c>
      <c r="U128" s="340" t="str">
        <f>IF('USER FORM3'!E129="","",'USER FORM3'!E129)</f>
        <v/>
      </c>
      <c r="V128" s="340" t="str">
        <f>IF('USER FORM3'!F129="","",'USER FORM3'!F129)</f>
        <v/>
      </c>
      <c r="W128" s="340" t="str">
        <f>IF('USER FORM3'!G129="","",'USER FORM3'!G129)</f>
        <v/>
      </c>
      <c r="X128" s="340" t="str">
        <f>IF('USER FORM3'!H129="","",'USER FORM3'!H129)</f>
        <v/>
      </c>
      <c r="Y128" s="340" t="str">
        <f>IF('USER FORM3'!I129="","",'USER FORM3'!I129)</f>
        <v/>
      </c>
      <c r="Z128" s="340" t="str">
        <f>IF('USER FORM3'!J129="","",'USER FORM3'!J129)</f>
        <v/>
      </c>
      <c r="AA128" s="340" t="str">
        <f>IF('USER FORM3'!K129="","",'USER FORM3'!K129)</f>
        <v/>
      </c>
      <c r="AB128" s="340" t="str">
        <f>IF('USER FORM3'!L129="","",'USER FORM3'!L129)</f>
        <v/>
      </c>
      <c r="AC128" s="340" t="str">
        <f>IF('USER FORM3'!M129="","",'USER FORM3'!M129)</f>
        <v/>
      </c>
      <c r="AD128" s="340" t="str">
        <f>IF('USER FORM3'!N129="","",'USER FORM3'!N129)</f>
        <v/>
      </c>
      <c r="AE128" s="340" t="str">
        <f>IF('USER FORM3'!O129="","",'USER FORM3'!O129)</f>
        <v/>
      </c>
      <c r="AF128" s="340" t="str">
        <f>IF('USER FORM3'!P129="","",'USER FORM3'!P129)</f>
        <v/>
      </c>
      <c r="AG128" s="340" t="str">
        <f>IF('USER FORM3'!Q129="","",'USER FORM3'!Q129)</f>
        <v/>
      </c>
      <c r="AH128" s="14"/>
      <c r="AI128" s="14"/>
      <c r="AJ128" s="14"/>
      <c r="AK128" s="14"/>
      <c r="AL128" s="14"/>
      <c r="AM128" s="332" t="str">
        <f>'USER FORM3'!$AY$17</f>
        <v/>
      </c>
      <c r="AN128" s="335" t="str">
        <f>'USER FORM3'!$AY$24</f>
        <v/>
      </c>
      <c r="AO128" s="336" t="str">
        <f>'USER FORM3'!$AY$18</f>
        <v/>
      </c>
      <c r="AP128" s="336" t="str">
        <f>'USER FORM3'!$AY$20</f>
        <v/>
      </c>
      <c r="AQ128" s="337" t="str">
        <f>'USER FORM3'!$AY$19</f>
        <v/>
      </c>
      <c r="AR128" s="337" t="str">
        <f>'USER FORM3'!$AY$22</f>
        <v/>
      </c>
      <c r="AS128" s="436" t="str">
        <f>'USER FORM3'!$AY$36</f>
        <v/>
      </c>
      <c r="AT128" s="336">
        <f>'USER FORM3'!$AY$23</f>
        <v>1</v>
      </c>
      <c r="AU128" s="336" t="str">
        <f>'USER FORM3'!$AY$21</f>
        <v/>
      </c>
      <c r="AV128" s="337" t="str">
        <f>IFERROR('USER FORM3'!$AY$25,"")</f>
        <v/>
      </c>
      <c r="AW128" s="338">
        <f>COUNTIFS(DEGREE_TYPE,"Bachelor",'USER FORM2'!$N$10:$N$21,"PROGRAM GRADUATED")+COUNTIFS(DEGREE_TYPE,"Bachelor",'USER FORM2'!$N$10:$N$21,"PROGRAM IN PROGRESS")</f>
        <v>0</v>
      </c>
      <c r="AX128" s="338">
        <f t="shared" si="2"/>
        <v>0</v>
      </c>
      <c r="AY128" s="338">
        <f t="shared" si="3"/>
        <v>0</v>
      </c>
      <c r="AZ128" s="332" t="str">
        <f>'USER FORM2'!$AQ$3</f>
        <v/>
      </c>
      <c r="BA128" s="337" t="str">
        <f>'USER FORM5'!$AP$2</f>
        <v/>
      </c>
      <c r="BB128" s="332" t="str">
        <f>IF('USER FORM5'!$AE$2=0,"",'USER FORM5'!$AE$2)</f>
        <v>NO</v>
      </c>
      <c r="BC128" s="337" t="str">
        <f>'USER FORM5'!$AZ$2</f>
        <v>NO EXTC</v>
      </c>
      <c r="BD128" s="332" t="str">
        <f>IF('USER FEEDBACK'!$C$47=0,"",'USER FEEDBACK'!$C$47)</f>
        <v/>
      </c>
      <c r="BE128" t="str">
        <f>'USER FEEDBACK'!$Q$8</f>
        <v>NO</v>
      </c>
      <c r="BF128" t="str">
        <f>'USER FEEDBACK'!$Q$11</f>
        <v>Missing Information</v>
      </c>
      <c r="BG128" t="str">
        <f>'USER FEEDBACK'!$Q$14</f>
        <v>No</v>
      </c>
      <c r="BH128" t="str">
        <f>'USER FEEDBACK'!$Q$20&amp;" "&amp;'USER FEEDBACK'!$Q$21&amp;" "&amp;'USER FEEDBACK'!$Q$22</f>
        <v xml:space="preserve">  - -  - -</v>
      </c>
      <c r="BI128" t="str">
        <f>'USER FORM1'!$C$65</f>
        <v>VERSION 2</v>
      </c>
      <c r="BJ128">
        <f>'USER FORM4'!$G$38</f>
        <v>0</v>
      </c>
      <c r="BK128">
        <f>'USER FEEDBACK'!$V$7</f>
        <v>0</v>
      </c>
      <c r="BL128" t="str">
        <f>(IF(OR('USER FEEDBACK'!$Z$64,'USER FEEDBACK'!$Z$31="Q4R"),"Y","N"))</f>
        <v>N</v>
      </c>
      <c r="BM128">
        <f>'USER FORM1'!$D$25</f>
        <v>0</v>
      </c>
      <c r="BN128">
        <f>'USER FORM1'!$D$26</f>
        <v>0</v>
      </c>
      <c r="BO128">
        <f>'USER FORM1'!$D$27</f>
        <v>0</v>
      </c>
      <c r="BP128" t="str">
        <f>IF('USER FEEDBACK'!$AA$64=TRUE, "Y","N")</f>
        <v>N</v>
      </c>
      <c r="BQ128" t="str">
        <f>IF('USER FEEDBACK'!$AC$64=TRUE, "Y","N")</f>
        <v>N</v>
      </c>
      <c r="BR128" t="str">
        <f>IF('USER FEEDBACK'!$AB$64=TRUE, "Y","N")</f>
        <v>N</v>
      </c>
      <c r="BS128" t="str">
        <f>IF('USER FEEDBACK'!$AD$64=TRUE, "Y","N")</f>
        <v>N</v>
      </c>
      <c r="BT128" t="str">
        <f>IF('USER FEEDBACK'!$AE$64=TRUE, "Y","N")</f>
        <v>N</v>
      </c>
      <c r="BU128" t="str">
        <f>IF('USER FEEDBACK'!$AF$64=TRUE, "Y","N")</f>
        <v>N</v>
      </c>
      <c r="BV128">
        <f>'CHECK CONTEXT'!$B$8</f>
        <v>0</v>
      </c>
      <c r="BW128" s="15">
        <f>'CHECK CONTEXT'!$B$12</f>
        <v>0</v>
      </c>
      <c r="BX128">
        <f>'CHECK CONTEXT'!$I$5</f>
        <v>0</v>
      </c>
      <c r="BY128">
        <f ca="1">SUM('USER FEEDBACK'!$G$7:$G$17)</f>
        <v>0</v>
      </c>
      <c r="BZ128">
        <f>'CHECK CONTEXT'!$B$5</f>
        <v>0</v>
      </c>
      <c r="CA128">
        <f>'CHECK CONTEXT'!$B$6</f>
        <v>0</v>
      </c>
      <c r="CB128">
        <f>'CHECK CONTEXT'!$B$7</f>
        <v>0</v>
      </c>
      <c r="CC128">
        <f>'CHECK CONTEXT'!$B$8</f>
        <v>0</v>
      </c>
      <c r="CD128">
        <f>'CHECK CONTEXT'!$B$9</f>
        <v>0</v>
      </c>
    </row>
    <row r="129" spans="1:82">
      <c r="A129" s="332" t="str">
        <f>IF('USER FORM1'!$C$10="","",'USER FORM1'!$C$10)</f>
        <v/>
      </c>
      <c r="B129" s="332" t="str">
        <f>IF('USER FORM1'!$D$10="","",'USER FORM1'!$D$10)</f>
        <v/>
      </c>
      <c r="C129" s="332" t="str">
        <f>TRIM(IF('USER FORM1'!$E$10="", "",'USER FORM1'!$E$10))</f>
        <v/>
      </c>
      <c r="D129" s="332" t="str">
        <f>IF('USER FORM1'!$F$10="","",'USER FORM1'!$F$10)</f>
        <v/>
      </c>
      <c r="E129" s="332" t="str">
        <f>IF('USER FORM1'!$G$10="", "",'USER FORM1'!$G$10)</f>
        <v/>
      </c>
      <c r="F129" s="339" t="s">
        <v>16107</v>
      </c>
      <c r="G129" s="340" t="str">
        <f>IF(ISERROR(VLOOKUP($S129,'USER FORM2'!$B$10:$AU$21,2,FALSE)),"",VLOOKUP($S129,'USER FORM2'!$B$10:$AU$21,2,FALSE))</f>
        <v/>
      </c>
      <c r="H129" s="340" t="str">
        <f>IF(ISERROR(VLOOKUP($S129,'USER FORM2'!$B$10:$AU$21,3,FALSE)),"",VLOOKUP($S129,'USER FORM2'!$B$10:$AU$21,3,FALSE))</f>
        <v/>
      </c>
      <c r="I129" s="340" t="str">
        <f>IF(ISERROR(VLOOKUP($S129,'USER FORM2'!$B$10:$AU$21,4,FALSE)),"",VLOOKUP($S129,'USER FORM2'!$B$10:$AU$21,4,FALSE))</f>
        <v/>
      </c>
      <c r="J129" s="340" t="str">
        <f>IF(ISERROR(VLOOKUP($S129,'USER FORM2'!$B$10:$AU$21,5,FALSE)),"",VLOOKUP($S129,'USER FORM2'!$B$10:$AU$21,5,FALSE))</f>
        <v/>
      </c>
      <c r="K129" s="340" t="str">
        <f>IF(ISERROR(VLOOKUP($S129,'USER FORM2'!$B$10:$AU$21,6,FALSE)),"",VLOOKUP($S129,'USER FORM2'!$B$10:$AU$21,6,FALSE))</f>
        <v/>
      </c>
      <c r="L129" s="340" t="str">
        <f>IF(ISERROR(VLOOKUP($S129,'USER FORM2'!$B$10:$AU$21,7,FALSE)),"",VLOOKUP($S129,'USER FORM2'!$B$10:$AU$21,7,FALSE))</f>
        <v/>
      </c>
      <c r="M129" s="341" t="str">
        <f>IF(ISERROR(VLOOKUP($S129,'USER FORM2'!$B$10:$BB$21,51,FALSE)),"",VLOOKUP($S129,'USER FORM2'!$B$10:$BB$21,51,FALSE))</f>
        <v/>
      </c>
      <c r="N129" s="341" t="str">
        <f>IF(ISERROR(VLOOKUP($S129,'USER FORM2'!$B$10:$BB$21,52,FALSE)),"",VLOOKUP($S129,'USER FORM2'!$B$10:$BB$21,52,FALSE))</f>
        <v/>
      </c>
      <c r="O129" s="341" t="str">
        <f>IF(ISERROR(VLOOKUP($S129,'USER FORM2'!$B$10:$BB$21,12,FALSE)),"",VLOOKUP($S129,'USER FORM2'!$B$10:$BB$21,12,FALSE))</f>
        <v/>
      </c>
      <c r="P129" s="342" t="str">
        <f>IF(ISERROR(VLOOKUP($S129,'USER FORM2'!$B$10:$BB$21,13,FALSE)),"",IF(VLOOKUP($S129,'USER FORM2'!$B$10:$BB$21,13,FALSE)="","",VLOOKUP($S129,'USER FORM2'!$B$10:$BB$21,13,FALSE)))</f>
        <v/>
      </c>
      <c r="Q129" s="342" t="str">
        <f>IF(ISERROR(VLOOKUP($S129,'USER FORM2'!$B$10:$BB$21,16,FALSE)),"",VLOOKUP($S129,'USER FORM2'!$B$10:$BB$21,16,FALSE))</f>
        <v/>
      </c>
      <c r="R129" s="342" t="str">
        <f>IF(ISERROR(VLOOKUP($S129,'USER FORM2'!$B$10:$AW$21,43,FALSE)),"",VLOOKUP($S129,'USER FORM2'!$B$10:$AW$21,43,FALSE))</f>
        <v/>
      </c>
      <c r="S129" s="340" t="str">
        <f>IF('USER FORM3'!C130="","",'USER FORM3'!C130)</f>
        <v/>
      </c>
      <c r="T129" s="340" t="str">
        <f>IF('USER FORM3'!D130="","",'USER FORM3'!D130)</f>
        <v/>
      </c>
      <c r="U129" s="340" t="str">
        <f>IF('USER FORM3'!E130="","",'USER FORM3'!E130)</f>
        <v/>
      </c>
      <c r="V129" s="340" t="str">
        <f>IF('USER FORM3'!F130="","",'USER FORM3'!F130)</f>
        <v/>
      </c>
      <c r="W129" s="340" t="str">
        <f>IF('USER FORM3'!G130="","",'USER FORM3'!G130)</f>
        <v/>
      </c>
      <c r="X129" s="340" t="str">
        <f>IF('USER FORM3'!H130="","",'USER FORM3'!H130)</f>
        <v/>
      </c>
      <c r="Y129" s="340" t="str">
        <f>IF('USER FORM3'!I130="","",'USER FORM3'!I130)</f>
        <v/>
      </c>
      <c r="Z129" s="340" t="str">
        <f>IF('USER FORM3'!J130="","",'USER FORM3'!J130)</f>
        <v/>
      </c>
      <c r="AA129" s="340" t="str">
        <f>IF('USER FORM3'!K130="","",'USER FORM3'!K130)</f>
        <v/>
      </c>
      <c r="AB129" s="340" t="str">
        <f>IF('USER FORM3'!L130="","",'USER FORM3'!L130)</f>
        <v/>
      </c>
      <c r="AC129" s="340" t="str">
        <f>IF('USER FORM3'!M130="","",'USER FORM3'!M130)</f>
        <v/>
      </c>
      <c r="AD129" s="340" t="str">
        <f>IF('USER FORM3'!N130="","",'USER FORM3'!N130)</f>
        <v/>
      </c>
      <c r="AE129" s="340" t="str">
        <f>IF('USER FORM3'!O130="","",'USER FORM3'!O130)</f>
        <v/>
      </c>
      <c r="AF129" s="340" t="str">
        <f>IF('USER FORM3'!P130="","",'USER FORM3'!P130)</f>
        <v/>
      </c>
      <c r="AG129" s="340" t="str">
        <f>IF('USER FORM3'!Q130="","",'USER FORM3'!Q130)</f>
        <v/>
      </c>
      <c r="AH129" s="14"/>
      <c r="AI129" s="14"/>
      <c r="AJ129" s="14"/>
      <c r="AK129" s="14"/>
      <c r="AL129" s="14"/>
      <c r="AM129" s="332" t="str">
        <f>'USER FORM3'!$AY$17</f>
        <v/>
      </c>
      <c r="AN129" s="335" t="str">
        <f>'USER FORM3'!$AY$24</f>
        <v/>
      </c>
      <c r="AO129" s="336" t="str">
        <f>'USER FORM3'!$AY$18</f>
        <v/>
      </c>
      <c r="AP129" s="336" t="str">
        <f>'USER FORM3'!$AY$20</f>
        <v/>
      </c>
      <c r="AQ129" s="337" t="str">
        <f>'USER FORM3'!$AY$19</f>
        <v/>
      </c>
      <c r="AR129" s="337" t="str">
        <f>'USER FORM3'!$AY$22</f>
        <v/>
      </c>
      <c r="AS129" s="436" t="str">
        <f>'USER FORM3'!$AY$36</f>
        <v/>
      </c>
      <c r="AT129" s="336">
        <f>'USER FORM3'!$AY$23</f>
        <v>1</v>
      </c>
      <c r="AU129" s="336" t="str">
        <f>'USER FORM3'!$AY$21</f>
        <v/>
      </c>
      <c r="AV129" s="337" t="str">
        <f>IFERROR('USER FORM3'!$AY$25,"")</f>
        <v/>
      </c>
      <c r="AW129" s="338">
        <f>COUNTIFS(DEGREE_TYPE,"Bachelor",'USER FORM2'!$N$10:$N$21,"PROGRAM GRADUATED")+COUNTIFS(DEGREE_TYPE,"Bachelor",'USER FORM2'!$N$10:$N$21,"PROGRAM IN PROGRESS")</f>
        <v>0</v>
      </c>
      <c r="AX129" s="338">
        <f t="shared" si="2"/>
        <v>0</v>
      </c>
      <c r="AY129" s="338">
        <f t="shared" si="3"/>
        <v>0</v>
      </c>
      <c r="AZ129" s="332" t="str">
        <f>'USER FORM2'!$AQ$3</f>
        <v/>
      </c>
      <c r="BA129" s="337" t="str">
        <f>'USER FORM5'!$AP$2</f>
        <v/>
      </c>
      <c r="BB129" s="332" t="str">
        <f>IF('USER FORM5'!$AE$2=0,"",'USER FORM5'!$AE$2)</f>
        <v>NO</v>
      </c>
      <c r="BC129" s="337" t="str">
        <f>'USER FORM5'!$AZ$2</f>
        <v>NO EXTC</v>
      </c>
      <c r="BD129" s="332" t="str">
        <f>IF('USER FEEDBACK'!$C$47=0,"",'USER FEEDBACK'!$C$47)</f>
        <v/>
      </c>
      <c r="BE129" t="str">
        <f>'USER FEEDBACK'!$Q$8</f>
        <v>NO</v>
      </c>
      <c r="BF129" t="str">
        <f>'USER FEEDBACK'!$Q$11</f>
        <v>Missing Information</v>
      </c>
      <c r="BG129" t="str">
        <f>'USER FEEDBACK'!$Q$14</f>
        <v>No</v>
      </c>
      <c r="BH129" t="str">
        <f>'USER FEEDBACK'!$Q$20&amp;" "&amp;'USER FEEDBACK'!$Q$21&amp;" "&amp;'USER FEEDBACK'!$Q$22</f>
        <v xml:space="preserve">  - -  - -</v>
      </c>
      <c r="BI129" t="str">
        <f>'USER FORM1'!$C$65</f>
        <v>VERSION 2</v>
      </c>
      <c r="BJ129">
        <f>'USER FORM4'!$G$38</f>
        <v>0</v>
      </c>
      <c r="BK129">
        <f>'USER FEEDBACK'!$V$7</f>
        <v>0</v>
      </c>
      <c r="BL129" t="str">
        <f>(IF(OR('USER FEEDBACK'!$Z$64,'USER FEEDBACK'!$Z$31="Q4R"),"Y","N"))</f>
        <v>N</v>
      </c>
      <c r="BM129">
        <f>'USER FORM1'!$D$25</f>
        <v>0</v>
      </c>
      <c r="BN129">
        <f>'USER FORM1'!$D$26</f>
        <v>0</v>
      </c>
      <c r="BO129">
        <f>'USER FORM1'!$D$27</f>
        <v>0</v>
      </c>
      <c r="BP129" t="str">
        <f>IF('USER FEEDBACK'!$AA$64=TRUE, "Y","N")</f>
        <v>N</v>
      </c>
      <c r="BQ129" t="str">
        <f>IF('USER FEEDBACK'!$AC$64=TRUE, "Y","N")</f>
        <v>N</v>
      </c>
      <c r="BR129" t="str">
        <f>IF('USER FEEDBACK'!$AB$64=TRUE, "Y","N")</f>
        <v>N</v>
      </c>
      <c r="BS129" t="str">
        <f>IF('USER FEEDBACK'!$AD$64=TRUE, "Y","N")</f>
        <v>N</v>
      </c>
      <c r="BT129" t="str">
        <f>IF('USER FEEDBACK'!$AE$64=TRUE, "Y","N")</f>
        <v>N</v>
      </c>
      <c r="BU129" t="str">
        <f>IF('USER FEEDBACK'!$AF$64=TRUE, "Y","N")</f>
        <v>N</v>
      </c>
      <c r="BV129">
        <f>'CHECK CONTEXT'!$B$8</f>
        <v>0</v>
      </c>
      <c r="BW129" s="15">
        <f>'CHECK CONTEXT'!$B$12</f>
        <v>0</v>
      </c>
      <c r="BX129">
        <f>'CHECK CONTEXT'!$I$5</f>
        <v>0</v>
      </c>
      <c r="BY129">
        <f ca="1">SUM('USER FEEDBACK'!$G$7:$G$17)</f>
        <v>0</v>
      </c>
      <c r="BZ129">
        <f>'CHECK CONTEXT'!$B$5</f>
        <v>0</v>
      </c>
      <c r="CA129">
        <f>'CHECK CONTEXT'!$B$6</f>
        <v>0</v>
      </c>
      <c r="CB129">
        <f>'CHECK CONTEXT'!$B$7</f>
        <v>0</v>
      </c>
      <c r="CC129">
        <f>'CHECK CONTEXT'!$B$8</f>
        <v>0</v>
      </c>
      <c r="CD129">
        <f>'CHECK CONTEXT'!$B$9</f>
        <v>0</v>
      </c>
    </row>
    <row r="130" spans="1:82">
      <c r="A130" s="332" t="str">
        <f>IF('USER FORM1'!$C$10="","",'USER FORM1'!$C$10)</f>
        <v/>
      </c>
      <c r="B130" s="332" t="str">
        <f>IF('USER FORM1'!$D$10="","",'USER FORM1'!$D$10)</f>
        <v/>
      </c>
      <c r="C130" s="332" t="str">
        <f>TRIM(IF('USER FORM1'!$E$10="", "",'USER FORM1'!$E$10))</f>
        <v/>
      </c>
      <c r="D130" s="332" t="str">
        <f>IF('USER FORM1'!$F$10="","",'USER FORM1'!$F$10)</f>
        <v/>
      </c>
      <c r="E130" s="332" t="str">
        <f>IF('USER FORM1'!$G$10="", "",'USER FORM1'!$G$10)</f>
        <v/>
      </c>
      <c r="F130" s="339" t="s">
        <v>16107</v>
      </c>
      <c r="G130" s="340" t="str">
        <f>IF(ISERROR(VLOOKUP($S130,'USER FORM2'!$B$10:$AU$21,2,FALSE)),"",VLOOKUP($S130,'USER FORM2'!$B$10:$AU$21,2,FALSE))</f>
        <v/>
      </c>
      <c r="H130" s="340" t="str">
        <f>IF(ISERROR(VLOOKUP($S130,'USER FORM2'!$B$10:$AU$21,3,FALSE)),"",VLOOKUP($S130,'USER FORM2'!$B$10:$AU$21,3,FALSE))</f>
        <v/>
      </c>
      <c r="I130" s="340" t="str">
        <f>IF(ISERROR(VLOOKUP($S130,'USER FORM2'!$B$10:$AU$21,4,FALSE)),"",VLOOKUP($S130,'USER FORM2'!$B$10:$AU$21,4,FALSE))</f>
        <v/>
      </c>
      <c r="J130" s="340" t="str">
        <f>IF(ISERROR(VLOOKUP($S130,'USER FORM2'!$B$10:$AU$21,5,FALSE)),"",VLOOKUP($S130,'USER FORM2'!$B$10:$AU$21,5,FALSE))</f>
        <v/>
      </c>
      <c r="K130" s="340" t="str">
        <f>IF(ISERROR(VLOOKUP($S130,'USER FORM2'!$B$10:$AU$21,6,FALSE)),"",VLOOKUP($S130,'USER FORM2'!$B$10:$AU$21,6,FALSE))</f>
        <v/>
      </c>
      <c r="L130" s="340" t="str">
        <f>IF(ISERROR(VLOOKUP($S130,'USER FORM2'!$B$10:$AU$21,7,FALSE)),"",VLOOKUP($S130,'USER FORM2'!$B$10:$AU$21,7,FALSE))</f>
        <v/>
      </c>
      <c r="M130" s="341" t="str">
        <f>IF(ISERROR(VLOOKUP($S130,'USER FORM2'!$B$10:$BB$21,51,FALSE)),"",VLOOKUP($S130,'USER FORM2'!$B$10:$BB$21,51,FALSE))</f>
        <v/>
      </c>
      <c r="N130" s="341" t="str">
        <f>IF(ISERROR(VLOOKUP($S130,'USER FORM2'!$B$10:$BB$21,52,FALSE)),"",VLOOKUP($S130,'USER FORM2'!$B$10:$BB$21,52,FALSE))</f>
        <v/>
      </c>
      <c r="O130" s="341" t="str">
        <f>IF(ISERROR(VLOOKUP($S130,'USER FORM2'!$B$10:$BB$21,12,FALSE)),"",VLOOKUP($S130,'USER FORM2'!$B$10:$BB$21,12,FALSE))</f>
        <v/>
      </c>
      <c r="P130" s="342" t="str">
        <f>IF(ISERROR(VLOOKUP($S130,'USER FORM2'!$B$10:$BB$21,13,FALSE)),"",IF(VLOOKUP($S130,'USER FORM2'!$B$10:$BB$21,13,FALSE)="","",VLOOKUP($S130,'USER FORM2'!$B$10:$BB$21,13,FALSE)))</f>
        <v/>
      </c>
      <c r="Q130" s="342" t="str">
        <f>IF(ISERROR(VLOOKUP($S130,'USER FORM2'!$B$10:$BB$21,16,FALSE)),"",VLOOKUP($S130,'USER FORM2'!$B$10:$BB$21,16,FALSE))</f>
        <v/>
      </c>
      <c r="R130" s="342" t="str">
        <f>IF(ISERROR(VLOOKUP($S130,'USER FORM2'!$B$10:$AW$21,43,FALSE)),"",VLOOKUP($S130,'USER FORM2'!$B$10:$AW$21,43,FALSE))</f>
        <v/>
      </c>
      <c r="S130" s="340" t="str">
        <f>IF('USER FORM3'!C131="","",'USER FORM3'!C131)</f>
        <v/>
      </c>
      <c r="T130" s="340" t="str">
        <f>IF('USER FORM3'!D131="","",'USER FORM3'!D131)</f>
        <v/>
      </c>
      <c r="U130" s="340" t="str">
        <f>IF('USER FORM3'!E131="","",'USER FORM3'!E131)</f>
        <v/>
      </c>
      <c r="V130" s="340" t="str">
        <f>IF('USER FORM3'!F131="","",'USER FORM3'!F131)</f>
        <v/>
      </c>
      <c r="W130" s="340" t="str">
        <f>IF('USER FORM3'!G131="","",'USER FORM3'!G131)</f>
        <v/>
      </c>
      <c r="X130" s="340" t="str">
        <f>IF('USER FORM3'!H131="","",'USER FORM3'!H131)</f>
        <v/>
      </c>
      <c r="Y130" s="340" t="str">
        <f>IF('USER FORM3'!I131="","",'USER FORM3'!I131)</f>
        <v/>
      </c>
      <c r="Z130" s="340" t="str">
        <f>IF('USER FORM3'!J131="","",'USER FORM3'!J131)</f>
        <v/>
      </c>
      <c r="AA130" s="340" t="str">
        <f>IF('USER FORM3'!K131="","",'USER FORM3'!K131)</f>
        <v/>
      </c>
      <c r="AB130" s="340" t="str">
        <f>IF('USER FORM3'!L131="","",'USER FORM3'!L131)</f>
        <v/>
      </c>
      <c r="AC130" s="340" t="str">
        <f>IF('USER FORM3'!M131="","",'USER FORM3'!M131)</f>
        <v/>
      </c>
      <c r="AD130" s="340" t="str">
        <f>IF('USER FORM3'!N131="","",'USER FORM3'!N131)</f>
        <v/>
      </c>
      <c r="AE130" s="340" t="str">
        <f>IF('USER FORM3'!O131="","",'USER FORM3'!O131)</f>
        <v/>
      </c>
      <c r="AF130" s="340" t="str">
        <f>IF('USER FORM3'!P131="","",'USER FORM3'!P131)</f>
        <v/>
      </c>
      <c r="AG130" s="340" t="str">
        <f>IF('USER FORM3'!Q131="","",'USER FORM3'!Q131)</f>
        <v/>
      </c>
      <c r="AH130" s="14"/>
      <c r="AI130" s="14"/>
      <c r="AJ130" s="14"/>
      <c r="AK130" s="14"/>
      <c r="AL130" s="14"/>
      <c r="AM130" s="332" t="str">
        <f>'USER FORM3'!$AY$17</f>
        <v/>
      </c>
      <c r="AN130" s="335" t="str">
        <f>'USER FORM3'!$AY$24</f>
        <v/>
      </c>
      <c r="AO130" s="336" t="str">
        <f>'USER FORM3'!$AY$18</f>
        <v/>
      </c>
      <c r="AP130" s="336" t="str">
        <f>'USER FORM3'!$AY$20</f>
        <v/>
      </c>
      <c r="AQ130" s="337" t="str">
        <f>'USER FORM3'!$AY$19</f>
        <v/>
      </c>
      <c r="AR130" s="337" t="str">
        <f>'USER FORM3'!$AY$22</f>
        <v/>
      </c>
      <c r="AS130" s="436" t="str">
        <f>'USER FORM3'!$AY$36</f>
        <v/>
      </c>
      <c r="AT130" s="336">
        <f>'USER FORM3'!$AY$23</f>
        <v>1</v>
      </c>
      <c r="AU130" s="336" t="str">
        <f>'USER FORM3'!$AY$21</f>
        <v/>
      </c>
      <c r="AV130" s="337" t="str">
        <f>IFERROR('USER FORM3'!$AY$25,"")</f>
        <v/>
      </c>
      <c r="AW130" s="338">
        <f>COUNTIFS(DEGREE_TYPE,"Bachelor",'USER FORM2'!$N$10:$N$21,"PROGRAM GRADUATED")+COUNTIFS(DEGREE_TYPE,"Bachelor",'USER FORM2'!$N$10:$N$21,"PROGRAM IN PROGRESS")</f>
        <v>0</v>
      </c>
      <c r="AX130" s="338">
        <f t="shared" si="2"/>
        <v>0</v>
      </c>
      <c r="AY130" s="338">
        <f t="shared" si="3"/>
        <v>0</v>
      </c>
      <c r="AZ130" s="332" t="str">
        <f>'USER FORM2'!$AQ$3</f>
        <v/>
      </c>
      <c r="BA130" s="337" t="str">
        <f>'USER FORM5'!$AP$2</f>
        <v/>
      </c>
      <c r="BB130" s="332" t="str">
        <f>IF('USER FORM5'!$AE$2=0,"",'USER FORM5'!$AE$2)</f>
        <v>NO</v>
      </c>
      <c r="BC130" s="337" t="str">
        <f>'USER FORM5'!$AZ$2</f>
        <v>NO EXTC</v>
      </c>
      <c r="BD130" s="332" t="str">
        <f>IF('USER FEEDBACK'!$C$47=0,"",'USER FEEDBACK'!$C$47)</f>
        <v/>
      </c>
      <c r="BE130" t="str">
        <f>'USER FEEDBACK'!$Q$8</f>
        <v>NO</v>
      </c>
      <c r="BF130" t="str">
        <f>'USER FEEDBACK'!$Q$11</f>
        <v>Missing Information</v>
      </c>
      <c r="BG130" t="str">
        <f>'USER FEEDBACK'!$Q$14</f>
        <v>No</v>
      </c>
      <c r="BH130" t="str">
        <f>'USER FEEDBACK'!$Q$20&amp;" "&amp;'USER FEEDBACK'!$Q$21&amp;" "&amp;'USER FEEDBACK'!$Q$22</f>
        <v xml:space="preserve">  - -  - -</v>
      </c>
      <c r="BI130" t="str">
        <f>'USER FORM1'!$C$65</f>
        <v>VERSION 2</v>
      </c>
      <c r="BJ130">
        <f>'USER FORM4'!$G$38</f>
        <v>0</v>
      </c>
      <c r="BK130">
        <f>'USER FEEDBACK'!$V$7</f>
        <v>0</v>
      </c>
      <c r="BL130" t="str">
        <f>(IF(OR('USER FEEDBACK'!$Z$64,'USER FEEDBACK'!$Z$31="Q4R"),"Y","N"))</f>
        <v>N</v>
      </c>
      <c r="BM130">
        <f>'USER FORM1'!$D$25</f>
        <v>0</v>
      </c>
      <c r="BN130">
        <f>'USER FORM1'!$D$26</f>
        <v>0</v>
      </c>
      <c r="BO130">
        <f>'USER FORM1'!$D$27</f>
        <v>0</v>
      </c>
      <c r="BP130" t="str">
        <f>IF('USER FEEDBACK'!$AA$64=TRUE, "Y","N")</f>
        <v>N</v>
      </c>
      <c r="BQ130" t="str">
        <f>IF('USER FEEDBACK'!$AC$64=TRUE, "Y","N")</f>
        <v>N</v>
      </c>
      <c r="BR130" t="str">
        <f>IF('USER FEEDBACK'!$AB$64=TRUE, "Y","N")</f>
        <v>N</v>
      </c>
      <c r="BS130" t="str">
        <f>IF('USER FEEDBACK'!$AD$64=TRUE, "Y","N")</f>
        <v>N</v>
      </c>
      <c r="BT130" t="str">
        <f>IF('USER FEEDBACK'!$AE$64=TRUE, "Y","N")</f>
        <v>N</v>
      </c>
      <c r="BU130" t="str">
        <f>IF('USER FEEDBACK'!$AF$64=TRUE, "Y","N")</f>
        <v>N</v>
      </c>
      <c r="BV130">
        <f>'CHECK CONTEXT'!$B$8</f>
        <v>0</v>
      </c>
      <c r="BW130" s="15">
        <f>'CHECK CONTEXT'!$B$12</f>
        <v>0</v>
      </c>
      <c r="BX130">
        <f>'CHECK CONTEXT'!$I$5</f>
        <v>0</v>
      </c>
      <c r="BY130">
        <f ca="1">SUM('USER FEEDBACK'!$G$7:$G$17)</f>
        <v>0</v>
      </c>
      <c r="BZ130">
        <f>'CHECK CONTEXT'!$B$5</f>
        <v>0</v>
      </c>
      <c r="CA130">
        <f>'CHECK CONTEXT'!$B$6</f>
        <v>0</v>
      </c>
      <c r="CB130">
        <f>'CHECK CONTEXT'!$B$7</f>
        <v>0</v>
      </c>
      <c r="CC130">
        <f>'CHECK CONTEXT'!$B$8</f>
        <v>0</v>
      </c>
      <c r="CD130">
        <f>'CHECK CONTEXT'!$B$9</f>
        <v>0</v>
      </c>
    </row>
    <row r="131" spans="1:82">
      <c r="A131" s="332" t="str">
        <f>IF('USER FORM1'!$C$10="","",'USER FORM1'!$C$10)</f>
        <v/>
      </c>
      <c r="B131" s="332" t="str">
        <f>IF('USER FORM1'!$D$10="","",'USER FORM1'!$D$10)</f>
        <v/>
      </c>
      <c r="C131" s="332" t="str">
        <f>TRIM(IF('USER FORM1'!$E$10="", "",'USER FORM1'!$E$10))</f>
        <v/>
      </c>
      <c r="D131" s="332" t="str">
        <f>IF('USER FORM1'!$F$10="","",'USER FORM1'!$F$10)</f>
        <v/>
      </c>
      <c r="E131" s="332" t="str">
        <f>IF('USER FORM1'!$G$10="", "",'USER FORM1'!$G$10)</f>
        <v/>
      </c>
      <c r="F131" s="339" t="s">
        <v>16107</v>
      </c>
      <c r="G131" s="340" t="str">
        <f>IF(ISERROR(VLOOKUP($S131,'USER FORM2'!$B$10:$AU$21,2,FALSE)),"",VLOOKUP($S131,'USER FORM2'!$B$10:$AU$21,2,FALSE))</f>
        <v/>
      </c>
      <c r="H131" s="340" t="str">
        <f>IF(ISERROR(VLOOKUP($S131,'USER FORM2'!$B$10:$AU$21,3,FALSE)),"",VLOOKUP($S131,'USER FORM2'!$B$10:$AU$21,3,FALSE))</f>
        <v/>
      </c>
      <c r="I131" s="340" t="str">
        <f>IF(ISERROR(VLOOKUP($S131,'USER FORM2'!$B$10:$AU$21,4,FALSE)),"",VLOOKUP($S131,'USER FORM2'!$B$10:$AU$21,4,FALSE))</f>
        <v/>
      </c>
      <c r="J131" s="340" t="str">
        <f>IF(ISERROR(VLOOKUP($S131,'USER FORM2'!$B$10:$AU$21,5,FALSE)),"",VLOOKUP($S131,'USER FORM2'!$B$10:$AU$21,5,FALSE))</f>
        <v/>
      </c>
      <c r="K131" s="340" t="str">
        <f>IF(ISERROR(VLOOKUP($S131,'USER FORM2'!$B$10:$AU$21,6,FALSE)),"",VLOOKUP($S131,'USER FORM2'!$B$10:$AU$21,6,FALSE))</f>
        <v/>
      </c>
      <c r="L131" s="340" t="str">
        <f>IF(ISERROR(VLOOKUP($S131,'USER FORM2'!$B$10:$AU$21,7,FALSE)),"",VLOOKUP($S131,'USER FORM2'!$B$10:$AU$21,7,FALSE))</f>
        <v/>
      </c>
      <c r="M131" s="341" t="str">
        <f>IF(ISERROR(VLOOKUP($S131,'USER FORM2'!$B$10:$BB$21,51,FALSE)),"",VLOOKUP($S131,'USER FORM2'!$B$10:$BB$21,51,FALSE))</f>
        <v/>
      </c>
      <c r="N131" s="341" t="str">
        <f>IF(ISERROR(VLOOKUP($S131,'USER FORM2'!$B$10:$BB$21,52,FALSE)),"",VLOOKUP($S131,'USER FORM2'!$B$10:$BB$21,52,FALSE))</f>
        <v/>
      </c>
      <c r="O131" s="341" t="str">
        <f>IF(ISERROR(VLOOKUP($S131,'USER FORM2'!$B$10:$BB$21,12,FALSE)),"",VLOOKUP($S131,'USER FORM2'!$B$10:$BB$21,12,FALSE))</f>
        <v/>
      </c>
      <c r="P131" s="342" t="str">
        <f>IF(ISERROR(VLOOKUP($S131,'USER FORM2'!$B$10:$BB$21,13,FALSE)),"",IF(VLOOKUP($S131,'USER FORM2'!$B$10:$BB$21,13,FALSE)="","",VLOOKUP($S131,'USER FORM2'!$B$10:$BB$21,13,FALSE)))</f>
        <v/>
      </c>
      <c r="Q131" s="342" t="str">
        <f>IF(ISERROR(VLOOKUP($S131,'USER FORM2'!$B$10:$BB$21,16,FALSE)),"",VLOOKUP($S131,'USER FORM2'!$B$10:$BB$21,16,FALSE))</f>
        <v/>
      </c>
      <c r="R131" s="342" t="str">
        <f>IF(ISERROR(VLOOKUP($S131,'USER FORM2'!$B$10:$AW$21,43,FALSE)),"",VLOOKUP($S131,'USER FORM2'!$B$10:$AW$21,43,FALSE))</f>
        <v/>
      </c>
      <c r="S131" s="340" t="str">
        <f>IF('USER FORM3'!C132="","",'USER FORM3'!C132)</f>
        <v/>
      </c>
      <c r="T131" s="340" t="str">
        <f>IF('USER FORM3'!D132="","",'USER FORM3'!D132)</f>
        <v/>
      </c>
      <c r="U131" s="340" t="str">
        <f>IF('USER FORM3'!E132="","",'USER FORM3'!E132)</f>
        <v/>
      </c>
      <c r="V131" s="340" t="str">
        <f>IF('USER FORM3'!F132="","",'USER FORM3'!F132)</f>
        <v/>
      </c>
      <c r="W131" s="340" t="str">
        <f>IF('USER FORM3'!G132="","",'USER FORM3'!G132)</f>
        <v/>
      </c>
      <c r="X131" s="340" t="str">
        <f>IF('USER FORM3'!H132="","",'USER FORM3'!H132)</f>
        <v/>
      </c>
      <c r="Y131" s="340" t="str">
        <f>IF('USER FORM3'!I132="","",'USER FORM3'!I132)</f>
        <v/>
      </c>
      <c r="Z131" s="340" t="str">
        <f>IF('USER FORM3'!J132="","",'USER FORM3'!J132)</f>
        <v/>
      </c>
      <c r="AA131" s="340" t="str">
        <f>IF('USER FORM3'!K132="","",'USER FORM3'!K132)</f>
        <v/>
      </c>
      <c r="AB131" s="340" t="str">
        <f>IF('USER FORM3'!L132="","",'USER FORM3'!L132)</f>
        <v/>
      </c>
      <c r="AC131" s="340" t="str">
        <f>IF('USER FORM3'!M132="","",'USER FORM3'!M132)</f>
        <v/>
      </c>
      <c r="AD131" s="340" t="str">
        <f>IF('USER FORM3'!N132="","",'USER FORM3'!N132)</f>
        <v/>
      </c>
      <c r="AE131" s="340" t="str">
        <f>IF('USER FORM3'!O132="","",'USER FORM3'!O132)</f>
        <v/>
      </c>
      <c r="AF131" s="340" t="str">
        <f>IF('USER FORM3'!P132="","",'USER FORM3'!P132)</f>
        <v/>
      </c>
      <c r="AG131" s="340" t="str">
        <f>IF('USER FORM3'!Q132="","",'USER FORM3'!Q132)</f>
        <v/>
      </c>
      <c r="AH131" s="14"/>
      <c r="AI131" s="14"/>
      <c r="AJ131" s="14"/>
      <c r="AK131" s="14"/>
      <c r="AL131" s="14"/>
      <c r="AM131" s="332" t="str">
        <f>'USER FORM3'!$AY$17</f>
        <v/>
      </c>
      <c r="AN131" s="335" t="str">
        <f>'USER FORM3'!$AY$24</f>
        <v/>
      </c>
      <c r="AO131" s="336" t="str">
        <f>'USER FORM3'!$AY$18</f>
        <v/>
      </c>
      <c r="AP131" s="336" t="str">
        <f>'USER FORM3'!$AY$20</f>
        <v/>
      </c>
      <c r="AQ131" s="337" t="str">
        <f>'USER FORM3'!$AY$19</f>
        <v/>
      </c>
      <c r="AR131" s="337" t="str">
        <f>'USER FORM3'!$AY$22</f>
        <v/>
      </c>
      <c r="AS131" s="436" t="str">
        <f>'USER FORM3'!$AY$36</f>
        <v/>
      </c>
      <c r="AT131" s="336">
        <f>'USER FORM3'!$AY$23</f>
        <v>1</v>
      </c>
      <c r="AU131" s="336" t="str">
        <f>'USER FORM3'!$AY$21</f>
        <v/>
      </c>
      <c r="AV131" s="337" t="str">
        <f>IFERROR('USER FORM3'!$AY$25,"")</f>
        <v/>
      </c>
      <c r="AW131" s="338">
        <f>COUNTIFS(DEGREE_TYPE,"Bachelor",'USER FORM2'!$N$10:$N$21,"PROGRAM GRADUATED")+COUNTIFS(DEGREE_TYPE,"Bachelor",'USER FORM2'!$N$10:$N$21,"PROGRAM IN PROGRESS")</f>
        <v>0</v>
      </c>
      <c r="AX131" s="338">
        <f t="shared" ref="AX131:AX194" si="4">COUNTIF(DEGREE_TYPE,"Master")</f>
        <v>0</v>
      </c>
      <c r="AY131" s="338">
        <f t="shared" ref="AY131:AY194" si="5">COUNTIF(DEGREE_TYPE,"Doctorate")</f>
        <v>0</v>
      </c>
      <c r="AZ131" s="332" t="str">
        <f>'USER FORM2'!$AQ$3</f>
        <v/>
      </c>
      <c r="BA131" s="337" t="str">
        <f>'USER FORM5'!$AP$2</f>
        <v/>
      </c>
      <c r="BB131" s="332" t="str">
        <f>IF('USER FORM5'!$AE$2=0,"",'USER FORM5'!$AE$2)</f>
        <v>NO</v>
      </c>
      <c r="BC131" s="337" t="str">
        <f>'USER FORM5'!$AZ$2</f>
        <v>NO EXTC</v>
      </c>
      <c r="BD131" s="332" t="str">
        <f>IF('USER FEEDBACK'!$C$47=0,"",'USER FEEDBACK'!$C$47)</f>
        <v/>
      </c>
      <c r="BE131" t="str">
        <f>'USER FEEDBACK'!$Q$8</f>
        <v>NO</v>
      </c>
      <c r="BF131" t="str">
        <f>'USER FEEDBACK'!$Q$11</f>
        <v>Missing Information</v>
      </c>
      <c r="BG131" t="str">
        <f>'USER FEEDBACK'!$Q$14</f>
        <v>No</v>
      </c>
      <c r="BH131" t="str">
        <f>'USER FEEDBACK'!$Q$20&amp;" "&amp;'USER FEEDBACK'!$Q$21&amp;" "&amp;'USER FEEDBACK'!$Q$22</f>
        <v xml:space="preserve">  - -  - -</v>
      </c>
      <c r="BI131" t="str">
        <f>'USER FORM1'!$C$65</f>
        <v>VERSION 2</v>
      </c>
      <c r="BJ131">
        <f>'USER FORM4'!$G$38</f>
        <v>0</v>
      </c>
      <c r="BK131">
        <f>'USER FEEDBACK'!$V$7</f>
        <v>0</v>
      </c>
      <c r="BL131" t="str">
        <f>(IF(OR('USER FEEDBACK'!$Z$64,'USER FEEDBACK'!$Z$31="Q4R"),"Y","N"))</f>
        <v>N</v>
      </c>
      <c r="BM131">
        <f>'USER FORM1'!$D$25</f>
        <v>0</v>
      </c>
      <c r="BN131">
        <f>'USER FORM1'!$D$26</f>
        <v>0</v>
      </c>
      <c r="BO131">
        <f>'USER FORM1'!$D$27</f>
        <v>0</v>
      </c>
      <c r="BP131" t="str">
        <f>IF('USER FEEDBACK'!$AA$64=TRUE, "Y","N")</f>
        <v>N</v>
      </c>
      <c r="BQ131" t="str">
        <f>IF('USER FEEDBACK'!$AC$64=TRUE, "Y","N")</f>
        <v>N</v>
      </c>
      <c r="BR131" t="str">
        <f>IF('USER FEEDBACK'!$AB$64=TRUE, "Y","N")</f>
        <v>N</v>
      </c>
      <c r="BS131" t="str">
        <f>IF('USER FEEDBACK'!$AD$64=TRUE, "Y","N")</f>
        <v>N</v>
      </c>
      <c r="BT131" t="str">
        <f>IF('USER FEEDBACK'!$AE$64=TRUE, "Y","N")</f>
        <v>N</v>
      </c>
      <c r="BU131" t="str">
        <f>IF('USER FEEDBACK'!$AF$64=TRUE, "Y","N")</f>
        <v>N</v>
      </c>
      <c r="BV131">
        <f>'CHECK CONTEXT'!$B$8</f>
        <v>0</v>
      </c>
      <c r="BW131" s="15">
        <f>'CHECK CONTEXT'!$B$12</f>
        <v>0</v>
      </c>
      <c r="BX131">
        <f>'CHECK CONTEXT'!$I$5</f>
        <v>0</v>
      </c>
      <c r="BY131">
        <f ca="1">SUM('USER FEEDBACK'!$G$7:$G$17)</f>
        <v>0</v>
      </c>
      <c r="BZ131">
        <f>'CHECK CONTEXT'!$B$5</f>
        <v>0</v>
      </c>
      <c r="CA131">
        <f>'CHECK CONTEXT'!$B$6</f>
        <v>0</v>
      </c>
      <c r="CB131">
        <f>'CHECK CONTEXT'!$B$7</f>
        <v>0</v>
      </c>
      <c r="CC131">
        <f>'CHECK CONTEXT'!$B$8</f>
        <v>0</v>
      </c>
      <c r="CD131">
        <f>'CHECK CONTEXT'!$B$9</f>
        <v>0</v>
      </c>
    </row>
    <row r="132" spans="1:82">
      <c r="A132" s="332" t="str">
        <f>IF('USER FORM1'!$C$10="","",'USER FORM1'!$C$10)</f>
        <v/>
      </c>
      <c r="B132" s="332" t="str">
        <f>IF('USER FORM1'!$D$10="","",'USER FORM1'!$D$10)</f>
        <v/>
      </c>
      <c r="C132" s="332" t="str">
        <f>TRIM(IF('USER FORM1'!$E$10="", "",'USER FORM1'!$E$10))</f>
        <v/>
      </c>
      <c r="D132" s="332" t="str">
        <f>IF('USER FORM1'!$F$10="","",'USER FORM1'!$F$10)</f>
        <v/>
      </c>
      <c r="E132" s="332" t="str">
        <f>IF('USER FORM1'!$G$10="", "",'USER FORM1'!$G$10)</f>
        <v/>
      </c>
      <c r="F132" s="339" t="s">
        <v>16107</v>
      </c>
      <c r="G132" s="340" t="str">
        <f>IF(ISERROR(VLOOKUP($S132,'USER FORM2'!$B$10:$AU$21,2,FALSE)),"",VLOOKUP($S132,'USER FORM2'!$B$10:$AU$21,2,FALSE))</f>
        <v/>
      </c>
      <c r="H132" s="340" t="str">
        <f>IF(ISERROR(VLOOKUP($S132,'USER FORM2'!$B$10:$AU$21,3,FALSE)),"",VLOOKUP($S132,'USER FORM2'!$B$10:$AU$21,3,FALSE))</f>
        <v/>
      </c>
      <c r="I132" s="340" t="str">
        <f>IF(ISERROR(VLOOKUP($S132,'USER FORM2'!$B$10:$AU$21,4,FALSE)),"",VLOOKUP($S132,'USER FORM2'!$B$10:$AU$21,4,FALSE))</f>
        <v/>
      </c>
      <c r="J132" s="340" t="str">
        <f>IF(ISERROR(VLOOKUP($S132,'USER FORM2'!$B$10:$AU$21,5,FALSE)),"",VLOOKUP($S132,'USER FORM2'!$B$10:$AU$21,5,FALSE))</f>
        <v/>
      </c>
      <c r="K132" s="340" t="str">
        <f>IF(ISERROR(VLOOKUP($S132,'USER FORM2'!$B$10:$AU$21,6,FALSE)),"",VLOOKUP($S132,'USER FORM2'!$B$10:$AU$21,6,FALSE))</f>
        <v/>
      </c>
      <c r="L132" s="340" t="str">
        <f>IF(ISERROR(VLOOKUP($S132,'USER FORM2'!$B$10:$AU$21,7,FALSE)),"",VLOOKUP($S132,'USER FORM2'!$B$10:$AU$21,7,FALSE))</f>
        <v/>
      </c>
      <c r="M132" s="341" t="str">
        <f>IF(ISERROR(VLOOKUP($S132,'USER FORM2'!$B$10:$BB$21,51,FALSE)),"",VLOOKUP($S132,'USER FORM2'!$B$10:$BB$21,51,FALSE))</f>
        <v/>
      </c>
      <c r="N132" s="341" t="str">
        <f>IF(ISERROR(VLOOKUP($S132,'USER FORM2'!$B$10:$BB$21,52,FALSE)),"",VLOOKUP($S132,'USER FORM2'!$B$10:$BB$21,52,FALSE))</f>
        <v/>
      </c>
      <c r="O132" s="341" t="str">
        <f>IF(ISERROR(VLOOKUP($S132,'USER FORM2'!$B$10:$BB$21,12,FALSE)),"",VLOOKUP($S132,'USER FORM2'!$B$10:$BB$21,12,FALSE))</f>
        <v/>
      </c>
      <c r="P132" s="342" t="str">
        <f>IF(ISERROR(VLOOKUP($S132,'USER FORM2'!$B$10:$BB$21,13,FALSE)),"",IF(VLOOKUP($S132,'USER FORM2'!$B$10:$BB$21,13,FALSE)="","",VLOOKUP($S132,'USER FORM2'!$B$10:$BB$21,13,FALSE)))</f>
        <v/>
      </c>
      <c r="Q132" s="342" t="str">
        <f>IF(ISERROR(VLOOKUP($S132,'USER FORM2'!$B$10:$BB$21,16,FALSE)),"",VLOOKUP($S132,'USER FORM2'!$B$10:$BB$21,16,FALSE))</f>
        <v/>
      </c>
      <c r="R132" s="342" t="str">
        <f>IF(ISERROR(VLOOKUP($S132,'USER FORM2'!$B$10:$AW$21,43,FALSE)),"",VLOOKUP($S132,'USER FORM2'!$B$10:$AW$21,43,FALSE))</f>
        <v/>
      </c>
      <c r="S132" s="340" t="str">
        <f>IF('USER FORM3'!C133="","",'USER FORM3'!C133)</f>
        <v/>
      </c>
      <c r="T132" s="340" t="str">
        <f>IF('USER FORM3'!D133="","",'USER FORM3'!D133)</f>
        <v/>
      </c>
      <c r="U132" s="340" t="str">
        <f>IF('USER FORM3'!E133="","",'USER FORM3'!E133)</f>
        <v/>
      </c>
      <c r="V132" s="340" t="str">
        <f>IF('USER FORM3'!F133="","",'USER FORM3'!F133)</f>
        <v/>
      </c>
      <c r="W132" s="340" t="str">
        <f>IF('USER FORM3'!G133="","",'USER FORM3'!G133)</f>
        <v/>
      </c>
      <c r="X132" s="340" t="str">
        <f>IF('USER FORM3'!H133="","",'USER FORM3'!H133)</f>
        <v/>
      </c>
      <c r="Y132" s="340" t="str">
        <f>IF('USER FORM3'!I133="","",'USER FORM3'!I133)</f>
        <v/>
      </c>
      <c r="Z132" s="340" t="str">
        <f>IF('USER FORM3'!J133="","",'USER FORM3'!J133)</f>
        <v/>
      </c>
      <c r="AA132" s="340" t="str">
        <f>IF('USER FORM3'!K133="","",'USER FORM3'!K133)</f>
        <v/>
      </c>
      <c r="AB132" s="340" t="str">
        <f>IF('USER FORM3'!L133="","",'USER FORM3'!L133)</f>
        <v/>
      </c>
      <c r="AC132" s="340" t="str">
        <f>IF('USER FORM3'!M133="","",'USER FORM3'!M133)</f>
        <v/>
      </c>
      <c r="AD132" s="340" t="str">
        <f>IF('USER FORM3'!N133="","",'USER FORM3'!N133)</f>
        <v/>
      </c>
      <c r="AE132" s="340" t="str">
        <f>IF('USER FORM3'!O133="","",'USER FORM3'!O133)</f>
        <v/>
      </c>
      <c r="AF132" s="340" t="str">
        <f>IF('USER FORM3'!P133="","",'USER FORM3'!P133)</f>
        <v/>
      </c>
      <c r="AG132" s="340" t="str">
        <f>IF('USER FORM3'!Q133="","",'USER FORM3'!Q133)</f>
        <v/>
      </c>
      <c r="AH132" s="14"/>
      <c r="AI132" s="14"/>
      <c r="AJ132" s="14"/>
      <c r="AK132" s="14"/>
      <c r="AL132" s="14"/>
      <c r="AM132" s="332" t="str">
        <f>'USER FORM3'!$AY$17</f>
        <v/>
      </c>
      <c r="AN132" s="335" t="str">
        <f>'USER FORM3'!$AY$24</f>
        <v/>
      </c>
      <c r="AO132" s="336" t="str">
        <f>'USER FORM3'!$AY$18</f>
        <v/>
      </c>
      <c r="AP132" s="336" t="str">
        <f>'USER FORM3'!$AY$20</f>
        <v/>
      </c>
      <c r="AQ132" s="337" t="str">
        <f>'USER FORM3'!$AY$19</f>
        <v/>
      </c>
      <c r="AR132" s="337" t="str">
        <f>'USER FORM3'!$AY$22</f>
        <v/>
      </c>
      <c r="AS132" s="436" t="str">
        <f>'USER FORM3'!$AY$36</f>
        <v/>
      </c>
      <c r="AT132" s="336">
        <f>'USER FORM3'!$AY$23</f>
        <v>1</v>
      </c>
      <c r="AU132" s="336" t="str">
        <f>'USER FORM3'!$AY$21</f>
        <v/>
      </c>
      <c r="AV132" s="337" t="str">
        <f>IFERROR('USER FORM3'!$AY$25,"")</f>
        <v/>
      </c>
      <c r="AW132" s="338">
        <f>COUNTIFS(DEGREE_TYPE,"Bachelor",'USER FORM2'!$N$10:$N$21,"PROGRAM GRADUATED")+COUNTIFS(DEGREE_TYPE,"Bachelor",'USER FORM2'!$N$10:$N$21,"PROGRAM IN PROGRESS")</f>
        <v>0</v>
      </c>
      <c r="AX132" s="338">
        <f t="shared" si="4"/>
        <v>0</v>
      </c>
      <c r="AY132" s="338">
        <f t="shared" si="5"/>
        <v>0</v>
      </c>
      <c r="AZ132" s="332" t="str">
        <f>'USER FORM2'!$AQ$3</f>
        <v/>
      </c>
      <c r="BA132" s="337" t="str">
        <f>'USER FORM5'!$AP$2</f>
        <v/>
      </c>
      <c r="BB132" s="332" t="str">
        <f>IF('USER FORM5'!$AE$2=0,"",'USER FORM5'!$AE$2)</f>
        <v>NO</v>
      </c>
      <c r="BC132" s="337" t="str">
        <f>'USER FORM5'!$AZ$2</f>
        <v>NO EXTC</v>
      </c>
      <c r="BD132" s="332" t="str">
        <f>IF('USER FEEDBACK'!$C$47=0,"",'USER FEEDBACK'!$C$47)</f>
        <v/>
      </c>
      <c r="BE132" t="str">
        <f>'USER FEEDBACK'!$Q$8</f>
        <v>NO</v>
      </c>
      <c r="BF132" t="str">
        <f>'USER FEEDBACK'!$Q$11</f>
        <v>Missing Information</v>
      </c>
      <c r="BG132" t="str">
        <f>'USER FEEDBACK'!$Q$14</f>
        <v>No</v>
      </c>
      <c r="BH132" t="str">
        <f>'USER FEEDBACK'!$Q$20&amp;" "&amp;'USER FEEDBACK'!$Q$21&amp;" "&amp;'USER FEEDBACK'!$Q$22</f>
        <v xml:space="preserve">  - -  - -</v>
      </c>
      <c r="BI132" t="str">
        <f>'USER FORM1'!$C$65</f>
        <v>VERSION 2</v>
      </c>
      <c r="BJ132">
        <f>'USER FORM4'!$G$38</f>
        <v>0</v>
      </c>
      <c r="BK132">
        <f>'USER FEEDBACK'!$V$7</f>
        <v>0</v>
      </c>
      <c r="BL132" t="str">
        <f>(IF(OR('USER FEEDBACK'!$Z$64,'USER FEEDBACK'!$Z$31="Q4R"),"Y","N"))</f>
        <v>N</v>
      </c>
      <c r="BM132">
        <f>'USER FORM1'!$D$25</f>
        <v>0</v>
      </c>
      <c r="BN132">
        <f>'USER FORM1'!$D$26</f>
        <v>0</v>
      </c>
      <c r="BO132">
        <f>'USER FORM1'!$D$27</f>
        <v>0</v>
      </c>
      <c r="BP132" t="str">
        <f>IF('USER FEEDBACK'!$AA$64=TRUE, "Y","N")</f>
        <v>N</v>
      </c>
      <c r="BQ132" t="str">
        <f>IF('USER FEEDBACK'!$AC$64=TRUE, "Y","N")</f>
        <v>N</v>
      </c>
      <c r="BR132" t="str">
        <f>IF('USER FEEDBACK'!$AB$64=TRUE, "Y","N")</f>
        <v>N</v>
      </c>
      <c r="BS132" t="str">
        <f>IF('USER FEEDBACK'!$AD$64=TRUE, "Y","N")</f>
        <v>N</v>
      </c>
      <c r="BT132" t="str">
        <f>IF('USER FEEDBACK'!$AE$64=TRUE, "Y","N")</f>
        <v>N</v>
      </c>
      <c r="BU132" t="str">
        <f>IF('USER FEEDBACK'!$AF$64=TRUE, "Y","N")</f>
        <v>N</v>
      </c>
      <c r="BV132">
        <f>'CHECK CONTEXT'!$B$8</f>
        <v>0</v>
      </c>
      <c r="BW132" s="15">
        <f>'CHECK CONTEXT'!$B$12</f>
        <v>0</v>
      </c>
      <c r="BX132">
        <f>'CHECK CONTEXT'!$I$5</f>
        <v>0</v>
      </c>
      <c r="BY132">
        <f ca="1">SUM('USER FEEDBACK'!$G$7:$G$17)</f>
        <v>0</v>
      </c>
      <c r="BZ132">
        <f>'CHECK CONTEXT'!$B$5</f>
        <v>0</v>
      </c>
      <c r="CA132">
        <f>'CHECK CONTEXT'!$B$6</f>
        <v>0</v>
      </c>
      <c r="CB132">
        <f>'CHECK CONTEXT'!$B$7</f>
        <v>0</v>
      </c>
      <c r="CC132">
        <f>'CHECK CONTEXT'!$B$8</f>
        <v>0</v>
      </c>
      <c r="CD132">
        <f>'CHECK CONTEXT'!$B$9</f>
        <v>0</v>
      </c>
    </row>
    <row r="133" spans="1:82">
      <c r="A133" s="332" t="str">
        <f>IF('USER FORM1'!$C$10="","",'USER FORM1'!$C$10)</f>
        <v/>
      </c>
      <c r="B133" s="332" t="str">
        <f>IF('USER FORM1'!$D$10="","",'USER FORM1'!$D$10)</f>
        <v/>
      </c>
      <c r="C133" s="332" t="str">
        <f>TRIM(IF('USER FORM1'!$E$10="", "",'USER FORM1'!$E$10))</f>
        <v/>
      </c>
      <c r="D133" s="332" t="str">
        <f>IF('USER FORM1'!$F$10="","",'USER FORM1'!$F$10)</f>
        <v/>
      </c>
      <c r="E133" s="332" t="str">
        <f>IF('USER FORM1'!$G$10="", "",'USER FORM1'!$G$10)</f>
        <v/>
      </c>
      <c r="F133" s="339" t="s">
        <v>16107</v>
      </c>
      <c r="G133" s="340" t="str">
        <f>IF(ISERROR(VLOOKUP($S133,'USER FORM2'!$B$10:$AU$21,2,FALSE)),"",VLOOKUP($S133,'USER FORM2'!$B$10:$AU$21,2,FALSE))</f>
        <v/>
      </c>
      <c r="H133" s="340" t="str">
        <f>IF(ISERROR(VLOOKUP($S133,'USER FORM2'!$B$10:$AU$21,3,FALSE)),"",VLOOKUP($S133,'USER FORM2'!$B$10:$AU$21,3,FALSE))</f>
        <v/>
      </c>
      <c r="I133" s="340" t="str">
        <f>IF(ISERROR(VLOOKUP($S133,'USER FORM2'!$B$10:$AU$21,4,FALSE)),"",VLOOKUP($S133,'USER FORM2'!$B$10:$AU$21,4,FALSE))</f>
        <v/>
      </c>
      <c r="J133" s="340" t="str">
        <f>IF(ISERROR(VLOOKUP($S133,'USER FORM2'!$B$10:$AU$21,5,FALSE)),"",VLOOKUP($S133,'USER FORM2'!$B$10:$AU$21,5,FALSE))</f>
        <v/>
      </c>
      <c r="K133" s="340" t="str">
        <f>IF(ISERROR(VLOOKUP($S133,'USER FORM2'!$B$10:$AU$21,6,FALSE)),"",VLOOKUP($S133,'USER FORM2'!$B$10:$AU$21,6,FALSE))</f>
        <v/>
      </c>
      <c r="L133" s="340" t="str">
        <f>IF(ISERROR(VLOOKUP($S133,'USER FORM2'!$B$10:$AU$21,7,FALSE)),"",VLOOKUP($S133,'USER FORM2'!$B$10:$AU$21,7,FALSE))</f>
        <v/>
      </c>
      <c r="M133" s="341" t="str">
        <f>IF(ISERROR(VLOOKUP($S133,'USER FORM2'!$B$10:$BB$21,51,FALSE)),"",VLOOKUP($S133,'USER FORM2'!$B$10:$BB$21,51,FALSE))</f>
        <v/>
      </c>
      <c r="N133" s="341" t="str">
        <f>IF(ISERROR(VLOOKUP($S133,'USER FORM2'!$B$10:$BB$21,52,FALSE)),"",VLOOKUP($S133,'USER FORM2'!$B$10:$BB$21,52,FALSE))</f>
        <v/>
      </c>
      <c r="O133" s="341" t="str">
        <f>IF(ISERROR(VLOOKUP($S133,'USER FORM2'!$B$10:$BB$21,12,FALSE)),"",VLOOKUP($S133,'USER FORM2'!$B$10:$BB$21,12,FALSE))</f>
        <v/>
      </c>
      <c r="P133" s="342" t="str">
        <f>IF(ISERROR(VLOOKUP($S133,'USER FORM2'!$B$10:$BB$21,13,FALSE)),"",IF(VLOOKUP($S133,'USER FORM2'!$B$10:$BB$21,13,FALSE)="","",VLOOKUP($S133,'USER FORM2'!$B$10:$BB$21,13,FALSE)))</f>
        <v/>
      </c>
      <c r="Q133" s="342" t="str">
        <f>IF(ISERROR(VLOOKUP($S133,'USER FORM2'!$B$10:$BB$21,16,FALSE)),"",VLOOKUP($S133,'USER FORM2'!$B$10:$BB$21,16,FALSE))</f>
        <v/>
      </c>
      <c r="R133" s="342" t="str">
        <f>IF(ISERROR(VLOOKUP($S133,'USER FORM2'!$B$10:$AW$21,43,FALSE)),"",VLOOKUP($S133,'USER FORM2'!$B$10:$AW$21,43,FALSE))</f>
        <v/>
      </c>
      <c r="S133" s="340" t="str">
        <f>IF('USER FORM3'!C134="","",'USER FORM3'!C134)</f>
        <v/>
      </c>
      <c r="T133" s="340" t="str">
        <f>IF('USER FORM3'!D134="","",'USER FORM3'!D134)</f>
        <v/>
      </c>
      <c r="U133" s="340" t="str">
        <f>IF('USER FORM3'!E134="","",'USER FORM3'!E134)</f>
        <v/>
      </c>
      <c r="V133" s="340" t="str">
        <f>IF('USER FORM3'!F134="","",'USER FORM3'!F134)</f>
        <v/>
      </c>
      <c r="W133" s="340" t="str">
        <f>IF('USER FORM3'!G134="","",'USER FORM3'!G134)</f>
        <v/>
      </c>
      <c r="X133" s="340" t="str">
        <f>IF('USER FORM3'!H134="","",'USER FORM3'!H134)</f>
        <v/>
      </c>
      <c r="Y133" s="340" t="str">
        <f>IF('USER FORM3'!I134="","",'USER FORM3'!I134)</f>
        <v/>
      </c>
      <c r="Z133" s="340" t="str">
        <f>IF('USER FORM3'!J134="","",'USER FORM3'!J134)</f>
        <v/>
      </c>
      <c r="AA133" s="340" t="str">
        <f>IF('USER FORM3'!K134="","",'USER FORM3'!K134)</f>
        <v/>
      </c>
      <c r="AB133" s="340" t="str">
        <f>IF('USER FORM3'!L134="","",'USER FORM3'!L134)</f>
        <v/>
      </c>
      <c r="AC133" s="340" t="str">
        <f>IF('USER FORM3'!M134="","",'USER FORM3'!M134)</f>
        <v/>
      </c>
      <c r="AD133" s="340" t="str">
        <f>IF('USER FORM3'!N134="","",'USER FORM3'!N134)</f>
        <v/>
      </c>
      <c r="AE133" s="340" t="str">
        <f>IF('USER FORM3'!O134="","",'USER FORM3'!O134)</f>
        <v/>
      </c>
      <c r="AF133" s="340" t="str">
        <f>IF('USER FORM3'!P134="","",'USER FORM3'!P134)</f>
        <v/>
      </c>
      <c r="AG133" s="340" t="str">
        <f>IF('USER FORM3'!Q134="","",'USER FORM3'!Q134)</f>
        <v/>
      </c>
      <c r="AH133" s="14"/>
      <c r="AI133" s="14"/>
      <c r="AJ133" s="14"/>
      <c r="AK133" s="14"/>
      <c r="AL133" s="14"/>
      <c r="AM133" s="332" t="str">
        <f>'USER FORM3'!$AY$17</f>
        <v/>
      </c>
      <c r="AN133" s="335" t="str">
        <f>'USER FORM3'!$AY$24</f>
        <v/>
      </c>
      <c r="AO133" s="336" t="str">
        <f>'USER FORM3'!$AY$18</f>
        <v/>
      </c>
      <c r="AP133" s="336" t="str">
        <f>'USER FORM3'!$AY$20</f>
        <v/>
      </c>
      <c r="AQ133" s="337" t="str">
        <f>'USER FORM3'!$AY$19</f>
        <v/>
      </c>
      <c r="AR133" s="337" t="str">
        <f>'USER FORM3'!$AY$22</f>
        <v/>
      </c>
      <c r="AS133" s="436" t="str">
        <f>'USER FORM3'!$AY$36</f>
        <v/>
      </c>
      <c r="AT133" s="336">
        <f>'USER FORM3'!$AY$23</f>
        <v>1</v>
      </c>
      <c r="AU133" s="336" t="str">
        <f>'USER FORM3'!$AY$21</f>
        <v/>
      </c>
      <c r="AV133" s="337" t="str">
        <f>IFERROR('USER FORM3'!$AY$25,"")</f>
        <v/>
      </c>
      <c r="AW133" s="338">
        <f>COUNTIFS(DEGREE_TYPE,"Bachelor",'USER FORM2'!$N$10:$N$21,"PROGRAM GRADUATED")+COUNTIFS(DEGREE_TYPE,"Bachelor",'USER FORM2'!$N$10:$N$21,"PROGRAM IN PROGRESS")</f>
        <v>0</v>
      </c>
      <c r="AX133" s="338">
        <f t="shared" si="4"/>
        <v>0</v>
      </c>
      <c r="AY133" s="338">
        <f t="shared" si="5"/>
        <v>0</v>
      </c>
      <c r="AZ133" s="332" t="str">
        <f>'USER FORM2'!$AQ$3</f>
        <v/>
      </c>
      <c r="BA133" s="337" t="str">
        <f>'USER FORM5'!$AP$2</f>
        <v/>
      </c>
      <c r="BB133" s="332" t="str">
        <f>IF('USER FORM5'!$AE$2=0,"",'USER FORM5'!$AE$2)</f>
        <v>NO</v>
      </c>
      <c r="BC133" s="337" t="str">
        <f>'USER FORM5'!$AZ$2</f>
        <v>NO EXTC</v>
      </c>
      <c r="BD133" s="332" t="str">
        <f>IF('USER FEEDBACK'!$C$47=0,"",'USER FEEDBACK'!$C$47)</f>
        <v/>
      </c>
      <c r="BE133" t="str">
        <f>'USER FEEDBACK'!$Q$8</f>
        <v>NO</v>
      </c>
      <c r="BF133" t="str">
        <f>'USER FEEDBACK'!$Q$11</f>
        <v>Missing Information</v>
      </c>
      <c r="BG133" t="str">
        <f>'USER FEEDBACK'!$Q$14</f>
        <v>No</v>
      </c>
      <c r="BH133" t="str">
        <f>'USER FEEDBACK'!$Q$20&amp;" "&amp;'USER FEEDBACK'!$Q$21&amp;" "&amp;'USER FEEDBACK'!$Q$22</f>
        <v xml:space="preserve">  - -  - -</v>
      </c>
      <c r="BI133" t="str">
        <f>'USER FORM1'!$C$65</f>
        <v>VERSION 2</v>
      </c>
      <c r="BJ133">
        <f>'USER FORM4'!$G$38</f>
        <v>0</v>
      </c>
      <c r="BK133">
        <f>'USER FEEDBACK'!$V$7</f>
        <v>0</v>
      </c>
      <c r="BL133" t="str">
        <f>(IF(OR('USER FEEDBACK'!$Z$64,'USER FEEDBACK'!$Z$31="Q4R"),"Y","N"))</f>
        <v>N</v>
      </c>
      <c r="BM133">
        <f>'USER FORM1'!$D$25</f>
        <v>0</v>
      </c>
      <c r="BN133">
        <f>'USER FORM1'!$D$26</f>
        <v>0</v>
      </c>
      <c r="BO133">
        <f>'USER FORM1'!$D$27</f>
        <v>0</v>
      </c>
      <c r="BP133" t="str">
        <f>IF('USER FEEDBACK'!$AA$64=TRUE, "Y","N")</f>
        <v>N</v>
      </c>
      <c r="BQ133" t="str">
        <f>IF('USER FEEDBACK'!$AC$64=TRUE, "Y","N")</f>
        <v>N</v>
      </c>
      <c r="BR133" t="str">
        <f>IF('USER FEEDBACK'!$AB$64=TRUE, "Y","N")</f>
        <v>N</v>
      </c>
      <c r="BS133" t="str">
        <f>IF('USER FEEDBACK'!$AD$64=TRUE, "Y","N")</f>
        <v>N</v>
      </c>
      <c r="BT133" t="str">
        <f>IF('USER FEEDBACK'!$AE$64=TRUE, "Y","N")</f>
        <v>N</v>
      </c>
      <c r="BU133" t="str">
        <f>IF('USER FEEDBACK'!$AF$64=TRUE, "Y","N")</f>
        <v>N</v>
      </c>
      <c r="BV133">
        <f>'CHECK CONTEXT'!$B$8</f>
        <v>0</v>
      </c>
      <c r="BW133" s="15">
        <f>'CHECK CONTEXT'!$B$12</f>
        <v>0</v>
      </c>
      <c r="BX133">
        <f>'CHECK CONTEXT'!$I$5</f>
        <v>0</v>
      </c>
      <c r="BY133">
        <f ca="1">SUM('USER FEEDBACK'!$G$7:$G$17)</f>
        <v>0</v>
      </c>
      <c r="BZ133">
        <f>'CHECK CONTEXT'!$B$5</f>
        <v>0</v>
      </c>
      <c r="CA133">
        <f>'CHECK CONTEXT'!$B$6</f>
        <v>0</v>
      </c>
      <c r="CB133">
        <f>'CHECK CONTEXT'!$B$7</f>
        <v>0</v>
      </c>
      <c r="CC133">
        <f>'CHECK CONTEXT'!$B$8</f>
        <v>0</v>
      </c>
      <c r="CD133">
        <f>'CHECK CONTEXT'!$B$9</f>
        <v>0</v>
      </c>
    </row>
    <row r="134" spans="1:82">
      <c r="A134" s="332" t="str">
        <f>IF('USER FORM1'!$C$10="","",'USER FORM1'!$C$10)</f>
        <v/>
      </c>
      <c r="B134" s="332" t="str">
        <f>IF('USER FORM1'!$D$10="","",'USER FORM1'!$D$10)</f>
        <v/>
      </c>
      <c r="C134" s="332" t="str">
        <f>TRIM(IF('USER FORM1'!$E$10="", "",'USER FORM1'!$E$10))</f>
        <v/>
      </c>
      <c r="D134" s="332" t="str">
        <f>IF('USER FORM1'!$F$10="","",'USER FORM1'!$F$10)</f>
        <v/>
      </c>
      <c r="E134" s="332" t="str">
        <f>IF('USER FORM1'!$G$10="", "",'USER FORM1'!$G$10)</f>
        <v/>
      </c>
      <c r="F134" s="339" t="s">
        <v>16107</v>
      </c>
      <c r="G134" s="340" t="str">
        <f>IF(ISERROR(VLOOKUP($S134,'USER FORM2'!$B$10:$AU$21,2,FALSE)),"",VLOOKUP($S134,'USER FORM2'!$B$10:$AU$21,2,FALSE))</f>
        <v/>
      </c>
      <c r="H134" s="340" t="str">
        <f>IF(ISERROR(VLOOKUP($S134,'USER FORM2'!$B$10:$AU$21,3,FALSE)),"",VLOOKUP($S134,'USER FORM2'!$B$10:$AU$21,3,FALSE))</f>
        <v/>
      </c>
      <c r="I134" s="340" t="str">
        <f>IF(ISERROR(VLOOKUP($S134,'USER FORM2'!$B$10:$AU$21,4,FALSE)),"",VLOOKUP($S134,'USER FORM2'!$B$10:$AU$21,4,FALSE))</f>
        <v/>
      </c>
      <c r="J134" s="340" t="str">
        <f>IF(ISERROR(VLOOKUP($S134,'USER FORM2'!$B$10:$AU$21,5,FALSE)),"",VLOOKUP($S134,'USER FORM2'!$B$10:$AU$21,5,FALSE))</f>
        <v/>
      </c>
      <c r="K134" s="340" t="str">
        <f>IF(ISERROR(VLOOKUP($S134,'USER FORM2'!$B$10:$AU$21,6,FALSE)),"",VLOOKUP($S134,'USER FORM2'!$B$10:$AU$21,6,FALSE))</f>
        <v/>
      </c>
      <c r="L134" s="340" t="str">
        <f>IF(ISERROR(VLOOKUP($S134,'USER FORM2'!$B$10:$AU$21,7,FALSE)),"",VLOOKUP($S134,'USER FORM2'!$B$10:$AU$21,7,FALSE))</f>
        <v/>
      </c>
      <c r="M134" s="341" t="str">
        <f>IF(ISERROR(VLOOKUP($S134,'USER FORM2'!$B$10:$BB$21,51,FALSE)),"",VLOOKUP($S134,'USER FORM2'!$B$10:$BB$21,51,FALSE))</f>
        <v/>
      </c>
      <c r="N134" s="341" t="str">
        <f>IF(ISERROR(VLOOKUP($S134,'USER FORM2'!$B$10:$BB$21,52,FALSE)),"",VLOOKUP($S134,'USER FORM2'!$B$10:$BB$21,52,FALSE))</f>
        <v/>
      </c>
      <c r="O134" s="341" t="str">
        <f>IF(ISERROR(VLOOKUP($S134,'USER FORM2'!$B$10:$BB$21,12,FALSE)),"",VLOOKUP($S134,'USER FORM2'!$B$10:$BB$21,12,FALSE))</f>
        <v/>
      </c>
      <c r="P134" s="342" t="str">
        <f>IF(ISERROR(VLOOKUP($S134,'USER FORM2'!$B$10:$BB$21,13,FALSE)),"",IF(VLOOKUP($S134,'USER FORM2'!$B$10:$BB$21,13,FALSE)="","",VLOOKUP($S134,'USER FORM2'!$B$10:$BB$21,13,FALSE)))</f>
        <v/>
      </c>
      <c r="Q134" s="342" t="str">
        <f>IF(ISERROR(VLOOKUP($S134,'USER FORM2'!$B$10:$BB$21,16,FALSE)),"",VLOOKUP($S134,'USER FORM2'!$B$10:$BB$21,16,FALSE))</f>
        <v/>
      </c>
      <c r="R134" s="342" t="str">
        <f>IF(ISERROR(VLOOKUP($S134,'USER FORM2'!$B$10:$AW$21,43,FALSE)),"",VLOOKUP($S134,'USER FORM2'!$B$10:$AW$21,43,FALSE))</f>
        <v/>
      </c>
      <c r="S134" s="340" t="str">
        <f>IF('USER FORM3'!C135="","",'USER FORM3'!C135)</f>
        <v/>
      </c>
      <c r="T134" s="340" t="str">
        <f>IF('USER FORM3'!D135="","",'USER FORM3'!D135)</f>
        <v/>
      </c>
      <c r="U134" s="340" t="str">
        <f>IF('USER FORM3'!E135="","",'USER FORM3'!E135)</f>
        <v/>
      </c>
      <c r="V134" s="340" t="str">
        <f>IF('USER FORM3'!F135="","",'USER FORM3'!F135)</f>
        <v/>
      </c>
      <c r="W134" s="340" t="str">
        <f>IF('USER FORM3'!G135="","",'USER FORM3'!G135)</f>
        <v/>
      </c>
      <c r="X134" s="340" t="str">
        <f>IF('USER FORM3'!H135="","",'USER FORM3'!H135)</f>
        <v/>
      </c>
      <c r="Y134" s="340" t="str">
        <f>IF('USER FORM3'!I135="","",'USER FORM3'!I135)</f>
        <v/>
      </c>
      <c r="Z134" s="340" t="str">
        <f>IF('USER FORM3'!J135="","",'USER FORM3'!J135)</f>
        <v/>
      </c>
      <c r="AA134" s="340" t="str">
        <f>IF('USER FORM3'!K135="","",'USER FORM3'!K135)</f>
        <v/>
      </c>
      <c r="AB134" s="340" t="str">
        <f>IF('USER FORM3'!L135="","",'USER FORM3'!L135)</f>
        <v/>
      </c>
      <c r="AC134" s="340" t="str">
        <f>IF('USER FORM3'!M135="","",'USER FORM3'!M135)</f>
        <v/>
      </c>
      <c r="AD134" s="340" t="str">
        <f>IF('USER FORM3'!N135="","",'USER FORM3'!N135)</f>
        <v/>
      </c>
      <c r="AE134" s="340" t="str">
        <f>IF('USER FORM3'!O135="","",'USER FORM3'!O135)</f>
        <v/>
      </c>
      <c r="AF134" s="340" t="str">
        <f>IF('USER FORM3'!P135="","",'USER FORM3'!P135)</f>
        <v/>
      </c>
      <c r="AG134" s="340" t="str">
        <f>IF('USER FORM3'!Q135="","",'USER FORM3'!Q135)</f>
        <v/>
      </c>
      <c r="AH134" s="14"/>
      <c r="AI134" s="14"/>
      <c r="AJ134" s="14"/>
      <c r="AK134" s="14"/>
      <c r="AL134" s="14"/>
      <c r="AM134" s="332" t="str">
        <f>'USER FORM3'!$AY$17</f>
        <v/>
      </c>
      <c r="AN134" s="335" t="str">
        <f>'USER FORM3'!$AY$24</f>
        <v/>
      </c>
      <c r="AO134" s="336" t="str">
        <f>'USER FORM3'!$AY$18</f>
        <v/>
      </c>
      <c r="AP134" s="336" t="str">
        <f>'USER FORM3'!$AY$20</f>
        <v/>
      </c>
      <c r="AQ134" s="337" t="str">
        <f>'USER FORM3'!$AY$19</f>
        <v/>
      </c>
      <c r="AR134" s="337" t="str">
        <f>'USER FORM3'!$AY$22</f>
        <v/>
      </c>
      <c r="AS134" s="436" t="str">
        <f>'USER FORM3'!$AY$36</f>
        <v/>
      </c>
      <c r="AT134" s="336">
        <f>'USER FORM3'!$AY$23</f>
        <v>1</v>
      </c>
      <c r="AU134" s="336" t="str">
        <f>'USER FORM3'!$AY$21</f>
        <v/>
      </c>
      <c r="AV134" s="337" t="str">
        <f>IFERROR('USER FORM3'!$AY$25,"")</f>
        <v/>
      </c>
      <c r="AW134" s="338">
        <f>COUNTIFS(DEGREE_TYPE,"Bachelor",'USER FORM2'!$N$10:$N$21,"PROGRAM GRADUATED")+COUNTIFS(DEGREE_TYPE,"Bachelor",'USER FORM2'!$N$10:$N$21,"PROGRAM IN PROGRESS")</f>
        <v>0</v>
      </c>
      <c r="AX134" s="338">
        <f t="shared" si="4"/>
        <v>0</v>
      </c>
      <c r="AY134" s="338">
        <f t="shared" si="5"/>
        <v>0</v>
      </c>
      <c r="AZ134" s="332" t="str">
        <f>'USER FORM2'!$AQ$3</f>
        <v/>
      </c>
      <c r="BA134" s="337" t="str">
        <f>'USER FORM5'!$AP$2</f>
        <v/>
      </c>
      <c r="BB134" s="332" t="str">
        <f>IF('USER FORM5'!$AE$2=0,"",'USER FORM5'!$AE$2)</f>
        <v>NO</v>
      </c>
      <c r="BC134" s="337" t="str">
        <f>'USER FORM5'!$AZ$2</f>
        <v>NO EXTC</v>
      </c>
      <c r="BD134" s="332" t="str">
        <f>IF('USER FEEDBACK'!$C$47=0,"",'USER FEEDBACK'!$C$47)</f>
        <v/>
      </c>
      <c r="BE134" t="str">
        <f>'USER FEEDBACK'!$Q$8</f>
        <v>NO</v>
      </c>
      <c r="BF134" t="str">
        <f>'USER FEEDBACK'!$Q$11</f>
        <v>Missing Information</v>
      </c>
      <c r="BG134" t="str">
        <f>'USER FEEDBACK'!$Q$14</f>
        <v>No</v>
      </c>
      <c r="BH134" t="str">
        <f>'USER FEEDBACK'!$Q$20&amp;" "&amp;'USER FEEDBACK'!$Q$21&amp;" "&amp;'USER FEEDBACK'!$Q$22</f>
        <v xml:space="preserve">  - -  - -</v>
      </c>
      <c r="BI134" t="str">
        <f>'USER FORM1'!$C$65</f>
        <v>VERSION 2</v>
      </c>
      <c r="BJ134">
        <f>'USER FORM4'!$G$38</f>
        <v>0</v>
      </c>
      <c r="BK134">
        <f>'USER FEEDBACK'!$V$7</f>
        <v>0</v>
      </c>
      <c r="BL134" t="str">
        <f>(IF(OR('USER FEEDBACK'!$Z$64,'USER FEEDBACK'!$Z$31="Q4R"),"Y","N"))</f>
        <v>N</v>
      </c>
      <c r="BM134">
        <f>'USER FORM1'!$D$25</f>
        <v>0</v>
      </c>
      <c r="BN134">
        <f>'USER FORM1'!$D$26</f>
        <v>0</v>
      </c>
      <c r="BO134">
        <f>'USER FORM1'!$D$27</f>
        <v>0</v>
      </c>
      <c r="BP134" t="str">
        <f>IF('USER FEEDBACK'!$AA$64=TRUE, "Y","N")</f>
        <v>N</v>
      </c>
      <c r="BQ134" t="str">
        <f>IF('USER FEEDBACK'!$AC$64=TRUE, "Y","N")</f>
        <v>N</v>
      </c>
      <c r="BR134" t="str">
        <f>IF('USER FEEDBACK'!$AB$64=TRUE, "Y","N")</f>
        <v>N</v>
      </c>
      <c r="BS134" t="str">
        <f>IF('USER FEEDBACK'!$AD$64=TRUE, "Y","N")</f>
        <v>N</v>
      </c>
      <c r="BT134" t="str">
        <f>IF('USER FEEDBACK'!$AE$64=TRUE, "Y","N")</f>
        <v>N</v>
      </c>
      <c r="BU134" t="str">
        <f>IF('USER FEEDBACK'!$AF$64=TRUE, "Y","N")</f>
        <v>N</v>
      </c>
      <c r="BV134">
        <f>'CHECK CONTEXT'!$B$8</f>
        <v>0</v>
      </c>
      <c r="BW134" s="15">
        <f>'CHECK CONTEXT'!$B$12</f>
        <v>0</v>
      </c>
      <c r="BX134">
        <f>'CHECK CONTEXT'!$I$5</f>
        <v>0</v>
      </c>
      <c r="BY134">
        <f ca="1">SUM('USER FEEDBACK'!$G$7:$G$17)</f>
        <v>0</v>
      </c>
      <c r="BZ134">
        <f>'CHECK CONTEXT'!$B$5</f>
        <v>0</v>
      </c>
      <c r="CA134">
        <f>'CHECK CONTEXT'!$B$6</f>
        <v>0</v>
      </c>
      <c r="CB134">
        <f>'CHECK CONTEXT'!$B$7</f>
        <v>0</v>
      </c>
      <c r="CC134">
        <f>'CHECK CONTEXT'!$B$8</f>
        <v>0</v>
      </c>
      <c r="CD134">
        <f>'CHECK CONTEXT'!$B$9</f>
        <v>0</v>
      </c>
    </row>
    <row r="135" spans="1:82">
      <c r="A135" s="332" t="str">
        <f>IF('USER FORM1'!$C$10="","",'USER FORM1'!$C$10)</f>
        <v/>
      </c>
      <c r="B135" s="332" t="str">
        <f>IF('USER FORM1'!$D$10="","",'USER FORM1'!$D$10)</f>
        <v/>
      </c>
      <c r="C135" s="332" t="str">
        <f>TRIM(IF('USER FORM1'!$E$10="", "",'USER FORM1'!$E$10))</f>
        <v/>
      </c>
      <c r="D135" s="332" t="str">
        <f>IF('USER FORM1'!$F$10="","",'USER FORM1'!$F$10)</f>
        <v/>
      </c>
      <c r="E135" s="332" t="str">
        <f>IF('USER FORM1'!$G$10="", "",'USER FORM1'!$G$10)</f>
        <v/>
      </c>
      <c r="F135" s="339" t="s">
        <v>16107</v>
      </c>
      <c r="G135" s="340" t="str">
        <f>IF(ISERROR(VLOOKUP($S135,'USER FORM2'!$B$10:$AU$21,2,FALSE)),"",VLOOKUP($S135,'USER FORM2'!$B$10:$AU$21,2,FALSE))</f>
        <v/>
      </c>
      <c r="H135" s="340" t="str">
        <f>IF(ISERROR(VLOOKUP($S135,'USER FORM2'!$B$10:$AU$21,3,FALSE)),"",VLOOKUP($S135,'USER FORM2'!$B$10:$AU$21,3,FALSE))</f>
        <v/>
      </c>
      <c r="I135" s="340" t="str">
        <f>IF(ISERROR(VLOOKUP($S135,'USER FORM2'!$B$10:$AU$21,4,FALSE)),"",VLOOKUP($S135,'USER FORM2'!$B$10:$AU$21,4,FALSE))</f>
        <v/>
      </c>
      <c r="J135" s="340" t="str">
        <f>IF(ISERROR(VLOOKUP($S135,'USER FORM2'!$B$10:$AU$21,5,FALSE)),"",VLOOKUP($S135,'USER FORM2'!$B$10:$AU$21,5,FALSE))</f>
        <v/>
      </c>
      <c r="K135" s="340" t="str">
        <f>IF(ISERROR(VLOOKUP($S135,'USER FORM2'!$B$10:$AU$21,6,FALSE)),"",VLOOKUP($S135,'USER FORM2'!$B$10:$AU$21,6,FALSE))</f>
        <v/>
      </c>
      <c r="L135" s="340" t="str">
        <f>IF(ISERROR(VLOOKUP($S135,'USER FORM2'!$B$10:$AU$21,7,FALSE)),"",VLOOKUP($S135,'USER FORM2'!$B$10:$AU$21,7,FALSE))</f>
        <v/>
      </c>
      <c r="M135" s="341" t="str">
        <f>IF(ISERROR(VLOOKUP($S135,'USER FORM2'!$B$10:$BB$21,51,FALSE)),"",VLOOKUP($S135,'USER FORM2'!$B$10:$BB$21,51,FALSE))</f>
        <v/>
      </c>
      <c r="N135" s="341" t="str">
        <f>IF(ISERROR(VLOOKUP($S135,'USER FORM2'!$B$10:$BB$21,52,FALSE)),"",VLOOKUP($S135,'USER FORM2'!$B$10:$BB$21,52,FALSE))</f>
        <v/>
      </c>
      <c r="O135" s="341" t="str">
        <f>IF(ISERROR(VLOOKUP($S135,'USER FORM2'!$B$10:$BB$21,12,FALSE)),"",VLOOKUP($S135,'USER FORM2'!$B$10:$BB$21,12,FALSE))</f>
        <v/>
      </c>
      <c r="P135" s="342" t="str">
        <f>IF(ISERROR(VLOOKUP($S135,'USER FORM2'!$B$10:$BB$21,13,FALSE)),"",IF(VLOOKUP($S135,'USER FORM2'!$B$10:$BB$21,13,FALSE)="","",VLOOKUP($S135,'USER FORM2'!$B$10:$BB$21,13,FALSE)))</f>
        <v/>
      </c>
      <c r="Q135" s="342" t="str">
        <f>IF(ISERROR(VLOOKUP($S135,'USER FORM2'!$B$10:$BB$21,16,FALSE)),"",VLOOKUP($S135,'USER FORM2'!$B$10:$BB$21,16,FALSE))</f>
        <v/>
      </c>
      <c r="R135" s="342" t="str">
        <f>IF(ISERROR(VLOOKUP($S135,'USER FORM2'!$B$10:$AW$21,43,FALSE)),"",VLOOKUP($S135,'USER FORM2'!$B$10:$AW$21,43,FALSE))</f>
        <v/>
      </c>
      <c r="S135" s="340" t="str">
        <f>IF('USER FORM3'!C136="","",'USER FORM3'!C136)</f>
        <v/>
      </c>
      <c r="T135" s="340" t="str">
        <f>IF('USER FORM3'!D136="","",'USER FORM3'!D136)</f>
        <v/>
      </c>
      <c r="U135" s="340" t="str">
        <f>IF('USER FORM3'!E136="","",'USER FORM3'!E136)</f>
        <v/>
      </c>
      <c r="V135" s="340" t="str">
        <f>IF('USER FORM3'!F136="","",'USER FORM3'!F136)</f>
        <v/>
      </c>
      <c r="W135" s="340" t="str">
        <f>IF('USER FORM3'!G136="","",'USER FORM3'!G136)</f>
        <v/>
      </c>
      <c r="X135" s="340" t="str">
        <f>IF('USER FORM3'!H136="","",'USER FORM3'!H136)</f>
        <v/>
      </c>
      <c r="Y135" s="340" t="str">
        <f>IF('USER FORM3'!I136="","",'USER FORM3'!I136)</f>
        <v/>
      </c>
      <c r="Z135" s="340" t="str">
        <f>IF('USER FORM3'!J136="","",'USER FORM3'!J136)</f>
        <v/>
      </c>
      <c r="AA135" s="340" t="str">
        <f>IF('USER FORM3'!K136="","",'USER FORM3'!K136)</f>
        <v/>
      </c>
      <c r="AB135" s="340" t="str">
        <f>IF('USER FORM3'!L136="","",'USER FORM3'!L136)</f>
        <v/>
      </c>
      <c r="AC135" s="340" t="str">
        <f>IF('USER FORM3'!M136="","",'USER FORM3'!M136)</f>
        <v/>
      </c>
      <c r="AD135" s="340" t="str">
        <f>IF('USER FORM3'!N136="","",'USER FORM3'!N136)</f>
        <v/>
      </c>
      <c r="AE135" s="340" t="str">
        <f>IF('USER FORM3'!O136="","",'USER FORM3'!O136)</f>
        <v/>
      </c>
      <c r="AF135" s="340" t="str">
        <f>IF('USER FORM3'!P136="","",'USER FORM3'!P136)</f>
        <v/>
      </c>
      <c r="AG135" s="340" t="str">
        <f>IF('USER FORM3'!Q136="","",'USER FORM3'!Q136)</f>
        <v/>
      </c>
      <c r="AH135" s="14"/>
      <c r="AI135" s="14"/>
      <c r="AJ135" s="14"/>
      <c r="AK135" s="14"/>
      <c r="AL135" s="14"/>
      <c r="AM135" s="332" t="str">
        <f>'USER FORM3'!$AY$17</f>
        <v/>
      </c>
      <c r="AN135" s="335" t="str">
        <f>'USER FORM3'!$AY$24</f>
        <v/>
      </c>
      <c r="AO135" s="336" t="str">
        <f>'USER FORM3'!$AY$18</f>
        <v/>
      </c>
      <c r="AP135" s="336" t="str">
        <f>'USER FORM3'!$AY$20</f>
        <v/>
      </c>
      <c r="AQ135" s="337" t="str">
        <f>'USER FORM3'!$AY$19</f>
        <v/>
      </c>
      <c r="AR135" s="337" t="str">
        <f>'USER FORM3'!$AY$22</f>
        <v/>
      </c>
      <c r="AS135" s="436" t="str">
        <f>'USER FORM3'!$AY$36</f>
        <v/>
      </c>
      <c r="AT135" s="336">
        <f>'USER FORM3'!$AY$23</f>
        <v>1</v>
      </c>
      <c r="AU135" s="336" t="str">
        <f>'USER FORM3'!$AY$21</f>
        <v/>
      </c>
      <c r="AV135" s="337" t="str">
        <f>IFERROR('USER FORM3'!$AY$25,"")</f>
        <v/>
      </c>
      <c r="AW135" s="338">
        <f>COUNTIFS(DEGREE_TYPE,"Bachelor",'USER FORM2'!$N$10:$N$21,"PROGRAM GRADUATED")+COUNTIFS(DEGREE_TYPE,"Bachelor",'USER FORM2'!$N$10:$N$21,"PROGRAM IN PROGRESS")</f>
        <v>0</v>
      </c>
      <c r="AX135" s="338">
        <f t="shared" si="4"/>
        <v>0</v>
      </c>
      <c r="AY135" s="338">
        <f t="shared" si="5"/>
        <v>0</v>
      </c>
      <c r="AZ135" s="332" t="str">
        <f>'USER FORM2'!$AQ$3</f>
        <v/>
      </c>
      <c r="BA135" s="337" t="str">
        <f>'USER FORM5'!$AP$2</f>
        <v/>
      </c>
      <c r="BB135" s="332" t="str">
        <f>IF('USER FORM5'!$AE$2=0,"",'USER FORM5'!$AE$2)</f>
        <v>NO</v>
      </c>
      <c r="BC135" s="337" t="str">
        <f>'USER FORM5'!$AZ$2</f>
        <v>NO EXTC</v>
      </c>
      <c r="BD135" s="332" t="str">
        <f>IF('USER FEEDBACK'!$C$47=0,"",'USER FEEDBACK'!$C$47)</f>
        <v/>
      </c>
      <c r="BE135" t="str">
        <f>'USER FEEDBACK'!$Q$8</f>
        <v>NO</v>
      </c>
      <c r="BF135" t="str">
        <f>'USER FEEDBACK'!$Q$11</f>
        <v>Missing Information</v>
      </c>
      <c r="BG135" t="str">
        <f>'USER FEEDBACK'!$Q$14</f>
        <v>No</v>
      </c>
      <c r="BH135" t="str">
        <f>'USER FEEDBACK'!$Q$20&amp;" "&amp;'USER FEEDBACK'!$Q$21&amp;" "&amp;'USER FEEDBACK'!$Q$22</f>
        <v xml:space="preserve">  - -  - -</v>
      </c>
      <c r="BI135" t="str">
        <f>'USER FORM1'!$C$65</f>
        <v>VERSION 2</v>
      </c>
      <c r="BJ135">
        <f>'USER FORM4'!$G$38</f>
        <v>0</v>
      </c>
      <c r="BK135">
        <f>'USER FEEDBACK'!$V$7</f>
        <v>0</v>
      </c>
      <c r="BL135" t="str">
        <f>(IF(OR('USER FEEDBACK'!$Z$64,'USER FEEDBACK'!$Z$31="Q4R"),"Y","N"))</f>
        <v>N</v>
      </c>
      <c r="BM135">
        <f>'USER FORM1'!$D$25</f>
        <v>0</v>
      </c>
      <c r="BN135">
        <f>'USER FORM1'!$D$26</f>
        <v>0</v>
      </c>
      <c r="BO135">
        <f>'USER FORM1'!$D$27</f>
        <v>0</v>
      </c>
      <c r="BP135" t="str">
        <f>IF('USER FEEDBACK'!$AA$64=TRUE, "Y","N")</f>
        <v>N</v>
      </c>
      <c r="BQ135" t="str">
        <f>IF('USER FEEDBACK'!$AC$64=TRUE, "Y","N")</f>
        <v>N</v>
      </c>
      <c r="BR135" t="str">
        <f>IF('USER FEEDBACK'!$AB$64=TRUE, "Y","N")</f>
        <v>N</v>
      </c>
      <c r="BS135" t="str">
        <f>IF('USER FEEDBACK'!$AD$64=TRUE, "Y","N")</f>
        <v>N</v>
      </c>
      <c r="BT135" t="str">
        <f>IF('USER FEEDBACK'!$AE$64=TRUE, "Y","N")</f>
        <v>N</v>
      </c>
      <c r="BU135" t="str">
        <f>IF('USER FEEDBACK'!$AF$64=TRUE, "Y","N")</f>
        <v>N</v>
      </c>
      <c r="BV135">
        <f>'CHECK CONTEXT'!$B$8</f>
        <v>0</v>
      </c>
      <c r="BW135" s="15">
        <f>'CHECK CONTEXT'!$B$12</f>
        <v>0</v>
      </c>
      <c r="BX135">
        <f>'CHECK CONTEXT'!$I$5</f>
        <v>0</v>
      </c>
      <c r="BY135">
        <f ca="1">SUM('USER FEEDBACK'!$G$7:$G$17)</f>
        <v>0</v>
      </c>
      <c r="BZ135">
        <f>'CHECK CONTEXT'!$B$5</f>
        <v>0</v>
      </c>
      <c r="CA135">
        <f>'CHECK CONTEXT'!$B$6</f>
        <v>0</v>
      </c>
      <c r="CB135">
        <f>'CHECK CONTEXT'!$B$7</f>
        <v>0</v>
      </c>
      <c r="CC135">
        <f>'CHECK CONTEXT'!$B$8</f>
        <v>0</v>
      </c>
      <c r="CD135">
        <f>'CHECK CONTEXT'!$B$9</f>
        <v>0</v>
      </c>
    </row>
    <row r="136" spans="1:82">
      <c r="A136" s="332" t="str">
        <f>IF('USER FORM1'!$C$10="","",'USER FORM1'!$C$10)</f>
        <v/>
      </c>
      <c r="B136" s="332" t="str">
        <f>IF('USER FORM1'!$D$10="","",'USER FORM1'!$D$10)</f>
        <v/>
      </c>
      <c r="C136" s="332" t="str">
        <f>TRIM(IF('USER FORM1'!$E$10="", "",'USER FORM1'!$E$10))</f>
        <v/>
      </c>
      <c r="D136" s="332" t="str">
        <f>IF('USER FORM1'!$F$10="","",'USER FORM1'!$F$10)</f>
        <v/>
      </c>
      <c r="E136" s="332" t="str">
        <f>IF('USER FORM1'!$G$10="", "",'USER FORM1'!$G$10)</f>
        <v/>
      </c>
      <c r="F136" s="339" t="s">
        <v>16107</v>
      </c>
      <c r="G136" s="340" t="str">
        <f>IF(ISERROR(VLOOKUP($S136,'USER FORM2'!$B$10:$AU$21,2,FALSE)),"",VLOOKUP($S136,'USER FORM2'!$B$10:$AU$21,2,FALSE))</f>
        <v/>
      </c>
      <c r="H136" s="340" t="str">
        <f>IF(ISERROR(VLOOKUP($S136,'USER FORM2'!$B$10:$AU$21,3,FALSE)),"",VLOOKUP($S136,'USER FORM2'!$B$10:$AU$21,3,FALSE))</f>
        <v/>
      </c>
      <c r="I136" s="340" t="str">
        <f>IF(ISERROR(VLOOKUP($S136,'USER FORM2'!$B$10:$AU$21,4,FALSE)),"",VLOOKUP($S136,'USER FORM2'!$B$10:$AU$21,4,FALSE))</f>
        <v/>
      </c>
      <c r="J136" s="340" t="str">
        <f>IF(ISERROR(VLOOKUP($S136,'USER FORM2'!$B$10:$AU$21,5,FALSE)),"",VLOOKUP($S136,'USER FORM2'!$B$10:$AU$21,5,FALSE))</f>
        <v/>
      </c>
      <c r="K136" s="340" t="str">
        <f>IF(ISERROR(VLOOKUP($S136,'USER FORM2'!$B$10:$AU$21,6,FALSE)),"",VLOOKUP($S136,'USER FORM2'!$B$10:$AU$21,6,FALSE))</f>
        <v/>
      </c>
      <c r="L136" s="340" t="str">
        <f>IF(ISERROR(VLOOKUP($S136,'USER FORM2'!$B$10:$AU$21,7,FALSE)),"",VLOOKUP($S136,'USER FORM2'!$B$10:$AU$21,7,FALSE))</f>
        <v/>
      </c>
      <c r="M136" s="341" t="str">
        <f>IF(ISERROR(VLOOKUP($S136,'USER FORM2'!$B$10:$BB$21,51,FALSE)),"",VLOOKUP($S136,'USER FORM2'!$B$10:$BB$21,51,FALSE))</f>
        <v/>
      </c>
      <c r="N136" s="341" t="str">
        <f>IF(ISERROR(VLOOKUP($S136,'USER FORM2'!$B$10:$BB$21,52,FALSE)),"",VLOOKUP($S136,'USER FORM2'!$B$10:$BB$21,52,FALSE))</f>
        <v/>
      </c>
      <c r="O136" s="341" t="str">
        <f>IF(ISERROR(VLOOKUP($S136,'USER FORM2'!$B$10:$BB$21,12,FALSE)),"",VLOOKUP($S136,'USER FORM2'!$B$10:$BB$21,12,FALSE))</f>
        <v/>
      </c>
      <c r="P136" s="342" t="str">
        <f>IF(ISERROR(VLOOKUP($S136,'USER FORM2'!$B$10:$BB$21,13,FALSE)),"",IF(VLOOKUP($S136,'USER FORM2'!$B$10:$BB$21,13,FALSE)="","",VLOOKUP($S136,'USER FORM2'!$B$10:$BB$21,13,FALSE)))</f>
        <v/>
      </c>
      <c r="Q136" s="342" t="str">
        <f>IF(ISERROR(VLOOKUP($S136,'USER FORM2'!$B$10:$BB$21,16,FALSE)),"",VLOOKUP($S136,'USER FORM2'!$B$10:$BB$21,16,FALSE))</f>
        <v/>
      </c>
      <c r="R136" s="342" t="str">
        <f>IF(ISERROR(VLOOKUP($S136,'USER FORM2'!$B$10:$AW$21,43,FALSE)),"",VLOOKUP($S136,'USER FORM2'!$B$10:$AW$21,43,FALSE))</f>
        <v/>
      </c>
      <c r="S136" s="340" t="str">
        <f>IF('USER FORM3'!C137="","",'USER FORM3'!C137)</f>
        <v/>
      </c>
      <c r="T136" s="340" t="str">
        <f>IF('USER FORM3'!D137="","",'USER FORM3'!D137)</f>
        <v/>
      </c>
      <c r="U136" s="340" t="str">
        <f>IF('USER FORM3'!E137="","",'USER FORM3'!E137)</f>
        <v/>
      </c>
      <c r="V136" s="340" t="str">
        <f>IF('USER FORM3'!F137="","",'USER FORM3'!F137)</f>
        <v/>
      </c>
      <c r="W136" s="340" t="str">
        <f>IF('USER FORM3'!G137="","",'USER FORM3'!G137)</f>
        <v/>
      </c>
      <c r="X136" s="340" t="str">
        <f>IF('USER FORM3'!H137="","",'USER FORM3'!H137)</f>
        <v/>
      </c>
      <c r="Y136" s="340" t="str">
        <f>IF('USER FORM3'!I137="","",'USER FORM3'!I137)</f>
        <v/>
      </c>
      <c r="Z136" s="340" t="str">
        <f>IF('USER FORM3'!J137="","",'USER FORM3'!J137)</f>
        <v/>
      </c>
      <c r="AA136" s="340" t="str">
        <f>IF('USER FORM3'!K137="","",'USER FORM3'!K137)</f>
        <v/>
      </c>
      <c r="AB136" s="340" t="str">
        <f>IF('USER FORM3'!L137="","",'USER FORM3'!L137)</f>
        <v/>
      </c>
      <c r="AC136" s="340" t="str">
        <f>IF('USER FORM3'!M137="","",'USER FORM3'!M137)</f>
        <v/>
      </c>
      <c r="AD136" s="340" t="str">
        <f>IF('USER FORM3'!N137="","",'USER FORM3'!N137)</f>
        <v/>
      </c>
      <c r="AE136" s="340" t="str">
        <f>IF('USER FORM3'!O137="","",'USER FORM3'!O137)</f>
        <v/>
      </c>
      <c r="AF136" s="340" t="str">
        <f>IF('USER FORM3'!P137="","",'USER FORM3'!P137)</f>
        <v/>
      </c>
      <c r="AG136" s="340" t="str">
        <f>IF('USER FORM3'!Q137="","",'USER FORM3'!Q137)</f>
        <v/>
      </c>
      <c r="AH136" s="14"/>
      <c r="AI136" s="14"/>
      <c r="AJ136" s="14"/>
      <c r="AK136" s="14"/>
      <c r="AL136" s="14"/>
      <c r="AM136" s="332" t="str">
        <f>'USER FORM3'!$AY$17</f>
        <v/>
      </c>
      <c r="AN136" s="335" t="str">
        <f>'USER FORM3'!$AY$24</f>
        <v/>
      </c>
      <c r="AO136" s="336" t="str">
        <f>'USER FORM3'!$AY$18</f>
        <v/>
      </c>
      <c r="AP136" s="336" t="str">
        <f>'USER FORM3'!$AY$20</f>
        <v/>
      </c>
      <c r="AQ136" s="337" t="str">
        <f>'USER FORM3'!$AY$19</f>
        <v/>
      </c>
      <c r="AR136" s="337" t="str">
        <f>'USER FORM3'!$AY$22</f>
        <v/>
      </c>
      <c r="AS136" s="436" t="str">
        <f>'USER FORM3'!$AY$36</f>
        <v/>
      </c>
      <c r="AT136" s="336">
        <f>'USER FORM3'!$AY$23</f>
        <v>1</v>
      </c>
      <c r="AU136" s="336" t="str">
        <f>'USER FORM3'!$AY$21</f>
        <v/>
      </c>
      <c r="AV136" s="337" t="str">
        <f>IFERROR('USER FORM3'!$AY$25,"")</f>
        <v/>
      </c>
      <c r="AW136" s="338">
        <f>COUNTIFS(DEGREE_TYPE,"Bachelor",'USER FORM2'!$N$10:$N$21,"PROGRAM GRADUATED")+COUNTIFS(DEGREE_TYPE,"Bachelor",'USER FORM2'!$N$10:$N$21,"PROGRAM IN PROGRESS")</f>
        <v>0</v>
      </c>
      <c r="AX136" s="338">
        <f t="shared" si="4"/>
        <v>0</v>
      </c>
      <c r="AY136" s="338">
        <f t="shared" si="5"/>
        <v>0</v>
      </c>
      <c r="AZ136" s="332" t="str">
        <f>'USER FORM2'!$AQ$3</f>
        <v/>
      </c>
      <c r="BA136" s="337" t="str">
        <f>'USER FORM5'!$AP$2</f>
        <v/>
      </c>
      <c r="BB136" s="332" t="str">
        <f>IF('USER FORM5'!$AE$2=0,"",'USER FORM5'!$AE$2)</f>
        <v>NO</v>
      </c>
      <c r="BC136" s="337" t="str">
        <f>'USER FORM5'!$AZ$2</f>
        <v>NO EXTC</v>
      </c>
      <c r="BD136" s="332" t="str">
        <f>IF('USER FEEDBACK'!$C$47=0,"",'USER FEEDBACK'!$C$47)</f>
        <v/>
      </c>
      <c r="BE136" t="str">
        <f>'USER FEEDBACK'!$Q$8</f>
        <v>NO</v>
      </c>
      <c r="BF136" t="str">
        <f>'USER FEEDBACK'!$Q$11</f>
        <v>Missing Information</v>
      </c>
      <c r="BG136" t="str">
        <f>'USER FEEDBACK'!$Q$14</f>
        <v>No</v>
      </c>
      <c r="BH136" t="str">
        <f>'USER FEEDBACK'!$Q$20&amp;" "&amp;'USER FEEDBACK'!$Q$21&amp;" "&amp;'USER FEEDBACK'!$Q$22</f>
        <v xml:space="preserve">  - -  - -</v>
      </c>
      <c r="BI136" t="str">
        <f>'USER FORM1'!$C$65</f>
        <v>VERSION 2</v>
      </c>
      <c r="BJ136">
        <f>'USER FORM4'!$G$38</f>
        <v>0</v>
      </c>
      <c r="BK136">
        <f>'USER FEEDBACK'!$V$7</f>
        <v>0</v>
      </c>
      <c r="BL136" t="str">
        <f>(IF(OR('USER FEEDBACK'!$Z$64,'USER FEEDBACK'!$Z$31="Q4R"),"Y","N"))</f>
        <v>N</v>
      </c>
      <c r="BM136">
        <f>'USER FORM1'!$D$25</f>
        <v>0</v>
      </c>
      <c r="BN136">
        <f>'USER FORM1'!$D$26</f>
        <v>0</v>
      </c>
      <c r="BO136">
        <f>'USER FORM1'!$D$27</f>
        <v>0</v>
      </c>
      <c r="BP136" t="str">
        <f>IF('USER FEEDBACK'!$AA$64=TRUE, "Y","N")</f>
        <v>N</v>
      </c>
      <c r="BQ136" t="str">
        <f>IF('USER FEEDBACK'!$AC$64=TRUE, "Y","N")</f>
        <v>N</v>
      </c>
      <c r="BR136" t="str">
        <f>IF('USER FEEDBACK'!$AB$64=TRUE, "Y","N")</f>
        <v>N</v>
      </c>
      <c r="BS136" t="str">
        <f>IF('USER FEEDBACK'!$AD$64=TRUE, "Y","N")</f>
        <v>N</v>
      </c>
      <c r="BT136" t="str">
        <f>IF('USER FEEDBACK'!$AE$64=TRUE, "Y","N")</f>
        <v>N</v>
      </c>
      <c r="BU136" t="str">
        <f>IF('USER FEEDBACK'!$AF$64=TRUE, "Y","N")</f>
        <v>N</v>
      </c>
      <c r="BV136">
        <f>'CHECK CONTEXT'!$B$8</f>
        <v>0</v>
      </c>
      <c r="BW136" s="15">
        <f>'CHECK CONTEXT'!$B$12</f>
        <v>0</v>
      </c>
      <c r="BX136">
        <f>'CHECK CONTEXT'!$I$5</f>
        <v>0</v>
      </c>
      <c r="BY136">
        <f ca="1">SUM('USER FEEDBACK'!$G$7:$G$17)</f>
        <v>0</v>
      </c>
      <c r="BZ136">
        <f>'CHECK CONTEXT'!$B$5</f>
        <v>0</v>
      </c>
      <c r="CA136">
        <f>'CHECK CONTEXT'!$B$6</f>
        <v>0</v>
      </c>
      <c r="CB136">
        <f>'CHECK CONTEXT'!$B$7</f>
        <v>0</v>
      </c>
      <c r="CC136">
        <f>'CHECK CONTEXT'!$B$8</f>
        <v>0</v>
      </c>
      <c r="CD136">
        <f>'CHECK CONTEXT'!$B$9</f>
        <v>0</v>
      </c>
    </row>
    <row r="137" spans="1:82">
      <c r="A137" s="332" t="str">
        <f>IF('USER FORM1'!$C$10="","",'USER FORM1'!$C$10)</f>
        <v/>
      </c>
      <c r="B137" s="332" t="str">
        <f>IF('USER FORM1'!$D$10="","",'USER FORM1'!$D$10)</f>
        <v/>
      </c>
      <c r="C137" s="332" t="str">
        <f>TRIM(IF('USER FORM1'!$E$10="", "",'USER FORM1'!$E$10))</f>
        <v/>
      </c>
      <c r="D137" s="332" t="str">
        <f>IF('USER FORM1'!$F$10="","",'USER FORM1'!$F$10)</f>
        <v/>
      </c>
      <c r="E137" s="332" t="str">
        <f>IF('USER FORM1'!$G$10="", "",'USER FORM1'!$G$10)</f>
        <v/>
      </c>
      <c r="F137" s="339" t="s">
        <v>16107</v>
      </c>
      <c r="G137" s="340" t="str">
        <f>IF(ISERROR(VLOOKUP($S137,'USER FORM2'!$B$10:$AU$21,2,FALSE)),"",VLOOKUP($S137,'USER FORM2'!$B$10:$AU$21,2,FALSE))</f>
        <v/>
      </c>
      <c r="H137" s="340" t="str">
        <f>IF(ISERROR(VLOOKUP($S137,'USER FORM2'!$B$10:$AU$21,3,FALSE)),"",VLOOKUP($S137,'USER FORM2'!$B$10:$AU$21,3,FALSE))</f>
        <v/>
      </c>
      <c r="I137" s="340" t="str">
        <f>IF(ISERROR(VLOOKUP($S137,'USER FORM2'!$B$10:$AU$21,4,FALSE)),"",VLOOKUP($S137,'USER FORM2'!$B$10:$AU$21,4,FALSE))</f>
        <v/>
      </c>
      <c r="J137" s="340" t="str">
        <f>IF(ISERROR(VLOOKUP($S137,'USER FORM2'!$B$10:$AU$21,5,FALSE)),"",VLOOKUP($S137,'USER FORM2'!$B$10:$AU$21,5,FALSE))</f>
        <v/>
      </c>
      <c r="K137" s="340" t="str">
        <f>IF(ISERROR(VLOOKUP($S137,'USER FORM2'!$B$10:$AU$21,6,FALSE)),"",VLOOKUP($S137,'USER FORM2'!$B$10:$AU$21,6,FALSE))</f>
        <v/>
      </c>
      <c r="L137" s="340" t="str">
        <f>IF(ISERROR(VLOOKUP($S137,'USER FORM2'!$B$10:$AU$21,7,FALSE)),"",VLOOKUP($S137,'USER FORM2'!$B$10:$AU$21,7,FALSE))</f>
        <v/>
      </c>
      <c r="M137" s="341" t="str">
        <f>IF(ISERROR(VLOOKUP($S137,'USER FORM2'!$B$10:$BB$21,51,FALSE)),"",VLOOKUP($S137,'USER FORM2'!$B$10:$BB$21,51,FALSE))</f>
        <v/>
      </c>
      <c r="N137" s="341" t="str">
        <f>IF(ISERROR(VLOOKUP($S137,'USER FORM2'!$B$10:$BB$21,52,FALSE)),"",VLOOKUP($S137,'USER FORM2'!$B$10:$BB$21,52,FALSE))</f>
        <v/>
      </c>
      <c r="O137" s="341" t="str">
        <f>IF(ISERROR(VLOOKUP($S137,'USER FORM2'!$B$10:$BB$21,12,FALSE)),"",VLOOKUP($S137,'USER FORM2'!$B$10:$BB$21,12,FALSE))</f>
        <v/>
      </c>
      <c r="P137" s="342" t="str">
        <f>IF(ISERROR(VLOOKUP($S137,'USER FORM2'!$B$10:$BB$21,13,FALSE)),"",IF(VLOOKUP($S137,'USER FORM2'!$B$10:$BB$21,13,FALSE)="","",VLOOKUP($S137,'USER FORM2'!$B$10:$BB$21,13,FALSE)))</f>
        <v/>
      </c>
      <c r="Q137" s="342" t="str">
        <f>IF(ISERROR(VLOOKUP($S137,'USER FORM2'!$B$10:$BB$21,16,FALSE)),"",VLOOKUP($S137,'USER FORM2'!$B$10:$BB$21,16,FALSE))</f>
        <v/>
      </c>
      <c r="R137" s="342" t="str">
        <f>IF(ISERROR(VLOOKUP($S137,'USER FORM2'!$B$10:$AW$21,43,FALSE)),"",VLOOKUP($S137,'USER FORM2'!$B$10:$AW$21,43,FALSE))</f>
        <v/>
      </c>
      <c r="S137" s="340" t="str">
        <f>IF('USER FORM3'!C138="","",'USER FORM3'!C138)</f>
        <v/>
      </c>
      <c r="T137" s="340" t="str">
        <f>IF('USER FORM3'!D138="","",'USER FORM3'!D138)</f>
        <v/>
      </c>
      <c r="U137" s="340" t="str">
        <f>IF('USER FORM3'!E138="","",'USER FORM3'!E138)</f>
        <v/>
      </c>
      <c r="V137" s="340" t="str">
        <f>IF('USER FORM3'!F138="","",'USER FORM3'!F138)</f>
        <v/>
      </c>
      <c r="W137" s="340" t="str">
        <f>IF('USER FORM3'!G138="","",'USER FORM3'!G138)</f>
        <v/>
      </c>
      <c r="X137" s="340" t="str">
        <f>IF('USER FORM3'!H138="","",'USER FORM3'!H138)</f>
        <v/>
      </c>
      <c r="Y137" s="340" t="str">
        <f>IF('USER FORM3'!I138="","",'USER FORM3'!I138)</f>
        <v/>
      </c>
      <c r="Z137" s="340" t="str">
        <f>IF('USER FORM3'!J138="","",'USER FORM3'!J138)</f>
        <v/>
      </c>
      <c r="AA137" s="340" t="str">
        <f>IF('USER FORM3'!K138="","",'USER FORM3'!K138)</f>
        <v/>
      </c>
      <c r="AB137" s="340" t="str">
        <f>IF('USER FORM3'!L138="","",'USER FORM3'!L138)</f>
        <v/>
      </c>
      <c r="AC137" s="340" t="str">
        <f>IF('USER FORM3'!M138="","",'USER FORM3'!M138)</f>
        <v/>
      </c>
      <c r="AD137" s="340" t="str">
        <f>IF('USER FORM3'!N138="","",'USER FORM3'!N138)</f>
        <v/>
      </c>
      <c r="AE137" s="340" t="str">
        <f>IF('USER FORM3'!O138="","",'USER FORM3'!O138)</f>
        <v/>
      </c>
      <c r="AF137" s="340" t="str">
        <f>IF('USER FORM3'!P138="","",'USER FORM3'!P138)</f>
        <v/>
      </c>
      <c r="AG137" s="340" t="str">
        <f>IF('USER FORM3'!Q138="","",'USER FORM3'!Q138)</f>
        <v/>
      </c>
      <c r="AH137" s="14"/>
      <c r="AI137" s="14"/>
      <c r="AJ137" s="14"/>
      <c r="AK137" s="14"/>
      <c r="AL137" s="14"/>
      <c r="AM137" s="332" t="str">
        <f>'USER FORM3'!$AY$17</f>
        <v/>
      </c>
      <c r="AN137" s="335" t="str">
        <f>'USER FORM3'!$AY$24</f>
        <v/>
      </c>
      <c r="AO137" s="336" t="str">
        <f>'USER FORM3'!$AY$18</f>
        <v/>
      </c>
      <c r="AP137" s="336" t="str">
        <f>'USER FORM3'!$AY$20</f>
        <v/>
      </c>
      <c r="AQ137" s="337" t="str">
        <f>'USER FORM3'!$AY$19</f>
        <v/>
      </c>
      <c r="AR137" s="337" t="str">
        <f>'USER FORM3'!$AY$22</f>
        <v/>
      </c>
      <c r="AS137" s="436" t="str">
        <f>'USER FORM3'!$AY$36</f>
        <v/>
      </c>
      <c r="AT137" s="336">
        <f>'USER FORM3'!$AY$23</f>
        <v>1</v>
      </c>
      <c r="AU137" s="336" t="str">
        <f>'USER FORM3'!$AY$21</f>
        <v/>
      </c>
      <c r="AV137" s="337" t="str">
        <f>IFERROR('USER FORM3'!$AY$25,"")</f>
        <v/>
      </c>
      <c r="AW137" s="338">
        <f>COUNTIFS(DEGREE_TYPE,"Bachelor",'USER FORM2'!$N$10:$N$21,"PROGRAM GRADUATED")+COUNTIFS(DEGREE_TYPE,"Bachelor",'USER FORM2'!$N$10:$N$21,"PROGRAM IN PROGRESS")</f>
        <v>0</v>
      </c>
      <c r="AX137" s="338">
        <f t="shared" si="4"/>
        <v>0</v>
      </c>
      <c r="AY137" s="338">
        <f t="shared" si="5"/>
        <v>0</v>
      </c>
      <c r="AZ137" s="332" t="str">
        <f>'USER FORM2'!$AQ$3</f>
        <v/>
      </c>
      <c r="BA137" s="337" t="str">
        <f>'USER FORM5'!$AP$2</f>
        <v/>
      </c>
      <c r="BB137" s="332" t="str">
        <f>IF('USER FORM5'!$AE$2=0,"",'USER FORM5'!$AE$2)</f>
        <v>NO</v>
      </c>
      <c r="BC137" s="337" t="str">
        <f>'USER FORM5'!$AZ$2</f>
        <v>NO EXTC</v>
      </c>
      <c r="BD137" s="332" t="str">
        <f>IF('USER FEEDBACK'!$C$47=0,"",'USER FEEDBACK'!$C$47)</f>
        <v/>
      </c>
      <c r="BE137" t="str">
        <f>'USER FEEDBACK'!$Q$8</f>
        <v>NO</v>
      </c>
      <c r="BF137" t="str">
        <f>'USER FEEDBACK'!$Q$11</f>
        <v>Missing Information</v>
      </c>
      <c r="BG137" t="str">
        <f>'USER FEEDBACK'!$Q$14</f>
        <v>No</v>
      </c>
      <c r="BH137" t="str">
        <f>'USER FEEDBACK'!$Q$20&amp;" "&amp;'USER FEEDBACK'!$Q$21&amp;" "&amp;'USER FEEDBACK'!$Q$22</f>
        <v xml:space="preserve">  - -  - -</v>
      </c>
      <c r="BI137" t="str">
        <f>'USER FORM1'!$C$65</f>
        <v>VERSION 2</v>
      </c>
      <c r="BJ137">
        <f>'USER FORM4'!$G$38</f>
        <v>0</v>
      </c>
      <c r="BK137">
        <f>'USER FEEDBACK'!$V$7</f>
        <v>0</v>
      </c>
      <c r="BL137" t="str">
        <f>(IF(OR('USER FEEDBACK'!$Z$64,'USER FEEDBACK'!$Z$31="Q4R"),"Y","N"))</f>
        <v>N</v>
      </c>
      <c r="BM137">
        <f>'USER FORM1'!$D$25</f>
        <v>0</v>
      </c>
      <c r="BN137">
        <f>'USER FORM1'!$D$26</f>
        <v>0</v>
      </c>
      <c r="BO137">
        <f>'USER FORM1'!$D$27</f>
        <v>0</v>
      </c>
      <c r="BP137" t="str">
        <f>IF('USER FEEDBACK'!$AA$64=TRUE, "Y","N")</f>
        <v>N</v>
      </c>
      <c r="BQ137" t="str">
        <f>IF('USER FEEDBACK'!$AC$64=TRUE, "Y","N")</f>
        <v>N</v>
      </c>
      <c r="BR137" t="str">
        <f>IF('USER FEEDBACK'!$AB$64=TRUE, "Y","N")</f>
        <v>N</v>
      </c>
      <c r="BS137" t="str">
        <f>IF('USER FEEDBACK'!$AD$64=TRUE, "Y","N")</f>
        <v>N</v>
      </c>
      <c r="BT137" t="str">
        <f>IF('USER FEEDBACK'!$AE$64=TRUE, "Y","N")</f>
        <v>N</v>
      </c>
      <c r="BU137" t="str">
        <f>IF('USER FEEDBACK'!$AF$64=TRUE, "Y","N")</f>
        <v>N</v>
      </c>
      <c r="BV137">
        <f>'CHECK CONTEXT'!$B$8</f>
        <v>0</v>
      </c>
      <c r="BW137" s="15">
        <f>'CHECK CONTEXT'!$B$12</f>
        <v>0</v>
      </c>
      <c r="BX137">
        <f>'CHECK CONTEXT'!$I$5</f>
        <v>0</v>
      </c>
      <c r="BY137">
        <f ca="1">SUM('USER FEEDBACK'!$G$7:$G$17)</f>
        <v>0</v>
      </c>
      <c r="BZ137">
        <f>'CHECK CONTEXT'!$B$5</f>
        <v>0</v>
      </c>
      <c r="CA137">
        <f>'CHECK CONTEXT'!$B$6</f>
        <v>0</v>
      </c>
      <c r="CB137">
        <f>'CHECK CONTEXT'!$B$7</f>
        <v>0</v>
      </c>
      <c r="CC137">
        <f>'CHECK CONTEXT'!$B$8</f>
        <v>0</v>
      </c>
      <c r="CD137">
        <f>'CHECK CONTEXT'!$B$9</f>
        <v>0</v>
      </c>
    </row>
    <row r="138" spans="1:82">
      <c r="A138" s="332" t="str">
        <f>IF('USER FORM1'!$C$10="","",'USER FORM1'!$C$10)</f>
        <v/>
      </c>
      <c r="B138" s="332" t="str">
        <f>IF('USER FORM1'!$D$10="","",'USER FORM1'!$D$10)</f>
        <v/>
      </c>
      <c r="C138" s="332" t="str">
        <f>TRIM(IF('USER FORM1'!$E$10="", "",'USER FORM1'!$E$10))</f>
        <v/>
      </c>
      <c r="D138" s="332" t="str">
        <f>IF('USER FORM1'!$F$10="","",'USER FORM1'!$F$10)</f>
        <v/>
      </c>
      <c r="E138" s="332" t="str">
        <f>IF('USER FORM1'!$G$10="", "",'USER FORM1'!$G$10)</f>
        <v/>
      </c>
      <c r="F138" s="339" t="s">
        <v>16107</v>
      </c>
      <c r="G138" s="340" t="str">
        <f>IF(ISERROR(VLOOKUP($S138,'USER FORM2'!$B$10:$AU$21,2,FALSE)),"",VLOOKUP($S138,'USER FORM2'!$B$10:$AU$21,2,FALSE))</f>
        <v/>
      </c>
      <c r="H138" s="340" t="str">
        <f>IF(ISERROR(VLOOKUP($S138,'USER FORM2'!$B$10:$AU$21,3,FALSE)),"",VLOOKUP($S138,'USER FORM2'!$B$10:$AU$21,3,FALSE))</f>
        <v/>
      </c>
      <c r="I138" s="340" t="str">
        <f>IF(ISERROR(VLOOKUP($S138,'USER FORM2'!$B$10:$AU$21,4,FALSE)),"",VLOOKUP($S138,'USER FORM2'!$B$10:$AU$21,4,FALSE))</f>
        <v/>
      </c>
      <c r="J138" s="340" t="str">
        <f>IF(ISERROR(VLOOKUP($S138,'USER FORM2'!$B$10:$AU$21,5,FALSE)),"",VLOOKUP($S138,'USER FORM2'!$B$10:$AU$21,5,FALSE))</f>
        <v/>
      </c>
      <c r="K138" s="340" t="str">
        <f>IF(ISERROR(VLOOKUP($S138,'USER FORM2'!$B$10:$AU$21,6,FALSE)),"",VLOOKUP($S138,'USER FORM2'!$B$10:$AU$21,6,FALSE))</f>
        <v/>
      </c>
      <c r="L138" s="340" t="str">
        <f>IF(ISERROR(VLOOKUP($S138,'USER FORM2'!$B$10:$AU$21,7,FALSE)),"",VLOOKUP($S138,'USER FORM2'!$B$10:$AU$21,7,FALSE))</f>
        <v/>
      </c>
      <c r="M138" s="341" t="str">
        <f>IF(ISERROR(VLOOKUP($S138,'USER FORM2'!$B$10:$BB$21,51,FALSE)),"",VLOOKUP($S138,'USER FORM2'!$B$10:$BB$21,51,FALSE))</f>
        <v/>
      </c>
      <c r="N138" s="341" t="str">
        <f>IF(ISERROR(VLOOKUP($S138,'USER FORM2'!$B$10:$BB$21,52,FALSE)),"",VLOOKUP($S138,'USER FORM2'!$B$10:$BB$21,52,FALSE))</f>
        <v/>
      </c>
      <c r="O138" s="341" t="str">
        <f>IF(ISERROR(VLOOKUP($S138,'USER FORM2'!$B$10:$BB$21,12,FALSE)),"",VLOOKUP($S138,'USER FORM2'!$B$10:$BB$21,12,FALSE))</f>
        <v/>
      </c>
      <c r="P138" s="342" t="str">
        <f>IF(ISERROR(VLOOKUP($S138,'USER FORM2'!$B$10:$BB$21,13,FALSE)),"",IF(VLOOKUP($S138,'USER FORM2'!$B$10:$BB$21,13,FALSE)="","",VLOOKUP($S138,'USER FORM2'!$B$10:$BB$21,13,FALSE)))</f>
        <v/>
      </c>
      <c r="Q138" s="342" t="str">
        <f>IF(ISERROR(VLOOKUP($S138,'USER FORM2'!$B$10:$BB$21,16,FALSE)),"",VLOOKUP($S138,'USER FORM2'!$B$10:$BB$21,16,FALSE))</f>
        <v/>
      </c>
      <c r="R138" s="342" t="str">
        <f>IF(ISERROR(VLOOKUP($S138,'USER FORM2'!$B$10:$AW$21,43,FALSE)),"",VLOOKUP($S138,'USER FORM2'!$B$10:$AW$21,43,FALSE))</f>
        <v/>
      </c>
      <c r="S138" s="340" t="str">
        <f>IF('USER FORM3'!C139="","",'USER FORM3'!C139)</f>
        <v/>
      </c>
      <c r="T138" s="340" t="str">
        <f>IF('USER FORM3'!D139="","",'USER FORM3'!D139)</f>
        <v/>
      </c>
      <c r="U138" s="340" t="str">
        <f>IF('USER FORM3'!E139="","",'USER FORM3'!E139)</f>
        <v/>
      </c>
      <c r="V138" s="340" t="str">
        <f>IF('USER FORM3'!F139="","",'USER FORM3'!F139)</f>
        <v/>
      </c>
      <c r="W138" s="340" t="str">
        <f>IF('USER FORM3'!G139="","",'USER FORM3'!G139)</f>
        <v/>
      </c>
      <c r="X138" s="340" t="str">
        <f>IF('USER FORM3'!H139="","",'USER FORM3'!H139)</f>
        <v/>
      </c>
      <c r="Y138" s="340" t="str">
        <f>IF('USER FORM3'!I139="","",'USER FORM3'!I139)</f>
        <v/>
      </c>
      <c r="Z138" s="340" t="str">
        <f>IF('USER FORM3'!J139="","",'USER FORM3'!J139)</f>
        <v/>
      </c>
      <c r="AA138" s="340" t="str">
        <f>IF('USER FORM3'!K139="","",'USER FORM3'!K139)</f>
        <v/>
      </c>
      <c r="AB138" s="340" t="str">
        <f>IF('USER FORM3'!L139="","",'USER FORM3'!L139)</f>
        <v/>
      </c>
      <c r="AC138" s="340" t="str">
        <f>IF('USER FORM3'!M139="","",'USER FORM3'!M139)</f>
        <v/>
      </c>
      <c r="AD138" s="340" t="str">
        <f>IF('USER FORM3'!N139="","",'USER FORM3'!N139)</f>
        <v/>
      </c>
      <c r="AE138" s="340" t="str">
        <f>IF('USER FORM3'!O139="","",'USER FORM3'!O139)</f>
        <v/>
      </c>
      <c r="AF138" s="340" t="str">
        <f>IF('USER FORM3'!P139="","",'USER FORM3'!P139)</f>
        <v/>
      </c>
      <c r="AG138" s="340" t="str">
        <f>IF('USER FORM3'!Q139="","",'USER FORM3'!Q139)</f>
        <v/>
      </c>
      <c r="AH138" s="14"/>
      <c r="AI138" s="14"/>
      <c r="AJ138" s="14"/>
      <c r="AK138" s="14"/>
      <c r="AL138" s="14"/>
      <c r="AM138" s="332" t="str">
        <f>'USER FORM3'!$AY$17</f>
        <v/>
      </c>
      <c r="AN138" s="335" t="str">
        <f>'USER FORM3'!$AY$24</f>
        <v/>
      </c>
      <c r="AO138" s="336" t="str">
        <f>'USER FORM3'!$AY$18</f>
        <v/>
      </c>
      <c r="AP138" s="336" t="str">
        <f>'USER FORM3'!$AY$20</f>
        <v/>
      </c>
      <c r="AQ138" s="337" t="str">
        <f>'USER FORM3'!$AY$19</f>
        <v/>
      </c>
      <c r="AR138" s="337" t="str">
        <f>'USER FORM3'!$AY$22</f>
        <v/>
      </c>
      <c r="AS138" s="436" t="str">
        <f>'USER FORM3'!$AY$36</f>
        <v/>
      </c>
      <c r="AT138" s="336">
        <f>'USER FORM3'!$AY$23</f>
        <v>1</v>
      </c>
      <c r="AU138" s="336" t="str">
        <f>'USER FORM3'!$AY$21</f>
        <v/>
      </c>
      <c r="AV138" s="337" t="str">
        <f>IFERROR('USER FORM3'!$AY$25,"")</f>
        <v/>
      </c>
      <c r="AW138" s="338">
        <f>COUNTIFS(DEGREE_TYPE,"Bachelor",'USER FORM2'!$N$10:$N$21,"PROGRAM GRADUATED")+COUNTIFS(DEGREE_TYPE,"Bachelor",'USER FORM2'!$N$10:$N$21,"PROGRAM IN PROGRESS")</f>
        <v>0</v>
      </c>
      <c r="AX138" s="338">
        <f t="shared" si="4"/>
        <v>0</v>
      </c>
      <c r="AY138" s="338">
        <f t="shared" si="5"/>
        <v>0</v>
      </c>
      <c r="AZ138" s="332" t="str">
        <f>'USER FORM2'!$AQ$3</f>
        <v/>
      </c>
      <c r="BA138" s="337" t="str">
        <f>'USER FORM5'!$AP$2</f>
        <v/>
      </c>
      <c r="BB138" s="332" t="str">
        <f>IF('USER FORM5'!$AE$2=0,"",'USER FORM5'!$AE$2)</f>
        <v>NO</v>
      </c>
      <c r="BC138" s="337" t="str">
        <f>'USER FORM5'!$AZ$2</f>
        <v>NO EXTC</v>
      </c>
      <c r="BD138" s="332" t="str">
        <f>IF('USER FEEDBACK'!$C$47=0,"",'USER FEEDBACK'!$C$47)</f>
        <v/>
      </c>
      <c r="BE138" t="str">
        <f>'USER FEEDBACK'!$Q$8</f>
        <v>NO</v>
      </c>
      <c r="BF138" t="str">
        <f>'USER FEEDBACK'!$Q$11</f>
        <v>Missing Information</v>
      </c>
      <c r="BG138" t="str">
        <f>'USER FEEDBACK'!$Q$14</f>
        <v>No</v>
      </c>
      <c r="BH138" t="str">
        <f>'USER FEEDBACK'!$Q$20&amp;" "&amp;'USER FEEDBACK'!$Q$21&amp;" "&amp;'USER FEEDBACK'!$Q$22</f>
        <v xml:space="preserve">  - -  - -</v>
      </c>
      <c r="BI138" t="str">
        <f>'USER FORM1'!$C$65</f>
        <v>VERSION 2</v>
      </c>
      <c r="BJ138">
        <f>'USER FORM4'!$G$38</f>
        <v>0</v>
      </c>
      <c r="BK138">
        <f>'USER FEEDBACK'!$V$7</f>
        <v>0</v>
      </c>
      <c r="BL138" t="str">
        <f>(IF(OR('USER FEEDBACK'!$Z$64,'USER FEEDBACK'!$Z$31="Q4R"),"Y","N"))</f>
        <v>N</v>
      </c>
      <c r="BM138">
        <f>'USER FORM1'!$D$25</f>
        <v>0</v>
      </c>
      <c r="BN138">
        <f>'USER FORM1'!$D$26</f>
        <v>0</v>
      </c>
      <c r="BO138">
        <f>'USER FORM1'!$D$27</f>
        <v>0</v>
      </c>
      <c r="BP138" t="str">
        <f>IF('USER FEEDBACK'!$AA$64=TRUE, "Y","N")</f>
        <v>N</v>
      </c>
      <c r="BQ138" t="str">
        <f>IF('USER FEEDBACK'!$AC$64=TRUE, "Y","N")</f>
        <v>N</v>
      </c>
      <c r="BR138" t="str">
        <f>IF('USER FEEDBACK'!$AB$64=TRUE, "Y","N")</f>
        <v>N</v>
      </c>
      <c r="BS138" t="str">
        <f>IF('USER FEEDBACK'!$AD$64=TRUE, "Y","N")</f>
        <v>N</v>
      </c>
      <c r="BT138" t="str">
        <f>IF('USER FEEDBACK'!$AE$64=TRUE, "Y","N")</f>
        <v>N</v>
      </c>
      <c r="BU138" t="str">
        <f>IF('USER FEEDBACK'!$AF$64=TRUE, "Y","N")</f>
        <v>N</v>
      </c>
      <c r="BV138">
        <f>'CHECK CONTEXT'!$B$8</f>
        <v>0</v>
      </c>
      <c r="BW138" s="15">
        <f>'CHECK CONTEXT'!$B$12</f>
        <v>0</v>
      </c>
      <c r="BX138">
        <f>'CHECK CONTEXT'!$I$5</f>
        <v>0</v>
      </c>
      <c r="BY138">
        <f ca="1">SUM('USER FEEDBACK'!$G$7:$G$17)</f>
        <v>0</v>
      </c>
      <c r="BZ138">
        <f>'CHECK CONTEXT'!$B$5</f>
        <v>0</v>
      </c>
      <c r="CA138">
        <f>'CHECK CONTEXT'!$B$6</f>
        <v>0</v>
      </c>
      <c r="CB138">
        <f>'CHECK CONTEXT'!$B$7</f>
        <v>0</v>
      </c>
      <c r="CC138">
        <f>'CHECK CONTEXT'!$B$8</f>
        <v>0</v>
      </c>
      <c r="CD138">
        <f>'CHECK CONTEXT'!$B$9</f>
        <v>0</v>
      </c>
    </row>
    <row r="139" spans="1:82">
      <c r="A139" s="332" t="str">
        <f>IF('USER FORM1'!$C$10="","",'USER FORM1'!$C$10)</f>
        <v/>
      </c>
      <c r="B139" s="332" t="str">
        <f>IF('USER FORM1'!$D$10="","",'USER FORM1'!$D$10)</f>
        <v/>
      </c>
      <c r="C139" s="332" t="str">
        <f>TRIM(IF('USER FORM1'!$E$10="", "",'USER FORM1'!$E$10))</f>
        <v/>
      </c>
      <c r="D139" s="332" t="str">
        <f>IF('USER FORM1'!$F$10="","",'USER FORM1'!$F$10)</f>
        <v/>
      </c>
      <c r="E139" s="332" t="str">
        <f>IF('USER FORM1'!$G$10="", "",'USER FORM1'!$G$10)</f>
        <v/>
      </c>
      <c r="F139" s="339" t="s">
        <v>16107</v>
      </c>
      <c r="G139" s="340" t="str">
        <f>IF(ISERROR(VLOOKUP($S139,'USER FORM2'!$B$10:$AU$21,2,FALSE)),"",VLOOKUP($S139,'USER FORM2'!$B$10:$AU$21,2,FALSE))</f>
        <v/>
      </c>
      <c r="H139" s="340" t="str">
        <f>IF(ISERROR(VLOOKUP($S139,'USER FORM2'!$B$10:$AU$21,3,FALSE)),"",VLOOKUP($S139,'USER FORM2'!$B$10:$AU$21,3,FALSE))</f>
        <v/>
      </c>
      <c r="I139" s="340" t="str">
        <f>IF(ISERROR(VLOOKUP($S139,'USER FORM2'!$B$10:$AU$21,4,FALSE)),"",VLOOKUP($S139,'USER FORM2'!$B$10:$AU$21,4,FALSE))</f>
        <v/>
      </c>
      <c r="J139" s="340" t="str">
        <f>IF(ISERROR(VLOOKUP($S139,'USER FORM2'!$B$10:$AU$21,5,FALSE)),"",VLOOKUP($S139,'USER FORM2'!$B$10:$AU$21,5,FALSE))</f>
        <v/>
      </c>
      <c r="K139" s="340" t="str">
        <f>IF(ISERROR(VLOOKUP($S139,'USER FORM2'!$B$10:$AU$21,6,FALSE)),"",VLOOKUP($S139,'USER FORM2'!$B$10:$AU$21,6,FALSE))</f>
        <v/>
      </c>
      <c r="L139" s="340" t="str">
        <f>IF(ISERROR(VLOOKUP($S139,'USER FORM2'!$B$10:$AU$21,7,FALSE)),"",VLOOKUP($S139,'USER FORM2'!$B$10:$AU$21,7,FALSE))</f>
        <v/>
      </c>
      <c r="M139" s="341" t="str">
        <f>IF(ISERROR(VLOOKUP($S139,'USER FORM2'!$B$10:$BB$21,51,FALSE)),"",VLOOKUP($S139,'USER FORM2'!$B$10:$BB$21,51,FALSE))</f>
        <v/>
      </c>
      <c r="N139" s="341" t="str">
        <f>IF(ISERROR(VLOOKUP($S139,'USER FORM2'!$B$10:$BB$21,52,FALSE)),"",VLOOKUP($S139,'USER FORM2'!$B$10:$BB$21,52,FALSE))</f>
        <v/>
      </c>
      <c r="O139" s="341" t="str">
        <f>IF(ISERROR(VLOOKUP($S139,'USER FORM2'!$B$10:$BB$21,12,FALSE)),"",VLOOKUP($S139,'USER FORM2'!$B$10:$BB$21,12,FALSE))</f>
        <v/>
      </c>
      <c r="P139" s="342" t="str">
        <f>IF(ISERROR(VLOOKUP($S139,'USER FORM2'!$B$10:$BB$21,13,FALSE)),"",IF(VLOOKUP($S139,'USER FORM2'!$B$10:$BB$21,13,FALSE)="","",VLOOKUP($S139,'USER FORM2'!$B$10:$BB$21,13,FALSE)))</f>
        <v/>
      </c>
      <c r="Q139" s="342" t="str">
        <f>IF(ISERROR(VLOOKUP($S139,'USER FORM2'!$B$10:$BB$21,16,FALSE)),"",VLOOKUP($S139,'USER FORM2'!$B$10:$BB$21,16,FALSE))</f>
        <v/>
      </c>
      <c r="R139" s="342" t="str">
        <f>IF(ISERROR(VLOOKUP($S139,'USER FORM2'!$B$10:$AW$21,43,FALSE)),"",VLOOKUP($S139,'USER FORM2'!$B$10:$AW$21,43,FALSE))</f>
        <v/>
      </c>
      <c r="S139" s="340" t="str">
        <f>IF('USER FORM3'!C140="","",'USER FORM3'!C140)</f>
        <v/>
      </c>
      <c r="T139" s="340" t="str">
        <f>IF('USER FORM3'!D140="","",'USER FORM3'!D140)</f>
        <v/>
      </c>
      <c r="U139" s="340" t="str">
        <f>IF('USER FORM3'!E140="","",'USER FORM3'!E140)</f>
        <v/>
      </c>
      <c r="V139" s="340" t="str">
        <f>IF('USER FORM3'!F140="","",'USER FORM3'!F140)</f>
        <v/>
      </c>
      <c r="W139" s="340" t="str">
        <f>IF('USER FORM3'!G140="","",'USER FORM3'!G140)</f>
        <v/>
      </c>
      <c r="X139" s="340" t="str">
        <f>IF('USER FORM3'!H140="","",'USER FORM3'!H140)</f>
        <v/>
      </c>
      <c r="Y139" s="340" t="str">
        <f>IF('USER FORM3'!I140="","",'USER FORM3'!I140)</f>
        <v/>
      </c>
      <c r="Z139" s="340" t="str">
        <f>IF('USER FORM3'!J140="","",'USER FORM3'!J140)</f>
        <v/>
      </c>
      <c r="AA139" s="340" t="str">
        <f>IF('USER FORM3'!K140="","",'USER FORM3'!K140)</f>
        <v/>
      </c>
      <c r="AB139" s="340" t="str">
        <f>IF('USER FORM3'!L140="","",'USER FORM3'!L140)</f>
        <v/>
      </c>
      <c r="AC139" s="340" t="str">
        <f>IF('USER FORM3'!M140="","",'USER FORM3'!M140)</f>
        <v/>
      </c>
      <c r="AD139" s="340" t="str">
        <f>IF('USER FORM3'!N140="","",'USER FORM3'!N140)</f>
        <v/>
      </c>
      <c r="AE139" s="340" t="str">
        <f>IF('USER FORM3'!O140="","",'USER FORM3'!O140)</f>
        <v/>
      </c>
      <c r="AF139" s="340" t="str">
        <f>IF('USER FORM3'!P140="","",'USER FORM3'!P140)</f>
        <v/>
      </c>
      <c r="AG139" s="340" t="str">
        <f>IF('USER FORM3'!Q140="","",'USER FORM3'!Q140)</f>
        <v/>
      </c>
      <c r="AH139" s="14"/>
      <c r="AI139" s="14"/>
      <c r="AJ139" s="14"/>
      <c r="AK139" s="14"/>
      <c r="AL139" s="14"/>
      <c r="AM139" s="332" t="str">
        <f>'USER FORM3'!$AY$17</f>
        <v/>
      </c>
      <c r="AN139" s="335" t="str">
        <f>'USER FORM3'!$AY$24</f>
        <v/>
      </c>
      <c r="AO139" s="336" t="str">
        <f>'USER FORM3'!$AY$18</f>
        <v/>
      </c>
      <c r="AP139" s="336" t="str">
        <f>'USER FORM3'!$AY$20</f>
        <v/>
      </c>
      <c r="AQ139" s="337" t="str">
        <f>'USER FORM3'!$AY$19</f>
        <v/>
      </c>
      <c r="AR139" s="337" t="str">
        <f>'USER FORM3'!$AY$22</f>
        <v/>
      </c>
      <c r="AS139" s="436" t="str">
        <f>'USER FORM3'!$AY$36</f>
        <v/>
      </c>
      <c r="AT139" s="336">
        <f>'USER FORM3'!$AY$23</f>
        <v>1</v>
      </c>
      <c r="AU139" s="336" t="str">
        <f>'USER FORM3'!$AY$21</f>
        <v/>
      </c>
      <c r="AV139" s="337" t="str">
        <f>IFERROR('USER FORM3'!$AY$25,"")</f>
        <v/>
      </c>
      <c r="AW139" s="338">
        <f>COUNTIFS(DEGREE_TYPE,"Bachelor",'USER FORM2'!$N$10:$N$21,"PROGRAM GRADUATED")+COUNTIFS(DEGREE_TYPE,"Bachelor",'USER FORM2'!$N$10:$N$21,"PROGRAM IN PROGRESS")</f>
        <v>0</v>
      </c>
      <c r="AX139" s="338">
        <f t="shared" si="4"/>
        <v>0</v>
      </c>
      <c r="AY139" s="338">
        <f t="shared" si="5"/>
        <v>0</v>
      </c>
      <c r="AZ139" s="332" t="str">
        <f>'USER FORM2'!$AQ$3</f>
        <v/>
      </c>
      <c r="BA139" s="337" t="str">
        <f>'USER FORM5'!$AP$2</f>
        <v/>
      </c>
      <c r="BB139" s="332" t="str">
        <f>IF('USER FORM5'!$AE$2=0,"",'USER FORM5'!$AE$2)</f>
        <v>NO</v>
      </c>
      <c r="BC139" s="337" t="str">
        <f>'USER FORM5'!$AZ$2</f>
        <v>NO EXTC</v>
      </c>
      <c r="BD139" s="332" t="str">
        <f>IF('USER FEEDBACK'!$C$47=0,"",'USER FEEDBACK'!$C$47)</f>
        <v/>
      </c>
      <c r="BE139" t="str">
        <f>'USER FEEDBACK'!$Q$8</f>
        <v>NO</v>
      </c>
      <c r="BF139" t="str">
        <f>'USER FEEDBACK'!$Q$11</f>
        <v>Missing Information</v>
      </c>
      <c r="BG139" t="str">
        <f>'USER FEEDBACK'!$Q$14</f>
        <v>No</v>
      </c>
      <c r="BH139" t="str">
        <f>'USER FEEDBACK'!$Q$20&amp;" "&amp;'USER FEEDBACK'!$Q$21&amp;" "&amp;'USER FEEDBACK'!$Q$22</f>
        <v xml:space="preserve">  - -  - -</v>
      </c>
      <c r="BI139" t="str">
        <f>'USER FORM1'!$C$65</f>
        <v>VERSION 2</v>
      </c>
      <c r="BJ139">
        <f>'USER FORM4'!$G$38</f>
        <v>0</v>
      </c>
      <c r="BK139">
        <f>'USER FEEDBACK'!$V$7</f>
        <v>0</v>
      </c>
      <c r="BL139" t="str">
        <f>(IF(OR('USER FEEDBACK'!$Z$64,'USER FEEDBACK'!$Z$31="Q4R"),"Y","N"))</f>
        <v>N</v>
      </c>
      <c r="BM139">
        <f>'USER FORM1'!$D$25</f>
        <v>0</v>
      </c>
      <c r="BN139">
        <f>'USER FORM1'!$D$26</f>
        <v>0</v>
      </c>
      <c r="BO139">
        <f>'USER FORM1'!$D$27</f>
        <v>0</v>
      </c>
      <c r="BP139" t="str">
        <f>IF('USER FEEDBACK'!$AA$64=TRUE, "Y","N")</f>
        <v>N</v>
      </c>
      <c r="BQ139" t="str">
        <f>IF('USER FEEDBACK'!$AC$64=TRUE, "Y","N")</f>
        <v>N</v>
      </c>
      <c r="BR139" t="str">
        <f>IF('USER FEEDBACK'!$AB$64=TRUE, "Y","N")</f>
        <v>N</v>
      </c>
      <c r="BS139" t="str">
        <f>IF('USER FEEDBACK'!$AD$64=TRUE, "Y","N")</f>
        <v>N</v>
      </c>
      <c r="BT139" t="str">
        <f>IF('USER FEEDBACK'!$AE$64=TRUE, "Y","N")</f>
        <v>N</v>
      </c>
      <c r="BU139" t="str">
        <f>IF('USER FEEDBACK'!$AF$64=TRUE, "Y","N")</f>
        <v>N</v>
      </c>
      <c r="BV139">
        <f>'CHECK CONTEXT'!$B$8</f>
        <v>0</v>
      </c>
      <c r="BW139" s="15">
        <f>'CHECK CONTEXT'!$B$12</f>
        <v>0</v>
      </c>
      <c r="BX139">
        <f>'CHECK CONTEXT'!$I$5</f>
        <v>0</v>
      </c>
      <c r="BY139">
        <f ca="1">SUM('USER FEEDBACK'!$G$7:$G$17)</f>
        <v>0</v>
      </c>
      <c r="BZ139">
        <f>'CHECK CONTEXT'!$B$5</f>
        <v>0</v>
      </c>
      <c r="CA139">
        <f>'CHECK CONTEXT'!$B$6</f>
        <v>0</v>
      </c>
      <c r="CB139">
        <f>'CHECK CONTEXT'!$B$7</f>
        <v>0</v>
      </c>
      <c r="CC139">
        <f>'CHECK CONTEXT'!$B$8</f>
        <v>0</v>
      </c>
      <c r="CD139">
        <f>'CHECK CONTEXT'!$B$9</f>
        <v>0</v>
      </c>
    </row>
    <row r="140" spans="1:82">
      <c r="A140" s="332" t="str">
        <f>IF('USER FORM1'!$C$10="","",'USER FORM1'!$C$10)</f>
        <v/>
      </c>
      <c r="B140" s="332" t="str">
        <f>IF('USER FORM1'!$D$10="","",'USER FORM1'!$D$10)</f>
        <v/>
      </c>
      <c r="C140" s="332" t="str">
        <f>TRIM(IF('USER FORM1'!$E$10="", "",'USER FORM1'!$E$10))</f>
        <v/>
      </c>
      <c r="D140" s="332" t="str">
        <f>IF('USER FORM1'!$F$10="","",'USER FORM1'!$F$10)</f>
        <v/>
      </c>
      <c r="E140" s="332" t="str">
        <f>IF('USER FORM1'!$G$10="", "",'USER FORM1'!$G$10)</f>
        <v/>
      </c>
      <c r="F140" s="339" t="s">
        <v>16107</v>
      </c>
      <c r="G140" s="340" t="str">
        <f>IF(ISERROR(VLOOKUP($S140,'USER FORM2'!$B$10:$AU$21,2,FALSE)),"",VLOOKUP($S140,'USER FORM2'!$B$10:$AU$21,2,FALSE))</f>
        <v/>
      </c>
      <c r="H140" s="340" t="str">
        <f>IF(ISERROR(VLOOKUP($S140,'USER FORM2'!$B$10:$AU$21,3,FALSE)),"",VLOOKUP($S140,'USER FORM2'!$B$10:$AU$21,3,FALSE))</f>
        <v/>
      </c>
      <c r="I140" s="340" t="str">
        <f>IF(ISERROR(VLOOKUP($S140,'USER FORM2'!$B$10:$AU$21,4,FALSE)),"",VLOOKUP($S140,'USER FORM2'!$B$10:$AU$21,4,FALSE))</f>
        <v/>
      </c>
      <c r="J140" s="340" t="str">
        <f>IF(ISERROR(VLOOKUP($S140,'USER FORM2'!$B$10:$AU$21,5,FALSE)),"",VLOOKUP($S140,'USER FORM2'!$B$10:$AU$21,5,FALSE))</f>
        <v/>
      </c>
      <c r="K140" s="340" t="str">
        <f>IF(ISERROR(VLOOKUP($S140,'USER FORM2'!$B$10:$AU$21,6,FALSE)),"",VLOOKUP($S140,'USER FORM2'!$B$10:$AU$21,6,FALSE))</f>
        <v/>
      </c>
      <c r="L140" s="340" t="str">
        <f>IF(ISERROR(VLOOKUP($S140,'USER FORM2'!$B$10:$AU$21,7,FALSE)),"",VLOOKUP($S140,'USER FORM2'!$B$10:$AU$21,7,FALSE))</f>
        <v/>
      </c>
      <c r="M140" s="341" t="str">
        <f>IF(ISERROR(VLOOKUP($S140,'USER FORM2'!$B$10:$BB$21,51,FALSE)),"",VLOOKUP($S140,'USER FORM2'!$B$10:$BB$21,51,FALSE))</f>
        <v/>
      </c>
      <c r="N140" s="341" t="str">
        <f>IF(ISERROR(VLOOKUP($S140,'USER FORM2'!$B$10:$BB$21,52,FALSE)),"",VLOOKUP($S140,'USER FORM2'!$B$10:$BB$21,52,FALSE))</f>
        <v/>
      </c>
      <c r="O140" s="341" t="str">
        <f>IF(ISERROR(VLOOKUP($S140,'USER FORM2'!$B$10:$BB$21,12,FALSE)),"",VLOOKUP($S140,'USER FORM2'!$B$10:$BB$21,12,FALSE))</f>
        <v/>
      </c>
      <c r="P140" s="342" t="str">
        <f>IF(ISERROR(VLOOKUP($S140,'USER FORM2'!$B$10:$BB$21,13,FALSE)),"",IF(VLOOKUP($S140,'USER FORM2'!$B$10:$BB$21,13,FALSE)="","",VLOOKUP($S140,'USER FORM2'!$B$10:$BB$21,13,FALSE)))</f>
        <v/>
      </c>
      <c r="Q140" s="342" t="str">
        <f>IF(ISERROR(VLOOKUP($S140,'USER FORM2'!$B$10:$BB$21,16,FALSE)),"",VLOOKUP($S140,'USER FORM2'!$B$10:$BB$21,16,FALSE))</f>
        <v/>
      </c>
      <c r="R140" s="342" t="str">
        <f>IF(ISERROR(VLOOKUP($S140,'USER FORM2'!$B$10:$AW$21,43,FALSE)),"",VLOOKUP($S140,'USER FORM2'!$B$10:$AW$21,43,FALSE))</f>
        <v/>
      </c>
      <c r="S140" s="340" t="str">
        <f>IF('USER FORM3'!C141="","",'USER FORM3'!C141)</f>
        <v/>
      </c>
      <c r="T140" s="340" t="str">
        <f>IF('USER FORM3'!D141="","",'USER FORM3'!D141)</f>
        <v/>
      </c>
      <c r="U140" s="340" t="str">
        <f>IF('USER FORM3'!E141="","",'USER FORM3'!E141)</f>
        <v/>
      </c>
      <c r="V140" s="340" t="str">
        <f>IF('USER FORM3'!F141="","",'USER FORM3'!F141)</f>
        <v/>
      </c>
      <c r="W140" s="340" t="str">
        <f>IF('USER FORM3'!G141="","",'USER FORM3'!G141)</f>
        <v/>
      </c>
      <c r="X140" s="340" t="str">
        <f>IF('USER FORM3'!H141="","",'USER FORM3'!H141)</f>
        <v/>
      </c>
      <c r="Y140" s="340" t="str">
        <f>IF('USER FORM3'!I141="","",'USER FORM3'!I141)</f>
        <v/>
      </c>
      <c r="Z140" s="340" t="str">
        <f>IF('USER FORM3'!J141="","",'USER FORM3'!J141)</f>
        <v/>
      </c>
      <c r="AA140" s="340" t="str">
        <f>IF('USER FORM3'!K141="","",'USER FORM3'!K141)</f>
        <v/>
      </c>
      <c r="AB140" s="340" t="str">
        <f>IF('USER FORM3'!L141="","",'USER FORM3'!L141)</f>
        <v/>
      </c>
      <c r="AC140" s="340" t="str">
        <f>IF('USER FORM3'!M141="","",'USER FORM3'!M141)</f>
        <v/>
      </c>
      <c r="AD140" s="340" t="str">
        <f>IF('USER FORM3'!N141="","",'USER FORM3'!N141)</f>
        <v/>
      </c>
      <c r="AE140" s="340" t="str">
        <f>IF('USER FORM3'!O141="","",'USER FORM3'!O141)</f>
        <v/>
      </c>
      <c r="AF140" s="340" t="str">
        <f>IF('USER FORM3'!P141="","",'USER FORM3'!P141)</f>
        <v/>
      </c>
      <c r="AG140" s="340" t="str">
        <f>IF('USER FORM3'!Q141="","",'USER FORM3'!Q141)</f>
        <v/>
      </c>
      <c r="AH140" s="14"/>
      <c r="AI140" s="14"/>
      <c r="AJ140" s="14"/>
      <c r="AK140" s="14"/>
      <c r="AL140" s="14"/>
      <c r="AM140" s="332" t="str">
        <f>'USER FORM3'!$AY$17</f>
        <v/>
      </c>
      <c r="AN140" s="335" t="str">
        <f>'USER FORM3'!$AY$24</f>
        <v/>
      </c>
      <c r="AO140" s="336" t="str">
        <f>'USER FORM3'!$AY$18</f>
        <v/>
      </c>
      <c r="AP140" s="336" t="str">
        <f>'USER FORM3'!$AY$20</f>
        <v/>
      </c>
      <c r="AQ140" s="337" t="str">
        <f>'USER FORM3'!$AY$19</f>
        <v/>
      </c>
      <c r="AR140" s="337" t="str">
        <f>'USER FORM3'!$AY$22</f>
        <v/>
      </c>
      <c r="AS140" s="436" t="str">
        <f>'USER FORM3'!$AY$36</f>
        <v/>
      </c>
      <c r="AT140" s="336">
        <f>'USER FORM3'!$AY$23</f>
        <v>1</v>
      </c>
      <c r="AU140" s="336" t="str">
        <f>'USER FORM3'!$AY$21</f>
        <v/>
      </c>
      <c r="AV140" s="337" t="str">
        <f>IFERROR('USER FORM3'!$AY$25,"")</f>
        <v/>
      </c>
      <c r="AW140" s="338">
        <f>COUNTIFS(DEGREE_TYPE,"Bachelor",'USER FORM2'!$N$10:$N$21,"PROGRAM GRADUATED")+COUNTIFS(DEGREE_TYPE,"Bachelor",'USER FORM2'!$N$10:$N$21,"PROGRAM IN PROGRESS")</f>
        <v>0</v>
      </c>
      <c r="AX140" s="338">
        <f t="shared" si="4"/>
        <v>0</v>
      </c>
      <c r="AY140" s="338">
        <f t="shared" si="5"/>
        <v>0</v>
      </c>
      <c r="AZ140" s="332" t="str">
        <f>'USER FORM2'!$AQ$3</f>
        <v/>
      </c>
      <c r="BA140" s="337" t="str">
        <f>'USER FORM5'!$AP$2</f>
        <v/>
      </c>
      <c r="BB140" s="332" t="str">
        <f>IF('USER FORM5'!$AE$2=0,"",'USER FORM5'!$AE$2)</f>
        <v>NO</v>
      </c>
      <c r="BC140" s="337" t="str">
        <f>'USER FORM5'!$AZ$2</f>
        <v>NO EXTC</v>
      </c>
      <c r="BD140" s="332" t="str">
        <f>IF('USER FEEDBACK'!$C$47=0,"",'USER FEEDBACK'!$C$47)</f>
        <v/>
      </c>
      <c r="BE140" t="str">
        <f>'USER FEEDBACK'!$Q$8</f>
        <v>NO</v>
      </c>
      <c r="BF140" t="str">
        <f>'USER FEEDBACK'!$Q$11</f>
        <v>Missing Information</v>
      </c>
      <c r="BG140" t="str">
        <f>'USER FEEDBACK'!$Q$14</f>
        <v>No</v>
      </c>
      <c r="BH140" t="str">
        <f>'USER FEEDBACK'!$Q$20&amp;" "&amp;'USER FEEDBACK'!$Q$21&amp;" "&amp;'USER FEEDBACK'!$Q$22</f>
        <v xml:space="preserve">  - -  - -</v>
      </c>
      <c r="BI140" t="str">
        <f>'USER FORM1'!$C$65</f>
        <v>VERSION 2</v>
      </c>
      <c r="BJ140">
        <f>'USER FORM4'!$G$38</f>
        <v>0</v>
      </c>
      <c r="BK140">
        <f>'USER FEEDBACK'!$V$7</f>
        <v>0</v>
      </c>
      <c r="BL140" t="str">
        <f>(IF(OR('USER FEEDBACK'!$Z$64,'USER FEEDBACK'!$Z$31="Q4R"),"Y","N"))</f>
        <v>N</v>
      </c>
      <c r="BM140">
        <f>'USER FORM1'!$D$25</f>
        <v>0</v>
      </c>
      <c r="BN140">
        <f>'USER FORM1'!$D$26</f>
        <v>0</v>
      </c>
      <c r="BO140">
        <f>'USER FORM1'!$D$27</f>
        <v>0</v>
      </c>
      <c r="BP140" t="str">
        <f>IF('USER FEEDBACK'!$AA$64=TRUE, "Y","N")</f>
        <v>N</v>
      </c>
      <c r="BQ140" t="str">
        <f>IF('USER FEEDBACK'!$AC$64=TRUE, "Y","N")</f>
        <v>N</v>
      </c>
      <c r="BR140" t="str">
        <f>IF('USER FEEDBACK'!$AB$64=TRUE, "Y","N")</f>
        <v>N</v>
      </c>
      <c r="BS140" t="str">
        <f>IF('USER FEEDBACK'!$AD$64=TRUE, "Y","N")</f>
        <v>N</v>
      </c>
      <c r="BT140" t="str">
        <f>IF('USER FEEDBACK'!$AE$64=TRUE, "Y","N")</f>
        <v>N</v>
      </c>
      <c r="BU140" t="str">
        <f>IF('USER FEEDBACK'!$AF$64=TRUE, "Y","N")</f>
        <v>N</v>
      </c>
      <c r="BV140">
        <f>'CHECK CONTEXT'!$B$8</f>
        <v>0</v>
      </c>
      <c r="BW140" s="15">
        <f>'CHECK CONTEXT'!$B$12</f>
        <v>0</v>
      </c>
      <c r="BX140">
        <f>'CHECK CONTEXT'!$I$5</f>
        <v>0</v>
      </c>
      <c r="BY140">
        <f ca="1">SUM('USER FEEDBACK'!$G$7:$G$17)</f>
        <v>0</v>
      </c>
      <c r="BZ140">
        <f>'CHECK CONTEXT'!$B$5</f>
        <v>0</v>
      </c>
      <c r="CA140">
        <f>'CHECK CONTEXT'!$B$6</f>
        <v>0</v>
      </c>
      <c r="CB140">
        <f>'CHECK CONTEXT'!$B$7</f>
        <v>0</v>
      </c>
      <c r="CC140">
        <f>'CHECK CONTEXT'!$B$8</f>
        <v>0</v>
      </c>
      <c r="CD140">
        <f>'CHECK CONTEXT'!$B$9</f>
        <v>0</v>
      </c>
    </row>
    <row r="141" spans="1:82">
      <c r="A141" s="332" t="str">
        <f>IF('USER FORM1'!$C$10="","",'USER FORM1'!$C$10)</f>
        <v/>
      </c>
      <c r="B141" s="332" t="str">
        <f>IF('USER FORM1'!$D$10="","",'USER FORM1'!$D$10)</f>
        <v/>
      </c>
      <c r="C141" s="332" t="str">
        <f>TRIM(IF('USER FORM1'!$E$10="", "",'USER FORM1'!$E$10))</f>
        <v/>
      </c>
      <c r="D141" s="332" t="str">
        <f>IF('USER FORM1'!$F$10="","",'USER FORM1'!$F$10)</f>
        <v/>
      </c>
      <c r="E141" s="332" t="str">
        <f>IF('USER FORM1'!$G$10="", "",'USER FORM1'!$G$10)</f>
        <v/>
      </c>
      <c r="F141" s="339" t="s">
        <v>16107</v>
      </c>
      <c r="G141" s="340" t="str">
        <f>IF(ISERROR(VLOOKUP($S141,'USER FORM2'!$B$10:$AU$21,2,FALSE)),"",VLOOKUP($S141,'USER FORM2'!$B$10:$AU$21,2,FALSE))</f>
        <v/>
      </c>
      <c r="H141" s="340" t="str">
        <f>IF(ISERROR(VLOOKUP($S141,'USER FORM2'!$B$10:$AU$21,3,FALSE)),"",VLOOKUP($S141,'USER FORM2'!$B$10:$AU$21,3,FALSE))</f>
        <v/>
      </c>
      <c r="I141" s="340" t="str">
        <f>IF(ISERROR(VLOOKUP($S141,'USER FORM2'!$B$10:$AU$21,4,FALSE)),"",VLOOKUP($S141,'USER FORM2'!$B$10:$AU$21,4,FALSE))</f>
        <v/>
      </c>
      <c r="J141" s="340" t="str">
        <f>IF(ISERROR(VLOOKUP($S141,'USER FORM2'!$B$10:$AU$21,5,FALSE)),"",VLOOKUP($S141,'USER FORM2'!$B$10:$AU$21,5,FALSE))</f>
        <v/>
      </c>
      <c r="K141" s="340" t="str">
        <f>IF(ISERROR(VLOOKUP($S141,'USER FORM2'!$B$10:$AU$21,6,FALSE)),"",VLOOKUP($S141,'USER FORM2'!$B$10:$AU$21,6,FALSE))</f>
        <v/>
      </c>
      <c r="L141" s="340" t="str">
        <f>IF(ISERROR(VLOOKUP($S141,'USER FORM2'!$B$10:$AU$21,7,FALSE)),"",VLOOKUP($S141,'USER FORM2'!$B$10:$AU$21,7,FALSE))</f>
        <v/>
      </c>
      <c r="M141" s="341" t="str">
        <f>IF(ISERROR(VLOOKUP($S141,'USER FORM2'!$B$10:$BB$21,51,FALSE)),"",VLOOKUP($S141,'USER FORM2'!$B$10:$BB$21,51,FALSE))</f>
        <v/>
      </c>
      <c r="N141" s="341" t="str">
        <f>IF(ISERROR(VLOOKUP($S141,'USER FORM2'!$B$10:$BB$21,52,FALSE)),"",VLOOKUP($S141,'USER FORM2'!$B$10:$BB$21,52,FALSE))</f>
        <v/>
      </c>
      <c r="O141" s="341" t="str">
        <f>IF(ISERROR(VLOOKUP($S141,'USER FORM2'!$B$10:$BB$21,12,FALSE)),"",VLOOKUP($S141,'USER FORM2'!$B$10:$BB$21,12,FALSE))</f>
        <v/>
      </c>
      <c r="P141" s="342" t="str">
        <f>IF(ISERROR(VLOOKUP($S141,'USER FORM2'!$B$10:$BB$21,13,FALSE)),"",IF(VLOOKUP($S141,'USER FORM2'!$B$10:$BB$21,13,FALSE)="","",VLOOKUP($S141,'USER FORM2'!$B$10:$BB$21,13,FALSE)))</f>
        <v/>
      </c>
      <c r="Q141" s="342" t="str">
        <f>IF(ISERROR(VLOOKUP($S141,'USER FORM2'!$B$10:$BB$21,16,FALSE)),"",VLOOKUP($S141,'USER FORM2'!$B$10:$BB$21,16,FALSE))</f>
        <v/>
      </c>
      <c r="R141" s="342" t="str">
        <f>IF(ISERROR(VLOOKUP($S141,'USER FORM2'!$B$10:$AW$21,43,FALSE)),"",VLOOKUP($S141,'USER FORM2'!$B$10:$AW$21,43,FALSE))</f>
        <v/>
      </c>
      <c r="S141" s="340" t="str">
        <f>IF('USER FORM3'!C142="","",'USER FORM3'!C142)</f>
        <v/>
      </c>
      <c r="T141" s="340" t="str">
        <f>IF('USER FORM3'!D142="","",'USER FORM3'!D142)</f>
        <v/>
      </c>
      <c r="U141" s="340" t="str">
        <f>IF('USER FORM3'!E142="","",'USER FORM3'!E142)</f>
        <v/>
      </c>
      <c r="V141" s="340" t="str">
        <f>IF('USER FORM3'!F142="","",'USER FORM3'!F142)</f>
        <v/>
      </c>
      <c r="W141" s="340" t="str">
        <f>IF('USER FORM3'!G142="","",'USER FORM3'!G142)</f>
        <v/>
      </c>
      <c r="X141" s="340" t="str">
        <f>IF('USER FORM3'!H142="","",'USER FORM3'!H142)</f>
        <v/>
      </c>
      <c r="Y141" s="340" t="str">
        <f>IF('USER FORM3'!I142="","",'USER FORM3'!I142)</f>
        <v/>
      </c>
      <c r="Z141" s="340" t="str">
        <f>IF('USER FORM3'!J142="","",'USER FORM3'!J142)</f>
        <v/>
      </c>
      <c r="AA141" s="340" t="str">
        <f>IF('USER FORM3'!K142="","",'USER FORM3'!K142)</f>
        <v/>
      </c>
      <c r="AB141" s="340" t="str">
        <f>IF('USER FORM3'!L142="","",'USER FORM3'!L142)</f>
        <v/>
      </c>
      <c r="AC141" s="340" t="str">
        <f>IF('USER FORM3'!M142="","",'USER FORM3'!M142)</f>
        <v/>
      </c>
      <c r="AD141" s="340" t="str">
        <f>IF('USER FORM3'!N142="","",'USER FORM3'!N142)</f>
        <v/>
      </c>
      <c r="AE141" s="340" t="str">
        <f>IF('USER FORM3'!O142="","",'USER FORM3'!O142)</f>
        <v/>
      </c>
      <c r="AF141" s="340" t="str">
        <f>IF('USER FORM3'!P142="","",'USER FORM3'!P142)</f>
        <v/>
      </c>
      <c r="AG141" s="340" t="str">
        <f>IF('USER FORM3'!Q142="","",'USER FORM3'!Q142)</f>
        <v/>
      </c>
      <c r="AH141" s="14"/>
      <c r="AI141" s="14"/>
      <c r="AJ141" s="14"/>
      <c r="AK141" s="14"/>
      <c r="AL141" s="14"/>
      <c r="AM141" s="332" t="str">
        <f>'USER FORM3'!$AY$17</f>
        <v/>
      </c>
      <c r="AN141" s="335" t="str">
        <f>'USER FORM3'!$AY$24</f>
        <v/>
      </c>
      <c r="AO141" s="336" t="str">
        <f>'USER FORM3'!$AY$18</f>
        <v/>
      </c>
      <c r="AP141" s="336" t="str">
        <f>'USER FORM3'!$AY$20</f>
        <v/>
      </c>
      <c r="AQ141" s="337" t="str">
        <f>'USER FORM3'!$AY$19</f>
        <v/>
      </c>
      <c r="AR141" s="337" t="str">
        <f>'USER FORM3'!$AY$22</f>
        <v/>
      </c>
      <c r="AS141" s="436" t="str">
        <f>'USER FORM3'!$AY$36</f>
        <v/>
      </c>
      <c r="AT141" s="336">
        <f>'USER FORM3'!$AY$23</f>
        <v>1</v>
      </c>
      <c r="AU141" s="336" t="str">
        <f>'USER FORM3'!$AY$21</f>
        <v/>
      </c>
      <c r="AV141" s="337" t="str">
        <f>IFERROR('USER FORM3'!$AY$25,"")</f>
        <v/>
      </c>
      <c r="AW141" s="338">
        <f>COUNTIFS(DEGREE_TYPE,"Bachelor",'USER FORM2'!$N$10:$N$21,"PROGRAM GRADUATED")+COUNTIFS(DEGREE_TYPE,"Bachelor",'USER FORM2'!$N$10:$N$21,"PROGRAM IN PROGRESS")</f>
        <v>0</v>
      </c>
      <c r="AX141" s="338">
        <f t="shared" si="4"/>
        <v>0</v>
      </c>
      <c r="AY141" s="338">
        <f t="shared" si="5"/>
        <v>0</v>
      </c>
      <c r="AZ141" s="332" t="str">
        <f>'USER FORM2'!$AQ$3</f>
        <v/>
      </c>
      <c r="BA141" s="337" t="str">
        <f>'USER FORM5'!$AP$2</f>
        <v/>
      </c>
      <c r="BB141" s="332" t="str">
        <f>IF('USER FORM5'!$AE$2=0,"",'USER FORM5'!$AE$2)</f>
        <v>NO</v>
      </c>
      <c r="BC141" s="337" t="str">
        <f>'USER FORM5'!$AZ$2</f>
        <v>NO EXTC</v>
      </c>
      <c r="BD141" s="332" t="str">
        <f>IF('USER FEEDBACK'!$C$47=0,"",'USER FEEDBACK'!$C$47)</f>
        <v/>
      </c>
      <c r="BE141" t="str">
        <f>'USER FEEDBACK'!$Q$8</f>
        <v>NO</v>
      </c>
      <c r="BF141" t="str">
        <f>'USER FEEDBACK'!$Q$11</f>
        <v>Missing Information</v>
      </c>
      <c r="BG141" t="str">
        <f>'USER FEEDBACK'!$Q$14</f>
        <v>No</v>
      </c>
      <c r="BH141" t="str">
        <f>'USER FEEDBACK'!$Q$20&amp;" "&amp;'USER FEEDBACK'!$Q$21&amp;" "&amp;'USER FEEDBACK'!$Q$22</f>
        <v xml:space="preserve">  - -  - -</v>
      </c>
      <c r="BI141" t="str">
        <f>'USER FORM1'!$C$65</f>
        <v>VERSION 2</v>
      </c>
      <c r="BJ141">
        <f>'USER FORM4'!$G$38</f>
        <v>0</v>
      </c>
      <c r="BK141">
        <f>'USER FEEDBACK'!$V$7</f>
        <v>0</v>
      </c>
      <c r="BL141" t="str">
        <f>(IF(OR('USER FEEDBACK'!$Z$64,'USER FEEDBACK'!$Z$31="Q4R"),"Y","N"))</f>
        <v>N</v>
      </c>
      <c r="BM141">
        <f>'USER FORM1'!$D$25</f>
        <v>0</v>
      </c>
      <c r="BN141">
        <f>'USER FORM1'!$D$26</f>
        <v>0</v>
      </c>
      <c r="BO141">
        <f>'USER FORM1'!$D$27</f>
        <v>0</v>
      </c>
      <c r="BP141" t="str">
        <f>IF('USER FEEDBACK'!$AA$64=TRUE, "Y","N")</f>
        <v>N</v>
      </c>
      <c r="BQ141" t="str">
        <f>IF('USER FEEDBACK'!$AC$64=TRUE, "Y","N")</f>
        <v>N</v>
      </c>
      <c r="BR141" t="str">
        <f>IF('USER FEEDBACK'!$AB$64=TRUE, "Y","N")</f>
        <v>N</v>
      </c>
      <c r="BS141" t="str">
        <f>IF('USER FEEDBACK'!$AD$64=TRUE, "Y","N")</f>
        <v>N</v>
      </c>
      <c r="BT141" t="str">
        <f>IF('USER FEEDBACK'!$AE$64=TRUE, "Y","N")</f>
        <v>N</v>
      </c>
      <c r="BU141" t="str">
        <f>IF('USER FEEDBACK'!$AF$64=TRUE, "Y","N")</f>
        <v>N</v>
      </c>
      <c r="BV141">
        <f>'CHECK CONTEXT'!$B$8</f>
        <v>0</v>
      </c>
      <c r="BW141" s="15">
        <f>'CHECK CONTEXT'!$B$12</f>
        <v>0</v>
      </c>
      <c r="BX141">
        <f>'CHECK CONTEXT'!$I$5</f>
        <v>0</v>
      </c>
      <c r="BY141">
        <f ca="1">SUM('USER FEEDBACK'!$G$7:$G$17)</f>
        <v>0</v>
      </c>
      <c r="BZ141">
        <f>'CHECK CONTEXT'!$B$5</f>
        <v>0</v>
      </c>
      <c r="CA141">
        <f>'CHECK CONTEXT'!$B$6</f>
        <v>0</v>
      </c>
      <c r="CB141">
        <f>'CHECK CONTEXT'!$B$7</f>
        <v>0</v>
      </c>
      <c r="CC141">
        <f>'CHECK CONTEXT'!$B$8</f>
        <v>0</v>
      </c>
      <c r="CD141">
        <f>'CHECK CONTEXT'!$B$9</f>
        <v>0</v>
      </c>
    </row>
    <row r="142" spans="1:82">
      <c r="A142" s="332" t="str">
        <f>IF('USER FORM1'!$C$10="","",'USER FORM1'!$C$10)</f>
        <v/>
      </c>
      <c r="B142" s="332" t="str">
        <f>IF('USER FORM1'!$D$10="","",'USER FORM1'!$D$10)</f>
        <v/>
      </c>
      <c r="C142" s="332" t="str">
        <f>TRIM(IF('USER FORM1'!$E$10="", "",'USER FORM1'!$E$10))</f>
        <v/>
      </c>
      <c r="D142" s="332" t="str">
        <f>IF('USER FORM1'!$F$10="","",'USER FORM1'!$F$10)</f>
        <v/>
      </c>
      <c r="E142" s="332" t="str">
        <f>IF('USER FORM1'!$G$10="", "",'USER FORM1'!$G$10)</f>
        <v/>
      </c>
      <c r="F142" s="339" t="s">
        <v>16107</v>
      </c>
      <c r="G142" s="340" t="str">
        <f>IF(ISERROR(VLOOKUP($S142,'USER FORM2'!$B$10:$AU$21,2,FALSE)),"",VLOOKUP($S142,'USER FORM2'!$B$10:$AU$21,2,FALSE))</f>
        <v/>
      </c>
      <c r="H142" s="340" t="str">
        <f>IF(ISERROR(VLOOKUP($S142,'USER FORM2'!$B$10:$AU$21,3,FALSE)),"",VLOOKUP($S142,'USER FORM2'!$B$10:$AU$21,3,FALSE))</f>
        <v/>
      </c>
      <c r="I142" s="340" t="str">
        <f>IF(ISERROR(VLOOKUP($S142,'USER FORM2'!$B$10:$AU$21,4,FALSE)),"",VLOOKUP($S142,'USER FORM2'!$B$10:$AU$21,4,FALSE))</f>
        <v/>
      </c>
      <c r="J142" s="340" t="str">
        <f>IF(ISERROR(VLOOKUP($S142,'USER FORM2'!$B$10:$AU$21,5,FALSE)),"",VLOOKUP($S142,'USER FORM2'!$B$10:$AU$21,5,FALSE))</f>
        <v/>
      </c>
      <c r="K142" s="340" t="str">
        <f>IF(ISERROR(VLOOKUP($S142,'USER FORM2'!$B$10:$AU$21,6,FALSE)),"",VLOOKUP($S142,'USER FORM2'!$B$10:$AU$21,6,FALSE))</f>
        <v/>
      </c>
      <c r="L142" s="340" t="str">
        <f>IF(ISERROR(VLOOKUP($S142,'USER FORM2'!$B$10:$AU$21,7,FALSE)),"",VLOOKUP($S142,'USER FORM2'!$B$10:$AU$21,7,FALSE))</f>
        <v/>
      </c>
      <c r="M142" s="341" t="str">
        <f>IF(ISERROR(VLOOKUP($S142,'USER FORM2'!$B$10:$BB$21,51,FALSE)),"",VLOOKUP($S142,'USER FORM2'!$B$10:$BB$21,51,FALSE))</f>
        <v/>
      </c>
      <c r="N142" s="341" t="str">
        <f>IF(ISERROR(VLOOKUP($S142,'USER FORM2'!$B$10:$BB$21,52,FALSE)),"",VLOOKUP($S142,'USER FORM2'!$B$10:$BB$21,52,FALSE))</f>
        <v/>
      </c>
      <c r="O142" s="341" t="str">
        <f>IF(ISERROR(VLOOKUP($S142,'USER FORM2'!$B$10:$BB$21,12,FALSE)),"",VLOOKUP($S142,'USER FORM2'!$B$10:$BB$21,12,FALSE))</f>
        <v/>
      </c>
      <c r="P142" s="342" t="str">
        <f>IF(ISERROR(VLOOKUP($S142,'USER FORM2'!$B$10:$BB$21,13,FALSE)),"",IF(VLOOKUP($S142,'USER FORM2'!$B$10:$BB$21,13,FALSE)="","",VLOOKUP($S142,'USER FORM2'!$B$10:$BB$21,13,FALSE)))</f>
        <v/>
      </c>
      <c r="Q142" s="342" t="str">
        <f>IF(ISERROR(VLOOKUP($S142,'USER FORM2'!$B$10:$BB$21,16,FALSE)),"",VLOOKUP($S142,'USER FORM2'!$B$10:$BB$21,16,FALSE))</f>
        <v/>
      </c>
      <c r="R142" s="342" t="str">
        <f>IF(ISERROR(VLOOKUP($S142,'USER FORM2'!$B$10:$AW$21,43,FALSE)),"",VLOOKUP($S142,'USER FORM2'!$B$10:$AW$21,43,FALSE))</f>
        <v/>
      </c>
      <c r="S142" s="340" t="str">
        <f>IF('USER FORM3'!C143="","",'USER FORM3'!C143)</f>
        <v/>
      </c>
      <c r="T142" s="340" t="str">
        <f>IF('USER FORM3'!D143="","",'USER FORM3'!D143)</f>
        <v/>
      </c>
      <c r="U142" s="340" t="str">
        <f>IF('USER FORM3'!E143="","",'USER FORM3'!E143)</f>
        <v/>
      </c>
      <c r="V142" s="340" t="str">
        <f>IF('USER FORM3'!F143="","",'USER FORM3'!F143)</f>
        <v/>
      </c>
      <c r="W142" s="340" t="str">
        <f>IF('USER FORM3'!G143="","",'USER FORM3'!G143)</f>
        <v/>
      </c>
      <c r="X142" s="340" t="str">
        <f>IF('USER FORM3'!H143="","",'USER FORM3'!H143)</f>
        <v/>
      </c>
      <c r="Y142" s="340" t="str">
        <f>IF('USER FORM3'!I143="","",'USER FORM3'!I143)</f>
        <v/>
      </c>
      <c r="Z142" s="340" t="str">
        <f>IF('USER FORM3'!J143="","",'USER FORM3'!J143)</f>
        <v/>
      </c>
      <c r="AA142" s="340" t="str">
        <f>IF('USER FORM3'!K143="","",'USER FORM3'!K143)</f>
        <v/>
      </c>
      <c r="AB142" s="340" t="str">
        <f>IF('USER FORM3'!L143="","",'USER FORM3'!L143)</f>
        <v/>
      </c>
      <c r="AC142" s="340" t="str">
        <f>IF('USER FORM3'!M143="","",'USER FORM3'!M143)</f>
        <v/>
      </c>
      <c r="AD142" s="340" t="str">
        <f>IF('USER FORM3'!N143="","",'USER FORM3'!N143)</f>
        <v/>
      </c>
      <c r="AE142" s="340" t="str">
        <f>IF('USER FORM3'!O143="","",'USER FORM3'!O143)</f>
        <v/>
      </c>
      <c r="AF142" s="340" t="str">
        <f>IF('USER FORM3'!P143="","",'USER FORM3'!P143)</f>
        <v/>
      </c>
      <c r="AG142" s="340" t="str">
        <f>IF('USER FORM3'!Q143="","",'USER FORM3'!Q143)</f>
        <v/>
      </c>
      <c r="AH142" s="14"/>
      <c r="AI142" s="14"/>
      <c r="AJ142" s="14"/>
      <c r="AK142" s="14"/>
      <c r="AL142" s="14"/>
      <c r="AM142" s="332" t="str">
        <f>'USER FORM3'!$AY$17</f>
        <v/>
      </c>
      <c r="AN142" s="335" t="str">
        <f>'USER FORM3'!$AY$24</f>
        <v/>
      </c>
      <c r="AO142" s="336" t="str">
        <f>'USER FORM3'!$AY$18</f>
        <v/>
      </c>
      <c r="AP142" s="336" t="str">
        <f>'USER FORM3'!$AY$20</f>
        <v/>
      </c>
      <c r="AQ142" s="337" t="str">
        <f>'USER FORM3'!$AY$19</f>
        <v/>
      </c>
      <c r="AR142" s="337" t="str">
        <f>'USER FORM3'!$AY$22</f>
        <v/>
      </c>
      <c r="AS142" s="436" t="str">
        <f>'USER FORM3'!$AY$36</f>
        <v/>
      </c>
      <c r="AT142" s="336">
        <f>'USER FORM3'!$AY$23</f>
        <v>1</v>
      </c>
      <c r="AU142" s="336" t="str">
        <f>'USER FORM3'!$AY$21</f>
        <v/>
      </c>
      <c r="AV142" s="337" t="str">
        <f>IFERROR('USER FORM3'!$AY$25,"")</f>
        <v/>
      </c>
      <c r="AW142" s="338">
        <f>COUNTIFS(DEGREE_TYPE,"Bachelor",'USER FORM2'!$N$10:$N$21,"PROGRAM GRADUATED")+COUNTIFS(DEGREE_TYPE,"Bachelor",'USER FORM2'!$N$10:$N$21,"PROGRAM IN PROGRESS")</f>
        <v>0</v>
      </c>
      <c r="AX142" s="338">
        <f t="shared" si="4"/>
        <v>0</v>
      </c>
      <c r="AY142" s="338">
        <f t="shared" si="5"/>
        <v>0</v>
      </c>
      <c r="AZ142" s="332" t="str">
        <f>'USER FORM2'!$AQ$3</f>
        <v/>
      </c>
      <c r="BA142" s="337" t="str">
        <f>'USER FORM5'!$AP$2</f>
        <v/>
      </c>
      <c r="BB142" s="332" t="str">
        <f>IF('USER FORM5'!$AE$2=0,"",'USER FORM5'!$AE$2)</f>
        <v>NO</v>
      </c>
      <c r="BC142" s="337" t="str">
        <f>'USER FORM5'!$AZ$2</f>
        <v>NO EXTC</v>
      </c>
      <c r="BD142" s="332" t="str">
        <f>IF('USER FEEDBACK'!$C$47=0,"",'USER FEEDBACK'!$C$47)</f>
        <v/>
      </c>
      <c r="BE142" t="str">
        <f>'USER FEEDBACK'!$Q$8</f>
        <v>NO</v>
      </c>
      <c r="BF142" t="str">
        <f>'USER FEEDBACK'!$Q$11</f>
        <v>Missing Information</v>
      </c>
      <c r="BG142" t="str">
        <f>'USER FEEDBACK'!$Q$14</f>
        <v>No</v>
      </c>
      <c r="BH142" t="str">
        <f>'USER FEEDBACK'!$Q$20&amp;" "&amp;'USER FEEDBACK'!$Q$21&amp;" "&amp;'USER FEEDBACK'!$Q$22</f>
        <v xml:space="preserve">  - -  - -</v>
      </c>
      <c r="BI142" t="str">
        <f>'USER FORM1'!$C$65</f>
        <v>VERSION 2</v>
      </c>
      <c r="BJ142">
        <f>'USER FORM4'!$G$38</f>
        <v>0</v>
      </c>
      <c r="BK142">
        <f>'USER FEEDBACK'!$V$7</f>
        <v>0</v>
      </c>
      <c r="BL142" t="str">
        <f>(IF(OR('USER FEEDBACK'!$Z$64,'USER FEEDBACK'!$Z$31="Q4R"),"Y","N"))</f>
        <v>N</v>
      </c>
      <c r="BM142">
        <f>'USER FORM1'!$D$25</f>
        <v>0</v>
      </c>
      <c r="BN142">
        <f>'USER FORM1'!$D$26</f>
        <v>0</v>
      </c>
      <c r="BO142">
        <f>'USER FORM1'!$D$27</f>
        <v>0</v>
      </c>
      <c r="BP142" t="str">
        <f>IF('USER FEEDBACK'!$AA$64=TRUE, "Y","N")</f>
        <v>N</v>
      </c>
      <c r="BQ142" t="str">
        <f>IF('USER FEEDBACK'!$AC$64=TRUE, "Y","N")</f>
        <v>N</v>
      </c>
      <c r="BR142" t="str">
        <f>IF('USER FEEDBACK'!$AB$64=TRUE, "Y","N")</f>
        <v>N</v>
      </c>
      <c r="BS142" t="str">
        <f>IF('USER FEEDBACK'!$AD$64=TRUE, "Y","N")</f>
        <v>N</v>
      </c>
      <c r="BT142" t="str">
        <f>IF('USER FEEDBACK'!$AE$64=TRUE, "Y","N")</f>
        <v>N</v>
      </c>
      <c r="BU142" t="str">
        <f>IF('USER FEEDBACK'!$AF$64=TRUE, "Y","N")</f>
        <v>N</v>
      </c>
      <c r="BV142">
        <f>'CHECK CONTEXT'!$B$8</f>
        <v>0</v>
      </c>
      <c r="BW142" s="15">
        <f>'CHECK CONTEXT'!$B$12</f>
        <v>0</v>
      </c>
      <c r="BX142">
        <f>'CHECK CONTEXT'!$I$5</f>
        <v>0</v>
      </c>
      <c r="BY142">
        <f ca="1">SUM('USER FEEDBACK'!$G$7:$G$17)</f>
        <v>0</v>
      </c>
      <c r="BZ142">
        <f>'CHECK CONTEXT'!$B$5</f>
        <v>0</v>
      </c>
      <c r="CA142">
        <f>'CHECK CONTEXT'!$B$6</f>
        <v>0</v>
      </c>
      <c r="CB142">
        <f>'CHECK CONTEXT'!$B$7</f>
        <v>0</v>
      </c>
      <c r="CC142">
        <f>'CHECK CONTEXT'!$B$8</f>
        <v>0</v>
      </c>
      <c r="CD142">
        <f>'CHECK CONTEXT'!$B$9</f>
        <v>0</v>
      </c>
    </row>
    <row r="143" spans="1:82">
      <c r="A143" s="332" t="str">
        <f>IF('USER FORM1'!$C$10="","",'USER FORM1'!$C$10)</f>
        <v/>
      </c>
      <c r="B143" s="332" t="str">
        <f>IF('USER FORM1'!$D$10="","",'USER FORM1'!$D$10)</f>
        <v/>
      </c>
      <c r="C143" s="332" t="str">
        <f>TRIM(IF('USER FORM1'!$E$10="", "",'USER FORM1'!$E$10))</f>
        <v/>
      </c>
      <c r="D143" s="332" t="str">
        <f>IF('USER FORM1'!$F$10="","",'USER FORM1'!$F$10)</f>
        <v/>
      </c>
      <c r="E143" s="332" t="str">
        <f>IF('USER FORM1'!$G$10="", "",'USER FORM1'!$G$10)</f>
        <v/>
      </c>
      <c r="F143" s="339" t="s">
        <v>16107</v>
      </c>
      <c r="G143" s="340" t="str">
        <f>IF(ISERROR(VLOOKUP($S143,'USER FORM2'!$B$10:$AU$21,2,FALSE)),"",VLOOKUP($S143,'USER FORM2'!$B$10:$AU$21,2,FALSE))</f>
        <v/>
      </c>
      <c r="H143" s="340" t="str">
        <f>IF(ISERROR(VLOOKUP($S143,'USER FORM2'!$B$10:$AU$21,3,FALSE)),"",VLOOKUP($S143,'USER FORM2'!$B$10:$AU$21,3,FALSE))</f>
        <v/>
      </c>
      <c r="I143" s="340" t="str">
        <f>IF(ISERROR(VLOOKUP($S143,'USER FORM2'!$B$10:$AU$21,4,FALSE)),"",VLOOKUP($S143,'USER FORM2'!$B$10:$AU$21,4,FALSE))</f>
        <v/>
      </c>
      <c r="J143" s="340" t="str">
        <f>IF(ISERROR(VLOOKUP($S143,'USER FORM2'!$B$10:$AU$21,5,FALSE)),"",VLOOKUP($S143,'USER FORM2'!$B$10:$AU$21,5,FALSE))</f>
        <v/>
      </c>
      <c r="K143" s="340" t="str">
        <f>IF(ISERROR(VLOOKUP($S143,'USER FORM2'!$B$10:$AU$21,6,FALSE)),"",VLOOKUP($S143,'USER FORM2'!$B$10:$AU$21,6,FALSE))</f>
        <v/>
      </c>
      <c r="L143" s="340" t="str">
        <f>IF(ISERROR(VLOOKUP($S143,'USER FORM2'!$B$10:$AU$21,7,FALSE)),"",VLOOKUP($S143,'USER FORM2'!$B$10:$AU$21,7,FALSE))</f>
        <v/>
      </c>
      <c r="M143" s="341" t="str">
        <f>IF(ISERROR(VLOOKUP($S143,'USER FORM2'!$B$10:$BB$21,51,FALSE)),"",VLOOKUP($S143,'USER FORM2'!$B$10:$BB$21,51,FALSE))</f>
        <v/>
      </c>
      <c r="N143" s="341" t="str">
        <f>IF(ISERROR(VLOOKUP($S143,'USER FORM2'!$B$10:$BB$21,52,FALSE)),"",VLOOKUP($S143,'USER FORM2'!$B$10:$BB$21,52,FALSE))</f>
        <v/>
      </c>
      <c r="O143" s="341" t="str">
        <f>IF(ISERROR(VLOOKUP($S143,'USER FORM2'!$B$10:$BB$21,12,FALSE)),"",VLOOKUP($S143,'USER FORM2'!$B$10:$BB$21,12,FALSE))</f>
        <v/>
      </c>
      <c r="P143" s="342" t="str">
        <f>IF(ISERROR(VLOOKUP($S143,'USER FORM2'!$B$10:$BB$21,13,FALSE)),"",IF(VLOOKUP($S143,'USER FORM2'!$B$10:$BB$21,13,FALSE)="","",VLOOKUP($S143,'USER FORM2'!$B$10:$BB$21,13,FALSE)))</f>
        <v/>
      </c>
      <c r="Q143" s="342" t="str">
        <f>IF(ISERROR(VLOOKUP($S143,'USER FORM2'!$B$10:$BB$21,16,FALSE)),"",VLOOKUP($S143,'USER FORM2'!$B$10:$BB$21,16,FALSE))</f>
        <v/>
      </c>
      <c r="R143" s="342" t="str">
        <f>IF(ISERROR(VLOOKUP($S143,'USER FORM2'!$B$10:$AW$21,43,FALSE)),"",VLOOKUP($S143,'USER FORM2'!$B$10:$AW$21,43,FALSE))</f>
        <v/>
      </c>
      <c r="S143" s="340" t="str">
        <f>IF('USER FORM3'!C144="","",'USER FORM3'!C144)</f>
        <v/>
      </c>
      <c r="T143" s="340" t="str">
        <f>IF('USER FORM3'!D144="","",'USER FORM3'!D144)</f>
        <v/>
      </c>
      <c r="U143" s="340" t="str">
        <f>IF('USER FORM3'!E144="","",'USER FORM3'!E144)</f>
        <v/>
      </c>
      <c r="V143" s="340" t="str">
        <f>IF('USER FORM3'!F144="","",'USER FORM3'!F144)</f>
        <v/>
      </c>
      <c r="W143" s="340" t="str">
        <f>IF('USER FORM3'!G144="","",'USER FORM3'!G144)</f>
        <v/>
      </c>
      <c r="X143" s="340" t="str">
        <f>IF('USER FORM3'!H144="","",'USER FORM3'!H144)</f>
        <v/>
      </c>
      <c r="Y143" s="340" t="str">
        <f>IF('USER FORM3'!I144="","",'USER FORM3'!I144)</f>
        <v/>
      </c>
      <c r="Z143" s="340" t="str">
        <f>IF('USER FORM3'!J144="","",'USER FORM3'!J144)</f>
        <v/>
      </c>
      <c r="AA143" s="340" t="str">
        <f>IF('USER FORM3'!K144="","",'USER FORM3'!K144)</f>
        <v/>
      </c>
      <c r="AB143" s="340" t="str">
        <f>IF('USER FORM3'!L144="","",'USER FORM3'!L144)</f>
        <v/>
      </c>
      <c r="AC143" s="340" t="str">
        <f>IF('USER FORM3'!M144="","",'USER FORM3'!M144)</f>
        <v/>
      </c>
      <c r="AD143" s="340" t="str">
        <f>IF('USER FORM3'!N144="","",'USER FORM3'!N144)</f>
        <v/>
      </c>
      <c r="AE143" s="340" t="str">
        <f>IF('USER FORM3'!O144="","",'USER FORM3'!O144)</f>
        <v/>
      </c>
      <c r="AF143" s="340" t="str">
        <f>IF('USER FORM3'!P144="","",'USER FORM3'!P144)</f>
        <v/>
      </c>
      <c r="AG143" s="340" t="str">
        <f>IF('USER FORM3'!Q144="","",'USER FORM3'!Q144)</f>
        <v/>
      </c>
      <c r="AH143" s="14"/>
      <c r="AI143" s="14"/>
      <c r="AJ143" s="14"/>
      <c r="AK143" s="14"/>
      <c r="AL143" s="14"/>
      <c r="AM143" s="332" t="str">
        <f>'USER FORM3'!$AY$17</f>
        <v/>
      </c>
      <c r="AN143" s="335" t="str">
        <f>'USER FORM3'!$AY$24</f>
        <v/>
      </c>
      <c r="AO143" s="336" t="str">
        <f>'USER FORM3'!$AY$18</f>
        <v/>
      </c>
      <c r="AP143" s="336" t="str">
        <f>'USER FORM3'!$AY$20</f>
        <v/>
      </c>
      <c r="AQ143" s="337" t="str">
        <f>'USER FORM3'!$AY$19</f>
        <v/>
      </c>
      <c r="AR143" s="337" t="str">
        <f>'USER FORM3'!$AY$22</f>
        <v/>
      </c>
      <c r="AS143" s="436" t="str">
        <f>'USER FORM3'!$AY$36</f>
        <v/>
      </c>
      <c r="AT143" s="336">
        <f>'USER FORM3'!$AY$23</f>
        <v>1</v>
      </c>
      <c r="AU143" s="336" t="str">
        <f>'USER FORM3'!$AY$21</f>
        <v/>
      </c>
      <c r="AV143" s="337" t="str">
        <f>IFERROR('USER FORM3'!$AY$25,"")</f>
        <v/>
      </c>
      <c r="AW143" s="338">
        <f>COUNTIFS(DEGREE_TYPE,"Bachelor",'USER FORM2'!$N$10:$N$21,"PROGRAM GRADUATED")+COUNTIFS(DEGREE_TYPE,"Bachelor",'USER FORM2'!$N$10:$N$21,"PROGRAM IN PROGRESS")</f>
        <v>0</v>
      </c>
      <c r="AX143" s="338">
        <f t="shared" si="4"/>
        <v>0</v>
      </c>
      <c r="AY143" s="338">
        <f t="shared" si="5"/>
        <v>0</v>
      </c>
      <c r="AZ143" s="332" t="str">
        <f>'USER FORM2'!$AQ$3</f>
        <v/>
      </c>
      <c r="BA143" s="337" t="str">
        <f>'USER FORM5'!$AP$2</f>
        <v/>
      </c>
      <c r="BB143" s="332" t="str">
        <f>IF('USER FORM5'!$AE$2=0,"",'USER FORM5'!$AE$2)</f>
        <v>NO</v>
      </c>
      <c r="BC143" s="337" t="str">
        <f>'USER FORM5'!$AZ$2</f>
        <v>NO EXTC</v>
      </c>
      <c r="BD143" s="332" t="str">
        <f>IF('USER FEEDBACK'!$C$47=0,"",'USER FEEDBACK'!$C$47)</f>
        <v/>
      </c>
      <c r="BE143" t="str">
        <f>'USER FEEDBACK'!$Q$8</f>
        <v>NO</v>
      </c>
      <c r="BF143" t="str">
        <f>'USER FEEDBACK'!$Q$11</f>
        <v>Missing Information</v>
      </c>
      <c r="BG143" t="str">
        <f>'USER FEEDBACK'!$Q$14</f>
        <v>No</v>
      </c>
      <c r="BH143" t="str">
        <f>'USER FEEDBACK'!$Q$20&amp;" "&amp;'USER FEEDBACK'!$Q$21&amp;" "&amp;'USER FEEDBACK'!$Q$22</f>
        <v xml:space="preserve">  - -  - -</v>
      </c>
      <c r="BI143" t="str">
        <f>'USER FORM1'!$C$65</f>
        <v>VERSION 2</v>
      </c>
      <c r="BJ143">
        <f>'USER FORM4'!$G$38</f>
        <v>0</v>
      </c>
      <c r="BK143">
        <f>'USER FEEDBACK'!$V$7</f>
        <v>0</v>
      </c>
      <c r="BL143" t="str">
        <f>(IF(OR('USER FEEDBACK'!$Z$64,'USER FEEDBACK'!$Z$31="Q4R"),"Y","N"))</f>
        <v>N</v>
      </c>
      <c r="BM143">
        <f>'USER FORM1'!$D$25</f>
        <v>0</v>
      </c>
      <c r="BN143">
        <f>'USER FORM1'!$D$26</f>
        <v>0</v>
      </c>
      <c r="BO143">
        <f>'USER FORM1'!$D$27</f>
        <v>0</v>
      </c>
      <c r="BP143" t="str">
        <f>IF('USER FEEDBACK'!$AA$64=TRUE, "Y","N")</f>
        <v>N</v>
      </c>
      <c r="BQ143" t="str">
        <f>IF('USER FEEDBACK'!$AC$64=TRUE, "Y","N")</f>
        <v>N</v>
      </c>
      <c r="BR143" t="str">
        <f>IF('USER FEEDBACK'!$AB$64=TRUE, "Y","N")</f>
        <v>N</v>
      </c>
      <c r="BS143" t="str">
        <f>IF('USER FEEDBACK'!$AD$64=TRUE, "Y","N")</f>
        <v>N</v>
      </c>
      <c r="BT143" t="str">
        <f>IF('USER FEEDBACK'!$AE$64=TRUE, "Y","N")</f>
        <v>N</v>
      </c>
      <c r="BU143" t="str">
        <f>IF('USER FEEDBACK'!$AF$64=TRUE, "Y","N")</f>
        <v>N</v>
      </c>
      <c r="BV143">
        <f>'CHECK CONTEXT'!$B$8</f>
        <v>0</v>
      </c>
      <c r="BW143" s="15">
        <f>'CHECK CONTEXT'!$B$12</f>
        <v>0</v>
      </c>
      <c r="BX143">
        <f>'CHECK CONTEXT'!$I$5</f>
        <v>0</v>
      </c>
      <c r="BY143">
        <f ca="1">SUM('USER FEEDBACK'!$G$7:$G$17)</f>
        <v>0</v>
      </c>
      <c r="BZ143">
        <f>'CHECK CONTEXT'!$B$5</f>
        <v>0</v>
      </c>
      <c r="CA143">
        <f>'CHECK CONTEXT'!$B$6</f>
        <v>0</v>
      </c>
      <c r="CB143">
        <f>'CHECK CONTEXT'!$B$7</f>
        <v>0</v>
      </c>
      <c r="CC143">
        <f>'CHECK CONTEXT'!$B$8</f>
        <v>0</v>
      </c>
      <c r="CD143">
        <f>'CHECK CONTEXT'!$B$9</f>
        <v>0</v>
      </c>
    </row>
    <row r="144" spans="1:82">
      <c r="A144" s="332" t="str">
        <f>IF('USER FORM1'!$C$10="","",'USER FORM1'!$C$10)</f>
        <v/>
      </c>
      <c r="B144" s="332" t="str">
        <f>IF('USER FORM1'!$D$10="","",'USER FORM1'!$D$10)</f>
        <v/>
      </c>
      <c r="C144" s="332" t="str">
        <f>TRIM(IF('USER FORM1'!$E$10="", "",'USER FORM1'!$E$10))</f>
        <v/>
      </c>
      <c r="D144" s="332" t="str">
        <f>IF('USER FORM1'!$F$10="","",'USER FORM1'!$F$10)</f>
        <v/>
      </c>
      <c r="E144" s="332" t="str">
        <f>IF('USER FORM1'!$G$10="", "",'USER FORM1'!$G$10)</f>
        <v/>
      </c>
      <c r="F144" s="339" t="s">
        <v>16107</v>
      </c>
      <c r="G144" s="340" t="str">
        <f>IF(ISERROR(VLOOKUP($S144,'USER FORM2'!$B$10:$AU$21,2,FALSE)),"",VLOOKUP($S144,'USER FORM2'!$B$10:$AU$21,2,FALSE))</f>
        <v/>
      </c>
      <c r="H144" s="340" t="str">
        <f>IF(ISERROR(VLOOKUP($S144,'USER FORM2'!$B$10:$AU$21,3,FALSE)),"",VLOOKUP($S144,'USER FORM2'!$B$10:$AU$21,3,FALSE))</f>
        <v/>
      </c>
      <c r="I144" s="340" t="str">
        <f>IF(ISERROR(VLOOKUP($S144,'USER FORM2'!$B$10:$AU$21,4,FALSE)),"",VLOOKUP($S144,'USER FORM2'!$B$10:$AU$21,4,FALSE))</f>
        <v/>
      </c>
      <c r="J144" s="340" t="str">
        <f>IF(ISERROR(VLOOKUP($S144,'USER FORM2'!$B$10:$AU$21,5,FALSE)),"",VLOOKUP($S144,'USER FORM2'!$B$10:$AU$21,5,FALSE))</f>
        <v/>
      </c>
      <c r="K144" s="340" t="str">
        <f>IF(ISERROR(VLOOKUP($S144,'USER FORM2'!$B$10:$AU$21,6,FALSE)),"",VLOOKUP($S144,'USER FORM2'!$B$10:$AU$21,6,FALSE))</f>
        <v/>
      </c>
      <c r="L144" s="340" t="str">
        <f>IF(ISERROR(VLOOKUP($S144,'USER FORM2'!$B$10:$AU$21,7,FALSE)),"",VLOOKUP($S144,'USER FORM2'!$B$10:$AU$21,7,FALSE))</f>
        <v/>
      </c>
      <c r="M144" s="341" t="str">
        <f>IF(ISERROR(VLOOKUP($S144,'USER FORM2'!$B$10:$BB$21,51,FALSE)),"",VLOOKUP($S144,'USER FORM2'!$B$10:$BB$21,51,FALSE))</f>
        <v/>
      </c>
      <c r="N144" s="341" t="str">
        <f>IF(ISERROR(VLOOKUP($S144,'USER FORM2'!$B$10:$BB$21,52,FALSE)),"",VLOOKUP($S144,'USER FORM2'!$B$10:$BB$21,52,FALSE))</f>
        <v/>
      </c>
      <c r="O144" s="341" t="str">
        <f>IF(ISERROR(VLOOKUP($S144,'USER FORM2'!$B$10:$BB$21,12,FALSE)),"",VLOOKUP($S144,'USER FORM2'!$B$10:$BB$21,12,FALSE))</f>
        <v/>
      </c>
      <c r="P144" s="342" t="str">
        <f>IF(ISERROR(VLOOKUP($S144,'USER FORM2'!$B$10:$BB$21,13,FALSE)),"",IF(VLOOKUP($S144,'USER FORM2'!$B$10:$BB$21,13,FALSE)="","",VLOOKUP($S144,'USER FORM2'!$B$10:$BB$21,13,FALSE)))</f>
        <v/>
      </c>
      <c r="Q144" s="342" t="str">
        <f>IF(ISERROR(VLOOKUP($S144,'USER FORM2'!$B$10:$BB$21,16,FALSE)),"",VLOOKUP($S144,'USER FORM2'!$B$10:$BB$21,16,FALSE))</f>
        <v/>
      </c>
      <c r="R144" s="342" t="str">
        <f>IF(ISERROR(VLOOKUP($S144,'USER FORM2'!$B$10:$AW$21,43,FALSE)),"",VLOOKUP($S144,'USER FORM2'!$B$10:$AW$21,43,FALSE))</f>
        <v/>
      </c>
      <c r="S144" s="340" t="str">
        <f>IF('USER FORM3'!C145="","",'USER FORM3'!C145)</f>
        <v/>
      </c>
      <c r="T144" s="340" t="str">
        <f>IF('USER FORM3'!D145="","",'USER FORM3'!D145)</f>
        <v/>
      </c>
      <c r="U144" s="340" t="str">
        <f>IF('USER FORM3'!E145="","",'USER FORM3'!E145)</f>
        <v/>
      </c>
      <c r="V144" s="340" t="str">
        <f>IF('USER FORM3'!F145="","",'USER FORM3'!F145)</f>
        <v/>
      </c>
      <c r="W144" s="340" t="str">
        <f>IF('USER FORM3'!G145="","",'USER FORM3'!G145)</f>
        <v/>
      </c>
      <c r="X144" s="340" t="str">
        <f>IF('USER FORM3'!H145="","",'USER FORM3'!H145)</f>
        <v/>
      </c>
      <c r="Y144" s="340" t="str">
        <f>IF('USER FORM3'!I145="","",'USER FORM3'!I145)</f>
        <v/>
      </c>
      <c r="Z144" s="340" t="str">
        <f>IF('USER FORM3'!J145="","",'USER FORM3'!J145)</f>
        <v/>
      </c>
      <c r="AA144" s="340" t="str">
        <f>IF('USER FORM3'!K145="","",'USER FORM3'!K145)</f>
        <v/>
      </c>
      <c r="AB144" s="340" t="str">
        <f>IF('USER FORM3'!L145="","",'USER FORM3'!L145)</f>
        <v/>
      </c>
      <c r="AC144" s="340" t="str">
        <f>IF('USER FORM3'!M145="","",'USER FORM3'!M145)</f>
        <v/>
      </c>
      <c r="AD144" s="340" t="str">
        <f>IF('USER FORM3'!N145="","",'USER FORM3'!N145)</f>
        <v/>
      </c>
      <c r="AE144" s="340" t="str">
        <f>IF('USER FORM3'!O145="","",'USER FORM3'!O145)</f>
        <v/>
      </c>
      <c r="AF144" s="340" t="str">
        <f>IF('USER FORM3'!P145="","",'USER FORM3'!P145)</f>
        <v/>
      </c>
      <c r="AG144" s="340" t="str">
        <f>IF('USER FORM3'!Q145="","",'USER FORM3'!Q145)</f>
        <v/>
      </c>
      <c r="AH144" s="14"/>
      <c r="AI144" s="14"/>
      <c r="AJ144" s="14"/>
      <c r="AK144" s="14"/>
      <c r="AL144" s="14"/>
      <c r="AM144" s="332" t="str">
        <f>'USER FORM3'!$AY$17</f>
        <v/>
      </c>
      <c r="AN144" s="335" t="str">
        <f>'USER FORM3'!$AY$24</f>
        <v/>
      </c>
      <c r="AO144" s="336" t="str">
        <f>'USER FORM3'!$AY$18</f>
        <v/>
      </c>
      <c r="AP144" s="336" t="str">
        <f>'USER FORM3'!$AY$20</f>
        <v/>
      </c>
      <c r="AQ144" s="337" t="str">
        <f>'USER FORM3'!$AY$19</f>
        <v/>
      </c>
      <c r="AR144" s="337" t="str">
        <f>'USER FORM3'!$AY$22</f>
        <v/>
      </c>
      <c r="AS144" s="436" t="str">
        <f>'USER FORM3'!$AY$36</f>
        <v/>
      </c>
      <c r="AT144" s="336">
        <f>'USER FORM3'!$AY$23</f>
        <v>1</v>
      </c>
      <c r="AU144" s="336" t="str">
        <f>'USER FORM3'!$AY$21</f>
        <v/>
      </c>
      <c r="AV144" s="337" t="str">
        <f>IFERROR('USER FORM3'!$AY$25,"")</f>
        <v/>
      </c>
      <c r="AW144" s="338">
        <f>COUNTIFS(DEGREE_TYPE,"Bachelor",'USER FORM2'!$N$10:$N$21,"PROGRAM GRADUATED")+COUNTIFS(DEGREE_TYPE,"Bachelor",'USER FORM2'!$N$10:$N$21,"PROGRAM IN PROGRESS")</f>
        <v>0</v>
      </c>
      <c r="AX144" s="338">
        <f t="shared" si="4"/>
        <v>0</v>
      </c>
      <c r="AY144" s="338">
        <f t="shared" si="5"/>
        <v>0</v>
      </c>
      <c r="AZ144" s="332" t="str">
        <f>'USER FORM2'!$AQ$3</f>
        <v/>
      </c>
      <c r="BA144" s="337" t="str">
        <f>'USER FORM5'!$AP$2</f>
        <v/>
      </c>
      <c r="BB144" s="332" t="str">
        <f>IF('USER FORM5'!$AE$2=0,"",'USER FORM5'!$AE$2)</f>
        <v>NO</v>
      </c>
      <c r="BC144" s="337" t="str">
        <f>'USER FORM5'!$AZ$2</f>
        <v>NO EXTC</v>
      </c>
      <c r="BD144" s="332" t="str">
        <f>IF('USER FEEDBACK'!$C$47=0,"",'USER FEEDBACK'!$C$47)</f>
        <v/>
      </c>
      <c r="BE144" t="str">
        <f>'USER FEEDBACK'!$Q$8</f>
        <v>NO</v>
      </c>
      <c r="BF144" t="str">
        <f>'USER FEEDBACK'!$Q$11</f>
        <v>Missing Information</v>
      </c>
      <c r="BG144" t="str">
        <f>'USER FEEDBACK'!$Q$14</f>
        <v>No</v>
      </c>
      <c r="BH144" t="str">
        <f>'USER FEEDBACK'!$Q$20&amp;" "&amp;'USER FEEDBACK'!$Q$21&amp;" "&amp;'USER FEEDBACK'!$Q$22</f>
        <v xml:space="preserve">  - -  - -</v>
      </c>
      <c r="BI144" t="str">
        <f>'USER FORM1'!$C$65</f>
        <v>VERSION 2</v>
      </c>
      <c r="BJ144">
        <f>'USER FORM4'!$G$38</f>
        <v>0</v>
      </c>
      <c r="BK144">
        <f>'USER FEEDBACK'!$V$7</f>
        <v>0</v>
      </c>
      <c r="BL144" t="str">
        <f>(IF(OR('USER FEEDBACK'!$Z$64,'USER FEEDBACK'!$Z$31="Q4R"),"Y","N"))</f>
        <v>N</v>
      </c>
      <c r="BM144">
        <f>'USER FORM1'!$D$25</f>
        <v>0</v>
      </c>
      <c r="BN144">
        <f>'USER FORM1'!$D$26</f>
        <v>0</v>
      </c>
      <c r="BO144">
        <f>'USER FORM1'!$D$27</f>
        <v>0</v>
      </c>
      <c r="BP144" t="str">
        <f>IF('USER FEEDBACK'!$AA$64=TRUE, "Y","N")</f>
        <v>N</v>
      </c>
      <c r="BQ144" t="str">
        <f>IF('USER FEEDBACK'!$AC$64=TRUE, "Y","N")</f>
        <v>N</v>
      </c>
      <c r="BR144" t="str">
        <f>IF('USER FEEDBACK'!$AB$64=TRUE, "Y","N")</f>
        <v>N</v>
      </c>
      <c r="BS144" t="str">
        <f>IF('USER FEEDBACK'!$AD$64=TRUE, "Y","N")</f>
        <v>N</v>
      </c>
      <c r="BT144" t="str">
        <f>IF('USER FEEDBACK'!$AE$64=TRUE, "Y","N")</f>
        <v>N</v>
      </c>
      <c r="BU144" t="str">
        <f>IF('USER FEEDBACK'!$AF$64=TRUE, "Y","N")</f>
        <v>N</v>
      </c>
      <c r="BV144">
        <f>'CHECK CONTEXT'!$B$8</f>
        <v>0</v>
      </c>
      <c r="BW144" s="15">
        <f>'CHECK CONTEXT'!$B$12</f>
        <v>0</v>
      </c>
      <c r="BX144">
        <f>'CHECK CONTEXT'!$I$5</f>
        <v>0</v>
      </c>
      <c r="BY144">
        <f ca="1">SUM('USER FEEDBACK'!$G$7:$G$17)</f>
        <v>0</v>
      </c>
      <c r="BZ144">
        <f>'CHECK CONTEXT'!$B$5</f>
        <v>0</v>
      </c>
      <c r="CA144">
        <f>'CHECK CONTEXT'!$B$6</f>
        <v>0</v>
      </c>
      <c r="CB144">
        <f>'CHECK CONTEXT'!$B$7</f>
        <v>0</v>
      </c>
      <c r="CC144">
        <f>'CHECK CONTEXT'!$B$8</f>
        <v>0</v>
      </c>
      <c r="CD144">
        <f>'CHECK CONTEXT'!$B$9</f>
        <v>0</v>
      </c>
    </row>
    <row r="145" spans="1:82">
      <c r="A145" s="332" t="str">
        <f>IF('USER FORM1'!$C$10="","",'USER FORM1'!$C$10)</f>
        <v/>
      </c>
      <c r="B145" s="332" t="str">
        <f>IF('USER FORM1'!$D$10="","",'USER FORM1'!$D$10)</f>
        <v/>
      </c>
      <c r="C145" s="332" t="str">
        <f>TRIM(IF('USER FORM1'!$E$10="", "",'USER FORM1'!$E$10))</f>
        <v/>
      </c>
      <c r="D145" s="332" t="str">
        <f>IF('USER FORM1'!$F$10="","",'USER FORM1'!$F$10)</f>
        <v/>
      </c>
      <c r="E145" s="332" t="str">
        <f>IF('USER FORM1'!$G$10="", "",'USER FORM1'!$G$10)</f>
        <v/>
      </c>
      <c r="F145" s="339" t="s">
        <v>16107</v>
      </c>
      <c r="G145" s="340" t="str">
        <f>IF(ISERROR(VLOOKUP($S145,'USER FORM2'!$B$10:$AU$21,2,FALSE)),"",VLOOKUP($S145,'USER FORM2'!$B$10:$AU$21,2,FALSE))</f>
        <v/>
      </c>
      <c r="H145" s="340" t="str">
        <f>IF(ISERROR(VLOOKUP($S145,'USER FORM2'!$B$10:$AU$21,3,FALSE)),"",VLOOKUP($S145,'USER FORM2'!$B$10:$AU$21,3,FALSE))</f>
        <v/>
      </c>
      <c r="I145" s="340" t="str">
        <f>IF(ISERROR(VLOOKUP($S145,'USER FORM2'!$B$10:$AU$21,4,FALSE)),"",VLOOKUP($S145,'USER FORM2'!$B$10:$AU$21,4,FALSE))</f>
        <v/>
      </c>
      <c r="J145" s="340" t="str">
        <f>IF(ISERROR(VLOOKUP($S145,'USER FORM2'!$B$10:$AU$21,5,FALSE)),"",VLOOKUP($S145,'USER FORM2'!$B$10:$AU$21,5,FALSE))</f>
        <v/>
      </c>
      <c r="K145" s="340" t="str">
        <f>IF(ISERROR(VLOOKUP($S145,'USER FORM2'!$B$10:$AU$21,6,FALSE)),"",VLOOKUP($S145,'USER FORM2'!$B$10:$AU$21,6,FALSE))</f>
        <v/>
      </c>
      <c r="L145" s="340" t="str">
        <f>IF(ISERROR(VLOOKUP($S145,'USER FORM2'!$B$10:$AU$21,7,FALSE)),"",VLOOKUP($S145,'USER FORM2'!$B$10:$AU$21,7,FALSE))</f>
        <v/>
      </c>
      <c r="M145" s="341" t="str">
        <f>IF(ISERROR(VLOOKUP($S145,'USER FORM2'!$B$10:$BB$21,51,FALSE)),"",VLOOKUP($S145,'USER FORM2'!$B$10:$BB$21,51,FALSE))</f>
        <v/>
      </c>
      <c r="N145" s="341" t="str">
        <f>IF(ISERROR(VLOOKUP($S145,'USER FORM2'!$B$10:$BB$21,52,FALSE)),"",VLOOKUP($S145,'USER FORM2'!$B$10:$BB$21,52,FALSE))</f>
        <v/>
      </c>
      <c r="O145" s="341" t="str">
        <f>IF(ISERROR(VLOOKUP($S145,'USER FORM2'!$B$10:$BB$21,12,FALSE)),"",VLOOKUP($S145,'USER FORM2'!$B$10:$BB$21,12,FALSE))</f>
        <v/>
      </c>
      <c r="P145" s="342" t="str">
        <f>IF(ISERROR(VLOOKUP($S145,'USER FORM2'!$B$10:$BB$21,13,FALSE)),"",IF(VLOOKUP($S145,'USER FORM2'!$B$10:$BB$21,13,FALSE)="","",VLOOKUP($S145,'USER FORM2'!$B$10:$BB$21,13,FALSE)))</f>
        <v/>
      </c>
      <c r="Q145" s="342" t="str">
        <f>IF(ISERROR(VLOOKUP($S145,'USER FORM2'!$B$10:$BB$21,16,FALSE)),"",VLOOKUP($S145,'USER FORM2'!$B$10:$BB$21,16,FALSE))</f>
        <v/>
      </c>
      <c r="R145" s="342" t="str">
        <f>IF(ISERROR(VLOOKUP($S145,'USER FORM2'!$B$10:$AW$21,43,FALSE)),"",VLOOKUP($S145,'USER FORM2'!$B$10:$AW$21,43,FALSE))</f>
        <v/>
      </c>
      <c r="S145" s="340" t="str">
        <f>IF('USER FORM3'!C146="","",'USER FORM3'!C146)</f>
        <v/>
      </c>
      <c r="T145" s="340" t="str">
        <f>IF('USER FORM3'!D146="","",'USER FORM3'!D146)</f>
        <v/>
      </c>
      <c r="U145" s="340" t="str">
        <f>IF('USER FORM3'!E146="","",'USER FORM3'!E146)</f>
        <v/>
      </c>
      <c r="V145" s="340" t="str">
        <f>IF('USER FORM3'!F146="","",'USER FORM3'!F146)</f>
        <v/>
      </c>
      <c r="W145" s="340" t="str">
        <f>IF('USER FORM3'!G146="","",'USER FORM3'!G146)</f>
        <v/>
      </c>
      <c r="X145" s="340" t="str">
        <f>IF('USER FORM3'!H146="","",'USER FORM3'!H146)</f>
        <v/>
      </c>
      <c r="Y145" s="340" t="str">
        <f>IF('USER FORM3'!I146="","",'USER FORM3'!I146)</f>
        <v/>
      </c>
      <c r="Z145" s="340" t="str">
        <f>IF('USER FORM3'!J146="","",'USER FORM3'!J146)</f>
        <v/>
      </c>
      <c r="AA145" s="340" t="str">
        <f>IF('USER FORM3'!K146="","",'USER FORM3'!K146)</f>
        <v/>
      </c>
      <c r="AB145" s="340" t="str">
        <f>IF('USER FORM3'!L146="","",'USER FORM3'!L146)</f>
        <v/>
      </c>
      <c r="AC145" s="340" t="str">
        <f>IF('USER FORM3'!M146="","",'USER FORM3'!M146)</f>
        <v/>
      </c>
      <c r="AD145" s="340" t="str">
        <f>IF('USER FORM3'!N146="","",'USER FORM3'!N146)</f>
        <v/>
      </c>
      <c r="AE145" s="340" t="str">
        <f>IF('USER FORM3'!O146="","",'USER FORM3'!O146)</f>
        <v/>
      </c>
      <c r="AF145" s="340" t="str">
        <f>IF('USER FORM3'!P146="","",'USER FORM3'!P146)</f>
        <v/>
      </c>
      <c r="AG145" s="340" t="str">
        <f>IF('USER FORM3'!Q146="","",'USER FORM3'!Q146)</f>
        <v/>
      </c>
      <c r="AH145" s="14"/>
      <c r="AI145" s="14"/>
      <c r="AJ145" s="14"/>
      <c r="AK145" s="14"/>
      <c r="AL145" s="14"/>
      <c r="AM145" s="332" t="str">
        <f>'USER FORM3'!$AY$17</f>
        <v/>
      </c>
      <c r="AN145" s="335" t="str">
        <f>'USER FORM3'!$AY$24</f>
        <v/>
      </c>
      <c r="AO145" s="336" t="str">
        <f>'USER FORM3'!$AY$18</f>
        <v/>
      </c>
      <c r="AP145" s="336" t="str">
        <f>'USER FORM3'!$AY$20</f>
        <v/>
      </c>
      <c r="AQ145" s="337" t="str">
        <f>'USER FORM3'!$AY$19</f>
        <v/>
      </c>
      <c r="AR145" s="337" t="str">
        <f>'USER FORM3'!$AY$22</f>
        <v/>
      </c>
      <c r="AS145" s="436" t="str">
        <f>'USER FORM3'!$AY$36</f>
        <v/>
      </c>
      <c r="AT145" s="336">
        <f>'USER FORM3'!$AY$23</f>
        <v>1</v>
      </c>
      <c r="AU145" s="336" t="str">
        <f>'USER FORM3'!$AY$21</f>
        <v/>
      </c>
      <c r="AV145" s="337" t="str">
        <f>IFERROR('USER FORM3'!$AY$25,"")</f>
        <v/>
      </c>
      <c r="AW145" s="338">
        <f>COUNTIFS(DEGREE_TYPE,"Bachelor",'USER FORM2'!$N$10:$N$21,"PROGRAM GRADUATED")+COUNTIFS(DEGREE_TYPE,"Bachelor",'USER FORM2'!$N$10:$N$21,"PROGRAM IN PROGRESS")</f>
        <v>0</v>
      </c>
      <c r="AX145" s="338">
        <f t="shared" si="4"/>
        <v>0</v>
      </c>
      <c r="AY145" s="338">
        <f t="shared" si="5"/>
        <v>0</v>
      </c>
      <c r="AZ145" s="332" t="str">
        <f>'USER FORM2'!$AQ$3</f>
        <v/>
      </c>
      <c r="BA145" s="337" t="str">
        <f>'USER FORM5'!$AP$2</f>
        <v/>
      </c>
      <c r="BB145" s="332" t="str">
        <f>IF('USER FORM5'!$AE$2=0,"",'USER FORM5'!$AE$2)</f>
        <v>NO</v>
      </c>
      <c r="BC145" s="337" t="str">
        <f>'USER FORM5'!$AZ$2</f>
        <v>NO EXTC</v>
      </c>
      <c r="BD145" s="332" t="str">
        <f>IF('USER FEEDBACK'!$C$47=0,"",'USER FEEDBACK'!$C$47)</f>
        <v/>
      </c>
      <c r="BE145" t="str">
        <f>'USER FEEDBACK'!$Q$8</f>
        <v>NO</v>
      </c>
      <c r="BF145" t="str">
        <f>'USER FEEDBACK'!$Q$11</f>
        <v>Missing Information</v>
      </c>
      <c r="BG145" t="str">
        <f>'USER FEEDBACK'!$Q$14</f>
        <v>No</v>
      </c>
      <c r="BH145" t="str">
        <f>'USER FEEDBACK'!$Q$20&amp;" "&amp;'USER FEEDBACK'!$Q$21&amp;" "&amp;'USER FEEDBACK'!$Q$22</f>
        <v xml:space="preserve">  - -  - -</v>
      </c>
      <c r="BI145" t="str">
        <f>'USER FORM1'!$C$65</f>
        <v>VERSION 2</v>
      </c>
      <c r="BJ145">
        <f>'USER FORM4'!$G$38</f>
        <v>0</v>
      </c>
      <c r="BK145">
        <f>'USER FEEDBACK'!$V$7</f>
        <v>0</v>
      </c>
      <c r="BL145" t="str">
        <f>(IF(OR('USER FEEDBACK'!$Z$64,'USER FEEDBACK'!$Z$31="Q4R"),"Y","N"))</f>
        <v>N</v>
      </c>
      <c r="BM145">
        <f>'USER FORM1'!$D$25</f>
        <v>0</v>
      </c>
      <c r="BN145">
        <f>'USER FORM1'!$D$26</f>
        <v>0</v>
      </c>
      <c r="BO145">
        <f>'USER FORM1'!$D$27</f>
        <v>0</v>
      </c>
      <c r="BP145" t="str">
        <f>IF('USER FEEDBACK'!$AA$64=TRUE, "Y","N")</f>
        <v>N</v>
      </c>
      <c r="BQ145" t="str">
        <f>IF('USER FEEDBACK'!$AC$64=TRUE, "Y","N")</f>
        <v>N</v>
      </c>
      <c r="BR145" t="str">
        <f>IF('USER FEEDBACK'!$AB$64=TRUE, "Y","N")</f>
        <v>N</v>
      </c>
      <c r="BS145" t="str">
        <f>IF('USER FEEDBACK'!$AD$64=TRUE, "Y","N")</f>
        <v>N</v>
      </c>
      <c r="BT145" t="str">
        <f>IF('USER FEEDBACK'!$AE$64=TRUE, "Y","N")</f>
        <v>N</v>
      </c>
      <c r="BU145" t="str">
        <f>IF('USER FEEDBACK'!$AF$64=TRUE, "Y","N")</f>
        <v>N</v>
      </c>
      <c r="BV145">
        <f>'CHECK CONTEXT'!$B$8</f>
        <v>0</v>
      </c>
      <c r="BW145" s="15">
        <f>'CHECK CONTEXT'!$B$12</f>
        <v>0</v>
      </c>
      <c r="BX145">
        <f>'CHECK CONTEXT'!$I$5</f>
        <v>0</v>
      </c>
      <c r="BY145">
        <f ca="1">SUM('USER FEEDBACK'!$G$7:$G$17)</f>
        <v>0</v>
      </c>
      <c r="BZ145">
        <f>'CHECK CONTEXT'!$B$5</f>
        <v>0</v>
      </c>
      <c r="CA145">
        <f>'CHECK CONTEXT'!$B$6</f>
        <v>0</v>
      </c>
      <c r="CB145">
        <f>'CHECK CONTEXT'!$B$7</f>
        <v>0</v>
      </c>
      <c r="CC145">
        <f>'CHECK CONTEXT'!$B$8</f>
        <v>0</v>
      </c>
      <c r="CD145">
        <f>'CHECK CONTEXT'!$B$9</f>
        <v>0</v>
      </c>
    </row>
    <row r="146" spans="1:82">
      <c r="A146" s="332" t="str">
        <f>IF('USER FORM1'!$C$10="","",'USER FORM1'!$C$10)</f>
        <v/>
      </c>
      <c r="B146" s="332" t="str">
        <f>IF('USER FORM1'!$D$10="","",'USER FORM1'!$D$10)</f>
        <v/>
      </c>
      <c r="C146" s="332" t="str">
        <f>TRIM(IF('USER FORM1'!$E$10="", "",'USER FORM1'!$E$10))</f>
        <v/>
      </c>
      <c r="D146" s="332" t="str">
        <f>IF('USER FORM1'!$F$10="","",'USER FORM1'!$F$10)</f>
        <v/>
      </c>
      <c r="E146" s="332" t="str">
        <f>IF('USER FORM1'!$G$10="", "",'USER FORM1'!$G$10)</f>
        <v/>
      </c>
      <c r="F146" s="339" t="s">
        <v>16107</v>
      </c>
      <c r="G146" s="340" t="str">
        <f>IF(ISERROR(VLOOKUP($S146,'USER FORM2'!$B$10:$AU$21,2,FALSE)),"",VLOOKUP($S146,'USER FORM2'!$B$10:$AU$21,2,FALSE))</f>
        <v/>
      </c>
      <c r="H146" s="340" t="str">
        <f>IF(ISERROR(VLOOKUP($S146,'USER FORM2'!$B$10:$AU$21,3,FALSE)),"",VLOOKUP($S146,'USER FORM2'!$B$10:$AU$21,3,FALSE))</f>
        <v/>
      </c>
      <c r="I146" s="340" t="str">
        <f>IF(ISERROR(VLOOKUP($S146,'USER FORM2'!$B$10:$AU$21,4,FALSE)),"",VLOOKUP($S146,'USER FORM2'!$B$10:$AU$21,4,FALSE))</f>
        <v/>
      </c>
      <c r="J146" s="340" t="str">
        <f>IF(ISERROR(VLOOKUP($S146,'USER FORM2'!$B$10:$AU$21,5,FALSE)),"",VLOOKUP($S146,'USER FORM2'!$B$10:$AU$21,5,FALSE))</f>
        <v/>
      </c>
      <c r="K146" s="340" t="str">
        <f>IF(ISERROR(VLOOKUP($S146,'USER FORM2'!$B$10:$AU$21,6,FALSE)),"",VLOOKUP($S146,'USER FORM2'!$B$10:$AU$21,6,FALSE))</f>
        <v/>
      </c>
      <c r="L146" s="340" t="str">
        <f>IF(ISERROR(VLOOKUP($S146,'USER FORM2'!$B$10:$AU$21,7,FALSE)),"",VLOOKUP($S146,'USER FORM2'!$B$10:$AU$21,7,FALSE))</f>
        <v/>
      </c>
      <c r="M146" s="341" t="str">
        <f>IF(ISERROR(VLOOKUP($S146,'USER FORM2'!$B$10:$BB$21,51,FALSE)),"",VLOOKUP($S146,'USER FORM2'!$B$10:$BB$21,51,FALSE))</f>
        <v/>
      </c>
      <c r="N146" s="341" t="str">
        <f>IF(ISERROR(VLOOKUP($S146,'USER FORM2'!$B$10:$BB$21,52,FALSE)),"",VLOOKUP($S146,'USER FORM2'!$B$10:$BB$21,52,FALSE))</f>
        <v/>
      </c>
      <c r="O146" s="341" t="str">
        <f>IF(ISERROR(VLOOKUP($S146,'USER FORM2'!$B$10:$BB$21,12,FALSE)),"",VLOOKUP($S146,'USER FORM2'!$B$10:$BB$21,12,FALSE))</f>
        <v/>
      </c>
      <c r="P146" s="342" t="str">
        <f>IF(ISERROR(VLOOKUP($S146,'USER FORM2'!$B$10:$BB$21,13,FALSE)),"",IF(VLOOKUP($S146,'USER FORM2'!$B$10:$BB$21,13,FALSE)="","",VLOOKUP($S146,'USER FORM2'!$B$10:$BB$21,13,FALSE)))</f>
        <v/>
      </c>
      <c r="Q146" s="342" t="str">
        <f>IF(ISERROR(VLOOKUP($S146,'USER FORM2'!$B$10:$BB$21,16,FALSE)),"",VLOOKUP($S146,'USER FORM2'!$B$10:$BB$21,16,FALSE))</f>
        <v/>
      </c>
      <c r="R146" s="342" t="str">
        <f>IF(ISERROR(VLOOKUP($S146,'USER FORM2'!$B$10:$AW$21,43,FALSE)),"",VLOOKUP($S146,'USER FORM2'!$B$10:$AW$21,43,FALSE))</f>
        <v/>
      </c>
      <c r="S146" s="340" t="str">
        <f>IF('USER FORM3'!C147="","",'USER FORM3'!C147)</f>
        <v/>
      </c>
      <c r="T146" s="340" t="str">
        <f>IF('USER FORM3'!D147="","",'USER FORM3'!D147)</f>
        <v/>
      </c>
      <c r="U146" s="340" t="str">
        <f>IF('USER FORM3'!E147="","",'USER FORM3'!E147)</f>
        <v/>
      </c>
      <c r="V146" s="340" t="str">
        <f>IF('USER FORM3'!F147="","",'USER FORM3'!F147)</f>
        <v/>
      </c>
      <c r="W146" s="340" t="str">
        <f>IF('USER FORM3'!G147="","",'USER FORM3'!G147)</f>
        <v/>
      </c>
      <c r="X146" s="340" t="str">
        <f>IF('USER FORM3'!H147="","",'USER FORM3'!H147)</f>
        <v/>
      </c>
      <c r="Y146" s="340" t="str">
        <f>IF('USER FORM3'!I147="","",'USER FORM3'!I147)</f>
        <v/>
      </c>
      <c r="Z146" s="340" t="str">
        <f>IF('USER FORM3'!J147="","",'USER FORM3'!J147)</f>
        <v/>
      </c>
      <c r="AA146" s="340" t="str">
        <f>IF('USER FORM3'!K147="","",'USER FORM3'!K147)</f>
        <v/>
      </c>
      <c r="AB146" s="340" t="str">
        <f>IF('USER FORM3'!L147="","",'USER FORM3'!L147)</f>
        <v/>
      </c>
      <c r="AC146" s="340" t="str">
        <f>IF('USER FORM3'!M147="","",'USER FORM3'!M147)</f>
        <v/>
      </c>
      <c r="AD146" s="340" t="str">
        <f>IF('USER FORM3'!N147="","",'USER FORM3'!N147)</f>
        <v/>
      </c>
      <c r="AE146" s="340" t="str">
        <f>IF('USER FORM3'!O147="","",'USER FORM3'!O147)</f>
        <v/>
      </c>
      <c r="AF146" s="340" t="str">
        <f>IF('USER FORM3'!P147="","",'USER FORM3'!P147)</f>
        <v/>
      </c>
      <c r="AG146" s="340" t="str">
        <f>IF('USER FORM3'!Q147="","",'USER FORM3'!Q147)</f>
        <v/>
      </c>
      <c r="AH146" s="14"/>
      <c r="AI146" s="14"/>
      <c r="AJ146" s="14"/>
      <c r="AK146" s="14"/>
      <c r="AL146" s="14"/>
      <c r="AM146" s="332" t="str">
        <f>'USER FORM3'!$AY$17</f>
        <v/>
      </c>
      <c r="AN146" s="335" t="str">
        <f>'USER FORM3'!$AY$24</f>
        <v/>
      </c>
      <c r="AO146" s="336" t="str">
        <f>'USER FORM3'!$AY$18</f>
        <v/>
      </c>
      <c r="AP146" s="336" t="str">
        <f>'USER FORM3'!$AY$20</f>
        <v/>
      </c>
      <c r="AQ146" s="337" t="str">
        <f>'USER FORM3'!$AY$19</f>
        <v/>
      </c>
      <c r="AR146" s="337" t="str">
        <f>'USER FORM3'!$AY$22</f>
        <v/>
      </c>
      <c r="AS146" s="436" t="str">
        <f>'USER FORM3'!$AY$36</f>
        <v/>
      </c>
      <c r="AT146" s="336">
        <f>'USER FORM3'!$AY$23</f>
        <v>1</v>
      </c>
      <c r="AU146" s="336" t="str">
        <f>'USER FORM3'!$AY$21</f>
        <v/>
      </c>
      <c r="AV146" s="337" t="str">
        <f>IFERROR('USER FORM3'!$AY$25,"")</f>
        <v/>
      </c>
      <c r="AW146" s="338">
        <f>COUNTIFS(DEGREE_TYPE,"Bachelor",'USER FORM2'!$N$10:$N$21,"PROGRAM GRADUATED")+COUNTIFS(DEGREE_TYPE,"Bachelor",'USER FORM2'!$N$10:$N$21,"PROGRAM IN PROGRESS")</f>
        <v>0</v>
      </c>
      <c r="AX146" s="338">
        <f t="shared" si="4"/>
        <v>0</v>
      </c>
      <c r="AY146" s="338">
        <f t="shared" si="5"/>
        <v>0</v>
      </c>
      <c r="AZ146" s="332" t="str">
        <f>'USER FORM2'!$AQ$3</f>
        <v/>
      </c>
      <c r="BA146" s="337" t="str">
        <f>'USER FORM5'!$AP$2</f>
        <v/>
      </c>
      <c r="BB146" s="332" t="str">
        <f>IF('USER FORM5'!$AE$2=0,"",'USER FORM5'!$AE$2)</f>
        <v>NO</v>
      </c>
      <c r="BC146" s="337" t="str">
        <f>'USER FORM5'!$AZ$2</f>
        <v>NO EXTC</v>
      </c>
      <c r="BD146" s="332" t="str">
        <f>IF('USER FEEDBACK'!$C$47=0,"",'USER FEEDBACK'!$C$47)</f>
        <v/>
      </c>
      <c r="BE146" t="str">
        <f>'USER FEEDBACK'!$Q$8</f>
        <v>NO</v>
      </c>
      <c r="BF146" t="str">
        <f>'USER FEEDBACK'!$Q$11</f>
        <v>Missing Information</v>
      </c>
      <c r="BG146" t="str">
        <f>'USER FEEDBACK'!$Q$14</f>
        <v>No</v>
      </c>
      <c r="BH146" t="str">
        <f>'USER FEEDBACK'!$Q$20&amp;" "&amp;'USER FEEDBACK'!$Q$21&amp;" "&amp;'USER FEEDBACK'!$Q$22</f>
        <v xml:space="preserve">  - -  - -</v>
      </c>
      <c r="BI146" t="str">
        <f>'USER FORM1'!$C$65</f>
        <v>VERSION 2</v>
      </c>
      <c r="BJ146">
        <f>'USER FORM4'!$G$38</f>
        <v>0</v>
      </c>
      <c r="BK146">
        <f>'USER FEEDBACK'!$V$7</f>
        <v>0</v>
      </c>
      <c r="BL146" t="str">
        <f>(IF(OR('USER FEEDBACK'!$Z$64,'USER FEEDBACK'!$Z$31="Q4R"),"Y","N"))</f>
        <v>N</v>
      </c>
      <c r="BM146">
        <f>'USER FORM1'!$D$25</f>
        <v>0</v>
      </c>
      <c r="BN146">
        <f>'USER FORM1'!$D$26</f>
        <v>0</v>
      </c>
      <c r="BO146">
        <f>'USER FORM1'!$D$27</f>
        <v>0</v>
      </c>
      <c r="BP146" t="str">
        <f>IF('USER FEEDBACK'!$AA$64=TRUE, "Y","N")</f>
        <v>N</v>
      </c>
      <c r="BQ146" t="str">
        <f>IF('USER FEEDBACK'!$AC$64=TRUE, "Y","N")</f>
        <v>N</v>
      </c>
      <c r="BR146" t="str">
        <f>IF('USER FEEDBACK'!$AB$64=TRUE, "Y","N")</f>
        <v>N</v>
      </c>
      <c r="BS146" t="str">
        <f>IF('USER FEEDBACK'!$AD$64=TRUE, "Y","N")</f>
        <v>N</v>
      </c>
      <c r="BT146" t="str">
        <f>IF('USER FEEDBACK'!$AE$64=TRUE, "Y","N")</f>
        <v>N</v>
      </c>
      <c r="BU146" t="str">
        <f>IF('USER FEEDBACK'!$AF$64=TRUE, "Y","N")</f>
        <v>N</v>
      </c>
      <c r="BV146">
        <f>'CHECK CONTEXT'!$B$8</f>
        <v>0</v>
      </c>
      <c r="BW146" s="15">
        <f>'CHECK CONTEXT'!$B$12</f>
        <v>0</v>
      </c>
      <c r="BX146">
        <f>'CHECK CONTEXT'!$I$5</f>
        <v>0</v>
      </c>
      <c r="BY146">
        <f ca="1">SUM('USER FEEDBACK'!$G$7:$G$17)</f>
        <v>0</v>
      </c>
      <c r="BZ146">
        <f>'CHECK CONTEXT'!$B$5</f>
        <v>0</v>
      </c>
      <c r="CA146">
        <f>'CHECK CONTEXT'!$B$6</f>
        <v>0</v>
      </c>
      <c r="CB146">
        <f>'CHECK CONTEXT'!$B$7</f>
        <v>0</v>
      </c>
      <c r="CC146">
        <f>'CHECK CONTEXT'!$B$8</f>
        <v>0</v>
      </c>
      <c r="CD146">
        <f>'CHECK CONTEXT'!$B$9</f>
        <v>0</v>
      </c>
    </row>
    <row r="147" spans="1:82">
      <c r="A147" s="332" t="str">
        <f>IF('USER FORM1'!$C$10="","",'USER FORM1'!$C$10)</f>
        <v/>
      </c>
      <c r="B147" s="332" t="str">
        <f>IF('USER FORM1'!$D$10="","",'USER FORM1'!$D$10)</f>
        <v/>
      </c>
      <c r="C147" s="332" t="str">
        <f>TRIM(IF('USER FORM1'!$E$10="", "",'USER FORM1'!$E$10))</f>
        <v/>
      </c>
      <c r="D147" s="332" t="str">
        <f>IF('USER FORM1'!$F$10="","",'USER FORM1'!$F$10)</f>
        <v/>
      </c>
      <c r="E147" s="332" t="str">
        <f>IF('USER FORM1'!$G$10="", "",'USER FORM1'!$G$10)</f>
        <v/>
      </c>
      <c r="F147" s="339" t="s">
        <v>16107</v>
      </c>
      <c r="G147" s="340" t="str">
        <f>IF(ISERROR(VLOOKUP($S147,'USER FORM2'!$B$10:$AU$21,2,FALSE)),"",VLOOKUP($S147,'USER FORM2'!$B$10:$AU$21,2,FALSE))</f>
        <v/>
      </c>
      <c r="H147" s="340" t="str">
        <f>IF(ISERROR(VLOOKUP($S147,'USER FORM2'!$B$10:$AU$21,3,FALSE)),"",VLOOKUP($S147,'USER FORM2'!$B$10:$AU$21,3,FALSE))</f>
        <v/>
      </c>
      <c r="I147" s="340" t="str">
        <f>IF(ISERROR(VLOOKUP($S147,'USER FORM2'!$B$10:$AU$21,4,FALSE)),"",VLOOKUP($S147,'USER FORM2'!$B$10:$AU$21,4,FALSE))</f>
        <v/>
      </c>
      <c r="J147" s="340" t="str">
        <f>IF(ISERROR(VLOOKUP($S147,'USER FORM2'!$B$10:$AU$21,5,FALSE)),"",VLOOKUP($S147,'USER FORM2'!$B$10:$AU$21,5,FALSE))</f>
        <v/>
      </c>
      <c r="K147" s="340" t="str">
        <f>IF(ISERROR(VLOOKUP($S147,'USER FORM2'!$B$10:$AU$21,6,FALSE)),"",VLOOKUP($S147,'USER FORM2'!$B$10:$AU$21,6,FALSE))</f>
        <v/>
      </c>
      <c r="L147" s="340" t="str">
        <f>IF(ISERROR(VLOOKUP($S147,'USER FORM2'!$B$10:$AU$21,7,FALSE)),"",VLOOKUP($S147,'USER FORM2'!$B$10:$AU$21,7,FALSE))</f>
        <v/>
      </c>
      <c r="M147" s="341" t="str">
        <f>IF(ISERROR(VLOOKUP($S147,'USER FORM2'!$B$10:$BB$21,51,FALSE)),"",VLOOKUP($S147,'USER FORM2'!$B$10:$BB$21,51,FALSE))</f>
        <v/>
      </c>
      <c r="N147" s="341" t="str">
        <f>IF(ISERROR(VLOOKUP($S147,'USER FORM2'!$B$10:$BB$21,52,FALSE)),"",VLOOKUP($S147,'USER FORM2'!$B$10:$BB$21,52,FALSE))</f>
        <v/>
      </c>
      <c r="O147" s="341" t="str">
        <f>IF(ISERROR(VLOOKUP($S147,'USER FORM2'!$B$10:$BB$21,12,FALSE)),"",VLOOKUP($S147,'USER FORM2'!$B$10:$BB$21,12,FALSE))</f>
        <v/>
      </c>
      <c r="P147" s="342" t="str">
        <f>IF(ISERROR(VLOOKUP($S147,'USER FORM2'!$B$10:$BB$21,13,FALSE)),"",IF(VLOOKUP($S147,'USER FORM2'!$B$10:$BB$21,13,FALSE)="","",VLOOKUP($S147,'USER FORM2'!$B$10:$BB$21,13,FALSE)))</f>
        <v/>
      </c>
      <c r="Q147" s="342" t="str">
        <f>IF(ISERROR(VLOOKUP($S147,'USER FORM2'!$B$10:$BB$21,16,FALSE)),"",VLOOKUP($S147,'USER FORM2'!$B$10:$BB$21,16,FALSE))</f>
        <v/>
      </c>
      <c r="R147" s="342" t="str">
        <f>IF(ISERROR(VLOOKUP($S147,'USER FORM2'!$B$10:$AW$21,43,FALSE)),"",VLOOKUP($S147,'USER FORM2'!$B$10:$AW$21,43,FALSE))</f>
        <v/>
      </c>
      <c r="S147" s="340" t="str">
        <f>IF('USER FORM3'!C148="","",'USER FORM3'!C148)</f>
        <v/>
      </c>
      <c r="T147" s="340" t="str">
        <f>IF('USER FORM3'!D148="","",'USER FORM3'!D148)</f>
        <v/>
      </c>
      <c r="U147" s="340" t="str">
        <f>IF('USER FORM3'!E148="","",'USER FORM3'!E148)</f>
        <v/>
      </c>
      <c r="V147" s="340" t="str">
        <f>IF('USER FORM3'!F148="","",'USER FORM3'!F148)</f>
        <v/>
      </c>
      <c r="W147" s="340" t="str">
        <f>IF('USER FORM3'!G148="","",'USER FORM3'!G148)</f>
        <v/>
      </c>
      <c r="X147" s="340" t="str">
        <f>IF('USER FORM3'!H148="","",'USER FORM3'!H148)</f>
        <v/>
      </c>
      <c r="Y147" s="340" t="str">
        <f>IF('USER FORM3'!I148="","",'USER FORM3'!I148)</f>
        <v/>
      </c>
      <c r="Z147" s="340" t="str">
        <f>IF('USER FORM3'!J148="","",'USER FORM3'!J148)</f>
        <v/>
      </c>
      <c r="AA147" s="340" t="str">
        <f>IF('USER FORM3'!K148="","",'USER FORM3'!K148)</f>
        <v/>
      </c>
      <c r="AB147" s="340" t="str">
        <f>IF('USER FORM3'!L148="","",'USER FORM3'!L148)</f>
        <v/>
      </c>
      <c r="AC147" s="340" t="str">
        <f>IF('USER FORM3'!M148="","",'USER FORM3'!M148)</f>
        <v/>
      </c>
      <c r="AD147" s="340" t="str">
        <f>IF('USER FORM3'!N148="","",'USER FORM3'!N148)</f>
        <v/>
      </c>
      <c r="AE147" s="340" t="str">
        <f>IF('USER FORM3'!O148="","",'USER FORM3'!O148)</f>
        <v/>
      </c>
      <c r="AF147" s="340" t="str">
        <f>IF('USER FORM3'!P148="","",'USER FORM3'!P148)</f>
        <v/>
      </c>
      <c r="AG147" s="340" t="str">
        <f>IF('USER FORM3'!Q148="","",'USER FORM3'!Q148)</f>
        <v/>
      </c>
      <c r="AH147" s="14"/>
      <c r="AI147" s="14"/>
      <c r="AJ147" s="14"/>
      <c r="AK147" s="14"/>
      <c r="AL147" s="14"/>
      <c r="AM147" s="332" t="str">
        <f>'USER FORM3'!$AY$17</f>
        <v/>
      </c>
      <c r="AN147" s="335" t="str">
        <f>'USER FORM3'!$AY$24</f>
        <v/>
      </c>
      <c r="AO147" s="336" t="str">
        <f>'USER FORM3'!$AY$18</f>
        <v/>
      </c>
      <c r="AP147" s="336" t="str">
        <f>'USER FORM3'!$AY$20</f>
        <v/>
      </c>
      <c r="AQ147" s="337" t="str">
        <f>'USER FORM3'!$AY$19</f>
        <v/>
      </c>
      <c r="AR147" s="337" t="str">
        <f>'USER FORM3'!$AY$22</f>
        <v/>
      </c>
      <c r="AS147" s="436" t="str">
        <f>'USER FORM3'!$AY$36</f>
        <v/>
      </c>
      <c r="AT147" s="336">
        <f>'USER FORM3'!$AY$23</f>
        <v>1</v>
      </c>
      <c r="AU147" s="336" t="str">
        <f>'USER FORM3'!$AY$21</f>
        <v/>
      </c>
      <c r="AV147" s="337" t="str">
        <f>IFERROR('USER FORM3'!$AY$25,"")</f>
        <v/>
      </c>
      <c r="AW147" s="338">
        <f>COUNTIFS(DEGREE_TYPE,"Bachelor",'USER FORM2'!$N$10:$N$21,"PROGRAM GRADUATED")+COUNTIFS(DEGREE_TYPE,"Bachelor",'USER FORM2'!$N$10:$N$21,"PROGRAM IN PROGRESS")</f>
        <v>0</v>
      </c>
      <c r="AX147" s="338">
        <f t="shared" si="4"/>
        <v>0</v>
      </c>
      <c r="AY147" s="338">
        <f t="shared" si="5"/>
        <v>0</v>
      </c>
      <c r="AZ147" s="332" t="str">
        <f>'USER FORM2'!$AQ$3</f>
        <v/>
      </c>
      <c r="BA147" s="337" t="str">
        <f>'USER FORM5'!$AP$2</f>
        <v/>
      </c>
      <c r="BB147" s="332" t="str">
        <f>IF('USER FORM5'!$AE$2=0,"",'USER FORM5'!$AE$2)</f>
        <v>NO</v>
      </c>
      <c r="BC147" s="337" t="str">
        <f>'USER FORM5'!$AZ$2</f>
        <v>NO EXTC</v>
      </c>
      <c r="BD147" s="332" t="str">
        <f>IF('USER FEEDBACK'!$C$47=0,"",'USER FEEDBACK'!$C$47)</f>
        <v/>
      </c>
      <c r="BE147" t="str">
        <f>'USER FEEDBACK'!$Q$8</f>
        <v>NO</v>
      </c>
      <c r="BF147" t="str">
        <f>'USER FEEDBACK'!$Q$11</f>
        <v>Missing Information</v>
      </c>
      <c r="BG147" t="str">
        <f>'USER FEEDBACK'!$Q$14</f>
        <v>No</v>
      </c>
      <c r="BH147" t="str">
        <f>'USER FEEDBACK'!$Q$20&amp;" "&amp;'USER FEEDBACK'!$Q$21&amp;" "&amp;'USER FEEDBACK'!$Q$22</f>
        <v xml:space="preserve">  - -  - -</v>
      </c>
      <c r="BI147" t="str">
        <f>'USER FORM1'!$C$65</f>
        <v>VERSION 2</v>
      </c>
      <c r="BJ147">
        <f>'USER FORM4'!$G$38</f>
        <v>0</v>
      </c>
      <c r="BK147">
        <f>'USER FEEDBACK'!$V$7</f>
        <v>0</v>
      </c>
      <c r="BL147" t="str">
        <f>(IF(OR('USER FEEDBACK'!$Z$64,'USER FEEDBACK'!$Z$31="Q4R"),"Y","N"))</f>
        <v>N</v>
      </c>
      <c r="BM147">
        <f>'USER FORM1'!$D$25</f>
        <v>0</v>
      </c>
      <c r="BN147">
        <f>'USER FORM1'!$D$26</f>
        <v>0</v>
      </c>
      <c r="BO147">
        <f>'USER FORM1'!$D$27</f>
        <v>0</v>
      </c>
      <c r="BP147" t="str">
        <f>IF('USER FEEDBACK'!$AA$64=TRUE, "Y","N")</f>
        <v>N</v>
      </c>
      <c r="BQ147" t="str">
        <f>IF('USER FEEDBACK'!$AC$64=TRUE, "Y","N")</f>
        <v>N</v>
      </c>
      <c r="BR147" t="str">
        <f>IF('USER FEEDBACK'!$AB$64=TRUE, "Y","N")</f>
        <v>N</v>
      </c>
      <c r="BS147" t="str">
        <f>IF('USER FEEDBACK'!$AD$64=TRUE, "Y","N")</f>
        <v>N</v>
      </c>
      <c r="BT147" t="str">
        <f>IF('USER FEEDBACK'!$AE$64=TRUE, "Y","N")</f>
        <v>N</v>
      </c>
      <c r="BU147" t="str">
        <f>IF('USER FEEDBACK'!$AF$64=TRUE, "Y","N")</f>
        <v>N</v>
      </c>
      <c r="BV147">
        <f>'CHECK CONTEXT'!$B$8</f>
        <v>0</v>
      </c>
      <c r="BW147" s="15">
        <f>'CHECK CONTEXT'!$B$12</f>
        <v>0</v>
      </c>
      <c r="BX147">
        <f>'CHECK CONTEXT'!$I$5</f>
        <v>0</v>
      </c>
      <c r="BY147">
        <f ca="1">SUM('USER FEEDBACK'!$G$7:$G$17)</f>
        <v>0</v>
      </c>
      <c r="BZ147">
        <f>'CHECK CONTEXT'!$B$5</f>
        <v>0</v>
      </c>
      <c r="CA147">
        <f>'CHECK CONTEXT'!$B$6</f>
        <v>0</v>
      </c>
      <c r="CB147">
        <f>'CHECK CONTEXT'!$B$7</f>
        <v>0</v>
      </c>
      <c r="CC147">
        <f>'CHECK CONTEXT'!$B$8</f>
        <v>0</v>
      </c>
      <c r="CD147">
        <f>'CHECK CONTEXT'!$B$9</f>
        <v>0</v>
      </c>
    </row>
    <row r="148" spans="1:82">
      <c r="A148" s="332" t="str">
        <f>IF('USER FORM1'!$C$10="","",'USER FORM1'!$C$10)</f>
        <v/>
      </c>
      <c r="B148" s="332" t="str">
        <f>IF('USER FORM1'!$D$10="","",'USER FORM1'!$D$10)</f>
        <v/>
      </c>
      <c r="C148" s="332" t="str">
        <f>TRIM(IF('USER FORM1'!$E$10="", "",'USER FORM1'!$E$10))</f>
        <v/>
      </c>
      <c r="D148" s="332" t="str">
        <f>IF('USER FORM1'!$F$10="","",'USER FORM1'!$F$10)</f>
        <v/>
      </c>
      <c r="E148" s="332" t="str">
        <f>IF('USER FORM1'!$G$10="", "",'USER FORM1'!$G$10)</f>
        <v/>
      </c>
      <c r="F148" s="339" t="s">
        <v>16107</v>
      </c>
      <c r="G148" s="340" t="str">
        <f>IF(ISERROR(VLOOKUP($S148,'USER FORM2'!$B$10:$AU$21,2,FALSE)),"",VLOOKUP($S148,'USER FORM2'!$B$10:$AU$21,2,FALSE))</f>
        <v/>
      </c>
      <c r="H148" s="340" t="str">
        <f>IF(ISERROR(VLOOKUP($S148,'USER FORM2'!$B$10:$AU$21,3,FALSE)),"",VLOOKUP($S148,'USER FORM2'!$B$10:$AU$21,3,FALSE))</f>
        <v/>
      </c>
      <c r="I148" s="340" t="str">
        <f>IF(ISERROR(VLOOKUP($S148,'USER FORM2'!$B$10:$AU$21,4,FALSE)),"",VLOOKUP($S148,'USER FORM2'!$B$10:$AU$21,4,FALSE))</f>
        <v/>
      </c>
      <c r="J148" s="340" t="str">
        <f>IF(ISERROR(VLOOKUP($S148,'USER FORM2'!$B$10:$AU$21,5,FALSE)),"",VLOOKUP($S148,'USER FORM2'!$B$10:$AU$21,5,FALSE))</f>
        <v/>
      </c>
      <c r="K148" s="340" t="str">
        <f>IF(ISERROR(VLOOKUP($S148,'USER FORM2'!$B$10:$AU$21,6,FALSE)),"",VLOOKUP($S148,'USER FORM2'!$B$10:$AU$21,6,FALSE))</f>
        <v/>
      </c>
      <c r="L148" s="340" t="str">
        <f>IF(ISERROR(VLOOKUP($S148,'USER FORM2'!$B$10:$AU$21,7,FALSE)),"",VLOOKUP($S148,'USER FORM2'!$B$10:$AU$21,7,FALSE))</f>
        <v/>
      </c>
      <c r="M148" s="341" t="str">
        <f>IF(ISERROR(VLOOKUP($S148,'USER FORM2'!$B$10:$BB$21,51,FALSE)),"",VLOOKUP($S148,'USER FORM2'!$B$10:$BB$21,51,FALSE))</f>
        <v/>
      </c>
      <c r="N148" s="341" t="str">
        <f>IF(ISERROR(VLOOKUP($S148,'USER FORM2'!$B$10:$BB$21,52,FALSE)),"",VLOOKUP($S148,'USER FORM2'!$B$10:$BB$21,52,FALSE))</f>
        <v/>
      </c>
      <c r="O148" s="341" t="str">
        <f>IF(ISERROR(VLOOKUP($S148,'USER FORM2'!$B$10:$BB$21,12,FALSE)),"",VLOOKUP($S148,'USER FORM2'!$B$10:$BB$21,12,FALSE))</f>
        <v/>
      </c>
      <c r="P148" s="342" t="str">
        <f>IF(ISERROR(VLOOKUP($S148,'USER FORM2'!$B$10:$BB$21,13,FALSE)),"",IF(VLOOKUP($S148,'USER FORM2'!$B$10:$BB$21,13,FALSE)="","",VLOOKUP($S148,'USER FORM2'!$B$10:$BB$21,13,FALSE)))</f>
        <v/>
      </c>
      <c r="Q148" s="342" t="str">
        <f>IF(ISERROR(VLOOKUP($S148,'USER FORM2'!$B$10:$BB$21,16,FALSE)),"",VLOOKUP($S148,'USER FORM2'!$B$10:$BB$21,16,FALSE))</f>
        <v/>
      </c>
      <c r="R148" s="342" t="str">
        <f>IF(ISERROR(VLOOKUP($S148,'USER FORM2'!$B$10:$AW$21,43,FALSE)),"",VLOOKUP($S148,'USER FORM2'!$B$10:$AW$21,43,FALSE))</f>
        <v/>
      </c>
      <c r="S148" s="340" t="str">
        <f>IF('USER FORM3'!C149="","",'USER FORM3'!C149)</f>
        <v/>
      </c>
      <c r="T148" s="340" t="str">
        <f>IF('USER FORM3'!D149="","",'USER FORM3'!D149)</f>
        <v/>
      </c>
      <c r="U148" s="340" t="str">
        <f>IF('USER FORM3'!E149="","",'USER FORM3'!E149)</f>
        <v/>
      </c>
      <c r="V148" s="340" t="str">
        <f>IF('USER FORM3'!F149="","",'USER FORM3'!F149)</f>
        <v/>
      </c>
      <c r="W148" s="340" t="str">
        <f>IF('USER FORM3'!G149="","",'USER FORM3'!G149)</f>
        <v/>
      </c>
      <c r="X148" s="340" t="str">
        <f>IF('USER FORM3'!H149="","",'USER FORM3'!H149)</f>
        <v/>
      </c>
      <c r="Y148" s="340" t="str">
        <f>IF('USER FORM3'!I149="","",'USER FORM3'!I149)</f>
        <v/>
      </c>
      <c r="Z148" s="340" t="str">
        <f>IF('USER FORM3'!J149="","",'USER FORM3'!J149)</f>
        <v/>
      </c>
      <c r="AA148" s="340" t="str">
        <f>IF('USER FORM3'!K149="","",'USER FORM3'!K149)</f>
        <v/>
      </c>
      <c r="AB148" s="340" t="str">
        <f>IF('USER FORM3'!L149="","",'USER FORM3'!L149)</f>
        <v/>
      </c>
      <c r="AC148" s="340" t="str">
        <f>IF('USER FORM3'!M149="","",'USER FORM3'!M149)</f>
        <v/>
      </c>
      <c r="AD148" s="340" t="str">
        <f>IF('USER FORM3'!N149="","",'USER FORM3'!N149)</f>
        <v/>
      </c>
      <c r="AE148" s="340" t="str">
        <f>IF('USER FORM3'!O149="","",'USER FORM3'!O149)</f>
        <v/>
      </c>
      <c r="AF148" s="340" t="str">
        <f>IF('USER FORM3'!P149="","",'USER FORM3'!P149)</f>
        <v/>
      </c>
      <c r="AG148" s="340" t="str">
        <f>IF('USER FORM3'!Q149="","",'USER FORM3'!Q149)</f>
        <v/>
      </c>
      <c r="AH148" s="14"/>
      <c r="AI148" s="14"/>
      <c r="AJ148" s="14"/>
      <c r="AK148" s="14"/>
      <c r="AL148" s="14"/>
      <c r="AM148" s="332" t="str">
        <f>'USER FORM3'!$AY$17</f>
        <v/>
      </c>
      <c r="AN148" s="335" t="str">
        <f>'USER FORM3'!$AY$24</f>
        <v/>
      </c>
      <c r="AO148" s="336" t="str">
        <f>'USER FORM3'!$AY$18</f>
        <v/>
      </c>
      <c r="AP148" s="336" t="str">
        <f>'USER FORM3'!$AY$20</f>
        <v/>
      </c>
      <c r="AQ148" s="337" t="str">
        <f>'USER FORM3'!$AY$19</f>
        <v/>
      </c>
      <c r="AR148" s="337" t="str">
        <f>'USER FORM3'!$AY$22</f>
        <v/>
      </c>
      <c r="AS148" s="436" t="str">
        <f>'USER FORM3'!$AY$36</f>
        <v/>
      </c>
      <c r="AT148" s="336">
        <f>'USER FORM3'!$AY$23</f>
        <v>1</v>
      </c>
      <c r="AU148" s="336" t="str">
        <f>'USER FORM3'!$AY$21</f>
        <v/>
      </c>
      <c r="AV148" s="337" t="str">
        <f>IFERROR('USER FORM3'!$AY$25,"")</f>
        <v/>
      </c>
      <c r="AW148" s="338">
        <f>COUNTIFS(DEGREE_TYPE,"Bachelor",'USER FORM2'!$N$10:$N$21,"PROGRAM GRADUATED")+COUNTIFS(DEGREE_TYPE,"Bachelor",'USER FORM2'!$N$10:$N$21,"PROGRAM IN PROGRESS")</f>
        <v>0</v>
      </c>
      <c r="AX148" s="338">
        <f t="shared" si="4"/>
        <v>0</v>
      </c>
      <c r="AY148" s="338">
        <f t="shared" si="5"/>
        <v>0</v>
      </c>
      <c r="AZ148" s="332" t="str">
        <f>'USER FORM2'!$AQ$3</f>
        <v/>
      </c>
      <c r="BA148" s="337" t="str">
        <f>'USER FORM5'!$AP$2</f>
        <v/>
      </c>
      <c r="BB148" s="332" t="str">
        <f>IF('USER FORM5'!$AE$2=0,"",'USER FORM5'!$AE$2)</f>
        <v>NO</v>
      </c>
      <c r="BC148" s="337" t="str">
        <f>'USER FORM5'!$AZ$2</f>
        <v>NO EXTC</v>
      </c>
      <c r="BD148" s="332" t="str">
        <f>IF('USER FEEDBACK'!$C$47=0,"",'USER FEEDBACK'!$C$47)</f>
        <v/>
      </c>
      <c r="BE148" t="str">
        <f>'USER FEEDBACK'!$Q$8</f>
        <v>NO</v>
      </c>
      <c r="BF148" t="str">
        <f>'USER FEEDBACK'!$Q$11</f>
        <v>Missing Information</v>
      </c>
      <c r="BG148" t="str">
        <f>'USER FEEDBACK'!$Q$14</f>
        <v>No</v>
      </c>
      <c r="BH148" t="str">
        <f>'USER FEEDBACK'!$Q$20&amp;" "&amp;'USER FEEDBACK'!$Q$21&amp;" "&amp;'USER FEEDBACK'!$Q$22</f>
        <v xml:space="preserve">  - -  - -</v>
      </c>
      <c r="BI148" t="str">
        <f>'USER FORM1'!$C$65</f>
        <v>VERSION 2</v>
      </c>
      <c r="BJ148">
        <f>'USER FORM4'!$G$38</f>
        <v>0</v>
      </c>
      <c r="BK148">
        <f>'USER FEEDBACK'!$V$7</f>
        <v>0</v>
      </c>
      <c r="BL148" t="str">
        <f>(IF(OR('USER FEEDBACK'!$Z$64,'USER FEEDBACK'!$Z$31="Q4R"),"Y","N"))</f>
        <v>N</v>
      </c>
      <c r="BM148">
        <f>'USER FORM1'!$D$25</f>
        <v>0</v>
      </c>
      <c r="BN148">
        <f>'USER FORM1'!$D$26</f>
        <v>0</v>
      </c>
      <c r="BO148">
        <f>'USER FORM1'!$D$27</f>
        <v>0</v>
      </c>
      <c r="BP148" t="str">
        <f>IF('USER FEEDBACK'!$AA$64=TRUE, "Y","N")</f>
        <v>N</v>
      </c>
      <c r="BQ148" t="str">
        <f>IF('USER FEEDBACK'!$AC$64=TRUE, "Y","N")</f>
        <v>N</v>
      </c>
      <c r="BR148" t="str">
        <f>IF('USER FEEDBACK'!$AB$64=TRUE, "Y","N")</f>
        <v>N</v>
      </c>
      <c r="BS148" t="str">
        <f>IF('USER FEEDBACK'!$AD$64=TRUE, "Y","N")</f>
        <v>N</v>
      </c>
      <c r="BT148" t="str">
        <f>IF('USER FEEDBACK'!$AE$64=TRUE, "Y","N")</f>
        <v>N</v>
      </c>
      <c r="BU148" t="str">
        <f>IF('USER FEEDBACK'!$AF$64=TRUE, "Y","N")</f>
        <v>N</v>
      </c>
      <c r="BV148">
        <f>'CHECK CONTEXT'!$B$8</f>
        <v>0</v>
      </c>
      <c r="BW148" s="15">
        <f>'CHECK CONTEXT'!$B$12</f>
        <v>0</v>
      </c>
      <c r="BX148">
        <f>'CHECK CONTEXT'!$I$5</f>
        <v>0</v>
      </c>
      <c r="BY148">
        <f ca="1">SUM('USER FEEDBACK'!$G$7:$G$17)</f>
        <v>0</v>
      </c>
      <c r="BZ148">
        <f>'CHECK CONTEXT'!$B$5</f>
        <v>0</v>
      </c>
      <c r="CA148">
        <f>'CHECK CONTEXT'!$B$6</f>
        <v>0</v>
      </c>
      <c r="CB148">
        <f>'CHECK CONTEXT'!$B$7</f>
        <v>0</v>
      </c>
      <c r="CC148">
        <f>'CHECK CONTEXT'!$B$8</f>
        <v>0</v>
      </c>
      <c r="CD148">
        <f>'CHECK CONTEXT'!$B$9</f>
        <v>0</v>
      </c>
    </row>
    <row r="149" spans="1:82">
      <c r="A149" s="332" t="str">
        <f>IF('USER FORM1'!$C$10="","",'USER FORM1'!$C$10)</f>
        <v/>
      </c>
      <c r="B149" s="332" t="str">
        <f>IF('USER FORM1'!$D$10="","",'USER FORM1'!$D$10)</f>
        <v/>
      </c>
      <c r="C149" s="332" t="str">
        <f>TRIM(IF('USER FORM1'!$E$10="", "",'USER FORM1'!$E$10))</f>
        <v/>
      </c>
      <c r="D149" s="332" t="str">
        <f>IF('USER FORM1'!$F$10="","",'USER FORM1'!$F$10)</f>
        <v/>
      </c>
      <c r="E149" s="332" t="str">
        <f>IF('USER FORM1'!$G$10="", "",'USER FORM1'!$G$10)</f>
        <v/>
      </c>
      <c r="F149" s="339" t="s">
        <v>16107</v>
      </c>
      <c r="G149" s="340" t="str">
        <f>IF(ISERROR(VLOOKUP($S149,'USER FORM2'!$B$10:$AU$21,2,FALSE)),"",VLOOKUP($S149,'USER FORM2'!$B$10:$AU$21,2,FALSE))</f>
        <v/>
      </c>
      <c r="H149" s="340" t="str">
        <f>IF(ISERROR(VLOOKUP($S149,'USER FORM2'!$B$10:$AU$21,3,FALSE)),"",VLOOKUP($S149,'USER FORM2'!$B$10:$AU$21,3,FALSE))</f>
        <v/>
      </c>
      <c r="I149" s="340" t="str">
        <f>IF(ISERROR(VLOOKUP($S149,'USER FORM2'!$B$10:$AU$21,4,FALSE)),"",VLOOKUP($S149,'USER FORM2'!$B$10:$AU$21,4,FALSE))</f>
        <v/>
      </c>
      <c r="J149" s="340" t="str">
        <f>IF(ISERROR(VLOOKUP($S149,'USER FORM2'!$B$10:$AU$21,5,FALSE)),"",VLOOKUP($S149,'USER FORM2'!$B$10:$AU$21,5,FALSE))</f>
        <v/>
      </c>
      <c r="K149" s="340" t="str">
        <f>IF(ISERROR(VLOOKUP($S149,'USER FORM2'!$B$10:$AU$21,6,FALSE)),"",VLOOKUP($S149,'USER FORM2'!$B$10:$AU$21,6,FALSE))</f>
        <v/>
      </c>
      <c r="L149" s="340" t="str">
        <f>IF(ISERROR(VLOOKUP($S149,'USER FORM2'!$B$10:$AU$21,7,FALSE)),"",VLOOKUP($S149,'USER FORM2'!$B$10:$AU$21,7,FALSE))</f>
        <v/>
      </c>
      <c r="M149" s="341" t="str">
        <f>IF(ISERROR(VLOOKUP($S149,'USER FORM2'!$B$10:$BB$21,51,FALSE)),"",VLOOKUP($S149,'USER FORM2'!$B$10:$BB$21,51,FALSE))</f>
        <v/>
      </c>
      <c r="N149" s="341" t="str">
        <f>IF(ISERROR(VLOOKUP($S149,'USER FORM2'!$B$10:$BB$21,52,FALSE)),"",VLOOKUP($S149,'USER FORM2'!$B$10:$BB$21,52,FALSE))</f>
        <v/>
      </c>
      <c r="O149" s="341" t="str">
        <f>IF(ISERROR(VLOOKUP($S149,'USER FORM2'!$B$10:$BB$21,12,FALSE)),"",VLOOKUP($S149,'USER FORM2'!$B$10:$BB$21,12,FALSE))</f>
        <v/>
      </c>
      <c r="P149" s="342" t="str">
        <f>IF(ISERROR(VLOOKUP($S149,'USER FORM2'!$B$10:$BB$21,13,FALSE)),"",IF(VLOOKUP($S149,'USER FORM2'!$B$10:$BB$21,13,FALSE)="","",VLOOKUP($S149,'USER FORM2'!$B$10:$BB$21,13,FALSE)))</f>
        <v/>
      </c>
      <c r="Q149" s="342" t="str">
        <f>IF(ISERROR(VLOOKUP($S149,'USER FORM2'!$B$10:$BB$21,16,FALSE)),"",VLOOKUP($S149,'USER FORM2'!$B$10:$BB$21,16,FALSE))</f>
        <v/>
      </c>
      <c r="R149" s="342" t="str">
        <f>IF(ISERROR(VLOOKUP($S149,'USER FORM2'!$B$10:$AW$21,43,FALSE)),"",VLOOKUP($S149,'USER FORM2'!$B$10:$AW$21,43,FALSE))</f>
        <v/>
      </c>
      <c r="S149" s="340" t="str">
        <f>IF('USER FORM3'!C150="","",'USER FORM3'!C150)</f>
        <v/>
      </c>
      <c r="T149" s="340" t="str">
        <f>IF('USER FORM3'!D150="","",'USER FORM3'!D150)</f>
        <v/>
      </c>
      <c r="U149" s="340" t="str">
        <f>IF('USER FORM3'!E150="","",'USER FORM3'!E150)</f>
        <v/>
      </c>
      <c r="V149" s="340" t="str">
        <f>IF('USER FORM3'!F150="","",'USER FORM3'!F150)</f>
        <v/>
      </c>
      <c r="W149" s="340" t="str">
        <f>IF('USER FORM3'!G150="","",'USER FORM3'!G150)</f>
        <v/>
      </c>
      <c r="X149" s="340" t="str">
        <f>IF('USER FORM3'!H150="","",'USER FORM3'!H150)</f>
        <v/>
      </c>
      <c r="Y149" s="340" t="str">
        <f>IF('USER FORM3'!I150="","",'USER FORM3'!I150)</f>
        <v/>
      </c>
      <c r="Z149" s="340" t="str">
        <f>IF('USER FORM3'!J150="","",'USER FORM3'!J150)</f>
        <v/>
      </c>
      <c r="AA149" s="340" t="str">
        <f>IF('USER FORM3'!K150="","",'USER FORM3'!K150)</f>
        <v/>
      </c>
      <c r="AB149" s="340" t="str">
        <f>IF('USER FORM3'!L150="","",'USER FORM3'!L150)</f>
        <v/>
      </c>
      <c r="AC149" s="340" t="str">
        <f>IF('USER FORM3'!M150="","",'USER FORM3'!M150)</f>
        <v/>
      </c>
      <c r="AD149" s="340" t="str">
        <f>IF('USER FORM3'!N150="","",'USER FORM3'!N150)</f>
        <v/>
      </c>
      <c r="AE149" s="340" t="str">
        <f>IF('USER FORM3'!O150="","",'USER FORM3'!O150)</f>
        <v/>
      </c>
      <c r="AF149" s="340" t="str">
        <f>IF('USER FORM3'!P150="","",'USER FORM3'!P150)</f>
        <v/>
      </c>
      <c r="AG149" s="340" t="str">
        <f>IF('USER FORM3'!Q150="","",'USER FORM3'!Q150)</f>
        <v/>
      </c>
      <c r="AH149" s="14"/>
      <c r="AI149" s="14"/>
      <c r="AJ149" s="14"/>
      <c r="AK149" s="14"/>
      <c r="AL149" s="14"/>
      <c r="AM149" s="332" t="str">
        <f>'USER FORM3'!$AY$17</f>
        <v/>
      </c>
      <c r="AN149" s="335" t="str">
        <f>'USER FORM3'!$AY$24</f>
        <v/>
      </c>
      <c r="AO149" s="336" t="str">
        <f>'USER FORM3'!$AY$18</f>
        <v/>
      </c>
      <c r="AP149" s="336" t="str">
        <f>'USER FORM3'!$AY$20</f>
        <v/>
      </c>
      <c r="AQ149" s="337" t="str">
        <f>'USER FORM3'!$AY$19</f>
        <v/>
      </c>
      <c r="AR149" s="337" t="str">
        <f>'USER FORM3'!$AY$22</f>
        <v/>
      </c>
      <c r="AS149" s="436" t="str">
        <f>'USER FORM3'!$AY$36</f>
        <v/>
      </c>
      <c r="AT149" s="336">
        <f>'USER FORM3'!$AY$23</f>
        <v>1</v>
      </c>
      <c r="AU149" s="336" t="str">
        <f>'USER FORM3'!$AY$21</f>
        <v/>
      </c>
      <c r="AV149" s="337" t="str">
        <f>IFERROR('USER FORM3'!$AY$25,"")</f>
        <v/>
      </c>
      <c r="AW149" s="338">
        <f>COUNTIFS(DEGREE_TYPE,"Bachelor",'USER FORM2'!$N$10:$N$21,"PROGRAM GRADUATED")+COUNTIFS(DEGREE_TYPE,"Bachelor",'USER FORM2'!$N$10:$N$21,"PROGRAM IN PROGRESS")</f>
        <v>0</v>
      </c>
      <c r="AX149" s="338">
        <f t="shared" si="4"/>
        <v>0</v>
      </c>
      <c r="AY149" s="338">
        <f t="shared" si="5"/>
        <v>0</v>
      </c>
      <c r="AZ149" s="332" t="str">
        <f>'USER FORM2'!$AQ$3</f>
        <v/>
      </c>
      <c r="BA149" s="337" t="str">
        <f>'USER FORM5'!$AP$2</f>
        <v/>
      </c>
      <c r="BB149" s="332" t="str">
        <f>IF('USER FORM5'!$AE$2=0,"",'USER FORM5'!$AE$2)</f>
        <v>NO</v>
      </c>
      <c r="BC149" s="337" t="str">
        <f>'USER FORM5'!$AZ$2</f>
        <v>NO EXTC</v>
      </c>
      <c r="BD149" s="332" t="str">
        <f>IF('USER FEEDBACK'!$C$47=0,"",'USER FEEDBACK'!$C$47)</f>
        <v/>
      </c>
      <c r="BE149" t="str">
        <f>'USER FEEDBACK'!$Q$8</f>
        <v>NO</v>
      </c>
      <c r="BF149" t="str">
        <f>'USER FEEDBACK'!$Q$11</f>
        <v>Missing Information</v>
      </c>
      <c r="BG149" t="str">
        <f>'USER FEEDBACK'!$Q$14</f>
        <v>No</v>
      </c>
      <c r="BH149" t="str">
        <f>'USER FEEDBACK'!$Q$20&amp;" "&amp;'USER FEEDBACK'!$Q$21&amp;" "&amp;'USER FEEDBACK'!$Q$22</f>
        <v xml:space="preserve">  - -  - -</v>
      </c>
      <c r="BI149" t="str">
        <f>'USER FORM1'!$C$65</f>
        <v>VERSION 2</v>
      </c>
      <c r="BJ149">
        <f>'USER FORM4'!$G$38</f>
        <v>0</v>
      </c>
      <c r="BK149">
        <f>'USER FEEDBACK'!$V$7</f>
        <v>0</v>
      </c>
      <c r="BL149" t="str">
        <f>(IF(OR('USER FEEDBACK'!$Z$64,'USER FEEDBACK'!$Z$31="Q4R"),"Y","N"))</f>
        <v>N</v>
      </c>
      <c r="BM149">
        <f>'USER FORM1'!$D$25</f>
        <v>0</v>
      </c>
      <c r="BN149">
        <f>'USER FORM1'!$D$26</f>
        <v>0</v>
      </c>
      <c r="BO149">
        <f>'USER FORM1'!$D$27</f>
        <v>0</v>
      </c>
      <c r="BP149" t="str">
        <f>IF('USER FEEDBACK'!$AA$64=TRUE, "Y","N")</f>
        <v>N</v>
      </c>
      <c r="BQ149" t="str">
        <f>IF('USER FEEDBACK'!$AC$64=TRUE, "Y","N")</f>
        <v>N</v>
      </c>
      <c r="BR149" t="str">
        <f>IF('USER FEEDBACK'!$AB$64=TRUE, "Y","N")</f>
        <v>N</v>
      </c>
      <c r="BS149" t="str">
        <f>IF('USER FEEDBACK'!$AD$64=TRUE, "Y","N")</f>
        <v>N</v>
      </c>
      <c r="BT149" t="str">
        <f>IF('USER FEEDBACK'!$AE$64=TRUE, "Y","N")</f>
        <v>N</v>
      </c>
      <c r="BU149" t="str">
        <f>IF('USER FEEDBACK'!$AF$64=TRUE, "Y","N")</f>
        <v>N</v>
      </c>
      <c r="BV149">
        <f>'CHECK CONTEXT'!$B$8</f>
        <v>0</v>
      </c>
      <c r="BW149" s="15">
        <f>'CHECK CONTEXT'!$B$12</f>
        <v>0</v>
      </c>
      <c r="BX149">
        <f>'CHECK CONTEXT'!$I$5</f>
        <v>0</v>
      </c>
      <c r="BY149">
        <f ca="1">SUM('USER FEEDBACK'!$G$7:$G$17)</f>
        <v>0</v>
      </c>
      <c r="BZ149">
        <f>'CHECK CONTEXT'!$B$5</f>
        <v>0</v>
      </c>
      <c r="CA149">
        <f>'CHECK CONTEXT'!$B$6</f>
        <v>0</v>
      </c>
      <c r="CB149">
        <f>'CHECK CONTEXT'!$B$7</f>
        <v>0</v>
      </c>
      <c r="CC149">
        <f>'CHECK CONTEXT'!$B$8</f>
        <v>0</v>
      </c>
      <c r="CD149">
        <f>'CHECK CONTEXT'!$B$9</f>
        <v>0</v>
      </c>
    </row>
    <row r="150" spans="1:82">
      <c r="A150" s="332" t="str">
        <f>IF('USER FORM1'!$C$10="","",'USER FORM1'!$C$10)</f>
        <v/>
      </c>
      <c r="B150" s="332" t="str">
        <f>IF('USER FORM1'!$D$10="","",'USER FORM1'!$D$10)</f>
        <v/>
      </c>
      <c r="C150" s="332" t="str">
        <f>TRIM(IF('USER FORM1'!$E$10="", "",'USER FORM1'!$E$10))</f>
        <v/>
      </c>
      <c r="D150" s="332" t="str">
        <f>IF('USER FORM1'!$F$10="","",'USER FORM1'!$F$10)</f>
        <v/>
      </c>
      <c r="E150" s="332" t="str">
        <f>IF('USER FORM1'!$G$10="", "",'USER FORM1'!$G$10)</f>
        <v/>
      </c>
      <c r="F150" s="339" t="s">
        <v>16107</v>
      </c>
      <c r="G150" s="340" t="str">
        <f>IF(ISERROR(VLOOKUP($S150,'USER FORM2'!$B$10:$AU$21,2,FALSE)),"",VLOOKUP($S150,'USER FORM2'!$B$10:$AU$21,2,FALSE))</f>
        <v/>
      </c>
      <c r="H150" s="340" t="str">
        <f>IF(ISERROR(VLOOKUP($S150,'USER FORM2'!$B$10:$AU$21,3,FALSE)),"",VLOOKUP($S150,'USER FORM2'!$B$10:$AU$21,3,FALSE))</f>
        <v/>
      </c>
      <c r="I150" s="340" t="str">
        <f>IF(ISERROR(VLOOKUP($S150,'USER FORM2'!$B$10:$AU$21,4,FALSE)),"",VLOOKUP($S150,'USER FORM2'!$B$10:$AU$21,4,FALSE))</f>
        <v/>
      </c>
      <c r="J150" s="340" t="str">
        <f>IF(ISERROR(VLOOKUP($S150,'USER FORM2'!$B$10:$AU$21,5,FALSE)),"",VLOOKUP($S150,'USER FORM2'!$B$10:$AU$21,5,FALSE))</f>
        <v/>
      </c>
      <c r="K150" s="340" t="str">
        <f>IF(ISERROR(VLOOKUP($S150,'USER FORM2'!$B$10:$AU$21,6,FALSE)),"",VLOOKUP($S150,'USER FORM2'!$B$10:$AU$21,6,FALSE))</f>
        <v/>
      </c>
      <c r="L150" s="340" t="str">
        <f>IF(ISERROR(VLOOKUP($S150,'USER FORM2'!$B$10:$AU$21,7,FALSE)),"",VLOOKUP($S150,'USER FORM2'!$B$10:$AU$21,7,FALSE))</f>
        <v/>
      </c>
      <c r="M150" s="341" t="str">
        <f>IF(ISERROR(VLOOKUP($S150,'USER FORM2'!$B$10:$BB$21,51,FALSE)),"",VLOOKUP($S150,'USER FORM2'!$B$10:$BB$21,51,FALSE))</f>
        <v/>
      </c>
      <c r="N150" s="341" t="str">
        <f>IF(ISERROR(VLOOKUP($S150,'USER FORM2'!$B$10:$BB$21,52,FALSE)),"",VLOOKUP($S150,'USER FORM2'!$B$10:$BB$21,52,FALSE))</f>
        <v/>
      </c>
      <c r="O150" s="341" t="str">
        <f>IF(ISERROR(VLOOKUP($S150,'USER FORM2'!$B$10:$BB$21,12,FALSE)),"",VLOOKUP($S150,'USER FORM2'!$B$10:$BB$21,12,FALSE))</f>
        <v/>
      </c>
      <c r="P150" s="342" t="str">
        <f>IF(ISERROR(VLOOKUP($S150,'USER FORM2'!$B$10:$BB$21,13,FALSE)),"",IF(VLOOKUP($S150,'USER FORM2'!$B$10:$BB$21,13,FALSE)="","",VLOOKUP($S150,'USER FORM2'!$B$10:$BB$21,13,FALSE)))</f>
        <v/>
      </c>
      <c r="Q150" s="342" t="str">
        <f>IF(ISERROR(VLOOKUP($S150,'USER FORM2'!$B$10:$BB$21,16,FALSE)),"",VLOOKUP($S150,'USER FORM2'!$B$10:$BB$21,16,FALSE))</f>
        <v/>
      </c>
      <c r="R150" s="342" t="str">
        <f>IF(ISERROR(VLOOKUP($S150,'USER FORM2'!$B$10:$AW$21,43,FALSE)),"",VLOOKUP($S150,'USER FORM2'!$B$10:$AW$21,43,FALSE))</f>
        <v/>
      </c>
      <c r="S150" s="340" t="str">
        <f>IF('USER FORM3'!C151="","",'USER FORM3'!C151)</f>
        <v/>
      </c>
      <c r="T150" s="340" t="str">
        <f>IF('USER FORM3'!D151="","",'USER FORM3'!D151)</f>
        <v/>
      </c>
      <c r="U150" s="340" t="str">
        <f>IF('USER FORM3'!E151="","",'USER FORM3'!E151)</f>
        <v/>
      </c>
      <c r="V150" s="340" t="str">
        <f>IF('USER FORM3'!F151="","",'USER FORM3'!F151)</f>
        <v/>
      </c>
      <c r="W150" s="340" t="str">
        <f>IF('USER FORM3'!G151="","",'USER FORM3'!G151)</f>
        <v/>
      </c>
      <c r="X150" s="340" t="str">
        <f>IF('USER FORM3'!H151="","",'USER FORM3'!H151)</f>
        <v/>
      </c>
      <c r="Y150" s="340" t="str">
        <f>IF('USER FORM3'!I151="","",'USER FORM3'!I151)</f>
        <v/>
      </c>
      <c r="Z150" s="340" t="str">
        <f>IF('USER FORM3'!J151="","",'USER FORM3'!J151)</f>
        <v/>
      </c>
      <c r="AA150" s="340" t="str">
        <f>IF('USER FORM3'!K151="","",'USER FORM3'!K151)</f>
        <v/>
      </c>
      <c r="AB150" s="340" t="str">
        <f>IF('USER FORM3'!L151="","",'USER FORM3'!L151)</f>
        <v/>
      </c>
      <c r="AC150" s="340" t="str">
        <f>IF('USER FORM3'!M151="","",'USER FORM3'!M151)</f>
        <v/>
      </c>
      <c r="AD150" s="340" t="str">
        <f>IF('USER FORM3'!N151="","",'USER FORM3'!N151)</f>
        <v/>
      </c>
      <c r="AE150" s="340" t="str">
        <f>IF('USER FORM3'!O151="","",'USER FORM3'!O151)</f>
        <v/>
      </c>
      <c r="AF150" s="340" t="str">
        <f>IF('USER FORM3'!P151="","",'USER FORM3'!P151)</f>
        <v/>
      </c>
      <c r="AG150" s="340" t="str">
        <f>IF('USER FORM3'!Q151="","",'USER FORM3'!Q151)</f>
        <v/>
      </c>
      <c r="AH150" s="14"/>
      <c r="AI150" s="14"/>
      <c r="AJ150" s="14"/>
      <c r="AK150" s="14"/>
      <c r="AL150" s="14"/>
      <c r="AM150" s="332" t="str">
        <f>'USER FORM3'!$AY$17</f>
        <v/>
      </c>
      <c r="AN150" s="335" t="str">
        <f>'USER FORM3'!$AY$24</f>
        <v/>
      </c>
      <c r="AO150" s="336" t="str">
        <f>'USER FORM3'!$AY$18</f>
        <v/>
      </c>
      <c r="AP150" s="336" t="str">
        <f>'USER FORM3'!$AY$20</f>
        <v/>
      </c>
      <c r="AQ150" s="337" t="str">
        <f>'USER FORM3'!$AY$19</f>
        <v/>
      </c>
      <c r="AR150" s="337" t="str">
        <f>'USER FORM3'!$AY$22</f>
        <v/>
      </c>
      <c r="AS150" s="436" t="str">
        <f>'USER FORM3'!$AY$36</f>
        <v/>
      </c>
      <c r="AT150" s="336">
        <f>'USER FORM3'!$AY$23</f>
        <v>1</v>
      </c>
      <c r="AU150" s="336" t="str">
        <f>'USER FORM3'!$AY$21</f>
        <v/>
      </c>
      <c r="AV150" s="337" t="str">
        <f>IFERROR('USER FORM3'!$AY$25,"")</f>
        <v/>
      </c>
      <c r="AW150" s="338">
        <f>COUNTIFS(DEGREE_TYPE,"Bachelor",'USER FORM2'!$N$10:$N$21,"PROGRAM GRADUATED")+COUNTIFS(DEGREE_TYPE,"Bachelor",'USER FORM2'!$N$10:$N$21,"PROGRAM IN PROGRESS")</f>
        <v>0</v>
      </c>
      <c r="AX150" s="338">
        <f t="shared" si="4"/>
        <v>0</v>
      </c>
      <c r="AY150" s="338">
        <f t="shared" si="5"/>
        <v>0</v>
      </c>
      <c r="AZ150" s="332" t="str">
        <f>'USER FORM2'!$AQ$3</f>
        <v/>
      </c>
      <c r="BA150" s="337" t="str">
        <f>'USER FORM5'!$AP$2</f>
        <v/>
      </c>
      <c r="BB150" s="332" t="str">
        <f>IF('USER FORM5'!$AE$2=0,"",'USER FORM5'!$AE$2)</f>
        <v>NO</v>
      </c>
      <c r="BC150" s="337" t="str">
        <f>'USER FORM5'!$AZ$2</f>
        <v>NO EXTC</v>
      </c>
      <c r="BD150" s="332" t="str">
        <f>IF('USER FEEDBACK'!$C$47=0,"",'USER FEEDBACK'!$C$47)</f>
        <v/>
      </c>
      <c r="BE150" t="str">
        <f>'USER FEEDBACK'!$Q$8</f>
        <v>NO</v>
      </c>
      <c r="BF150" t="str">
        <f>'USER FEEDBACK'!$Q$11</f>
        <v>Missing Information</v>
      </c>
      <c r="BG150" t="str">
        <f>'USER FEEDBACK'!$Q$14</f>
        <v>No</v>
      </c>
      <c r="BH150" t="str">
        <f>'USER FEEDBACK'!$Q$20&amp;" "&amp;'USER FEEDBACK'!$Q$21&amp;" "&amp;'USER FEEDBACK'!$Q$22</f>
        <v xml:space="preserve">  - -  - -</v>
      </c>
      <c r="BI150" t="str">
        <f>'USER FORM1'!$C$65</f>
        <v>VERSION 2</v>
      </c>
      <c r="BJ150">
        <f>'USER FORM4'!$G$38</f>
        <v>0</v>
      </c>
      <c r="BK150">
        <f>'USER FEEDBACK'!$V$7</f>
        <v>0</v>
      </c>
      <c r="BL150" t="str">
        <f>(IF(OR('USER FEEDBACK'!$Z$64,'USER FEEDBACK'!$Z$31="Q4R"),"Y","N"))</f>
        <v>N</v>
      </c>
      <c r="BM150">
        <f>'USER FORM1'!$D$25</f>
        <v>0</v>
      </c>
      <c r="BN150">
        <f>'USER FORM1'!$D$26</f>
        <v>0</v>
      </c>
      <c r="BO150">
        <f>'USER FORM1'!$D$27</f>
        <v>0</v>
      </c>
      <c r="BP150" t="str">
        <f>IF('USER FEEDBACK'!$AA$64=TRUE, "Y","N")</f>
        <v>N</v>
      </c>
      <c r="BQ150" t="str">
        <f>IF('USER FEEDBACK'!$AC$64=TRUE, "Y","N")</f>
        <v>N</v>
      </c>
      <c r="BR150" t="str">
        <f>IF('USER FEEDBACK'!$AB$64=TRUE, "Y","N")</f>
        <v>N</v>
      </c>
      <c r="BS150" t="str">
        <f>IF('USER FEEDBACK'!$AD$64=TRUE, "Y","N")</f>
        <v>N</v>
      </c>
      <c r="BT150" t="str">
        <f>IF('USER FEEDBACK'!$AE$64=TRUE, "Y","N")</f>
        <v>N</v>
      </c>
      <c r="BU150" t="str">
        <f>IF('USER FEEDBACK'!$AF$64=TRUE, "Y","N")</f>
        <v>N</v>
      </c>
      <c r="BV150">
        <f>'CHECK CONTEXT'!$B$8</f>
        <v>0</v>
      </c>
      <c r="BW150" s="15">
        <f>'CHECK CONTEXT'!$B$12</f>
        <v>0</v>
      </c>
      <c r="BX150">
        <f>'CHECK CONTEXT'!$I$5</f>
        <v>0</v>
      </c>
      <c r="BY150">
        <f ca="1">SUM('USER FEEDBACK'!$G$7:$G$17)</f>
        <v>0</v>
      </c>
      <c r="BZ150">
        <f>'CHECK CONTEXT'!$B$5</f>
        <v>0</v>
      </c>
      <c r="CA150">
        <f>'CHECK CONTEXT'!$B$6</f>
        <v>0</v>
      </c>
      <c r="CB150">
        <f>'CHECK CONTEXT'!$B$7</f>
        <v>0</v>
      </c>
      <c r="CC150">
        <f>'CHECK CONTEXT'!$B$8</f>
        <v>0</v>
      </c>
      <c r="CD150">
        <f>'CHECK CONTEXT'!$B$9</f>
        <v>0</v>
      </c>
    </row>
    <row r="151" spans="1:82">
      <c r="A151" s="332" t="str">
        <f>IF('USER FORM1'!$C$10="","",'USER FORM1'!$C$10)</f>
        <v/>
      </c>
      <c r="B151" s="332" t="str">
        <f>IF('USER FORM1'!$D$10="","",'USER FORM1'!$D$10)</f>
        <v/>
      </c>
      <c r="C151" s="332" t="str">
        <f>TRIM(IF('USER FORM1'!$E$10="", "",'USER FORM1'!$E$10))</f>
        <v/>
      </c>
      <c r="D151" s="332" t="str">
        <f>IF('USER FORM1'!$F$10="","",'USER FORM1'!$F$10)</f>
        <v/>
      </c>
      <c r="E151" s="332" t="str">
        <f>IF('USER FORM1'!$G$10="", "",'USER FORM1'!$G$10)</f>
        <v/>
      </c>
      <c r="F151" s="339" t="s">
        <v>16107</v>
      </c>
      <c r="G151" s="340" t="str">
        <f>IF(ISERROR(VLOOKUP($S151,'USER FORM2'!$B$10:$AU$21,2,FALSE)),"",VLOOKUP($S151,'USER FORM2'!$B$10:$AU$21,2,FALSE))</f>
        <v/>
      </c>
      <c r="H151" s="340" t="str">
        <f>IF(ISERROR(VLOOKUP($S151,'USER FORM2'!$B$10:$AU$21,3,FALSE)),"",VLOOKUP($S151,'USER FORM2'!$B$10:$AU$21,3,FALSE))</f>
        <v/>
      </c>
      <c r="I151" s="340" t="str">
        <f>IF(ISERROR(VLOOKUP($S151,'USER FORM2'!$B$10:$AU$21,4,FALSE)),"",VLOOKUP($S151,'USER FORM2'!$B$10:$AU$21,4,FALSE))</f>
        <v/>
      </c>
      <c r="J151" s="340" t="str">
        <f>IF(ISERROR(VLOOKUP($S151,'USER FORM2'!$B$10:$AU$21,5,FALSE)),"",VLOOKUP($S151,'USER FORM2'!$B$10:$AU$21,5,FALSE))</f>
        <v/>
      </c>
      <c r="K151" s="340" t="str">
        <f>IF(ISERROR(VLOOKUP($S151,'USER FORM2'!$B$10:$AU$21,6,FALSE)),"",VLOOKUP($S151,'USER FORM2'!$B$10:$AU$21,6,FALSE))</f>
        <v/>
      </c>
      <c r="L151" s="340" t="str">
        <f>IF(ISERROR(VLOOKUP($S151,'USER FORM2'!$B$10:$AU$21,7,FALSE)),"",VLOOKUP($S151,'USER FORM2'!$B$10:$AU$21,7,FALSE))</f>
        <v/>
      </c>
      <c r="M151" s="341" t="str">
        <f>IF(ISERROR(VLOOKUP($S151,'USER FORM2'!$B$10:$BB$21,51,FALSE)),"",VLOOKUP($S151,'USER FORM2'!$B$10:$BB$21,51,FALSE))</f>
        <v/>
      </c>
      <c r="N151" s="341" t="str">
        <f>IF(ISERROR(VLOOKUP($S151,'USER FORM2'!$B$10:$BB$21,52,FALSE)),"",VLOOKUP($S151,'USER FORM2'!$B$10:$BB$21,52,FALSE))</f>
        <v/>
      </c>
      <c r="O151" s="341" t="str">
        <f>IF(ISERROR(VLOOKUP($S151,'USER FORM2'!$B$10:$BB$21,12,FALSE)),"",VLOOKUP($S151,'USER FORM2'!$B$10:$BB$21,12,FALSE))</f>
        <v/>
      </c>
      <c r="P151" s="342" t="str">
        <f>IF(ISERROR(VLOOKUP($S151,'USER FORM2'!$B$10:$BB$21,13,FALSE)),"",IF(VLOOKUP($S151,'USER FORM2'!$B$10:$BB$21,13,FALSE)="","",VLOOKUP($S151,'USER FORM2'!$B$10:$BB$21,13,FALSE)))</f>
        <v/>
      </c>
      <c r="Q151" s="342" t="str">
        <f>IF(ISERROR(VLOOKUP($S151,'USER FORM2'!$B$10:$BB$21,16,FALSE)),"",VLOOKUP($S151,'USER FORM2'!$B$10:$BB$21,16,FALSE))</f>
        <v/>
      </c>
      <c r="R151" s="342" t="str">
        <f>IF(ISERROR(VLOOKUP($S151,'USER FORM2'!$B$10:$AW$21,43,FALSE)),"",VLOOKUP($S151,'USER FORM2'!$B$10:$AW$21,43,FALSE))</f>
        <v/>
      </c>
      <c r="S151" s="340" t="str">
        <f>IF('USER FORM3'!C152="","",'USER FORM3'!C152)</f>
        <v/>
      </c>
      <c r="T151" s="340" t="str">
        <f>IF('USER FORM3'!D152="","",'USER FORM3'!D152)</f>
        <v/>
      </c>
      <c r="U151" s="340" t="str">
        <f>IF('USER FORM3'!E152="","",'USER FORM3'!E152)</f>
        <v/>
      </c>
      <c r="V151" s="340" t="str">
        <f>IF('USER FORM3'!F152="","",'USER FORM3'!F152)</f>
        <v/>
      </c>
      <c r="W151" s="340" t="str">
        <f>IF('USER FORM3'!G152="","",'USER FORM3'!G152)</f>
        <v/>
      </c>
      <c r="X151" s="340" t="str">
        <f>IF('USER FORM3'!H152="","",'USER FORM3'!H152)</f>
        <v/>
      </c>
      <c r="Y151" s="340" t="str">
        <f>IF('USER FORM3'!I152="","",'USER FORM3'!I152)</f>
        <v/>
      </c>
      <c r="Z151" s="340" t="str">
        <f>IF('USER FORM3'!J152="","",'USER FORM3'!J152)</f>
        <v/>
      </c>
      <c r="AA151" s="340" t="str">
        <f>IF('USER FORM3'!K152="","",'USER FORM3'!K152)</f>
        <v/>
      </c>
      <c r="AB151" s="340" t="str">
        <f>IF('USER FORM3'!L152="","",'USER FORM3'!L152)</f>
        <v/>
      </c>
      <c r="AC151" s="340" t="str">
        <f>IF('USER FORM3'!M152="","",'USER FORM3'!M152)</f>
        <v/>
      </c>
      <c r="AD151" s="340" t="str">
        <f>IF('USER FORM3'!N152="","",'USER FORM3'!N152)</f>
        <v/>
      </c>
      <c r="AE151" s="340" t="str">
        <f>IF('USER FORM3'!O152="","",'USER FORM3'!O152)</f>
        <v/>
      </c>
      <c r="AF151" s="340" t="str">
        <f>IF('USER FORM3'!P152="","",'USER FORM3'!P152)</f>
        <v/>
      </c>
      <c r="AG151" s="340" t="str">
        <f>IF('USER FORM3'!Q152="","",'USER FORM3'!Q152)</f>
        <v/>
      </c>
      <c r="AH151" s="14"/>
      <c r="AI151" s="14"/>
      <c r="AJ151" s="14"/>
      <c r="AK151" s="14"/>
      <c r="AL151" s="14"/>
      <c r="AM151" s="332" t="str">
        <f>'USER FORM3'!$AY$17</f>
        <v/>
      </c>
      <c r="AN151" s="335" t="str">
        <f>'USER FORM3'!$AY$24</f>
        <v/>
      </c>
      <c r="AO151" s="336" t="str">
        <f>'USER FORM3'!$AY$18</f>
        <v/>
      </c>
      <c r="AP151" s="336" t="str">
        <f>'USER FORM3'!$AY$20</f>
        <v/>
      </c>
      <c r="AQ151" s="337" t="str">
        <f>'USER FORM3'!$AY$19</f>
        <v/>
      </c>
      <c r="AR151" s="337" t="str">
        <f>'USER FORM3'!$AY$22</f>
        <v/>
      </c>
      <c r="AS151" s="436" t="str">
        <f>'USER FORM3'!$AY$36</f>
        <v/>
      </c>
      <c r="AT151" s="336">
        <f>'USER FORM3'!$AY$23</f>
        <v>1</v>
      </c>
      <c r="AU151" s="336" t="str">
        <f>'USER FORM3'!$AY$21</f>
        <v/>
      </c>
      <c r="AV151" s="337" t="str">
        <f>IFERROR('USER FORM3'!$AY$25,"")</f>
        <v/>
      </c>
      <c r="AW151" s="338">
        <f>COUNTIFS(DEGREE_TYPE,"Bachelor",'USER FORM2'!$N$10:$N$21,"PROGRAM GRADUATED")+COUNTIFS(DEGREE_TYPE,"Bachelor",'USER FORM2'!$N$10:$N$21,"PROGRAM IN PROGRESS")</f>
        <v>0</v>
      </c>
      <c r="AX151" s="338">
        <f t="shared" si="4"/>
        <v>0</v>
      </c>
      <c r="AY151" s="338">
        <f t="shared" si="5"/>
        <v>0</v>
      </c>
      <c r="AZ151" s="332" t="str">
        <f>'USER FORM2'!$AQ$3</f>
        <v/>
      </c>
      <c r="BA151" s="337" t="str">
        <f>'USER FORM5'!$AP$2</f>
        <v/>
      </c>
      <c r="BB151" s="332" t="str">
        <f>IF('USER FORM5'!$AE$2=0,"",'USER FORM5'!$AE$2)</f>
        <v>NO</v>
      </c>
      <c r="BC151" s="337" t="str">
        <f>'USER FORM5'!$AZ$2</f>
        <v>NO EXTC</v>
      </c>
      <c r="BD151" s="332" t="str">
        <f>IF('USER FEEDBACK'!$C$47=0,"",'USER FEEDBACK'!$C$47)</f>
        <v/>
      </c>
      <c r="BE151" t="str">
        <f>'USER FEEDBACK'!$Q$8</f>
        <v>NO</v>
      </c>
      <c r="BF151" t="str">
        <f>'USER FEEDBACK'!$Q$11</f>
        <v>Missing Information</v>
      </c>
      <c r="BG151" t="str">
        <f>'USER FEEDBACK'!$Q$14</f>
        <v>No</v>
      </c>
      <c r="BH151" t="str">
        <f>'USER FEEDBACK'!$Q$20&amp;" "&amp;'USER FEEDBACK'!$Q$21&amp;" "&amp;'USER FEEDBACK'!$Q$22</f>
        <v xml:space="preserve">  - -  - -</v>
      </c>
      <c r="BI151" t="str">
        <f>'USER FORM1'!$C$65</f>
        <v>VERSION 2</v>
      </c>
      <c r="BJ151">
        <f>'USER FORM4'!$G$38</f>
        <v>0</v>
      </c>
      <c r="BK151">
        <f>'USER FEEDBACK'!$V$7</f>
        <v>0</v>
      </c>
      <c r="BL151" t="str">
        <f>(IF(OR('USER FEEDBACK'!$Z$64,'USER FEEDBACK'!$Z$31="Q4R"),"Y","N"))</f>
        <v>N</v>
      </c>
      <c r="BM151">
        <f>'USER FORM1'!$D$25</f>
        <v>0</v>
      </c>
      <c r="BN151">
        <f>'USER FORM1'!$D$26</f>
        <v>0</v>
      </c>
      <c r="BO151">
        <f>'USER FORM1'!$D$27</f>
        <v>0</v>
      </c>
      <c r="BP151" t="str">
        <f>IF('USER FEEDBACK'!$AA$64=TRUE, "Y","N")</f>
        <v>N</v>
      </c>
      <c r="BQ151" t="str">
        <f>IF('USER FEEDBACK'!$AC$64=TRUE, "Y","N")</f>
        <v>N</v>
      </c>
      <c r="BR151" t="str">
        <f>IF('USER FEEDBACK'!$AB$64=TRUE, "Y","N")</f>
        <v>N</v>
      </c>
      <c r="BS151" t="str">
        <f>IF('USER FEEDBACK'!$AD$64=TRUE, "Y","N")</f>
        <v>N</v>
      </c>
      <c r="BT151" t="str">
        <f>IF('USER FEEDBACK'!$AE$64=TRUE, "Y","N")</f>
        <v>N</v>
      </c>
      <c r="BU151" t="str">
        <f>IF('USER FEEDBACK'!$AF$64=TRUE, "Y","N")</f>
        <v>N</v>
      </c>
      <c r="BV151">
        <f>'CHECK CONTEXT'!$B$8</f>
        <v>0</v>
      </c>
      <c r="BW151" s="15">
        <f>'CHECK CONTEXT'!$B$12</f>
        <v>0</v>
      </c>
      <c r="BX151">
        <f>'CHECK CONTEXT'!$I$5</f>
        <v>0</v>
      </c>
      <c r="BY151">
        <f ca="1">SUM('USER FEEDBACK'!$G$7:$G$17)</f>
        <v>0</v>
      </c>
      <c r="BZ151">
        <f>'CHECK CONTEXT'!$B$5</f>
        <v>0</v>
      </c>
      <c r="CA151">
        <f>'CHECK CONTEXT'!$B$6</f>
        <v>0</v>
      </c>
      <c r="CB151">
        <f>'CHECK CONTEXT'!$B$7</f>
        <v>0</v>
      </c>
      <c r="CC151">
        <f>'CHECK CONTEXT'!$B$8</f>
        <v>0</v>
      </c>
      <c r="CD151">
        <f>'CHECK CONTEXT'!$B$9</f>
        <v>0</v>
      </c>
    </row>
    <row r="152" spans="1:82">
      <c r="A152" s="332" t="str">
        <f>IF('USER FORM1'!$C$10="","",'USER FORM1'!$C$10)</f>
        <v/>
      </c>
      <c r="B152" s="332" t="str">
        <f>IF('USER FORM1'!$D$10="","",'USER FORM1'!$D$10)</f>
        <v/>
      </c>
      <c r="C152" s="332" t="str">
        <f>TRIM(IF('USER FORM1'!$E$10="", "",'USER FORM1'!$E$10))</f>
        <v/>
      </c>
      <c r="D152" s="332" t="str">
        <f>IF('USER FORM1'!$F$10="","",'USER FORM1'!$F$10)</f>
        <v/>
      </c>
      <c r="E152" s="332" t="str">
        <f>IF('USER FORM1'!$G$10="", "",'USER FORM1'!$G$10)</f>
        <v/>
      </c>
      <c r="F152" s="339" t="s">
        <v>16107</v>
      </c>
      <c r="G152" s="340" t="str">
        <f>IF(ISERROR(VLOOKUP($S152,'USER FORM2'!$B$10:$AU$21,2,FALSE)),"",VLOOKUP($S152,'USER FORM2'!$B$10:$AU$21,2,FALSE))</f>
        <v/>
      </c>
      <c r="H152" s="340" t="str">
        <f>IF(ISERROR(VLOOKUP($S152,'USER FORM2'!$B$10:$AU$21,3,FALSE)),"",VLOOKUP($S152,'USER FORM2'!$B$10:$AU$21,3,FALSE))</f>
        <v/>
      </c>
      <c r="I152" s="340" t="str">
        <f>IF(ISERROR(VLOOKUP($S152,'USER FORM2'!$B$10:$AU$21,4,FALSE)),"",VLOOKUP($S152,'USER FORM2'!$B$10:$AU$21,4,FALSE))</f>
        <v/>
      </c>
      <c r="J152" s="340" t="str">
        <f>IF(ISERROR(VLOOKUP($S152,'USER FORM2'!$B$10:$AU$21,5,FALSE)),"",VLOOKUP($S152,'USER FORM2'!$B$10:$AU$21,5,FALSE))</f>
        <v/>
      </c>
      <c r="K152" s="340" t="str">
        <f>IF(ISERROR(VLOOKUP($S152,'USER FORM2'!$B$10:$AU$21,6,FALSE)),"",VLOOKUP($S152,'USER FORM2'!$B$10:$AU$21,6,FALSE))</f>
        <v/>
      </c>
      <c r="L152" s="340" t="str">
        <f>IF(ISERROR(VLOOKUP($S152,'USER FORM2'!$B$10:$AU$21,7,FALSE)),"",VLOOKUP($S152,'USER FORM2'!$B$10:$AU$21,7,FALSE))</f>
        <v/>
      </c>
      <c r="M152" s="341" t="str">
        <f>IF(ISERROR(VLOOKUP($S152,'USER FORM2'!$B$10:$BB$21,51,FALSE)),"",VLOOKUP($S152,'USER FORM2'!$B$10:$BB$21,51,FALSE))</f>
        <v/>
      </c>
      <c r="N152" s="341" t="str">
        <f>IF(ISERROR(VLOOKUP($S152,'USER FORM2'!$B$10:$BB$21,52,FALSE)),"",VLOOKUP($S152,'USER FORM2'!$B$10:$BB$21,52,FALSE))</f>
        <v/>
      </c>
      <c r="O152" s="341" t="str">
        <f>IF(ISERROR(VLOOKUP($S152,'USER FORM2'!$B$10:$BB$21,12,FALSE)),"",VLOOKUP($S152,'USER FORM2'!$B$10:$BB$21,12,FALSE))</f>
        <v/>
      </c>
      <c r="P152" s="342" t="str">
        <f>IF(ISERROR(VLOOKUP($S152,'USER FORM2'!$B$10:$BB$21,13,FALSE)),"",IF(VLOOKUP($S152,'USER FORM2'!$B$10:$BB$21,13,FALSE)="","",VLOOKUP($S152,'USER FORM2'!$B$10:$BB$21,13,FALSE)))</f>
        <v/>
      </c>
      <c r="Q152" s="342" t="str">
        <f>IF(ISERROR(VLOOKUP($S152,'USER FORM2'!$B$10:$BB$21,16,FALSE)),"",VLOOKUP($S152,'USER FORM2'!$B$10:$BB$21,16,FALSE))</f>
        <v/>
      </c>
      <c r="R152" s="342" t="str">
        <f>IF(ISERROR(VLOOKUP($S152,'USER FORM2'!$B$10:$AW$21,43,FALSE)),"",VLOOKUP($S152,'USER FORM2'!$B$10:$AW$21,43,FALSE))</f>
        <v/>
      </c>
      <c r="S152" s="340" t="str">
        <f>IF('USER FORM3'!C153="","",'USER FORM3'!C153)</f>
        <v/>
      </c>
      <c r="T152" s="340" t="str">
        <f>IF('USER FORM3'!D153="","",'USER FORM3'!D153)</f>
        <v/>
      </c>
      <c r="U152" s="340" t="str">
        <f>IF('USER FORM3'!E153="","",'USER FORM3'!E153)</f>
        <v/>
      </c>
      <c r="V152" s="340" t="str">
        <f>IF('USER FORM3'!F153="","",'USER FORM3'!F153)</f>
        <v/>
      </c>
      <c r="W152" s="340" t="str">
        <f>IF('USER FORM3'!G153="","",'USER FORM3'!G153)</f>
        <v/>
      </c>
      <c r="X152" s="340" t="str">
        <f>IF('USER FORM3'!H153="","",'USER FORM3'!H153)</f>
        <v/>
      </c>
      <c r="Y152" s="340" t="str">
        <f>IF('USER FORM3'!I153="","",'USER FORM3'!I153)</f>
        <v/>
      </c>
      <c r="Z152" s="340" t="str">
        <f>IF('USER FORM3'!J153="","",'USER FORM3'!J153)</f>
        <v/>
      </c>
      <c r="AA152" s="340" t="str">
        <f>IF('USER FORM3'!K153="","",'USER FORM3'!K153)</f>
        <v/>
      </c>
      <c r="AB152" s="340" t="str">
        <f>IF('USER FORM3'!L153="","",'USER FORM3'!L153)</f>
        <v/>
      </c>
      <c r="AC152" s="340" t="str">
        <f>IF('USER FORM3'!M153="","",'USER FORM3'!M153)</f>
        <v/>
      </c>
      <c r="AD152" s="340" t="str">
        <f>IF('USER FORM3'!N153="","",'USER FORM3'!N153)</f>
        <v/>
      </c>
      <c r="AE152" s="340" t="str">
        <f>IF('USER FORM3'!O153="","",'USER FORM3'!O153)</f>
        <v/>
      </c>
      <c r="AF152" s="340" t="str">
        <f>IF('USER FORM3'!P153="","",'USER FORM3'!P153)</f>
        <v/>
      </c>
      <c r="AG152" s="340" t="str">
        <f>IF('USER FORM3'!Q153="","",'USER FORM3'!Q153)</f>
        <v/>
      </c>
      <c r="AH152" s="14"/>
      <c r="AI152" s="14"/>
      <c r="AJ152" s="14"/>
      <c r="AK152" s="14"/>
      <c r="AL152" s="14"/>
      <c r="AM152" s="332" t="str">
        <f>'USER FORM3'!$AY$17</f>
        <v/>
      </c>
      <c r="AN152" s="335" t="str">
        <f>'USER FORM3'!$AY$24</f>
        <v/>
      </c>
      <c r="AO152" s="336" t="str">
        <f>'USER FORM3'!$AY$18</f>
        <v/>
      </c>
      <c r="AP152" s="336" t="str">
        <f>'USER FORM3'!$AY$20</f>
        <v/>
      </c>
      <c r="AQ152" s="337" t="str">
        <f>'USER FORM3'!$AY$19</f>
        <v/>
      </c>
      <c r="AR152" s="337" t="str">
        <f>'USER FORM3'!$AY$22</f>
        <v/>
      </c>
      <c r="AS152" s="436" t="str">
        <f>'USER FORM3'!$AY$36</f>
        <v/>
      </c>
      <c r="AT152" s="336">
        <f>'USER FORM3'!$AY$23</f>
        <v>1</v>
      </c>
      <c r="AU152" s="336" t="str">
        <f>'USER FORM3'!$AY$21</f>
        <v/>
      </c>
      <c r="AV152" s="337" t="str">
        <f>IFERROR('USER FORM3'!$AY$25,"")</f>
        <v/>
      </c>
      <c r="AW152" s="338">
        <f>COUNTIFS(DEGREE_TYPE,"Bachelor",'USER FORM2'!$N$10:$N$21,"PROGRAM GRADUATED")+COUNTIFS(DEGREE_TYPE,"Bachelor",'USER FORM2'!$N$10:$N$21,"PROGRAM IN PROGRESS")</f>
        <v>0</v>
      </c>
      <c r="AX152" s="338">
        <f t="shared" si="4"/>
        <v>0</v>
      </c>
      <c r="AY152" s="338">
        <f t="shared" si="5"/>
        <v>0</v>
      </c>
      <c r="AZ152" s="332" t="str">
        <f>'USER FORM2'!$AQ$3</f>
        <v/>
      </c>
      <c r="BA152" s="337" t="str">
        <f>'USER FORM5'!$AP$2</f>
        <v/>
      </c>
      <c r="BB152" s="332" t="str">
        <f>IF('USER FORM5'!$AE$2=0,"",'USER FORM5'!$AE$2)</f>
        <v>NO</v>
      </c>
      <c r="BC152" s="337" t="str">
        <f>'USER FORM5'!$AZ$2</f>
        <v>NO EXTC</v>
      </c>
      <c r="BD152" s="332" t="str">
        <f>IF('USER FEEDBACK'!$C$47=0,"",'USER FEEDBACK'!$C$47)</f>
        <v/>
      </c>
      <c r="BE152" t="str">
        <f>'USER FEEDBACK'!$Q$8</f>
        <v>NO</v>
      </c>
      <c r="BF152" t="str">
        <f>'USER FEEDBACK'!$Q$11</f>
        <v>Missing Information</v>
      </c>
      <c r="BG152" t="str">
        <f>'USER FEEDBACK'!$Q$14</f>
        <v>No</v>
      </c>
      <c r="BH152" t="str">
        <f>'USER FEEDBACK'!$Q$20&amp;" "&amp;'USER FEEDBACK'!$Q$21&amp;" "&amp;'USER FEEDBACK'!$Q$22</f>
        <v xml:space="preserve">  - -  - -</v>
      </c>
      <c r="BI152" t="str">
        <f>'USER FORM1'!$C$65</f>
        <v>VERSION 2</v>
      </c>
      <c r="BJ152">
        <f>'USER FORM4'!$G$38</f>
        <v>0</v>
      </c>
      <c r="BK152">
        <f>'USER FEEDBACK'!$V$7</f>
        <v>0</v>
      </c>
      <c r="BL152" t="str">
        <f>(IF(OR('USER FEEDBACK'!$Z$64,'USER FEEDBACK'!$Z$31="Q4R"),"Y","N"))</f>
        <v>N</v>
      </c>
      <c r="BM152">
        <f>'USER FORM1'!$D$25</f>
        <v>0</v>
      </c>
      <c r="BN152">
        <f>'USER FORM1'!$D$26</f>
        <v>0</v>
      </c>
      <c r="BO152">
        <f>'USER FORM1'!$D$27</f>
        <v>0</v>
      </c>
      <c r="BP152" t="str">
        <f>IF('USER FEEDBACK'!$AA$64=TRUE, "Y","N")</f>
        <v>N</v>
      </c>
      <c r="BQ152" t="str">
        <f>IF('USER FEEDBACK'!$AC$64=TRUE, "Y","N")</f>
        <v>N</v>
      </c>
      <c r="BR152" t="str">
        <f>IF('USER FEEDBACK'!$AB$64=TRUE, "Y","N")</f>
        <v>N</v>
      </c>
      <c r="BS152" t="str">
        <f>IF('USER FEEDBACK'!$AD$64=TRUE, "Y","N")</f>
        <v>N</v>
      </c>
      <c r="BT152" t="str">
        <f>IF('USER FEEDBACK'!$AE$64=TRUE, "Y","N")</f>
        <v>N</v>
      </c>
      <c r="BU152" t="str">
        <f>IF('USER FEEDBACK'!$AF$64=TRUE, "Y","N")</f>
        <v>N</v>
      </c>
      <c r="BV152">
        <f>'CHECK CONTEXT'!$B$8</f>
        <v>0</v>
      </c>
      <c r="BW152" s="15">
        <f>'CHECK CONTEXT'!$B$12</f>
        <v>0</v>
      </c>
      <c r="BX152">
        <f>'CHECK CONTEXT'!$I$5</f>
        <v>0</v>
      </c>
      <c r="BY152">
        <f ca="1">SUM('USER FEEDBACK'!$G$7:$G$17)</f>
        <v>0</v>
      </c>
      <c r="BZ152">
        <f>'CHECK CONTEXT'!$B$5</f>
        <v>0</v>
      </c>
      <c r="CA152">
        <f>'CHECK CONTEXT'!$B$6</f>
        <v>0</v>
      </c>
      <c r="CB152">
        <f>'CHECK CONTEXT'!$B$7</f>
        <v>0</v>
      </c>
      <c r="CC152">
        <f>'CHECK CONTEXT'!$B$8</f>
        <v>0</v>
      </c>
      <c r="CD152">
        <f>'CHECK CONTEXT'!$B$9</f>
        <v>0</v>
      </c>
    </row>
    <row r="153" spans="1:82">
      <c r="A153" s="332" t="str">
        <f>IF('USER FORM1'!$C$10="","",'USER FORM1'!$C$10)</f>
        <v/>
      </c>
      <c r="B153" s="332" t="str">
        <f>IF('USER FORM1'!$D$10="","",'USER FORM1'!$D$10)</f>
        <v/>
      </c>
      <c r="C153" s="332" t="str">
        <f>TRIM(IF('USER FORM1'!$E$10="", "",'USER FORM1'!$E$10))</f>
        <v/>
      </c>
      <c r="D153" s="332" t="str">
        <f>IF('USER FORM1'!$F$10="","",'USER FORM1'!$F$10)</f>
        <v/>
      </c>
      <c r="E153" s="332" t="str">
        <f>IF('USER FORM1'!$G$10="", "",'USER FORM1'!$G$10)</f>
        <v/>
      </c>
      <c r="F153" s="339" t="s">
        <v>16107</v>
      </c>
      <c r="G153" s="340" t="str">
        <f>IF(ISERROR(VLOOKUP($S153,'USER FORM2'!$B$10:$AU$21,2,FALSE)),"",VLOOKUP($S153,'USER FORM2'!$B$10:$AU$21,2,FALSE))</f>
        <v/>
      </c>
      <c r="H153" s="340" t="str">
        <f>IF(ISERROR(VLOOKUP($S153,'USER FORM2'!$B$10:$AU$21,3,FALSE)),"",VLOOKUP($S153,'USER FORM2'!$B$10:$AU$21,3,FALSE))</f>
        <v/>
      </c>
      <c r="I153" s="340" t="str">
        <f>IF(ISERROR(VLOOKUP($S153,'USER FORM2'!$B$10:$AU$21,4,FALSE)),"",VLOOKUP($S153,'USER FORM2'!$B$10:$AU$21,4,FALSE))</f>
        <v/>
      </c>
      <c r="J153" s="340" t="str">
        <f>IF(ISERROR(VLOOKUP($S153,'USER FORM2'!$B$10:$AU$21,5,FALSE)),"",VLOOKUP($S153,'USER FORM2'!$B$10:$AU$21,5,FALSE))</f>
        <v/>
      </c>
      <c r="K153" s="340" t="str">
        <f>IF(ISERROR(VLOOKUP($S153,'USER FORM2'!$B$10:$AU$21,6,FALSE)),"",VLOOKUP($S153,'USER FORM2'!$B$10:$AU$21,6,FALSE))</f>
        <v/>
      </c>
      <c r="L153" s="340" t="str">
        <f>IF(ISERROR(VLOOKUP($S153,'USER FORM2'!$B$10:$AU$21,7,FALSE)),"",VLOOKUP($S153,'USER FORM2'!$B$10:$AU$21,7,FALSE))</f>
        <v/>
      </c>
      <c r="M153" s="341" t="str">
        <f>IF(ISERROR(VLOOKUP($S153,'USER FORM2'!$B$10:$BB$21,51,FALSE)),"",VLOOKUP($S153,'USER FORM2'!$B$10:$BB$21,51,FALSE))</f>
        <v/>
      </c>
      <c r="N153" s="341" t="str">
        <f>IF(ISERROR(VLOOKUP($S153,'USER FORM2'!$B$10:$BB$21,52,FALSE)),"",VLOOKUP($S153,'USER FORM2'!$B$10:$BB$21,52,FALSE))</f>
        <v/>
      </c>
      <c r="O153" s="341" t="str">
        <f>IF(ISERROR(VLOOKUP($S153,'USER FORM2'!$B$10:$BB$21,12,FALSE)),"",VLOOKUP($S153,'USER FORM2'!$B$10:$BB$21,12,FALSE))</f>
        <v/>
      </c>
      <c r="P153" s="342" t="str">
        <f>IF(ISERROR(VLOOKUP($S153,'USER FORM2'!$B$10:$BB$21,13,FALSE)),"",IF(VLOOKUP($S153,'USER FORM2'!$B$10:$BB$21,13,FALSE)="","",VLOOKUP($S153,'USER FORM2'!$B$10:$BB$21,13,FALSE)))</f>
        <v/>
      </c>
      <c r="Q153" s="342" t="str">
        <f>IF(ISERROR(VLOOKUP($S153,'USER FORM2'!$B$10:$BB$21,16,FALSE)),"",VLOOKUP($S153,'USER FORM2'!$B$10:$BB$21,16,FALSE))</f>
        <v/>
      </c>
      <c r="R153" s="342" t="str">
        <f>IF(ISERROR(VLOOKUP($S153,'USER FORM2'!$B$10:$AW$21,43,FALSE)),"",VLOOKUP($S153,'USER FORM2'!$B$10:$AW$21,43,FALSE))</f>
        <v/>
      </c>
      <c r="S153" s="340" t="str">
        <f>IF('USER FORM3'!C154="","",'USER FORM3'!C154)</f>
        <v/>
      </c>
      <c r="T153" s="340" t="str">
        <f>IF('USER FORM3'!D154="","",'USER FORM3'!D154)</f>
        <v/>
      </c>
      <c r="U153" s="340" t="str">
        <f>IF('USER FORM3'!E154="","",'USER FORM3'!E154)</f>
        <v/>
      </c>
      <c r="V153" s="340" t="str">
        <f>IF('USER FORM3'!F154="","",'USER FORM3'!F154)</f>
        <v/>
      </c>
      <c r="W153" s="340" t="str">
        <f>IF('USER FORM3'!G154="","",'USER FORM3'!G154)</f>
        <v/>
      </c>
      <c r="X153" s="340" t="str">
        <f>IF('USER FORM3'!H154="","",'USER FORM3'!H154)</f>
        <v/>
      </c>
      <c r="Y153" s="340" t="str">
        <f>IF('USER FORM3'!I154="","",'USER FORM3'!I154)</f>
        <v/>
      </c>
      <c r="Z153" s="340" t="str">
        <f>IF('USER FORM3'!J154="","",'USER FORM3'!J154)</f>
        <v/>
      </c>
      <c r="AA153" s="340" t="str">
        <f>IF('USER FORM3'!K154="","",'USER FORM3'!K154)</f>
        <v/>
      </c>
      <c r="AB153" s="340" t="str">
        <f>IF('USER FORM3'!L154="","",'USER FORM3'!L154)</f>
        <v/>
      </c>
      <c r="AC153" s="340" t="str">
        <f>IF('USER FORM3'!M154="","",'USER FORM3'!M154)</f>
        <v/>
      </c>
      <c r="AD153" s="340" t="str">
        <f>IF('USER FORM3'!N154="","",'USER FORM3'!N154)</f>
        <v/>
      </c>
      <c r="AE153" s="340" t="str">
        <f>IF('USER FORM3'!O154="","",'USER FORM3'!O154)</f>
        <v/>
      </c>
      <c r="AF153" s="340" t="str">
        <f>IF('USER FORM3'!P154="","",'USER FORM3'!P154)</f>
        <v/>
      </c>
      <c r="AG153" s="340" t="str">
        <f>IF('USER FORM3'!Q154="","",'USER FORM3'!Q154)</f>
        <v/>
      </c>
      <c r="AH153" s="14"/>
      <c r="AI153" s="14"/>
      <c r="AJ153" s="14"/>
      <c r="AK153" s="14"/>
      <c r="AL153" s="14"/>
      <c r="AM153" s="332" t="str">
        <f>'USER FORM3'!$AY$17</f>
        <v/>
      </c>
      <c r="AN153" s="335" t="str">
        <f>'USER FORM3'!$AY$24</f>
        <v/>
      </c>
      <c r="AO153" s="336" t="str">
        <f>'USER FORM3'!$AY$18</f>
        <v/>
      </c>
      <c r="AP153" s="336" t="str">
        <f>'USER FORM3'!$AY$20</f>
        <v/>
      </c>
      <c r="AQ153" s="337" t="str">
        <f>'USER FORM3'!$AY$19</f>
        <v/>
      </c>
      <c r="AR153" s="337" t="str">
        <f>'USER FORM3'!$AY$22</f>
        <v/>
      </c>
      <c r="AS153" s="436" t="str">
        <f>'USER FORM3'!$AY$36</f>
        <v/>
      </c>
      <c r="AT153" s="336">
        <f>'USER FORM3'!$AY$23</f>
        <v>1</v>
      </c>
      <c r="AU153" s="336" t="str">
        <f>'USER FORM3'!$AY$21</f>
        <v/>
      </c>
      <c r="AV153" s="337" t="str">
        <f>IFERROR('USER FORM3'!$AY$25,"")</f>
        <v/>
      </c>
      <c r="AW153" s="338">
        <f>COUNTIFS(DEGREE_TYPE,"Bachelor",'USER FORM2'!$N$10:$N$21,"PROGRAM GRADUATED")+COUNTIFS(DEGREE_TYPE,"Bachelor",'USER FORM2'!$N$10:$N$21,"PROGRAM IN PROGRESS")</f>
        <v>0</v>
      </c>
      <c r="AX153" s="338">
        <f t="shared" si="4"/>
        <v>0</v>
      </c>
      <c r="AY153" s="338">
        <f t="shared" si="5"/>
        <v>0</v>
      </c>
      <c r="AZ153" s="332" t="str">
        <f>'USER FORM2'!$AQ$3</f>
        <v/>
      </c>
      <c r="BA153" s="337" t="str">
        <f>'USER FORM5'!$AP$2</f>
        <v/>
      </c>
      <c r="BB153" s="332" t="str">
        <f>IF('USER FORM5'!$AE$2=0,"",'USER FORM5'!$AE$2)</f>
        <v>NO</v>
      </c>
      <c r="BC153" s="337" t="str">
        <f>'USER FORM5'!$AZ$2</f>
        <v>NO EXTC</v>
      </c>
      <c r="BD153" s="332" t="str">
        <f>IF('USER FEEDBACK'!$C$47=0,"",'USER FEEDBACK'!$C$47)</f>
        <v/>
      </c>
      <c r="BE153" t="str">
        <f>'USER FEEDBACK'!$Q$8</f>
        <v>NO</v>
      </c>
      <c r="BF153" t="str">
        <f>'USER FEEDBACK'!$Q$11</f>
        <v>Missing Information</v>
      </c>
      <c r="BG153" t="str">
        <f>'USER FEEDBACK'!$Q$14</f>
        <v>No</v>
      </c>
      <c r="BH153" t="str">
        <f>'USER FEEDBACK'!$Q$20&amp;" "&amp;'USER FEEDBACK'!$Q$21&amp;" "&amp;'USER FEEDBACK'!$Q$22</f>
        <v xml:space="preserve">  - -  - -</v>
      </c>
      <c r="BI153" t="str">
        <f>'USER FORM1'!$C$65</f>
        <v>VERSION 2</v>
      </c>
      <c r="BJ153">
        <f>'USER FORM4'!$G$38</f>
        <v>0</v>
      </c>
      <c r="BK153">
        <f>'USER FEEDBACK'!$V$7</f>
        <v>0</v>
      </c>
      <c r="BL153" t="str">
        <f>(IF(OR('USER FEEDBACK'!$Z$64,'USER FEEDBACK'!$Z$31="Q4R"),"Y","N"))</f>
        <v>N</v>
      </c>
      <c r="BM153">
        <f>'USER FORM1'!$D$25</f>
        <v>0</v>
      </c>
      <c r="BN153">
        <f>'USER FORM1'!$D$26</f>
        <v>0</v>
      </c>
      <c r="BO153">
        <f>'USER FORM1'!$D$27</f>
        <v>0</v>
      </c>
      <c r="BP153" t="str">
        <f>IF('USER FEEDBACK'!$AA$64=TRUE, "Y","N")</f>
        <v>N</v>
      </c>
      <c r="BQ153" t="str">
        <f>IF('USER FEEDBACK'!$AC$64=TRUE, "Y","N")</f>
        <v>N</v>
      </c>
      <c r="BR153" t="str">
        <f>IF('USER FEEDBACK'!$AB$64=TRUE, "Y","N")</f>
        <v>N</v>
      </c>
      <c r="BS153" t="str">
        <f>IF('USER FEEDBACK'!$AD$64=TRUE, "Y","N")</f>
        <v>N</v>
      </c>
      <c r="BT153" t="str">
        <f>IF('USER FEEDBACK'!$AE$64=TRUE, "Y","N")</f>
        <v>N</v>
      </c>
      <c r="BU153" t="str">
        <f>IF('USER FEEDBACK'!$AF$64=TRUE, "Y","N")</f>
        <v>N</v>
      </c>
      <c r="BV153">
        <f>'CHECK CONTEXT'!$B$8</f>
        <v>0</v>
      </c>
      <c r="BW153" s="15">
        <f>'CHECK CONTEXT'!$B$12</f>
        <v>0</v>
      </c>
      <c r="BX153">
        <f>'CHECK CONTEXT'!$I$5</f>
        <v>0</v>
      </c>
      <c r="BY153">
        <f ca="1">SUM('USER FEEDBACK'!$G$7:$G$17)</f>
        <v>0</v>
      </c>
      <c r="BZ153">
        <f>'CHECK CONTEXT'!$B$5</f>
        <v>0</v>
      </c>
      <c r="CA153">
        <f>'CHECK CONTEXT'!$B$6</f>
        <v>0</v>
      </c>
      <c r="CB153">
        <f>'CHECK CONTEXT'!$B$7</f>
        <v>0</v>
      </c>
      <c r="CC153">
        <f>'CHECK CONTEXT'!$B$8</f>
        <v>0</v>
      </c>
      <c r="CD153">
        <f>'CHECK CONTEXT'!$B$9</f>
        <v>0</v>
      </c>
    </row>
    <row r="154" spans="1:82">
      <c r="A154" s="332" t="str">
        <f>IF('USER FORM1'!$C$10="","",'USER FORM1'!$C$10)</f>
        <v/>
      </c>
      <c r="B154" s="332" t="str">
        <f>IF('USER FORM1'!$D$10="","",'USER FORM1'!$D$10)</f>
        <v/>
      </c>
      <c r="C154" s="332" t="str">
        <f>TRIM(IF('USER FORM1'!$E$10="", "",'USER FORM1'!$E$10))</f>
        <v/>
      </c>
      <c r="D154" s="332" t="str">
        <f>IF('USER FORM1'!$F$10="","",'USER FORM1'!$F$10)</f>
        <v/>
      </c>
      <c r="E154" s="332" t="str">
        <f>IF('USER FORM1'!$G$10="", "",'USER FORM1'!$G$10)</f>
        <v/>
      </c>
      <c r="F154" s="339" t="s">
        <v>16107</v>
      </c>
      <c r="G154" s="340" t="str">
        <f>IF(ISERROR(VLOOKUP($S154,'USER FORM2'!$B$10:$AU$21,2,FALSE)),"",VLOOKUP($S154,'USER FORM2'!$B$10:$AU$21,2,FALSE))</f>
        <v/>
      </c>
      <c r="H154" s="340" t="str">
        <f>IF(ISERROR(VLOOKUP($S154,'USER FORM2'!$B$10:$AU$21,3,FALSE)),"",VLOOKUP($S154,'USER FORM2'!$B$10:$AU$21,3,FALSE))</f>
        <v/>
      </c>
      <c r="I154" s="340" t="str">
        <f>IF(ISERROR(VLOOKUP($S154,'USER FORM2'!$B$10:$AU$21,4,FALSE)),"",VLOOKUP($S154,'USER FORM2'!$B$10:$AU$21,4,FALSE))</f>
        <v/>
      </c>
      <c r="J154" s="340" t="str">
        <f>IF(ISERROR(VLOOKUP($S154,'USER FORM2'!$B$10:$AU$21,5,FALSE)),"",VLOOKUP($S154,'USER FORM2'!$B$10:$AU$21,5,FALSE))</f>
        <v/>
      </c>
      <c r="K154" s="340" t="str">
        <f>IF(ISERROR(VLOOKUP($S154,'USER FORM2'!$B$10:$AU$21,6,FALSE)),"",VLOOKUP($S154,'USER FORM2'!$B$10:$AU$21,6,FALSE))</f>
        <v/>
      </c>
      <c r="L154" s="340" t="str">
        <f>IF(ISERROR(VLOOKUP($S154,'USER FORM2'!$B$10:$AU$21,7,FALSE)),"",VLOOKUP($S154,'USER FORM2'!$B$10:$AU$21,7,FALSE))</f>
        <v/>
      </c>
      <c r="M154" s="341" t="str">
        <f>IF(ISERROR(VLOOKUP($S154,'USER FORM2'!$B$10:$BB$21,51,FALSE)),"",VLOOKUP($S154,'USER FORM2'!$B$10:$BB$21,51,FALSE))</f>
        <v/>
      </c>
      <c r="N154" s="341" t="str">
        <f>IF(ISERROR(VLOOKUP($S154,'USER FORM2'!$B$10:$BB$21,52,FALSE)),"",VLOOKUP($S154,'USER FORM2'!$B$10:$BB$21,52,FALSE))</f>
        <v/>
      </c>
      <c r="O154" s="341" t="str">
        <f>IF(ISERROR(VLOOKUP($S154,'USER FORM2'!$B$10:$BB$21,12,FALSE)),"",VLOOKUP($S154,'USER FORM2'!$B$10:$BB$21,12,FALSE))</f>
        <v/>
      </c>
      <c r="P154" s="342" t="str">
        <f>IF(ISERROR(VLOOKUP($S154,'USER FORM2'!$B$10:$BB$21,13,FALSE)),"",IF(VLOOKUP($S154,'USER FORM2'!$B$10:$BB$21,13,FALSE)="","",VLOOKUP($S154,'USER FORM2'!$B$10:$BB$21,13,FALSE)))</f>
        <v/>
      </c>
      <c r="Q154" s="342" t="str">
        <f>IF(ISERROR(VLOOKUP($S154,'USER FORM2'!$B$10:$BB$21,16,FALSE)),"",VLOOKUP($S154,'USER FORM2'!$B$10:$BB$21,16,FALSE))</f>
        <v/>
      </c>
      <c r="R154" s="342" t="str">
        <f>IF(ISERROR(VLOOKUP($S154,'USER FORM2'!$B$10:$AW$21,43,FALSE)),"",VLOOKUP($S154,'USER FORM2'!$B$10:$AW$21,43,FALSE))</f>
        <v/>
      </c>
      <c r="S154" s="340" t="str">
        <f>IF('USER FORM3'!C155="","",'USER FORM3'!C155)</f>
        <v/>
      </c>
      <c r="T154" s="340" t="str">
        <f>IF('USER FORM3'!D155="","",'USER FORM3'!D155)</f>
        <v/>
      </c>
      <c r="U154" s="340" t="str">
        <f>IF('USER FORM3'!E155="","",'USER FORM3'!E155)</f>
        <v/>
      </c>
      <c r="V154" s="340" t="str">
        <f>IF('USER FORM3'!F155="","",'USER FORM3'!F155)</f>
        <v/>
      </c>
      <c r="W154" s="340" t="str">
        <f>IF('USER FORM3'!G155="","",'USER FORM3'!G155)</f>
        <v/>
      </c>
      <c r="X154" s="340" t="str">
        <f>IF('USER FORM3'!H155="","",'USER FORM3'!H155)</f>
        <v/>
      </c>
      <c r="Y154" s="340" t="str">
        <f>IF('USER FORM3'!I155="","",'USER FORM3'!I155)</f>
        <v/>
      </c>
      <c r="Z154" s="340" t="str">
        <f>IF('USER FORM3'!J155="","",'USER FORM3'!J155)</f>
        <v/>
      </c>
      <c r="AA154" s="340" t="str">
        <f>IF('USER FORM3'!K155="","",'USER FORM3'!K155)</f>
        <v/>
      </c>
      <c r="AB154" s="340" t="str">
        <f>IF('USER FORM3'!L155="","",'USER FORM3'!L155)</f>
        <v/>
      </c>
      <c r="AC154" s="340" t="str">
        <f>IF('USER FORM3'!M155="","",'USER FORM3'!M155)</f>
        <v/>
      </c>
      <c r="AD154" s="340" t="str">
        <f>IF('USER FORM3'!N155="","",'USER FORM3'!N155)</f>
        <v/>
      </c>
      <c r="AE154" s="340" t="str">
        <f>IF('USER FORM3'!O155="","",'USER FORM3'!O155)</f>
        <v/>
      </c>
      <c r="AF154" s="340" t="str">
        <f>IF('USER FORM3'!P155="","",'USER FORM3'!P155)</f>
        <v/>
      </c>
      <c r="AG154" s="340" t="str">
        <f>IF('USER FORM3'!Q155="","",'USER FORM3'!Q155)</f>
        <v/>
      </c>
      <c r="AH154" s="14"/>
      <c r="AI154" s="14"/>
      <c r="AJ154" s="14"/>
      <c r="AK154" s="14"/>
      <c r="AL154" s="14"/>
      <c r="AM154" s="332" t="str">
        <f>'USER FORM3'!$AY$17</f>
        <v/>
      </c>
      <c r="AN154" s="335" t="str">
        <f>'USER FORM3'!$AY$24</f>
        <v/>
      </c>
      <c r="AO154" s="336" t="str">
        <f>'USER FORM3'!$AY$18</f>
        <v/>
      </c>
      <c r="AP154" s="336" t="str">
        <f>'USER FORM3'!$AY$20</f>
        <v/>
      </c>
      <c r="AQ154" s="337" t="str">
        <f>'USER FORM3'!$AY$19</f>
        <v/>
      </c>
      <c r="AR154" s="337" t="str">
        <f>'USER FORM3'!$AY$22</f>
        <v/>
      </c>
      <c r="AS154" s="436" t="str">
        <f>'USER FORM3'!$AY$36</f>
        <v/>
      </c>
      <c r="AT154" s="336">
        <f>'USER FORM3'!$AY$23</f>
        <v>1</v>
      </c>
      <c r="AU154" s="336" t="str">
        <f>'USER FORM3'!$AY$21</f>
        <v/>
      </c>
      <c r="AV154" s="337" t="str">
        <f>IFERROR('USER FORM3'!$AY$25,"")</f>
        <v/>
      </c>
      <c r="AW154" s="338">
        <f>COUNTIFS(DEGREE_TYPE,"Bachelor",'USER FORM2'!$N$10:$N$21,"PROGRAM GRADUATED")+COUNTIFS(DEGREE_TYPE,"Bachelor",'USER FORM2'!$N$10:$N$21,"PROGRAM IN PROGRESS")</f>
        <v>0</v>
      </c>
      <c r="AX154" s="338">
        <f t="shared" si="4"/>
        <v>0</v>
      </c>
      <c r="AY154" s="338">
        <f t="shared" si="5"/>
        <v>0</v>
      </c>
      <c r="AZ154" s="332" t="str">
        <f>'USER FORM2'!$AQ$3</f>
        <v/>
      </c>
      <c r="BA154" s="337" t="str">
        <f>'USER FORM5'!$AP$2</f>
        <v/>
      </c>
      <c r="BB154" s="332" t="str">
        <f>IF('USER FORM5'!$AE$2=0,"",'USER FORM5'!$AE$2)</f>
        <v>NO</v>
      </c>
      <c r="BC154" s="337" t="str">
        <f>'USER FORM5'!$AZ$2</f>
        <v>NO EXTC</v>
      </c>
      <c r="BD154" s="332" t="str">
        <f>IF('USER FEEDBACK'!$C$47=0,"",'USER FEEDBACK'!$C$47)</f>
        <v/>
      </c>
      <c r="BE154" t="str">
        <f>'USER FEEDBACK'!$Q$8</f>
        <v>NO</v>
      </c>
      <c r="BF154" t="str">
        <f>'USER FEEDBACK'!$Q$11</f>
        <v>Missing Information</v>
      </c>
      <c r="BG154" t="str">
        <f>'USER FEEDBACK'!$Q$14</f>
        <v>No</v>
      </c>
      <c r="BH154" t="str">
        <f>'USER FEEDBACK'!$Q$20&amp;" "&amp;'USER FEEDBACK'!$Q$21&amp;" "&amp;'USER FEEDBACK'!$Q$22</f>
        <v xml:space="preserve">  - -  - -</v>
      </c>
      <c r="BI154" t="str">
        <f>'USER FORM1'!$C$65</f>
        <v>VERSION 2</v>
      </c>
      <c r="BJ154">
        <f>'USER FORM4'!$G$38</f>
        <v>0</v>
      </c>
      <c r="BK154">
        <f>'USER FEEDBACK'!$V$7</f>
        <v>0</v>
      </c>
      <c r="BL154" t="str">
        <f>(IF(OR('USER FEEDBACK'!$Z$64,'USER FEEDBACK'!$Z$31="Q4R"),"Y","N"))</f>
        <v>N</v>
      </c>
      <c r="BM154">
        <f>'USER FORM1'!$D$25</f>
        <v>0</v>
      </c>
      <c r="BN154">
        <f>'USER FORM1'!$D$26</f>
        <v>0</v>
      </c>
      <c r="BO154">
        <f>'USER FORM1'!$D$27</f>
        <v>0</v>
      </c>
      <c r="BP154" t="str">
        <f>IF('USER FEEDBACK'!$AA$64=TRUE, "Y","N")</f>
        <v>N</v>
      </c>
      <c r="BQ154" t="str">
        <f>IF('USER FEEDBACK'!$AC$64=TRUE, "Y","N")</f>
        <v>N</v>
      </c>
      <c r="BR154" t="str">
        <f>IF('USER FEEDBACK'!$AB$64=TRUE, "Y","N")</f>
        <v>N</v>
      </c>
      <c r="BS154" t="str">
        <f>IF('USER FEEDBACK'!$AD$64=TRUE, "Y","N")</f>
        <v>N</v>
      </c>
      <c r="BT154" t="str">
        <f>IF('USER FEEDBACK'!$AE$64=TRUE, "Y","N")</f>
        <v>N</v>
      </c>
      <c r="BU154" t="str">
        <f>IF('USER FEEDBACK'!$AF$64=TRUE, "Y","N")</f>
        <v>N</v>
      </c>
      <c r="BV154">
        <f>'CHECK CONTEXT'!$B$8</f>
        <v>0</v>
      </c>
      <c r="BW154" s="15">
        <f>'CHECK CONTEXT'!$B$12</f>
        <v>0</v>
      </c>
      <c r="BX154">
        <f>'CHECK CONTEXT'!$I$5</f>
        <v>0</v>
      </c>
      <c r="BY154">
        <f ca="1">SUM('USER FEEDBACK'!$G$7:$G$17)</f>
        <v>0</v>
      </c>
      <c r="BZ154">
        <f>'CHECK CONTEXT'!$B$5</f>
        <v>0</v>
      </c>
      <c r="CA154">
        <f>'CHECK CONTEXT'!$B$6</f>
        <v>0</v>
      </c>
      <c r="CB154">
        <f>'CHECK CONTEXT'!$B$7</f>
        <v>0</v>
      </c>
      <c r="CC154">
        <f>'CHECK CONTEXT'!$B$8</f>
        <v>0</v>
      </c>
      <c r="CD154">
        <f>'CHECK CONTEXT'!$B$9</f>
        <v>0</v>
      </c>
    </row>
    <row r="155" spans="1:82">
      <c r="A155" s="332" t="str">
        <f>IF('USER FORM1'!$C$10="","",'USER FORM1'!$C$10)</f>
        <v/>
      </c>
      <c r="B155" s="332" t="str">
        <f>IF('USER FORM1'!$D$10="","",'USER FORM1'!$D$10)</f>
        <v/>
      </c>
      <c r="C155" s="332" t="str">
        <f>TRIM(IF('USER FORM1'!$E$10="", "",'USER FORM1'!$E$10))</f>
        <v/>
      </c>
      <c r="D155" s="332" t="str">
        <f>IF('USER FORM1'!$F$10="","",'USER FORM1'!$F$10)</f>
        <v/>
      </c>
      <c r="E155" s="332" t="str">
        <f>IF('USER FORM1'!$G$10="", "",'USER FORM1'!$G$10)</f>
        <v/>
      </c>
      <c r="F155" s="339" t="s">
        <v>16107</v>
      </c>
      <c r="G155" s="340" t="str">
        <f>IF(ISERROR(VLOOKUP($S155,'USER FORM2'!$B$10:$AU$21,2,FALSE)),"",VLOOKUP($S155,'USER FORM2'!$B$10:$AU$21,2,FALSE))</f>
        <v/>
      </c>
      <c r="H155" s="340" t="str">
        <f>IF(ISERROR(VLOOKUP($S155,'USER FORM2'!$B$10:$AU$21,3,FALSE)),"",VLOOKUP($S155,'USER FORM2'!$B$10:$AU$21,3,FALSE))</f>
        <v/>
      </c>
      <c r="I155" s="340" t="str">
        <f>IF(ISERROR(VLOOKUP($S155,'USER FORM2'!$B$10:$AU$21,4,FALSE)),"",VLOOKUP($S155,'USER FORM2'!$B$10:$AU$21,4,FALSE))</f>
        <v/>
      </c>
      <c r="J155" s="340" t="str">
        <f>IF(ISERROR(VLOOKUP($S155,'USER FORM2'!$B$10:$AU$21,5,FALSE)),"",VLOOKUP($S155,'USER FORM2'!$B$10:$AU$21,5,FALSE))</f>
        <v/>
      </c>
      <c r="K155" s="340" t="str">
        <f>IF(ISERROR(VLOOKUP($S155,'USER FORM2'!$B$10:$AU$21,6,FALSE)),"",VLOOKUP($S155,'USER FORM2'!$B$10:$AU$21,6,FALSE))</f>
        <v/>
      </c>
      <c r="L155" s="340" t="str">
        <f>IF(ISERROR(VLOOKUP($S155,'USER FORM2'!$B$10:$AU$21,7,FALSE)),"",VLOOKUP($S155,'USER FORM2'!$B$10:$AU$21,7,FALSE))</f>
        <v/>
      </c>
      <c r="M155" s="341" t="str">
        <f>IF(ISERROR(VLOOKUP($S155,'USER FORM2'!$B$10:$BB$21,51,FALSE)),"",VLOOKUP($S155,'USER FORM2'!$B$10:$BB$21,51,FALSE))</f>
        <v/>
      </c>
      <c r="N155" s="341" t="str">
        <f>IF(ISERROR(VLOOKUP($S155,'USER FORM2'!$B$10:$BB$21,52,FALSE)),"",VLOOKUP($S155,'USER FORM2'!$B$10:$BB$21,52,FALSE))</f>
        <v/>
      </c>
      <c r="O155" s="341" t="str">
        <f>IF(ISERROR(VLOOKUP($S155,'USER FORM2'!$B$10:$BB$21,12,FALSE)),"",VLOOKUP($S155,'USER FORM2'!$B$10:$BB$21,12,FALSE))</f>
        <v/>
      </c>
      <c r="P155" s="342" t="str">
        <f>IF(ISERROR(VLOOKUP($S155,'USER FORM2'!$B$10:$BB$21,13,FALSE)),"",IF(VLOOKUP($S155,'USER FORM2'!$B$10:$BB$21,13,FALSE)="","",VLOOKUP($S155,'USER FORM2'!$B$10:$BB$21,13,FALSE)))</f>
        <v/>
      </c>
      <c r="Q155" s="342" t="str">
        <f>IF(ISERROR(VLOOKUP($S155,'USER FORM2'!$B$10:$BB$21,16,FALSE)),"",VLOOKUP($S155,'USER FORM2'!$B$10:$BB$21,16,FALSE))</f>
        <v/>
      </c>
      <c r="R155" s="342" t="str">
        <f>IF(ISERROR(VLOOKUP($S155,'USER FORM2'!$B$10:$AW$21,43,FALSE)),"",VLOOKUP($S155,'USER FORM2'!$B$10:$AW$21,43,FALSE))</f>
        <v/>
      </c>
      <c r="S155" s="340" t="str">
        <f>IF('USER FORM3'!C156="","",'USER FORM3'!C156)</f>
        <v/>
      </c>
      <c r="T155" s="340" t="str">
        <f>IF('USER FORM3'!D156="","",'USER FORM3'!D156)</f>
        <v/>
      </c>
      <c r="U155" s="340" t="str">
        <f>IF('USER FORM3'!E156="","",'USER FORM3'!E156)</f>
        <v/>
      </c>
      <c r="V155" s="340" t="str">
        <f>IF('USER FORM3'!F156="","",'USER FORM3'!F156)</f>
        <v/>
      </c>
      <c r="W155" s="340" t="str">
        <f>IF('USER FORM3'!G156="","",'USER FORM3'!G156)</f>
        <v/>
      </c>
      <c r="X155" s="340" t="str">
        <f>IF('USER FORM3'!H156="","",'USER FORM3'!H156)</f>
        <v/>
      </c>
      <c r="Y155" s="340" t="str">
        <f>IF('USER FORM3'!I156="","",'USER FORM3'!I156)</f>
        <v/>
      </c>
      <c r="Z155" s="340" t="str">
        <f>IF('USER FORM3'!J156="","",'USER FORM3'!J156)</f>
        <v/>
      </c>
      <c r="AA155" s="340" t="str">
        <f>IF('USER FORM3'!K156="","",'USER FORM3'!K156)</f>
        <v/>
      </c>
      <c r="AB155" s="340" t="str">
        <f>IF('USER FORM3'!L156="","",'USER FORM3'!L156)</f>
        <v/>
      </c>
      <c r="AC155" s="340" t="str">
        <f>IF('USER FORM3'!M156="","",'USER FORM3'!M156)</f>
        <v/>
      </c>
      <c r="AD155" s="340" t="str">
        <f>IF('USER FORM3'!N156="","",'USER FORM3'!N156)</f>
        <v/>
      </c>
      <c r="AE155" s="340" t="str">
        <f>IF('USER FORM3'!O156="","",'USER FORM3'!O156)</f>
        <v/>
      </c>
      <c r="AF155" s="340" t="str">
        <f>IF('USER FORM3'!P156="","",'USER FORM3'!P156)</f>
        <v/>
      </c>
      <c r="AG155" s="340" t="str">
        <f>IF('USER FORM3'!Q156="","",'USER FORM3'!Q156)</f>
        <v/>
      </c>
      <c r="AH155" s="14"/>
      <c r="AI155" s="14"/>
      <c r="AJ155" s="14"/>
      <c r="AK155" s="14"/>
      <c r="AL155" s="14"/>
      <c r="AM155" s="332" t="str">
        <f>'USER FORM3'!$AY$17</f>
        <v/>
      </c>
      <c r="AN155" s="335" t="str">
        <f>'USER FORM3'!$AY$24</f>
        <v/>
      </c>
      <c r="AO155" s="336" t="str">
        <f>'USER FORM3'!$AY$18</f>
        <v/>
      </c>
      <c r="AP155" s="336" t="str">
        <f>'USER FORM3'!$AY$20</f>
        <v/>
      </c>
      <c r="AQ155" s="337" t="str">
        <f>'USER FORM3'!$AY$19</f>
        <v/>
      </c>
      <c r="AR155" s="337" t="str">
        <f>'USER FORM3'!$AY$22</f>
        <v/>
      </c>
      <c r="AS155" s="436" t="str">
        <f>'USER FORM3'!$AY$36</f>
        <v/>
      </c>
      <c r="AT155" s="336">
        <f>'USER FORM3'!$AY$23</f>
        <v>1</v>
      </c>
      <c r="AU155" s="336" t="str">
        <f>'USER FORM3'!$AY$21</f>
        <v/>
      </c>
      <c r="AV155" s="337" t="str">
        <f>IFERROR('USER FORM3'!$AY$25,"")</f>
        <v/>
      </c>
      <c r="AW155" s="338">
        <f>COUNTIFS(DEGREE_TYPE,"Bachelor",'USER FORM2'!$N$10:$N$21,"PROGRAM GRADUATED")+COUNTIFS(DEGREE_TYPE,"Bachelor",'USER FORM2'!$N$10:$N$21,"PROGRAM IN PROGRESS")</f>
        <v>0</v>
      </c>
      <c r="AX155" s="338">
        <f t="shared" si="4"/>
        <v>0</v>
      </c>
      <c r="AY155" s="338">
        <f t="shared" si="5"/>
        <v>0</v>
      </c>
      <c r="AZ155" s="332" t="str">
        <f>'USER FORM2'!$AQ$3</f>
        <v/>
      </c>
      <c r="BA155" s="337" t="str">
        <f>'USER FORM5'!$AP$2</f>
        <v/>
      </c>
      <c r="BB155" s="332" t="str">
        <f>IF('USER FORM5'!$AE$2=0,"",'USER FORM5'!$AE$2)</f>
        <v>NO</v>
      </c>
      <c r="BC155" s="337" t="str">
        <f>'USER FORM5'!$AZ$2</f>
        <v>NO EXTC</v>
      </c>
      <c r="BD155" s="332" t="str">
        <f>IF('USER FEEDBACK'!$C$47=0,"",'USER FEEDBACK'!$C$47)</f>
        <v/>
      </c>
      <c r="BE155" t="str">
        <f>'USER FEEDBACK'!$Q$8</f>
        <v>NO</v>
      </c>
      <c r="BF155" t="str">
        <f>'USER FEEDBACK'!$Q$11</f>
        <v>Missing Information</v>
      </c>
      <c r="BG155" t="str">
        <f>'USER FEEDBACK'!$Q$14</f>
        <v>No</v>
      </c>
      <c r="BH155" t="str">
        <f>'USER FEEDBACK'!$Q$20&amp;" "&amp;'USER FEEDBACK'!$Q$21&amp;" "&amp;'USER FEEDBACK'!$Q$22</f>
        <v xml:space="preserve">  - -  - -</v>
      </c>
      <c r="BI155" t="str">
        <f>'USER FORM1'!$C$65</f>
        <v>VERSION 2</v>
      </c>
      <c r="BJ155">
        <f>'USER FORM4'!$G$38</f>
        <v>0</v>
      </c>
      <c r="BK155">
        <f>'USER FEEDBACK'!$V$7</f>
        <v>0</v>
      </c>
      <c r="BL155" t="str">
        <f>(IF(OR('USER FEEDBACK'!$Z$64,'USER FEEDBACK'!$Z$31="Q4R"),"Y","N"))</f>
        <v>N</v>
      </c>
      <c r="BM155">
        <f>'USER FORM1'!$D$25</f>
        <v>0</v>
      </c>
      <c r="BN155">
        <f>'USER FORM1'!$D$26</f>
        <v>0</v>
      </c>
      <c r="BO155">
        <f>'USER FORM1'!$D$27</f>
        <v>0</v>
      </c>
      <c r="BP155" t="str">
        <f>IF('USER FEEDBACK'!$AA$64=TRUE, "Y","N")</f>
        <v>N</v>
      </c>
      <c r="BQ155" t="str">
        <f>IF('USER FEEDBACK'!$AC$64=TRUE, "Y","N")</f>
        <v>N</v>
      </c>
      <c r="BR155" t="str">
        <f>IF('USER FEEDBACK'!$AB$64=TRUE, "Y","N")</f>
        <v>N</v>
      </c>
      <c r="BS155" t="str">
        <f>IF('USER FEEDBACK'!$AD$64=TRUE, "Y","N")</f>
        <v>N</v>
      </c>
      <c r="BT155" t="str">
        <f>IF('USER FEEDBACK'!$AE$64=TRUE, "Y","N")</f>
        <v>N</v>
      </c>
      <c r="BU155" t="str">
        <f>IF('USER FEEDBACK'!$AF$64=TRUE, "Y","N")</f>
        <v>N</v>
      </c>
      <c r="BV155">
        <f>'CHECK CONTEXT'!$B$8</f>
        <v>0</v>
      </c>
      <c r="BW155" s="15">
        <f>'CHECK CONTEXT'!$B$12</f>
        <v>0</v>
      </c>
      <c r="BX155">
        <f>'CHECK CONTEXT'!$I$5</f>
        <v>0</v>
      </c>
      <c r="BY155">
        <f ca="1">SUM('USER FEEDBACK'!$G$7:$G$17)</f>
        <v>0</v>
      </c>
      <c r="BZ155">
        <f>'CHECK CONTEXT'!$B$5</f>
        <v>0</v>
      </c>
      <c r="CA155">
        <f>'CHECK CONTEXT'!$B$6</f>
        <v>0</v>
      </c>
      <c r="CB155">
        <f>'CHECK CONTEXT'!$B$7</f>
        <v>0</v>
      </c>
      <c r="CC155">
        <f>'CHECK CONTEXT'!$B$8</f>
        <v>0</v>
      </c>
      <c r="CD155">
        <f>'CHECK CONTEXT'!$B$9</f>
        <v>0</v>
      </c>
    </row>
    <row r="156" spans="1:82">
      <c r="A156" s="332" t="str">
        <f>IF('USER FORM1'!$C$10="","",'USER FORM1'!$C$10)</f>
        <v/>
      </c>
      <c r="B156" s="332" t="str">
        <f>IF('USER FORM1'!$D$10="","",'USER FORM1'!$D$10)</f>
        <v/>
      </c>
      <c r="C156" s="332" t="str">
        <f>TRIM(IF('USER FORM1'!$E$10="", "",'USER FORM1'!$E$10))</f>
        <v/>
      </c>
      <c r="D156" s="332" t="str">
        <f>IF('USER FORM1'!$F$10="","",'USER FORM1'!$F$10)</f>
        <v/>
      </c>
      <c r="E156" s="332" t="str">
        <f>IF('USER FORM1'!$G$10="", "",'USER FORM1'!$G$10)</f>
        <v/>
      </c>
      <c r="F156" s="339" t="s">
        <v>16107</v>
      </c>
      <c r="G156" s="340" t="str">
        <f>IF(ISERROR(VLOOKUP($S156,'USER FORM2'!$B$10:$AU$21,2,FALSE)),"",VLOOKUP($S156,'USER FORM2'!$B$10:$AU$21,2,FALSE))</f>
        <v/>
      </c>
      <c r="H156" s="340" t="str">
        <f>IF(ISERROR(VLOOKUP($S156,'USER FORM2'!$B$10:$AU$21,3,FALSE)),"",VLOOKUP($S156,'USER FORM2'!$B$10:$AU$21,3,FALSE))</f>
        <v/>
      </c>
      <c r="I156" s="340" t="str">
        <f>IF(ISERROR(VLOOKUP($S156,'USER FORM2'!$B$10:$AU$21,4,FALSE)),"",VLOOKUP($S156,'USER FORM2'!$B$10:$AU$21,4,FALSE))</f>
        <v/>
      </c>
      <c r="J156" s="340" t="str">
        <f>IF(ISERROR(VLOOKUP($S156,'USER FORM2'!$B$10:$AU$21,5,FALSE)),"",VLOOKUP($S156,'USER FORM2'!$B$10:$AU$21,5,FALSE))</f>
        <v/>
      </c>
      <c r="K156" s="340" t="str">
        <f>IF(ISERROR(VLOOKUP($S156,'USER FORM2'!$B$10:$AU$21,6,FALSE)),"",VLOOKUP($S156,'USER FORM2'!$B$10:$AU$21,6,FALSE))</f>
        <v/>
      </c>
      <c r="L156" s="340" t="str">
        <f>IF(ISERROR(VLOOKUP($S156,'USER FORM2'!$B$10:$AU$21,7,FALSE)),"",VLOOKUP($S156,'USER FORM2'!$B$10:$AU$21,7,FALSE))</f>
        <v/>
      </c>
      <c r="M156" s="341" t="str">
        <f>IF(ISERROR(VLOOKUP($S156,'USER FORM2'!$B$10:$BB$21,51,FALSE)),"",VLOOKUP($S156,'USER FORM2'!$B$10:$BB$21,51,FALSE))</f>
        <v/>
      </c>
      <c r="N156" s="341" t="str">
        <f>IF(ISERROR(VLOOKUP($S156,'USER FORM2'!$B$10:$BB$21,52,FALSE)),"",VLOOKUP($S156,'USER FORM2'!$B$10:$BB$21,52,FALSE))</f>
        <v/>
      </c>
      <c r="O156" s="341" t="str">
        <f>IF(ISERROR(VLOOKUP($S156,'USER FORM2'!$B$10:$BB$21,12,FALSE)),"",VLOOKUP($S156,'USER FORM2'!$B$10:$BB$21,12,FALSE))</f>
        <v/>
      </c>
      <c r="P156" s="342" t="str">
        <f>IF(ISERROR(VLOOKUP($S156,'USER FORM2'!$B$10:$BB$21,13,FALSE)),"",IF(VLOOKUP($S156,'USER FORM2'!$B$10:$BB$21,13,FALSE)="","",VLOOKUP($S156,'USER FORM2'!$B$10:$BB$21,13,FALSE)))</f>
        <v/>
      </c>
      <c r="Q156" s="342" t="str">
        <f>IF(ISERROR(VLOOKUP($S156,'USER FORM2'!$B$10:$BB$21,16,FALSE)),"",VLOOKUP($S156,'USER FORM2'!$B$10:$BB$21,16,FALSE))</f>
        <v/>
      </c>
      <c r="R156" s="342" t="str">
        <f>IF(ISERROR(VLOOKUP($S156,'USER FORM2'!$B$10:$AW$21,43,FALSE)),"",VLOOKUP($S156,'USER FORM2'!$B$10:$AW$21,43,FALSE))</f>
        <v/>
      </c>
      <c r="S156" s="340" t="str">
        <f>IF('USER FORM3'!C157="","",'USER FORM3'!C157)</f>
        <v/>
      </c>
      <c r="T156" s="340" t="str">
        <f>IF('USER FORM3'!D157="","",'USER FORM3'!D157)</f>
        <v/>
      </c>
      <c r="U156" s="340" t="str">
        <f>IF('USER FORM3'!E157="","",'USER FORM3'!E157)</f>
        <v/>
      </c>
      <c r="V156" s="340" t="str">
        <f>IF('USER FORM3'!F157="","",'USER FORM3'!F157)</f>
        <v/>
      </c>
      <c r="W156" s="340" t="str">
        <f>IF('USER FORM3'!G157="","",'USER FORM3'!G157)</f>
        <v/>
      </c>
      <c r="X156" s="340" t="str">
        <f>IF('USER FORM3'!H157="","",'USER FORM3'!H157)</f>
        <v/>
      </c>
      <c r="Y156" s="340" t="str">
        <f>IF('USER FORM3'!I157="","",'USER FORM3'!I157)</f>
        <v/>
      </c>
      <c r="Z156" s="340" t="str">
        <f>IF('USER FORM3'!J157="","",'USER FORM3'!J157)</f>
        <v/>
      </c>
      <c r="AA156" s="340" t="str">
        <f>IF('USER FORM3'!K157="","",'USER FORM3'!K157)</f>
        <v/>
      </c>
      <c r="AB156" s="340" t="str">
        <f>IF('USER FORM3'!L157="","",'USER FORM3'!L157)</f>
        <v/>
      </c>
      <c r="AC156" s="340" t="str">
        <f>IF('USER FORM3'!M157="","",'USER FORM3'!M157)</f>
        <v/>
      </c>
      <c r="AD156" s="340" t="str">
        <f>IF('USER FORM3'!N157="","",'USER FORM3'!N157)</f>
        <v/>
      </c>
      <c r="AE156" s="340" t="str">
        <f>IF('USER FORM3'!O157="","",'USER FORM3'!O157)</f>
        <v/>
      </c>
      <c r="AF156" s="340" t="str">
        <f>IF('USER FORM3'!P157="","",'USER FORM3'!P157)</f>
        <v/>
      </c>
      <c r="AG156" s="340" t="str">
        <f>IF('USER FORM3'!Q157="","",'USER FORM3'!Q157)</f>
        <v/>
      </c>
      <c r="AH156" s="14"/>
      <c r="AI156" s="14"/>
      <c r="AJ156" s="14"/>
      <c r="AK156" s="14"/>
      <c r="AL156" s="14"/>
      <c r="AM156" s="332" t="str">
        <f>'USER FORM3'!$AY$17</f>
        <v/>
      </c>
      <c r="AN156" s="335" t="str">
        <f>'USER FORM3'!$AY$24</f>
        <v/>
      </c>
      <c r="AO156" s="336" t="str">
        <f>'USER FORM3'!$AY$18</f>
        <v/>
      </c>
      <c r="AP156" s="336" t="str">
        <f>'USER FORM3'!$AY$20</f>
        <v/>
      </c>
      <c r="AQ156" s="337" t="str">
        <f>'USER FORM3'!$AY$19</f>
        <v/>
      </c>
      <c r="AR156" s="337" t="str">
        <f>'USER FORM3'!$AY$22</f>
        <v/>
      </c>
      <c r="AS156" s="436" t="str">
        <f>'USER FORM3'!$AY$36</f>
        <v/>
      </c>
      <c r="AT156" s="336">
        <f>'USER FORM3'!$AY$23</f>
        <v>1</v>
      </c>
      <c r="AU156" s="336" t="str">
        <f>'USER FORM3'!$AY$21</f>
        <v/>
      </c>
      <c r="AV156" s="337" t="str">
        <f>IFERROR('USER FORM3'!$AY$25,"")</f>
        <v/>
      </c>
      <c r="AW156" s="338">
        <f>COUNTIFS(DEGREE_TYPE,"Bachelor",'USER FORM2'!$N$10:$N$21,"PROGRAM GRADUATED")+COUNTIFS(DEGREE_TYPE,"Bachelor",'USER FORM2'!$N$10:$N$21,"PROGRAM IN PROGRESS")</f>
        <v>0</v>
      </c>
      <c r="AX156" s="338">
        <f t="shared" si="4"/>
        <v>0</v>
      </c>
      <c r="AY156" s="338">
        <f t="shared" si="5"/>
        <v>0</v>
      </c>
      <c r="AZ156" s="332" t="str">
        <f>'USER FORM2'!$AQ$3</f>
        <v/>
      </c>
      <c r="BA156" s="337" t="str">
        <f>'USER FORM5'!$AP$2</f>
        <v/>
      </c>
      <c r="BB156" s="332" t="str">
        <f>IF('USER FORM5'!$AE$2=0,"",'USER FORM5'!$AE$2)</f>
        <v>NO</v>
      </c>
      <c r="BC156" s="337" t="str">
        <f>'USER FORM5'!$AZ$2</f>
        <v>NO EXTC</v>
      </c>
      <c r="BD156" s="332" t="str">
        <f>IF('USER FEEDBACK'!$C$47=0,"",'USER FEEDBACK'!$C$47)</f>
        <v/>
      </c>
      <c r="BE156" t="str">
        <f>'USER FEEDBACK'!$Q$8</f>
        <v>NO</v>
      </c>
      <c r="BF156" t="str">
        <f>'USER FEEDBACK'!$Q$11</f>
        <v>Missing Information</v>
      </c>
      <c r="BG156" t="str">
        <f>'USER FEEDBACK'!$Q$14</f>
        <v>No</v>
      </c>
      <c r="BH156" t="str">
        <f>'USER FEEDBACK'!$Q$20&amp;" "&amp;'USER FEEDBACK'!$Q$21&amp;" "&amp;'USER FEEDBACK'!$Q$22</f>
        <v xml:space="preserve">  - -  - -</v>
      </c>
      <c r="BI156" t="str">
        <f>'USER FORM1'!$C$65</f>
        <v>VERSION 2</v>
      </c>
      <c r="BJ156">
        <f>'USER FORM4'!$G$38</f>
        <v>0</v>
      </c>
      <c r="BK156">
        <f>'USER FEEDBACK'!$V$7</f>
        <v>0</v>
      </c>
      <c r="BL156" t="str">
        <f>(IF(OR('USER FEEDBACK'!$Z$64,'USER FEEDBACK'!$Z$31="Q4R"),"Y","N"))</f>
        <v>N</v>
      </c>
      <c r="BM156">
        <f>'USER FORM1'!$D$25</f>
        <v>0</v>
      </c>
      <c r="BN156">
        <f>'USER FORM1'!$D$26</f>
        <v>0</v>
      </c>
      <c r="BO156">
        <f>'USER FORM1'!$D$27</f>
        <v>0</v>
      </c>
      <c r="BP156" t="str">
        <f>IF('USER FEEDBACK'!$AA$64=TRUE, "Y","N")</f>
        <v>N</v>
      </c>
      <c r="BQ156" t="str">
        <f>IF('USER FEEDBACK'!$AC$64=TRUE, "Y","N")</f>
        <v>N</v>
      </c>
      <c r="BR156" t="str">
        <f>IF('USER FEEDBACK'!$AB$64=TRUE, "Y","N")</f>
        <v>N</v>
      </c>
      <c r="BS156" t="str">
        <f>IF('USER FEEDBACK'!$AD$64=TRUE, "Y","N")</f>
        <v>N</v>
      </c>
      <c r="BT156" t="str">
        <f>IF('USER FEEDBACK'!$AE$64=TRUE, "Y","N")</f>
        <v>N</v>
      </c>
      <c r="BU156" t="str">
        <f>IF('USER FEEDBACK'!$AF$64=TRUE, "Y","N")</f>
        <v>N</v>
      </c>
      <c r="BV156">
        <f>'CHECK CONTEXT'!$B$8</f>
        <v>0</v>
      </c>
      <c r="BW156" s="15">
        <f>'CHECK CONTEXT'!$B$12</f>
        <v>0</v>
      </c>
      <c r="BX156">
        <f>'CHECK CONTEXT'!$I$5</f>
        <v>0</v>
      </c>
      <c r="BY156">
        <f ca="1">SUM('USER FEEDBACK'!$G$7:$G$17)</f>
        <v>0</v>
      </c>
      <c r="BZ156">
        <f>'CHECK CONTEXT'!$B$5</f>
        <v>0</v>
      </c>
      <c r="CA156">
        <f>'CHECK CONTEXT'!$B$6</f>
        <v>0</v>
      </c>
      <c r="CB156">
        <f>'CHECK CONTEXT'!$B$7</f>
        <v>0</v>
      </c>
      <c r="CC156">
        <f>'CHECK CONTEXT'!$B$8</f>
        <v>0</v>
      </c>
      <c r="CD156">
        <f>'CHECK CONTEXT'!$B$9</f>
        <v>0</v>
      </c>
    </row>
    <row r="157" spans="1:82">
      <c r="A157" s="332" t="str">
        <f>IF('USER FORM1'!$C$10="","",'USER FORM1'!$C$10)</f>
        <v/>
      </c>
      <c r="B157" s="332" t="str">
        <f>IF('USER FORM1'!$D$10="","",'USER FORM1'!$D$10)</f>
        <v/>
      </c>
      <c r="C157" s="332" t="str">
        <f>TRIM(IF('USER FORM1'!$E$10="", "",'USER FORM1'!$E$10))</f>
        <v/>
      </c>
      <c r="D157" s="332" t="str">
        <f>IF('USER FORM1'!$F$10="","",'USER FORM1'!$F$10)</f>
        <v/>
      </c>
      <c r="E157" s="332" t="str">
        <f>IF('USER FORM1'!$G$10="", "",'USER FORM1'!$G$10)</f>
        <v/>
      </c>
      <c r="F157" s="339" t="s">
        <v>16107</v>
      </c>
      <c r="G157" s="340" t="str">
        <f>IF(ISERROR(VLOOKUP($S157,'USER FORM2'!$B$10:$AU$21,2,FALSE)),"",VLOOKUP($S157,'USER FORM2'!$B$10:$AU$21,2,FALSE))</f>
        <v/>
      </c>
      <c r="H157" s="340" t="str">
        <f>IF(ISERROR(VLOOKUP($S157,'USER FORM2'!$B$10:$AU$21,3,FALSE)),"",VLOOKUP($S157,'USER FORM2'!$B$10:$AU$21,3,FALSE))</f>
        <v/>
      </c>
      <c r="I157" s="340" t="str">
        <f>IF(ISERROR(VLOOKUP($S157,'USER FORM2'!$B$10:$AU$21,4,FALSE)),"",VLOOKUP($S157,'USER FORM2'!$B$10:$AU$21,4,FALSE))</f>
        <v/>
      </c>
      <c r="J157" s="340" t="str">
        <f>IF(ISERROR(VLOOKUP($S157,'USER FORM2'!$B$10:$AU$21,5,FALSE)),"",VLOOKUP($S157,'USER FORM2'!$B$10:$AU$21,5,FALSE))</f>
        <v/>
      </c>
      <c r="K157" s="340" t="str">
        <f>IF(ISERROR(VLOOKUP($S157,'USER FORM2'!$B$10:$AU$21,6,FALSE)),"",VLOOKUP($S157,'USER FORM2'!$B$10:$AU$21,6,FALSE))</f>
        <v/>
      </c>
      <c r="L157" s="340" t="str">
        <f>IF(ISERROR(VLOOKUP($S157,'USER FORM2'!$B$10:$AU$21,7,FALSE)),"",VLOOKUP($S157,'USER FORM2'!$B$10:$AU$21,7,FALSE))</f>
        <v/>
      </c>
      <c r="M157" s="341" t="str">
        <f>IF(ISERROR(VLOOKUP($S157,'USER FORM2'!$B$10:$BB$21,51,FALSE)),"",VLOOKUP($S157,'USER FORM2'!$B$10:$BB$21,51,FALSE))</f>
        <v/>
      </c>
      <c r="N157" s="341" t="str">
        <f>IF(ISERROR(VLOOKUP($S157,'USER FORM2'!$B$10:$BB$21,52,FALSE)),"",VLOOKUP($S157,'USER FORM2'!$B$10:$BB$21,52,FALSE))</f>
        <v/>
      </c>
      <c r="O157" s="341" t="str">
        <f>IF(ISERROR(VLOOKUP($S157,'USER FORM2'!$B$10:$BB$21,12,FALSE)),"",VLOOKUP($S157,'USER FORM2'!$B$10:$BB$21,12,FALSE))</f>
        <v/>
      </c>
      <c r="P157" s="342" t="str">
        <f>IF(ISERROR(VLOOKUP($S157,'USER FORM2'!$B$10:$BB$21,13,FALSE)),"",IF(VLOOKUP($S157,'USER FORM2'!$B$10:$BB$21,13,FALSE)="","",VLOOKUP($S157,'USER FORM2'!$B$10:$BB$21,13,FALSE)))</f>
        <v/>
      </c>
      <c r="Q157" s="342" t="str">
        <f>IF(ISERROR(VLOOKUP($S157,'USER FORM2'!$B$10:$BB$21,16,FALSE)),"",VLOOKUP($S157,'USER FORM2'!$B$10:$BB$21,16,FALSE))</f>
        <v/>
      </c>
      <c r="R157" s="342" t="str">
        <f>IF(ISERROR(VLOOKUP($S157,'USER FORM2'!$B$10:$AW$21,43,FALSE)),"",VLOOKUP($S157,'USER FORM2'!$B$10:$AW$21,43,FALSE))</f>
        <v/>
      </c>
      <c r="S157" s="340" t="str">
        <f>IF('USER FORM3'!C158="","",'USER FORM3'!C158)</f>
        <v/>
      </c>
      <c r="T157" s="340" t="str">
        <f>IF('USER FORM3'!D158="","",'USER FORM3'!D158)</f>
        <v/>
      </c>
      <c r="U157" s="340" t="str">
        <f>IF('USER FORM3'!E158="","",'USER FORM3'!E158)</f>
        <v/>
      </c>
      <c r="V157" s="340" t="str">
        <f>IF('USER FORM3'!F158="","",'USER FORM3'!F158)</f>
        <v/>
      </c>
      <c r="W157" s="340" t="str">
        <f>IF('USER FORM3'!G158="","",'USER FORM3'!G158)</f>
        <v/>
      </c>
      <c r="X157" s="340" t="str">
        <f>IF('USER FORM3'!H158="","",'USER FORM3'!H158)</f>
        <v/>
      </c>
      <c r="Y157" s="340" t="str">
        <f>IF('USER FORM3'!I158="","",'USER FORM3'!I158)</f>
        <v/>
      </c>
      <c r="Z157" s="340" t="str">
        <f>IF('USER FORM3'!J158="","",'USER FORM3'!J158)</f>
        <v/>
      </c>
      <c r="AA157" s="340" t="str">
        <f>IF('USER FORM3'!K158="","",'USER FORM3'!K158)</f>
        <v/>
      </c>
      <c r="AB157" s="340" t="str">
        <f>IF('USER FORM3'!L158="","",'USER FORM3'!L158)</f>
        <v/>
      </c>
      <c r="AC157" s="340" t="str">
        <f>IF('USER FORM3'!M158="","",'USER FORM3'!M158)</f>
        <v/>
      </c>
      <c r="AD157" s="340" t="str">
        <f>IF('USER FORM3'!N158="","",'USER FORM3'!N158)</f>
        <v/>
      </c>
      <c r="AE157" s="340" t="str">
        <f>IF('USER FORM3'!O158="","",'USER FORM3'!O158)</f>
        <v/>
      </c>
      <c r="AF157" s="340" t="str">
        <f>IF('USER FORM3'!P158="","",'USER FORM3'!P158)</f>
        <v/>
      </c>
      <c r="AG157" s="340" t="str">
        <f>IF('USER FORM3'!Q158="","",'USER FORM3'!Q158)</f>
        <v/>
      </c>
      <c r="AH157" s="14"/>
      <c r="AI157" s="14"/>
      <c r="AJ157" s="14"/>
      <c r="AK157" s="14"/>
      <c r="AL157" s="14"/>
      <c r="AM157" s="332" t="str">
        <f>'USER FORM3'!$AY$17</f>
        <v/>
      </c>
      <c r="AN157" s="335" t="str">
        <f>'USER FORM3'!$AY$24</f>
        <v/>
      </c>
      <c r="AO157" s="336" t="str">
        <f>'USER FORM3'!$AY$18</f>
        <v/>
      </c>
      <c r="AP157" s="336" t="str">
        <f>'USER FORM3'!$AY$20</f>
        <v/>
      </c>
      <c r="AQ157" s="337" t="str">
        <f>'USER FORM3'!$AY$19</f>
        <v/>
      </c>
      <c r="AR157" s="337" t="str">
        <f>'USER FORM3'!$AY$22</f>
        <v/>
      </c>
      <c r="AS157" s="436" t="str">
        <f>'USER FORM3'!$AY$36</f>
        <v/>
      </c>
      <c r="AT157" s="336">
        <f>'USER FORM3'!$AY$23</f>
        <v>1</v>
      </c>
      <c r="AU157" s="336" t="str">
        <f>'USER FORM3'!$AY$21</f>
        <v/>
      </c>
      <c r="AV157" s="337" t="str">
        <f>IFERROR('USER FORM3'!$AY$25,"")</f>
        <v/>
      </c>
      <c r="AW157" s="338">
        <f>COUNTIFS(DEGREE_TYPE,"Bachelor",'USER FORM2'!$N$10:$N$21,"PROGRAM GRADUATED")+COUNTIFS(DEGREE_TYPE,"Bachelor",'USER FORM2'!$N$10:$N$21,"PROGRAM IN PROGRESS")</f>
        <v>0</v>
      </c>
      <c r="AX157" s="338">
        <f t="shared" si="4"/>
        <v>0</v>
      </c>
      <c r="AY157" s="338">
        <f t="shared" si="5"/>
        <v>0</v>
      </c>
      <c r="AZ157" s="332" t="str">
        <f>'USER FORM2'!$AQ$3</f>
        <v/>
      </c>
      <c r="BA157" s="337" t="str">
        <f>'USER FORM5'!$AP$2</f>
        <v/>
      </c>
      <c r="BB157" s="332" t="str">
        <f>IF('USER FORM5'!$AE$2=0,"",'USER FORM5'!$AE$2)</f>
        <v>NO</v>
      </c>
      <c r="BC157" s="337" t="str">
        <f>'USER FORM5'!$AZ$2</f>
        <v>NO EXTC</v>
      </c>
      <c r="BD157" s="332" t="str">
        <f>IF('USER FEEDBACK'!$C$47=0,"",'USER FEEDBACK'!$C$47)</f>
        <v/>
      </c>
      <c r="BE157" t="str">
        <f>'USER FEEDBACK'!$Q$8</f>
        <v>NO</v>
      </c>
      <c r="BF157" t="str">
        <f>'USER FEEDBACK'!$Q$11</f>
        <v>Missing Information</v>
      </c>
      <c r="BG157" t="str">
        <f>'USER FEEDBACK'!$Q$14</f>
        <v>No</v>
      </c>
      <c r="BH157" t="str">
        <f>'USER FEEDBACK'!$Q$20&amp;" "&amp;'USER FEEDBACK'!$Q$21&amp;" "&amp;'USER FEEDBACK'!$Q$22</f>
        <v xml:space="preserve">  - -  - -</v>
      </c>
      <c r="BI157" t="str">
        <f>'USER FORM1'!$C$65</f>
        <v>VERSION 2</v>
      </c>
      <c r="BJ157">
        <f>'USER FORM4'!$G$38</f>
        <v>0</v>
      </c>
      <c r="BK157">
        <f>'USER FEEDBACK'!$V$7</f>
        <v>0</v>
      </c>
      <c r="BL157" t="str">
        <f>(IF(OR('USER FEEDBACK'!$Z$64,'USER FEEDBACK'!$Z$31="Q4R"),"Y","N"))</f>
        <v>N</v>
      </c>
      <c r="BM157">
        <f>'USER FORM1'!$D$25</f>
        <v>0</v>
      </c>
      <c r="BN157">
        <f>'USER FORM1'!$D$26</f>
        <v>0</v>
      </c>
      <c r="BO157">
        <f>'USER FORM1'!$D$27</f>
        <v>0</v>
      </c>
      <c r="BP157" t="str">
        <f>IF('USER FEEDBACK'!$AA$64=TRUE, "Y","N")</f>
        <v>N</v>
      </c>
      <c r="BQ157" t="str">
        <f>IF('USER FEEDBACK'!$AC$64=TRUE, "Y","N")</f>
        <v>N</v>
      </c>
      <c r="BR157" t="str">
        <f>IF('USER FEEDBACK'!$AB$64=TRUE, "Y","N")</f>
        <v>N</v>
      </c>
      <c r="BS157" t="str">
        <f>IF('USER FEEDBACK'!$AD$64=TRUE, "Y","N")</f>
        <v>N</v>
      </c>
      <c r="BT157" t="str">
        <f>IF('USER FEEDBACK'!$AE$64=TRUE, "Y","N")</f>
        <v>N</v>
      </c>
      <c r="BU157" t="str">
        <f>IF('USER FEEDBACK'!$AF$64=TRUE, "Y","N")</f>
        <v>N</v>
      </c>
      <c r="BV157">
        <f>'CHECK CONTEXT'!$B$8</f>
        <v>0</v>
      </c>
      <c r="BW157" s="15">
        <f>'CHECK CONTEXT'!$B$12</f>
        <v>0</v>
      </c>
      <c r="BX157">
        <f>'CHECK CONTEXT'!$I$5</f>
        <v>0</v>
      </c>
      <c r="BY157">
        <f ca="1">SUM('USER FEEDBACK'!$G$7:$G$17)</f>
        <v>0</v>
      </c>
      <c r="BZ157">
        <f>'CHECK CONTEXT'!$B$5</f>
        <v>0</v>
      </c>
      <c r="CA157">
        <f>'CHECK CONTEXT'!$B$6</f>
        <v>0</v>
      </c>
      <c r="CB157">
        <f>'CHECK CONTEXT'!$B$7</f>
        <v>0</v>
      </c>
      <c r="CC157">
        <f>'CHECK CONTEXT'!$B$8</f>
        <v>0</v>
      </c>
      <c r="CD157">
        <f>'CHECK CONTEXT'!$B$9</f>
        <v>0</v>
      </c>
    </row>
    <row r="158" spans="1:82">
      <c r="A158" s="332" t="str">
        <f>IF('USER FORM1'!$C$10="","",'USER FORM1'!$C$10)</f>
        <v/>
      </c>
      <c r="B158" s="332" t="str">
        <f>IF('USER FORM1'!$D$10="","",'USER FORM1'!$D$10)</f>
        <v/>
      </c>
      <c r="C158" s="332" t="str">
        <f>TRIM(IF('USER FORM1'!$E$10="", "",'USER FORM1'!$E$10))</f>
        <v/>
      </c>
      <c r="D158" s="332" t="str">
        <f>IF('USER FORM1'!$F$10="","",'USER FORM1'!$F$10)</f>
        <v/>
      </c>
      <c r="E158" s="332" t="str">
        <f>IF('USER FORM1'!$G$10="", "",'USER FORM1'!$G$10)</f>
        <v/>
      </c>
      <c r="F158" s="339" t="s">
        <v>16107</v>
      </c>
      <c r="G158" s="340" t="str">
        <f>IF(ISERROR(VLOOKUP($S158,'USER FORM2'!$B$10:$AU$21,2,FALSE)),"",VLOOKUP($S158,'USER FORM2'!$B$10:$AU$21,2,FALSE))</f>
        <v/>
      </c>
      <c r="H158" s="340" t="str">
        <f>IF(ISERROR(VLOOKUP($S158,'USER FORM2'!$B$10:$AU$21,3,FALSE)),"",VLOOKUP($S158,'USER FORM2'!$B$10:$AU$21,3,FALSE))</f>
        <v/>
      </c>
      <c r="I158" s="340" t="str">
        <f>IF(ISERROR(VLOOKUP($S158,'USER FORM2'!$B$10:$AU$21,4,FALSE)),"",VLOOKUP($S158,'USER FORM2'!$B$10:$AU$21,4,FALSE))</f>
        <v/>
      </c>
      <c r="J158" s="340" t="str">
        <f>IF(ISERROR(VLOOKUP($S158,'USER FORM2'!$B$10:$AU$21,5,FALSE)),"",VLOOKUP($S158,'USER FORM2'!$B$10:$AU$21,5,FALSE))</f>
        <v/>
      </c>
      <c r="K158" s="340" t="str">
        <f>IF(ISERROR(VLOOKUP($S158,'USER FORM2'!$B$10:$AU$21,6,FALSE)),"",VLOOKUP($S158,'USER FORM2'!$B$10:$AU$21,6,FALSE))</f>
        <v/>
      </c>
      <c r="L158" s="340" t="str">
        <f>IF(ISERROR(VLOOKUP($S158,'USER FORM2'!$B$10:$AU$21,7,FALSE)),"",VLOOKUP($S158,'USER FORM2'!$B$10:$AU$21,7,FALSE))</f>
        <v/>
      </c>
      <c r="M158" s="341" t="str">
        <f>IF(ISERROR(VLOOKUP($S158,'USER FORM2'!$B$10:$BB$21,51,FALSE)),"",VLOOKUP($S158,'USER FORM2'!$B$10:$BB$21,51,FALSE))</f>
        <v/>
      </c>
      <c r="N158" s="341" t="str">
        <f>IF(ISERROR(VLOOKUP($S158,'USER FORM2'!$B$10:$BB$21,52,FALSE)),"",VLOOKUP($S158,'USER FORM2'!$B$10:$BB$21,52,FALSE))</f>
        <v/>
      </c>
      <c r="O158" s="341" t="str">
        <f>IF(ISERROR(VLOOKUP($S158,'USER FORM2'!$B$10:$BB$21,12,FALSE)),"",VLOOKUP($S158,'USER FORM2'!$B$10:$BB$21,12,FALSE))</f>
        <v/>
      </c>
      <c r="P158" s="342" t="str">
        <f>IF(ISERROR(VLOOKUP($S158,'USER FORM2'!$B$10:$BB$21,13,FALSE)),"",IF(VLOOKUP($S158,'USER FORM2'!$B$10:$BB$21,13,FALSE)="","",VLOOKUP($S158,'USER FORM2'!$B$10:$BB$21,13,FALSE)))</f>
        <v/>
      </c>
      <c r="Q158" s="342" t="str">
        <f>IF(ISERROR(VLOOKUP($S158,'USER FORM2'!$B$10:$BB$21,16,FALSE)),"",VLOOKUP($S158,'USER FORM2'!$B$10:$BB$21,16,FALSE))</f>
        <v/>
      </c>
      <c r="R158" s="342" t="str">
        <f>IF(ISERROR(VLOOKUP($S158,'USER FORM2'!$B$10:$AW$21,43,FALSE)),"",VLOOKUP($S158,'USER FORM2'!$B$10:$AW$21,43,FALSE))</f>
        <v/>
      </c>
      <c r="S158" s="340" t="str">
        <f>IF('USER FORM3'!C159="","",'USER FORM3'!C159)</f>
        <v/>
      </c>
      <c r="T158" s="340" t="str">
        <f>IF('USER FORM3'!D159="","",'USER FORM3'!D159)</f>
        <v/>
      </c>
      <c r="U158" s="340" t="str">
        <f>IF('USER FORM3'!E159="","",'USER FORM3'!E159)</f>
        <v/>
      </c>
      <c r="V158" s="340" t="str">
        <f>IF('USER FORM3'!F159="","",'USER FORM3'!F159)</f>
        <v/>
      </c>
      <c r="W158" s="340" t="str">
        <f>IF('USER FORM3'!G159="","",'USER FORM3'!G159)</f>
        <v/>
      </c>
      <c r="X158" s="340" t="str">
        <f>IF('USER FORM3'!H159="","",'USER FORM3'!H159)</f>
        <v/>
      </c>
      <c r="Y158" s="340" t="str">
        <f>IF('USER FORM3'!I159="","",'USER FORM3'!I159)</f>
        <v/>
      </c>
      <c r="Z158" s="340" t="str">
        <f>IF('USER FORM3'!J159="","",'USER FORM3'!J159)</f>
        <v/>
      </c>
      <c r="AA158" s="340" t="str">
        <f>IF('USER FORM3'!K159="","",'USER FORM3'!K159)</f>
        <v/>
      </c>
      <c r="AB158" s="340" t="str">
        <f>IF('USER FORM3'!L159="","",'USER FORM3'!L159)</f>
        <v/>
      </c>
      <c r="AC158" s="340" t="str">
        <f>IF('USER FORM3'!M159="","",'USER FORM3'!M159)</f>
        <v/>
      </c>
      <c r="AD158" s="340" t="str">
        <f>IF('USER FORM3'!N159="","",'USER FORM3'!N159)</f>
        <v/>
      </c>
      <c r="AE158" s="340" t="str">
        <f>IF('USER FORM3'!O159="","",'USER FORM3'!O159)</f>
        <v/>
      </c>
      <c r="AF158" s="340" t="str">
        <f>IF('USER FORM3'!P159="","",'USER FORM3'!P159)</f>
        <v/>
      </c>
      <c r="AG158" s="340" t="str">
        <f>IF('USER FORM3'!Q159="","",'USER FORM3'!Q159)</f>
        <v/>
      </c>
      <c r="AH158" s="14"/>
      <c r="AI158" s="14"/>
      <c r="AJ158" s="14"/>
      <c r="AK158" s="14"/>
      <c r="AL158" s="14"/>
      <c r="AM158" s="332" t="str">
        <f>'USER FORM3'!$AY$17</f>
        <v/>
      </c>
      <c r="AN158" s="335" t="str">
        <f>'USER FORM3'!$AY$24</f>
        <v/>
      </c>
      <c r="AO158" s="336" t="str">
        <f>'USER FORM3'!$AY$18</f>
        <v/>
      </c>
      <c r="AP158" s="336" t="str">
        <f>'USER FORM3'!$AY$20</f>
        <v/>
      </c>
      <c r="AQ158" s="337" t="str">
        <f>'USER FORM3'!$AY$19</f>
        <v/>
      </c>
      <c r="AR158" s="337" t="str">
        <f>'USER FORM3'!$AY$22</f>
        <v/>
      </c>
      <c r="AS158" s="436" t="str">
        <f>'USER FORM3'!$AY$36</f>
        <v/>
      </c>
      <c r="AT158" s="336">
        <f>'USER FORM3'!$AY$23</f>
        <v>1</v>
      </c>
      <c r="AU158" s="336" t="str">
        <f>'USER FORM3'!$AY$21</f>
        <v/>
      </c>
      <c r="AV158" s="337" t="str">
        <f>IFERROR('USER FORM3'!$AY$25,"")</f>
        <v/>
      </c>
      <c r="AW158" s="338">
        <f>COUNTIFS(DEGREE_TYPE,"Bachelor",'USER FORM2'!$N$10:$N$21,"PROGRAM GRADUATED")+COUNTIFS(DEGREE_TYPE,"Bachelor",'USER FORM2'!$N$10:$N$21,"PROGRAM IN PROGRESS")</f>
        <v>0</v>
      </c>
      <c r="AX158" s="338">
        <f t="shared" si="4"/>
        <v>0</v>
      </c>
      <c r="AY158" s="338">
        <f t="shared" si="5"/>
        <v>0</v>
      </c>
      <c r="AZ158" s="332" t="str">
        <f>'USER FORM2'!$AQ$3</f>
        <v/>
      </c>
      <c r="BA158" s="337" t="str">
        <f>'USER FORM5'!$AP$2</f>
        <v/>
      </c>
      <c r="BB158" s="332" t="str">
        <f>IF('USER FORM5'!$AE$2=0,"",'USER FORM5'!$AE$2)</f>
        <v>NO</v>
      </c>
      <c r="BC158" s="337" t="str">
        <f>'USER FORM5'!$AZ$2</f>
        <v>NO EXTC</v>
      </c>
      <c r="BD158" s="332" t="str">
        <f>IF('USER FEEDBACK'!$C$47=0,"",'USER FEEDBACK'!$C$47)</f>
        <v/>
      </c>
      <c r="BE158" t="str">
        <f>'USER FEEDBACK'!$Q$8</f>
        <v>NO</v>
      </c>
      <c r="BF158" t="str">
        <f>'USER FEEDBACK'!$Q$11</f>
        <v>Missing Information</v>
      </c>
      <c r="BG158" t="str">
        <f>'USER FEEDBACK'!$Q$14</f>
        <v>No</v>
      </c>
      <c r="BH158" t="str">
        <f>'USER FEEDBACK'!$Q$20&amp;" "&amp;'USER FEEDBACK'!$Q$21&amp;" "&amp;'USER FEEDBACK'!$Q$22</f>
        <v xml:space="preserve">  - -  - -</v>
      </c>
      <c r="BI158" t="str">
        <f>'USER FORM1'!$C$65</f>
        <v>VERSION 2</v>
      </c>
      <c r="BJ158">
        <f>'USER FORM4'!$G$38</f>
        <v>0</v>
      </c>
      <c r="BK158">
        <f>'USER FEEDBACK'!$V$7</f>
        <v>0</v>
      </c>
      <c r="BL158" t="str">
        <f>(IF(OR('USER FEEDBACK'!$Z$64,'USER FEEDBACK'!$Z$31="Q4R"),"Y","N"))</f>
        <v>N</v>
      </c>
      <c r="BM158">
        <f>'USER FORM1'!$D$25</f>
        <v>0</v>
      </c>
      <c r="BN158">
        <f>'USER FORM1'!$D$26</f>
        <v>0</v>
      </c>
      <c r="BO158">
        <f>'USER FORM1'!$D$27</f>
        <v>0</v>
      </c>
      <c r="BP158" t="str">
        <f>IF('USER FEEDBACK'!$AA$64=TRUE, "Y","N")</f>
        <v>N</v>
      </c>
      <c r="BQ158" t="str">
        <f>IF('USER FEEDBACK'!$AC$64=TRUE, "Y","N")</f>
        <v>N</v>
      </c>
      <c r="BR158" t="str">
        <f>IF('USER FEEDBACK'!$AB$64=TRUE, "Y","N")</f>
        <v>N</v>
      </c>
      <c r="BS158" t="str">
        <f>IF('USER FEEDBACK'!$AD$64=TRUE, "Y","N")</f>
        <v>N</v>
      </c>
      <c r="BT158" t="str">
        <f>IF('USER FEEDBACK'!$AE$64=TRUE, "Y","N")</f>
        <v>N</v>
      </c>
      <c r="BU158" t="str">
        <f>IF('USER FEEDBACK'!$AF$64=TRUE, "Y","N")</f>
        <v>N</v>
      </c>
      <c r="BV158">
        <f>'CHECK CONTEXT'!$B$8</f>
        <v>0</v>
      </c>
      <c r="BW158" s="15">
        <f>'CHECK CONTEXT'!$B$12</f>
        <v>0</v>
      </c>
      <c r="BX158">
        <f>'CHECK CONTEXT'!$I$5</f>
        <v>0</v>
      </c>
      <c r="BY158">
        <f ca="1">SUM('USER FEEDBACK'!$G$7:$G$17)</f>
        <v>0</v>
      </c>
      <c r="BZ158">
        <f>'CHECK CONTEXT'!$B$5</f>
        <v>0</v>
      </c>
      <c r="CA158">
        <f>'CHECK CONTEXT'!$B$6</f>
        <v>0</v>
      </c>
      <c r="CB158">
        <f>'CHECK CONTEXT'!$B$7</f>
        <v>0</v>
      </c>
      <c r="CC158">
        <f>'CHECK CONTEXT'!$B$8</f>
        <v>0</v>
      </c>
      <c r="CD158">
        <f>'CHECK CONTEXT'!$B$9</f>
        <v>0</v>
      </c>
    </row>
    <row r="159" spans="1:82">
      <c r="A159" s="332" t="str">
        <f>IF('USER FORM1'!$C$10="","",'USER FORM1'!$C$10)</f>
        <v/>
      </c>
      <c r="B159" s="332" t="str">
        <f>IF('USER FORM1'!$D$10="","",'USER FORM1'!$D$10)</f>
        <v/>
      </c>
      <c r="C159" s="332" t="str">
        <f>TRIM(IF('USER FORM1'!$E$10="", "",'USER FORM1'!$E$10))</f>
        <v/>
      </c>
      <c r="D159" s="332" t="str">
        <f>IF('USER FORM1'!$F$10="","",'USER FORM1'!$F$10)</f>
        <v/>
      </c>
      <c r="E159" s="332" t="str">
        <f>IF('USER FORM1'!$G$10="", "",'USER FORM1'!$G$10)</f>
        <v/>
      </c>
      <c r="F159" s="339" t="s">
        <v>16107</v>
      </c>
      <c r="G159" s="340" t="str">
        <f>IF(ISERROR(VLOOKUP($S159,'USER FORM2'!$B$10:$AU$21,2,FALSE)),"",VLOOKUP($S159,'USER FORM2'!$B$10:$AU$21,2,FALSE))</f>
        <v/>
      </c>
      <c r="H159" s="340" t="str">
        <f>IF(ISERROR(VLOOKUP($S159,'USER FORM2'!$B$10:$AU$21,3,FALSE)),"",VLOOKUP($S159,'USER FORM2'!$B$10:$AU$21,3,FALSE))</f>
        <v/>
      </c>
      <c r="I159" s="340" t="str">
        <f>IF(ISERROR(VLOOKUP($S159,'USER FORM2'!$B$10:$AU$21,4,FALSE)),"",VLOOKUP($S159,'USER FORM2'!$B$10:$AU$21,4,FALSE))</f>
        <v/>
      </c>
      <c r="J159" s="340" t="str">
        <f>IF(ISERROR(VLOOKUP($S159,'USER FORM2'!$B$10:$AU$21,5,FALSE)),"",VLOOKUP($S159,'USER FORM2'!$B$10:$AU$21,5,FALSE))</f>
        <v/>
      </c>
      <c r="K159" s="340" t="str">
        <f>IF(ISERROR(VLOOKUP($S159,'USER FORM2'!$B$10:$AU$21,6,FALSE)),"",VLOOKUP($S159,'USER FORM2'!$B$10:$AU$21,6,FALSE))</f>
        <v/>
      </c>
      <c r="L159" s="340" t="str">
        <f>IF(ISERROR(VLOOKUP($S159,'USER FORM2'!$B$10:$AU$21,7,FALSE)),"",VLOOKUP($S159,'USER FORM2'!$B$10:$AU$21,7,FALSE))</f>
        <v/>
      </c>
      <c r="M159" s="341" t="str">
        <f>IF(ISERROR(VLOOKUP($S159,'USER FORM2'!$B$10:$BB$21,51,FALSE)),"",VLOOKUP($S159,'USER FORM2'!$B$10:$BB$21,51,FALSE))</f>
        <v/>
      </c>
      <c r="N159" s="341" t="str">
        <f>IF(ISERROR(VLOOKUP($S159,'USER FORM2'!$B$10:$BB$21,52,FALSE)),"",VLOOKUP($S159,'USER FORM2'!$B$10:$BB$21,52,FALSE))</f>
        <v/>
      </c>
      <c r="O159" s="341" t="str">
        <f>IF(ISERROR(VLOOKUP($S159,'USER FORM2'!$B$10:$BB$21,12,FALSE)),"",VLOOKUP($S159,'USER FORM2'!$B$10:$BB$21,12,FALSE))</f>
        <v/>
      </c>
      <c r="P159" s="342" t="str">
        <f>IF(ISERROR(VLOOKUP($S159,'USER FORM2'!$B$10:$BB$21,13,FALSE)),"",IF(VLOOKUP($S159,'USER FORM2'!$B$10:$BB$21,13,FALSE)="","",VLOOKUP($S159,'USER FORM2'!$B$10:$BB$21,13,FALSE)))</f>
        <v/>
      </c>
      <c r="Q159" s="342" t="str">
        <f>IF(ISERROR(VLOOKUP($S159,'USER FORM2'!$B$10:$BB$21,16,FALSE)),"",VLOOKUP($S159,'USER FORM2'!$B$10:$BB$21,16,FALSE))</f>
        <v/>
      </c>
      <c r="R159" s="342" t="str">
        <f>IF(ISERROR(VLOOKUP($S159,'USER FORM2'!$B$10:$AW$21,43,FALSE)),"",VLOOKUP($S159,'USER FORM2'!$B$10:$AW$21,43,FALSE))</f>
        <v/>
      </c>
      <c r="S159" s="340" t="str">
        <f>IF('USER FORM3'!C160="","",'USER FORM3'!C160)</f>
        <v/>
      </c>
      <c r="T159" s="340" t="str">
        <f>IF('USER FORM3'!D160="","",'USER FORM3'!D160)</f>
        <v/>
      </c>
      <c r="U159" s="340" t="str">
        <f>IF('USER FORM3'!E160="","",'USER FORM3'!E160)</f>
        <v/>
      </c>
      <c r="V159" s="340" t="str">
        <f>IF('USER FORM3'!F160="","",'USER FORM3'!F160)</f>
        <v/>
      </c>
      <c r="W159" s="340" t="str">
        <f>IF('USER FORM3'!G160="","",'USER FORM3'!G160)</f>
        <v/>
      </c>
      <c r="X159" s="340" t="str">
        <f>IF('USER FORM3'!H160="","",'USER FORM3'!H160)</f>
        <v/>
      </c>
      <c r="Y159" s="340" t="str">
        <f>IF('USER FORM3'!I160="","",'USER FORM3'!I160)</f>
        <v/>
      </c>
      <c r="Z159" s="340" t="str">
        <f>IF('USER FORM3'!J160="","",'USER FORM3'!J160)</f>
        <v/>
      </c>
      <c r="AA159" s="340" t="str">
        <f>IF('USER FORM3'!K160="","",'USER FORM3'!K160)</f>
        <v/>
      </c>
      <c r="AB159" s="340" t="str">
        <f>IF('USER FORM3'!L160="","",'USER FORM3'!L160)</f>
        <v/>
      </c>
      <c r="AC159" s="340" t="str">
        <f>IF('USER FORM3'!M160="","",'USER FORM3'!M160)</f>
        <v/>
      </c>
      <c r="AD159" s="340" t="str">
        <f>IF('USER FORM3'!N160="","",'USER FORM3'!N160)</f>
        <v/>
      </c>
      <c r="AE159" s="340" t="str">
        <f>IF('USER FORM3'!O160="","",'USER FORM3'!O160)</f>
        <v/>
      </c>
      <c r="AF159" s="340" t="str">
        <f>IF('USER FORM3'!P160="","",'USER FORM3'!P160)</f>
        <v/>
      </c>
      <c r="AG159" s="340" t="str">
        <f>IF('USER FORM3'!Q160="","",'USER FORM3'!Q160)</f>
        <v/>
      </c>
      <c r="AH159" s="14"/>
      <c r="AI159" s="14"/>
      <c r="AJ159" s="14"/>
      <c r="AK159" s="14"/>
      <c r="AL159" s="14"/>
      <c r="AM159" s="332" t="str">
        <f>'USER FORM3'!$AY$17</f>
        <v/>
      </c>
      <c r="AN159" s="335" t="str">
        <f>'USER FORM3'!$AY$24</f>
        <v/>
      </c>
      <c r="AO159" s="336" t="str">
        <f>'USER FORM3'!$AY$18</f>
        <v/>
      </c>
      <c r="AP159" s="336" t="str">
        <f>'USER FORM3'!$AY$20</f>
        <v/>
      </c>
      <c r="AQ159" s="337" t="str">
        <f>'USER FORM3'!$AY$19</f>
        <v/>
      </c>
      <c r="AR159" s="337" t="str">
        <f>'USER FORM3'!$AY$22</f>
        <v/>
      </c>
      <c r="AS159" s="436" t="str">
        <f>'USER FORM3'!$AY$36</f>
        <v/>
      </c>
      <c r="AT159" s="336">
        <f>'USER FORM3'!$AY$23</f>
        <v>1</v>
      </c>
      <c r="AU159" s="336" t="str">
        <f>'USER FORM3'!$AY$21</f>
        <v/>
      </c>
      <c r="AV159" s="337" t="str">
        <f>IFERROR('USER FORM3'!$AY$25,"")</f>
        <v/>
      </c>
      <c r="AW159" s="338">
        <f>COUNTIFS(DEGREE_TYPE,"Bachelor",'USER FORM2'!$N$10:$N$21,"PROGRAM GRADUATED")+COUNTIFS(DEGREE_TYPE,"Bachelor",'USER FORM2'!$N$10:$N$21,"PROGRAM IN PROGRESS")</f>
        <v>0</v>
      </c>
      <c r="AX159" s="338">
        <f t="shared" si="4"/>
        <v>0</v>
      </c>
      <c r="AY159" s="338">
        <f t="shared" si="5"/>
        <v>0</v>
      </c>
      <c r="AZ159" s="332" t="str">
        <f>'USER FORM2'!$AQ$3</f>
        <v/>
      </c>
      <c r="BA159" s="337" t="str">
        <f>'USER FORM5'!$AP$2</f>
        <v/>
      </c>
      <c r="BB159" s="332" t="str">
        <f>IF('USER FORM5'!$AE$2=0,"",'USER FORM5'!$AE$2)</f>
        <v>NO</v>
      </c>
      <c r="BC159" s="337" t="str">
        <f>'USER FORM5'!$AZ$2</f>
        <v>NO EXTC</v>
      </c>
      <c r="BD159" s="332" t="str">
        <f>IF('USER FEEDBACK'!$C$47=0,"",'USER FEEDBACK'!$C$47)</f>
        <v/>
      </c>
      <c r="BE159" t="str">
        <f>'USER FEEDBACK'!$Q$8</f>
        <v>NO</v>
      </c>
      <c r="BF159" t="str">
        <f>'USER FEEDBACK'!$Q$11</f>
        <v>Missing Information</v>
      </c>
      <c r="BG159" t="str">
        <f>'USER FEEDBACK'!$Q$14</f>
        <v>No</v>
      </c>
      <c r="BH159" t="str">
        <f>'USER FEEDBACK'!$Q$20&amp;" "&amp;'USER FEEDBACK'!$Q$21&amp;" "&amp;'USER FEEDBACK'!$Q$22</f>
        <v xml:space="preserve">  - -  - -</v>
      </c>
      <c r="BI159" t="str">
        <f>'USER FORM1'!$C$65</f>
        <v>VERSION 2</v>
      </c>
      <c r="BJ159">
        <f>'USER FORM4'!$G$38</f>
        <v>0</v>
      </c>
      <c r="BK159">
        <f>'USER FEEDBACK'!$V$7</f>
        <v>0</v>
      </c>
      <c r="BL159" t="str">
        <f>(IF(OR('USER FEEDBACK'!$Z$64,'USER FEEDBACK'!$Z$31="Q4R"),"Y","N"))</f>
        <v>N</v>
      </c>
      <c r="BM159">
        <f>'USER FORM1'!$D$25</f>
        <v>0</v>
      </c>
      <c r="BN159">
        <f>'USER FORM1'!$D$26</f>
        <v>0</v>
      </c>
      <c r="BO159">
        <f>'USER FORM1'!$D$27</f>
        <v>0</v>
      </c>
      <c r="BP159" t="str">
        <f>IF('USER FEEDBACK'!$AA$64=TRUE, "Y","N")</f>
        <v>N</v>
      </c>
      <c r="BQ159" t="str">
        <f>IF('USER FEEDBACK'!$AC$64=TRUE, "Y","N")</f>
        <v>N</v>
      </c>
      <c r="BR159" t="str">
        <f>IF('USER FEEDBACK'!$AB$64=TRUE, "Y","N")</f>
        <v>N</v>
      </c>
      <c r="BS159" t="str">
        <f>IF('USER FEEDBACK'!$AD$64=TRUE, "Y","N")</f>
        <v>N</v>
      </c>
      <c r="BT159" t="str">
        <f>IF('USER FEEDBACK'!$AE$64=TRUE, "Y","N")</f>
        <v>N</v>
      </c>
      <c r="BU159" t="str">
        <f>IF('USER FEEDBACK'!$AF$64=TRUE, "Y","N")</f>
        <v>N</v>
      </c>
      <c r="BV159">
        <f>'CHECK CONTEXT'!$B$8</f>
        <v>0</v>
      </c>
      <c r="BW159" s="15">
        <f>'CHECK CONTEXT'!$B$12</f>
        <v>0</v>
      </c>
      <c r="BX159">
        <f>'CHECK CONTEXT'!$I$5</f>
        <v>0</v>
      </c>
      <c r="BY159">
        <f ca="1">SUM('USER FEEDBACK'!$G$7:$G$17)</f>
        <v>0</v>
      </c>
      <c r="BZ159">
        <f>'CHECK CONTEXT'!$B$5</f>
        <v>0</v>
      </c>
      <c r="CA159">
        <f>'CHECK CONTEXT'!$B$6</f>
        <v>0</v>
      </c>
      <c r="CB159">
        <f>'CHECK CONTEXT'!$B$7</f>
        <v>0</v>
      </c>
      <c r="CC159">
        <f>'CHECK CONTEXT'!$B$8</f>
        <v>0</v>
      </c>
      <c r="CD159">
        <f>'CHECK CONTEXT'!$B$9</f>
        <v>0</v>
      </c>
    </row>
    <row r="160" spans="1:82">
      <c r="A160" s="332" t="str">
        <f>IF('USER FORM1'!$C$10="","",'USER FORM1'!$C$10)</f>
        <v/>
      </c>
      <c r="B160" s="332" t="str">
        <f>IF('USER FORM1'!$D$10="","",'USER FORM1'!$D$10)</f>
        <v/>
      </c>
      <c r="C160" s="332" t="str">
        <f>TRIM(IF('USER FORM1'!$E$10="", "",'USER FORM1'!$E$10))</f>
        <v/>
      </c>
      <c r="D160" s="332" t="str">
        <f>IF('USER FORM1'!$F$10="","",'USER FORM1'!$F$10)</f>
        <v/>
      </c>
      <c r="E160" s="332" t="str">
        <f>IF('USER FORM1'!$G$10="", "",'USER FORM1'!$G$10)</f>
        <v/>
      </c>
      <c r="F160" s="339" t="s">
        <v>16107</v>
      </c>
      <c r="G160" s="340" t="str">
        <f>IF(ISERROR(VLOOKUP($S160,'USER FORM2'!$B$10:$AU$21,2,FALSE)),"",VLOOKUP($S160,'USER FORM2'!$B$10:$AU$21,2,FALSE))</f>
        <v/>
      </c>
      <c r="H160" s="340" t="str">
        <f>IF(ISERROR(VLOOKUP($S160,'USER FORM2'!$B$10:$AU$21,3,FALSE)),"",VLOOKUP($S160,'USER FORM2'!$B$10:$AU$21,3,FALSE))</f>
        <v/>
      </c>
      <c r="I160" s="340" t="str">
        <f>IF(ISERROR(VLOOKUP($S160,'USER FORM2'!$B$10:$AU$21,4,FALSE)),"",VLOOKUP($S160,'USER FORM2'!$B$10:$AU$21,4,FALSE))</f>
        <v/>
      </c>
      <c r="J160" s="340" t="str">
        <f>IF(ISERROR(VLOOKUP($S160,'USER FORM2'!$B$10:$AU$21,5,FALSE)),"",VLOOKUP($S160,'USER FORM2'!$B$10:$AU$21,5,FALSE))</f>
        <v/>
      </c>
      <c r="K160" s="340" t="str">
        <f>IF(ISERROR(VLOOKUP($S160,'USER FORM2'!$B$10:$AU$21,6,FALSE)),"",VLOOKUP($S160,'USER FORM2'!$B$10:$AU$21,6,FALSE))</f>
        <v/>
      </c>
      <c r="L160" s="340" t="str">
        <f>IF(ISERROR(VLOOKUP($S160,'USER FORM2'!$B$10:$AU$21,7,FALSE)),"",VLOOKUP($S160,'USER FORM2'!$B$10:$AU$21,7,FALSE))</f>
        <v/>
      </c>
      <c r="M160" s="341" t="str">
        <f>IF(ISERROR(VLOOKUP($S160,'USER FORM2'!$B$10:$BB$21,51,FALSE)),"",VLOOKUP($S160,'USER FORM2'!$B$10:$BB$21,51,FALSE))</f>
        <v/>
      </c>
      <c r="N160" s="341" t="str">
        <f>IF(ISERROR(VLOOKUP($S160,'USER FORM2'!$B$10:$BB$21,52,FALSE)),"",VLOOKUP($S160,'USER FORM2'!$B$10:$BB$21,52,FALSE))</f>
        <v/>
      </c>
      <c r="O160" s="341" t="str">
        <f>IF(ISERROR(VLOOKUP($S160,'USER FORM2'!$B$10:$BB$21,12,FALSE)),"",VLOOKUP($S160,'USER FORM2'!$B$10:$BB$21,12,FALSE))</f>
        <v/>
      </c>
      <c r="P160" s="342" t="str">
        <f>IF(ISERROR(VLOOKUP($S160,'USER FORM2'!$B$10:$BB$21,13,FALSE)),"",IF(VLOOKUP($S160,'USER FORM2'!$B$10:$BB$21,13,FALSE)="","",VLOOKUP($S160,'USER FORM2'!$B$10:$BB$21,13,FALSE)))</f>
        <v/>
      </c>
      <c r="Q160" s="342" t="str">
        <f>IF(ISERROR(VLOOKUP($S160,'USER FORM2'!$B$10:$BB$21,16,FALSE)),"",VLOOKUP($S160,'USER FORM2'!$B$10:$BB$21,16,FALSE))</f>
        <v/>
      </c>
      <c r="R160" s="342" t="str">
        <f>IF(ISERROR(VLOOKUP($S160,'USER FORM2'!$B$10:$AW$21,43,FALSE)),"",VLOOKUP($S160,'USER FORM2'!$B$10:$AW$21,43,FALSE))</f>
        <v/>
      </c>
      <c r="S160" s="340" t="str">
        <f>IF('USER FORM3'!C161="","",'USER FORM3'!C161)</f>
        <v/>
      </c>
      <c r="T160" s="340" t="str">
        <f>IF('USER FORM3'!D161="","",'USER FORM3'!D161)</f>
        <v/>
      </c>
      <c r="U160" s="340" t="str">
        <f>IF('USER FORM3'!E161="","",'USER FORM3'!E161)</f>
        <v/>
      </c>
      <c r="V160" s="340" t="str">
        <f>IF('USER FORM3'!F161="","",'USER FORM3'!F161)</f>
        <v/>
      </c>
      <c r="W160" s="340" t="str">
        <f>IF('USER FORM3'!G161="","",'USER FORM3'!G161)</f>
        <v/>
      </c>
      <c r="X160" s="340" t="str">
        <f>IF('USER FORM3'!H161="","",'USER FORM3'!H161)</f>
        <v/>
      </c>
      <c r="Y160" s="340" t="str">
        <f>IF('USER FORM3'!I161="","",'USER FORM3'!I161)</f>
        <v/>
      </c>
      <c r="Z160" s="340" t="str">
        <f>IF('USER FORM3'!J161="","",'USER FORM3'!J161)</f>
        <v/>
      </c>
      <c r="AA160" s="340" t="str">
        <f>IF('USER FORM3'!K161="","",'USER FORM3'!K161)</f>
        <v/>
      </c>
      <c r="AB160" s="340" t="str">
        <f>IF('USER FORM3'!L161="","",'USER FORM3'!L161)</f>
        <v/>
      </c>
      <c r="AC160" s="340" t="str">
        <f>IF('USER FORM3'!M161="","",'USER FORM3'!M161)</f>
        <v/>
      </c>
      <c r="AD160" s="340" t="str">
        <f>IF('USER FORM3'!N161="","",'USER FORM3'!N161)</f>
        <v/>
      </c>
      <c r="AE160" s="340" t="str">
        <f>IF('USER FORM3'!O161="","",'USER FORM3'!O161)</f>
        <v/>
      </c>
      <c r="AF160" s="340" t="str">
        <f>IF('USER FORM3'!P161="","",'USER FORM3'!P161)</f>
        <v/>
      </c>
      <c r="AG160" s="340" t="str">
        <f>IF('USER FORM3'!Q161="","",'USER FORM3'!Q161)</f>
        <v/>
      </c>
      <c r="AH160" s="14"/>
      <c r="AI160" s="14"/>
      <c r="AJ160" s="14"/>
      <c r="AK160" s="14"/>
      <c r="AL160" s="14"/>
      <c r="AM160" s="332" t="str">
        <f>'USER FORM3'!$AY$17</f>
        <v/>
      </c>
      <c r="AN160" s="335" t="str">
        <f>'USER FORM3'!$AY$24</f>
        <v/>
      </c>
      <c r="AO160" s="336" t="str">
        <f>'USER FORM3'!$AY$18</f>
        <v/>
      </c>
      <c r="AP160" s="336" t="str">
        <f>'USER FORM3'!$AY$20</f>
        <v/>
      </c>
      <c r="AQ160" s="337" t="str">
        <f>'USER FORM3'!$AY$19</f>
        <v/>
      </c>
      <c r="AR160" s="337" t="str">
        <f>'USER FORM3'!$AY$22</f>
        <v/>
      </c>
      <c r="AS160" s="436" t="str">
        <f>'USER FORM3'!$AY$36</f>
        <v/>
      </c>
      <c r="AT160" s="336">
        <f>'USER FORM3'!$AY$23</f>
        <v>1</v>
      </c>
      <c r="AU160" s="336" t="str">
        <f>'USER FORM3'!$AY$21</f>
        <v/>
      </c>
      <c r="AV160" s="337" t="str">
        <f>IFERROR('USER FORM3'!$AY$25,"")</f>
        <v/>
      </c>
      <c r="AW160" s="338">
        <f>COUNTIFS(DEGREE_TYPE,"Bachelor",'USER FORM2'!$N$10:$N$21,"PROGRAM GRADUATED")+COUNTIFS(DEGREE_TYPE,"Bachelor",'USER FORM2'!$N$10:$N$21,"PROGRAM IN PROGRESS")</f>
        <v>0</v>
      </c>
      <c r="AX160" s="338">
        <f t="shared" si="4"/>
        <v>0</v>
      </c>
      <c r="AY160" s="338">
        <f t="shared" si="5"/>
        <v>0</v>
      </c>
      <c r="AZ160" s="332" t="str">
        <f>'USER FORM2'!$AQ$3</f>
        <v/>
      </c>
      <c r="BA160" s="337" t="str">
        <f>'USER FORM5'!$AP$2</f>
        <v/>
      </c>
      <c r="BB160" s="332" t="str">
        <f>IF('USER FORM5'!$AE$2=0,"",'USER FORM5'!$AE$2)</f>
        <v>NO</v>
      </c>
      <c r="BC160" s="337" t="str">
        <f>'USER FORM5'!$AZ$2</f>
        <v>NO EXTC</v>
      </c>
      <c r="BD160" s="332" t="str">
        <f>IF('USER FEEDBACK'!$C$47=0,"",'USER FEEDBACK'!$C$47)</f>
        <v/>
      </c>
      <c r="BE160" t="str">
        <f>'USER FEEDBACK'!$Q$8</f>
        <v>NO</v>
      </c>
      <c r="BF160" t="str">
        <f>'USER FEEDBACK'!$Q$11</f>
        <v>Missing Information</v>
      </c>
      <c r="BG160" t="str">
        <f>'USER FEEDBACK'!$Q$14</f>
        <v>No</v>
      </c>
      <c r="BH160" t="str">
        <f>'USER FEEDBACK'!$Q$20&amp;" "&amp;'USER FEEDBACK'!$Q$21&amp;" "&amp;'USER FEEDBACK'!$Q$22</f>
        <v xml:space="preserve">  - -  - -</v>
      </c>
      <c r="BI160" t="str">
        <f>'USER FORM1'!$C$65</f>
        <v>VERSION 2</v>
      </c>
      <c r="BJ160">
        <f>'USER FORM4'!$G$38</f>
        <v>0</v>
      </c>
      <c r="BK160">
        <f>'USER FEEDBACK'!$V$7</f>
        <v>0</v>
      </c>
      <c r="BL160" t="str">
        <f>(IF(OR('USER FEEDBACK'!$Z$64,'USER FEEDBACK'!$Z$31="Q4R"),"Y","N"))</f>
        <v>N</v>
      </c>
      <c r="BM160">
        <f>'USER FORM1'!$D$25</f>
        <v>0</v>
      </c>
      <c r="BN160">
        <f>'USER FORM1'!$D$26</f>
        <v>0</v>
      </c>
      <c r="BO160">
        <f>'USER FORM1'!$D$27</f>
        <v>0</v>
      </c>
      <c r="BP160" t="str">
        <f>IF('USER FEEDBACK'!$AA$64=TRUE, "Y","N")</f>
        <v>N</v>
      </c>
      <c r="BQ160" t="str">
        <f>IF('USER FEEDBACK'!$AC$64=TRUE, "Y","N")</f>
        <v>N</v>
      </c>
      <c r="BR160" t="str">
        <f>IF('USER FEEDBACK'!$AB$64=TRUE, "Y","N")</f>
        <v>N</v>
      </c>
      <c r="BS160" t="str">
        <f>IF('USER FEEDBACK'!$AD$64=TRUE, "Y","N")</f>
        <v>N</v>
      </c>
      <c r="BT160" t="str">
        <f>IF('USER FEEDBACK'!$AE$64=TRUE, "Y","N")</f>
        <v>N</v>
      </c>
      <c r="BU160" t="str">
        <f>IF('USER FEEDBACK'!$AF$64=TRUE, "Y","N")</f>
        <v>N</v>
      </c>
      <c r="BV160">
        <f>'CHECK CONTEXT'!$B$8</f>
        <v>0</v>
      </c>
      <c r="BW160" s="15">
        <f>'CHECK CONTEXT'!$B$12</f>
        <v>0</v>
      </c>
      <c r="BX160">
        <f>'CHECK CONTEXT'!$I$5</f>
        <v>0</v>
      </c>
      <c r="BY160">
        <f ca="1">SUM('USER FEEDBACK'!$G$7:$G$17)</f>
        <v>0</v>
      </c>
      <c r="BZ160">
        <f>'CHECK CONTEXT'!$B$5</f>
        <v>0</v>
      </c>
      <c r="CA160">
        <f>'CHECK CONTEXT'!$B$6</f>
        <v>0</v>
      </c>
      <c r="CB160">
        <f>'CHECK CONTEXT'!$B$7</f>
        <v>0</v>
      </c>
      <c r="CC160">
        <f>'CHECK CONTEXT'!$B$8</f>
        <v>0</v>
      </c>
      <c r="CD160">
        <f>'CHECK CONTEXT'!$B$9</f>
        <v>0</v>
      </c>
    </row>
    <row r="161" spans="1:82">
      <c r="A161" s="332" t="str">
        <f>IF('USER FORM1'!$C$10="","",'USER FORM1'!$C$10)</f>
        <v/>
      </c>
      <c r="B161" s="332" t="str">
        <f>IF('USER FORM1'!$D$10="","",'USER FORM1'!$D$10)</f>
        <v/>
      </c>
      <c r="C161" s="332" t="str">
        <f>TRIM(IF('USER FORM1'!$E$10="", "",'USER FORM1'!$E$10))</f>
        <v/>
      </c>
      <c r="D161" s="332" t="str">
        <f>IF('USER FORM1'!$F$10="","",'USER FORM1'!$F$10)</f>
        <v/>
      </c>
      <c r="E161" s="332" t="str">
        <f>IF('USER FORM1'!$G$10="", "",'USER FORM1'!$G$10)</f>
        <v/>
      </c>
      <c r="F161" s="339" t="s">
        <v>16107</v>
      </c>
      <c r="G161" s="340" t="str">
        <f>IF(ISERROR(VLOOKUP($S161,'USER FORM2'!$B$10:$AU$21,2,FALSE)),"",VLOOKUP($S161,'USER FORM2'!$B$10:$AU$21,2,FALSE))</f>
        <v/>
      </c>
      <c r="H161" s="340" t="str">
        <f>IF(ISERROR(VLOOKUP($S161,'USER FORM2'!$B$10:$AU$21,3,FALSE)),"",VLOOKUP($S161,'USER FORM2'!$B$10:$AU$21,3,FALSE))</f>
        <v/>
      </c>
      <c r="I161" s="340" t="str">
        <f>IF(ISERROR(VLOOKUP($S161,'USER FORM2'!$B$10:$AU$21,4,FALSE)),"",VLOOKUP($S161,'USER FORM2'!$B$10:$AU$21,4,FALSE))</f>
        <v/>
      </c>
      <c r="J161" s="340" t="str">
        <f>IF(ISERROR(VLOOKUP($S161,'USER FORM2'!$B$10:$AU$21,5,FALSE)),"",VLOOKUP($S161,'USER FORM2'!$B$10:$AU$21,5,FALSE))</f>
        <v/>
      </c>
      <c r="K161" s="340" t="str">
        <f>IF(ISERROR(VLOOKUP($S161,'USER FORM2'!$B$10:$AU$21,6,FALSE)),"",VLOOKUP($S161,'USER FORM2'!$B$10:$AU$21,6,FALSE))</f>
        <v/>
      </c>
      <c r="L161" s="340" t="str">
        <f>IF(ISERROR(VLOOKUP($S161,'USER FORM2'!$B$10:$AU$21,7,FALSE)),"",VLOOKUP($S161,'USER FORM2'!$B$10:$AU$21,7,FALSE))</f>
        <v/>
      </c>
      <c r="M161" s="341" t="str">
        <f>IF(ISERROR(VLOOKUP($S161,'USER FORM2'!$B$10:$BB$21,51,FALSE)),"",VLOOKUP($S161,'USER FORM2'!$B$10:$BB$21,51,FALSE))</f>
        <v/>
      </c>
      <c r="N161" s="341" t="str">
        <f>IF(ISERROR(VLOOKUP($S161,'USER FORM2'!$B$10:$BB$21,52,FALSE)),"",VLOOKUP($S161,'USER FORM2'!$B$10:$BB$21,52,FALSE))</f>
        <v/>
      </c>
      <c r="O161" s="341" t="str">
        <f>IF(ISERROR(VLOOKUP($S161,'USER FORM2'!$B$10:$BB$21,12,FALSE)),"",VLOOKUP($S161,'USER FORM2'!$B$10:$BB$21,12,FALSE))</f>
        <v/>
      </c>
      <c r="P161" s="342" t="str">
        <f>IF(ISERROR(VLOOKUP($S161,'USER FORM2'!$B$10:$BB$21,13,FALSE)),"",IF(VLOOKUP($S161,'USER FORM2'!$B$10:$BB$21,13,FALSE)="","",VLOOKUP($S161,'USER FORM2'!$B$10:$BB$21,13,FALSE)))</f>
        <v/>
      </c>
      <c r="Q161" s="342" t="str">
        <f>IF(ISERROR(VLOOKUP($S161,'USER FORM2'!$B$10:$BB$21,16,FALSE)),"",VLOOKUP($S161,'USER FORM2'!$B$10:$BB$21,16,FALSE))</f>
        <v/>
      </c>
      <c r="R161" s="342" t="str">
        <f>IF(ISERROR(VLOOKUP($S161,'USER FORM2'!$B$10:$AW$21,43,FALSE)),"",VLOOKUP($S161,'USER FORM2'!$B$10:$AW$21,43,FALSE))</f>
        <v/>
      </c>
      <c r="S161" s="340" t="str">
        <f>IF('USER FORM3'!C162="","",'USER FORM3'!C162)</f>
        <v/>
      </c>
      <c r="T161" s="340" t="str">
        <f>IF('USER FORM3'!D162="","",'USER FORM3'!D162)</f>
        <v/>
      </c>
      <c r="U161" s="340" t="str">
        <f>IF('USER FORM3'!E162="","",'USER FORM3'!E162)</f>
        <v/>
      </c>
      <c r="V161" s="340" t="str">
        <f>IF('USER FORM3'!F162="","",'USER FORM3'!F162)</f>
        <v/>
      </c>
      <c r="W161" s="340" t="str">
        <f>IF('USER FORM3'!G162="","",'USER FORM3'!G162)</f>
        <v/>
      </c>
      <c r="X161" s="340" t="str">
        <f>IF('USER FORM3'!H162="","",'USER FORM3'!H162)</f>
        <v/>
      </c>
      <c r="Y161" s="340" t="str">
        <f>IF('USER FORM3'!I162="","",'USER FORM3'!I162)</f>
        <v/>
      </c>
      <c r="Z161" s="340" t="str">
        <f>IF('USER FORM3'!J162="","",'USER FORM3'!J162)</f>
        <v/>
      </c>
      <c r="AA161" s="340" t="str">
        <f>IF('USER FORM3'!K162="","",'USER FORM3'!K162)</f>
        <v/>
      </c>
      <c r="AB161" s="340" t="str">
        <f>IF('USER FORM3'!L162="","",'USER FORM3'!L162)</f>
        <v/>
      </c>
      <c r="AC161" s="340" t="str">
        <f>IF('USER FORM3'!M162="","",'USER FORM3'!M162)</f>
        <v/>
      </c>
      <c r="AD161" s="340" t="str">
        <f>IF('USER FORM3'!N162="","",'USER FORM3'!N162)</f>
        <v/>
      </c>
      <c r="AE161" s="340" t="str">
        <f>IF('USER FORM3'!O162="","",'USER FORM3'!O162)</f>
        <v/>
      </c>
      <c r="AF161" s="340" t="str">
        <f>IF('USER FORM3'!P162="","",'USER FORM3'!P162)</f>
        <v/>
      </c>
      <c r="AG161" s="340" t="str">
        <f>IF('USER FORM3'!Q162="","",'USER FORM3'!Q162)</f>
        <v/>
      </c>
      <c r="AH161" s="14"/>
      <c r="AI161" s="14"/>
      <c r="AJ161" s="14"/>
      <c r="AK161" s="14"/>
      <c r="AL161" s="14"/>
      <c r="AM161" s="332" t="str">
        <f>'USER FORM3'!$AY$17</f>
        <v/>
      </c>
      <c r="AN161" s="335" t="str">
        <f>'USER FORM3'!$AY$24</f>
        <v/>
      </c>
      <c r="AO161" s="336" t="str">
        <f>'USER FORM3'!$AY$18</f>
        <v/>
      </c>
      <c r="AP161" s="336" t="str">
        <f>'USER FORM3'!$AY$20</f>
        <v/>
      </c>
      <c r="AQ161" s="337" t="str">
        <f>'USER FORM3'!$AY$19</f>
        <v/>
      </c>
      <c r="AR161" s="337" t="str">
        <f>'USER FORM3'!$AY$22</f>
        <v/>
      </c>
      <c r="AS161" s="436" t="str">
        <f>'USER FORM3'!$AY$36</f>
        <v/>
      </c>
      <c r="AT161" s="336">
        <f>'USER FORM3'!$AY$23</f>
        <v>1</v>
      </c>
      <c r="AU161" s="336" t="str">
        <f>'USER FORM3'!$AY$21</f>
        <v/>
      </c>
      <c r="AV161" s="337" t="str">
        <f>IFERROR('USER FORM3'!$AY$25,"")</f>
        <v/>
      </c>
      <c r="AW161" s="338">
        <f>COUNTIFS(DEGREE_TYPE,"Bachelor",'USER FORM2'!$N$10:$N$21,"PROGRAM GRADUATED")+COUNTIFS(DEGREE_TYPE,"Bachelor",'USER FORM2'!$N$10:$N$21,"PROGRAM IN PROGRESS")</f>
        <v>0</v>
      </c>
      <c r="AX161" s="338">
        <f t="shared" si="4"/>
        <v>0</v>
      </c>
      <c r="AY161" s="338">
        <f t="shared" si="5"/>
        <v>0</v>
      </c>
      <c r="AZ161" s="332" t="str">
        <f>'USER FORM2'!$AQ$3</f>
        <v/>
      </c>
      <c r="BA161" s="337" t="str">
        <f>'USER FORM5'!$AP$2</f>
        <v/>
      </c>
      <c r="BB161" s="332" t="str">
        <f>IF('USER FORM5'!$AE$2=0,"",'USER FORM5'!$AE$2)</f>
        <v>NO</v>
      </c>
      <c r="BC161" s="337" t="str">
        <f>'USER FORM5'!$AZ$2</f>
        <v>NO EXTC</v>
      </c>
      <c r="BD161" s="332" t="str">
        <f>IF('USER FEEDBACK'!$C$47=0,"",'USER FEEDBACK'!$C$47)</f>
        <v/>
      </c>
      <c r="BE161" t="str">
        <f>'USER FEEDBACK'!$Q$8</f>
        <v>NO</v>
      </c>
      <c r="BF161" t="str">
        <f>'USER FEEDBACK'!$Q$11</f>
        <v>Missing Information</v>
      </c>
      <c r="BG161" t="str">
        <f>'USER FEEDBACK'!$Q$14</f>
        <v>No</v>
      </c>
      <c r="BH161" t="str">
        <f>'USER FEEDBACK'!$Q$20&amp;" "&amp;'USER FEEDBACK'!$Q$21&amp;" "&amp;'USER FEEDBACK'!$Q$22</f>
        <v xml:space="preserve">  - -  - -</v>
      </c>
      <c r="BI161" t="str">
        <f>'USER FORM1'!$C$65</f>
        <v>VERSION 2</v>
      </c>
      <c r="BJ161">
        <f>'USER FORM4'!$G$38</f>
        <v>0</v>
      </c>
      <c r="BK161">
        <f>'USER FEEDBACK'!$V$7</f>
        <v>0</v>
      </c>
      <c r="BL161" t="str">
        <f>(IF(OR('USER FEEDBACK'!$Z$64,'USER FEEDBACK'!$Z$31="Q4R"),"Y","N"))</f>
        <v>N</v>
      </c>
      <c r="BM161">
        <f>'USER FORM1'!$D$25</f>
        <v>0</v>
      </c>
      <c r="BN161">
        <f>'USER FORM1'!$D$26</f>
        <v>0</v>
      </c>
      <c r="BO161">
        <f>'USER FORM1'!$D$27</f>
        <v>0</v>
      </c>
      <c r="BP161" t="str">
        <f>IF('USER FEEDBACK'!$AA$64=TRUE, "Y","N")</f>
        <v>N</v>
      </c>
      <c r="BQ161" t="str">
        <f>IF('USER FEEDBACK'!$AC$64=TRUE, "Y","N")</f>
        <v>N</v>
      </c>
      <c r="BR161" t="str">
        <f>IF('USER FEEDBACK'!$AB$64=TRUE, "Y","N")</f>
        <v>N</v>
      </c>
      <c r="BS161" t="str">
        <f>IF('USER FEEDBACK'!$AD$64=TRUE, "Y","N")</f>
        <v>N</v>
      </c>
      <c r="BT161" t="str">
        <f>IF('USER FEEDBACK'!$AE$64=TRUE, "Y","N")</f>
        <v>N</v>
      </c>
      <c r="BU161" t="str">
        <f>IF('USER FEEDBACK'!$AF$64=TRUE, "Y","N")</f>
        <v>N</v>
      </c>
      <c r="BV161">
        <f>'CHECK CONTEXT'!$B$8</f>
        <v>0</v>
      </c>
      <c r="BW161" s="15">
        <f>'CHECK CONTEXT'!$B$12</f>
        <v>0</v>
      </c>
      <c r="BX161">
        <f>'CHECK CONTEXT'!$I$5</f>
        <v>0</v>
      </c>
      <c r="BY161">
        <f ca="1">SUM('USER FEEDBACK'!$G$7:$G$17)</f>
        <v>0</v>
      </c>
      <c r="BZ161">
        <f>'CHECK CONTEXT'!$B$5</f>
        <v>0</v>
      </c>
      <c r="CA161">
        <f>'CHECK CONTEXT'!$B$6</f>
        <v>0</v>
      </c>
      <c r="CB161">
        <f>'CHECK CONTEXT'!$B$7</f>
        <v>0</v>
      </c>
      <c r="CC161">
        <f>'CHECK CONTEXT'!$B$8</f>
        <v>0</v>
      </c>
      <c r="CD161">
        <f>'CHECK CONTEXT'!$B$9</f>
        <v>0</v>
      </c>
    </row>
    <row r="162" spans="1:82">
      <c r="A162" s="332" t="str">
        <f>IF('USER FORM1'!$C$10="","",'USER FORM1'!$C$10)</f>
        <v/>
      </c>
      <c r="B162" s="332" t="str">
        <f>IF('USER FORM1'!$D$10="","",'USER FORM1'!$D$10)</f>
        <v/>
      </c>
      <c r="C162" s="332" t="str">
        <f>TRIM(IF('USER FORM1'!$E$10="", "",'USER FORM1'!$E$10))</f>
        <v/>
      </c>
      <c r="D162" s="332" t="str">
        <f>IF('USER FORM1'!$F$10="","",'USER FORM1'!$F$10)</f>
        <v/>
      </c>
      <c r="E162" s="332" t="str">
        <f>IF('USER FORM1'!$G$10="", "",'USER FORM1'!$G$10)</f>
        <v/>
      </c>
      <c r="F162" s="339" t="s">
        <v>16107</v>
      </c>
      <c r="G162" s="340" t="str">
        <f>IF(ISERROR(VLOOKUP($S162,'USER FORM2'!$B$10:$AU$21,2,FALSE)),"",VLOOKUP($S162,'USER FORM2'!$B$10:$AU$21,2,FALSE))</f>
        <v/>
      </c>
      <c r="H162" s="340" t="str">
        <f>IF(ISERROR(VLOOKUP($S162,'USER FORM2'!$B$10:$AU$21,3,FALSE)),"",VLOOKUP($S162,'USER FORM2'!$B$10:$AU$21,3,FALSE))</f>
        <v/>
      </c>
      <c r="I162" s="340" t="str">
        <f>IF(ISERROR(VLOOKUP($S162,'USER FORM2'!$B$10:$AU$21,4,FALSE)),"",VLOOKUP($S162,'USER FORM2'!$B$10:$AU$21,4,FALSE))</f>
        <v/>
      </c>
      <c r="J162" s="340" t="str">
        <f>IF(ISERROR(VLOOKUP($S162,'USER FORM2'!$B$10:$AU$21,5,FALSE)),"",VLOOKUP($S162,'USER FORM2'!$B$10:$AU$21,5,FALSE))</f>
        <v/>
      </c>
      <c r="K162" s="340" t="str">
        <f>IF(ISERROR(VLOOKUP($S162,'USER FORM2'!$B$10:$AU$21,6,FALSE)),"",VLOOKUP($S162,'USER FORM2'!$B$10:$AU$21,6,FALSE))</f>
        <v/>
      </c>
      <c r="L162" s="340" t="str">
        <f>IF(ISERROR(VLOOKUP($S162,'USER FORM2'!$B$10:$AU$21,7,FALSE)),"",VLOOKUP($S162,'USER FORM2'!$B$10:$AU$21,7,FALSE))</f>
        <v/>
      </c>
      <c r="M162" s="341" t="str">
        <f>IF(ISERROR(VLOOKUP($S162,'USER FORM2'!$B$10:$BB$21,51,FALSE)),"",VLOOKUP($S162,'USER FORM2'!$B$10:$BB$21,51,FALSE))</f>
        <v/>
      </c>
      <c r="N162" s="341" t="str">
        <f>IF(ISERROR(VLOOKUP($S162,'USER FORM2'!$B$10:$BB$21,52,FALSE)),"",VLOOKUP($S162,'USER FORM2'!$B$10:$BB$21,52,FALSE))</f>
        <v/>
      </c>
      <c r="O162" s="341" t="str">
        <f>IF(ISERROR(VLOOKUP($S162,'USER FORM2'!$B$10:$BB$21,12,FALSE)),"",VLOOKUP($S162,'USER FORM2'!$B$10:$BB$21,12,FALSE))</f>
        <v/>
      </c>
      <c r="P162" s="342" t="str">
        <f>IF(ISERROR(VLOOKUP($S162,'USER FORM2'!$B$10:$BB$21,13,FALSE)),"",IF(VLOOKUP($S162,'USER FORM2'!$B$10:$BB$21,13,FALSE)="","",VLOOKUP($S162,'USER FORM2'!$B$10:$BB$21,13,FALSE)))</f>
        <v/>
      </c>
      <c r="Q162" s="342" t="str">
        <f>IF(ISERROR(VLOOKUP($S162,'USER FORM2'!$B$10:$BB$21,16,FALSE)),"",VLOOKUP($S162,'USER FORM2'!$B$10:$BB$21,16,FALSE))</f>
        <v/>
      </c>
      <c r="R162" s="342" t="str">
        <f>IF(ISERROR(VLOOKUP($S162,'USER FORM2'!$B$10:$AW$21,43,FALSE)),"",VLOOKUP($S162,'USER FORM2'!$B$10:$AW$21,43,FALSE))</f>
        <v/>
      </c>
      <c r="S162" s="340" t="str">
        <f>IF('USER FORM3'!C163="","",'USER FORM3'!C163)</f>
        <v/>
      </c>
      <c r="T162" s="340" t="str">
        <f>IF('USER FORM3'!D163="","",'USER FORM3'!D163)</f>
        <v/>
      </c>
      <c r="U162" s="340" t="str">
        <f>IF('USER FORM3'!E163="","",'USER FORM3'!E163)</f>
        <v/>
      </c>
      <c r="V162" s="340" t="str">
        <f>IF('USER FORM3'!F163="","",'USER FORM3'!F163)</f>
        <v/>
      </c>
      <c r="W162" s="340" t="str">
        <f>IF('USER FORM3'!G163="","",'USER FORM3'!G163)</f>
        <v/>
      </c>
      <c r="X162" s="340" t="str">
        <f>IF('USER FORM3'!H163="","",'USER FORM3'!H163)</f>
        <v/>
      </c>
      <c r="Y162" s="340" t="str">
        <f>IF('USER FORM3'!I163="","",'USER FORM3'!I163)</f>
        <v/>
      </c>
      <c r="Z162" s="340" t="str">
        <f>IF('USER FORM3'!J163="","",'USER FORM3'!J163)</f>
        <v/>
      </c>
      <c r="AA162" s="340" t="str">
        <f>IF('USER FORM3'!K163="","",'USER FORM3'!K163)</f>
        <v/>
      </c>
      <c r="AB162" s="340" t="str">
        <f>IF('USER FORM3'!L163="","",'USER FORM3'!L163)</f>
        <v/>
      </c>
      <c r="AC162" s="340" t="str">
        <f>IF('USER FORM3'!M163="","",'USER FORM3'!M163)</f>
        <v/>
      </c>
      <c r="AD162" s="340" t="str">
        <f>IF('USER FORM3'!N163="","",'USER FORM3'!N163)</f>
        <v/>
      </c>
      <c r="AE162" s="340" t="str">
        <f>IF('USER FORM3'!O163="","",'USER FORM3'!O163)</f>
        <v/>
      </c>
      <c r="AF162" s="340" t="str">
        <f>IF('USER FORM3'!P163="","",'USER FORM3'!P163)</f>
        <v/>
      </c>
      <c r="AG162" s="340" t="str">
        <f>IF('USER FORM3'!Q163="","",'USER FORM3'!Q163)</f>
        <v/>
      </c>
      <c r="AH162" s="14"/>
      <c r="AI162" s="14"/>
      <c r="AJ162" s="14"/>
      <c r="AK162" s="14"/>
      <c r="AL162" s="14"/>
      <c r="AM162" s="332" t="str">
        <f>'USER FORM3'!$AY$17</f>
        <v/>
      </c>
      <c r="AN162" s="335" t="str">
        <f>'USER FORM3'!$AY$24</f>
        <v/>
      </c>
      <c r="AO162" s="336" t="str">
        <f>'USER FORM3'!$AY$18</f>
        <v/>
      </c>
      <c r="AP162" s="336" t="str">
        <f>'USER FORM3'!$AY$20</f>
        <v/>
      </c>
      <c r="AQ162" s="337" t="str">
        <f>'USER FORM3'!$AY$19</f>
        <v/>
      </c>
      <c r="AR162" s="337" t="str">
        <f>'USER FORM3'!$AY$22</f>
        <v/>
      </c>
      <c r="AS162" s="436" t="str">
        <f>'USER FORM3'!$AY$36</f>
        <v/>
      </c>
      <c r="AT162" s="336">
        <f>'USER FORM3'!$AY$23</f>
        <v>1</v>
      </c>
      <c r="AU162" s="336" t="str">
        <f>'USER FORM3'!$AY$21</f>
        <v/>
      </c>
      <c r="AV162" s="337" t="str">
        <f>IFERROR('USER FORM3'!$AY$25,"")</f>
        <v/>
      </c>
      <c r="AW162" s="338">
        <f>COUNTIFS(DEGREE_TYPE,"Bachelor",'USER FORM2'!$N$10:$N$21,"PROGRAM GRADUATED")+COUNTIFS(DEGREE_TYPE,"Bachelor",'USER FORM2'!$N$10:$N$21,"PROGRAM IN PROGRESS")</f>
        <v>0</v>
      </c>
      <c r="AX162" s="338">
        <f t="shared" si="4"/>
        <v>0</v>
      </c>
      <c r="AY162" s="338">
        <f t="shared" si="5"/>
        <v>0</v>
      </c>
      <c r="AZ162" s="332" t="str">
        <f>'USER FORM2'!$AQ$3</f>
        <v/>
      </c>
      <c r="BA162" s="337" t="str">
        <f>'USER FORM5'!$AP$2</f>
        <v/>
      </c>
      <c r="BB162" s="332" t="str">
        <f>IF('USER FORM5'!$AE$2=0,"",'USER FORM5'!$AE$2)</f>
        <v>NO</v>
      </c>
      <c r="BC162" s="337" t="str">
        <f>'USER FORM5'!$AZ$2</f>
        <v>NO EXTC</v>
      </c>
      <c r="BD162" s="332" t="str">
        <f>IF('USER FEEDBACK'!$C$47=0,"",'USER FEEDBACK'!$C$47)</f>
        <v/>
      </c>
      <c r="BE162" t="str">
        <f>'USER FEEDBACK'!$Q$8</f>
        <v>NO</v>
      </c>
      <c r="BF162" t="str">
        <f>'USER FEEDBACK'!$Q$11</f>
        <v>Missing Information</v>
      </c>
      <c r="BG162" t="str">
        <f>'USER FEEDBACK'!$Q$14</f>
        <v>No</v>
      </c>
      <c r="BH162" t="str">
        <f>'USER FEEDBACK'!$Q$20&amp;" "&amp;'USER FEEDBACK'!$Q$21&amp;" "&amp;'USER FEEDBACK'!$Q$22</f>
        <v xml:space="preserve">  - -  - -</v>
      </c>
      <c r="BI162" t="str">
        <f>'USER FORM1'!$C$65</f>
        <v>VERSION 2</v>
      </c>
      <c r="BJ162">
        <f>'USER FORM4'!$G$38</f>
        <v>0</v>
      </c>
      <c r="BK162">
        <f>'USER FEEDBACK'!$V$7</f>
        <v>0</v>
      </c>
      <c r="BL162" t="str">
        <f>(IF(OR('USER FEEDBACK'!$Z$64,'USER FEEDBACK'!$Z$31="Q4R"),"Y","N"))</f>
        <v>N</v>
      </c>
      <c r="BM162">
        <f>'USER FORM1'!$D$25</f>
        <v>0</v>
      </c>
      <c r="BN162">
        <f>'USER FORM1'!$D$26</f>
        <v>0</v>
      </c>
      <c r="BO162">
        <f>'USER FORM1'!$D$27</f>
        <v>0</v>
      </c>
      <c r="BP162" t="str">
        <f>IF('USER FEEDBACK'!$AA$64=TRUE, "Y","N")</f>
        <v>N</v>
      </c>
      <c r="BQ162" t="str">
        <f>IF('USER FEEDBACK'!$AC$64=TRUE, "Y","N")</f>
        <v>N</v>
      </c>
      <c r="BR162" t="str">
        <f>IF('USER FEEDBACK'!$AB$64=TRUE, "Y","N")</f>
        <v>N</v>
      </c>
      <c r="BS162" t="str">
        <f>IF('USER FEEDBACK'!$AD$64=TRUE, "Y","N")</f>
        <v>N</v>
      </c>
      <c r="BT162" t="str">
        <f>IF('USER FEEDBACK'!$AE$64=TRUE, "Y","N")</f>
        <v>N</v>
      </c>
      <c r="BU162" t="str">
        <f>IF('USER FEEDBACK'!$AF$64=TRUE, "Y","N")</f>
        <v>N</v>
      </c>
      <c r="BV162">
        <f>'CHECK CONTEXT'!$B$8</f>
        <v>0</v>
      </c>
      <c r="BW162" s="15">
        <f>'CHECK CONTEXT'!$B$12</f>
        <v>0</v>
      </c>
      <c r="BX162">
        <f>'CHECK CONTEXT'!$I$5</f>
        <v>0</v>
      </c>
      <c r="BY162">
        <f ca="1">SUM('USER FEEDBACK'!$G$7:$G$17)</f>
        <v>0</v>
      </c>
      <c r="BZ162">
        <f>'CHECK CONTEXT'!$B$5</f>
        <v>0</v>
      </c>
      <c r="CA162">
        <f>'CHECK CONTEXT'!$B$6</f>
        <v>0</v>
      </c>
      <c r="CB162">
        <f>'CHECK CONTEXT'!$B$7</f>
        <v>0</v>
      </c>
      <c r="CC162">
        <f>'CHECK CONTEXT'!$B$8</f>
        <v>0</v>
      </c>
      <c r="CD162">
        <f>'CHECK CONTEXT'!$B$9</f>
        <v>0</v>
      </c>
    </row>
    <row r="163" spans="1:82">
      <c r="A163" s="332" t="str">
        <f>IF('USER FORM1'!$C$10="","",'USER FORM1'!$C$10)</f>
        <v/>
      </c>
      <c r="B163" s="332" t="str">
        <f>IF('USER FORM1'!$D$10="","",'USER FORM1'!$D$10)</f>
        <v/>
      </c>
      <c r="C163" s="332" t="str">
        <f>TRIM(IF('USER FORM1'!$E$10="", "",'USER FORM1'!$E$10))</f>
        <v/>
      </c>
      <c r="D163" s="332" t="str">
        <f>IF('USER FORM1'!$F$10="","",'USER FORM1'!$F$10)</f>
        <v/>
      </c>
      <c r="E163" s="332" t="str">
        <f>IF('USER FORM1'!$G$10="", "",'USER FORM1'!$G$10)</f>
        <v/>
      </c>
      <c r="F163" s="339" t="s">
        <v>16107</v>
      </c>
      <c r="G163" s="340" t="str">
        <f>IF(ISERROR(VLOOKUP($S163,'USER FORM2'!$B$10:$AU$21,2,FALSE)),"",VLOOKUP($S163,'USER FORM2'!$B$10:$AU$21,2,FALSE))</f>
        <v/>
      </c>
      <c r="H163" s="340" t="str">
        <f>IF(ISERROR(VLOOKUP($S163,'USER FORM2'!$B$10:$AU$21,3,FALSE)),"",VLOOKUP($S163,'USER FORM2'!$B$10:$AU$21,3,FALSE))</f>
        <v/>
      </c>
      <c r="I163" s="340" t="str">
        <f>IF(ISERROR(VLOOKUP($S163,'USER FORM2'!$B$10:$AU$21,4,FALSE)),"",VLOOKUP($S163,'USER FORM2'!$B$10:$AU$21,4,FALSE))</f>
        <v/>
      </c>
      <c r="J163" s="340" t="str">
        <f>IF(ISERROR(VLOOKUP($S163,'USER FORM2'!$B$10:$AU$21,5,FALSE)),"",VLOOKUP($S163,'USER FORM2'!$B$10:$AU$21,5,FALSE))</f>
        <v/>
      </c>
      <c r="K163" s="340" t="str">
        <f>IF(ISERROR(VLOOKUP($S163,'USER FORM2'!$B$10:$AU$21,6,FALSE)),"",VLOOKUP($S163,'USER FORM2'!$B$10:$AU$21,6,FALSE))</f>
        <v/>
      </c>
      <c r="L163" s="340" t="str">
        <f>IF(ISERROR(VLOOKUP($S163,'USER FORM2'!$B$10:$AU$21,7,FALSE)),"",VLOOKUP($S163,'USER FORM2'!$B$10:$AU$21,7,FALSE))</f>
        <v/>
      </c>
      <c r="M163" s="341" t="str">
        <f>IF(ISERROR(VLOOKUP($S163,'USER FORM2'!$B$10:$BB$21,51,FALSE)),"",VLOOKUP($S163,'USER FORM2'!$B$10:$BB$21,51,FALSE))</f>
        <v/>
      </c>
      <c r="N163" s="341" t="str">
        <f>IF(ISERROR(VLOOKUP($S163,'USER FORM2'!$B$10:$BB$21,52,FALSE)),"",VLOOKUP($S163,'USER FORM2'!$B$10:$BB$21,52,FALSE))</f>
        <v/>
      </c>
      <c r="O163" s="341" t="str">
        <f>IF(ISERROR(VLOOKUP($S163,'USER FORM2'!$B$10:$BB$21,12,FALSE)),"",VLOOKUP($S163,'USER FORM2'!$B$10:$BB$21,12,FALSE))</f>
        <v/>
      </c>
      <c r="P163" s="342" t="str">
        <f>IF(ISERROR(VLOOKUP($S163,'USER FORM2'!$B$10:$BB$21,13,FALSE)),"",IF(VLOOKUP($S163,'USER FORM2'!$B$10:$BB$21,13,FALSE)="","",VLOOKUP($S163,'USER FORM2'!$B$10:$BB$21,13,FALSE)))</f>
        <v/>
      </c>
      <c r="Q163" s="342" t="str">
        <f>IF(ISERROR(VLOOKUP($S163,'USER FORM2'!$B$10:$BB$21,16,FALSE)),"",VLOOKUP($S163,'USER FORM2'!$B$10:$BB$21,16,FALSE))</f>
        <v/>
      </c>
      <c r="R163" s="342" t="str">
        <f>IF(ISERROR(VLOOKUP($S163,'USER FORM2'!$B$10:$AW$21,43,FALSE)),"",VLOOKUP($S163,'USER FORM2'!$B$10:$AW$21,43,FALSE))</f>
        <v/>
      </c>
      <c r="S163" s="340" t="str">
        <f>IF('USER FORM3'!C164="","",'USER FORM3'!C164)</f>
        <v/>
      </c>
      <c r="T163" s="340" t="str">
        <f>IF('USER FORM3'!D164="","",'USER FORM3'!D164)</f>
        <v/>
      </c>
      <c r="U163" s="340" t="str">
        <f>IF('USER FORM3'!E164="","",'USER FORM3'!E164)</f>
        <v/>
      </c>
      <c r="V163" s="340" t="str">
        <f>IF('USER FORM3'!F164="","",'USER FORM3'!F164)</f>
        <v/>
      </c>
      <c r="W163" s="340" t="str">
        <f>IF('USER FORM3'!G164="","",'USER FORM3'!G164)</f>
        <v/>
      </c>
      <c r="X163" s="340" t="str">
        <f>IF('USER FORM3'!H164="","",'USER FORM3'!H164)</f>
        <v/>
      </c>
      <c r="Y163" s="340" t="str">
        <f>IF('USER FORM3'!I164="","",'USER FORM3'!I164)</f>
        <v/>
      </c>
      <c r="Z163" s="340" t="str">
        <f>IF('USER FORM3'!J164="","",'USER FORM3'!J164)</f>
        <v/>
      </c>
      <c r="AA163" s="340" t="str">
        <f>IF('USER FORM3'!K164="","",'USER FORM3'!K164)</f>
        <v/>
      </c>
      <c r="AB163" s="340" t="str">
        <f>IF('USER FORM3'!L164="","",'USER FORM3'!L164)</f>
        <v/>
      </c>
      <c r="AC163" s="340" t="str">
        <f>IF('USER FORM3'!M164="","",'USER FORM3'!M164)</f>
        <v/>
      </c>
      <c r="AD163" s="340" t="str">
        <f>IF('USER FORM3'!N164="","",'USER FORM3'!N164)</f>
        <v/>
      </c>
      <c r="AE163" s="340" t="str">
        <f>IF('USER FORM3'!O164="","",'USER FORM3'!O164)</f>
        <v/>
      </c>
      <c r="AF163" s="340" t="str">
        <f>IF('USER FORM3'!P164="","",'USER FORM3'!P164)</f>
        <v/>
      </c>
      <c r="AG163" s="340" t="str">
        <f>IF('USER FORM3'!Q164="","",'USER FORM3'!Q164)</f>
        <v/>
      </c>
      <c r="AH163" s="14"/>
      <c r="AI163" s="14"/>
      <c r="AJ163" s="14"/>
      <c r="AK163" s="14"/>
      <c r="AL163" s="14"/>
      <c r="AM163" s="332" t="str">
        <f>'USER FORM3'!$AY$17</f>
        <v/>
      </c>
      <c r="AN163" s="335" t="str">
        <f>'USER FORM3'!$AY$24</f>
        <v/>
      </c>
      <c r="AO163" s="336" t="str">
        <f>'USER FORM3'!$AY$18</f>
        <v/>
      </c>
      <c r="AP163" s="336" t="str">
        <f>'USER FORM3'!$AY$20</f>
        <v/>
      </c>
      <c r="AQ163" s="337" t="str">
        <f>'USER FORM3'!$AY$19</f>
        <v/>
      </c>
      <c r="AR163" s="337" t="str">
        <f>'USER FORM3'!$AY$22</f>
        <v/>
      </c>
      <c r="AS163" s="436" t="str">
        <f>'USER FORM3'!$AY$36</f>
        <v/>
      </c>
      <c r="AT163" s="336">
        <f>'USER FORM3'!$AY$23</f>
        <v>1</v>
      </c>
      <c r="AU163" s="336" t="str">
        <f>'USER FORM3'!$AY$21</f>
        <v/>
      </c>
      <c r="AV163" s="337" t="str">
        <f>IFERROR('USER FORM3'!$AY$25,"")</f>
        <v/>
      </c>
      <c r="AW163" s="338">
        <f>COUNTIFS(DEGREE_TYPE,"Bachelor",'USER FORM2'!$N$10:$N$21,"PROGRAM GRADUATED")+COUNTIFS(DEGREE_TYPE,"Bachelor",'USER FORM2'!$N$10:$N$21,"PROGRAM IN PROGRESS")</f>
        <v>0</v>
      </c>
      <c r="AX163" s="338">
        <f t="shared" si="4"/>
        <v>0</v>
      </c>
      <c r="AY163" s="338">
        <f t="shared" si="5"/>
        <v>0</v>
      </c>
      <c r="AZ163" s="332" t="str">
        <f>'USER FORM2'!$AQ$3</f>
        <v/>
      </c>
      <c r="BA163" s="337" t="str">
        <f>'USER FORM5'!$AP$2</f>
        <v/>
      </c>
      <c r="BB163" s="332" t="str">
        <f>IF('USER FORM5'!$AE$2=0,"",'USER FORM5'!$AE$2)</f>
        <v>NO</v>
      </c>
      <c r="BC163" s="337" t="str">
        <f>'USER FORM5'!$AZ$2</f>
        <v>NO EXTC</v>
      </c>
      <c r="BD163" s="332" t="str">
        <f>IF('USER FEEDBACK'!$C$47=0,"",'USER FEEDBACK'!$C$47)</f>
        <v/>
      </c>
      <c r="BE163" t="str">
        <f>'USER FEEDBACK'!$Q$8</f>
        <v>NO</v>
      </c>
      <c r="BF163" t="str">
        <f>'USER FEEDBACK'!$Q$11</f>
        <v>Missing Information</v>
      </c>
      <c r="BG163" t="str">
        <f>'USER FEEDBACK'!$Q$14</f>
        <v>No</v>
      </c>
      <c r="BH163" t="str">
        <f>'USER FEEDBACK'!$Q$20&amp;" "&amp;'USER FEEDBACK'!$Q$21&amp;" "&amp;'USER FEEDBACK'!$Q$22</f>
        <v xml:space="preserve">  - -  - -</v>
      </c>
      <c r="BI163" t="str">
        <f>'USER FORM1'!$C$65</f>
        <v>VERSION 2</v>
      </c>
      <c r="BJ163">
        <f>'USER FORM4'!$G$38</f>
        <v>0</v>
      </c>
      <c r="BK163">
        <f>'USER FEEDBACK'!$V$7</f>
        <v>0</v>
      </c>
      <c r="BL163" t="str">
        <f>(IF(OR('USER FEEDBACK'!$Z$64,'USER FEEDBACK'!$Z$31="Q4R"),"Y","N"))</f>
        <v>N</v>
      </c>
      <c r="BM163">
        <f>'USER FORM1'!$D$25</f>
        <v>0</v>
      </c>
      <c r="BN163">
        <f>'USER FORM1'!$D$26</f>
        <v>0</v>
      </c>
      <c r="BO163">
        <f>'USER FORM1'!$D$27</f>
        <v>0</v>
      </c>
      <c r="BP163" t="str">
        <f>IF('USER FEEDBACK'!$AA$64=TRUE, "Y","N")</f>
        <v>N</v>
      </c>
      <c r="BQ163" t="str">
        <f>IF('USER FEEDBACK'!$AC$64=TRUE, "Y","N")</f>
        <v>N</v>
      </c>
      <c r="BR163" t="str">
        <f>IF('USER FEEDBACK'!$AB$64=TRUE, "Y","N")</f>
        <v>N</v>
      </c>
      <c r="BS163" t="str">
        <f>IF('USER FEEDBACK'!$AD$64=TRUE, "Y","N")</f>
        <v>N</v>
      </c>
      <c r="BT163" t="str">
        <f>IF('USER FEEDBACK'!$AE$64=TRUE, "Y","N")</f>
        <v>N</v>
      </c>
      <c r="BU163" t="str">
        <f>IF('USER FEEDBACK'!$AF$64=TRUE, "Y","N")</f>
        <v>N</v>
      </c>
      <c r="BV163">
        <f>'CHECK CONTEXT'!$B$8</f>
        <v>0</v>
      </c>
      <c r="BW163" s="15">
        <f>'CHECK CONTEXT'!$B$12</f>
        <v>0</v>
      </c>
      <c r="BX163">
        <f>'CHECK CONTEXT'!$I$5</f>
        <v>0</v>
      </c>
      <c r="BY163">
        <f ca="1">SUM('USER FEEDBACK'!$G$7:$G$17)</f>
        <v>0</v>
      </c>
      <c r="BZ163">
        <f>'CHECK CONTEXT'!$B$5</f>
        <v>0</v>
      </c>
      <c r="CA163">
        <f>'CHECK CONTEXT'!$B$6</f>
        <v>0</v>
      </c>
      <c r="CB163">
        <f>'CHECK CONTEXT'!$B$7</f>
        <v>0</v>
      </c>
      <c r="CC163">
        <f>'CHECK CONTEXT'!$B$8</f>
        <v>0</v>
      </c>
      <c r="CD163">
        <f>'CHECK CONTEXT'!$B$9</f>
        <v>0</v>
      </c>
    </row>
    <row r="164" spans="1:82">
      <c r="A164" s="332" t="str">
        <f>IF('USER FORM1'!$C$10="","",'USER FORM1'!$C$10)</f>
        <v/>
      </c>
      <c r="B164" s="332" t="str">
        <f>IF('USER FORM1'!$D$10="","",'USER FORM1'!$D$10)</f>
        <v/>
      </c>
      <c r="C164" s="332" t="str">
        <f>TRIM(IF('USER FORM1'!$E$10="", "",'USER FORM1'!$E$10))</f>
        <v/>
      </c>
      <c r="D164" s="332" t="str">
        <f>IF('USER FORM1'!$F$10="","",'USER FORM1'!$F$10)</f>
        <v/>
      </c>
      <c r="E164" s="332" t="str">
        <f>IF('USER FORM1'!$G$10="", "",'USER FORM1'!$G$10)</f>
        <v/>
      </c>
      <c r="F164" s="339" t="s">
        <v>16107</v>
      </c>
      <c r="G164" s="340" t="str">
        <f>IF(ISERROR(VLOOKUP($S164,'USER FORM2'!$B$10:$AU$21,2,FALSE)),"",VLOOKUP($S164,'USER FORM2'!$B$10:$AU$21,2,FALSE))</f>
        <v/>
      </c>
      <c r="H164" s="340" t="str">
        <f>IF(ISERROR(VLOOKUP($S164,'USER FORM2'!$B$10:$AU$21,3,FALSE)),"",VLOOKUP($S164,'USER FORM2'!$B$10:$AU$21,3,FALSE))</f>
        <v/>
      </c>
      <c r="I164" s="340" t="str">
        <f>IF(ISERROR(VLOOKUP($S164,'USER FORM2'!$B$10:$AU$21,4,FALSE)),"",VLOOKUP($S164,'USER FORM2'!$B$10:$AU$21,4,FALSE))</f>
        <v/>
      </c>
      <c r="J164" s="340" t="str">
        <f>IF(ISERROR(VLOOKUP($S164,'USER FORM2'!$B$10:$AU$21,5,FALSE)),"",VLOOKUP($S164,'USER FORM2'!$B$10:$AU$21,5,FALSE))</f>
        <v/>
      </c>
      <c r="K164" s="340" t="str">
        <f>IF(ISERROR(VLOOKUP($S164,'USER FORM2'!$B$10:$AU$21,6,FALSE)),"",VLOOKUP($S164,'USER FORM2'!$B$10:$AU$21,6,FALSE))</f>
        <v/>
      </c>
      <c r="L164" s="340" t="str">
        <f>IF(ISERROR(VLOOKUP($S164,'USER FORM2'!$B$10:$AU$21,7,FALSE)),"",VLOOKUP($S164,'USER FORM2'!$B$10:$AU$21,7,FALSE))</f>
        <v/>
      </c>
      <c r="M164" s="341" t="str">
        <f>IF(ISERROR(VLOOKUP($S164,'USER FORM2'!$B$10:$BB$21,51,FALSE)),"",VLOOKUP($S164,'USER FORM2'!$B$10:$BB$21,51,FALSE))</f>
        <v/>
      </c>
      <c r="N164" s="341" t="str">
        <f>IF(ISERROR(VLOOKUP($S164,'USER FORM2'!$B$10:$BB$21,52,FALSE)),"",VLOOKUP($S164,'USER FORM2'!$B$10:$BB$21,52,FALSE))</f>
        <v/>
      </c>
      <c r="O164" s="341" t="str">
        <f>IF(ISERROR(VLOOKUP($S164,'USER FORM2'!$B$10:$BB$21,12,FALSE)),"",VLOOKUP($S164,'USER FORM2'!$B$10:$BB$21,12,FALSE))</f>
        <v/>
      </c>
      <c r="P164" s="342" t="str">
        <f>IF(ISERROR(VLOOKUP($S164,'USER FORM2'!$B$10:$BB$21,13,FALSE)),"",IF(VLOOKUP($S164,'USER FORM2'!$B$10:$BB$21,13,FALSE)="","",VLOOKUP($S164,'USER FORM2'!$B$10:$BB$21,13,FALSE)))</f>
        <v/>
      </c>
      <c r="Q164" s="342" t="str">
        <f>IF(ISERROR(VLOOKUP($S164,'USER FORM2'!$B$10:$BB$21,16,FALSE)),"",VLOOKUP($S164,'USER FORM2'!$B$10:$BB$21,16,FALSE))</f>
        <v/>
      </c>
      <c r="R164" s="342" t="str">
        <f>IF(ISERROR(VLOOKUP($S164,'USER FORM2'!$B$10:$AW$21,43,FALSE)),"",VLOOKUP($S164,'USER FORM2'!$B$10:$AW$21,43,FALSE))</f>
        <v/>
      </c>
      <c r="S164" s="340" t="str">
        <f>IF('USER FORM3'!C165="","",'USER FORM3'!C165)</f>
        <v/>
      </c>
      <c r="T164" s="340" t="str">
        <f>IF('USER FORM3'!D165="","",'USER FORM3'!D165)</f>
        <v/>
      </c>
      <c r="U164" s="340" t="str">
        <f>IF('USER FORM3'!E165="","",'USER FORM3'!E165)</f>
        <v/>
      </c>
      <c r="V164" s="340" t="str">
        <f>IF('USER FORM3'!F165="","",'USER FORM3'!F165)</f>
        <v/>
      </c>
      <c r="W164" s="340" t="str">
        <f>IF('USER FORM3'!G165="","",'USER FORM3'!G165)</f>
        <v/>
      </c>
      <c r="X164" s="340" t="str">
        <f>IF('USER FORM3'!H165="","",'USER FORM3'!H165)</f>
        <v/>
      </c>
      <c r="Y164" s="340" t="str">
        <f>IF('USER FORM3'!I165="","",'USER FORM3'!I165)</f>
        <v/>
      </c>
      <c r="Z164" s="340" t="str">
        <f>IF('USER FORM3'!J165="","",'USER FORM3'!J165)</f>
        <v/>
      </c>
      <c r="AA164" s="340" t="str">
        <f>IF('USER FORM3'!K165="","",'USER FORM3'!K165)</f>
        <v/>
      </c>
      <c r="AB164" s="340" t="str">
        <f>IF('USER FORM3'!L165="","",'USER FORM3'!L165)</f>
        <v/>
      </c>
      <c r="AC164" s="340" t="str">
        <f>IF('USER FORM3'!M165="","",'USER FORM3'!M165)</f>
        <v/>
      </c>
      <c r="AD164" s="340" t="str">
        <f>IF('USER FORM3'!N165="","",'USER FORM3'!N165)</f>
        <v/>
      </c>
      <c r="AE164" s="340" t="str">
        <f>IF('USER FORM3'!O165="","",'USER FORM3'!O165)</f>
        <v/>
      </c>
      <c r="AF164" s="340" t="str">
        <f>IF('USER FORM3'!P165="","",'USER FORM3'!P165)</f>
        <v/>
      </c>
      <c r="AG164" s="340" t="str">
        <f>IF('USER FORM3'!Q165="","",'USER FORM3'!Q165)</f>
        <v/>
      </c>
      <c r="AH164" s="14"/>
      <c r="AI164" s="14"/>
      <c r="AJ164" s="14"/>
      <c r="AK164" s="14"/>
      <c r="AL164" s="14"/>
      <c r="AM164" s="332" t="str">
        <f>'USER FORM3'!$AY$17</f>
        <v/>
      </c>
      <c r="AN164" s="335" t="str">
        <f>'USER FORM3'!$AY$24</f>
        <v/>
      </c>
      <c r="AO164" s="336" t="str">
        <f>'USER FORM3'!$AY$18</f>
        <v/>
      </c>
      <c r="AP164" s="336" t="str">
        <f>'USER FORM3'!$AY$20</f>
        <v/>
      </c>
      <c r="AQ164" s="337" t="str">
        <f>'USER FORM3'!$AY$19</f>
        <v/>
      </c>
      <c r="AR164" s="337" t="str">
        <f>'USER FORM3'!$AY$22</f>
        <v/>
      </c>
      <c r="AS164" s="436" t="str">
        <f>'USER FORM3'!$AY$36</f>
        <v/>
      </c>
      <c r="AT164" s="336">
        <f>'USER FORM3'!$AY$23</f>
        <v>1</v>
      </c>
      <c r="AU164" s="336" t="str">
        <f>'USER FORM3'!$AY$21</f>
        <v/>
      </c>
      <c r="AV164" s="337" t="str">
        <f>IFERROR('USER FORM3'!$AY$25,"")</f>
        <v/>
      </c>
      <c r="AW164" s="338">
        <f>COUNTIFS(DEGREE_TYPE,"Bachelor",'USER FORM2'!$N$10:$N$21,"PROGRAM GRADUATED")+COUNTIFS(DEGREE_TYPE,"Bachelor",'USER FORM2'!$N$10:$N$21,"PROGRAM IN PROGRESS")</f>
        <v>0</v>
      </c>
      <c r="AX164" s="338">
        <f t="shared" si="4"/>
        <v>0</v>
      </c>
      <c r="AY164" s="338">
        <f t="shared" si="5"/>
        <v>0</v>
      </c>
      <c r="AZ164" s="332" t="str">
        <f>'USER FORM2'!$AQ$3</f>
        <v/>
      </c>
      <c r="BA164" s="337" t="str">
        <f>'USER FORM5'!$AP$2</f>
        <v/>
      </c>
      <c r="BB164" s="332" t="str">
        <f>IF('USER FORM5'!$AE$2=0,"",'USER FORM5'!$AE$2)</f>
        <v>NO</v>
      </c>
      <c r="BC164" s="337" t="str">
        <f>'USER FORM5'!$AZ$2</f>
        <v>NO EXTC</v>
      </c>
      <c r="BD164" s="332" t="str">
        <f>IF('USER FEEDBACK'!$C$47=0,"",'USER FEEDBACK'!$C$47)</f>
        <v/>
      </c>
      <c r="BE164" t="str">
        <f>'USER FEEDBACK'!$Q$8</f>
        <v>NO</v>
      </c>
      <c r="BF164" t="str">
        <f>'USER FEEDBACK'!$Q$11</f>
        <v>Missing Information</v>
      </c>
      <c r="BG164" t="str">
        <f>'USER FEEDBACK'!$Q$14</f>
        <v>No</v>
      </c>
      <c r="BH164" t="str">
        <f>'USER FEEDBACK'!$Q$20&amp;" "&amp;'USER FEEDBACK'!$Q$21&amp;" "&amp;'USER FEEDBACK'!$Q$22</f>
        <v xml:space="preserve">  - -  - -</v>
      </c>
      <c r="BI164" t="str">
        <f>'USER FORM1'!$C$65</f>
        <v>VERSION 2</v>
      </c>
      <c r="BJ164">
        <f>'USER FORM4'!$G$38</f>
        <v>0</v>
      </c>
      <c r="BK164">
        <f>'USER FEEDBACK'!$V$7</f>
        <v>0</v>
      </c>
      <c r="BL164" t="str">
        <f>(IF(OR('USER FEEDBACK'!$Z$64,'USER FEEDBACK'!$Z$31="Q4R"),"Y","N"))</f>
        <v>N</v>
      </c>
      <c r="BM164">
        <f>'USER FORM1'!$D$25</f>
        <v>0</v>
      </c>
      <c r="BN164">
        <f>'USER FORM1'!$D$26</f>
        <v>0</v>
      </c>
      <c r="BO164">
        <f>'USER FORM1'!$D$27</f>
        <v>0</v>
      </c>
      <c r="BP164" t="str">
        <f>IF('USER FEEDBACK'!$AA$64=TRUE, "Y","N")</f>
        <v>N</v>
      </c>
      <c r="BQ164" t="str">
        <f>IF('USER FEEDBACK'!$AC$64=TRUE, "Y","N")</f>
        <v>N</v>
      </c>
      <c r="BR164" t="str">
        <f>IF('USER FEEDBACK'!$AB$64=TRUE, "Y","N")</f>
        <v>N</v>
      </c>
      <c r="BS164" t="str">
        <f>IF('USER FEEDBACK'!$AD$64=TRUE, "Y","N")</f>
        <v>N</v>
      </c>
      <c r="BT164" t="str">
        <f>IF('USER FEEDBACK'!$AE$64=TRUE, "Y","N")</f>
        <v>N</v>
      </c>
      <c r="BU164" t="str">
        <f>IF('USER FEEDBACK'!$AF$64=TRUE, "Y","N")</f>
        <v>N</v>
      </c>
      <c r="BV164">
        <f>'CHECK CONTEXT'!$B$8</f>
        <v>0</v>
      </c>
      <c r="BW164" s="15">
        <f>'CHECK CONTEXT'!$B$12</f>
        <v>0</v>
      </c>
      <c r="BX164">
        <f>'CHECK CONTEXT'!$I$5</f>
        <v>0</v>
      </c>
      <c r="BY164">
        <f ca="1">SUM('USER FEEDBACK'!$G$7:$G$17)</f>
        <v>0</v>
      </c>
      <c r="BZ164">
        <f>'CHECK CONTEXT'!$B$5</f>
        <v>0</v>
      </c>
      <c r="CA164">
        <f>'CHECK CONTEXT'!$B$6</f>
        <v>0</v>
      </c>
      <c r="CB164">
        <f>'CHECK CONTEXT'!$B$7</f>
        <v>0</v>
      </c>
      <c r="CC164">
        <f>'CHECK CONTEXT'!$B$8</f>
        <v>0</v>
      </c>
      <c r="CD164">
        <f>'CHECK CONTEXT'!$B$9</f>
        <v>0</v>
      </c>
    </row>
    <row r="165" spans="1:82">
      <c r="A165" s="332" t="str">
        <f>IF('USER FORM1'!$C$10="","",'USER FORM1'!$C$10)</f>
        <v/>
      </c>
      <c r="B165" s="332" t="str">
        <f>IF('USER FORM1'!$D$10="","",'USER FORM1'!$D$10)</f>
        <v/>
      </c>
      <c r="C165" s="332" t="str">
        <f>TRIM(IF('USER FORM1'!$E$10="", "",'USER FORM1'!$E$10))</f>
        <v/>
      </c>
      <c r="D165" s="332" t="str">
        <f>IF('USER FORM1'!$F$10="","",'USER FORM1'!$F$10)</f>
        <v/>
      </c>
      <c r="E165" s="332" t="str">
        <f>IF('USER FORM1'!$G$10="", "",'USER FORM1'!$G$10)</f>
        <v/>
      </c>
      <c r="F165" s="339" t="s">
        <v>16107</v>
      </c>
      <c r="G165" s="340" t="str">
        <f>IF(ISERROR(VLOOKUP($S165,'USER FORM2'!$B$10:$AU$21,2,FALSE)),"",VLOOKUP($S165,'USER FORM2'!$B$10:$AU$21,2,FALSE))</f>
        <v/>
      </c>
      <c r="H165" s="340" t="str">
        <f>IF(ISERROR(VLOOKUP($S165,'USER FORM2'!$B$10:$AU$21,3,FALSE)),"",VLOOKUP($S165,'USER FORM2'!$B$10:$AU$21,3,FALSE))</f>
        <v/>
      </c>
      <c r="I165" s="340" t="str">
        <f>IF(ISERROR(VLOOKUP($S165,'USER FORM2'!$B$10:$AU$21,4,FALSE)),"",VLOOKUP($S165,'USER FORM2'!$B$10:$AU$21,4,FALSE))</f>
        <v/>
      </c>
      <c r="J165" s="340" t="str">
        <f>IF(ISERROR(VLOOKUP($S165,'USER FORM2'!$B$10:$AU$21,5,FALSE)),"",VLOOKUP($S165,'USER FORM2'!$B$10:$AU$21,5,FALSE))</f>
        <v/>
      </c>
      <c r="K165" s="340" t="str">
        <f>IF(ISERROR(VLOOKUP($S165,'USER FORM2'!$B$10:$AU$21,6,FALSE)),"",VLOOKUP($S165,'USER FORM2'!$B$10:$AU$21,6,FALSE))</f>
        <v/>
      </c>
      <c r="L165" s="340" t="str">
        <f>IF(ISERROR(VLOOKUP($S165,'USER FORM2'!$B$10:$AU$21,7,FALSE)),"",VLOOKUP($S165,'USER FORM2'!$B$10:$AU$21,7,FALSE))</f>
        <v/>
      </c>
      <c r="M165" s="341" t="str">
        <f>IF(ISERROR(VLOOKUP($S165,'USER FORM2'!$B$10:$BB$21,51,FALSE)),"",VLOOKUP($S165,'USER FORM2'!$B$10:$BB$21,51,FALSE))</f>
        <v/>
      </c>
      <c r="N165" s="341" t="str">
        <f>IF(ISERROR(VLOOKUP($S165,'USER FORM2'!$B$10:$BB$21,52,FALSE)),"",VLOOKUP($S165,'USER FORM2'!$B$10:$BB$21,52,FALSE))</f>
        <v/>
      </c>
      <c r="O165" s="341" t="str">
        <f>IF(ISERROR(VLOOKUP($S165,'USER FORM2'!$B$10:$BB$21,12,FALSE)),"",VLOOKUP($S165,'USER FORM2'!$B$10:$BB$21,12,FALSE))</f>
        <v/>
      </c>
      <c r="P165" s="342" t="str">
        <f>IF(ISERROR(VLOOKUP($S165,'USER FORM2'!$B$10:$BB$21,13,FALSE)),"",IF(VLOOKUP($S165,'USER FORM2'!$B$10:$BB$21,13,FALSE)="","",VLOOKUP($S165,'USER FORM2'!$B$10:$BB$21,13,FALSE)))</f>
        <v/>
      </c>
      <c r="Q165" s="342" t="str">
        <f>IF(ISERROR(VLOOKUP($S165,'USER FORM2'!$B$10:$BB$21,16,FALSE)),"",VLOOKUP($S165,'USER FORM2'!$B$10:$BB$21,16,FALSE))</f>
        <v/>
      </c>
      <c r="R165" s="342" t="str">
        <f>IF(ISERROR(VLOOKUP($S165,'USER FORM2'!$B$10:$AW$21,43,FALSE)),"",VLOOKUP($S165,'USER FORM2'!$B$10:$AW$21,43,FALSE))</f>
        <v/>
      </c>
      <c r="S165" s="340" t="str">
        <f>IF('USER FORM3'!C166="","",'USER FORM3'!C166)</f>
        <v/>
      </c>
      <c r="T165" s="340" t="str">
        <f>IF('USER FORM3'!D166="","",'USER FORM3'!D166)</f>
        <v/>
      </c>
      <c r="U165" s="340" t="str">
        <f>IF('USER FORM3'!E166="","",'USER FORM3'!E166)</f>
        <v/>
      </c>
      <c r="V165" s="340" t="str">
        <f>IF('USER FORM3'!F166="","",'USER FORM3'!F166)</f>
        <v/>
      </c>
      <c r="W165" s="340" t="str">
        <f>IF('USER FORM3'!G166="","",'USER FORM3'!G166)</f>
        <v/>
      </c>
      <c r="X165" s="340" t="str">
        <f>IF('USER FORM3'!H166="","",'USER FORM3'!H166)</f>
        <v/>
      </c>
      <c r="Y165" s="340" t="str">
        <f>IF('USER FORM3'!I166="","",'USER FORM3'!I166)</f>
        <v/>
      </c>
      <c r="Z165" s="340" t="str">
        <f>IF('USER FORM3'!J166="","",'USER FORM3'!J166)</f>
        <v/>
      </c>
      <c r="AA165" s="340" t="str">
        <f>IF('USER FORM3'!K166="","",'USER FORM3'!K166)</f>
        <v/>
      </c>
      <c r="AB165" s="340" t="str">
        <f>IF('USER FORM3'!L166="","",'USER FORM3'!L166)</f>
        <v/>
      </c>
      <c r="AC165" s="340" t="str">
        <f>IF('USER FORM3'!M166="","",'USER FORM3'!M166)</f>
        <v/>
      </c>
      <c r="AD165" s="340" t="str">
        <f>IF('USER FORM3'!N166="","",'USER FORM3'!N166)</f>
        <v/>
      </c>
      <c r="AE165" s="340" t="str">
        <f>IF('USER FORM3'!O166="","",'USER FORM3'!O166)</f>
        <v/>
      </c>
      <c r="AF165" s="340" t="str">
        <f>IF('USER FORM3'!P166="","",'USER FORM3'!P166)</f>
        <v/>
      </c>
      <c r="AG165" s="340" t="str">
        <f>IF('USER FORM3'!Q166="","",'USER FORM3'!Q166)</f>
        <v/>
      </c>
      <c r="AH165" s="14"/>
      <c r="AI165" s="14"/>
      <c r="AJ165" s="14"/>
      <c r="AK165" s="14"/>
      <c r="AL165" s="14"/>
      <c r="AM165" s="332" t="str">
        <f>'USER FORM3'!$AY$17</f>
        <v/>
      </c>
      <c r="AN165" s="335" t="str">
        <f>'USER FORM3'!$AY$24</f>
        <v/>
      </c>
      <c r="AO165" s="336" t="str">
        <f>'USER FORM3'!$AY$18</f>
        <v/>
      </c>
      <c r="AP165" s="336" t="str">
        <f>'USER FORM3'!$AY$20</f>
        <v/>
      </c>
      <c r="AQ165" s="337" t="str">
        <f>'USER FORM3'!$AY$19</f>
        <v/>
      </c>
      <c r="AR165" s="337" t="str">
        <f>'USER FORM3'!$AY$22</f>
        <v/>
      </c>
      <c r="AS165" s="436" t="str">
        <f>'USER FORM3'!$AY$36</f>
        <v/>
      </c>
      <c r="AT165" s="336">
        <f>'USER FORM3'!$AY$23</f>
        <v>1</v>
      </c>
      <c r="AU165" s="336" t="str">
        <f>'USER FORM3'!$AY$21</f>
        <v/>
      </c>
      <c r="AV165" s="337" t="str">
        <f>IFERROR('USER FORM3'!$AY$25,"")</f>
        <v/>
      </c>
      <c r="AW165" s="338">
        <f>COUNTIFS(DEGREE_TYPE,"Bachelor",'USER FORM2'!$N$10:$N$21,"PROGRAM GRADUATED")+COUNTIFS(DEGREE_TYPE,"Bachelor",'USER FORM2'!$N$10:$N$21,"PROGRAM IN PROGRESS")</f>
        <v>0</v>
      </c>
      <c r="AX165" s="338">
        <f t="shared" si="4"/>
        <v>0</v>
      </c>
      <c r="AY165" s="338">
        <f t="shared" si="5"/>
        <v>0</v>
      </c>
      <c r="AZ165" s="332" t="str">
        <f>'USER FORM2'!$AQ$3</f>
        <v/>
      </c>
      <c r="BA165" s="337" t="str">
        <f>'USER FORM5'!$AP$2</f>
        <v/>
      </c>
      <c r="BB165" s="332" t="str">
        <f>IF('USER FORM5'!$AE$2=0,"",'USER FORM5'!$AE$2)</f>
        <v>NO</v>
      </c>
      <c r="BC165" s="337" t="str">
        <f>'USER FORM5'!$AZ$2</f>
        <v>NO EXTC</v>
      </c>
      <c r="BD165" s="332" t="str">
        <f>IF('USER FEEDBACK'!$C$47=0,"",'USER FEEDBACK'!$C$47)</f>
        <v/>
      </c>
      <c r="BE165" t="str">
        <f>'USER FEEDBACK'!$Q$8</f>
        <v>NO</v>
      </c>
      <c r="BF165" t="str">
        <f>'USER FEEDBACK'!$Q$11</f>
        <v>Missing Information</v>
      </c>
      <c r="BG165" t="str">
        <f>'USER FEEDBACK'!$Q$14</f>
        <v>No</v>
      </c>
      <c r="BH165" t="str">
        <f>'USER FEEDBACK'!$Q$20&amp;" "&amp;'USER FEEDBACK'!$Q$21&amp;" "&amp;'USER FEEDBACK'!$Q$22</f>
        <v xml:space="preserve">  - -  - -</v>
      </c>
      <c r="BI165" t="str">
        <f>'USER FORM1'!$C$65</f>
        <v>VERSION 2</v>
      </c>
      <c r="BJ165">
        <f>'USER FORM4'!$G$38</f>
        <v>0</v>
      </c>
      <c r="BK165">
        <f>'USER FEEDBACK'!$V$7</f>
        <v>0</v>
      </c>
      <c r="BL165" t="str">
        <f>(IF(OR('USER FEEDBACK'!$Z$64,'USER FEEDBACK'!$Z$31="Q4R"),"Y","N"))</f>
        <v>N</v>
      </c>
      <c r="BM165">
        <f>'USER FORM1'!$D$25</f>
        <v>0</v>
      </c>
      <c r="BN165">
        <f>'USER FORM1'!$D$26</f>
        <v>0</v>
      </c>
      <c r="BO165">
        <f>'USER FORM1'!$D$27</f>
        <v>0</v>
      </c>
      <c r="BP165" t="str">
        <f>IF('USER FEEDBACK'!$AA$64=TRUE, "Y","N")</f>
        <v>N</v>
      </c>
      <c r="BQ165" t="str">
        <f>IF('USER FEEDBACK'!$AC$64=TRUE, "Y","N")</f>
        <v>N</v>
      </c>
      <c r="BR165" t="str">
        <f>IF('USER FEEDBACK'!$AB$64=TRUE, "Y","N")</f>
        <v>N</v>
      </c>
      <c r="BS165" t="str">
        <f>IF('USER FEEDBACK'!$AD$64=TRUE, "Y","N")</f>
        <v>N</v>
      </c>
      <c r="BT165" t="str">
        <f>IF('USER FEEDBACK'!$AE$64=TRUE, "Y","N")</f>
        <v>N</v>
      </c>
      <c r="BU165" t="str">
        <f>IF('USER FEEDBACK'!$AF$64=TRUE, "Y","N")</f>
        <v>N</v>
      </c>
      <c r="BV165">
        <f>'CHECK CONTEXT'!$B$8</f>
        <v>0</v>
      </c>
      <c r="BW165" s="15">
        <f>'CHECK CONTEXT'!$B$12</f>
        <v>0</v>
      </c>
      <c r="BX165">
        <f>'CHECK CONTEXT'!$I$5</f>
        <v>0</v>
      </c>
      <c r="BY165">
        <f ca="1">SUM('USER FEEDBACK'!$G$7:$G$17)</f>
        <v>0</v>
      </c>
      <c r="BZ165">
        <f>'CHECK CONTEXT'!$B$5</f>
        <v>0</v>
      </c>
      <c r="CA165">
        <f>'CHECK CONTEXT'!$B$6</f>
        <v>0</v>
      </c>
      <c r="CB165">
        <f>'CHECK CONTEXT'!$B$7</f>
        <v>0</v>
      </c>
      <c r="CC165">
        <f>'CHECK CONTEXT'!$B$8</f>
        <v>0</v>
      </c>
      <c r="CD165">
        <f>'CHECK CONTEXT'!$B$9</f>
        <v>0</v>
      </c>
    </row>
    <row r="166" spans="1:82">
      <c r="A166" s="332" t="str">
        <f>IF('USER FORM1'!$C$10="","",'USER FORM1'!$C$10)</f>
        <v/>
      </c>
      <c r="B166" s="332" t="str">
        <f>IF('USER FORM1'!$D$10="","",'USER FORM1'!$D$10)</f>
        <v/>
      </c>
      <c r="C166" s="332" t="str">
        <f>TRIM(IF('USER FORM1'!$E$10="", "",'USER FORM1'!$E$10))</f>
        <v/>
      </c>
      <c r="D166" s="332" t="str">
        <f>IF('USER FORM1'!$F$10="","",'USER FORM1'!$F$10)</f>
        <v/>
      </c>
      <c r="E166" s="332" t="str">
        <f>IF('USER FORM1'!$G$10="", "",'USER FORM1'!$G$10)</f>
        <v/>
      </c>
      <c r="F166" s="339" t="s">
        <v>16107</v>
      </c>
      <c r="G166" s="340" t="str">
        <f>IF(ISERROR(VLOOKUP($S166,'USER FORM2'!$B$10:$AU$21,2,FALSE)),"",VLOOKUP($S166,'USER FORM2'!$B$10:$AU$21,2,FALSE))</f>
        <v/>
      </c>
      <c r="H166" s="340" t="str">
        <f>IF(ISERROR(VLOOKUP($S166,'USER FORM2'!$B$10:$AU$21,3,FALSE)),"",VLOOKUP($S166,'USER FORM2'!$B$10:$AU$21,3,FALSE))</f>
        <v/>
      </c>
      <c r="I166" s="340" t="str">
        <f>IF(ISERROR(VLOOKUP($S166,'USER FORM2'!$B$10:$AU$21,4,FALSE)),"",VLOOKUP($S166,'USER FORM2'!$B$10:$AU$21,4,FALSE))</f>
        <v/>
      </c>
      <c r="J166" s="340" t="str">
        <f>IF(ISERROR(VLOOKUP($S166,'USER FORM2'!$B$10:$AU$21,5,FALSE)),"",VLOOKUP($S166,'USER FORM2'!$B$10:$AU$21,5,FALSE))</f>
        <v/>
      </c>
      <c r="K166" s="340" t="str">
        <f>IF(ISERROR(VLOOKUP($S166,'USER FORM2'!$B$10:$AU$21,6,FALSE)),"",VLOOKUP($S166,'USER FORM2'!$B$10:$AU$21,6,FALSE))</f>
        <v/>
      </c>
      <c r="L166" s="340" t="str">
        <f>IF(ISERROR(VLOOKUP($S166,'USER FORM2'!$B$10:$AU$21,7,FALSE)),"",VLOOKUP($S166,'USER FORM2'!$B$10:$AU$21,7,FALSE))</f>
        <v/>
      </c>
      <c r="M166" s="341" t="str">
        <f>IF(ISERROR(VLOOKUP($S166,'USER FORM2'!$B$10:$BB$21,51,FALSE)),"",VLOOKUP($S166,'USER FORM2'!$B$10:$BB$21,51,FALSE))</f>
        <v/>
      </c>
      <c r="N166" s="341" t="str">
        <f>IF(ISERROR(VLOOKUP($S166,'USER FORM2'!$B$10:$BB$21,52,FALSE)),"",VLOOKUP($S166,'USER FORM2'!$B$10:$BB$21,52,FALSE))</f>
        <v/>
      </c>
      <c r="O166" s="341" t="str">
        <f>IF(ISERROR(VLOOKUP($S166,'USER FORM2'!$B$10:$BB$21,12,FALSE)),"",VLOOKUP($S166,'USER FORM2'!$B$10:$BB$21,12,FALSE))</f>
        <v/>
      </c>
      <c r="P166" s="342" t="str">
        <f>IF(ISERROR(VLOOKUP($S166,'USER FORM2'!$B$10:$BB$21,13,FALSE)),"",IF(VLOOKUP($S166,'USER FORM2'!$B$10:$BB$21,13,FALSE)="","",VLOOKUP($S166,'USER FORM2'!$B$10:$BB$21,13,FALSE)))</f>
        <v/>
      </c>
      <c r="Q166" s="342" t="str">
        <f>IF(ISERROR(VLOOKUP($S166,'USER FORM2'!$B$10:$BB$21,16,FALSE)),"",VLOOKUP($S166,'USER FORM2'!$B$10:$BB$21,16,FALSE))</f>
        <v/>
      </c>
      <c r="R166" s="342" t="str">
        <f>IF(ISERROR(VLOOKUP($S166,'USER FORM2'!$B$10:$AW$21,43,FALSE)),"",VLOOKUP($S166,'USER FORM2'!$B$10:$AW$21,43,FALSE))</f>
        <v/>
      </c>
      <c r="S166" s="340" t="str">
        <f>IF('USER FORM3'!C167="","",'USER FORM3'!C167)</f>
        <v/>
      </c>
      <c r="T166" s="340" t="str">
        <f>IF('USER FORM3'!D167="","",'USER FORM3'!D167)</f>
        <v/>
      </c>
      <c r="U166" s="340" t="str">
        <f>IF('USER FORM3'!E167="","",'USER FORM3'!E167)</f>
        <v/>
      </c>
      <c r="V166" s="340" t="str">
        <f>IF('USER FORM3'!F167="","",'USER FORM3'!F167)</f>
        <v/>
      </c>
      <c r="W166" s="340" t="str">
        <f>IF('USER FORM3'!G167="","",'USER FORM3'!G167)</f>
        <v/>
      </c>
      <c r="X166" s="340" t="str">
        <f>IF('USER FORM3'!H167="","",'USER FORM3'!H167)</f>
        <v/>
      </c>
      <c r="Y166" s="340" t="str">
        <f>IF('USER FORM3'!I167="","",'USER FORM3'!I167)</f>
        <v/>
      </c>
      <c r="Z166" s="340" t="str">
        <f>IF('USER FORM3'!J167="","",'USER FORM3'!J167)</f>
        <v/>
      </c>
      <c r="AA166" s="340" t="str">
        <f>IF('USER FORM3'!K167="","",'USER FORM3'!K167)</f>
        <v/>
      </c>
      <c r="AB166" s="340" t="str">
        <f>IF('USER FORM3'!L167="","",'USER FORM3'!L167)</f>
        <v/>
      </c>
      <c r="AC166" s="340" t="str">
        <f>IF('USER FORM3'!M167="","",'USER FORM3'!M167)</f>
        <v/>
      </c>
      <c r="AD166" s="340" t="str">
        <f>IF('USER FORM3'!N167="","",'USER FORM3'!N167)</f>
        <v/>
      </c>
      <c r="AE166" s="340" t="str">
        <f>IF('USER FORM3'!O167="","",'USER FORM3'!O167)</f>
        <v/>
      </c>
      <c r="AF166" s="340" t="str">
        <f>IF('USER FORM3'!P167="","",'USER FORM3'!P167)</f>
        <v/>
      </c>
      <c r="AG166" s="340" t="str">
        <f>IF('USER FORM3'!Q167="","",'USER FORM3'!Q167)</f>
        <v/>
      </c>
      <c r="AH166" s="14"/>
      <c r="AI166" s="14"/>
      <c r="AJ166" s="14"/>
      <c r="AK166" s="14"/>
      <c r="AL166" s="14"/>
      <c r="AM166" s="332" t="str">
        <f>'USER FORM3'!$AY$17</f>
        <v/>
      </c>
      <c r="AN166" s="335" t="str">
        <f>'USER FORM3'!$AY$24</f>
        <v/>
      </c>
      <c r="AO166" s="336" t="str">
        <f>'USER FORM3'!$AY$18</f>
        <v/>
      </c>
      <c r="AP166" s="336" t="str">
        <f>'USER FORM3'!$AY$20</f>
        <v/>
      </c>
      <c r="AQ166" s="337" t="str">
        <f>'USER FORM3'!$AY$19</f>
        <v/>
      </c>
      <c r="AR166" s="337" t="str">
        <f>'USER FORM3'!$AY$22</f>
        <v/>
      </c>
      <c r="AS166" s="436" t="str">
        <f>'USER FORM3'!$AY$36</f>
        <v/>
      </c>
      <c r="AT166" s="336">
        <f>'USER FORM3'!$AY$23</f>
        <v>1</v>
      </c>
      <c r="AU166" s="336" t="str">
        <f>'USER FORM3'!$AY$21</f>
        <v/>
      </c>
      <c r="AV166" s="337" t="str">
        <f>IFERROR('USER FORM3'!$AY$25,"")</f>
        <v/>
      </c>
      <c r="AW166" s="338">
        <f>COUNTIFS(DEGREE_TYPE,"Bachelor",'USER FORM2'!$N$10:$N$21,"PROGRAM GRADUATED")+COUNTIFS(DEGREE_TYPE,"Bachelor",'USER FORM2'!$N$10:$N$21,"PROGRAM IN PROGRESS")</f>
        <v>0</v>
      </c>
      <c r="AX166" s="338">
        <f t="shared" si="4"/>
        <v>0</v>
      </c>
      <c r="AY166" s="338">
        <f t="shared" si="5"/>
        <v>0</v>
      </c>
      <c r="AZ166" s="332" t="str">
        <f>'USER FORM2'!$AQ$3</f>
        <v/>
      </c>
      <c r="BA166" s="337" t="str">
        <f>'USER FORM5'!$AP$2</f>
        <v/>
      </c>
      <c r="BB166" s="332" t="str">
        <f>IF('USER FORM5'!$AE$2=0,"",'USER FORM5'!$AE$2)</f>
        <v>NO</v>
      </c>
      <c r="BC166" s="337" t="str">
        <f>'USER FORM5'!$AZ$2</f>
        <v>NO EXTC</v>
      </c>
      <c r="BD166" s="332" t="str">
        <f>IF('USER FEEDBACK'!$C$47=0,"",'USER FEEDBACK'!$C$47)</f>
        <v/>
      </c>
      <c r="BE166" t="str">
        <f>'USER FEEDBACK'!$Q$8</f>
        <v>NO</v>
      </c>
      <c r="BF166" t="str">
        <f>'USER FEEDBACK'!$Q$11</f>
        <v>Missing Information</v>
      </c>
      <c r="BG166" t="str">
        <f>'USER FEEDBACK'!$Q$14</f>
        <v>No</v>
      </c>
      <c r="BH166" t="str">
        <f>'USER FEEDBACK'!$Q$20&amp;" "&amp;'USER FEEDBACK'!$Q$21&amp;" "&amp;'USER FEEDBACK'!$Q$22</f>
        <v xml:space="preserve">  - -  - -</v>
      </c>
      <c r="BI166" t="str">
        <f>'USER FORM1'!$C$65</f>
        <v>VERSION 2</v>
      </c>
      <c r="BJ166">
        <f>'USER FORM4'!$G$38</f>
        <v>0</v>
      </c>
      <c r="BK166">
        <f>'USER FEEDBACK'!$V$7</f>
        <v>0</v>
      </c>
      <c r="BL166" t="str">
        <f>(IF(OR('USER FEEDBACK'!$Z$64,'USER FEEDBACK'!$Z$31="Q4R"),"Y","N"))</f>
        <v>N</v>
      </c>
      <c r="BM166">
        <f>'USER FORM1'!$D$25</f>
        <v>0</v>
      </c>
      <c r="BN166">
        <f>'USER FORM1'!$D$26</f>
        <v>0</v>
      </c>
      <c r="BO166">
        <f>'USER FORM1'!$D$27</f>
        <v>0</v>
      </c>
      <c r="BP166" t="str">
        <f>IF('USER FEEDBACK'!$AA$64=TRUE, "Y","N")</f>
        <v>N</v>
      </c>
      <c r="BQ166" t="str">
        <f>IF('USER FEEDBACK'!$AC$64=TRUE, "Y","N")</f>
        <v>N</v>
      </c>
      <c r="BR166" t="str">
        <f>IF('USER FEEDBACK'!$AB$64=TRUE, "Y","N")</f>
        <v>N</v>
      </c>
      <c r="BS166" t="str">
        <f>IF('USER FEEDBACK'!$AD$64=TRUE, "Y","N")</f>
        <v>N</v>
      </c>
      <c r="BT166" t="str">
        <f>IF('USER FEEDBACK'!$AE$64=TRUE, "Y","N")</f>
        <v>N</v>
      </c>
      <c r="BU166" t="str">
        <f>IF('USER FEEDBACK'!$AF$64=TRUE, "Y","N")</f>
        <v>N</v>
      </c>
      <c r="BV166">
        <f>'CHECK CONTEXT'!$B$8</f>
        <v>0</v>
      </c>
      <c r="BW166" s="15">
        <f>'CHECK CONTEXT'!$B$12</f>
        <v>0</v>
      </c>
      <c r="BX166">
        <f>'CHECK CONTEXT'!$I$5</f>
        <v>0</v>
      </c>
      <c r="BY166">
        <f ca="1">SUM('USER FEEDBACK'!$G$7:$G$17)</f>
        <v>0</v>
      </c>
      <c r="BZ166">
        <f>'CHECK CONTEXT'!$B$5</f>
        <v>0</v>
      </c>
      <c r="CA166">
        <f>'CHECK CONTEXT'!$B$6</f>
        <v>0</v>
      </c>
      <c r="CB166">
        <f>'CHECK CONTEXT'!$B$7</f>
        <v>0</v>
      </c>
      <c r="CC166">
        <f>'CHECK CONTEXT'!$B$8</f>
        <v>0</v>
      </c>
      <c r="CD166">
        <f>'CHECK CONTEXT'!$B$9</f>
        <v>0</v>
      </c>
    </row>
    <row r="167" spans="1:82">
      <c r="A167" s="332" t="str">
        <f>IF('USER FORM1'!$C$10="","",'USER FORM1'!$C$10)</f>
        <v/>
      </c>
      <c r="B167" s="332" t="str">
        <f>IF('USER FORM1'!$D$10="","",'USER FORM1'!$D$10)</f>
        <v/>
      </c>
      <c r="C167" s="332" t="str">
        <f>TRIM(IF('USER FORM1'!$E$10="", "",'USER FORM1'!$E$10))</f>
        <v/>
      </c>
      <c r="D167" s="332" t="str">
        <f>IF('USER FORM1'!$F$10="","",'USER FORM1'!$F$10)</f>
        <v/>
      </c>
      <c r="E167" s="332" t="str">
        <f>IF('USER FORM1'!$G$10="", "",'USER FORM1'!$G$10)</f>
        <v/>
      </c>
      <c r="F167" s="339" t="s">
        <v>16107</v>
      </c>
      <c r="G167" s="340" t="str">
        <f>IF(ISERROR(VLOOKUP($S167,'USER FORM2'!$B$10:$AU$21,2,FALSE)),"",VLOOKUP($S167,'USER FORM2'!$B$10:$AU$21,2,FALSE))</f>
        <v/>
      </c>
      <c r="H167" s="340" t="str">
        <f>IF(ISERROR(VLOOKUP($S167,'USER FORM2'!$B$10:$AU$21,3,FALSE)),"",VLOOKUP($S167,'USER FORM2'!$B$10:$AU$21,3,FALSE))</f>
        <v/>
      </c>
      <c r="I167" s="340" t="str">
        <f>IF(ISERROR(VLOOKUP($S167,'USER FORM2'!$B$10:$AU$21,4,FALSE)),"",VLOOKUP($S167,'USER FORM2'!$B$10:$AU$21,4,FALSE))</f>
        <v/>
      </c>
      <c r="J167" s="340" t="str">
        <f>IF(ISERROR(VLOOKUP($S167,'USER FORM2'!$B$10:$AU$21,5,FALSE)),"",VLOOKUP($S167,'USER FORM2'!$B$10:$AU$21,5,FALSE))</f>
        <v/>
      </c>
      <c r="K167" s="340" t="str">
        <f>IF(ISERROR(VLOOKUP($S167,'USER FORM2'!$B$10:$AU$21,6,FALSE)),"",VLOOKUP($S167,'USER FORM2'!$B$10:$AU$21,6,FALSE))</f>
        <v/>
      </c>
      <c r="L167" s="340" t="str">
        <f>IF(ISERROR(VLOOKUP($S167,'USER FORM2'!$B$10:$AU$21,7,FALSE)),"",VLOOKUP($S167,'USER FORM2'!$B$10:$AU$21,7,FALSE))</f>
        <v/>
      </c>
      <c r="M167" s="341" t="str">
        <f>IF(ISERROR(VLOOKUP($S167,'USER FORM2'!$B$10:$BB$21,51,FALSE)),"",VLOOKUP($S167,'USER FORM2'!$B$10:$BB$21,51,FALSE))</f>
        <v/>
      </c>
      <c r="N167" s="341" t="str">
        <f>IF(ISERROR(VLOOKUP($S167,'USER FORM2'!$B$10:$BB$21,52,FALSE)),"",VLOOKUP($S167,'USER FORM2'!$B$10:$BB$21,52,FALSE))</f>
        <v/>
      </c>
      <c r="O167" s="341" t="str">
        <f>IF(ISERROR(VLOOKUP($S167,'USER FORM2'!$B$10:$BB$21,12,FALSE)),"",VLOOKUP($S167,'USER FORM2'!$B$10:$BB$21,12,FALSE))</f>
        <v/>
      </c>
      <c r="P167" s="342" t="str">
        <f>IF(ISERROR(VLOOKUP($S167,'USER FORM2'!$B$10:$BB$21,13,FALSE)),"",IF(VLOOKUP($S167,'USER FORM2'!$B$10:$BB$21,13,FALSE)="","",VLOOKUP($S167,'USER FORM2'!$B$10:$BB$21,13,FALSE)))</f>
        <v/>
      </c>
      <c r="Q167" s="342" t="str">
        <f>IF(ISERROR(VLOOKUP($S167,'USER FORM2'!$B$10:$BB$21,16,FALSE)),"",VLOOKUP($S167,'USER FORM2'!$B$10:$BB$21,16,FALSE))</f>
        <v/>
      </c>
      <c r="R167" s="342" t="str">
        <f>IF(ISERROR(VLOOKUP($S167,'USER FORM2'!$B$10:$AW$21,43,FALSE)),"",VLOOKUP($S167,'USER FORM2'!$B$10:$AW$21,43,FALSE))</f>
        <v/>
      </c>
      <c r="S167" s="340" t="str">
        <f>IF('USER FORM3'!C168="","",'USER FORM3'!C168)</f>
        <v/>
      </c>
      <c r="T167" s="340" t="str">
        <f>IF('USER FORM3'!D168="","",'USER FORM3'!D168)</f>
        <v/>
      </c>
      <c r="U167" s="340" t="str">
        <f>IF('USER FORM3'!E168="","",'USER FORM3'!E168)</f>
        <v/>
      </c>
      <c r="V167" s="340" t="str">
        <f>IF('USER FORM3'!F168="","",'USER FORM3'!F168)</f>
        <v/>
      </c>
      <c r="W167" s="340" t="str">
        <f>IF('USER FORM3'!G168="","",'USER FORM3'!G168)</f>
        <v/>
      </c>
      <c r="X167" s="340" t="str">
        <f>IF('USER FORM3'!H168="","",'USER FORM3'!H168)</f>
        <v/>
      </c>
      <c r="Y167" s="340" t="str">
        <f>IF('USER FORM3'!I168="","",'USER FORM3'!I168)</f>
        <v/>
      </c>
      <c r="Z167" s="340" t="str">
        <f>IF('USER FORM3'!J168="","",'USER FORM3'!J168)</f>
        <v/>
      </c>
      <c r="AA167" s="340" t="str">
        <f>IF('USER FORM3'!K168="","",'USER FORM3'!K168)</f>
        <v/>
      </c>
      <c r="AB167" s="340" t="str">
        <f>IF('USER FORM3'!L168="","",'USER FORM3'!L168)</f>
        <v/>
      </c>
      <c r="AC167" s="340" t="str">
        <f>IF('USER FORM3'!M168="","",'USER FORM3'!M168)</f>
        <v/>
      </c>
      <c r="AD167" s="340" t="str">
        <f>IF('USER FORM3'!N168="","",'USER FORM3'!N168)</f>
        <v/>
      </c>
      <c r="AE167" s="340" t="str">
        <f>IF('USER FORM3'!O168="","",'USER FORM3'!O168)</f>
        <v/>
      </c>
      <c r="AF167" s="340" t="str">
        <f>IF('USER FORM3'!P168="","",'USER FORM3'!P168)</f>
        <v/>
      </c>
      <c r="AG167" s="340" t="str">
        <f>IF('USER FORM3'!Q168="","",'USER FORM3'!Q168)</f>
        <v/>
      </c>
      <c r="AH167" s="14"/>
      <c r="AI167" s="14"/>
      <c r="AJ167" s="14"/>
      <c r="AK167" s="14"/>
      <c r="AL167" s="14"/>
      <c r="AM167" s="332" t="str">
        <f>'USER FORM3'!$AY$17</f>
        <v/>
      </c>
      <c r="AN167" s="335" t="str">
        <f>'USER FORM3'!$AY$24</f>
        <v/>
      </c>
      <c r="AO167" s="336" t="str">
        <f>'USER FORM3'!$AY$18</f>
        <v/>
      </c>
      <c r="AP167" s="336" t="str">
        <f>'USER FORM3'!$AY$20</f>
        <v/>
      </c>
      <c r="AQ167" s="337" t="str">
        <f>'USER FORM3'!$AY$19</f>
        <v/>
      </c>
      <c r="AR167" s="337" t="str">
        <f>'USER FORM3'!$AY$22</f>
        <v/>
      </c>
      <c r="AS167" s="436" t="str">
        <f>'USER FORM3'!$AY$36</f>
        <v/>
      </c>
      <c r="AT167" s="336">
        <f>'USER FORM3'!$AY$23</f>
        <v>1</v>
      </c>
      <c r="AU167" s="336" t="str">
        <f>'USER FORM3'!$AY$21</f>
        <v/>
      </c>
      <c r="AV167" s="337" t="str">
        <f>IFERROR('USER FORM3'!$AY$25,"")</f>
        <v/>
      </c>
      <c r="AW167" s="338">
        <f>COUNTIFS(DEGREE_TYPE,"Bachelor",'USER FORM2'!$N$10:$N$21,"PROGRAM GRADUATED")+COUNTIFS(DEGREE_TYPE,"Bachelor",'USER FORM2'!$N$10:$N$21,"PROGRAM IN PROGRESS")</f>
        <v>0</v>
      </c>
      <c r="AX167" s="338">
        <f t="shared" si="4"/>
        <v>0</v>
      </c>
      <c r="AY167" s="338">
        <f t="shared" si="5"/>
        <v>0</v>
      </c>
      <c r="AZ167" s="332" t="str">
        <f>'USER FORM2'!$AQ$3</f>
        <v/>
      </c>
      <c r="BA167" s="337" t="str">
        <f>'USER FORM5'!$AP$2</f>
        <v/>
      </c>
      <c r="BB167" s="332" t="str">
        <f>IF('USER FORM5'!$AE$2=0,"",'USER FORM5'!$AE$2)</f>
        <v>NO</v>
      </c>
      <c r="BC167" s="337" t="str">
        <f>'USER FORM5'!$AZ$2</f>
        <v>NO EXTC</v>
      </c>
      <c r="BD167" s="332" t="str">
        <f>IF('USER FEEDBACK'!$C$47=0,"",'USER FEEDBACK'!$C$47)</f>
        <v/>
      </c>
      <c r="BE167" t="str">
        <f>'USER FEEDBACK'!$Q$8</f>
        <v>NO</v>
      </c>
      <c r="BF167" t="str">
        <f>'USER FEEDBACK'!$Q$11</f>
        <v>Missing Information</v>
      </c>
      <c r="BG167" t="str">
        <f>'USER FEEDBACK'!$Q$14</f>
        <v>No</v>
      </c>
      <c r="BH167" t="str">
        <f>'USER FEEDBACK'!$Q$20&amp;" "&amp;'USER FEEDBACK'!$Q$21&amp;" "&amp;'USER FEEDBACK'!$Q$22</f>
        <v xml:space="preserve">  - -  - -</v>
      </c>
      <c r="BI167" t="str">
        <f>'USER FORM1'!$C$65</f>
        <v>VERSION 2</v>
      </c>
      <c r="BJ167">
        <f>'USER FORM4'!$G$38</f>
        <v>0</v>
      </c>
      <c r="BK167">
        <f>'USER FEEDBACK'!$V$7</f>
        <v>0</v>
      </c>
      <c r="BL167" t="str">
        <f>(IF(OR('USER FEEDBACK'!$Z$64,'USER FEEDBACK'!$Z$31="Q4R"),"Y","N"))</f>
        <v>N</v>
      </c>
      <c r="BM167">
        <f>'USER FORM1'!$D$25</f>
        <v>0</v>
      </c>
      <c r="BN167">
        <f>'USER FORM1'!$D$26</f>
        <v>0</v>
      </c>
      <c r="BO167">
        <f>'USER FORM1'!$D$27</f>
        <v>0</v>
      </c>
      <c r="BP167" t="str">
        <f>IF('USER FEEDBACK'!$AA$64=TRUE, "Y","N")</f>
        <v>N</v>
      </c>
      <c r="BQ167" t="str">
        <f>IF('USER FEEDBACK'!$AC$64=TRUE, "Y","N")</f>
        <v>N</v>
      </c>
      <c r="BR167" t="str">
        <f>IF('USER FEEDBACK'!$AB$64=TRUE, "Y","N")</f>
        <v>N</v>
      </c>
      <c r="BS167" t="str">
        <f>IF('USER FEEDBACK'!$AD$64=TRUE, "Y","N")</f>
        <v>N</v>
      </c>
      <c r="BT167" t="str">
        <f>IF('USER FEEDBACK'!$AE$64=TRUE, "Y","N")</f>
        <v>N</v>
      </c>
      <c r="BU167" t="str">
        <f>IF('USER FEEDBACK'!$AF$64=TRUE, "Y","N")</f>
        <v>N</v>
      </c>
      <c r="BV167">
        <f>'CHECK CONTEXT'!$B$8</f>
        <v>0</v>
      </c>
      <c r="BW167" s="15">
        <f>'CHECK CONTEXT'!$B$12</f>
        <v>0</v>
      </c>
      <c r="BX167">
        <f>'CHECK CONTEXT'!$I$5</f>
        <v>0</v>
      </c>
      <c r="BY167">
        <f ca="1">SUM('USER FEEDBACK'!$G$7:$G$17)</f>
        <v>0</v>
      </c>
      <c r="BZ167">
        <f>'CHECK CONTEXT'!$B$5</f>
        <v>0</v>
      </c>
      <c r="CA167">
        <f>'CHECK CONTEXT'!$B$6</f>
        <v>0</v>
      </c>
      <c r="CB167">
        <f>'CHECK CONTEXT'!$B$7</f>
        <v>0</v>
      </c>
      <c r="CC167">
        <f>'CHECK CONTEXT'!$B$8</f>
        <v>0</v>
      </c>
      <c r="CD167">
        <f>'CHECK CONTEXT'!$B$9</f>
        <v>0</v>
      </c>
    </row>
    <row r="168" spans="1:82">
      <c r="A168" s="332" t="str">
        <f>IF('USER FORM1'!$C$10="","",'USER FORM1'!$C$10)</f>
        <v/>
      </c>
      <c r="B168" s="332" t="str">
        <f>IF('USER FORM1'!$D$10="","",'USER FORM1'!$D$10)</f>
        <v/>
      </c>
      <c r="C168" s="332" t="str">
        <f>TRIM(IF('USER FORM1'!$E$10="", "",'USER FORM1'!$E$10))</f>
        <v/>
      </c>
      <c r="D168" s="332" t="str">
        <f>IF('USER FORM1'!$F$10="","",'USER FORM1'!$F$10)</f>
        <v/>
      </c>
      <c r="E168" s="332" t="str">
        <f>IF('USER FORM1'!$G$10="", "",'USER FORM1'!$G$10)</f>
        <v/>
      </c>
      <c r="F168" s="339" t="s">
        <v>16107</v>
      </c>
      <c r="G168" s="340" t="str">
        <f>IF(ISERROR(VLOOKUP($S168,'USER FORM2'!$B$10:$AU$21,2,FALSE)),"",VLOOKUP($S168,'USER FORM2'!$B$10:$AU$21,2,FALSE))</f>
        <v/>
      </c>
      <c r="H168" s="340" t="str">
        <f>IF(ISERROR(VLOOKUP($S168,'USER FORM2'!$B$10:$AU$21,3,FALSE)),"",VLOOKUP($S168,'USER FORM2'!$B$10:$AU$21,3,FALSE))</f>
        <v/>
      </c>
      <c r="I168" s="340" t="str">
        <f>IF(ISERROR(VLOOKUP($S168,'USER FORM2'!$B$10:$AU$21,4,FALSE)),"",VLOOKUP($S168,'USER FORM2'!$B$10:$AU$21,4,FALSE))</f>
        <v/>
      </c>
      <c r="J168" s="340" t="str">
        <f>IF(ISERROR(VLOOKUP($S168,'USER FORM2'!$B$10:$AU$21,5,FALSE)),"",VLOOKUP($S168,'USER FORM2'!$B$10:$AU$21,5,FALSE))</f>
        <v/>
      </c>
      <c r="K168" s="340" t="str">
        <f>IF(ISERROR(VLOOKUP($S168,'USER FORM2'!$B$10:$AU$21,6,FALSE)),"",VLOOKUP($S168,'USER FORM2'!$B$10:$AU$21,6,FALSE))</f>
        <v/>
      </c>
      <c r="L168" s="340" t="str">
        <f>IF(ISERROR(VLOOKUP($S168,'USER FORM2'!$B$10:$AU$21,7,FALSE)),"",VLOOKUP($S168,'USER FORM2'!$B$10:$AU$21,7,FALSE))</f>
        <v/>
      </c>
      <c r="M168" s="341" t="str">
        <f>IF(ISERROR(VLOOKUP($S168,'USER FORM2'!$B$10:$BB$21,51,FALSE)),"",VLOOKUP($S168,'USER FORM2'!$B$10:$BB$21,51,FALSE))</f>
        <v/>
      </c>
      <c r="N168" s="341" t="str">
        <f>IF(ISERROR(VLOOKUP($S168,'USER FORM2'!$B$10:$BB$21,52,FALSE)),"",VLOOKUP($S168,'USER FORM2'!$B$10:$BB$21,52,FALSE))</f>
        <v/>
      </c>
      <c r="O168" s="341" t="str">
        <f>IF(ISERROR(VLOOKUP($S168,'USER FORM2'!$B$10:$BB$21,12,FALSE)),"",VLOOKUP($S168,'USER FORM2'!$B$10:$BB$21,12,FALSE))</f>
        <v/>
      </c>
      <c r="P168" s="342" t="str">
        <f>IF(ISERROR(VLOOKUP($S168,'USER FORM2'!$B$10:$BB$21,13,FALSE)),"",IF(VLOOKUP($S168,'USER FORM2'!$B$10:$BB$21,13,FALSE)="","",VLOOKUP($S168,'USER FORM2'!$B$10:$BB$21,13,FALSE)))</f>
        <v/>
      </c>
      <c r="Q168" s="342" t="str">
        <f>IF(ISERROR(VLOOKUP($S168,'USER FORM2'!$B$10:$BB$21,16,FALSE)),"",VLOOKUP($S168,'USER FORM2'!$B$10:$BB$21,16,FALSE))</f>
        <v/>
      </c>
      <c r="R168" s="342" t="str">
        <f>IF(ISERROR(VLOOKUP($S168,'USER FORM2'!$B$10:$AW$21,43,FALSE)),"",VLOOKUP($S168,'USER FORM2'!$B$10:$AW$21,43,FALSE))</f>
        <v/>
      </c>
      <c r="S168" s="340" t="str">
        <f>IF('USER FORM3'!C169="","",'USER FORM3'!C169)</f>
        <v/>
      </c>
      <c r="T168" s="340" t="str">
        <f>IF('USER FORM3'!D169="","",'USER FORM3'!D169)</f>
        <v/>
      </c>
      <c r="U168" s="340" t="str">
        <f>IF('USER FORM3'!E169="","",'USER FORM3'!E169)</f>
        <v/>
      </c>
      <c r="V168" s="340" t="str">
        <f>IF('USER FORM3'!F169="","",'USER FORM3'!F169)</f>
        <v/>
      </c>
      <c r="W168" s="340" t="str">
        <f>IF('USER FORM3'!G169="","",'USER FORM3'!G169)</f>
        <v/>
      </c>
      <c r="X168" s="340" t="str">
        <f>IF('USER FORM3'!H169="","",'USER FORM3'!H169)</f>
        <v/>
      </c>
      <c r="Y168" s="340" t="str">
        <f>IF('USER FORM3'!I169="","",'USER FORM3'!I169)</f>
        <v/>
      </c>
      <c r="Z168" s="340" t="str">
        <f>IF('USER FORM3'!J169="","",'USER FORM3'!J169)</f>
        <v/>
      </c>
      <c r="AA168" s="340" t="str">
        <f>IF('USER FORM3'!K169="","",'USER FORM3'!K169)</f>
        <v/>
      </c>
      <c r="AB168" s="340" t="str">
        <f>IF('USER FORM3'!L169="","",'USER FORM3'!L169)</f>
        <v/>
      </c>
      <c r="AC168" s="340" t="str">
        <f>IF('USER FORM3'!M169="","",'USER FORM3'!M169)</f>
        <v/>
      </c>
      <c r="AD168" s="340" t="str">
        <f>IF('USER FORM3'!N169="","",'USER FORM3'!N169)</f>
        <v/>
      </c>
      <c r="AE168" s="340" t="str">
        <f>IF('USER FORM3'!O169="","",'USER FORM3'!O169)</f>
        <v/>
      </c>
      <c r="AF168" s="340" t="str">
        <f>IF('USER FORM3'!P169="","",'USER FORM3'!P169)</f>
        <v/>
      </c>
      <c r="AG168" s="340" t="str">
        <f>IF('USER FORM3'!Q169="","",'USER FORM3'!Q169)</f>
        <v/>
      </c>
      <c r="AH168" s="14"/>
      <c r="AI168" s="14"/>
      <c r="AJ168" s="14"/>
      <c r="AK168" s="14"/>
      <c r="AL168" s="14"/>
      <c r="AM168" s="332" t="str">
        <f>'USER FORM3'!$AY$17</f>
        <v/>
      </c>
      <c r="AN168" s="335" t="str">
        <f>'USER FORM3'!$AY$24</f>
        <v/>
      </c>
      <c r="AO168" s="336" t="str">
        <f>'USER FORM3'!$AY$18</f>
        <v/>
      </c>
      <c r="AP168" s="336" t="str">
        <f>'USER FORM3'!$AY$20</f>
        <v/>
      </c>
      <c r="AQ168" s="337" t="str">
        <f>'USER FORM3'!$AY$19</f>
        <v/>
      </c>
      <c r="AR168" s="337" t="str">
        <f>'USER FORM3'!$AY$22</f>
        <v/>
      </c>
      <c r="AS168" s="436" t="str">
        <f>'USER FORM3'!$AY$36</f>
        <v/>
      </c>
      <c r="AT168" s="336">
        <f>'USER FORM3'!$AY$23</f>
        <v>1</v>
      </c>
      <c r="AU168" s="336" t="str">
        <f>'USER FORM3'!$AY$21</f>
        <v/>
      </c>
      <c r="AV168" s="337" t="str">
        <f>IFERROR('USER FORM3'!$AY$25,"")</f>
        <v/>
      </c>
      <c r="AW168" s="338">
        <f>COUNTIFS(DEGREE_TYPE,"Bachelor",'USER FORM2'!$N$10:$N$21,"PROGRAM GRADUATED")+COUNTIFS(DEGREE_TYPE,"Bachelor",'USER FORM2'!$N$10:$N$21,"PROGRAM IN PROGRESS")</f>
        <v>0</v>
      </c>
      <c r="AX168" s="338">
        <f t="shared" si="4"/>
        <v>0</v>
      </c>
      <c r="AY168" s="338">
        <f t="shared" si="5"/>
        <v>0</v>
      </c>
      <c r="AZ168" s="332" t="str">
        <f>'USER FORM2'!$AQ$3</f>
        <v/>
      </c>
      <c r="BA168" s="337" t="str">
        <f>'USER FORM5'!$AP$2</f>
        <v/>
      </c>
      <c r="BB168" s="332" t="str">
        <f>IF('USER FORM5'!$AE$2=0,"",'USER FORM5'!$AE$2)</f>
        <v>NO</v>
      </c>
      <c r="BC168" s="337" t="str">
        <f>'USER FORM5'!$AZ$2</f>
        <v>NO EXTC</v>
      </c>
      <c r="BD168" s="332" t="str">
        <f>IF('USER FEEDBACK'!$C$47=0,"",'USER FEEDBACK'!$C$47)</f>
        <v/>
      </c>
      <c r="BE168" t="str">
        <f>'USER FEEDBACK'!$Q$8</f>
        <v>NO</v>
      </c>
      <c r="BF168" t="str">
        <f>'USER FEEDBACK'!$Q$11</f>
        <v>Missing Information</v>
      </c>
      <c r="BG168" t="str">
        <f>'USER FEEDBACK'!$Q$14</f>
        <v>No</v>
      </c>
      <c r="BH168" t="str">
        <f>'USER FEEDBACK'!$Q$20&amp;" "&amp;'USER FEEDBACK'!$Q$21&amp;" "&amp;'USER FEEDBACK'!$Q$22</f>
        <v xml:space="preserve">  - -  - -</v>
      </c>
      <c r="BI168" t="str">
        <f>'USER FORM1'!$C$65</f>
        <v>VERSION 2</v>
      </c>
      <c r="BJ168">
        <f>'USER FORM4'!$G$38</f>
        <v>0</v>
      </c>
      <c r="BK168">
        <f>'USER FEEDBACK'!$V$7</f>
        <v>0</v>
      </c>
      <c r="BL168" t="str">
        <f>(IF(OR('USER FEEDBACK'!$Z$64,'USER FEEDBACK'!$Z$31="Q4R"),"Y","N"))</f>
        <v>N</v>
      </c>
      <c r="BM168">
        <f>'USER FORM1'!$D$25</f>
        <v>0</v>
      </c>
      <c r="BN168">
        <f>'USER FORM1'!$D$26</f>
        <v>0</v>
      </c>
      <c r="BO168">
        <f>'USER FORM1'!$D$27</f>
        <v>0</v>
      </c>
      <c r="BP168" t="str">
        <f>IF('USER FEEDBACK'!$AA$64=TRUE, "Y","N")</f>
        <v>N</v>
      </c>
      <c r="BQ168" t="str">
        <f>IF('USER FEEDBACK'!$AC$64=TRUE, "Y","N")</f>
        <v>N</v>
      </c>
      <c r="BR168" t="str">
        <f>IF('USER FEEDBACK'!$AB$64=TRUE, "Y","N")</f>
        <v>N</v>
      </c>
      <c r="BS168" t="str">
        <f>IF('USER FEEDBACK'!$AD$64=TRUE, "Y","N")</f>
        <v>N</v>
      </c>
      <c r="BT168" t="str">
        <f>IF('USER FEEDBACK'!$AE$64=TRUE, "Y","N")</f>
        <v>N</v>
      </c>
      <c r="BU168" t="str">
        <f>IF('USER FEEDBACK'!$AF$64=TRUE, "Y","N")</f>
        <v>N</v>
      </c>
      <c r="BV168">
        <f>'CHECK CONTEXT'!$B$8</f>
        <v>0</v>
      </c>
      <c r="BW168" s="15">
        <f>'CHECK CONTEXT'!$B$12</f>
        <v>0</v>
      </c>
      <c r="BX168">
        <f>'CHECK CONTEXT'!$I$5</f>
        <v>0</v>
      </c>
      <c r="BY168">
        <f ca="1">SUM('USER FEEDBACK'!$G$7:$G$17)</f>
        <v>0</v>
      </c>
      <c r="BZ168">
        <f>'CHECK CONTEXT'!$B$5</f>
        <v>0</v>
      </c>
      <c r="CA168">
        <f>'CHECK CONTEXT'!$B$6</f>
        <v>0</v>
      </c>
      <c r="CB168">
        <f>'CHECK CONTEXT'!$B$7</f>
        <v>0</v>
      </c>
      <c r="CC168">
        <f>'CHECK CONTEXT'!$B$8</f>
        <v>0</v>
      </c>
      <c r="CD168">
        <f>'CHECK CONTEXT'!$B$9</f>
        <v>0</v>
      </c>
    </row>
    <row r="169" spans="1:82">
      <c r="A169" s="332" t="str">
        <f>IF('USER FORM1'!$C$10="","",'USER FORM1'!$C$10)</f>
        <v/>
      </c>
      <c r="B169" s="332" t="str">
        <f>IF('USER FORM1'!$D$10="","",'USER FORM1'!$D$10)</f>
        <v/>
      </c>
      <c r="C169" s="332" t="str">
        <f>TRIM(IF('USER FORM1'!$E$10="", "",'USER FORM1'!$E$10))</f>
        <v/>
      </c>
      <c r="D169" s="332" t="str">
        <f>IF('USER FORM1'!$F$10="","",'USER FORM1'!$F$10)</f>
        <v/>
      </c>
      <c r="E169" s="332" t="str">
        <f>IF('USER FORM1'!$G$10="", "",'USER FORM1'!$G$10)</f>
        <v/>
      </c>
      <c r="F169" s="339" t="s">
        <v>16107</v>
      </c>
      <c r="G169" s="340" t="str">
        <f>IF(ISERROR(VLOOKUP($S169,'USER FORM2'!$B$10:$AU$21,2,FALSE)),"",VLOOKUP($S169,'USER FORM2'!$B$10:$AU$21,2,FALSE))</f>
        <v/>
      </c>
      <c r="H169" s="340" t="str">
        <f>IF(ISERROR(VLOOKUP($S169,'USER FORM2'!$B$10:$AU$21,3,FALSE)),"",VLOOKUP($S169,'USER FORM2'!$B$10:$AU$21,3,FALSE))</f>
        <v/>
      </c>
      <c r="I169" s="340" t="str">
        <f>IF(ISERROR(VLOOKUP($S169,'USER FORM2'!$B$10:$AU$21,4,FALSE)),"",VLOOKUP($S169,'USER FORM2'!$B$10:$AU$21,4,FALSE))</f>
        <v/>
      </c>
      <c r="J169" s="340" t="str">
        <f>IF(ISERROR(VLOOKUP($S169,'USER FORM2'!$B$10:$AU$21,5,FALSE)),"",VLOOKUP($S169,'USER FORM2'!$B$10:$AU$21,5,FALSE))</f>
        <v/>
      </c>
      <c r="K169" s="340" t="str">
        <f>IF(ISERROR(VLOOKUP($S169,'USER FORM2'!$B$10:$AU$21,6,FALSE)),"",VLOOKUP($S169,'USER FORM2'!$B$10:$AU$21,6,FALSE))</f>
        <v/>
      </c>
      <c r="L169" s="340" t="str">
        <f>IF(ISERROR(VLOOKUP($S169,'USER FORM2'!$B$10:$AU$21,7,FALSE)),"",VLOOKUP($S169,'USER FORM2'!$B$10:$AU$21,7,FALSE))</f>
        <v/>
      </c>
      <c r="M169" s="341" t="str">
        <f>IF(ISERROR(VLOOKUP($S169,'USER FORM2'!$B$10:$BB$21,51,FALSE)),"",VLOOKUP($S169,'USER FORM2'!$B$10:$BB$21,51,FALSE))</f>
        <v/>
      </c>
      <c r="N169" s="341" t="str">
        <f>IF(ISERROR(VLOOKUP($S169,'USER FORM2'!$B$10:$BB$21,52,FALSE)),"",VLOOKUP($S169,'USER FORM2'!$B$10:$BB$21,52,FALSE))</f>
        <v/>
      </c>
      <c r="O169" s="341" t="str">
        <f>IF(ISERROR(VLOOKUP($S169,'USER FORM2'!$B$10:$BB$21,12,FALSE)),"",VLOOKUP($S169,'USER FORM2'!$B$10:$BB$21,12,FALSE))</f>
        <v/>
      </c>
      <c r="P169" s="342" t="str">
        <f>IF(ISERROR(VLOOKUP($S169,'USER FORM2'!$B$10:$BB$21,13,FALSE)),"",IF(VLOOKUP($S169,'USER FORM2'!$B$10:$BB$21,13,FALSE)="","",VLOOKUP($S169,'USER FORM2'!$B$10:$BB$21,13,FALSE)))</f>
        <v/>
      </c>
      <c r="Q169" s="342" t="str">
        <f>IF(ISERROR(VLOOKUP($S169,'USER FORM2'!$B$10:$BB$21,16,FALSE)),"",VLOOKUP($S169,'USER FORM2'!$B$10:$BB$21,16,FALSE))</f>
        <v/>
      </c>
      <c r="R169" s="342" t="str">
        <f>IF(ISERROR(VLOOKUP($S169,'USER FORM2'!$B$10:$AW$21,43,FALSE)),"",VLOOKUP($S169,'USER FORM2'!$B$10:$AW$21,43,FALSE))</f>
        <v/>
      </c>
      <c r="S169" s="340" t="str">
        <f>IF('USER FORM3'!C170="","",'USER FORM3'!C170)</f>
        <v/>
      </c>
      <c r="T169" s="340" t="str">
        <f>IF('USER FORM3'!D170="","",'USER FORM3'!D170)</f>
        <v/>
      </c>
      <c r="U169" s="340" t="str">
        <f>IF('USER FORM3'!E170="","",'USER FORM3'!E170)</f>
        <v/>
      </c>
      <c r="V169" s="340" t="str">
        <f>IF('USER FORM3'!F170="","",'USER FORM3'!F170)</f>
        <v/>
      </c>
      <c r="W169" s="340" t="str">
        <f>IF('USER FORM3'!G170="","",'USER FORM3'!G170)</f>
        <v/>
      </c>
      <c r="X169" s="340" t="str">
        <f>IF('USER FORM3'!H170="","",'USER FORM3'!H170)</f>
        <v/>
      </c>
      <c r="Y169" s="340" t="str">
        <f>IF('USER FORM3'!I170="","",'USER FORM3'!I170)</f>
        <v/>
      </c>
      <c r="Z169" s="340" t="str">
        <f>IF('USER FORM3'!J170="","",'USER FORM3'!J170)</f>
        <v/>
      </c>
      <c r="AA169" s="340" t="str">
        <f>IF('USER FORM3'!K170="","",'USER FORM3'!K170)</f>
        <v/>
      </c>
      <c r="AB169" s="340" t="str">
        <f>IF('USER FORM3'!L170="","",'USER FORM3'!L170)</f>
        <v/>
      </c>
      <c r="AC169" s="340" t="str">
        <f>IF('USER FORM3'!M170="","",'USER FORM3'!M170)</f>
        <v/>
      </c>
      <c r="AD169" s="340" t="str">
        <f>IF('USER FORM3'!N170="","",'USER FORM3'!N170)</f>
        <v/>
      </c>
      <c r="AE169" s="340" t="str">
        <f>IF('USER FORM3'!O170="","",'USER FORM3'!O170)</f>
        <v/>
      </c>
      <c r="AF169" s="340" t="str">
        <f>IF('USER FORM3'!P170="","",'USER FORM3'!P170)</f>
        <v/>
      </c>
      <c r="AG169" s="340" t="str">
        <f>IF('USER FORM3'!Q170="","",'USER FORM3'!Q170)</f>
        <v/>
      </c>
      <c r="AH169" s="14"/>
      <c r="AI169" s="14"/>
      <c r="AJ169" s="14"/>
      <c r="AK169" s="14"/>
      <c r="AL169" s="14"/>
      <c r="AM169" s="332" t="str">
        <f>'USER FORM3'!$AY$17</f>
        <v/>
      </c>
      <c r="AN169" s="335" t="str">
        <f>'USER FORM3'!$AY$24</f>
        <v/>
      </c>
      <c r="AO169" s="336" t="str">
        <f>'USER FORM3'!$AY$18</f>
        <v/>
      </c>
      <c r="AP169" s="336" t="str">
        <f>'USER FORM3'!$AY$20</f>
        <v/>
      </c>
      <c r="AQ169" s="337" t="str">
        <f>'USER FORM3'!$AY$19</f>
        <v/>
      </c>
      <c r="AR169" s="337" t="str">
        <f>'USER FORM3'!$AY$22</f>
        <v/>
      </c>
      <c r="AS169" s="436" t="str">
        <f>'USER FORM3'!$AY$36</f>
        <v/>
      </c>
      <c r="AT169" s="336">
        <f>'USER FORM3'!$AY$23</f>
        <v>1</v>
      </c>
      <c r="AU169" s="336" t="str">
        <f>'USER FORM3'!$AY$21</f>
        <v/>
      </c>
      <c r="AV169" s="337" t="str">
        <f>IFERROR('USER FORM3'!$AY$25,"")</f>
        <v/>
      </c>
      <c r="AW169" s="338">
        <f>COUNTIFS(DEGREE_TYPE,"Bachelor",'USER FORM2'!$N$10:$N$21,"PROGRAM GRADUATED")+COUNTIFS(DEGREE_TYPE,"Bachelor",'USER FORM2'!$N$10:$N$21,"PROGRAM IN PROGRESS")</f>
        <v>0</v>
      </c>
      <c r="AX169" s="338">
        <f t="shared" si="4"/>
        <v>0</v>
      </c>
      <c r="AY169" s="338">
        <f t="shared" si="5"/>
        <v>0</v>
      </c>
      <c r="AZ169" s="332" t="str">
        <f>'USER FORM2'!$AQ$3</f>
        <v/>
      </c>
      <c r="BA169" s="337" t="str">
        <f>'USER FORM5'!$AP$2</f>
        <v/>
      </c>
      <c r="BB169" s="332" t="str">
        <f>IF('USER FORM5'!$AE$2=0,"",'USER FORM5'!$AE$2)</f>
        <v>NO</v>
      </c>
      <c r="BC169" s="337" t="str">
        <f>'USER FORM5'!$AZ$2</f>
        <v>NO EXTC</v>
      </c>
      <c r="BD169" s="332" t="str">
        <f>IF('USER FEEDBACK'!$C$47=0,"",'USER FEEDBACK'!$C$47)</f>
        <v/>
      </c>
      <c r="BE169" t="str">
        <f>'USER FEEDBACK'!$Q$8</f>
        <v>NO</v>
      </c>
      <c r="BF169" t="str">
        <f>'USER FEEDBACK'!$Q$11</f>
        <v>Missing Information</v>
      </c>
      <c r="BG169" t="str">
        <f>'USER FEEDBACK'!$Q$14</f>
        <v>No</v>
      </c>
      <c r="BH169" t="str">
        <f>'USER FEEDBACK'!$Q$20&amp;" "&amp;'USER FEEDBACK'!$Q$21&amp;" "&amp;'USER FEEDBACK'!$Q$22</f>
        <v xml:space="preserve">  - -  - -</v>
      </c>
      <c r="BI169" t="str">
        <f>'USER FORM1'!$C$65</f>
        <v>VERSION 2</v>
      </c>
      <c r="BJ169">
        <f>'USER FORM4'!$G$38</f>
        <v>0</v>
      </c>
      <c r="BK169">
        <f>'USER FEEDBACK'!$V$7</f>
        <v>0</v>
      </c>
      <c r="BL169" t="str">
        <f>(IF(OR('USER FEEDBACK'!$Z$64,'USER FEEDBACK'!$Z$31="Q4R"),"Y","N"))</f>
        <v>N</v>
      </c>
      <c r="BM169">
        <f>'USER FORM1'!$D$25</f>
        <v>0</v>
      </c>
      <c r="BN169">
        <f>'USER FORM1'!$D$26</f>
        <v>0</v>
      </c>
      <c r="BO169">
        <f>'USER FORM1'!$D$27</f>
        <v>0</v>
      </c>
      <c r="BP169" t="str">
        <f>IF('USER FEEDBACK'!$AA$64=TRUE, "Y","N")</f>
        <v>N</v>
      </c>
      <c r="BQ169" t="str">
        <f>IF('USER FEEDBACK'!$AC$64=TRUE, "Y","N")</f>
        <v>N</v>
      </c>
      <c r="BR169" t="str">
        <f>IF('USER FEEDBACK'!$AB$64=TRUE, "Y","N")</f>
        <v>N</v>
      </c>
      <c r="BS169" t="str">
        <f>IF('USER FEEDBACK'!$AD$64=TRUE, "Y","N")</f>
        <v>N</v>
      </c>
      <c r="BT169" t="str">
        <f>IF('USER FEEDBACK'!$AE$64=TRUE, "Y","N")</f>
        <v>N</v>
      </c>
      <c r="BU169" t="str">
        <f>IF('USER FEEDBACK'!$AF$64=TRUE, "Y","N")</f>
        <v>N</v>
      </c>
      <c r="BV169">
        <f>'CHECK CONTEXT'!$B$8</f>
        <v>0</v>
      </c>
      <c r="BW169" s="15">
        <f>'CHECK CONTEXT'!$B$12</f>
        <v>0</v>
      </c>
      <c r="BX169">
        <f>'CHECK CONTEXT'!$I$5</f>
        <v>0</v>
      </c>
      <c r="BY169">
        <f ca="1">SUM('USER FEEDBACK'!$G$7:$G$17)</f>
        <v>0</v>
      </c>
      <c r="BZ169">
        <f>'CHECK CONTEXT'!$B$5</f>
        <v>0</v>
      </c>
      <c r="CA169">
        <f>'CHECK CONTEXT'!$B$6</f>
        <v>0</v>
      </c>
      <c r="CB169">
        <f>'CHECK CONTEXT'!$B$7</f>
        <v>0</v>
      </c>
      <c r="CC169">
        <f>'CHECK CONTEXT'!$B$8</f>
        <v>0</v>
      </c>
      <c r="CD169">
        <f>'CHECK CONTEXT'!$B$9</f>
        <v>0</v>
      </c>
    </row>
    <row r="170" spans="1:82">
      <c r="A170" s="332" t="str">
        <f>IF('USER FORM1'!$C$10="","",'USER FORM1'!$C$10)</f>
        <v/>
      </c>
      <c r="B170" s="332" t="str">
        <f>IF('USER FORM1'!$D$10="","",'USER FORM1'!$D$10)</f>
        <v/>
      </c>
      <c r="C170" s="332" t="str">
        <f>TRIM(IF('USER FORM1'!$E$10="", "",'USER FORM1'!$E$10))</f>
        <v/>
      </c>
      <c r="D170" s="332" t="str">
        <f>IF('USER FORM1'!$F$10="","",'USER FORM1'!$F$10)</f>
        <v/>
      </c>
      <c r="E170" s="332" t="str">
        <f>IF('USER FORM1'!$G$10="", "",'USER FORM1'!$G$10)</f>
        <v/>
      </c>
      <c r="F170" s="339" t="s">
        <v>16107</v>
      </c>
      <c r="G170" s="340" t="str">
        <f>IF(ISERROR(VLOOKUP($S170,'USER FORM2'!$B$10:$AU$21,2,FALSE)),"",VLOOKUP($S170,'USER FORM2'!$B$10:$AU$21,2,FALSE))</f>
        <v/>
      </c>
      <c r="H170" s="340" t="str">
        <f>IF(ISERROR(VLOOKUP($S170,'USER FORM2'!$B$10:$AU$21,3,FALSE)),"",VLOOKUP($S170,'USER FORM2'!$B$10:$AU$21,3,FALSE))</f>
        <v/>
      </c>
      <c r="I170" s="340" t="str">
        <f>IF(ISERROR(VLOOKUP($S170,'USER FORM2'!$B$10:$AU$21,4,FALSE)),"",VLOOKUP($S170,'USER FORM2'!$B$10:$AU$21,4,FALSE))</f>
        <v/>
      </c>
      <c r="J170" s="340" t="str">
        <f>IF(ISERROR(VLOOKUP($S170,'USER FORM2'!$B$10:$AU$21,5,FALSE)),"",VLOOKUP($S170,'USER FORM2'!$B$10:$AU$21,5,FALSE))</f>
        <v/>
      </c>
      <c r="K170" s="340" t="str">
        <f>IF(ISERROR(VLOOKUP($S170,'USER FORM2'!$B$10:$AU$21,6,FALSE)),"",VLOOKUP($S170,'USER FORM2'!$B$10:$AU$21,6,FALSE))</f>
        <v/>
      </c>
      <c r="L170" s="340" t="str">
        <f>IF(ISERROR(VLOOKUP($S170,'USER FORM2'!$B$10:$AU$21,7,FALSE)),"",VLOOKUP($S170,'USER FORM2'!$B$10:$AU$21,7,FALSE))</f>
        <v/>
      </c>
      <c r="M170" s="341" t="str">
        <f>IF(ISERROR(VLOOKUP($S170,'USER FORM2'!$B$10:$BB$21,51,FALSE)),"",VLOOKUP($S170,'USER FORM2'!$B$10:$BB$21,51,FALSE))</f>
        <v/>
      </c>
      <c r="N170" s="341" t="str">
        <f>IF(ISERROR(VLOOKUP($S170,'USER FORM2'!$B$10:$BB$21,52,FALSE)),"",VLOOKUP($S170,'USER FORM2'!$B$10:$BB$21,52,FALSE))</f>
        <v/>
      </c>
      <c r="O170" s="341" t="str">
        <f>IF(ISERROR(VLOOKUP($S170,'USER FORM2'!$B$10:$BB$21,12,FALSE)),"",VLOOKUP($S170,'USER FORM2'!$B$10:$BB$21,12,FALSE))</f>
        <v/>
      </c>
      <c r="P170" s="342" t="str">
        <f>IF(ISERROR(VLOOKUP($S170,'USER FORM2'!$B$10:$BB$21,13,FALSE)),"",IF(VLOOKUP($S170,'USER FORM2'!$B$10:$BB$21,13,FALSE)="","",VLOOKUP($S170,'USER FORM2'!$B$10:$BB$21,13,FALSE)))</f>
        <v/>
      </c>
      <c r="Q170" s="342" t="str">
        <f>IF(ISERROR(VLOOKUP($S170,'USER FORM2'!$B$10:$BB$21,16,FALSE)),"",VLOOKUP($S170,'USER FORM2'!$B$10:$BB$21,16,FALSE))</f>
        <v/>
      </c>
      <c r="R170" s="342" t="str">
        <f>IF(ISERROR(VLOOKUP($S170,'USER FORM2'!$B$10:$AW$21,43,FALSE)),"",VLOOKUP($S170,'USER FORM2'!$B$10:$AW$21,43,FALSE))</f>
        <v/>
      </c>
      <c r="S170" s="340" t="str">
        <f>IF('USER FORM3'!C171="","",'USER FORM3'!C171)</f>
        <v/>
      </c>
      <c r="T170" s="340" t="str">
        <f>IF('USER FORM3'!D171="","",'USER FORM3'!D171)</f>
        <v/>
      </c>
      <c r="U170" s="340" t="str">
        <f>IF('USER FORM3'!E171="","",'USER FORM3'!E171)</f>
        <v/>
      </c>
      <c r="V170" s="340" t="str">
        <f>IF('USER FORM3'!F171="","",'USER FORM3'!F171)</f>
        <v/>
      </c>
      <c r="W170" s="340" t="str">
        <f>IF('USER FORM3'!G171="","",'USER FORM3'!G171)</f>
        <v/>
      </c>
      <c r="X170" s="340" t="str">
        <f>IF('USER FORM3'!H171="","",'USER FORM3'!H171)</f>
        <v/>
      </c>
      <c r="Y170" s="340" t="str">
        <f>IF('USER FORM3'!I171="","",'USER FORM3'!I171)</f>
        <v/>
      </c>
      <c r="Z170" s="340" t="str">
        <f>IF('USER FORM3'!J171="","",'USER FORM3'!J171)</f>
        <v/>
      </c>
      <c r="AA170" s="340" t="str">
        <f>IF('USER FORM3'!K171="","",'USER FORM3'!K171)</f>
        <v/>
      </c>
      <c r="AB170" s="340" t="str">
        <f>IF('USER FORM3'!L171="","",'USER FORM3'!L171)</f>
        <v/>
      </c>
      <c r="AC170" s="340" t="str">
        <f>IF('USER FORM3'!M171="","",'USER FORM3'!M171)</f>
        <v/>
      </c>
      <c r="AD170" s="340" t="str">
        <f>IF('USER FORM3'!N171="","",'USER FORM3'!N171)</f>
        <v/>
      </c>
      <c r="AE170" s="340" t="str">
        <f>IF('USER FORM3'!O171="","",'USER FORM3'!O171)</f>
        <v/>
      </c>
      <c r="AF170" s="340" t="str">
        <f>IF('USER FORM3'!P171="","",'USER FORM3'!P171)</f>
        <v/>
      </c>
      <c r="AG170" s="340" t="str">
        <f>IF('USER FORM3'!Q171="","",'USER FORM3'!Q171)</f>
        <v/>
      </c>
      <c r="AH170" s="14"/>
      <c r="AI170" s="14"/>
      <c r="AJ170" s="14"/>
      <c r="AK170" s="14"/>
      <c r="AL170" s="14"/>
      <c r="AM170" s="332" t="str">
        <f>'USER FORM3'!$AY$17</f>
        <v/>
      </c>
      <c r="AN170" s="335" t="str">
        <f>'USER FORM3'!$AY$24</f>
        <v/>
      </c>
      <c r="AO170" s="336" t="str">
        <f>'USER FORM3'!$AY$18</f>
        <v/>
      </c>
      <c r="AP170" s="336" t="str">
        <f>'USER FORM3'!$AY$20</f>
        <v/>
      </c>
      <c r="AQ170" s="337" t="str">
        <f>'USER FORM3'!$AY$19</f>
        <v/>
      </c>
      <c r="AR170" s="337" t="str">
        <f>'USER FORM3'!$AY$22</f>
        <v/>
      </c>
      <c r="AS170" s="436" t="str">
        <f>'USER FORM3'!$AY$36</f>
        <v/>
      </c>
      <c r="AT170" s="336">
        <f>'USER FORM3'!$AY$23</f>
        <v>1</v>
      </c>
      <c r="AU170" s="336" t="str">
        <f>'USER FORM3'!$AY$21</f>
        <v/>
      </c>
      <c r="AV170" s="337" t="str">
        <f>IFERROR('USER FORM3'!$AY$25,"")</f>
        <v/>
      </c>
      <c r="AW170" s="338">
        <f>COUNTIFS(DEGREE_TYPE,"Bachelor",'USER FORM2'!$N$10:$N$21,"PROGRAM GRADUATED")+COUNTIFS(DEGREE_TYPE,"Bachelor",'USER FORM2'!$N$10:$N$21,"PROGRAM IN PROGRESS")</f>
        <v>0</v>
      </c>
      <c r="AX170" s="338">
        <f t="shared" si="4"/>
        <v>0</v>
      </c>
      <c r="AY170" s="338">
        <f t="shared" si="5"/>
        <v>0</v>
      </c>
      <c r="AZ170" s="332" t="str">
        <f>'USER FORM2'!$AQ$3</f>
        <v/>
      </c>
      <c r="BA170" s="337" t="str">
        <f>'USER FORM5'!$AP$2</f>
        <v/>
      </c>
      <c r="BB170" s="332" t="str">
        <f>IF('USER FORM5'!$AE$2=0,"",'USER FORM5'!$AE$2)</f>
        <v>NO</v>
      </c>
      <c r="BC170" s="337" t="str">
        <f>'USER FORM5'!$AZ$2</f>
        <v>NO EXTC</v>
      </c>
      <c r="BD170" s="332" t="str">
        <f>IF('USER FEEDBACK'!$C$47=0,"",'USER FEEDBACK'!$C$47)</f>
        <v/>
      </c>
      <c r="BE170" t="str">
        <f>'USER FEEDBACK'!$Q$8</f>
        <v>NO</v>
      </c>
      <c r="BF170" t="str">
        <f>'USER FEEDBACK'!$Q$11</f>
        <v>Missing Information</v>
      </c>
      <c r="BG170" t="str">
        <f>'USER FEEDBACK'!$Q$14</f>
        <v>No</v>
      </c>
      <c r="BH170" t="str">
        <f>'USER FEEDBACK'!$Q$20&amp;" "&amp;'USER FEEDBACK'!$Q$21&amp;" "&amp;'USER FEEDBACK'!$Q$22</f>
        <v xml:space="preserve">  - -  - -</v>
      </c>
      <c r="BI170" t="str">
        <f>'USER FORM1'!$C$65</f>
        <v>VERSION 2</v>
      </c>
      <c r="BJ170">
        <f>'USER FORM4'!$G$38</f>
        <v>0</v>
      </c>
      <c r="BK170">
        <f>'USER FEEDBACK'!$V$7</f>
        <v>0</v>
      </c>
      <c r="BL170" t="str">
        <f>(IF(OR('USER FEEDBACK'!$Z$64,'USER FEEDBACK'!$Z$31="Q4R"),"Y","N"))</f>
        <v>N</v>
      </c>
      <c r="BM170">
        <f>'USER FORM1'!$D$25</f>
        <v>0</v>
      </c>
      <c r="BN170">
        <f>'USER FORM1'!$D$26</f>
        <v>0</v>
      </c>
      <c r="BO170">
        <f>'USER FORM1'!$D$27</f>
        <v>0</v>
      </c>
      <c r="BP170" t="str">
        <f>IF('USER FEEDBACK'!$AA$64=TRUE, "Y","N")</f>
        <v>N</v>
      </c>
      <c r="BQ170" t="str">
        <f>IF('USER FEEDBACK'!$AC$64=TRUE, "Y","N")</f>
        <v>N</v>
      </c>
      <c r="BR170" t="str">
        <f>IF('USER FEEDBACK'!$AB$64=TRUE, "Y","N")</f>
        <v>N</v>
      </c>
      <c r="BS170" t="str">
        <f>IF('USER FEEDBACK'!$AD$64=TRUE, "Y","N")</f>
        <v>N</v>
      </c>
      <c r="BT170" t="str">
        <f>IF('USER FEEDBACK'!$AE$64=TRUE, "Y","N")</f>
        <v>N</v>
      </c>
      <c r="BU170" t="str">
        <f>IF('USER FEEDBACK'!$AF$64=TRUE, "Y","N")</f>
        <v>N</v>
      </c>
      <c r="BV170">
        <f>'CHECK CONTEXT'!$B$8</f>
        <v>0</v>
      </c>
      <c r="BW170" s="15">
        <f>'CHECK CONTEXT'!$B$12</f>
        <v>0</v>
      </c>
      <c r="BX170">
        <f>'CHECK CONTEXT'!$I$5</f>
        <v>0</v>
      </c>
      <c r="BY170">
        <f ca="1">SUM('USER FEEDBACK'!$G$7:$G$17)</f>
        <v>0</v>
      </c>
      <c r="BZ170">
        <f>'CHECK CONTEXT'!$B$5</f>
        <v>0</v>
      </c>
      <c r="CA170">
        <f>'CHECK CONTEXT'!$B$6</f>
        <v>0</v>
      </c>
      <c r="CB170">
        <f>'CHECK CONTEXT'!$B$7</f>
        <v>0</v>
      </c>
      <c r="CC170">
        <f>'CHECK CONTEXT'!$B$8</f>
        <v>0</v>
      </c>
      <c r="CD170">
        <f>'CHECK CONTEXT'!$B$9</f>
        <v>0</v>
      </c>
    </row>
    <row r="171" spans="1:82">
      <c r="A171" s="332" t="str">
        <f>IF('USER FORM1'!$C$10="","",'USER FORM1'!$C$10)</f>
        <v/>
      </c>
      <c r="B171" s="332" t="str">
        <f>IF('USER FORM1'!$D$10="","",'USER FORM1'!$D$10)</f>
        <v/>
      </c>
      <c r="C171" s="332" t="str">
        <f>TRIM(IF('USER FORM1'!$E$10="", "",'USER FORM1'!$E$10))</f>
        <v/>
      </c>
      <c r="D171" s="332" t="str">
        <f>IF('USER FORM1'!$F$10="","",'USER FORM1'!$F$10)</f>
        <v/>
      </c>
      <c r="E171" s="332" t="str">
        <f>IF('USER FORM1'!$G$10="", "",'USER FORM1'!$G$10)</f>
        <v/>
      </c>
      <c r="F171" s="339" t="s">
        <v>16107</v>
      </c>
      <c r="G171" s="340" t="str">
        <f>IF(ISERROR(VLOOKUP($S171,'USER FORM2'!$B$10:$AU$21,2,FALSE)),"",VLOOKUP($S171,'USER FORM2'!$B$10:$AU$21,2,FALSE))</f>
        <v/>
      </c>
      <c r="H171" s="340" t="str">
        <f>IF(ISERROR(VLOOKUP($S171,'USER FORM2'!$B$10:$AU$21,3,FALSE)),"",VLOOKUP($S171,'USER FORM2'!$B$10:$AU$21,3,FALSE))</f>
        <v/>
      </c>
      <c r="I171" s="340" t="str">
        <f>IF(ISERROR(VLOOKUP($S171,'USER FORM2'!$B$10:$AU$21,4,FALSE)),"",VLOOKUP($S171,'USER FORM2'!$B$10:$AU$21,4,FALSE))</f>
        <v/>
      </c>
      <c r="J171" s="340" t="str">
        <f>IF(ISERROR(VLOOKUP($S171,'USER FORM2'!$B$10:$AU$21,5,FALSE)),"",VLOOKUP($S171,'USER FORM2'!$B$10:$AU$21,5,FALSE))</f>
        <v/>
      </c>
      <c r="K171" s="340" t="str">
        <f>IF(ISERROR(VLOOKUP($S171,'USER FORM2'!$B$10:$AU$21,6,FALSE)),"",VLOOKUP($S171,'USER FORM2'!$B$10:$AU$21,6,FALSE))</f>
        <v/>
      </c>
      <c r="L171" s="340" t="str">
        <f>IF(ISERROR(VLOOKUP($S171,'USER FORM2'!$B$10:$AU$21,7,FALSE)),"",VLOOKUP($S171,'USER FORM2'!$B$10:$AU$21,7,FALSE))</f>
        <v/>
      </c>
      <c r="M171" s="341" t="str">
        <f>IF(ISERROR(VLOOKUP($S171,'USER FORM2'!$B$10:$BB$21,51,FALSE)),"",VLOOKUP($S171,'USER FORM2'!$B$10:$BB$21,51,FALSE))</f>
        <v/>
      </c>
      <c r="N171" s="341" t="str">
        <f>IF(ISERROR(VLOOKUP($S171,'USER FORM2'!$B$10:$BB$21,52,FALSE)),"",VLOOKUP($S171,'USER FORM2'!$B$10:$BB$21,52,FALSE))</f>
        <v/>
      </c>
      <c r="O171" s="341" t="str">
        <f>IF(ISERROR(VLOOKUP($S171,'USER FORM2'!$B$10:$BB$21,12,FALSE)),"",VLOOKUP($S171,'USER FORM2'!$B$10:$BB$21,12,FALSE))</f>
        <v/>
      </c>
      <c r="P171" s="342" t="str">
        <f>IF(ISERROR(VLOOKUP($S171,'USER FORM2'!$B$10:$BB$21,13,FALSE)),"",IF(VLOOKUP($S171,'USER FORM2'!$B$10:$BB$21,13,FALSE)="","",VLOOKUP($S171,'USER FORM2'!$B$10:$BB$21,13,FALSE)))</f>
        <v/>
      </c>
      <c r="Q171" s="342" t="str">
        <f>IF(ISERROR(VLOOKUP($S171,'USER FORM2'!$B$10:$BB$21,16,FALSE)),"",VLOOKUP($S171,'USER FORM2'!$B$10:$BB$21,16,FALSE))</f>
        <v/>
      </c>
      <c r="R171" s="342" t="str">
        <f>IF(ISERROR(VLOOKUP($S171,'USER FORM2'!$B$10:$AW$21,43,FALSE)),"",VLOOKUP($S171,'USER FORM2'!$B$10:$AW$21,43,FALSE))</f>
        <v/>
      </c>
      <c r="S171" s="340" t="str">
        <f>IF('USER FORM3'!C172="","",'USER FORM3'!C172)</f>
        <v/>
      </c>
      <c r="T171" s="340" t="str">
        <f>IF('USER FORM3'!D172="","",'USER FORM3'!D172)</f>
        <v/>
      </c>
      <c r="U171" s="340" t="str">
        <f>IF('USER FORM3'!E172="","",'USER FORM3'!E172)</f>
        <v/>
      </c>
      <c r="V171" s="340" t="str">
        <f>IF('USER FORM3'!F172="","",'USER FORM3'!F172)</f>
        <v/>
      </c>
      <c r="W171" s="340" t="str">
        <f>IF('USER FORM3'!G172="","",'USER FORM3'!G172)</f>
        <v/>
      </c>
      <c r="X171" s="340" t="str">
        <f>IF('USER FORM3'!H172="","",'USER FORM3'!H172)</f>
        <v/>
      </c>
      <c r="Y171" s="340" t="str">
        <f>IF('USER FORM3'!I172="","",'USER FORM3'!I172)</f>
        <v/>
      </c>
      <c r="Z171" s="340" t="str">
        <f>IF('USER FORM3'!J172="","",'USER FORM3'!J172)</f>
        <v/>
      </c>
      <c r="AA171" s="340" t="str">
        <f>IF('USER FORM3'!K172="","",'USER FORM3'!K172)</f>
        <v/>
      </c>
      <c r="AB171" s="340" t="str">
        <f>IF('USER FORM3'!L172="","",'USER FORM3'!L172)</f>
        <v/>
      </c>
      <c r="AC171" s="340" t="str">
        <f>IF('USER FORM3'!M172="","",'USER FORM3'!M172)</f>
        <v/>
      </c>
      <c r="AD171" s="340" t="str">
        <f>IF('USER FORM3'!N172="","",'USER FORM3'!N172)</f>
        <v/>
      </c>
      <c r="AE171" s="340" t="str">
        <f>IF('USER FORM3'!O172="","",'USER FORM3'!O172)</f>
        <v/>
      </c>
      <c r="AF171" s="340" t="str">
        <f>IF('USER FORM3'!P172="","",'USER FORM3'!P172)</f>
        <v/>
      </c>
      <c r="AG171" s="340" t="str">
        <f>IF('USER FORM3'!Q172="","",'USER FORM3'!Q172)</f>
        <v/>
      </c>
      <c r="AH171" s="14"/>
      <c r="AI171" s="14"/>
      <c r="AJ171" s="14"/>
      <c r="AK171" s="14"/>
      <c r="AL171" s="14"/>
      <c r="AM171" s="332" t="str">
        <f>'USER FORM3'!$AY$17</f>
        <v/>
      </c>
      <c r="AN171" s="335" t="str">
        <f>'USER FORM3'!$AY$24</f>
        <v/>
      </c>
      <c r="AO171" s="336" t="str">
        <f>'USER FORM3'!$AY$18</f>
        <v/>
      </c>
      <c r="AP171" s="336" t="str">
        <f>'USER FORM3'!$AY$20</f>
        <v/>
      </c>
      <c r="AQ171" s="337" t="str">
        <f>'USER FORM3'!$AY$19</f>
        <v/>
      </c>
      <c r="AR171" s="337" t="str">
        <f>'USER FORM3'!$AY$22</f>
        <v/>
      </c>
      <c r="AS171" s="436" t="str">
        <f>'USER FORM3'!$AY$36</f>
        <v/>
      </c>
      <c r="AT171" s="336">
        <f>'USER FORM3'!$AY$23</f>
        <v>1</v>
      </c>
      <c r="AU171" s="336" t="str">
        <f>'USER FORM3'!$AY$21</f>
        <v/>
      </c>
      <c r="AV171" s="337" t="str">
        <f>IFERROR('USER FORM3'!$AY$25,"")</f>
        <v/>
      </c>
      <c r="AW171" s="338">
        <f>COUNTIFS(DEGREE_TYPE,"Bachelor",'USER FORM2'!$N$10:$N$21,"PROGRAM GRADUATED")+COUNTIFS(DEGREE_TYPE,"Bachelor",'USER FORM2'!$N$10:$N$21,"PROGRAM IN PROGRESS")</f>
        <v>0</v>
      </c>
      <c r="AX171" s="338">
        <f t="shared" si="4"/>
        <v>0</v>
      </c>
      <c r="AY171" s="338">
        <f t="shared" si="5"/>
        <v>0</v>
      </c>
      <c r="AZ171" s="332" t="str">
        <f>'USER FORM2'!$AQ$3</f>
        <v/>
      </c>
      <c r="BA171" s="337" t="str">
        <f>'USER FORM5'!$AP$2</f>
        <v/>
      </c>
      <c r="BB171" s="332" t="str">
        <f>IF('USER FORM5'!$AE$2=0,"",'USER FORM5'!$AE$2)</f>
        <v>NO</v>
      </c>
      <c r="BC171" s="337" t="str">
        <f>'USER FORM5'!$AZ$2</f>
        <v>NO EXTC</v>
      </c>
      <c r="BD171" s="332" t="str">
        <f>IF('USER FEEDBACK'!$C$47=0,"",'USER FEEDBACK'!$C$47)</f>
        <v/>
      </c>
      <c r="BE171" t="str">
        <f>'USER FEEDBACK'!$Q$8</f>
        <v>NO</v>
      </c>
      <c r="BF171" t="str">
        <f>'USER FEEDBACK'!$Q$11</f>
        <v>Missing Information</v>
      </c>
      <c r="BG171" t="str">
        <f>'USER FEEDBACK'!$Q$14</f>
        <v>No</v>
      </c>
      <c r="BH171" t="str">
        <f>'USER FEEDBACK'!$Q$20&amp;" "&amp;'USER FEEDBACK'!$Q$21&amp;" "&amp;'USER FEEDBACK'!$Q$22</f>
        <v xml:space="preserve">  - -  - -</v>
      </c>
      <c r="BI171" t="str">
        <f>'USER FORM1'!$C$65</f>
        <v>VERSION 2</v>
      </c>
      <c r="BJ171">
        <f>'USER FORM4'!$G$38</f>
        <v>0</v>
      </c>
      <c r="BK171">
        <f>'USER FEEDBACK'!$V$7</f>
        <v>0</v>
      </c>
      <c r="BL171" t="str">
        <f>(IF(OR('USER FEEDBACK'!$Z$64,'USER FEEDBACK'!$Z$31="Q4R"),"Y","N"))</f>
        <v>N</v>
      </c>
      <c r="BM171">
        <f>'USER FORM1'!$D$25</f>
        <v>0</v>
      </c>
      <c r="BN171">
        <f>'USER FORM1'!$D$26</f>
        <v>0</v>
      </c>
      <c r="BO171">
        <f>'USER FORM1'!$D$27</f>
        <v>0</v>
      </c>
      <c r="BP171" t="str">
        <f>IF('USER FEEDBACK'!$AA$64=TRUE, "Y","N")</f>
        <v>N</v>
      </c>
      <c r="BQ171" t="str">
        <f>IF('USER FEEDBACK'!$AC$64=TRUE, "Y","N")</f>
        <v>N</v>
      </c>
      <c r="BR171" t="str">
        <f>IF('USER FEEDBACK'!$AB$64=TRUE, "Y","N")</f>
        <v>N</v>
      </c>
      <c r="BS171" t="str">
        <f>IF('USER FEEDBACK'!$AD$64=TRUE, "Y","N")</f>
        <v>N</v>
      </c>
      <c r="BT171" t="str">
        <f>IF('USER FEEDBACK'!$AE$64=TRUE, "Y","N")</f>
        <v>N</v>
      </c>
      <c r="BU171" t="str">
        <f>IF('USER FEEDBACK'!$AF$64=TRUE, "Y","N")</f>
        <v>N</v>
      </c>
      <c r="BV171">
        <f>'CHECK CONTEXT'!$B$8</f>
        <v>0</v>
      </c>
      <c r="BW171" s="15">
        <f>'CHECK CONTEXT'!$B$12</f>
        <v>0</v>
      </c>
      <c r="BX171">
        <f>'CHECK CONTEXT'!$I$5</f>
        <v>0</v>
      </c>
      <c r="BY171">
        <f ca="1">SUM('USER FEEDBACK'!$G$7:$G$17)</f>
        <v>0</v>
      </c>
      <c r="BZ171">
        <f>'CHECK CONTEXT'!$B$5</f>
        <v>0</v>
      </c>
      <c r="CA171">
        <f>'CHECK CONTEXT'!$B$6</f>
        <v>0</v>
      </c>
      <c r="CB171">
        <f>'CHECK CONTEXT'!$B$7</f>
        <v>0</v>
      </c>
      <c r="CC171">
        <f>'CHECK CONTEXT'!$B$8</f>
        <v>0</v>
      </c>
      <c r="CD171">
        <f>'CHECK CONTEXT'!$B$9</f>
        <v>0</v>
      </c>
    </row>
    <row r="172" spans="1:82">
      <c r="A172" s="332" t="str">
        <f>IF('USER FORM1'!$C$10="","",'USER FORM1'!$C$10)</f>
        <v/>
      </c>
      <c r="B172" s="332" t="str">
        <f>IF('USER FORM1'!$D$10="","",'USER FORM1'!$D$10)</f>
        <v/>
      </c>
      <c r="C172" s="332" t="str">
        <f>TRIM(IF('USER FORM1'!$E$10="", "",'USER FORM1'!$E$10))</f>
        <v/>
      </c>
      <c r="D172" s="332" t="str">
        <f>IF('USER FORM1'!$F$10="","",'USER FORM1'!$F$10)</f>
        <v/>
      </c>
      <c r="E172" s="332" t="str">
        <f>IF('USER FORM1'!$G$10="", "",'USER FORM1'!$G$10)</f>
        <v/>
      </c>
      <c r="F172" s="339" t="s">
        <v>16107</v>
      </c>
      <c r="G172" s="340" t="str">
        <f>IF(ISERROR(VLOOKUP($S172,'USER FORM2'!$B$10:$AU$21,2,FALSE)),"",VLOOKUP($S172,'USER FORM2'!$B$10:$AU$21,2,FALSE))</f>
        <v/>
      </c>
      <c r="H172" s="340" t="str">
        <f>IF(ISERROR(VLOOKUP($S172,'USER FORM2'!$B$10:$AU$21,3,FALSE)),"",VLOOKUP($S172,'USER FORM2'!$B$10:$AU$21,3,FALSE))</f>
        <v/>
      </c>
      <c r="I172" s="340" t="str">
        <f>IF(ISERROR(VLOOKUP($S172,'USER FORM2'!$B$10:$AU$21,4,FALSE)),"",VLOOKUP($S172,'USER FORM2'!$B$10:$AU$21,4,FALSE))</f>
        <v/>
      </c>
      <c r="J172" s="340" t="str">
        <f>IF(ISERROR(VLOOKUP($S172,'USER FORM2'!$B$10:$AU$21,5,FALSE)),"",VLOOKUP($S172,'USER FORM2'!$B$10:$AU$21,5,FALSE))</f>
        <v/>
      </c>
      <c r="K172" s="340" t="str">
        <f>IF(ISERROR(VLOOKUP($S172,'USER FORM2'!$B$10:$AU$21,6,FALSE)),"",VLOOKUP($S172,'USER FORM2'!$B$10:$AU$21,6,FALSE))</f>
        <v/>
      </c>
      <c r="L172" s="340" t="str">
        <f>IF(ISERROR(VLOOKUP($S172,'USER FORM2'!$B$10:$AU$21,7,FALSE)),"",VLOOKUP($S172,'USER FORM2'!$B$10:$AU$21,7,FALSE))</f>
        <v/>
      </c>
      <c r="M172" s="341" t="str">
        <f>IF(ISERROR(VLOOKUP($S172,'USER FORM2'!$B$10:$BB$21,51,FALSE)),"",VLOOKUP($S172,'USER FORM2'!$B$10:$BB$21,51,FALSE))</f>
        <v/>
      </c>
      <c r="N172" s="341" t="str">
        <f>IF(ISERROR(VLOOKUP($S172,'USER FORM2'!$B$10:$BB$21,52,FALSE)),"",VLOOKUP($S172,'USER FORM2'!$B$10:$BB$21,52,FALSE))</f>
        <v/>
      </c>
      <c r="O172" s="341" t="str">
        <f>IF(ISERROR(VLOOKUP($S172,'USER FORM2'!$B$10:$BB$21,12,FALSE)),"",VLOOKUP($S172,'USER FORM2'!$B$10:$BB$21,12,FALSE))</f>
        <v/>
      </c>
      <c r="P172" s="342" t="str">
        <f>IF(ISERROR(VLOOKUP($S172,'USER FORM2'!$B$10:$BB$21,13,FALSE)),"",IF(VLOOKUP($S172,'USER FORM2'!$B$10:$BB$21,13,FALSE)="","",VLOOKUP($S172,'USER FORM2'!$B$10:$BB$21,13,FALSE)))</f>
        <v/>
      </c>
      <c r="Q172" s="342" t="str">
        <f>IF(ISERROR(VLOOKUP($S172,'USER FORM2'!$B$10:$BB$21,16,FALSE)),"",VLOOKUP($S172,'USER FORM2'!$B$10:$BB$21,16,FALSE))</f>
        <v/>
      </c>
      <c r="R172" s="342" t="str">
        <f>IF(ISERROR(VLOOKUP($S172,'USER FORM2'!$B$10:$AW$21,43,FALSE)),"",VLOOKUP($S172,'USER FORM2'!$B$10:$AW$21,43,FALSE))</f>
        <v/>
      </c>
      <c r="S172" s="340" t="str">
        <f>IF('USER FORM3'!C173="","",'USER FORM3'!C173)</f>
        <v/>
      </c>
      <c r="T172" s="340" t="str">
        <f>IF('USER FORM3'!D173="","",'USER FORM3'!D173)</f>
        <v/>
      </c>
      <c r="U172" s="340" t="str">
        <f>IF('USER FORM3'!E173="","",'USER FORM3'!E173)</f>
        <v/>
      </c>
      <c r="V172" s="340" t="str">
        <f>IF('USER FORM3'!F173="","",'USER FORM3'!F173)</f>
        <v/>
      </c>
      <c r="W172" s="340" t="str">
        <f>IF('USER FORM3'!G173="","",'USER FORM3'!G173)</f>
        <v/>
      </c>
      <c r="X172" s="340" t="str">
        <f>IF('USER FORM3'!H173="","",'USER FORM3'!H173)</f>
        <v/>
      </c>
      <c r="Y172" s="340" t="str">
        <f>IF('USER FORM3'!I173="","",'USER FORM3'!I173)</f>
        <v/>
      </c>
      <c r="Z172" s="340" t="str">
        <f>IF('USER FORM3'!J173="","",'USER FORM3'!J173)</f>
        <v/>
      </c>
      <c r="AA172" s="340" t="str">
        <f>IF('USER FORM3'!K173="","",'USER FORM3'!K173)</f>
        <v/>
      </c>
      <c r="AB172" s="340" t="str">
        <f>IF('USER FORM3'!L173="","",'USER FORM3'!L173)</f>
        <v/>
      </c>
      <c r="AC172" s="340" t="str">
        <f>IF('USER FORM3'!M173="","",'USER FORM3'!M173)</f>
        <v/>
      </c>
      <c r="AD172" s="340" t="str">
        <f>IF('USER FORM3'!N173="","",'USER FORM3'!N173)</f>
        <v/>
      </c>
      <c r="AE172" s="340" t="str">
        <f>IF('USER FORM3'!O173="","",'USER FORM3'!O173)</f>
        <v/>
      </c>
      <c r="AF172" s="340" t="str">
        <f>IF('USER FORM3'!P173="","",'USER FORM3'!P173)</f>
        <v/>
      </c>
      <c r="AG172" s="340" t="str">
        <f>IF('USER FORM3'!Q173="","",'USER FORM3'!Q173)</f>
        <v/>
      </c>
      <c r="AH172" s="14"/>
      <c r="AI172" s="14"/>
      <c r="AJ172" s="14"/>
      <c r="AK172" s="14"/>
      <c r="AL172" s="14"/>
      <c r="AM172" s="332" t="str">
        <f>'USER FORM3'!$AY$17</f>
        <v/>
      </c>
      <c r="AN172" s="335" t="str">
        <f>'USER FORM3'!$AY$24</f>
        <v/>
      </c>
      <c r="AO172" s="336" t="str">
        <f>'USER FORM3'!$AY$18</f>
        <v/>
      </c>
      <c r="AP172" s="336" t="str">
        <f>'USER FORM3'!$AY$20</f>
        <v/>
      </c>
      <c r="AQ172" s="337" t="str">
        <f>'USER FORM3'!$AY$19</f>
        <v/>
      </c>
      <c r="AR172" s="337" t="str">
        <f>'USER FORM3'!$AY$22</f>
        <v/>
      </c>
      <c r="AS172" s="436" t="str">
        <f>'USER FORM3'!$AY$36</f>
        <v/>
      </c>
      <c r="AT172" s="336">
        <f>'USER FORM3'!$AY$23</f>
        <v>1</v>
      </c>
      <c r="AU172" s="336" t="str">
        <f>'USER FORM3'!$AY$21</f>
        <v/>
      </c>
      <c r="AV172" s="337" t="str">
        <f>IFERROR('USER FORM3'!$AY$25,"")</f>
        <v/>
      </c>
      <c r="AW172" s="338">
        <f>COUNTIFS(DEGREE_TYPE,"Bachelor",'USER FORM2'!$N$10:$N$21,"PROGRAM GRADUATED")+COUNTIFS(DEGREE_TYPE,"Bachelor",'USER FORM2'!$N$10:$N$21,"PROGRAM IN PROGRESS")</f>
        <v>0</v>
      </c>
      <c r="AX172" s="338">
        <f t="shared" si="4"/>
        <v>0</v>
      </c>
      <c r="AY172" s="338">
        <f t="shared" si="5"/>
        <v>0</v>
      </c>
      <c r="AZ172" s="332" t="str">
        <f>'USER FORM2'!$AQ$3</f>
        <v/>
      </c>
      <c r="BA172" s="337" t="str">
        <f>'USER FORM5'!$AP$2</f>
        <v/>
      </c>
      <c r="BB172" s="332" t="str">
        <f>IF('USER FORM5'!$AE$2=0,"",'USER FORM5'!$AE$2)</f>
        <v>NO</v>
      </c>
      <c r="BC172" s="337" t="str">
        <f>'USER FORM5'!$AZ$2</f>
        <v>NO EXTC</v>
      </c>
      <c r="BD172" s="332" t="str">
        <f>IF('USER FEEDBACK'!$C$47=0,"",'USER FEEDBACK'!$C$47)</f>
        <v/>
      </c>
      <c r="BE172" t="str">
        <f>'USER FEEDBACK'!$Q$8</f>
        <v>NO</v>
      </c>
      <c r="BF172" t="str">
        <f>'USER FEEDBACK'!$Q$11</f>
        <v>Missing Information</v>
      </c>
      <c r="BG172" t="str">
        <f>'USER FEEDBACK'!$Q$14</f>
        <v>No</v>
      </c>
      <c r="BH172" t="str">
        <f>'USER FEEDBACK'!$Q$20&amp;" "&amp;'USER FEEDBACK'!$Q$21&amp;" "&amp;'USER FEEDBACK'!$Q$22</f>
        <v xml:space="preserve">  - -  - -</v>
      </c>
      <c r="BI172" t="str">
        <f>'USER FORM1'!$C$65</f>
        <v>VERSION 2</v>
      </c>
      <c r="BJ172">
        <f>'USER FORM4'!$G$38</f>
        <v>0</v>
      </c>
      <c r="BK172">
        <f>'USER FEEDBACK'!$V$7</f>
        <v>0</v>
      </c>
      <c r="BL172" t="str">
        <f>(IF(OR('USER FEEDBACK'!$Z$64,'USER FEEDBACK'!$Z$31="Q4R"),"Y","N"))</f>
        <v>N</v>
      </c>
      <c r="BM172">
        <f>'USER FORM1'!$D$25</f>
        <v>0</v>
      </c>
      <c r="BN172">
        <f>'USER FORM1'!$D$26</f>
        <v>0</v>
      </c>
      <c r="BO172">
        <f>'USER FORM1'!$D$27</f>
        <v>0</v>
      </c>
      <c r="BP172" t="str">
        <f>IF('USER FEEDBACK'!$AA$64=TRUE, "Y","N")</f>
        <v>N</v>
      </c>
      <c r="BQ172" t="str">
        <f>IF('USER FEEDBACK'!$AC$64=TRUE, "Y","N")</f>
        <v>N</v>
      </c>
      <c r="BR172" t="str">
        <f>IF('USER FEEDBACK'!$AB$64=TRUE, "Y","N")</f>
        <v>N</v>
      </c>
      <c r="BS172" t="str">
        <f>IF('USER FEEDBACK'!$AD$64=TRUE, "Y","N")</f>
        <v>N</v>
      </c>
      <c r="BT172" t="str">
        <f>IF('USER FEEDBACK'!$AE$64=TRUE, "Y","N")</f>
        <v>N</v>
      </c>
      <c r="BU172" t="str">
        <f>IF('USER FEEDBACK'!$AF$64=TRUE, "Y","N")</f>
        <v>N</v>
      </c>
      <c r="BV172">
        <f>'CHECK CONTEXT'!$B$8</f>
        <v>0</v>
      </c>
      <c r="BW172" s="15">
        <f>'CHECK CONTEXT'!$B$12</f>
        <v>0</v>
      </c>
      <c r="BX172">
        <f>'CHECK CONTEXT'!$I$5</f>
        <v>0</v>
      </c>
      <c r="BY172">
        <f ca="1">SUM('USER FEEDBACK'!$G$7:$G$17)</f>
        <v>0</v>
      </c>
      <c r="BZ172">
        <f>'CHECK CONTEXT'!$B$5</f>
        <v>0</v>
      </c>
      <c r="CA172">
        <f>'CHECK CONTEXT'!$B$6</f>
        <v>0</v>
      </c>
      <c r="CB172">
        <f>'CHECK CONTEXT'!$B$7</f>
        <v>0</v>
      </c>
      <c r="CC172">
        <f>'CHECK CONTEXT'!$B$8</f>
        <v>0</v>
      </c>
      <c r="CD172">
        <f>'CHECK CONTEXT'!$B$9</f>
        <v>0</v>
      </c>
    </row>
    <row r="173" spans="1:82">
      <c r="A173" s="332" t="str">
        <f>IF('USER FORM1'!$C$10="","",'USER FORM1'!$C$10)</f>
        <v/>
      </c>
      <c r="B173" s="332" t="str">
        <f>IF('USER FORM1'!$D$10="","",'USER FORM1'!$D$10)</f>
        <v/>
      </c>
      <c r="C173" s="332" t="str">
        <f>TRIM(IF('USER FORM1'!$E$10="", "",'USER FORM1'!$E$10))</f>
        <v/>
      </c>
      <c r="D173" s="332" t="str">
        <f>IF('USER FORM1'!$F$10="","",'USER FORM1'!$F$10)</f>
        <v/>
      </c>
      <c r="E173" s="332" t="str">
        <f>IF('USER FORM1'!$G$10="", "",'USER FORM1'!$G$10)</f>
        <v/>
      </c>
      <c r="F173" s="339" t="s">
        <v>16107</v>
      </c>
      <c r="G173" s="340" t="str">
        <f>IF(ISERROR(VLOOKUP($S173,'USER FORM2'!$B$10:$AU$21,2,FALSE)),"",VLOOKUP($S173,'USER FORM2'!$B$10:$AU$21,2,FALSE))</f>
        <v/>
      </c>
      <c r="H173" s="340" t="str">
        <f>IF(ISERROR(VLOOKUP($S173,'USER FORM2'!$B$10:$AU$21,3,FALSE)),"",VLOOKUP($S173,'USER FORM2'!$B$10:$AU$21,3,FALSE))</f>
        <v/>
      </c>
      <c r="I173" s="340" t="str">
        <f>IF(ISERROR(VLOOKUP($S173,'USER FORM2'!$B$10:$AU$21,4,FALSE)),"",VLOOKUP($S173,'USER FORM2'!$B$10:$AU$21,4,FALSE))</f>
        <v/>
      </c>
      <c r="J173" s="340" t="str">
        <f>IF(ISERROR(VLOOKUP($S173,'USER FORM2'!$B$10:$AU$21,5,FALSE)),"",VLOOKUP($S173,'USER FORM2'!$B$10:$AU$21,5,FALSE))</f>
        <v/>
      </c>
      <c r="K173" s="340" t="str">
        <f>IF(ISERROR(VLOOKUP($S173,'USER FORM2'!$B$10:$AU$21,6,FALSE)),"",VLOOKUP($S173,'USER FORM2'!$B$10:$AU$21,6,FALSE))</f>
        <v/>
      </c>
      <c r="L173" s="340" t="str">
        <f>IF(ISERROR(VLOOKUP($S173,'USER FORM2'!$B$10:$AU$21,7,FALSE)),"",VLOOKUP($S173,'USER FORM2'!$B$10:$AU$21,7,FALSE))</f>
        <v/>
      </c>
      <c r="M173" s="341" t="str">
        <f>IF(ISERROR(VLOOKUP($S173,'USER FORM2'!$B$10:$BB$21,51,FALSE)),"",VLOOKUP($S173,'USER FORM2'!$B$10:$BB$21,51,FALSE))</f>
        <v/>
      </c>
      <c r="N173" s="341" t="str">
        <f>IF(ISERROR(VLOOKUP($S173,'USER FORM2'!$B$10:$BB$21,52,FALSE)),"",VLOOKUP($S173,'USER FORM2'!$B$10:$BB$21,52,FALSE))</f>
        <v/>
      </c>
      <c r="O173" s="341" t="str">
        <f>IF(ISERROR(VLOOKUP($S173,'USER FORM2'!$B$10:$BB$21,12,FALSE)),"",VLOOKUP($S173,'USER FORM2'!$B$10:$BB$21,12,FALSE))</f>
        <v/>
      </c>
      <c r="P173" s="342" t="str">
        <f>IF(ISERROR(VLOOKUP($S173,'USER FORM2'!$B$10:$BB$21,13,FALSE)),"",IF(VLOOKUP($S173,'USER FORM2'!$B$10:$BB$21,13,FALSE)="","",VLOOKUP($S173,'USER FORM2'!$B$10:$BB$21,13,FALSE)))</f>
        <v/>
      </c>
      <c r="Q173" s="342" t="str">
        <f>IF(ISERROR(VLOOKUP($S173,'USER FORM2'!$B$10:$BB$21,16,FALSE)),"",VLOOKUP($S173,'USER FORM2'!$B$10:$BB$21,16,FALSE))</f>
        <v/>
      </c>
      <c r="R173" s="342" t="str">
        <f>IF(ISERROR(VLOOKUP($S173,'USER FORM2'!$B$10:$AW$21,43,FALSE)),"",VLOOKUP($S173,'USER FORM2'!$B$10:$AW$21,43,FALSE))</f>
        <v/>
      </c>
      <c r="S173" s="340" t="str">
        <f>IF('USER FORM3'!C174="","",'USER FORM3'!C174)</f>
        <v/>
      </c>
      <c r="T173" s="340" t="str">
        <f>IF('USER FORM3'!D174="","",'USER FORM3'!D174)</f>
        <v/>
      </c>
      <c r="U173" s="340" t="str">
        <f>IF('USER FORM3'!E174="","",'USER FORM3'!E174)</f>
        <v/>
      </c>
      <c r="V173" s="340" t="str">
        <f>IF('USER FORM3'!F174="","",'USER FORM3'!F174)</f>
        <v/>
      </c>
      <c r="W173" s="340" t="str">
        <f>IF('USER FORM3'!G174="","",'USER FORM3'!G174)</f>
        <v/>
      </c>
      <c r="X173" s="340" t="str">
        <f>IF('USER FORM3'!H174="","",'USER FORM3'!H174)</f>
        <v/>
      </c>
      <c r="Y173" s="340" t="str">
        <f>IF('USER FORM3'!I174="","",'USER FORM3'!I174)</f>
        <v/>
      </c>
      <c r="Z173" s="340" t="str">
        <f>IF('USER FORM3'!J174="","",'USER FORM3'!J174)</f>
        <v/>
      </c>
      <c r="AA173" s="340" t="str">
        <f>IF('USER FORM3'!K174="","",'USER FORM3'!K174)</f>
        <v/>
      </c>
      <c r="AB173" s="340" t="str">
        <f>IF('USER FORM3'!L174="","",'USER FORM3'!L174)</f>
        <v/>
      </c>
      <c r="AC173" s="340" t="str">
        <f>IF('USER FORM3'!M174="","",'USER FORM3'!M174)</f>
        <v/>
      </c>
      <c r="AD173" s="340" t="str">
        <f>IF('USER FORM3'!N174="","",'USER FORM3'!N174)</f>
        <v/>
      </c>
      <c r="AE173" s="340" t="str">
        <f>IF('USER FORM3'!O174="","",'USER FORM3'!O174)</f>
        <v/>
      </c>
      <c r="AF173" s="340" t="str">
        <f>IF('USER FORM3'!P174="","",'USER FORM3'!P174)</f>
        <v/>
      </c>
      <c r="AG173" s="340" t="str">
        <f>IF('USER FORM3'!Q174="","",'USER FORM3'!Q174)</f>
        <v/>
      </c>
      <c r="AH173" s="14"/>
      <c r="AI173" s="14"/>
      <c r="AJ173" s="14"/>
      <c r="AK173" s="14"/>
      <c r="AL173" s="14"/>
      <c r="AM173" s="332" t="str">
        <f>'USER FORM3'!$AY$17</f>
        <v/>
      </c>
      <c r="AN173" s="335" t="str">
        <f>'USER FORM3'!$AY$24</f>
        <v/>
      </c>
      <c r="AO173" s="336" t="str">
        <f>'USER FORM3'!$AY$18</f>
        <v/>
      </c>
      <c r="AP173" s="336" t="str">
        <f>'USER FORM3'!$AY$20</f>
        <v/>
      </c>
      <c r="AQ173" s="337" t="str">
        <f>'USER FORM3'!$AY$19</f>
        <v/>
      </c>
      <c r="AR173" s="337" t="str">
        <f>'USER FORM3'!$AY$22</f>
        <v/>
      </c>
      <c r="AS173" s="436" t="str">
        <f>'USER FORM3'!$AY$36</f>
        <v/>
      </c>
      <c r="AT173" s="336">
        <f>'USER FORM3'!$AY$23</f>
        <v>1</v>
      </c>
      <c r="AU173" s="336" t="str">
        <f>'USER FORM3'!$AY$21</f>
        <v/>
      </c>
      <c r="AV173" s="337" t="str">
        <f>IFERROR('USER FORM3'!$AY$25,"")</f>
        <v/>
      </c>
      <c r="AW173" s="338">
        <f>COUNTIFS(DEGREE_TYPE,"Bachelor",'USER FORM2'!$N$10:$N$21,"PROGRAM GRADUATED")+COUNTIFS(DEGREE_TYPE,"Bachelor",'USER FORM2'!$N$10:$N$21,"PROGRAM IN PROGRESS")</f>
        <v>0</v>
      </c>
      <c r="AX173" s="338">
        <f t="shared" si="4"/>
        <v>0</v>
      </c>
      <c r="AY173" s="338">
        <f t="shared" si="5"/>
        <v>0</v>
      </c>
      <c r="AZ173" s="332" t="str">
        <f>'USER FORM2'!$AQ$3</f>
        <v/>
      </c>
      <c r="BA173" s="337" t="str">
        <f>'USER FORM5'!$AP$2</f>
        <v/>
      </c>
      <c r="BB173" s="332" t="str">
        <f>IF('USER FORM5'!$AE$2=0,"",'USER FORM5'!$AE$2)</f>
        <v>NO</v>
      </c>
      <c r="BC173" s="337" t="str">
        <f>'USER FORM5'!$AZ$2</f>
        <v>NO EXTC</v>
      </c>
      <c r="BD173" s="332" t="str">
        <f>IF('USER FEEDBACK'!$C$47=0,"",'USER FEEDBACK'!$C$47)</f>
        <v/>
      </c>
      <c r="BE173" t="str">
        <f>'USER FEEDBACK'!$Q$8</f>
        <v>NO</v>
      </c>
      <c r="BF173" t="str">
        <f>'USER FEEDBACK'!$Q$11</f>
        <v>Missing Information</v>
      </c>
      <c r="BG173" t="str">
        <f>'USER FEEDBACK'!$Q$14</f>
        <v>No</v>
      </c>
      <c r="BH173" t="str">
        <f>'USER FEEDBACK'!$Q$20&amp;" "&amp;'USER FEEDBACK'!$Q$21&amp;" "&amp;'USER FEEDBACK'!$Q$22</f>
        <v xml:space="preserve">  - -  - -</v>
      </c>
      <c r="BI173" t="str">
        <f>'USER FORM1'!$C$65</f>
        <v>VERSION 2</v>
      </c>
      <c r="BJ173">
        <f>'USER FORM4'!$G$38</f>
        <v>0</v>
      </c>
      <c r="BK173">
        <f>'USER FEEDBACK'!$V$7</f>
        <v>0</v>
      </c>
      <c r="BL173" t="str">
        <f>(IF(OR('USER FEEDBACK'!$Z$64,'USER FEEDBACK'!$Z$31="Q4R"),"Y","N"))</f>
        <v>N</v>
      </c>
      <c r="BM173">
        <f>'USER FORM1'!$D$25</f>
        <v>0</v>
      </c>
      <c r="BN173">
        <f>'USER FORM1'!$D$26</f>
        <v>0</v>
      </c>
      <c r="BO173">
        <f>'USER FORM1'!$D$27</f>
        <v>0</v>
      </c>
      <c r="BP173" t="str">
        <f>IF('USER FEEDBACK'!$AA$64=TRUE, "Y","N")</f>
        <v>N</v>
      </c>
      <c r="BQ173" t="str">
        <f>IF('USER FEEDBACK'!$AC$64=TRUE, "Y","N")</f>
        <v>N</v>
      </c>
      <c r="BR173" t="str">
        <f>IF('USER FEEDBACK'!$AB$64=TRUE, "Y","N")</f>
        <v>N</v>
      </c>
      <c r="BS173" t="str">
        <f>IF('USER FEEDBACK'!$AD$64=TRUE, "Y","N")</f>
        <v>N</v>
      </c>
      <c r="BT173" t="str">
        <f>IF('USER FEEDBACK'!$AE$64=TRUE, "Y","N")</f>
        <v>N</v>
      </c>
      <c r="BU173" t="str">
        <f>IF('USER FEEDBACK'!$AF$64=TRUE, "Y","N")</f>
        <v>N</v>
      </c>
      <c r="BV173">
        <f>'CHECK CONTEXT'!$B$8</f>
        <v>0</v>
      </c>
      <c r="BW173" s="15">
        <f>'CHECK CONTEXT'!$B$12</f>
        <v>0</v>
      </c>
      <c r="BX173">
        <f>'CHECK CONTEXT'!$I$5</f>
        <v>0</v>
      </c>
      <c r="BY173">
        <f ca="1">SUM('USER FEEDBACK'!$G$7:$G$17)</f>
        <v>0</v>
      </c>
      <c r="BZ173">
        <f>'CHECK CONTEXT'!$B$5</f>
        <v>0</v>
      </c>
      <c r="CA173">
        <f>'CHECK CONTEXT'!$B$6</f>
        <v>0</v>
      </c>
      <c r="CB173">
        <f>'CHECK CONTEXT'!$B$7</f>
        <v>0</v>
      </c>
      <c r="CC173">
        <f>'CHECK CONTEXT'!$B$8</f>
        <v>0</v>
      </c>
      <c r="CD173">
        <f>'CHECK CONTEXT'!$B$9</f>
        <v>0</v>
      </c>
    </row>
    <row r="174" spans="1:82">
      <c r="A174" s="332" t="str">
        <f>IF('USER FORM1'!$C$10="","",'USER FORM1'!$C$10)</f>
        <v/>
      </c>
      <c r="B174" s="332" t="str">
        <f>IF('USER FORM1'!$D$10="","",'USER FORM1'!$D$10)</f>
        <v/>
      </c>
      <c r="C174" s="332" t="str">
        <f>TRIM(IF('USER FORM1'!$E$10="", "",'USER FORM1'!$E$10))</f>
        <v/>
      </c>
      <c r="D174" s="332" t="str">
        <f>IF('USER FORM1'!$F$10="","",'USER FORM1'!$F$10)</f>
        <v/>
      </c>
      <c r="E174" s="332" t="str">
        <f>IF('USER FORM1'!$G$10="", "",'USER FORM1'!$G$10)</f>
        <v/>
      </c>
      <c r="F174" s="339" t="s">
        <v>16107</v>
      </c>
      <c r="G174" s="340" t="str">
        <f>IF(ISERROR(VLOOKUP($S174,'USER FORM2'!$B$10:$AU$21,2,FALSE)),"",VLOOKUP($S174,'USER FORM2'!$B$10:$AU$21,2,FALSE))</f>
        <v/>
      </c>
      <c r="H174" s="340" t="str">
        <f>IF(ISERROR(VLOOKUP($S174,'USER FORM2'!$B$10:$AU$21,3,FALSE)),"",VLOOKUP($S174,'USER FORM2'!$B$10:$AU$21,3,FALSE))</f>
        <v/>
      </c>
      <c r="I174" s="340" t="str">
        <f>IF(ISERROR(VLOOKUP($S174,'USER FORM2'!$B$10:$AU$21,4,FALSE)),"",VLOOKUP($S174,'USER FORM2'!$B$10:$AU$21,4,FALSE))</f>
        <v/>
      </c>
      <c r="J174" s="340" t="str">
        <f>IF(ISERROR(VLOOKUP($S174,'USER FORM2'!$B$10:$AU$21,5,FALSE)),"",VLOOKUP($S174,'USER FORM2'!$B$10:$AU$21,5,FALSE))</f>
        <v/>
      </c>
      <c r="K174" s="340" t="str">
        <f>IF(ISERROR(VLOOKUP($S174,'USER FORM2'!$B$10:$AU$21,6,FALSE)),"",VLOOKUP($S174,'USER FORM2'!$B$10:$AU$21,6,FALSE))</f>
        <v/>
      </c>
      <c r="L174" s="340" t="str">
        <f>IF(ISERROR(VLOOKUP($S174,'USER FORM2'!$B$10:$AU$21,7,FALSE)),"",VLOOKUP($S174,'USER FORM2'!$B$10:$AU$21,7,FALSE))</f>
        <v/>
      </c>
      <c r="M174" s="341" t="str">
        <f>IF(ISERROR(VLOOKUP($S174,'USER FORM2'!$B$10:$BB$21,51,FALSE)),"",VLOOKUP($S174,'USER FORM2'!$B$10:$BB$21,51,FALSE))</f>
        <v/>
      </c>
      <c r="N174" s="341" t="str">
        <f>IF(ISERROR(VLOOKUP($S174,'USER FORM2'!$B$10:$BB$21,52,FALSE)),"",VLOOKUP($S174,'USER FORM2'!$B$10:$BB$21,52,FALSE))</f>
        <v/>
      </c>
      <c r="O174" s="341" t="str">
        <f>IF(ISERROR(VLOOKUP($S174,'USER FORM2'!$B$10:$BB$21,12,FALSE)),"",VLOOKUP($S174,'USER FORM2'!$B$10:$BB$21,12,FALSE))</f>
        <v/>
      </c>
      <c r="P174" s="342" t="str">
        <f>IF(ISERROR(VLOOKUP($S174,'USER FORM2'!$B$10:$BB$21,13,FALSE)),"",IF(VLOOKUP($S174,'USER FORM2'!$B$10:$BB$21,13,FALSE)="","",VLOOKUP($S174,'USER FORM2'!$B$10:$BB$21,13,FALSE)))</f>
        <v/>
      </c>
      <c r="Q174" s="342" t="str">
        <f>IF(ISERROR(VLOOKUP($S174,'USER FORM2'!$B$10:$BB$21,16,FALSE)),"",VLOOKUP($S174,'USER FORM2'!$B$10:$BB$21,16,FALSE))</f>
        <v/>
      </c>
      <c r="R174" s="342" t="str">
        <f>IF(ISERROR(VLOOKUP($S174,'USER FORM2'!$B$10:$AW$21,43,FALSE)),"",VLOOKUP($S174,'USER FORM2'!$B$10:$AW$21,43,FALSE))</f>
        <v/>
      </c>
      <c r="S174" s="340" t="str">
        <f>IF('USER FORM3'!C175="","",'USER FORM3'!C175)</f>
        <v/>
      </c>
      <c r="T174" s="340" t="str">
        <f>IF('USER FORM3'!D175="","",'USER FORM3'!D175)</f>
        <v/>
      </c>
      <c r="U174" s="340" t="str">
        <f>IF('USER FORM3'!E175="","",'USER FORM3'!E175)</f>
        <v/>
      </c>
      <c r="V174" s="340" t="str">
        <f>IF('USER FORM3'!F175="","",'USER FORM3'!F175)</f>
        <v/>
      </c>
      <c r="W174" s="340" t="str">
        <f>IF('USER FORM3'!G175="","",'USER FORM3'!G175)</f>
        <v/>
      </c>
      <c r="X174" s="340" t="str">
        <f>IF('USER FORM3'!H175="","",'USER FORM3'!H175)</f>
        <v/>
      </c>
      <c r="Y174" s="340" t="str">
        <f>IF('USER FORM3'!I175="","",'USER FORM3'!I175)</f>
        <v/>
      </c>
      <c r="Z174" s="340" t="str">
        <f>IF('USER FORM3'!J175="","",'USER FORM3'!J175)</f>
        <v/>
      </c>
      <c r="AA174" s="340" t="str">
        <f>IF('USER FORM3'!K175="","",'USER FORM3'!K175)</f>
        <v/>
      </c>
      <c r="AB174" s="340" t="str">
        <f>IF('USER FORM3'!L175="","",'USER FORM3'!L175)</f>
        <v/>
      </c>
      <c r="AC174" s="340" t="str">
        <f>IF('USER FORM3'!M175="","",'USER FORM3'!M175)</f>
        <v/>
      </c>
      <c r="AD174" s="340" t="str">
        <f>IF('USER FORM3'!N175="","",'USER FORM3'!N175)</f>
        <v/>
      </c>
      <c r="AE174" s="340" t="str">
        <f>IF('USER FORM3'!O175="","",'USER FORM3'!O175)</f>
        <v/>
      </c>
      <c r="AF174" s="340" t="str">
        <f>IF('USER FORM3'!P175="","",'USER FORM3'!P175)</f>
        <v/>
      </c>
      <c r="AG174" s="340" t="str">
        <f>IF('USER FORM3'!Q175="","",'USER FORM3'!Q175)</f>
        <v/>
      </c>
      <c r="AH174" s="14"/>
      <c r="AI174" s="14"/>
      <c r="AJ174" s="14"/>
      <c r="AK174" s="14"/>
      <c r="AL174" s="14"/>
      <c r="AM174" s="332" t="str">
        <f>'USER FORM3'!$AY$17</f>
        <v/>
      </c>
      <c r="AN174" s="335" t="str">
        <f>'USER FORM3'!$AY$24</f>
        <v/>
      </c>
      <c r="AO174" s="336" t="str">
        <f>'USER FORM3'!$AY$18</f>
        <v/>
      </c>
      <c r="AP174" s="336" t="str">
        <f>'USER FORM3'!$AY$20</f>
        <v/>
      </c>
      <c r="AQ174" s="337" t="str">
        <f>'USER FORM3'!$AY$19</f>
        <v/>
      </c>
      <c r="AR174" s="337" t="str">
        <f>'USER FORM3'!$AY$22</f>
        <v/>
      </c>
      <c r="AS174" s="436" t="str">
        <f>'USER FORM3'!$AY$36</f>
        <v/>
      </c>
      <c r="AT174" s="336">
        <f>'USER FORM3'!$AY$23</f>
        <v>1</v>
      </c>
      <c r="AU174" s="336" t="str">
        <f>'USER FORM3'!$AY$21</f>
        <v/>
      </c>
      <c r="AV174" s="337" t="str">
        <f>IFERROR('USER FORM3'!$AY$25,"")</f>
        <v/>
      </c>
      <c r="AW174" s="338">
        <f>COUNTIFS(DEGREE_TYPE,"Bachelor",'USER FORM2'!$N$10:$N$21,"PROGRAM GRADUATED")+COUNTIFS(DEGREE_TYPE,"Bachelor",'USER FORM2'!$N$10:$N$21,"PROGRAM IN PROGRESS")</f>
        <v>0</v>
      </c>
      <c r="AX174" s="338">
        <f t="shared" si="4"/>
        <v>0</v>
      </c>
      <c r="AY174" s="338">
        <f t="shared" si="5"/>
        <v>0</v>
      </c>
      <c r="AZ174" s="332" t="str">
        <f>'USER FORM2'!$AQ$3</f>
        <v/>
      </c>
      <c r="BA174" s="337" t="str">
        <f>'USER FORM5'!$AP$2</f>
        <v/>
      </c>
      <c r="BB174" s="332" t="str">
        <f>IF('USER FORM5'!$AE$2=0,"",'USER FORM5'!$AE$2)</f>
        <v>NO</v>
      </c>
      <c r="BC174" s="337" t="str">
        <f>'USER FORM5'!$AZ$2</f>
        <v>NO EXTC</v>
      </c>
      <c r="BD174" s="332" t="str">
        <f>IF('USER FEEDBACK'!$C$47=0,"",'USER FEEDBACK'!$C$47)</f>
        <v/>
      </c>
      <c r="BE174" t="str">
        <f>'USER FEEDBACK'!$Q$8</f>
        <v>NO</v>
      </c>
      <c r="BF174" t="str">
        <f>'USER FEEDBACK'!$Q$11</f>
        <v>Missing Information</v>
      </c>
      <c r="BG174" t="str">
        <f>'USER FEEDBACK'!$Q$14</f>
        <v>No</v>
      </c>
      <c r="BH174" t="str">
        <f>'USER FEEDBACK'!$Q$20&amp;" "&amp;'USER FEEDBACK'!$Q$21&amp;" "&amp;'USER FEEDBACK'!$Q$22</f>
        <v xml:space="preserve">  - -  - -</v>
      </c>
      <c r="BI174" t="str">
        <f>'USER FORM1'!$C$65</f>
        <v>VERSION 2</v>
      </c>
      <c r="BJ174">
        <f>'USER FORM4'!$G$38</f>
        <v>0</v>
      </c>
      <c r="BK174">
        <f>'USER FEEDBACK'!$V$7</f>
        <v>0</v>
      </c>
      <c r="BL174" t="str">
        <f>(IF(OR('USER FEEDBACK'!$Z$64,'USER FEEDBACK'!$Z$31="Q4R"),"Y","N"))</f>
        <v>N</v>
      </c>
      <c r="BM174">
        <f>'USER FORM1'!$D$25</f>
        <v>0</v>
      </c>
      <c r="BN174">
        <f>'USER FORM1'!$D$26</f>
        <v>0</v>
      </c>
      <c r="BO174">
        <f>'USER FORM1'!$D$27</f>
        <v>0</v>
      </c>
      <c r="BP174" t="str">
        <f>IF('USER FEEDBACK'!$AA$64=TRUE, "Y","N")</f>
        <v>N</v>
      </c>
      <c r="BQ174" t="str">
        <f>IF('USER FEEDBACK'!$AC$64=TRUE, "Y","N")</f>
        <v>N</v>
      </c>
      <c r="BR174" t="str">
        <f>IF('USER FEEDBACK'!$AB$64=TRUE, "Y","N")</f>
        <v>N</v>
      </c>
      <c r="BS174" t="str">
        <f>IF('USER FEEDBACK'!$AD$64=TRUE, "Y","N")</f>
        <v>N</v>
      </c>
      <c r="BT174" t="str">
        <f>IF('USER FEEDBACK'!$AE$64=TRUE, "Y","N")</f>
        <v>N</v>
      </c>
      <c r="BU174" t="str">
        <f>IF('USER FEEDBACK'!$AF$64=TRUE, "Y","N")</f>
        <v>N</v>
      </c>
      <c r="BV174">
        <f>'CHECK CONTEXT'!$B$8</f>
        <v>0</v>
      </c>
      <c r="BW174" s="15">
        <f>'CHECK CONTEXT'!$B$12</f>
        <v>0</v>
      </c>
      <c r="BX174">
        <f>'CHECK CONTEXT'!$I$5</f>
        <v>0</v>
      </c>
      <c r="BY174">
        <f ca="1">SUM('USER FEEDBACK'!$G$7:$G$17)</f>
        <v>0</v>
      </c>
      <c r="BZ174">
        <f>'CHECK CONTEXT'!$B$5</f>
        <v>0</v>
      </c>
      <c r="CA174">
        <f>'CHECK CONTEXT'!$B$6</f>
        <v>0</v>
      </c>
      <c r="CB174">
        <f>'CHECK CONTEXT'!$B$7</f>
        <v>0</v>
      </c>
      <c r="CC174">
        <f>'CHECK CONTEXT'!$B$8</f>
        <v>0</v>
      </c>
      <c r="CD174">
        <f>'CHECK CONTEXT'!$B$9</f>
        <v>0</v>
      </c>
    </row>
    <row r="175" spans="1:82">
      <c r="A175" s="332" t="str">
        <f>IF('USER FORM1'!$C$10="","",'USER FORM1'!$C$10)</f>
        <v/>
      </c>
      <c r="B175" s="332" t="str">
        <f>IF('USER FORM1'!$D$10="","",'USER FORM1'!$D$10)</f>
        <v/>
      </c>
      <c r="C175" s="332" t="str">
        <f>TRIM(IF('USER FORM1'!$E$10="", "",'USER FORM1'!$E$10))</f>
        <v/>
      </c>
      <c r="D175" s="332" t="str">
        <f>IF('USER FORM1'!$F$10="","",'USER FORM1'!$F$10)</f>
        <v/>
      </c>
      <c r="E175" s="332" t="str">
        <f>IF('USER FORM1'!$G$10="", "",'USER FORM1'!$G$10)</f>
        <v/>
      </c>
      <c r="F175" s="339" t="s">
        <v>16107</v>
      </c>
      <c r="G175" s="340" t="str">
        <f>IF(ISERROR(VLOOKUP($S175,'USER FORM2'!$B$10:$AU$21,2,FALSE)),"",VLOOKUP($S175,'USER FORM2'!$B$10:$AU$21,2,FALSE))</f>
        <v/>
      </c>
      <c r="H175" s="340" t="str">
        <f>IF(ISERROR(VLOOKUP($S175,'USER FORM2'!$B$10:$AU$21,3,FALSE)),"",VLOOKUP($S175,'USER FORM2'!$B$10:$AU$21,3,FALSE))</f>
        <v/>
      </c>
      <c r="I175" s="340" t="str">
        <f>IF(ISERROR(VLOOKUP($S175,'USER FORM2'!$B$10:$AU$21,4,FALSE)),"",VLOOKUP($S175,'USER FORM2'!$B$10:$AU$21,4,FALSE))</f>
        <v/>
      </c>
      <c r="J175" s="340" t="str">
        <f>IF(ISERROR(VLOOKUP($S175,'USER FORM2'!$B$10:$AU$21,5,FALSE)),"",VLOOKUP($S175,'USER FORM2'!$B$10:$AU$21,5,FALSE))</f>
        <v/>
      </c>
      <c r="K175" s="340" t="str">
        <f>IF(ISERROR(VLOOKUP($S175,'USER FORM2'!$B$10:$AU$21,6,FALSE)),"",VLOOKUP($S175,'USER FORM2'!$B$10:$AU$21,6,FALSE))</f>
        <v/>
      </c>
      <c r="L175" s="340" t="str">
        <f>IF(ISERROR(VLOOKUP($S175,'USER FORM2'!$B$10:$AU$21,7,FALSE)),"",VLOOKUP($S175,'USER FORM2'!$B$10:$AU$21,7,FALSE))</f>
        <v/>
      </c>
      <c r="M175" s="341" t="str">
        <f>IF(ISERROR(VLOOKUP($S175,'USER FORM2'!$B$10:$BB$21,51,FALSE)),"",VLOOKUP($S175,'USER FORM2'!$B$10:$BB$21,51,FALSE))</f>
        <v/>
      </c>
      <c r="N175" s="341" t="str">
        <f>IF(ISERROR(VLOOKUP($S175,'USER FORM2'!$B$10:$BB$21,52,FALSE)),"",VLOOKUP($S175,'USER FORM2'!$B$10:$BB$21,52,FALSE))</f>
        <v/>
      </c>
      <c r="O175" s="341" t="str">
        <f>IF(ISERROR(VLOOKUP($S175,'USER FORM2'!$B$10:$BB$21,12,FALSE)),"",VLOOKUP($S175,'USER FORM2'!$B$10:$BB$21,12,FALSE))</f>
        <v/>
      </c>
      <c r="P175" s="342" t="str">
        <f>IF(ISERROR(VLOOKUP($S175,'USER FORM2'!$B$10:$BB$21,13,FALSE)),"",IF(VLOOKUP($S175,'USER FORM2'!$B$10:$BB$21,13,FALSE)="","",VLOOKUP($S175,'USER FORM2'!$B$10:$BB$21,13,FALSE)))</f>
        <v/>
      </c>
      <c r="Q175" s="342" t="str">
        <f>IF(ISERROR(VLOOKUP($S175,'USER FORM2'!$B$10:$BB$21,16,FALSE)),"",VLOOKUP($S175,'USER FORM2'!$B$10:$BB$21,16,FALSE))</f>
        <v/>
      </c>
      <c r="R175" s="342" t="str">
        <f>IF(ISERROR(VLOOKUP($S175,'USER FORM2'!$B$10:$AW$21,43,FALSE)),"",VLOOKUP($S175,'USER FORM2'!$B$10:$AW$21,43,FALSE))</f>
        <v/>
      </c>
      <c r="S175" s="340" t="str">
        <f>IF('USER FORM3'!C176="","",'USER FORM3'!C176)</f>
        <v/>
      </c>
      <c r="T175" s="340" t="str">
        <f>IF('USER FORM3'!D176="","",'USER FORM3'!D176)</f>
        <v/>
      </c>
      <c r="U175" s="340" t="str">
        <f>IF('USER FORM3'!E176="","",'USER FORM3'!E176)</f>
        <v/>
      </c>
      <c r="V175" s="340" t="str">
        <f>IF('USER FORM3'!F176="","",'USER FORM3'!F176)</f>
        <v/>
      </c>
      <c r="W175" s="340" t="str">
        <f>IF('USER FORM3'!G176="","",'USER FORM3'!G176)</f>
        <v/>
      </c>
      <c r="X175" s="340" t="str">
        <f>IF('USER FORM3'!H176="","",'USER FORM3'!H176)</f>
        <v/>
      </c>
      <c r="Y175" s="340" t="str">
        <f>IF('USER FORM3'!I176="","",'USER FORM3'!I176)</f>
        <v/>
      </c>
      <c r="Z175" s="340" t="str">
        <f>IF('USER FORM3'!J176="","",'USER FORM3'!J176)</f>
        <v/>
      </c>
      <c r="AA175" s="340" t="str">
        <f>IF('USER FORM3'!K176="","",'USER FORM3'!K176)</f>
        <v/>
      </c>
      <c r="AB175" s="340" t="str">
        <f>IF('USER FORM3'!L176="","",'USER FORM3'!L176)</f>
        <v/>
      </c>
      <c r="AC175" s="340" t="str">
        <f>IF('USER FORM3'!M176="","",'USER FORM3'!M176)</f>
        <v/>
      </c>
      <c r="AD175" s="340" t="str">
        <f>IF('USER FORM3'!N176="","",'USER FORM3'!N176)</f>
        <v/>
      </c>
      <c r="AE175" s="340" t="str">
        <f>IF('USER FORM3'!O176="","",'USER FORM3'!O176)</f>
        <v/>
      </c>
      <c r="AF175" s="340" t="str">
        <f>IF('USER FORM3'!P176="","",'USER FORM3'!P176)</f>
        <v/>
      </c>
      <c r="AG175" s="340" t="str">
        <f>IF('USER FORM3'!Q176="","",'USER FORM3'!Q176)</f>
        <v/>
      </c>
      <c r="AH175" s="14"/>
      <c r="AI175" s="14"/>
      <c r="AJ175" s="14"/>
      <c r="AK175" s="14"/>
      <c r="AL175" s="14"/>
      <c r="AM175" s="332" t="str">
        <f>'USER FORM3'!$AY$17</f>
        <v/>
      </c>
      <c r="AN175" s="335" t="str">
        <f>'USER FORM3'!$AY$24</f>
        <v/>
      </c>
      <c r="AO175" s="336" t="str">
        <f>'USER FORM3'!$AY$18</f>
        <v/>
      </c>
      <c r="AP175" s="336" t="str">
        <f>'USER FORM3'!$AY$20</f>
        <v/>
      </c>
      <c r="AQ175" s="337" t="str">
        <f>'USER FORM3'!$AY$19</f>
        <v/>
      </c>
      <c r="AR175" s="337" t="str">
        <f>'USER FORM3'!$AY$22</f>
        <v/>
      </c>
      <c r="AS175" s="436" t="str">
        <f>'USER FORM3'!$AY$36</f>
        <v/>
      </c>
      <c r="AT175" s="336">
        <f>'USER FORM3'!$AY$23</f>
        <v>1</v>
      </c>
      <c r="AU175" s="336" t="str">
        <f>'USER FORM3'!$AY$21</f>
        <v/>
      </c>
      <c r="AV175" s="337" t="str">
        <f>IFERROR('USER FORM3'!$AY$25,"")</f>
        <v/>
      </c>
      <c r="AW175" s="338">
        <f>COUNTIFS(DEGREE_TYPE,"Bachelor",'USER FORM2'!$N$10:$N$21,"PROGRAM GRADUATED")+COUNTIFS(DEGREE_TYPE,"Bachelor",'USER FORM2'!$N$10:$N$21,"PROGRAM IN PROGRESS")</f>
        <v>0</v>
      </c>
      <c r="AX175" s="338">
        <f t="shared" si="4"/>
        <v>0</v>
      </c>
      <c r="AY175" s="338">
        <f t="shared" si="5"/>
        <v>0</v>
      </c>
      <c r="AZ175" s="332" t="str">
        <f>'USER FORM2'!$AQ$3</f>
        <v/>
      </c>
      <c r="BA175" s="337" t="str">
        <f>'USER FORM5'!$AP$2</f>
        <v/>
      </c>
      <c r="BB175" s="332" t="str">
        <f>IF('USER FORM5'!$AE$2=0,"",'USER FORM5'!$AE$2)</f>
        <v>NO</v>
      </c>
      <c r="BC175" s="337" t="str">
        <f>'USER FORM5'!$AZ$2</f>
        <v>NO EXTC</v>
      </c>
      <c r="BD175" s="332" t="str">
        <f>IF('USER FEEDBACK'!$C$47=0,"",'USER FEEDBACK'!$C$47)</f>
        <v/>
      </c>
      <c r="BE175" t="str">
        <f>'USER FEEDBACK'!$Q$8</f>
        <v>NO</v>
      </c>
      <c r="BF175" t="str">
        <f>'USER FEEDBACK'!$Q$11</f>
        <v>Missing Information</v>
      </c>
      <c r="BG175" t="str">
        <f>'USER FEEDBACK'!$Q$14</f>
        <v>No</v>
      </c>
      <c r="BH175" t="str">
        <f>'USER FEEDBACK'!$Q$20&amp;" "&amp;'USER FEEDBACK'!$Q$21&amp;" "&amp;'USER FEEDBACK'!$Q$22</f>
        <v xml:space="preserve">  - -  - -</v>
      </c>
      <c r="BI175" t="str">
        <f>'USER FORM1'!$C$65</f>
        <v>VERSION 2</v>
      </c>
      <c r="BJ175">
        <f>'USER FORM4'!$G$38</f>
        <v>0</v>
      </c>
      <c r="BK175">
        <f>'USER FEEDBACK'!$V$7</f>
        <v>0</v>
      </c>
      <c r="BL175" t="str">
        <f>(IF(OR('USER FEEDBACK'!$Z$64,'USER FEEDBACK'!$Z$31="Q4R"),"Y","N"))</f>
        <v>N</v>
      </c>
      <c r="BM175">
        <f>'USER FORM1'!$D$25</f>
        <v>0</v>
      </c>
      <c r="BN175">
        <f>'USER FORM1'!$D$26</f>
        <v>0</v>
      </c>
      <c r="BO175">
        <f>'USER FORM1'!$D$27</f>
        <v>0</v>
      </c>
      <c r="BP175" t="str">
        <f>IF('USER FEEDBACK'!$AA$64=TRUE, "Y","N")</f>
        <v>N</v>
      </c>
      <c r="BQ175" t="str">
        <f>IF('USER FEEDBACK'!$AC$64=TRUE, "Y","N")</f>
        <v>N</v>
      </c>
      <c r="BR175" t="str">
        <f>IF('USER FEEDBACK'!$AB$64=TRUE, "Y","N")</f>
        <v>N</v>
      </c>
      <c r="BS175" t="str">
        <f>IF('USER FEEDBACK'!$AD$64=TRUE, "Y","N")</f>
        <v>N</v>
      </c>
      <c r="BT175" t="str">
        <f>IF('USER FEEDBACK'!$AE$64=TRUE, "Y","N")</f>
        <v>N</v>
      </c>
      <c r="BU175" t="str">
        <f>IF('USER FEEDBACK'!$AF$64=TRUE, "Y","N")</f>
        <v>N</v>
      </c>
      <c r="BV175">
        <f>'CHECK CONTEXT'!$B$8</f>
        <v>0</v>
      </c>
      <c r="BW175" s="15">
        <f>'CHECK CONTEXT'!$B$12</f>
        <v>0</v>
      </c>
      <c r="BX175">
        <f>'CHECK CONTEXT'!$I$5</f>
        <v>0</v>
      </c>
      <c r="BY175">
        <f ca="1">SUM('USER FEEDBACK'!$G$7:$G$17)</f>
        <v>0</v>
      </c>
      <c r="BZ175">
        <f>'CHECK CONTEXT'!$B$5</f>
        <v>0</v>
      </c>
      <c r="CA175">
        <f>'CHECK CONTEXT'!$B$6</f>
        <v>0</v>
      </c>
      <c r="CB175">
        <f>'CHECK CONTEXT'!$B$7</f>
        <v>0</v>
      </c>
      <c r="CC175">
        <f>'CHECK CONTEXT'!$B$8</f>
        <v>0</v>
      </c>
      <c r="CD175">
        <f>'CHECK CONTEXT'!$B$9</f>
        <v>0</v>
      </c>
    </row>
    <row r="176" spans="1:82">
      <c r="A176" s="332" t="str">
        <f>IF('USER FORM1'!$C$10="","",'USER FORM1'!$C$10)</f>
        <v/>
      </c>
      <c r="B176" s="332" t="str">
        <f>IF('USER FORM1'!$D$10="","",'USER FORM1'!$D$10)</f>
        <v/>
      </c>
      <c r="C176" s="332" t="str">
        <f>TRIM(IF('USER FORM1'!$E$10="", "",'USER FORM1'!$E$10))</f>
        <v/>
      </c>
      <c r="D176" s="332" t="str">
        <f>IF('USER FORM1'!$F$10="","",'USER FORM1'!$F$10)</f>
        <v/>
      </c>
      <c r="E176" s="332" t="str">
        <f>IF('USER FORM1'!$G$10="", "",'USER FORM1'!$G$10)</f>
        <v/>
      </c>
      <c r="F176" s="339" t="s">
        <v>16107</v>
      </c>
      <c r="G176" s="340" t="str">
        <f>IF(ISERROR(VLOOKUP($S176,'USER FORM2'!$B$10:$AU$21,2,FALSE)),"",VLOOKUP($S176,'USER FORM2'!$B$10:$AU$21,2,FALSE))</f>
        <v/>
      </c>
      <c r="H176" s="340" t="str">
        <f>IF(ISERROR(VLOOKUP($S176,'USER FORM2'!$B$10:$AU$21,3,FALSE)),"",VLOOKUP($S176,'USER FORM2'!$B$10:$AU$21,3,FALSE))</f>
        <v/>
      </c>
      <c r="I176" s="340" t="str">
        <f>IF(ISERROR(VLOOKUP($S176,'USER FORM2'!$B$10:$AU$21,4,FALSE)),"",VLOOKUP($S176,'USER FORM2'!$B$10:$AU$21,4,FALSE))</f>
        <v/>
      </c>
      <c r="J176" s="340" t="str">
        <f>IF(ISERROR(VLOOKUP($S176,'USER FORM2'!$B$10:$AU$21,5,FALSE)),"",VLOOKUP($S176,'USER FORM2'!$B$10:$AU$21,5,FALSE))</f>
        <v/>
      </c>
      <c r="K176" s="340" t="str">
        <f>IF(ISERROR(VLOOKUP($S176,'USER FORM2'!$B$10:$AU$21,6,FALSE)),"",VLOOKUP($S176,'USER FORM2'!$B$10:$AU$21,6,FALSE))</f>
        <v/>
      </c>
      <c r="L176" s="340" t="str">
        <f>IF(ISERROR(VLOOKUP($S176,'USER FORM2'!$B$10:$AU$21,7,FALSE)),"",VLOOKUP($S176,'USER FORM2'!$B$10:$AU$21,7,FALSE))</f>
        <v/>
      </c>
      <c r="M176" s="341" t="str">
        <f>IF(ISERROR(VLOOKUP($S176,'USER FORM2'!$B$10:$BB$21,51,FALSE)),"",VLOOKUP($S176,'USER FORM2'!$B$10:$BB$21,51,FALSE))</f>
        <v/>
      </c>
      <c r="N176" s="341" t="str">
        <f>IF(ISERROR(VLOOKUP($S176,'USER FORM2'!$B$10:$BB$21,52,FALSE)),"",VLOOKUP($S176,'USER FORM2'!$B$10:$BB$21,52,FALSE))</f>
        <v/>
      </c>
      <c r="O176" s="341" t="str">
        <f>IF(ISERROR(VLOOKUP($S176,'USER FORM2'!$B$10:$BB$21,12,FALSE)),"",VLOOKUP($S176,'USER FORM2'!$B$10:$BB$21,12,FALSE))</f>
        <v/>
      </c>
      <c r="P176" s="342" t="str">
        <f>IF(ISERROR(VLOOKUP($S176,'USER FORM2'!$B$10:$BB$21,13,FALSE)),"",IF(VLOOKUP($S176,'USER FORM2'!$B$10:$BB$21,13,FALSE)="","",VLOOKUP($S176,'USER FORM2'!$B$10:$BB$21,13,FALSE)))</f>
        <v/>
      </c>
      <c r="Q176" s="342" t="str">
        <f>IF(ISERROR(VLOOKUP($S176,'USER FORM2'!$B$10:$BB$21,16,FALSE)),"",VLOOKUP($S176,'USER FORM2'!$B$10:$BB$21,16,FALSE))</f>
        <v/>
      </c>
      <c r="R176" s="342" t="str">
        <f>IF(ISERROR(VLOOKUP($S176,'USER FORM2'!$B$10:$AW$21,43,FALSE)),"",VLOOKUP($S176,'USER FORM2'!$B$10:$AW$21,43,FALSE))</f>
        <v/>
      </c>
      <c r="S176" s="340" t="str">
        <f>IF('USER FORM3'!C177="","",'USER FORM3'!C177)</f>
        <v/>
      </c>
      <c r="T176" s="340" t="str">
        <f>IF('USER FORM3'!D177="","",'USER FORM3'!D177)</f>
        <v/>
      </c>
      <c r="U176" s="340" t="str">
        <f>IF('USER FORM3'!E177="","",'USER FORM3'!E177)</f>
        <v/>
      </c>
      <c r="V176" s="340" t="str">
        <f>IF('USER FORM3'!F177="","",'USER FORM3'!F177)</f>
        <v/>
      </c>
      <c r="W176" s="340" t="str">
        <f>IF('USER FORM3'!G177="","",'USER FORM3'!G177)</f>
        <v/>
      </c>
      <c r="X176" s="340" t="str">
        <f>IF('USER FORM3'!H177="","",'USER FORM3'!H177)</f>
        <v/>
      </c>
      <c r="Y176" s="340" t="str">
        <f>IF('USER FORM3'!I177="","",'USER FORM3'!I177)</f>
        <v/>
      </c>
      <c r="Z176" s="340" t="str">
        <f>IF('USER FORM3'!J177="","",'USER FORM3'!J177)</f>
        <v/>
      </c>
      <c r="AA176" s="340" t="str">
        <f>IF('USER FORM3'!K177="","",'USER FORM3'!K177)</f>
        <v/>
      </c>
      <c r="AB176" s="340" t="str">
        <f>IF('USER FORM3'!L177="","",'USER FORM3'!L177)</f>
        <v/>
      </c>
      <c r="AC176" s="340" t="str">
        <f>IF('USER FORM3'!M177="","",'USER FORM3'!M177)</f>
        <v/>
      </c>
      <c r="AD176" s="340" t="str">
        <f>IF('USER FORM3'!N177="","",'USER FORM3'!N177)</f>
        <v/>
      </c>
      <c r="AE176" s="340" t="str">
        <f>IF('USER FORM3'!O177="","",'USER FORM3'!O177)</f>
        <v/>
      </c>
      <c r="AF176" s="340" t="str">
        <f>IF('USER FORM3'!P177="","",'USER FORM3'!P177)</f>
        <v/>
      </c>
      <c r="AG176" s="340" t="str">
        <f>IF('USER FORM3'!Q177="","",'USER FORM3'!Q177)</f>
        <v/>
      </c>
      <c r="AH176" s="14"/>
      <c r="AI176" s="14"/>
      <c r="AJ176" s="14"/>
      <c r="AK176" s="14"/>
      <c r="AL176" s="14"/>
      <c r="AM176" s="332" t="str">
        <f>'USER FORM3'!$AY$17</f>
        <v/>
      </c>
      <c r="AN176" s="335" t="str">
        <f>'USER FORM3'!$AY$24</f>
        <v/>
      </c>
      <c r="AO176" s="336" t="str">
        <f>'USER FORM3'!$AY$18</f>
        <v/>
      </c>
      <c r="AP176" s="336" t="str">
        <f>'USER FORM3'!$AY$20</f>
        <v/>
      </c>
      <c r="AQ176" s="337" t="str">
        <f>'USER FORM3'!$AY$19</f>
        <v/>
      </c>
      <c r="AR176" s="337" t="str">
        <f>'USER FORM3'!$AY$22</f>
        <v/>
      </c>
      <c r="AS176" s="436" t="str">
        <f>'USER FORM3'!$AY$36</f>
        <v/>
      </c>
      <c r="AT176" s="336">
        <f>'USER FORM3'!$AY$23</f>
        <v>1</v>
      </c>
      <c r="AU176" s="336" t="str">
        <f>'USER FORM3'!$AY$21</f>
        <v/>
      </c>
      <c r="AV176" s="337" t="str">
        <f>IFERROR('USER FORM3'!$AY$25,"")</f>
        <v/>
      </c>
      <c r="AW176" s="338">
        <f>COUNTIFS(DEGREE_TYPE,"Bachelor",'USER FORM2'!$N$10:$N$21,"PROGRAM GRADUATED")+COUNTIFS(DEGREE_TYPE,"Bachelor",'USER FORM2'!$N$10:$N$21,"PROGRAM IN PROGRESS")</f>
        <v>0</v>
      </c>
      <c r="AX176" s="338">
        <f t="shared" si="4"/>
        <v>0</v>
      </c>
      <c r="AY176" s="338">
        <f t="shared" si="5"/>
        <v>0</v>
      </c>
      <c r="AZ176" s="332" t="str">
        <f>'USER FORM2'!$AQ$3</f>
        <v/>
      </c>
      <c r="BA176" s="337" t="str">
        <f>'USER FORM5'!$AP$2</f>
        <v/>
      </c>
      <c r="BB176" s="332" t="str">
        <f>IF('USER FORM5'!$AE$2=0,"",'USER FORM5'!$AE$2)</f>
        <v>NO</v>
      </c>
      <c r="BC176" s="337" t="str">
        <f>'USER FORM5'!$AZ$2</f>
        <v>NO EXTC</v>
      </c>
      <c r="BD176" s="332" t="str">
        <f>IF('USER FEEDBACK'!$C$47=0,"",'USER FEEDBACK'!$C$47)</f>
        <v/>
      </c>
      <c r="BE176" t="str">
        <f>'USER FEEDBACK'!$Q$8</f>
        <v>NO</v>
      </c>
      <c r="BF176" t="str">
        <f>'USER FEEDBACK'!$Q$11</f>
        <v>Missing Information</v>
      </c>
      <c r="BG176" t="str">
        <f>'USER FEEDBACK'!$Q$14</f>
        <v>No</v>
      </c>
      <c r="BH176" t="str">
        <f>'USER FEEDBACK'!$Q$20&amp;" "&amp;'USER FEEDBACK'!$Q$21&amp;" "&amp;'USER FEEDBACK'!$Q$22</f>
        <v xml:space="preserve">  - -  - -</v>
      </c>
      <c r="BI176" t="str">
        <f>'USER FORM1'!$C$65</f>
        <v>VERSION 2</v>
      </c>
      <c r="BJ176">
        <f>'USER FORM4'!$G$38</f>
        <v>0</v>
      </c>
      <c r="BK176">
        <f>'USER FEEDBACK'!$V$7</f>
        <v>0</v>
      </c>
      <c r="BL176" t="str">
        <f>(IF(OR('USER FEEDBACK'!$Z$64,'USER FEEDBACK'!$Z$31="Q4R"),"Y","N"))</f>
        <v>N</v>
      </c>
      <c r="BM176">
        <f>'USER FORM1'!$D$25</f>
        <v>0</v>
      </c>
      <c r="BN176">
        <f>'USER FORM1'!$D$26</f>
        <v>0</v>
      </c>
      <c r="BO176">
        <f>'USER FORM1'!$D$27</f>
        <v>0</v>
      </c>
      <c r="BP176" t="str">
        <f>IF('USER FEEDBACK'!$AA$64=TRUE, "Y","N")</f>
        <v>N</v>
      </c>
      <c r="BQ176" t="str">
        <f>IF('USER FEEDBACK'!$AC$64=TRUE, "Y","N")</f>
        <v>N</v>
      </c>
      <c r="BR176" t="str">
        <f>IF('USER FEEDBACK'!$AB$64=TRUE, "Y","N")</f>
        <v>N</v>
      </c>
      <c r="BS176" t="str">
        <f>IF('USER FEEDBACK'!$AD$64=TRUE, "Y","N")</f>
        <v>N</v>
      </c>
      <c r="BT176" t="str">
        <f>IF('USER FEEDBACK'!$AE$64=TRUE, "Y","N")</f>
        <v>N</v>
      </c>
      <c r="BU176" t="str">
        <f>IF('USER FEEDBACK'!$AF$64=TRUE, "Y","N")</f>
        <v>N</v>
      </c>
      <c r="BV176">
        <f>'CHECK CONTEXT'!$B$8</f>
        <v>0</v>
      </c>
      <c r="BW176" s="15">
        <f>'CHECK CONTEXT'!$B$12</f>
        <v>0</v>
      </c>
      <c r="BX176">
        <f>'CHECK CONTEXT'!$I$5</f>
        <v>0</v>
      </c>
      <c r="BY176">
        <f ca="1">SUM('USER FEEDBACK'!$G$7:$G$17)</f>
        <v>0</v>
      </c>
      <c r="BZ176">
        <f>'CHECK CONTEXT'!$B$5</f>
        <v>0</v>
      </c>
      <c r="CA176">
        <f>'CHECK CONTEXT'!$B$6</f>
        <v>0</v>
      </c>
      <c r="CB176">
        <f>'CHECK CONTEXT'!$B$7</f>
        <v>0</v>
      </c>
      <c r="CC176">
        <f>'CHECK CONTEXT'!$B$8</f>
        <v>0</v>
      </c>
      <c r="CD176">
        <f>'CHECK CONTEXT'!$B$9</f>
        <v>0</v>
      </c>
    </row>
    <row r="177" spans="1:82">
      <c r="A177" s="332" t="str">
        <f>IF('USER FORM1'!$C$10="","",'USER FORM1'!$C$10)</f>
        <v/>
      </c>
      <c r="B177" s="332" t="str">
        <f>IF('USER FORM1'!$D$10="","",'USER FORM1'!$D$10)</f>
        <v/>
      </c>
      <c r="C177" s="332" t="str">
        <f>TRIM(IF('USER FORM1'!$E$10="", "",'USER FORM1'!$E$10))</f>
        <v/>
      </c>
      <c r="D177" s="332" t="str">
        <f>IF('USER FORM1'!$F$10="","",'USER FORM1'!$F$10)</f>
        <v/>
      </c>
      <c r="E177" s="332" t="str">
        <f>IF('USER FORM1'!$G$10="", "",'USER FORM1'!$G$10)</f>
        <v/>
      </c>
      <c r="F177" s="339" t="s">
        <v>16107</v>
      </c>
      <c r="G177" s="340" t="str">
        <f>IF(ISERROR(VLOOKUP($S177,'USER FORM2'!$B$10:$AU$21,2,FALSE)),"",VLOOKUP($S177,'USER FORM2'!$B$10:$AU$21,2,FALSE))</f>
        <v/>
      </c>
      <c r="H177" s="340" t="str">
        <f>IF(ISERROR(VLOOKUP($S177,'USER FORM2'!$B$10:$AU$21,3,FALSE)),"",VLOOKUP($S177,'USER FORM2'!$B$10:$AU$21,3,FALSE))</f>
        <v/>
      </c>
      <c r="I177" s="340" t="str">
        <f>IF(ISERROR(VLOOKUP($S177,'USER FORM2'!$B$10:$AU$21,4,FALSE)),"",VLOOKUP($S177,'USER FORM2'!$B$10:$AU$21,4,FALSE))</f>
        <v/>
      </c>
      <c r="J177" s="340" t="str">
        <f>IF(ISERROR(VLOOKUP($S177,'USER FORM2'!$B$10:$AU$21,5,FALSE)),"",VLOOKUP($S177,'USER FORM2'!$B$10:$AU$21,5,FALSE))</f>
        <v/>
      </c>
      <c r="K177" s="340" t="str">
        <f>IF(ISERROR(VLOOKUP($S177,'USER FORM2'!$B$10:$AU$21,6,FALSE)),"",VLOOKUP($S177,'USER FORM2'!$B$10:$AU$21,6,FALSE))</f>
        <v/>
      </c>
      <c r="L177" s="340" t="str">
        <f>IF(ISERROR(VLOOKUP($S177,'USER FORM2'!$B$10:$AU$21,7,FALSE)),"",VLOOKUP($S177,'USER FORM2'!$B$10:$AU$21,7,FALSE))</f>
        <v/>
      </c>
      <c r="M177" s="341" t="str">
        <f>IF(ISERROR(VLOOKUP($S177,'USER FORM2'!$B$10:$BB$21,51,FALSE)),"",VLOOKUP($S177,'USER FORM2'!$B$10:$BB$21,51,FALSE))</f>
        <v/>
      </c>
      <c r="N177" s="341" t="str">
        <f>IF(ISERROR(VLOOKUP($S177,'USER FORM2'!$B$10:$BB$21,52,FALSE)),"",VLOOKUP($S177,'USER FORM2'!$B$10:$BB$21,52,FALSE))</f>
        <v/>
      </c>
      <c r="O177" s="341" t="str">
        <f>IF(ISERROR(VLOOKUP($S177,'USER FORM2'!$B$10:$BB$21,12,FALSE)),"",VLOOKUP($S177,'USER FORM2'!$B$10:$BB$21,12,FALSE))</f>
        <v/>
      </c>
      <c r="P177" s="342" t="str">
        <f>IF(ISERROR(VLOOKUP($S177,'USER FORM2'!$B$10:$BB$21,13,FALSE)),"",IF(VLOOKUP($S177,'USER FORM2'!$B$10:$BB$21,13,FALSE)="","",VLOOKUP($S177,'USER FORM2'!$B$10:$BB$21,13,FALSE)))</f>
        <v/>
      </c>
      <c r="Q177" s="342" t="str">
        <f>IF(ISERROR(VLOOKUP($S177,'USER FORM2'!$B$10:$BB$21,16,FALSE)),"",VLOOKUP($S177,'USER FORM2'!$B$10:$BB$21,16,FALSE))</f>
        <v/>
      </c>
      <c r="R177" s="342" t="str">
        <f>IF(ISERROR(VLOOKUP($S177,'USER FORM2'!$B$10:$AW$21,43,FALSE)),"",VLOOKUP($S177,'USER FORM2'!$B$10:$AW$21,43,FALSE))</f>
        <v/>
      </c>
      <c r="S177" s="340" t="str">
        <f>IF('USER FORM3'!C178="","",'USER FORM3'!C178)</f>
        <v/>
      </c>
      <c r="T177" s="340" t="str">
        <f>IF('USER FORM3'!D178="","",'USER FORM3'!D178)</f>
        <v/>
      </c>
      <c r="U177" s="340" t="str">
        <f>IF('USER FORM3'!E178="","",'USER FORM3'!E178)</f>
        <v/>
      </c>
      <c r="V177" s="340" t="str">
        <f>IF('USER FORM3'!F178="","",'USER FORM3'!F178)</f>
        <v/>
      </c>
      <c r="W177" s="340" t="str">
        <f>IF('USER FORM3'!G178="","",'USER FORM3'!G178)</f>
        <v/>
      </c>
      <c r="X177" s="340" t="str">
        <f>IF('USER FORM3'!H178="","",'USER FORM3'!H178)</f>
        <v/>
      </c>
      <c r="Y177" s="340" t="str">
        <f>IF('USER FORM3'!I178="","",'USER FORM3'!I178)</f>
        <v/>
      </c>
      <c r="Z177" s="340" t="str">
        <f>IF('USER FORM3'!J178="","",'USER FORM3'!J178)</f>
        <v/>
      </c>
      <c r="AA177" s="340" t="str">
        <f>IF('USER FORM3'!K178="","",'USER FORM3'!K178)</f>
        <v/>
      </c>
      <c r="AB177" s="340" t="str">
        <f>IF('USER FORM3'!L178="","",'USER FORM3'!L178)</f>
        <v/>
      </c>
      <c r="AC177" s="340" t="str">
        <f>IF('USER FORM3'!M178="","",'USER FORM3'!M178)</f>
        <v/>
      </c>
      <c r="AD177" s="340" t="str">
        <f>IF('USER FORM3'!N178="","",'USER FORM3'!N178)</f>
        <v/>
      </c>
      <c r="AE177" s="340" t="str">
        <f>IF('USER FORM3'!O178="","",'USER FORM3'!O178)</f>
        <v/>
      </c>
      <c r="AF177" s="340" t="str">
        <f>IF('USER FORM3'!P178="","",'USER FORM3'!P178)</f>
        <v/>
      </c>
      <c r="AG177" s="340" t="str">
        <f>IF('USER FORM3'!Q178="","",'USER FORM3'!Q178)</f>
        <v/>
      </c>
      <c r="AH177" s="14"/>
      <c r="AI177" s="14"/>
      <c r="AJ177" s="14"/>
      <c r="AK177" s="14"/>
      <c r="AL177" s="14"/>
      <c r="AM177" s="332" t="str">
        <f>'USER FORM3'!$AY$17</f>
        <v/>
      </c>
      <c r="AN177" s="335" t="str">
        <f>'USER FORM3'!$AY$24</f>
        <v/>
      </c>
      <c r="AO177" s="336" t="str">
        <f>'USER FORM3'!$AY$18</f>
        <v/>
      </c>
      <c r="AP177" s="336" t="str">
        <f>'USER FORM3'!$AY$20</f>
        <v/>
      </c>
      <c r="AQ177" s="337" t="str">
        <f>'USER FORM3'!$AY$19</f>
        <v/>
      </c>
      <c r="AR177" s="337" t="str">
        <f>'USER FORM3'!$AY$22</f>
        <v/>
      </c>
      <c r="AS177" s="436" t="str">
        <f>'USER FORM3'!$AY$36</f>
        <v/>
      </c>
      <c r="AT177" s="336">
        <f>'USER FORM3'!$AY$23</f>
        <v>1</v>
      </c>
      <c r="AU177" s="336" t="str">
        <f>'USER FORM3'!$AY$21</f>
        <v/>
      </c>
      <c r="AV177" s="337" t="str">
        <f>IFERROR('USER FORM3'!$AY$25,"")</f>
        <v/>
      </c>
      <c r="AW177" s="338">
        <f>COUNTIFS(DEGREE_TYPE,"Bachelor",'USER FORM2'!$N$10:$N$21,"PROGRAM GRADUATED")+COUNTIFS(DEGREE_TYPE,"Bachelor",'USER FORM2'!$N$10:$N$21,"PROGRAM IN PROGRESS")</f>
        <v>0</v>
      </c>
      <c r="AX177" s="338">
        <f t="shared" si="4"/>
        <v>0</v>
      </c>
      <c r="AY177" s="338">
        <f t="shared" si="5"/>
        <v>0</v>
      </c>
      <c r="AZ177" s="332" t="str">
        <f>'USER FORM2'!$AQ$3</f>
        <v/>
      </c>
      <c r="BA177" s="337" t="str">
        <f>'USER FORM5'!$AP$2</f>
        <v/>
      </c>
      <c r="BB177" s="332" t="str">
        <f>IF('USER FORM5'!$AE$2=0,"",'USER FORM5'!$AE$2)</f>
        <v>NO</v>
      </c>
      <c r="BC177" s="337" t="str">
        <f>'USER FORM5'!$AZ$2</f>
        <v>NO EXTC</v>
      </c>
      <c r="BD177" s="332" t="str">
        <f>IF('USER FEEDBACK'!$C$47=0,"",'USER FEEDBACK'!$C$47)</f>
        <v/>
      </c>
      <c r="BE177" t="str">
        <f>'USER FEEDBACK'!$Q$8</f>
        <v>NO</v>
      </c>
      <c r="BF177" t="str">
        <f>'USER FEEDBACK'!$Q$11</f>
        <v>Missing Information</v>
      </c>
      <c r="BG177" t="str">
        <f>'USER FEEDBACK'!$Q$14</f>
        <v>No</v>
      </c>
      <c r="BH177" t="str">
        <f>'USER FEEDBACK'!$Q$20&amp;" "&amp;'USER FEEDBACK'!$Q$21&amp;" "&amp;'USER FEEDBACK'!$Q$22</f>
        <v xml:space="preserve">  - -  - -</v>
      </c>
      <c r="BI177" t="str">
        <f>'USER FORM1'!$C$65</f>
        <v>VERSION 2</v>
      </c>
      <c r="BJ177">
        <f>'USER FORM4'!$G$38</f>
        <v>0</v>
      </c>
      <c r="BK177">
        <f>'USER FEEDBACK'!$V$7</f>
        <v>0</v>
      </c>
      <c r="BL177" t="str">
        <f>(IF(OR('USER FEEDBACK'!$Z$64,'USER FEEDBACK'!$Z$31="Q4R"),"Y","N"))</f>
        <v>N</v>
      </c>
      <c r="BM177">
        <f>'USER FORM1'!$D$25</f>
        <v>0</v>
      </c>
      <c r="BN177">
        <f>'USER FORM1'!$D$26</f>
        <v>0</v>
      </c>
      <c r="BO177">
        <f>'USER FORM1'!$D$27</f>
        <v>0</v>
      </c>
      <c r="BP177" t="str">
        <f>IF('USER FEEDBACK'!$AA$64=TRUE, "Y","N")</f>
        <v>N</v>
      </c>
      <c r="BQ177" t="str">
        <f>IF('USER FEEDBACK'!$AC$64=TRUE, "Y","N")</f>
        <v>N</v>
      </c>
      <c r="BR177" t="str">
        <f>IF('USER FEEDBACK'!$AB$64=TRUE, "Y","N")</f>
        <v>N</v>
      </c>
      <c r="BS177" t="str">
        <f>IF('USER FEEDBACK'!$AD$64=TRUE, "Y","N")</f>
        <v>N</v>
      </c>
      <c r="BT177" t="str">
        <f>IF('USER FEEDBACK'!$AE$64=TRUE, "Y","N")</f>
        <v>N</v>
      </c>
      <c r="BU177" t="str">
        <f>IF('USER FEEDBACK'!$AF$64=TRUE, "Y","N")</f>
        <v>N</v>
      </c>
      <c r="BV177">
        <f>'CHECK CONTEXT'!$B$8</f>
        <v>0</v>
      </c>
      <c r="BW177" s="15">
        <f>'CHECK CONTEXT'!$B$12</f>
        <v>0</v>
      </c>
      <c r="BX177">
        <f>'CHECK CONTEXT'!$I$5</f>
        <v>0</v>
      </c>
      <c r="BY177">
        <f ca="1">SUM('USER FEEDBACK'!$G$7:$G$17)</f>
        <v>0</v>
      </c>
      <c r="BZ177">
        <f>'CHECK CONTEXT'!$B$5</f>
        <v>0</v>
      </c>
      <c r="CA177">
        <f>'CHECK CONTEXT'!$B$6</f>
        <v>0</v>
      </c>
      <c r="CB177">
        <f>'CHECK CONTEXT'!$B$7</f>
        <v>0</v>
      </c>
      <c r="CC177">
        <f>'CHECK CONTEXT'!$B$8</f>
        <v>0</v>
      </c>
      <c r="CD177">
        <f>'CHECK CONTEXT'!$B$9</f>
        <v>0</v>
      </c>
    </row>
    <row r="178" spans="1:82">
      <c r="A178" s="332" t="str">
        <f>IF('USER FORM1'!$C$10="","",'USER FORM1'!$C$10)</f>
        <v/>
      </c>
      <c r="B178" s="332" t="str">
        <f>IF('USER FORM1'!$D$10="","",'USER FORM1'!$D$10)</f>
        <v/>
      </c>
      <c r="C178" s="332" t="str">
        <f>TRIM(IF('USER FORM1'!$E$10="", "",'USER FORM1'!$E$10))</f>
        <v/>
      </c>
      <c r="D178" s="332" t="str">
        <f>IF('USER FORM1'!$F$10="","",'USER FORM1'!$F$10)</f>
        <v/>
      </c>
      <c r="E178" s="332" t="str">
        <f>IF('USER FORM1'!$G$10="", "",'USER FORM1'!$G$10)</f>
        <v/>
      </c>
      <c r="F178" s="339" t="s">
        <v>16107</v>
      </c>
      <c r="G178" s="340" t="str">
        <f>IF(ISERROR(VLOOKUP($S178,'USER FORM2'!$B$10:$AU$21,2,FALSE)),"",VLOOKUP($S178,'USER FORM2'!$B$10:$AU$21,2,FALSE))</f>
        <v/>
      </c>
      <c r="H178" s="340" t="str">
        <f>IF(ISERROR(VLOOKUP($S178,'USER FORM2'!$B$10:$AU$21,3,FALSE)),"",VLOOKUP($S178,'USER FORM2'!$B$10:$AU$21,3,FALSE))</f>
        <v/>
      </c>
      <c r="I178" s="340" t="str">
        <f>IF(ISERROR(VLOOKUP($S178,'USER FORM2'!$B$10:$AU$21,4,FALSE)),"",VLOOKUP($S178,'USER FORM2'!$B$10:$AU$21,4,FALSE))</f>
        <v/>
      </c>
      <c r="J178" s="340" t="str">
        <f>IF(ISERROR(VLOOKUP($S178,'USER FORM2'!$B$10:$AU$21,5,FALSE)),"",VLOOKUP($S178,'USER FORM2'!$B$10:$AU$21,5,FALSE))</f>
        <v/>
      </c>
      <c r="K178" s="340" t="str">
        <f>IF(ISERROR(VLOOKUP($S178,'USER FORM2'!$B$10:$AU$21,6,FALSE)),"",VLOOKUP($S178,'USER FORM2'!$B$10:$AU$21,6,FALSE))</f>
        <v/>
      </c>
      <c r="L178" s="340" t="str">
        <f>IF(ISERROR(VLOOKUP($S178,'USER FORM2'!$B$10:$AU$21,7,FALSE)),"",VLOOKUP($S178,'USER FORM2'!$B$10:$AU$21,7,FALSE))</f>
        <v/>
      </c>
      <c r="M178" s="341" t="str">
        <f>IF(ISERROR(VLOOKUP($S178,'USER FORM2'!$B$10:$BB$21,51,FALSE)),"",VLOOKUP($S178,'USER FORM2'!$B$10:$BB$21,51,FALSE))</f>
        <v/>
      </c>
      <c r="N178" s="341" t="str">
        <f>IF(ISERROR(VLOOKUP($S178,'USER FORM2'!$B$10:$BB$21,52,FALSE)),"",VLOOKUP($S178,'USER FORM2'!$B$10:$BB$21,52,FALSE))</f>
        <v/>
      </c>
      <c r="O178" s="341" t="str">
        <f>IF(ISERROR(VLOOKUP($S178,'USER FORM2'!$B$10:$BB$21,12,FALSE)),"",VLOOKUP($S178,'USER FORM2'!$B$10:$BB$21,12,FALSE))</f>
        <v/>
      </c>
      <c r="P178" s="342" t="str">
        <f>IF(ISERROR(VLOOKUP($S178,'USER FORM2'!$B$10:$BB$21,13,FALSE)),"",IF(VLOOKUP($S178,'USER FORM2'!$B$10:$BB$21,13,FALSE)="","",VLOOKUP($S178,'USER FORM2'!$B$10:$BB$21,13,FALSE)))</f>
        <v/>
      </c>
      <c r="Q178" s="342" t="str">
        <f>IF(ISERROR(VLOOKUP($S178,'USER FORM2'!$B$10:$BB$21,16,FALSE)),"",VLOOKUP($S178,'USER FORM2'!$B$10:$BB$21,16,FALSE))</f>
        <v/>
      </c>
      <c r="R178" s="342" t="str">
        <f>IF(ISERROR(VLOOKUP($S178,'USER FORM2'!$B$10:$AW$21,43,FALSE)),"",VLOOKUP($S178,'USER FORM2'!$B$10:$AW$21,43,FALSE))</f>
        <v/>
      </c>
      <c r="S178" s="340" t="str">
        <f>IF('USER FORM3'!C179="","",'USER FORM3'!C179)</f>
        <v/>
      </c>
      <c r="T178" s="340" t="str">
        <f>IF('USER FORM3'!D179="","",'USER FORM3'!D179)</f>
        <v/>
      </c>
      <c r="U178" s="340" t="str">
        <f>IF('USER FORM3'!E179="","",'USER FORM3'!E179)</f>
        <v/>
      </c>
      <c r="V178" s="340" t="str">
        <f>IF('USER FORM3'!F179="","",'USER FORM3'!F179)</f>
        <v/>
      </c>
      <c r="W178" s="340" t="str">
        <f>IF('USER FORM3'!G179="","",'USER FORM3'!G179)</f>
        <v/>
      </c>
      <c r="X178" s="340" t="str">
        <f>IF('USER FORM3'!H179="","",'USER FORM3'!H179)</f>
        <v/>
      </c>
      <c r="Y178" s="340" t="str">
        <f>IF('USER FORM3'!I179="","",'USER FORM3'!I179)</f>
        <v/>
      </c>
      <c r="Z178" s="340" t="str">
        <f>IF('USER FORM3'!J179="","",'USER FORM3'!J179)</f>
        <v/>
      </c>
      <c r="AA178" s="340" t="str">
        <f>IF('USER FORM3'!K179="","",'USER FORM3'!K179)</f>
        <v/>
      </c>
      <c r="AB178" s="340" t="str">
        <f>IF('USER FORM3'!L179="","",'USER FORM3'!L179)</f>
        <v/>
      </c>
      <c r="AC178" s="340" t="str">
        <f>IF('USER FORM3'!M179="","",'USER FORM3'!M179)</f>
        <v/>
      </c>
      <c r="AD178" s="340" t="str">
        <f>IF('USER FORM3'!N179="","",'USER FORM3'!N179)</f>
        <v/>
      </c>
      <c r="AE178" s="340" t="str">
        <f>IF('USER FORM3'!O179="","",'USER FORM3'!O179)</f>
        <v/>
      </c>
      <c r="AF178" s="340" t="str">
        <f>IF('USER FORM3'!P179="","",'USER FORM3'!P179)</f>
        <v/>
      </c>
      <c r="AG178" s="340" t="str">
        <f>IF('USER FORM3'!Q179="","",'USER FORM3'!Q179)</f>
        <v/>
      </c>
      <c r="AH178" s="14"/>
      <c r="AI178" s="14"/>
      <c r="AJ178" s="14"/>
      <c r="AK178" s="14"/>
      <c r="AL178" s="14"/>
      <c r="AM178" s="332" t="str">
        <f>'USER FORM3'!$AY$17</f>
        <v/>
      </c>
      <c r="AN178" s="335" t="str">
        <f>'USER FORM3'!$AY$24</f>
        <v/>
      </c>
      <c r="AO178" s="336" t="str">
        <f>'USER FORM3'!$AY$18</f>
        <v/>
      </c>
      <c r="AP178" s="336" t="str">
        <f>'USER FORM3'!$AY$20</f>
        <v/>
      </c>
      <c r="AQ178" s="337" t="str">
        <f>'USER FORM3'!$AY$19</f>
        <v/>
      </c>
      <c r="AR178" s="337" t="str">
        <f>'USER FORM3'!$AY$22</f>
        <v/>
      </c>
      <c r="AS178" s="436" t="str">
        <f>'USER FORM3'!$AY$36</f>
        <v/>
      </c>
      <c r="AT178" s="336">
        <f>'USER FORM3'!$AY$23</f>
        <v>1</v>
      </c>
      <c r="AU178" s="336" t="str">
        <f>'USER FORM3'!$AY$21</f>
        <v/>
      </c>
      <c r="AV178" s="337" t="str">
        <f>IFERROR('USER FORM3'!$AY$25,"")</f>
        <v/>
      </c>
      <c r="AW178" s="338">
        <f>COUNTIFS(DEGREE_TYPE,"Bachelor",'USER FORM2'!$N$10:$N$21,"PROGRAM GRADUATED")+COUNTIFS(DEGREE_TYPE,"Bachelor",'USER FORM2'!$N$10:$N$21,"PROGRAM IN PROGRESS")</f>
        <v>0</v>
      </c>
      <c r="AX178" s="338">
        <f t="shared" si="4"/>
        <v>0</v>
      </c>
      <c r="AY178" s="338">
        <f t="shared" si="5"/>
        <v>0</v>
      </c>
      <c r="AZ178" s="332" t="str">
        <f>'USER FORM2'!$AQ$3</f>
        <v/>
      </c>
      <c r="BA178" s="337" t="str">
        <f>'USER FORM5'!$AP$2</f>
        <v/>
      </c>
      <c r="BB178" s="332" t="str">
        <f>IF('USER FORM5'!$AE$2=0,"",'USER FORM5'!$AE$2)</f>
        <v>NO</v>
      </c>
      <c r="BC178" s="337" t="str">
        <f>'USER FORM5'!$AZ$2</f>
        <v>NO EXTC</v>
      </c>
      <c r="BD178" s="332" t="str">
        <f>IF('USER FEEDBACK'!$C$47=0,"",'USER FEEDBACK'!$C$47)</f>
        <v/>
      </c>
      <c r="BE178" t="str">
        <f>'USER FEEDBACK'!$Q$8</f>
        <v>NO</v>
      </c>
      <c r="BF178" t="str">
        <f>'USER FEEDBACK'!$Q$11</f>
        <v>Missing Information</v>
      </c>
      <c r="BG178" t="str">
        <f>'USER FEEDBACK'!$Q$14</f>
        <v>No</v>
      </c>
      <c r="BH178" t="str">
        <f>'USER FEEDBACK'!$Q$20&amp;" "&amp;'USER FEEDBACK'!$Q$21&amp;" "&amp;'USER FEEDBACK'!$Q$22</f>
        <v xml:space="preserve">  - -  - -</v>
      </c>
      <c r="BI178" t="str">
        <f>'USER FORM1'!$C$65</f>
        <v>VERSION 2</v>
      </c>
      <c r="BJ178">
        <f>'USER FORM4'!$G$38</f>
        <v>0</v>
      </c>
      <c r="BK178">
        <f>'USER FEEDBACK'!$V$7</f>
        <v>0</v>
      </c>
      <c r="BL178" t="str">
        <f>(IF(OR('USER FEEDBACK'!$Z$64,'USER FEEDBACK'!$Z$31="Q4R"),"Y","N"))</f>
        <v>N</v>
      </c>
      <c r="BM178">
        <f>'USER FORM1'!$D$25</f>
        <v>0</v>
      </c>
      <c r="BN178">
        <f>'USER FORM1'!$D$26</f>
        <v>0</v>
      </c>
      <c r="BO178">
        <f>'USER FORM1'!$D$27</f>
        <v>0</v>
      </c>
      <c r="BP178" t="str">
        <f>IF('USER FEEDBACK'!$AA$64=TRUE, "Y","N")</f>
        <v>N</v>
      </c>
      <c r="BQ178" t="str">
        <f>IF('USER FEEDBACK'!$AC$64=TRUE, "Y","N")</f>
        <v>N</v>
      </c>
      <c r="BR178" t="str">
        <f>IF('USER FEEDBACK'!$AB$64=TRUE, "Y","N")</f>
        <v>N</v>
      </c>
      <c r="BS178" t="str">
        <f>IF('USER FEEDBACK'!$AD$64=TRUE, "Y","N")</f>
        <v>N</v>
      </c>
      <c r="BT178" t="str">
        <f>IF('USER FEEDBACK'!$AE$64=TRUE, "Y","N")</f>
        <v>N</v>
      </c>
      <c r="BU178" t="str">
        <f>IF('USER FEEDBACK'!$AF$64=TRUE, "Y","N")</f>
        <v>N</v>
      </c>
      <c r="BV178">
        <f>'CHECK CONTEXT'!$B$8</f>
        <v>0</v>
      </c>
      <c r="BW178" s="15">
        <f>'CHECK CONTEXT'!$B$12</f>
        <v>0</v>
      </c>
      <c r="BX178">
        <f>'CHECK CONTEXT'!$I$5</f>
        <v>0</v>
      </c>
      <c r="BY178">
        <f ca="1">SUM('USER FEEDBACK'!$G$7:$G$17)</f>
        <v>0</v>
      </c>
      <c r="BZ178">
        <f>'CHECK CONTEXT'!$B$5</f>
        <v>0</v>
      </c>
      <c r="CA178">
        <f>'CHECK CONTEXT'!$B$6</f>
        <v>0</v>
      </c>
      <c r="CB178">
        <f>'CHECK CONTEXT'!$B$7</f>
        <v>0</v>
      </c>
      <c r="CC178">
        <f>'CHECK CONTEXT'!$B$8</f>
        <v>0</v>
      </c>
      <c r="CD178">
        <f>'CHECK CONTEXT'!$B$9</f>
        <v>0</v>
      </c>
    </row>
    <row r="179" spans="1:82">
      <c r="A179" s="332" t="str">
        <f>IF('USER FORM1'!$C$10="","",'USER FORM1'!$C$10)</f>
        <v/>
      </c>
      <c r="B179" s="332" t="str">
        <f>IF('USER FORM1'!$D$10="","",'USER FORM1'!$D$10)</f>
        <v/>
      </c>
      <c r="C179" s="332" t="str">
        <f>TRIM(IF('USER FORM1'!$E$10="", "",'USER FORM1'!$E$10))</f>
        <v/>
      </c>
      <c r="D179" s="332" t="str">
        <f>IF('USER FORM1'!$F$10="","",'USER FORM1'!$F$10)</f>
        <v/>
      </c>
      <c r="E179" s="332" t="str">
        <f>IF('USER FORM1'!$G$10="", "",'USER FORM1'!$G$10)</f>
        <v/>
      </c>
      <c r="F179" s="339" t="s">
        <v>16107</v>
      </c>
      <c r="G179" s="340" t="str">
        <f>IF(ISERROR(VLOOKUP($S179,'USER FORM2'!$B$10:$AU$21,2,FALSE)),"",VLOOKUP($S179,'USER FORM2'!$B$10:$AU$21,2,FALSE))</f>
        <v/>
      </c>
      <c r="H179" s="340" t="str">
        <f>IF(ISERROR(VLOOKUP($S179,'USER FORM2'!$B$10:$AU$21,3,FALSE)),"",VLOOKUP($S179,'USER FORM2'!$B$10:$AU$21,3,FALSE))</f>
        <v/>
      </c>
      <c r="I179" s="340" t="str">
        <f>IF(ISERROR(VLOOKUP($S179,'USER FORM2'!$B$10:$AU$21,4,FALSE)),"",VLOOKUP($S179,'USER FORM2'!$B$10:$AU$21,4,FALSE))</f>
        <v/>
      </c>
      <c r="J179" s="340" t="str">
        <f>IF(ISERROR(VLOOKUP($S179,'USER FORM2'!$B$10:$AU$21,5,FALSE)),"",VLOOKUP($S179,'USER FORM2'!$B$10:$AU$21,5,FALSE))</f>
        <v/>
      </c>
      <c r="K179" s="340" t="str">
        <f>IF(ISERROR(VLOOKUP($S179,'USER FORM2'!$B$10:$AU$21,6,FALSE)),"",VLOOKUP($S179,'USER FORM2'!$B$10:$AU$21,6,FALSE))</f>
        <v/>
      </c>
      <c r="L179" s="340" t="str">
        <f>IF(ISERROR(VLOOKUP($S179,'USER FORM2'!$B$10:$AU$21,7,FALSE)),"",VLOOKUP($S179,'USER FORM2'!$B$10:$AU$21,7,FALSE))</f>
        <v/>
      </c>
      <c r="M179" s="341" t="str">
        <f>IF(ISERROR(VLOOKUP($S179,'USER FORM2'!$B$10:$BB$21,51,FALSE)),"",VLOOKUP($S179,'USER FORM2'!$B$10:$BB$21,51,FALSE))</f>
        <v/>
      </c>
      <c r="N179" s="341" t="str">
        <f>IF(ISERROR(VLOOKUP($S179,'USER FORM2'!$B$10:$BB$21,52,FALSE)),"",VLOOKUP($S179,'USER FORM2'!$B$10:$BB$21,52,FALSE))</f>
        <v/>
      </c>
      <c r="O179" s="341" t="str">
        <f>IF(ISERROR(VLOOKUP($S179,'USER FORM2'!$B$10:$BB$21,12,FALSE)),"",VLOOKUP($S179,'USER FORM2'!$B$10:$BB$21,12,FALSE))</f>
        <v/>
      </c>
      <c r="P179" s="342" t="str">
        <f>IF(ISERROR(VLOOKUP($S179,'USER FORM2'!$B$10:$BB$21,13,FALSE)),"",IF(VLOOKUP($S179,'USER FORM2'!$B$10:$BB$21,13,FALSE)="","",VLOOKUP($S179,'USER FORM2'!$B$10:$BB$21,13,FALSE)))</f>
        <v/>
      </c>
      <c r="Q179" s="342" t="str">
        <f>IF(ISERROR(VLOOKUP($S179,'USER FORM2'!$B$10:$BB$21,16,FALSE)),"",VLOOKUP($S179,'USER FORM2'!$B$10:$BB$21,16,FALSE))</f>
        <v/>
      </c>
      <c r="R179" s="342" t="str">
        <f>IF(ISERROR(VLOOKUP($S179,'USER FORM2'!$B$10:$AW$21,43,FALSE)),"",VLOOKUP($S179,'USER FORM2'!$B$10:$AW$21,43,FALSE))</f>
        <v/>
      </c>
      <c r="S179" s="340" t="str">
        <f>IF('USER FORM3'!C180="","",'USER FORM3'!C180)</f>
        <v/>
      </c>
      <c r="T179" s="340" t="str">
        <f>IF('USER FORM3'!D180="","",'USER FORM3'!D180)</f>
        <v/>
      </c>
      <c r="U179" s="340" t="str">
        <f>IF('USER FORM3'!E180="","",'USER FORM3'!E180)</f>
        <v/>
      </c>
      <c r="V179" s="340" t="str">
        <f>IF('USER FORM3'!F180="","",'USER FORM3'!F180)</f>
        <v/>
      </c>
      <c r="W179" s="340" t="str">
        <f>IF('USER FORM3'!G180="","",'USER FORM3'!G180)</f>
        <v/>
      </c>
      <c r="X179" s="340" t="str">
        <f>IF('USER FORM3'!H180="","",'USER FORM3'!H180)</f>
        <v/>
      </c>
      <c r="Y179" s="340" t="str">
        <f>IF('USER FORM3'!I180="","",'USER FORM3'!I180)</f>
        <v/>
      </c>
      <c r="Z179" s="340" t="str">
        <f>IF('USER FORM3'!J180="","",'USER FORM3'!J180)</f>
        <v/>
      </c>
      <c r="AA179" s="340" t="str">
        <f>IF('USER FORM3'!K180="","",'USER FORM3'!K180)</f>
        <v/>
      </c>
      <c r="AB179" s="340" t="str">
        <f>IF('USER FORM3'!L180="","",'USER FORM3'!L180)</f>
        <v/>
      </c>
      <c r="AC179" s="340" t="str">
        <f>IF('USER FORM3'!M180="","",'USER FORM3'!M180)</f>
        <v/>
      </c>
      <c r="AD179" s="340" t="str">
        <f>IF('USER FORM3'!N180="","",'USER FORM3'!N180)</f>
        <v/>
      </c>
      <c r="AE179" s="340" t="str">
        <f>IF('USER FORM3'!O180="","",'USER FORM3'!O180)</f>
        <v/>
      </c>
      <c r="AF179" s="340" t="str">
        <f>IF('USER FORM3'!P180="","",'USER FORM3'!P180)</f>
        <v/>
      </c>
      <c r="AG179" s="340" t="str">
        <f>IF('USER FORM3'!Q180="","",'USER FORM3'!Q180)</f>
        <v/>
      </c>
      <c r="AH179" s="14"/>
      <c r="AI179" s="14"/>
      <c r="AJ179" s="14"/>
      <c r="AK179" s="14"/>
      <c r="AL179" s="14"/>
      <c r="AM179" s="332" t="str">
        <f>'USER FORM3'!$AY$17</f>
        <v/>
      </c>
      <c r="AN179" s="335" t="str">
        <f>'USER FORM3'!$AY$24</f>
        <v/>
      </c>
      <c r="AO179" s="336" t="str">
        <f>'USER FORM3'!$AY$18</f>
        <v/>
      </c>
      <c r="AP179" s="336" t="str">
        <f>'USER FORM3'!$AY$20</f>
        <v/>
      </c>
      <c r="AQ179" s="337" t="str">
        <f>'USER FORM3'!$AY$19</f>
        <v/>
      </c>
      <c r="AR179" s="337" t="str">
        <f>'USER FORM3'!$AY$22</f>
        <v/>
      </c>
      <c r="AS179" s="436" t="str">
        <f>'USER FORM3'!$AY$36</f>
        <v/>
      </c>
      <c r="AT179" s="336">
        <f>'USER FORM3'!$AY$23</f>
        <v>1</v>
      </c>
      <c r="AU179" s="336" t="str">
        <f>'USER FORM3'!$AY$21</f>
        <v/>
      </c>
      <c r="AV179" s="337" t="str">
        <f>IFERROR('USER FORM3'!$AY$25,"")</f>
        <v/>
      </c>
      <c r="AW179" s="338">
        <f>COUNTIFS(DEGREE_TYPE,"Bachelor",'USER FORM2'!$N$10:$N$21,"PROGRAM GRADUATED")+COUNTIFS(DEGREE_TYPE,"Bachelor",'USER FORM2'!$N$10:$N$21,"PROGRAM IN PROGRESS")</f>
        <v>0</v>
      </c>
      <c r="AX179" s="338">
        <f t="shared" si="4"/>
        <v>0</v>
      </c>
      <c r="AY179" s="338">
        <f t="shared" si="5"/>
        <v>0</v>
      </c>
      <c r="AZ179" s="332" t="str">
        <f>'USER FORM2'!$AQ$3</f>
        <v/>
      </c>
      <c r="BA179" s="337" t="str">
        <f>'USER FORM5'!$AP$2</f>
        <v/>
      </c>
      <c r="BB179" s="332" t="str">
        <f>IF('USER FORM5'!$AE$2=0,"",'USER FORM5'!$AE$2)</f>
        <v>NO</v>
      </c>
      <c r="BC179" s="337" t="str">
        <f>'USER FORM5'!$AZ$2</f>
        <v>NO EXTC</v>
      </c>
      <c r="BD179" s="332" t="str">
        <f>IF('USER FEEDBACK'!$C$47=0,"",'USER FEEDBACK'!$C$47)</f>
        <v/>
      </c>
      <c r="BE179" t="str">
        <f>'USER FEEDBACK'!$Q$8</f>
        <v>NO</v>
      </c>
      <c r="BF179" t="str">
        <f>'USER FEEDBACK'!$Q$11</f>
        <v>Missing Information</v>
      </c>
      <c r="BG179" t="str">
        <f>'USER FEEDBACK'!$Q$14</f>
        <v>No</v>
      </c>
      <c r="BH179" t="str">
        <f>'USER FEEDBACK'!$Q$20&amp;" "&amp;'USER FEEDBACK'!$Q$21&amp;" "&amp;'USER FEEDBACK'!$Q$22</f>
        <v xml:space="preserve">  - -  - -</v>
      </c>
      <c r="BI179" t="str">
        <f>'USER FORM1'!$C$65</f>
        <v>VERSION 2</v>
      </c>
      <c r="BJ179">
        <f>'USER FORM4'!$G$38</f>
        <v>0</v>
      </c>
      <c r="BK179">
        <f>'USER FEEDBACK'!$V$7</f>
        <v>0</v>
      </c>
      <c r="BL179" t="str">
        <f>(IF(OR('USER FEEDBACK'!$Z$64,'USER FEEDBACK'!$Z$31="Q4R"),"Y","N"))</f>
        <v>N</v>
      </c>
      <c r="BM179">
        <f>'USER FORM1'!$D$25</f>
        <v>0</v>
      </c>
      <c r="BN179">
        <f>'USER FORM1'!$D$26</f>
        <v>0</v>
      </c>
      <c r="BO179">
        <f>'USER FORM1'!$D$27</f>
        <v>0</v>
      </c>
      <c r="BP179" t="str">
        <f>IF('USER FEEDBACK'!$AA$64=TRUE, "Y","N")</f>
        <v>N</v>
      </c>
      <c r="BQ179" t="str">
        <f>IF('USER FEEDBACK'!$AC$64=TRUE, "Y","N")</f>
        <v>N</v>
      </c>
      <c r="BR179" t="str">
        <f>IF('USER FEEDBACK'!$AB$64=TRUE, "Y","N")</f>
        <v>N</v>
      </c>
      <c r="BS179" t="str">
        <f>IF('USER FEEDBACK'!$AD$64=TRUE, "Y","N")</f>
        <v>N</v>
      </c>
      <c r="BT179" t="str">
        <f>IF('USER FEEDBACK'!$AE$64=TRUE, "Y","N")</f>
        <v>N</v>
      </c>
      <c r="BU179" t="str">
        <f>IF('USER FEEDBACK'!$AF$64=TRUE, "Y","N")</f>
        <v>N</v>
      </c>
      <c r="BV179">
        <f>'CHECK CONTEXT'!$B$8</f>
        <v>0</v>
      </c>
      <c r="BW179" s="15">
        <f>'CHECK CONTEXT'!$B$12</f>
        <v>0</v>
      </c>
      <c r="BX179">
        <f>'CHECK CONTEXT'!$I$5</f>
        <v>0</v>
      </c>
      <c r="BY179">
        <f ca="1">SUM('USER FEEDBACK'!$G$7:$G$17)</f>
        <v>0</v>
      </c>
      <c r="BZ179">
        <f>'CHECK CONTEXT'!$B$5</f>
        <v>0</v>
      </c>
      <c r="CA179">
        <f>'CHECK CONTEXT'!$B$6</f>
        <v>0</v>
      </c>
      <c r="CB179">
        <f>'CHECK CONTEXT'!$B$7</f>
        <v>0</v>
      </c>
      <c r="CC179">
        <f>'CHECK CONTEXT'!$B$8</f>
        <v>0</v>
      </c>
      <c r="CD179">
        <f>'CHECK CONTEXT'!$B$9</f>
        <v>0</v>
      </c>
    </row>
    <row r="180" spans="1:82">
      <c r="A180" s="332" t="str">
        <f>IF('USER FORM1'!$C$10="","",'USER FORM1'!$C$10)</f>
        <v/>
      </c>
      <c r="B180" s="332" t="str">
        <f>IF('USER FORM1'!$D$10="","",'USER FORM1'!$D$10)</f>
        <v/>
      </c>
      <c r="C180" s="332" t="str">
        <f>TRIM(IF('USER FORM1'!$E$10="", "",'USER FORM1'!$E$10))</f>
        <v/>
      </c>
      <c r="D180" s="332" t="str">
        <f>IF('USER FORM1'!$F$10="","",'USER FORM1'!$F$10)</f>
        <v/>
      </c>
      <c r="E180" s="332" t="str">
        <f>IF('USER FORM1'!$G$10="", "",'USER FORM1'!$G$10)</f>
        <v/>
      </c>
      <c r="F180" s="339" t="s">
        <v>16107</v>
      </c>
      <c r="G180" s="340" t="str">
        <f>IF(ISERROR(VLOOKUP($S180,'USER FORM2'!$B$10:$AU$21,2,FALSE)),"",VLOOKUP($S180,'USER FORM2'!$B$10:$AU$21,2,FALSE))</f>
        <v/>
      </c>
      <c r="H180" s="340" t="str">
        <f>IF(ISERROR(VLOOKUP($S180,'USER FORM2'!$B$10:$AU$21,3,FALSE)),"",VLOOKUP($S180,'USER FORM2'!$B$10:$AU$21,3,FALSE))</f>
        <v/>
      </c>
      <c r="I180" s="340" t="str">
        <f>IF(ISERROR(VLOOKUP($S180,'USER FORM2'!$B$10:$AU$21,4,FALSE)),"",VLOOKUP($S180,'USER FORM2'!$B$10:$AU$21,4,FALSE))</f>
        <v/>
      </c>
      <c r="J180" s="340" t="str">
        <f>IF(ISERROR(VLOOKUP($S180,'USER FORM2'!$B$10:$AU$21,5,FALSE)),"",VLOOKUP($S180,'USER FORM2'!$B$10:$AU$21,5,FALSE))</f>
        <v/>
      </c>
      <c r="K180" s="340" t="str">
        <f>IF(ISERROR(VLOOKUP($S180,'USER FORM2'!$B$10:$AU$21,6,FALSE)),"",VLOOKUP($S180,'USER FORM2'!$B$10:$AU$21,6,FALSE))</f>
        <v/>
      </c>
      <c r="L180" s="340" t="str">
        <f>IF(ISERROR(VLOOKUP($S180,'USER FORM2'!$B$10:$AU$21,7,FALSE)),"",VLOOKUP($S180,'USER FORM2'!$B$10:$AU$21,7,FALSE))</f>
        <v/>
      </c>
      <c r="M180" s="341" t="str">
        <f>IF(ISERROR(VLOOKUP($S180,'USER FORM2'!$B$10:$BB$21,51,FALSE)),"",VLOOKUP($S180,'USER FORM2'!$B$10:$BB$21,51,FALSE))</f>
        <v/>
      </c>
      <c r="N180" s="341" t="str">
        <f>IF(ISERROR(VLOOKUP($S180,'USER FORM2'!$B$10:$BB$21,52,FALSE)),"",VLOOKUP($S180,'USER FORM2'!$B$10:$BB$21,52,FALSE))</f>
        <v/>
      </c>
      <c r="O180" s="341" t="str">
        <f>IF(ISERROR(VLOOKUP($S180,'USER FORM2'!$B$10:$BB$21,12,FALSE)),"",VLOOKUP($S180,'USER FORM2'!$B$10:$BB$21,12,FALSE))</f>
        <v/>
      </c>
      <c r="P180" s="342" t="str">
        <f>IF(ISERROR(VLOOKUP($S180,'USER FORM2'!$B$10:$BB$21,13,FALSE)),"",IF(VLOOKUP($S180,'USER FORM2'!$B$10:$BB$21,13,FALSE)="","",VLOOKUP($S180,'USER FORM2'!$B$10:$BB$21,13,FALSE)))</f>
        <v/>
      </c>
      <c r="Q180" s="342" t="str">
        <f>IF(ISERROR(VLOOKUP($S180,'USER FORM2'!$B$10:$BB$21,16,FALSE)),"",VLOOKUP($S180,'USER FORM2'!$B$10:$BB$21,16,FALSE))</f>
        <v/>
      </c>
      <c r="R180" s="342" t="str">
        <f>IF(ISERROR(VLOOKUP($S180,'USER FORM2'!$B$10:$AW$21,43,FALSE)),"",VLOOKUP($S180,'USER FORM2'!$B$10:$AW$21,43,FALSE))</f>
        <v/>
      </c>
      <c r="S180" s="340" t="str">
        <f>IF('USER FORM3'!C181="","",'USER FORM3'!C181)</f>
        <v/>
      </c>
      <c r="T180" s="340" t="str">
        <f>IF('USER FORM3'!D181="","",'USER FORM3'!D181)</f>
        <v/>
      </c>
      <c r="U180" s="340" t="str">
        <f>IF('USER FORM3'!E181="","",'USER FORM3'!E181)</f>
        <v/>
      </c>
      <c r="V180" s="340" t="str">
        <f>IF('USER FORM3'!F181="","",'USER FORM3'!F181)</f>
        <v/>
      </c>
      <c r="W180" s="340" t="str">
        <f>IF('USER FORM3'!G181="","",'USER FORM3'!G181)</f>
        <v/>
      </c>
      <c r="X180" s="340" t="str">
        <f>IF('USER FORM3'!H181="","",'USER FORM3'!H181)</f>
        <v/>
      </c>
      <c r="Y180" s="340" t="str">
        <f>IF('USER FORM3'!I181="","",'USER FORM3'!I181)</f>
        <v/>
      </c>
      <c r="Z180" s="340" t="str">
        <f>IF('USER FORM3'!J181="","",'USER FORM3'!J181)</f>
        <v/>
      </c>
      <c r="AA180" s="340" t="str">
        <f>IF('USER FORM3'!K181="","",'USER FORM3'!K181)</f>
        <v/>
      </c>
      <c r="AB180" s="340" t="str">
        <f>IF('USER FORM3'!L181="","",'USER FORM3'!L181)</f>
        <v/>
      </c>
      <c r="AC180" s="340" t="str">
        <f>IF('USER FORM3'!M181="","",'USER FORM3'!M181)</f>
        <v/>
      </c>
      <c r="AD180" s="340" t="str">
        <f>IF('USER FORM3'!N181="","",'USER FORM3'!N181)</f>
        <v/>
      </c>
      <c r="AE180" s="340" t="str">
        <f>IF('USER FORM3'!O181="","",'USER FORM3'!O181)</f>
        <v/>
      </c>
      <c r="AF180" s="340" t="str">
        <f>IF('USER FORM3'!P181="","",'USER FORM3'!P181)</f>
        <v/>
      </c>
      <c r="AG180" s="340" t="str">
        <f>IF('USER FORM3'!Q181="","",'USER FORM3'!Q181)</f>
        <v/>
      </c>
      <c r="AH180" s="14"/>
      <c r="AI180" s="14"/>
      <c r="AJ180" s="14"/>
      <c r="AK180" s="14"/>
      <c r="AL180" s="14"/>
      <c r="AM180" s="332" t="str">
        <f>'USER FORM3'!$AY$17</f>
        <v/>
      </c>
      <c r="AN180" s="335" t="str">
        <f>'USER FORM3'!$AY$24</f>
        <v/>
      </c>
      <c r="AO180" s="336" t="str">
        <f>'USER FORM3'!$AY$18</f>
        <v/>
      </c>
      <c r="AP180" s="336" t="str">
        <f>'USER FORM3'!$AY$20</f>
        <v/>
      </c>
      <c r="AQ180" s="337" t="str">
        <f>'USER FORM3'!$AY$19</f>
        <v/>
      </c>
      <c r="AR180" s="337" t="str">
        <f>'USER FORM3'!$AY$22</f>
        <v/>
      </c>
      <c r="AS180" s="436" t="str">
        <f>'USER FORM3'!$AY$36</f>
        <v/>
      </c>
      <c r="AT180" s="336">
        <f>'USER FORM3'!$AY$23</f>
        <v>1</v>
      </c>
      <c r="AU180" s="336" t="str">
        <f>'USER FORM3'!$AY$21</f>
        <v/>
      </c>
      <c r="AV180" s="337" t="str">
        <f>IFERROR('USER FORM3'!$AY$25,"")</f>
        <v/>
      </c>
      <c r="AW180" s="338">
        <f>COUNTIFS(DEGREE_TYPE,"Bachelor",'USER FORM2'!$N$10:$N$21,"PROGRAM GRADUATED")+COUNTIFS(DEGREE_TYPE,"Bachelor",'USER FORM2'!$N$10:$N$21,"PROGRAM IN PROGRESS")</f>
        <v>0</v>
      </c>
      <c r="AX180" s="338">
        <f t="shared" si="4"/>
        <v>0</v>
      </c>
      <c r="AY180" s="338">
        <f t="shared" si="5"/>
        <v>0</v>
      </c>
      <c r="AZ180" s="332" t="str">
        <f>'USER FORM2'!$AQ$3</f>
        <v/>
      </c>
      <c r="BA180" s="337" t="str">
        <f>'USER FORM5'!$AP$2</f>
        <v/>
      </c>
      <c r="BB180" s="332" t="str">
        <f>IF('USER FORM5'!$AE$2=0,"",'USER FORM5'!$AE$2)</f>
        <v>NO</v>
      </c>
      <c r="BC180" s="337" t="str">
        <f>'USER FORM5'!$AZ$2</f>
        <v>NO EXTC</v>
      </c>
      <c r="BD180" s="332" t="str">
        <f>IF('USER FEEDBACK'!$C$47=0,"",'USER FEEDBACK'!$C$47)</f>
        <v/>
      </c>
      <c r="BE180" t="str">
        <f>'USER FEEDBACK'!$Q$8</f>
        <v>NO</v>
      </c>
      <c r="BF180" t="str">
        <f>'USER FEEDBACK'!$Q$11</f>
        <v>Missing Information</v>
      </c>
      <c r="BG180" t="str">
        <f>'USER FEEDBACK'!$Q$14</f>
        <v>No</v>
      </c>
      <c r="BH180" t="str">
        <f>'USER FEEDBACK'!$Q$20&amp;" "&amp;'USER FEEDBACK'!$Q$21&amp;" "&amp;'USER FEEDBACK'!$Q$22</f>
        <v xml:space="preserve">  - -  - -</v>
      </c>
      <c r="BI180" t="str">
        <f>'USER FORM1'!$C$65</f>
        <v>VERSION 2</v>
      </c>
      <c r="BJ180">
        <f>'USER FORM4'!$G$38</f>
        <v>0</v>
      </c>
      <c r="BK180">
        <f>'USER FEEDBACK'!$V$7</f>
        <v>0</v>
      </c>
      <c r="BL180" t="str">
        <f>(IF(OR('USER FEEDBACK'!$Z$64,'USER FEEDBACK'!$Z$31="Q4R"),"Y","N"))</f>
        <v>N</v>
      </c>
      <c r="BM180">
        <f>'USER FORM1'!$D$25</f>
        <v>0</v>
      </c>
      <c r="BN180">
        <f>'USER FORM1'!$D$26</f>
        <v>0</v>
      </c>
      <c r="BO180">
        <f>'USER FORM1'!$D$27</f>
        <v>0</v>
      </c>
      <c r="BP180" t="str">
        <f>IF('USER FEEDBACK'!$AA$64=TRUE, "Y","N")</f>
        <v>N</v>
      </c>
      <c r="BQ180" t="str">
        <f>IF('USER FEEDBACK'!$AC$64=TRUE, "Y","N")</f>
        <v>N</v>
      </c>
      <c r="BR180" t="str">
        <f>IF('USER FEEDBACK'!$AB$64=TRUE, "Y","N")</f>
        <v>N</v>
      </c>
      <c r="BS180" t="str">
        <f>IF('USER FEEDBACK'!$AD$64=TRUE, "Y","N")</f>
        <v>N</v>
      </c>
      <c r="BT180" t="str">
        <f>IF('USER FEEDBACK'!$AE$64=TRUE, "Y","N")</f>
        <v>N</v>
      </c>
      <c r="BU180" t="str">
        <f>IF('USER FEEDBACK'!$AF$64=TRUE, "Y","N")</f>
        <v>N</v>
      </c>
      <c r="BV180">
        <f>'CHECK CONTEXT'!$B$8</f>
        <v>0</v>
      </c>
      <c r="BW180" s="15">
        <f>'CHECK CONTEXT'!$B$12</f>
        <v>0</v>
      </c>
      <c r="BX180">
        <f>'CHECK CONTEXT'!$I$5</f>
        <v>0</v>
      </c>
      <c r="BY180">
        <f ca="1">SUM('USER FEEDBACK'!$G$7:$G$17)</f>
        <v>0</v>
      </c>
      <c r="BZ180">
        <f>'CHECK CONTEXT'!$B$5</f>
        <v>0</v>
      </c>
      <c r="CA180">
        <f>'CHECK CONTEXT'!$B$6</f>
        <v>0</v>
      </c>
      <c r="CB180">
        <f>'CHECK CONTEXT'!$B$7</f>
        <v>0</v>
      </c>
      <c r="CC180">
        <f>'CHECK CONTEXT'!$B$8</f>
        <v>0</v>
      </c>
      <c r="CD180">
        <f>'CHECK CONTEXT'!$B$9</f>
        <v>0</v>
      </c>
    </row>
    <row r="181" spans="1:82">
      <c r="A181" s="332" t="str">
        <f>IF('USER FORM1'!$C$10="","",'USER FORM1'!$C$10)</f>
        <v/>
      </c>
      <c r="B181" s="332" t="str">
        <f>IF('USER FORM1'!$D$10="","",'USER FORM1'!$D$10)</f>
        <v/>
      </c>
      <c r="C181" s="332" t="str">
        <f>TRIM(IF('USER FORM1'!$E$10="", "",'USER FORM1'!$E$10))</f>
        <v/>
      </c>
      <c r="D181" s="332" t="str">
        <f>IF('USER FORM1'!$F$10="","",'USER FORM1'!$F$10)</f>
        <v/>
      </c>
      <c r="E181" s="332" t="str">
        <f>IF('USER FORM1'!$G$10="", "",'USER FORM1'!$G$10)</f>
        <v/>
      </c>
      <c r="F181" s="339" t="s">
        <v>16107</v>
      </c>
      <c r="G181" s="340" t="str">
        <f>IF(ISERROR(VLOOKUP($S181,'USER FORM2'!$B$10:$AU$21,2,FALSE)),"",VLOOKUP($S181,'USER FORM2'!$B$10:$AU$21,2,FALSE))</f>
        <v/>
      </c>
      <c r="H181" s="340" t="str">
        <f>IF(ISERROR(VLOOKUP($S181,'USER FORM2'!$B$10:$AU$21,3,FALSE)),"",VLOOKUP($S181,'USER FORM2'!$B$10:$AU$21,3,FALSE))</f>
        <v/>
      </c>
      <c r="I181" s="340" t="str">
        <f>IF(ISERROR(VLOOKUP($S181,'USER FORM2'!$B$10:$AU$21,4,FALSE)),"",VLOOKUP($S181,'USER FORM2'!$B$10:$AU$21,4,FALSE))</f>
        <v/>
      </c>
      <c r="J181" s="340" t="str">
        <f>IF(ISERROR(VLOOKUP($S181,'USER FORM2'!$B$10:$AU$21,5,FALSE)),"",VLOOKUP($S181,'USER FORM2'!$B$10:$AU$21,5,FALSE))</f>
        <v/>
      </c>
      <c r="K181" s="340" t="str">
        <f>IF(ISERROR(VLOOKUP($S181,'USER FORM2'!$B$10:$AU$21,6,FALSE)),"",VLOOKUP($S181,'USER FORM2'!$B$10:$AU$21,6,FALSE))</f>
        <v/>
      </c>
      <c r="L181" s="340" t="str">
        <f>IF(ISERROR(VLOOKUP($S181,'USER FORM2'!$B$10:$AU$21,7,FALSE)),"",VLOOKUP($S181,'USER FORM2'!$B$10:$AU$21,7,FALSE))</f>
        <v/>
      </c>
      <c r="M181" s="341" t="str">
        <f>IF(ISERROR(VLOOKUP($S181,'USER FORM2'!$B$10:$BB$21,51,FALSE)),"",VLOOKUP($S181,'USER FORM2'!$B$10:$BB$21,51,FALSE))</f>
        <v/>
      </c>
      <c r="N181" s="341" t="str">
        <f>IF(ISERROR(VLOOKUP($S181,'USER FORM2'!$B$10:$BB$21,52,FALSE)),"",VLOOKUP($S181,'USER FORM2'!$B$10:$BB$21,52,FALSE))</f>
        <v/>
      </c>
      <c r="O181" s="341" t="str">
        <f>IF(ISERROR(VLOOKUP($S181,'USER FORM2'!$B$10:$BB$21,12,FALSE)),"",VLOOKUP($S181,'USER FORM2'!$B$10:$BB$21,12,FALSE))</f>
        <v/>
      </c>
      <c r="P181" s="342" t="str">
        <f>IF(ISERROR(VLOOKUP($S181,'USER FORM2'!$B$10:$BB$21,13,FALSE)),"",IF(VLOOKUP($S181,'USER FORM2'!$B$10:$BB$21,13,FALSE)="","",VLOOKUP($S181,'USER FORM2'!$B$10:$BB$21,13,FALSE)))</f>
        <v/>
      </c>
      <c r="Q181" s="342" t="str">
        <f>IF(ISERROR(VLOOKUP($S181,'USER FORM2'!$B$10:$BB$21,16,FALSE)),"",VLOOKUP($S181,'USER FORM2'!$B$10:$BB$21,16,FALSE))</f>
        <v/>
      </c>
      <c r="R181" s="342" t="str">
        <f>IF(ISERROR(VLOOKUP($S181,'USER FORM2'!$B$10:$AW$21,43,FALSE)),"",VLOOKUP($S181,'USER FORM2'!$B$10:$AW$21,43,FALSE))</f>
        <v/>
      </c>
      <c r="S181" s="340" t="str">
        <f>IF('USER FORM3'!C182="","",'USER FORM3'!C182)</f>
        <v/>
      </c>
      <c r="T181" s="340" t="str">
        <f>IF('USER FORM3'!D182="","",'USER FORM3'!D182)</f>
        <v/>
      </c>
      <c r="U181" s="340" t="str">
        <f>IF('USER FORM3'!E182="","",'USER FORM3'!E182)</f>
        <v/>
      </c>
      <c r="V181" s="340" t="str">
        <f>IF('USER FORM3'!F182="","",'USER FORM3'!F182)</f>
        <v/>
      </c>
      <c r="W181" s="340" t="str">
        <f>IF('USER FORM3'!G182="","",'USER FORM3'!G182)</f>
        <v/>
      </c>
      <c r="X181" s="340" t="str">
        <f>IF('USER FORM3'!H182="","",'USER FORM3'!H182)</f>
        <v/>
      </c>
      <c r="Y181" s="340" t="str">
        <f>IF('USER FORM3'!I182="","",'USER FORM3'!I182)</f>
        <v/>
      </c>
      <c r="Z181" s="340" t="str">
        <f>IF('USER FORM3'!J182="","",'USER FORM3'!J182)</f>
        <v/>
      </c>
      <c r="AA181" s="340" t="str">
        <f>IF('USER FORM3'!K182="","",'USER FORM3'!K182)</f>
        <v/>
      </c>
      <c r="AB181" s="340" t="str">
        <f>IF('USER FORM3'!L182="","",'USER FORM3'!L182)</f>
        <v/>
      </c>
      <c r="AC181" s="340" t="str">
        <f>IF('USER FORM3'!M182="","",'USER FORM3'!M182)</f>
        <v/>
      </c>
      <c r="AD181" s="340" t="str">
        <f>IF('USER FORM3'!N182="","",'USER FORM3'!N182)</f>
        <v/>
      </c>
      <c r="AE181" s="340" t="str">
        <f>IF('USER FORM3'!O182="","",'USER FORM3'!O182)</f>
        <v/>
      </c>
      <c r="AF181" s="340" t="str">
        <f>IF('USER FORM3'!P182="","",'USER FORM3'!P182)</f>
        <v/>
      </c>
      <c r="AG181" s="340" t="str">
        <f>IF('USER FORM3'!Q182="","",'USER FORM3'!Q182)</f>
        <v/>
      </c>
      <c r="AH181" s="14"/>
      <c r="AI181" s="14"/>
      <c r="AJ181" s="14"/>
      <c r="AK181" s="14"/>
      <c r="AL181" s="14"/>
      <c r="AM181" s="332" t="str">
        <f>'USER FORM3'!$AY$17</f>
        <v/>
      </c>
      <c r="AN181" s="335" t="str">
        <f>'USER FORM3'!$AY$24</f>
        <v/>
      </c>
      <c r="AO181" s="336" t="str">
        <f>'USER FORM3'!$AY$18</f>
        <v/>
      </c>
      <c r="AP181" s="336" t="str">
        <f>'USER FORM3'!$AY$20</f>
        <v/>
      </c>
      <c r="AQ181" s="337" t="str">
        <f>'USER FORM3'!$AY$19</f>
        <v/>
      </c>
      <c r="AR181" s="337" t="str">
        <f>'USER FORM3'!$AY$22</f>
        <v/>
      </c>
      <c r="AS181" s="436" t="str">
        <f>'USER FORM3'!$AY$36</f>
        <v/>
      </c>
      <c r="AT181" s="336">
        <f>'USER FORM3'!$AY$23</f>
        <v>1</v>
      </c>
      <c r="AU181" s="336" t="str">
        <f>'USER FORM3'!$AY$21</f>
        <v/>
      </c>
      <c r="AV181" s="337" t="str">
        <f>IFERROR('USER FORM3'!$AY$25,"")</f>
        <v/>
      </c>
      <c r="AW181" s="338">
        <f>COUNTIFS(DEGREE_TYPE,"Bachelor",'USER FORM2'!$N$10:$N$21,"PROGRAM GRADUATED")+COUNTIFS(DEGREE_TYPE,"Bachelor",'USER FORM2'!$N$10:$N$21,"PROGRAM IN PROGRESS")</f>
        <v>0</v>
      </c>
      <c r="AX181" s="338">
        <f t="shared" si="4"/>
        <v>0</v>
      </c>
      <c r="AY181" s="338">
        <f t="shared" si="5"/>
        <v>0</v>
      </c>
      <c r="AZ181" s="332" t="str">
        <f>'USER FORM2'!$AQ$3</f>
        <v/>
      </c>
      <c r="BA181" s="337" t="str">
        <f>'USER FORM5'!$AP$2</f>
        <v/>
      </c>
      <c r="BB181" s="332" t="str">
        <f>IF('USER FORM5'!$AE$2=0,"",'USER FORM5'!$AE$2)</f>
        <v>NO</v>
      </c>
      <c r="BC181" s="337" t="str">
        <f>'USER FORM5'!$AZ$2</f>
        <v>NO EXTC</v>
      </c>
      <c r="BD181" s="332" t="str">
        <f>IF('USER FEEDBACK'!$C$47=0,"",'USER FEEDBACK'!$C$47)</f>
        <v/>
      </c>
      <c r="BE181" t="str">
        <f>'USER FEEDBACK'!$Q$8</f>
        <v>NO</v>
      </c>
      <c r="BF181" t="str">
        <f>'USER FEEDBACK'!$Q$11</f>
        <v>Missing Information</v>
      </c>
      <c r="BG181" t="str">
        <f>'USER FEEDBACK'!$Q$14</f>
        <v>No</v>
      </c>
      <c r="BH181" t="str">
        <f>'USER FEEDBACK'!$Q$20&amp;" "&amp;'USER FEEDBACK'!$Q$21&amp;" "&amp;'USER FEEDBACK'!$Q$22</f>
        <v xml:space="preserve">  - -  - -</v>
      </c>
      <c r="BI181" t="str">
        <f>'USER FORM1'!$C$65</f>
        <v>VERSION 2</v>
      </c>
      <c r="BJ181">
        <f>'USER FORM4'!$G$38</f>
        <v>0</v>
      </c>
      <c r="BK181">
        <f>'USER FEEDBACK'!$V$7</f>
        <v>0</v>
      </c>
      <c r="BL181" t="str">
        <f>(IF(OR('USER FEEDBACK'!$Z$64,'USER FEEDBACK'!$Z$31="Q4R"),"Y","N"))</f>
        <v>N</v>
      </c>
      <c r="BM181">
        <f>'USER FORM1'!$D$25</f>
        <v>0</v>
      </c>
      <c r="BN181">
        <f>'USER FORM1'!$D$26</f>
        <v>0</v>
      </c>
      <c r="BO181">
        <f>'USER FORM1'!$D$27</f>
        <v>0</v>
      </c>
      <c r="BP181" t="str">
        <f>IF('USER FEEDBACK'!$AA$64=TRUE, "Y","N")</f>
        <v>N</v>
      </c>
      <c r="BQ181" t="str">
        <f>IF('USER FEEDBACK'!$AC$64=TRUE, "Y","N")</f>
        <v>N</v>
      </c>
      <c r="BR181" t="str">
        <f>IF('USER FEEDBACK'!$AB$64=TRUE, "Y","N")</f>
        <v>N</v>
      </c>
      <c r="BS181" t="str">
        <f>IF('USER FEEDBACK'!$AD$64=TRUE, "Y","N")</f>
        <v>N</v>
      </c>
      <c r="BT181" t="str">
        <f>IF('USER FEEDBACK'!$AE$64=TRUE, "Y","N")</f>
        <v>N</v>
      </c>
      <c r="BU181" t="str">
        <f>IF('USER FEEDBACK'!$AF$64=TRUE, "Y","N")</f>
        <v>N</v>
      </c>
      <c r="BV181">
        <f>'CHECK CONTEXT'!$B$8</f>
        <v>0</v>
      </c>
      <c r="BW181" s="15">
        <f>'CHECK CONTEXT'!$B$12</f>
        <v>0</v>
      </c>
      <c r="BX181">
        <f>'CHECK CONTEXT'!$I$5</f>
        <v>0</v>
      </c>
      <c r="BY181">
        <f ca="1">SUM('USER FEEDBACK'!$G$7:$G$17)</f>
        <v>0</v>
      </c>
      <c r="BZ181">
        <f>'CHECK CONTEXT'!$B$5</f>
        <v>0</v>
      </c>
      <c r="CA181">
        <f>'CHECK CONTEXT'!$B$6</f>
        <v>0</v>
      </c>
      <c r="CB181">
        <f>'CHECK CONTEXT'!$B$7</f>
        <v>0</v>
      </c>
      <c r="CC181">
        <f>'CHECK CONTEXT'!$B$8</f>
        <v>0</v>
      </c>
      <c r="CD181">
        <f>'CHECK CONTEXT'!$B$9</f>
        <v>0</v>
      </c>
    </row>
    <row r="182" spans="1:82">
      <c r="A182" s="332" t="str">
        <f>IF('USER FORM1'!$C$10="","",'USER FORM1'!$C$10)</f>
        <v/>
      </c>
      <c r="B182" s="332" t="str">
        <f>IF('USER FORM1'!$D$10="","",'USER FORM1'!$D$10)</f>
        <v/>
      </c>
      <c r="C182" s="332" t="str">
        <f>TRIM(IF('USER FORM1'!$E$10="", "",'USER FORM1'!$E$10))</f>
        <v/>
      </c>
      <c r="D182" s="332" t="str">
        <f>IF('USER FORM1'!$F$10="","",'USER FORM1'!$F$10)</f>
        <v/>
      </c>
      <c r="E182" s="332" t="str">
        <f>IF('USER FORM1'!$G$10="", "",'USER FORM1'!$G$10)</f>
        <v/>
      </c>
      <c r="F182" s="339" t="s">
        <v>16107</v>
      </c>
      <c r="G182" s="340" t="str">
        <f>IF(ISERROR(VLOOKUP($S182,'USER FORM2'!$B$10:$AU$21,2,FALSE)),"",VLOOKUP($S182,'USER FORM2'!$B$10:$AU$21,2,FALSE))</f>
        <v/>
      </c>
      <c r="H182" s="340" t="str">
        <f>IF(ISERROR(VLOOKUP($S182,'USER FORM2'!$B$10:$AU$21,3,FALSE)),"",VLOOKUP($S182,'USER FORM2'!$B$10:$AU$21,3,FALSE))</f>
        <v/>
      </c>
      <c r="I182" s="340" t="str">
        <f>IF(ISERROR(VLOOKUP($S182,'USER FORM2'!$B$10:$AU$21,4,FALSE)),"",VLOOKUP($S182,'USER FORM2'!$B$10:$AU$21,4,FALSE))</f>
        <v/>
      </c>
      <c r="J182" s="340" t="str">
        <f>IF(ISERROR(VLOOKUP($S182,'USER FORM2'!$B$10:$AU$21,5,FALSE)),"",VLOOKUP($S182,'USER FORM2'!$B$10:$AU$21,5,FALSE))</f>
        <v/>
      </c>
      <c r="K182" s="340" t="str">
        <f>IF(ISERROR(VLOOKUP($S182,'USER FORM2'!$B$10:$AU$21,6,FALSE)),"",VLOOKUP($S182,'USER FORM2'!$B$10:$AU$21,6,FALSE))</f>
        <v/>
      </c>
      <c r="L182" s="340" t="str">
        <f>IF(ISERROR(VLOOKUP($S182,'USER FORM2'!$B$10:$AU$21,7,FALSE)),"",VLOOKUP($S182,'USER FORM2'!$B$10:$AU$21,7,FALSE))</f>
        <v/>
      </c>
      <c r="M182" s="341" t="str">
        <f>IF(ISERROR(VLOOKUP($S182,'USER FORM2'!$B$10:$BB$21,51,FALSE)),"",VLOOKUP($S182,'USER FORM2'!$B$10:$BB$21,51,FALSE))</f>
        <v/>
      </c>
      <c r="N182" s="341" t="str">
        <f>IF(ISERROR(VLOOKUP($S182,'USER FORM2'!$B$10:$BB$21,52,FALSE)),"",VLOOKUP($S182,'USER FORM2'!$B$10:$BB$21,52,FALSE))</f>
        <v/>
      </c>
      <c r="O182" s="341" t="str">
        <f>IF(ISERROR(VLOOKUP($S182,'USER FORM2'!$B$10:$BB$21,12,FALSE)),"",VLOOKUP($S182,'USER FORM2'!$B$10:$BB$21,12,FALSE))</f>
        <v/>
      </c>
      <c r="P182" s="342" t="str">
        <f>IF(ISERROR(VLOOKUP($S182,'USER FORM2'!$B$10:$BB$21,13,FALSE)),"",IF(VLOOKUP($S182,'USER FORM2'!$B$10:$BB$21,13,FALSE)="","",VLOOKUP($S182,'USER FORM2'!$B$10:$BB$21,13,FALSE)))</f>
        <v/>
      </c>
      <c r="Q182" s="342" t="str">
        <f>IF(ISERROR(VLOOKUP($S182,'USER FORM2'!$B$10:$BB$21,16,FALSE)),"",VLOOKUP($S182,'USER FORM2'!$B$10:$BB$21,16,FALSE))</f>
        <v/>
      </c>
      <c r="R182" s="342" t="str">
        <f>IF(ISERROR(VLOOKUP($S182,'USER FORM2'!$B$10:$AW$21,43,FALSE)),"",VLOOKUP($S182,'USER FORM2'!$B$10:$AW$21,43,FALSE))</f>
        <v/>
      </c>
      <c r="S182" s="340" t="str">
        <f>IF('USER FORM3'!C183="","",'USER FORM3'!C183)</f>
        <v/>
      </c>
      <c r="T182" s="340" t="str">
        <f>IF('USER FORM3'!D183="","",'USER FORM3'!D183)</f>
        <v/>
      </c>
      <c r="U182" s="340" t="str">
        <f>IF('USER FORM3'!E183="","",'USER FORM3'!E183)</f>
        <v/>
      </c>
      <c r="V182" s="340" t="str">
        <f>IF('USER FORM3'!F183="","",'USER FORM3'!F183)</f>
        <v/>
      </c>
      <c r="W182" s="340" t="str">
        <f>IF('USER FORM3'!G183="","",'USER FORM3'!G183)</f>
        <v/>
      </c>
      <c r="X182" s="340" t="str">
        <f>IF('USER FORM3'!H183="","",'USER FORM3'!H183)</f>
        <v/>
      </c>
      <c r="Y182" s="340" t="str">
        <f>IF('USER FORM3'!I183="","",'USER FORM3'!I183)</f>
        <v/>
      </c>
      <c r="Z182" s="340" t="str">
        <f>IF('USER FORM3'!J183="","",'USER FORM3'!J183)</f>
        <v/>
      </c>
      <c r="AA182" s="340" t="str">
        <f>IF('USER FORM3'!K183="","",'USER FORM3'!K183)</f>
        <v/>
      </c>
      <c r="AB182" s="340" t="str">
        <f>IF('USER FORM3'!L183="","",'USER FORM3'!L183)</f>
        <v/>
      </c>
      <c r="AC182" s="340" t="str">
        <f>IF('USER FORM3'!M183="","",'USER FORM3'!M183)</f>
        <v/>
      </c>
      <c r="AD182" s="340" t="str">
        <f>IF('USER FORM3'!N183="","",'USER FORM3'!N183)</f>
        <v/>
      </c>
      <c r="AE182" s="340" t="str">
        <f>IF('USER FORM3'!O183="","",'USER FORM3'!O183)</f>
        <v/>
      </c>
      <c r="AF182" s="340" t="str">
        <f>IF('USER FORM3'!P183="","",'USER FORM3'!P183)</f>
        <v/>
      </c>
      <c r="AG182" s="340" t="str">
        <f>IF('USER FORM3'!Q183="","",'USER FORM3'!Q183)</f>
        <v/>
      </c>
      <c r="AH182" s="14"/>
      <c r="AI182" s="14"/>
      <c r="AJ182" s="14"/>
      <c r="AK182" s="14"/>
      <c r="AL182" s="14"/>
      <c r="AM182" s="332" t="str">
        <f>'USER FORM3'!$AY$17</f>
        <v/>
      </c>
      <c r="AN182" s="335" t="str">
        <f>'USER FORM3'!$AY$24</f>
        <v/>
      </c>
      <c r="AO182" s="336" t="str">
        <f>'USER FORM3'!$AY$18</f>
        <v/>
      </c>
      <c r="AP182" s="336" t="str">
        <f>'USER FORM3'!$AY$20</f>
        <v/>
      </c>
      <c r="AQ182" s="337" t="str">
        <f>'USER FORM3'!$AY$19</f>
        <v/>
      </c>
      <c r="AR182" s="337" t="str">
        <f>'USER FORM3'!$AY$22</f>
        <v/>
      </c>
      <c r="AS182" s="436" t="str">
        <f>'USER FORM3'!$AY$36</f>
        <v/>
      </c>
      <c r="AT182" s="336">
        <f>'USER FORM3'!$AY$23</f>
        <v>1</v>
      </c>
      <c r="AU182" s="336" t="str">
        <f>'USER FORM3'!$AY$21</f>
        <v/>
      </c>
      <c r="AV182" s="337" t="str">
        <f>IFERROR('USER FORM3'!$AY$25,"")</f>
        <v/>
      </c>
      <c r="AW182" s="338">
        <f>COUNTIFS(DEGREE_TYPE,"Bachelor",'USER FORM2'!$N$10:$N$21,"PROGRAM GRADUATED")+COUNTIFS(DEGREE_TYPE,"Bachelor",'USER FORM2'!$N$10:$N$21,"PROGRAM IN PROGRESS")</f>
        <v>0</v>
      </c>
      <c r="AX182" s="338">
        <f t="shared" si="4"/>
        <v>0</v>
      </c>
      <c r="AY182" s="338">
        <f t="shared" si="5"/>
        <v>0</v>
      </c>
      <c r="AZ182" s="332" t="str">
        <f>'USER FORM2'!$AQ$3</f>
        <v/>
      </c>
      <c r="BA182" s="337" t="str">
        <f>'USER FORM5'!$AP$2</f>
        <v/>
      </c>
      <c r="BB182" s="332" t="str">
        <f>IF('USER FORM5'!$AE$2=0,"",'USER FORM5'!$AE$2)</f>
        <v>NO</v>
      </c>
      <c r="BC182" s="337" t="str">
        <f>'USER FORM5'!$AZ$2</f>
        <v>NO EXTC</v>
      </c>
      <c r="BD182" s="332" t="str">
        <f>IF('USER FEEDBACK'!$C$47=0,"",'USER FEEDBACK'!$C$47)</f>
        <v/>
      </c>
      <c r="BE182" t="str">
        <f>'USER FEEDBACK'!$Q$8</f>
        <v>NO</v>
      </c>
      <c r="BF182" t="str">
        <f>'USER FEEDBACK'!$Q$11</f>
        <v>Missing Information</v>
      </c>
      <c r="BG182" t="str">
        <f>'USER FEEDBACK'!$Q$14</f>
        <v>No</v>
      </c>
      <c r="BH182" t="str">
        <f>'USER FEEDBACK'!$Q$20&amp;" "&amp;'USER FEEDBACK'!$Q$21&amp;" "&amp;'USER FEEDBACK'!$Q$22</f>
        <v xml:space="preserve">  - -  - -</v>
      </c>
      <c r="BI182" t="str">
        <f>'USER FORM1'!$C$65</f>
        <v>VERSION 2</v>
      </c>
      <c r="BJ182">
        <f>'USER FORM4'!$G$38</f>
        <v>0</v>
      </c>
      <c r="BK182">
        <f>'USER FEEDBACK'!$V$7</f>
        <v>0</v>
      </c>
      <c r="BL182" t="str">
        <f>(IF(OR('USER FEEDBACK'!$Z$64,'USER FEEDBACK'!$Z$31="Q4R"),"Y","N"))</f>
        <v>N</v>
      </c>
      <c r="BM182">
        <f>'USER FORM1'!$D$25</f>
        <v>0</v>
      </c>
      <c r="BN182">
        <f>'USER FORM1'!$D$26</f>
        <v>0</v>
      </c>
      <c r="BO182">
        <f>'USER FORM1'!$D$27</f>
        <v>0</v>
      </c>
      <c r="BP182" t="str">
        <f>IF('USER FEEDBACK'!$AA$64=TRUE, "Y","N")</f>
        <v>N</v>
      </c>
      <c r="BQ182" t="str">
        <f>IF('USER FEEDBACK'!$AC$64=TRUE, "Y","N")</f>
        <v>N</v>
      </c>
      <c r="BR182" t="str">
        <f>IF('USER FEEDBACK'!$AB$64=TRUE, "Y","N")</f>
        <v>N</v>
      </c>
      <c r="BS182" t="str">
        <f>IF('USER FEEDBACK'!$AD$64=TRUE, "Y","N")</f>
        <v>N</v>
      </c>
      <c r="BT182" t="str">
        <f>IF('USER FEEDBACK'!$AE$64=TRUE, "Y","N")</f>
        <v>N</v>
      </c>
      <c r="BU182" t="str">
        <f>IF('USER FEEDBACK'!$AF$64=TRUE, "Y","N")</f>
        <v>N</v>
      </c>
      <c r="BV182">
        <f>'CHECK CONTEXT'!$B$8</f>
        <v>0</v>
      </c>
      <c r="BW182" s="15">
        <f>'CHECK CONTEXT'!$B$12</f>
        <v>0</v>
      </c>
      <c r="BX182">
        <f>'CHECK CONTEXT'!$I$5</f>
        <v>0</v>
      </c>
      <c r="BY182">
        <f ca="1">SUM('USER FEEDBACK'!$G$7:$G$17)</f>
        <v>0</v>
      </c>
      <c r="BZ182">
        <f>'CHECK CONTEXT'!$B$5</f>
        <v>0</v>
      </c>
      <c r="CA182">
        <f>'CHECK CONTEXT'!$B$6</f>
        <v>0</v>
      </c>
      <c r="CB182">
        <f>'CHECK CONTEXT'!$B$7</f>
        <v>0</v>
      </c>
      <c r="CC182">
        <f>'CHECK CONTEXT'!$B$8</f>
        <v>0</v>
      </c>
      <c r="CD182">
        <f>'CHECK CONTEXT'!$B$9</f>
        <v>0</v>
      </c>
    </row>
    <row r="183" spans="1:82">
      <c r="A183" s="332" t="str">
        <f>IF('USER FORM1'!$C$10="","",'USER FORM1'!$C$10)</f>
        <v/>
      </c>
      <c r="B183" s="332" t="str">
        <f>IF('USER FORM1'!$D$10="","",'USER FORM1'!$D$10)</f>
        <v/>
      </c>
      <c r="C183" s="332" t="str">
        <f>TRIM(IF('USER FORM1'!$E$10="", "",'USER FORM1'!$E$10))</f>
        <v/>
      </c>
      <c r="D183" s="332" t="str">
        <f>IF('USER FORM1'!$F$10="","",'USER FORM1'!$F$10)</f>
        <v/>
      </c>
      <c r="E183" s="332" t="str">
        <f>IF('USER FORM1'!$G$10="", "",'USER FORM1'!$G$10)</f>
        <v/>
      </c>
      <c r="F183" s="339" t="s">
        <v>16107</v>
      </c>
      <c r="G183" s="340" t="str">
        <f>IF(ISERROR(VLOOKUP($S183,'USER FORM2'!$B$10:$AU$21,2,FALSE)),"",VLOOKUP($S183,'USER FORM2'!$B$10:$AU$21,2,FALSE))</f>
        <v/>
      </c>
      <c r="H183" s="340" t="str">
        <f>IF(ISERROR(VLOOKUP($S183,'USER FORM2'!$B$10:$AU$21,3,FALSE)),"",VLOOKUP($S183,'USER FORM2'!$B$10:$AU$21,3,FALSE))</f>
        <v/>
      </c>
      <c r="I183" s="340" t="str">
        <f>IF(ISERROR(VLOOKUP($S183,'USER FORM2'!$B$10:$AU$21,4,FALSE)),"",VLOOKUP($S183,'USER FORM2'!$B$10:$AU$21,4,FALSE))</f>
        <v/>
      </c>
      <c r="J183" s="340" t="str">
        <f>IF(ISERROR(VLOOKUP($S183,'USER FORM2'!$B$10:$AU$21,5,FALSE)),"",VLOOKUP($S183,'USER FORM2'!$B$10:$AU$21,5,FALSE))</f>
        <v/>
      </c>
      <c r="K183" s="340" t="str">
        <f>IF(ISERROR(VLOOKUP($S183,'USER FORM2'!$B$10:$AU$21,6,FALSE)),"",VLOOKUP($S183,'USER FORM2'!$B$10:$AU$21,6,FALSE))</f>
        <v/>
      </c>
      <c r="L183" s="340" t="str">
        <f>IF(ISERROR(VLOOKUP($S183,'USER FORM2'!$B$10:$AU$21,7,FALSE)),"",VLOOKUP($S183,'USER FORM2'!$B$10:$AU$21,7,FALSE))</f>
        <v/>
      </c>
      <c r="M183" s="341" t="str">
        <f>IF(ISERROR(VLOOKUP($S183,'USER FORM2'!$B$10:$BB$21,51,FALSE)),"",VLOOKUP($S183,'USER FORM2'!$B$10:$BB$21,51,FALSE))</f>
        <v/>
      </c>
      <c r="N183" s="341" t="str">
        <f>IF(ISERROR(VLOOKUP($S183,'USER FORM2'!$B$10:$BB$21,52,FALSE)),"",VLOOKUP($S183,'USER FORM2'!$B$10:$BB$21,52,FALSE))</f>
        <v/>
      </c>
      <c r="O183" s="341" t="str">
        <f>IF(ISERROR(VLOOKUP($S183,'USER FORM2'!$B$10:$BB$21,12,FALSE)),"",VLOOKUP($S183,'USER FORM2'!$B$10:$BB$21,12,FALSE))</f>
        <v/>
      </c>
      <c r="P183" s="342" t="str">
        <f>IF(ISERROR(VLOOKUP($S183,'USER FORM2'!$B$10:$BB$21,13,FALSE)),"",IF(VLOOKUP($S183,'USER FORM2'!$B$10:$BB$21,13,FALSE)="","",VLOOKUP($S183,'USER FORM2'!$B$10:$BB$21,13,FALSE)))</f>
        <v/>
      </c>
      <c r="Q183" s="342" t="str">
        <f>IF(ISERROR(VLOOKUP($S183,'USER FORM2'!$B$10:$BB$21,16,FALSE)),"",VLOOKUP($S183,'USER FORM2'!$B$10:$BB$21,16,FALSE))</f>
        <v/>
      </c>
      <c r="R183" s="342" t="str">
        <f>IF(ISERROR(VLOOKUP($S183,'USER FORM2'!$B$10:$AW$21,43,FALSE)),"",VLOOKUP($S183,'USER FORM2'!$B$10:$AW$21,43,FALSE))</f>
        <v/>
      </c>
      <c r="S183" s="340" t="str">
        <f>IF('USER FORM3'!C184="","",'USER FORM3'!C184)</f>
        <v/>
      </c>
      <c r="T183" s="340" t="str">
        <f>IF('USER FORM3'!D184="","",'USER FORM3'!D184)</f>
        <v/>
      </c>
      <c r="U183" s="340" t="str">
        <f>IF('USER FORM3'!E184="","",'USER FORM3'!E184)</f>
        <v/>
      </c>
      <c r="V183" s="340" t="str">
        <f>IF('USER FORM3'!F184="","",'USER FORM3'!F184)</f>
        <v/>
      </c>
      <c r="W183" s="340" t="str">
        <f>IF('USER FORM3'!G184="","",'USER FORM3'!G184)</f>
        <v/>
      </c>
      <c r="X183" s="340" t="str">
        <f>IF('USER FORM3'!H184="","",'USER FORM3'!H184)</f>
        <v/>
      </c>
      <c r="Y183" s="340" t="str">
        <f>IF('USER FORM3'!I184="","",'USER FORM3'!I184)</f>
        <v/>
      </c>
      <c r="Z183" s="340" t="str">
        <f>IF('USER FORM3'!J184="","",'USER FORM3'!J184)</f>
        <v/>
      </c>
      <c r="AA183" s="340" t="str">
        <f>IF('USER FORM3'!K184="","",'USER FORM3'!K184)</f>
        <v/>
      </c>
      <c r="AB183" s="340" t="str">
        <f>IF('USER FORM3'!L184="","",'USER FORM3'!L184)</f>
        <v/>
      </c>
      <c r="AC183" s="340" t="str">
        <f>IF('USER FORM3'!M184="","",'USER FORM3'!M184)</f>
        <v/>
      </c>
      <c r="AD183" s="340" t="str">
        <f>IF('USER FORM3'!N184="","",'USER FORM3'!N184)</f>
        <v/>
      </c>
      <c r="AE183" s="340" t="str">
        <f>IF('USER FORM3'!O184="","",'USER FORM3'!O184)</f>
        <v/>
      </c>
      <c r="AF183" s="340" t="str">
        <f>IF('USER FORM3'!P184="","",'USER FORM3'!P184)</f>
        <v/>
      </c>
      <c r="AG183" s="340" t="str">
        <f>IF('USER FORM3'!Q184="","",'USER FORM3'!Q184)</f>
        <v/>
      </c>
      <c r="AH183" s="14"/>
      <c r="AI183" s="14"/>
      <c r="AJ183" s="14"/>
      <c r="AK183" s="14"/>
      <c r="AL183" s="14"/>
      <c r="AM183" s="332" t="str">
        <f>'USER FORM3'!$AY$17</f>
        <v/>
      </c>
      <c r="AN183" s="335" t="str">
        <f>'USER FORM3'!$AY$24</f>
        <v/>
      </c>
      <c r="AO183" s="336" t="str">
        <f>'USER FORM3'!$AY$18</f>
        <v/>
      </c>
      <c r="AP183" s="336" t="str">
        <f>'USER FORM3'!$AY$20</f>
        <v/>
      </c>
      <c r="AQ183" s="337" t="str">
        <f>'USER FORM3'!$AY$19</f>
        <v/>
      </c>
      <c r="AR183" s="337" t="str">
        <f>'USER FORM3'!$AY$22</f>
        <v/>
      </c>
      <c r="AS183" s="436" t="str">
        <f>'USER FORM3'!$AY$36</f>
        <v/>
      </c>
      <c r="AT183" s="336">
        <f>'USER FORM3'!$AY$23</f>
        <v>1</v>
      </c>
      <c r="AU183" s="336" t="str">
        <f>'USER FORM3'!$AY$21</f>
        <v/>
      </c>
      <c r="AV183" s="337" t="str">
        <f>IFERROR('USER FORM3'!$AY$25,"")</f>
        <v/>
      </c>
      <c r="AW183" s="338">
        <f>COUNTIFS(DEGREE_TYPE,"Bachelor",'USER FORM2'!$N$10:$N$21,"PROGRAM GRADUATED")+COUNTIFS(DEGREE_TYPE,"Bachelor",'USER FORM2'!$N$10:$N$21,"PROGRAM IN PROGRESS")</f>
        <v>0</v>
      </c>
      <c r="AX183" s="338">
        <f t="shared" si="4"/>
        <v>0</v>
      </c>
      <c r="AY183" s="338">
        <f t="shared" si="5"/>
        <v>0</v>
      </c>
      <c r="AZ183" s="332" t="str">
        <f>'USER FORM2'!$AQ$3</f>
        <v/>
      </c>
      <c r="BA183" s="337" t="str">
        <f>'USER FORM5'!$AP$2</f>
        <v/>
      </c>
      <c r="BB183" s="332" t="str">
        <f>IF('USER FORM5'!$AE$2=0,"",'USER FORM5'!$AE$2)</f>
        <v>NO</v>
      </c>
      <c r="BC183" s="337" t="str">
        <f>'USER FORM5'!$AZ$2</f>
        <v>NO EXTC</v>
      </c>
      <c r="BD183" s="332" t="str">
        <f>IF('USER FEEDBACK'!$C$47=0,"",'USER FEEDBACK'!$C$47)</f>
        <v/>
      </c>
      <c r="BE183" t="str">
        <f>'USER FEEDBACK'!$Q$8</f>
        <v>NO</v>
      </c>
      <c r="BF183" t="str">
        <f>'USER FEEDBACK'!$Q$11</f>
        <v>Missing Information</v>
      </c>
      <c r="BG183" t="str">
        <f>'USER FEEDBACK'!$Q$14</f>
        <v>No</v>
      </c>
      <c r="BH183" t="str">
        <f>'USER FEEDBACK'!$Q$20&amp;" "&amp;'USER FEEDBACK'!$Q$21&amp;" "&amp;'USER FEEDBACK'!$Q$22</f>
        <v xml:space="preserve">  - -  - -</v>
      </c>
      <c r="BI183" t="str">
        <f>'USER FORM1'!$C$65</f>
        <v>VERSION 2</v>
      </c>
      <c r="BJ183">
        <f>'USER FORM4'!$G$38</f>
        <v>0</v>
      </c>
      <c r="BK183">
        <f>'USER FEEDBACK'!$V$7</f>
        <v>0</v>
      </c>
      <c r="BL183" t="str">
        <f>(IF(OR('USER FEEDBACK'!$Z$64,'USER FEEDBACK'!$Z$31="Q4R"),"Y","N"))</f>
        <v>N</v>
      </c>
      <c r="BM183">
        <f>'USER FORM1'!$D$25</f>
        <v>0</v>
      </c>
      <c r="BN183">
        <f>'USER FORM1'!$D$26</f>
        <v>0</v>
      </c>
      <c r="BO183">
        <f>'USER FORM1'!$D$27</f>
        <v>0</v>
      </c>
      <c r="BP183" t="str">
        <f>IF('USER FEEDBACK'!$AA$64=TRUE, "Y","N")</f>
        <v>N</v>
      </c>
      <c r="BQ183" t="str">
        <f>IF('USER FEEDBACK'!$AC$64=TRUE, "Y","N")</f>
        <v>N</v>
      </c>
      <c r="BR183" t="str">
        <f>IF('USER FEEDBACK'!$AB$64=TRUE, "Y","N")</f>
        <v>N</v>
      </c>
      <c r="BS183" t="str">
        <f>IF('USER FEEDBACK'!$AD$64=TRUE, "Y","N")</f>
        <v>N</v>
      </c>
      <c r="BT183" t="str">
        <f>IF('USER FEEDBACK'!$AE$64=TRUE, "Y","N")</f>
        <v>N</v>
      </c>
      <c r="BU183" t="str">
        <f>IF('USER FEEDBACK'!$AF$64=TRUE, "Y","N")</f>
        <v>N</v>
      </c>
      <c r="BV183">
        <f>'CHECK CONTEXT'!$B$8</f>
        <v>0</v>
      </c>
      <c r="BW183" s="15">
        <f>'CHECK CONTEXT'!$B$12</f>
        <v>0</v>
      </c>
      <c r="BX183">
        <f>'CHECK CONTEXT'!$I$5</f>
        <v>0</v>
      </c>
      <c r="BY183">
        <f ca="1">SUM('USER FEEDBACK'!$G$7:$G$17)</f>
        <v>0</v>
      </c>
      <c r="BZ183">
        <f>'CHECK CONTEXT'!$B$5</f>
        <v>0</v>
      </c>
      <c r="CA183">
        <f>'CHECK CONTEXT'!$B$6</f>
        <v>0</v>
      </c>
      <c r="CB183">
        <f>'CHECK CONTEXT'!$B$7</f>
        <v>0</v>
      </c>
      <c r="CC183">
        <f>'CHECK CONTEXT'!$B$8</f>
        <v>0</v>
      </c>
      <c r="CD183">
        <f>'CHECK CONTEXT'!$B$9</f>
        <v>0</v>
      </c>
    </row>
    <row r="184" spans="1:82">
      <c r="A184" s="332" t="str">
        <f>IF('USER FORM1'!$C$10="","",'USER FORM1'!$C$10)</f>
        <v/>
      </c>
      <c r="B184" s="332" t="str">
        <f>IF('USER FORM1'!$D$10="","",'USER FORM1'!$D$10)</f>
        <v/>
      </c>
      <c r="C184" s="332" t="str">
        <f>TRIM(IF('USER FORM1'!$E$10="", "",'USER FORM1'!$E$10))</f>
        <v/>
      </c>
      <c r="D184" s="332" t="str">
        <f>IF('USER FORM1'!$F$10="","",'USER FORM1'!$F$10)</f>
        <v/>
      </c>
      <c r="E184" s="332" t="str">
        <f>IF('USER FORM1'!$G$10="", "",'USER FORM1'!$G$10)</f>
        <v/>
      </c>
      <c r="F184" s="339" t="s">
        <v>16107</v>
      </c>
      <c r="G184" s="340" t="str">
        <f>IF(ISERROR(VLOOKUP($S184,'USER FORM2'!$B$10:$AU$21,2,FALSE)),"",VLOOKUP($S184,'USER FORM2'!$B$10:$AU$21,2,FALSE))</f>
        <v/>
      </c>
      <c r="H184" s="340" t="str">
        <f>IF(ISERROR(VLOOKUP($S184,'USER FORM2'!$B$10:$AU$21,3,FALSE)),"",VLOOKUP($S184,'USER FORM2'!$B$10:$AU$21,3,FALSE))</f>
        <v/>
      </c>
      <c r="I184" s="340" t="str">
        <f>IF(ISERROR(VLOOKUP($S184,'USER FORM2'!$B$10:$AU$21,4,FALSE)),"",VLOOKUP($S184,'USER FORM2'!$B$10:$AU$21,4,FALSE))</f>
        <v/>
      </c>
      <c r="J184" s="340" t="str">
        <f>IF(ISERROR(VLOOKUP($S184,'USER FORM2'!$B$10:$AU$21,5,FALSE)),"",VLOOKUP($S184,'USER FORM2'!$B$10:$AU$21,5,FALSE))</f>
        <v/>
      </c>
      <c r="K184" s="340" t="str">
        <f>IF(ISERROR(VLOOKUP($S184,'USER FORM2'!$B$10:$AU$21,6,FALSE)),"",VLOOKUP($S184,'USER FORM2'!$B$10:$AU$21,6,FALSE))</f>
        <v/>
      </c>
      <c r="L184" s="340" t="str">
        <f>IF(ISERROR(VLOOKUP($S184,'USER FORM2'!$B$10:$AU$21,7,FALSE)),"",VLOOKUP($S184,'USER FORM2'!$B$10:$AU$21,7,FALSE))</f>
        <v/>
      </c>
      <c r="M184" s="341" t="str">
        <f>IF(ISERROR(VLOOKUP($S184,'USER FORM2'!$B$10:$BB$21,51,FALSE)),"",VLOOKUP($S184,'USER FORM2'!$B$10:$BB$21,51,FALSE))</f>
        <v/>
      </c>
      <c r="N184" s="341" t="str">
        <f>IF(ISERROR(VLOOKUP($S184,'USER FORM2'!$B$10:$BB$21,52,FALSE)),"",VLOOKUP($S184,'USER FORM2'!$B$10:$BB$21,52,FALSE))</f>
        <v/>
      </c>
      <c r="O184" s="341" t="str">
        <f>IF(ISERROR(VLOOKUP($S184,'USER FORM2'!$B$10:$BB$21,12,FALSE)),"",VLOOKUP($S184,'USER FORM2'!$B$10:$BB$21,12,FALSE))</f>
        <v/>
      </c>
      <c r="P184" s="342" t="str">
        <f>IF(ISERROR(VLOOKUP($S184,'USER FORM2'!$B$10:$BB$21,13,FALSE)),"",IF(VLOOKUP($S184,'USER FORM2'!$B$10:$BB$21,13,FALSE)="","",VLOOKUP($S184,'USER FORM2'!$B$10:$BB$21,13,FALSE)))</f>
        <v/>
      </c>
      <c r="Q184" s="342" t="str">
        <f>IF(ISERROR(VLOOKUP($S184,'USER FORM2'!$B$10:$BB$21,16,FALSE)),"",VLOOKUP($S184,'USER FORM2'!$B$10:$BB$21,16,FALSE))</f>
        <v/>
      </c>
      <c r="R184" s="342" t="str">
        <f>IF(ISERROR(VLOOKUP($S184,'USER FORM2'!$B$10:$AW$21,43,FALSE)),"",VLOOKUP($S184,'USER FORM2'!$B$10:$AW$21,43,FALSE))</f>
        <v/>
      </c>
      <c r="S184" s="340" t="str">
        <f>IF('USER FORM3'!C185="","",'USER FORM3'!C185)</f>
        <v/>
      </c>
      <c r="T184" s="340" t="str">
        <f>IF('USER FORM3'!D185="","",'USER FORM3'!D185)</f>
        <v/>
      </c>
      <c r="U184" s="340" t="str">
        <f>IF('USER FORM3'!E185="","",'USER FORM3'!E185)</f>
        <v/>
      </c>
      <c r="V184" s="340" t="str">
        <f>IF('USER FORM3'!F185="","",'USER FORM3'!F185)</f>
        <v/>
      </c>
      <c r="W184" s="340" t="str">
        <f>IF('USER FORM3'!G185="","",'USER FORM3'!G185)</f>
        <v/>
      </c>
      <c r="X184" s="340" t="str">
        <f>IF('USER FORM3'!H185="","",'USER FORM3'!H185)</f>
        <v/>
      </c>
      <c r="Y184" s="340" t="str">
        <f>IF('USER FORM3'!I185="","",'USER FORM3'!I185)</f>
        <v/>
      </c>
      <c r="Z184" s="340" t="str">
        <f>IF('USER FORM3'!J185="","",'USER FORM3'!J185)</f>
        <v/>
      </c>
      <c r="AA184" s="340" t="str">
        <f>IF('USER FORM3'!K185="","",'USER FORM3'!K185)</f>
        <v/>
      </c>
      <c r="AB184" s="340" t="str">
        <f>IF('USER FORM3'!L185="","",'USER FORM3'!L185)</f>
        <v/>
      </c>
      <c r="AC184" s="340" t="str">
        <f>IF('USER FORM3'!M185="","",'USER FORM3'!M185)</f>
        <v/>
      </c>
      <c r="AD184" s="340" t="str">
        <f>IF('USER FORM3'!N185="","",'USER FORM3'!N185)</f>
        <v/>
      </c>
      <c r="AE184" s="340" t="str">
        <f>IF('USER FORM3'!O185="","",'USER FORM3'!O185)</f>
        <v/>
      </c>
      <c r="AF184" s="340" t="str">
        <f>IF('USER FORM3'!P185="","",'USER FORM3'!P185)</f>
        <v/>
      </c>
      <c r="AG184" s="340" t="str">
        <f>IF('USER FORM3'!Q185="","",'USER FORM3'!Q185)</f>
        <v/>
      </c>
      <c r="AH184" s="14"/>
      <c r="AI184" s="14"/>
      <c r="AJ184" s="14"/>
      <c r="AK184" s="14"/>
      <c r="AL184" s="14"/>
      <c r="AM184" s="332" t="str">
        <f>'USER FORM3'!$AY$17</f>
        <v/>
      </c>
      <c r="AN184" s="335" t="str">
        <f>'USER FORM3'!$AY$24</f>
        <v/>
      </c>
      <c r="AO184" s="336" t="str">
        <f>'USER FORM3'!$AY$18</f>
        <v/>
      </c>
      <c r="AP184" s="336" t="str">
        <f>'USER FORM3'!$AY$20</f>
        <v/>
      </c>
      <c r="AQ184" s="337" t="str">
        <f>'USER FORM3'!$AY$19</f>
        <v/>
      </c>
      <c r="AR184" s="337" t="str">
        <f>'USER FORM3'!$AY$22</f>
        <v/>
      </c>
      <c r="AS184" s="436" t="str">
        <f>'USER FORM3'!$AY$36</f>
        <v/>
      </c>
      <c r="AT184" s="336">
        <f>'USER FORM3'!$AY$23</f>
        <v>1</v>
      </c>
      <c r="AU184" s="336" t="str">
        <f>'USER FORM3'!$AY$21</f>
        <v/>
      </c>
      <c r="AV184" s="337" t="str">
        <f>IFERROR('USER FORM3'!$AY$25,"")</f>
        <v/>
      </c>
      <c r="AW184" s="338">
        <f>COUNTIFS(DEGREE_TYPE,"Bachelor",'USER FORM2'!$N$10:$N$21,"PROGRAM GRADUATED")+COUNTIFS(DEGREE_TYPE,"Bachelor",'USER FORM2'!$N$10:$N$21,"PROGRAM IN PROGRESS")</f>
        <v>0</v>
      </c>
      <c r="AX184" s="338">
        <f t="shared" si="4"/>
        <v>0</v>
      </c>
      <c r="AY184" s="338">
        <f t="shared" si="5"/>
        <v>0</v>
      </c>
      <c r="AZ184" s="332" t="str">
        <f>'USER FORM2'!$AQ$3</f>
        <v/>
      </c>
      <c r="BA184" s="337" t="str">
        <f>'USER FORM5'!$AP$2</f>
        <v/>
      </c>
      <c r="BB184" s="332" t="str">
        <f>IF('USER FORM5'!$AE$2=0,"",'USER FORM5'!$AE$2)</f>
        <v>NO</v>
      </c>
      <c r="BC184" s="337" t="str">
        <f>'USER FORM5'!$AZ$2</f>
        <v>NO EXTC</v>
      </c>
      <c r="BD184" s="332" t="str">
        <f>IF('USER FEEDBACK'!$C$47=0,"",'USER FEEDBACK'!$C$47)</f>
        <v/>
      </c>
      <c r="BE184" t="str">
        <f>'USER FEEDBACK'!$Q$8</f>
        <v>NO</v>
      </c>
      <c r="BF184" t="str">
        <f>'USER FEEDBACK'!$Q$11</f>
        <v>Missing Information</v>
      </c>
      <c r="BG184" t="str">
        <f>'USER FEEDBACK'!$Q$14</f>
        <v>No</v>
      </c>
      <c r="BH184" t="str">
        <f>'USER FEEDBACK'!$Q$20&amp;" "&amp;'USER FEEDBACK'!$Q$21&amp;" "&amp;'USER FEEDBACK'!$Q$22</f>
        <v xml:space="preserve">  - -  - -</v>
      </c>
      <c r="BI184" t="str">
        <f>'USER FORM1'!$C$65</f>
        <v>VERSION 2</v>
      </c>
      <c r="BJ184">
        <f>'USER FORM4'!$G$38</f>
        <v>0</v>
      </c>
      <c r="BK184">
        <f>'USER FEEDBACK'!$V$7</f>
        <v>0</v>
      </c>
      <c r="BL184" t="str">
        <f>(IF(OR('USER FEEDBACK'!$Z$64,'USER FEEDBACK'!$Z$31="Q4R"),"Y","N"))</f>
        <v>N</v>
      </c>
      <c r="BM184">
        <f>'USER FORM1'!$D$25</f>
        <v>0</v>
      </c>
      <c r="BN184">
        <f>'USER FORM1'!$D$26</f>
        <v>0</v>
      </c>
      <c r="BO184">
        <f>'USER FORM1'!$D$27</f>
        <v>0</v>
      </c>
      <c r="BP184" t="str">
        <f>IF('USER FEEDBACK'!$AA$64=TRUE, "Y","N")</f>
        <v>N</v>
      </c>
      <c r="BQ184" t="str">
        <f>IF('USER FEEDBACK'!$AC$64=TRUE, "Y","N")</f>
        <v>N</v>
      </c>
      <c r="BR184" t="str">
        <f>IF('USER FEEDBACK'!$AB$64=TRUE, "Y","N")</f>
        <v>N</v>
      </c>
      <c r="BS184" t="str">
        <f>IF('USER FEEDBACK'!$AD$64=TRUE, "Y","N")</f>
        <v>N</v>
      </c>
      <c r="BT184" t="str">
        <f>IF('USER FEEDBACK'!$AE$64=TRUE, "Y","N")</f>
        <v>N</v>
      </c>
      <c r="BU184" t="str">
        <f>IF('USER FEEDBACK'!$AF$64=TRUE, "Y","N")</f>
        <v>N</v>
      </c>
      <c r="BV184">
        <f>'CHECK CONTEXT'!$B$8</f>
        <v>0</v>
      </c>
      <c r="BW184" s="15">
        <f>'CHECK CONTEXT'!$B$12</f>
        <v>0</v>
      </c>
      <c r="BX184">
        <f>'CHECK CONTEXT'!$I$5</f>
        <v>0</v>
      </c>
      <c r="BY184">
        <f ca="1">SUM('USER FEEDBACK'!$G$7:$G$17)</f>
        <v>0</v>
      </c>
      <c r="BZ184">
        <f>'CHECK CONTEXT'!$B$5</f>
        <v>0</v>
      </c>
      <c r="CA184">
        <f>'CHECK CONTEXT'!$B$6</f>
        <v>0</v>
      </c>
      <c r="CB184">
        <f>'CHECK CONTEXT'!$B$7</f>
        <v>0</v>
      </c>
      <c r="CC184">
        <f>'CHECK CONTEXT'!$B$8</f>
        <v>0</v>
      </c>
      <c r="CD184">
        <f>'CHECK CONTEXT'!$B$9</f>
        <v>0</v>
      </c>
    </row>
    <row r="185" spans="1:82">
      <c r="A185" s="332" t="str">
        <f>IF('USER FORM1'!$C$10="","",'USER FORM1'!$C$10)</f>
        <v/>
      </c>
      <c r="B185" s="332" t="str">
        <f>IF('USER FORM1'!$D$10="","",'USER FORM1'!$D$10)</f>
        <v/>
      </c>
      <c r="C185" s="332" t="str">
        <f>TRIM(IF('USER FORM1'!$E$10="", "",'USER FORM1'!$E$10))</f>
        <v/>
      </c>
      <c r="D185" s="332" t="str">
        <f>IF('USER FORM1'!$F$10="","",'USER FORM1'!$F$10)</f>
        <v/>
      </c>
      <c r="E185" s="332" t="str">
        <f>IF('USER FORM1'!$G$10="", "",'USER FORM1'!$G$10)</f>
        <v/>
      </c>
      <c r="F185" s="339" t="s">
        <v>16107</v>
      </c>
      <c r="G185" s="340" t="str">
        <f>IF(ISERROR(VLOOKUP($S185,'USER FORM2'!$B$10:$AU$21,2,FALSE)),"",VLOOKUP($S185,'USER FORM2'!$B$10:$AU$21,2,FALSE))</f>
        <v/>
      </c>
      <c r="H185" s="340" t="str">
        <f>IF(ISERROR(VLOOKUP($S185,'USER FORM2'!$B$10:$AU$21,3,FALSE)),"",VLOOKUP($S185,'USER FORM2'!$B$10:$AU$21,3,FALSE))</f>
        <v/>
      </c>
      <c r="I185" s="340" t="str">
        <f>IF(ISERROR(VLOOKUP($S185,'USER FORM2'!$B$10:$AU$21,4,FALSE)),"",VLOOKUP($S185,'USER FORM2'!$B$10:$AU$21,4,FALSE))</f>
        <v/>
      </c>
      <c r="J185" s="340" t="str">
        <f>IF(ISERROR(VLOOKUP($S185,'USER FORM2'!$B$10:$AU$21,5,FALSE)),"",VLOOKUP($S185,'USER FORM2'!$B$10:$AU$21,5,FALSE))</f>
        <v/>
      </c>
      <c r="K185" s="340" t="str">
        <f>IF(ISERROR(VLOOKUP($S185,'USER FORM2'!$B$10:$AU$21,6,FALSE)),"",VLOOKUP($S185,'USER FORM2'!$B$10:$AU$21,6,FALSE))</f>
        <v/>
      </c>
      <c r="L185" s="340" t="str">
        <f>IF(ISERROR(VLOOKUP($S185,'USER FORM2'!$B$10:$AU$21,7,FALSE)),"",VLOOKUP($S185,'USER FORM2'!$B$10:$AU$21,7,FALSE))</f>
        <v/>
      </c>
      <c r="M185" s="341" t="str">
        <f>IF(ISERROR(VLOOKUP($S185,'USER FORM2'!$B$10:$BB$21,51,FALSE)),"",VLOOKUP($S185,'USER FORM2'!$B$10:$BB$21,51,FALSE))</f>
        <v/>
      </c>
      <c r="N185" s="341" t="str">
        <f>IF(ISERROR(VLOOKUP($S185,'USER FORM2'!$B$10:$BB$21,52,FALSE)),"",VLOOKUP($S185,'USER FORM2'!$B$10:$BB$21,52,FALSE))</f>
        <v/>
      </c>
      <c r="O185" s="341" t="str">
        <f>IF(ISERROR(VLOOKUP($S185,'USER FORM2'!$B$10:$BB$21,12,FALSE)),"",VLOOKUP($S185,'USER FORM2'!$B$10:$BB$21,12,FALSE))</f>
        <v/>
      </c>
      <c r="P185" s="342" t="str">
        <f>IF(ISERROR(VLOOKUP($S185,'USER FORM2'!$B$10:$BB$21,13,FALSE)),"",IF(VLOOKUP($S185,'USER FORM2'!$B$10:$BB$21,13,FALSE)="","",VLOOKUP($S185,'USER FORM2'!$B$10:$BB$21,13,FALSE)))</f>
        <v/>
      </c>
      <c r="Q185" s="342" t="str">
        <f>IF(ISERROR(VLOOKUP($S185,'USER FORM2'!$B$10:$BB$21,16,FALSE)),"",VLOOKUP($S185,'USER FORM2'!$B$10:$BB$21,16,FALSE))</f>
        <v/>
      </c>
      <c r="R185" s="342" t="str">
        <f>IF(ISERROR(VLOOKUP($S185,'USER FORM2'!$B$10:$AW$21,43,FALSE)),"",VLOOKUP($S185,'USER FORM2'!$B$10:$AW$21,43,FALSE))</f>
        <v/>
      </c>
      <c r="S185" s="340" t="str">
        <f>IF('USER FORM3'!C186="","",'USER FORM3'!C186)</f>
        <v/>
      </c>
      <c r="T185" s="340" t="str">
        <f>IF('USER FORM3'!D186="","",'USER FORM3'!D186)</f>
        <v/>
      </c>
      <c r="U185" s="340" t="str">
        <f>IF('USER FORM3'!E186="","",'USER FORM3'!E186)</f>
        <v/>
      </c>
      <c r="V185" s="340" t="str">
        <f>IF('USER FORM3'!F186="","",'USER FORM3'!F186)</f>
        <v/>
      </c>
      <c r="W185" s="340" t="str">
        <f>IF('USER FORM3'!G186="","",'USER FORM3'!G186)</f>
        <v/>
      </c>
      <c r="X185" s="340" t="str">
        <f>IF('USER FORM3'!H186="","",'USER FORM3'!H186)</f>
        <v/>
      </c>
      <c r="Y185" s="340" t="str">
        <f>IF('USER FORM3'!I186="","",'USER FORM3'!I186)</f>
        <v/>
      </c>
      <c r="Z185" s="340" t="str">
        <f>IF('USER FORM3'!J186="","",'USER FORM3'!J186)</f>
        <v/>
      </c>
      <c r="AA185" s="340" t="str">
        <f>IF('USER FORM3'!K186="","",'USER FORM3'!K186)</f>
        <v/>
      </c>
      <c r="AB185" s="340" t="str">
        <f>IF('USER FORM3'!L186="","",'USER FORM3'!L186)</f>
        <v/>
      </c>
      <c r="AC185" s="340" t="str">
        <f>IF('USER FORM3'!M186="","",'USER FORM3'!M186)</f>
        <v/>
      </c>
      <c r="AD185" s="340" t="str">
        <f>IF('USER FORM3'!N186="","",'USER FORM3'!N186)</f>
        <v/>
      </c>
      <c r="AE185" s="340" t="str">
        <f>IF('USER FORM3'!O186="","",'USER FORM3'!O186)</f>
        <v/>
      </c>
      <c r="AF185" s="340" t="str">
        <f>IF('USER FORM3'!P186="","",'USER FORM3'!P186)</f>
        <v/>
      </c>
      <c r="AG185" s="340" t="str">
        <f>IF('USER FORM3'!Q186="","",'USER FORM3'!Q186)</f>
        <v/>
      </c>
      <c r="AH185" s="14"/>
      <c r="AI185" s="14"/>
      <c r="AJ185" s="14"/>
      <c r="AK185" s="14"/>
      <c r="AL185" s="14"/>
      <c r="AM185" s="332" t="str">
        <f>'USER FORM3'!$AY$17</f>
        <v/>
      </c>
      <c r="AN185" s="335" t="str">
        <f>'USER FORM3'!$AY$24</f>
        <v/>
      </c>
      <c r="AO185" s="336" t="str">
        <f>'USER FORM3'!$AY$18</f>
        <v/>
      </c>
      <c r="AP185" s="336" t="str">
        <f>'USER FORM3'!$AY$20</f>
        <v/>
      </c>
      <c r="AQ185" s="337" t="str">
        <f>'USER FORM3'!$AY$19</f>
        <v/>
      </c>
      <c r="AR185" s="337" t="str">
        <f>'USER FORM3'!$AY$22</f>
        <v/>
      </c>
      <c r="AS185" s="436" t="str">
        <f>'USER FORM3'!$AY$36</f>
        <v/>
      </c>
      <c r="AT185" s="336">
        <f>'USER FORM3'!$AY$23</f>
        <v>1</v>
      </c>
      <c r="AU185" s="336" t="str">
        <f>'USER FORM3'!$AY$21</f>
        <v/>
      </c>
      <c r="AV185" s="337" t="str">
        <f>IFERROR('USER FORM3'!$AY$25,"")</f>
        <v/>
      </c>
      <c r="AW185" s="338">
        <f>COUNTIFS(DEGREE_TYPE,"Bachelor",'USER FORM2'!$N$10:$N$21,"PROGRAM GRADUATED")+COUNTIFS(DEGREE_TYPE,"Bachelor",'USER FORM2'!$N$10:$N$21,"PROGRAM IN PROGRESS")</f>
        <v>0</v>
      </c>
      <c r="AX185" s="338">
        <f t="shared" si="4"/>
        <v>0</v>
      </c>
      <c r="AY185" s="338">
        <f t="shared" si="5"/>
        <v>0</v>
      </c>
      <c r="AZ185" s="332" t="str">
        <f>'USER FORM2'!$AQ$3</f>
        <v/>
      </c>
      <c r="BA185" s="337" t="str">
        <f>'USER FORM5'!$AP$2</f>
        <v/>
      </c>
      <c r="BB185" s="332" t="str">
        <f>IF('USER FORM5'!$AE$2=0,"",'USER FORM5'!$AE$2)</f>
        <v>NO</v>
      </c>
      <c r="BC185" s="337" t="str">
        <f>'USER FORM5'!$AZ$2</f>
        <v>NO EXTC</v>
      </c>
      <c r="BD185" s="332" t="str">
        <f>IF('USER FEEDBACK'!$C$47=0,"",'USER FEEDBACK'!$C$47)</f>
        <v/>
      </c>
      <c r="BE185" t="str">
        <f>'USER FEEDBACK'!$Q$8</f>
        <v>NO</v>
      </c>
      <c r="BF185" t="str">
        <f>'USER FEEDBACK'!$Q$11</f>
        <v>Missing Information</v>
      </c>
      <c r="BG185" t="str">
        <f>'USER FEEDBACK'!$Q$14</f>
        <v>No</v>
      </c>
      <c r="BH185" t="str">
        <f>'USER FEEDBACK'!$Q$20&amp;" "&amp;'USER FEEDBACK'!$Q$21&amp;" "&amp;'USER FEEDBACK'!$Q$22</f>
        <v xml:space="preserve">  - -  - -</v>
      </c>
      <c r="BI185" t="str">
        <f>'USER FORM1'!$C$65</f>
        <v>VERSION 2</v>
      </c>
      <c r="BJ185">
        <f>'USER FORM4'!$G$38</f>
        <v>0</v>
      </c>
      <c r="BK185">
        <f>'USER FEEDBACK'!$V$7</f>
        <v>0</v>
      </c>
      <c r="BL185" t="str">
        <f>(IF(OR('USER FEEDBACK'!$Z$64,'USER FEEDBACK'!$Z$31="Q4R"),"Y","N"))</f>
        <v>N</v>
      </c>
      <c r="BM185">
        <f>'USER FORM1'!$D$25</f>
        <v>0</v>
      </c>
      <c r="BN185">
        <f>'USER FORM1'!$D$26</f>
        <v>0</v>
      </c>
      <c r="BO185">
        <f>'USER FORM1'!$D$27</f>
        <v>0</v>
      </c>
      <c r="BP185" t="str">
        <f>IF('USER FEEDBACK'!$AA$64=TRUE, "Y","N")</f>
        <v>N</v>
      </c>
      <c r="BQ185" t="str">
        <f>IF('USER FEEDBACK'!$AC$64=TRUE, "Y","N")</f>
        <v>N</v>
      </c>
      <c r="BR185" t="str">
        <f>IF('USER FEEDBACK'!$AB$64=TRUE, "Y","N")</f>
        <v>N</v>
      </c>
      <c r="BS185" t="str">
        <f>IF('USER FEEDBACK'!$AD$64=TRUE, "Y","N")</f>
        <v>N</v>
      </c>
      <c r="BT185" t="str">
        <f>IF('USER FEEDBACK'!$AE$64=TRUE, "Y","N")</f>
        <v>N</v>
      </c>
      <c r="BU185" t="str">
        <f>IF('USER FEEDBACK'!$AF$64=TRUE, "Y","N")</f>
        <v>N</v>
      </c>
      <c r="BV185">
        <f>'CHECK CONTEXT'!$B$8</f>
        <v>0</v>
      </c>
      <c r="BW185" s="15">
        <f>'CHECK CONTEXT'!$B$12</f>
        <v>0</v>
      </c>
      <c r="BX185">
        <f>'CHECK CONTEXT'!$I$5</f>
        <v>0</v>
      </c>
      <c r="BY185">
        <f ca="1">SUM('USER FEEDBACK'!$G$7:$G$17)</f>
        <v>0</v>
      </c>
      <c r="BZ185">
        <f>'CHECK CONTEXT'!$B$5</f>
        <v>0</v>
      </c>
      <c r="CA185">
        <f>'CHECK CONTEXT'!$B$6</f>
        <v>0</v>
      </c>
      <c r="CB185">
        <f>'CHECK CONTEXT'!$B$7</f>
        <v>0</v>
      </c>
      <c r="CC185">
        <f>'CHECK CONTEXT'!$B$8</f>
        <v>0</v>
      </c>
      <c r="CD185">
        <f>'CHECK CONTEXT'!$B$9</f>
        <v>0</v>
      </c>
    </row>
    <row r="186" spans="1:82">
      <c r="A186" s="332" t="str">
        <f>IF('USER FORM1'!$C$10="","",'USER FORM1'!$C$10)</f>
        <v/>
      </c>
      <c r="B186" s="332" t="str">
        <f>IF('USER FORM1'!$D$10="","",'USER FORM1'!$D$10)</f>
        <v/>
      </c>
      <c r="C186" s="332" t="str">
        <f>TRIM(IF('USER FORM1'!$E$10="", "",'USER FORM1'!$E$10))</f>
        <v/>
      </c>
      <c r="D186" s="332" t="str">
        <f>IF('USER FORM1'!$F$10="","",'USER FORM1'!$F$10)</f>
        <v/>
      </c>
      <c r="E186" s="332" t="str">
        <f>IF('USER FORM1'!$G$10="", "",'USER FORM1'!$G$10)</f>
        <v/>
      </c>
      <c r="F186" s="339" t="s">
        <v>16107</v>
      </c>
      <c r="G186" s="340" t="str">
        <f>IF(ISERROR(VLOOKUP($S186,'USER FORM2'!$B$10:$AU$21,2,FALSE)),"",VLOOKUP($S186,'USER FORM2'!$B$10:$AU$21,2,FALSE))</f>
        <v/>
      </c>
      <c r="H186" s="340" t="str">
        <f>IF(ISERROR(VLOOKUP($S186,'USER FORM2'!$B$10:$AU$21,3,FALSE)),"",VLOOKUP($S186,'USER FORM2'!$B$10:$AU$21,3,FALSE))</f>
        <v/>
      </c>
      <c r="I186" s="340" t="str">
        <f>IF(ISERROR(VLOOKUP($S186,'USER FORM2'!$B$10:$AU$21,4,FALSE)),"",VLOOKUP($S186,'USER FORM2'!$B$10:$AU$21,4,FALSE))</f>
        <v/>
      </c>
      <c r="J186" s="340" t="str">
        <f>IF(ISERROR(VLOOKUP($S186,'USER FORM2'!$B$10:$AU$21,5,FALSE)),"",VLOOKUP($S186,'USER FORM2'!$B$10:$AU$21,5,FALSE))</f>
        <v/>
      </c>
      <c r="K186" s="340" t="str">
        <f>IF(ISERROR(VLOOKUP($S186,'USER FORM2'!$B$10:$AU$21,6,FALSE)),"",VLOOKUP($S186,'USER FORM2'!$B$10:$AU$21,6,FALSE))</f>
        <v/>
      </c>
      <c r="L186" s="340" t="str">
        <f>IF(ISERROR(VLOOKUP($S186,'USER FORM2'!$B$10:$AU$21,7,FALSE)),"",VLOOKUP($S186,'USER FORM2'!$B$10:$AU$21,7,FALSE))</f>
        <v/>
      </c>
      <c r="M186" s="341" t="str">
        <f>IF(ISERROR(VLOOKUP($S186,'USER FORM2'!$B$10:$BB$21,51,FALSE)),"",VLOOKUP($S186,'USER FORM2'!$B$10:$BB$21,51,FALSE))</f>
        <v/>
      </c>
      <c r="N186" s="341" t="str">
        <f>IF(ISERROR(VLOOKUP($S186,'USER FORM2'!$B$10:$BB$21,52,FALSE)),"",VLOOKUP($S186,'USER FORM2'!$B$10:$BB$21,52,FALSE))</f>
        <v/>
      </c>
      <c r="O186" s="341" t="str">
        <f>IF(ISERROR(VLOOKUP($S186,'USER FORM2'!$B$10:$BB$21,12,FALSE)),"",VLOOKUP($S186,'USER FORM2'!$B$10:$BB$21,12,FALSE))</f>
        <v/>
      </c>
      <c r="P186" s="342" t="str">
        <f>IF(ISERROR(VLOOKUP($S186,'USER FORM2'!$B$10:$BB$21,13,FALSE)),"",IF(VLOOKUP($S186,'USER FORM2'!$B$10:$BB$21,13,FALSE)="","",VLOOKUP($S186,'USER FORM2'!$B$10:$BB$21,13,FALSE)))</f>
        <v/>
      </c>
      <c r="Q186" s="342" t="str">
        <f>IF(ISERROR(VLOOKUP($S186,'USER FORM2'!$B$10:$BB$21,16,FALSE)),"",VLOOKUP($S186,'USER FORM2'!$B$10:$BB$21,16,FALSE))</f>
        <v/>
      </c>
      <c r="R186" s="342" t="str">
        <f>IF(ISERROR(VLOOKUP($S186,'USER FORM2'!$B$10:$AW$21,43,FALSE)),"",VLOOKUP($S186,'USER FORM2'!$B$10:$AW$21,43,FALSE))</f>
        <v/>
      </c>
      <c r="S186" s="340" t="str">
        <f>IF('USER FORM3'!C187="","",'USER FORM3'!C187)</f>
        <v/>
      </c>
      <c r="T186" s="340" t="str">
        <f>IF('USER FORM3'!D187="","",'USER FORM3'!D187)</f>
        <v/>
      </c>
      <c r="U186" s="340" t="str">
        <f>IF('USER FORM3'!E187="","",'USER FORM3'!E187)</f>
        <v/>
      </c>
      <c r="V186" s="340" t="str">
        <f>IF('USER FORM3'!F187="","",'USER FORM3'!F187)</f>
        <v/>
      </c>
      <c r="W186" s="340" t="str">
        <f>IF('USER FORM3'!G187="","",'USER FORM3'!G187)</f>
        <v/>
      </c>
      <c r="X186" s="340" t="str">
        <f>IF('USER FORM3'!H187="","",'USER FORM3'!H187)</f>
        <v/>
      </c>
      <c r="Y186" s="340" t="str">
        <f>IF('USER FORM3'!I187="","",'USER FORM3'!I187)</f>
        <v/>
      </c>
      <c r="Z186" s="340" t="str">
        <f>IF('USER FORM3'!J187="","",'USER FORM3'!J187)</f>
        <v/>
      </c>
      <c r="AA186" s="340" t="str">
        <f>IF('USER FORM3'!K187="","",'USER FORM3'!K187)</f>
        <v/>
      </c>
      <c r="AB186" s="340" t="str">
        <f>IF('USER FORM3'!L187="","",'USER FORM3'!L187)</f>
        <v/>
      </c>
      <c r="AC186" s="340" t="str">
        <f>IF('USER FORM3'!M187="","",'USER FORM3'!M187)</f>
        <v/>
      </c>
      <c r="AD186" s="340" t="str">
        <f>IF('USER FORM3'!N187="","",'USER FORM3'!N187)</f>
        <v/>
      </c>
      <c r="AE186" s="340" t="str">
        <f>IF('USER FORM3'!O187="","",'USER FORM3'!O187)</f>
        <v/>
      </c>
      <c r="AF186" s="340" t="str">
        <f>IF('USER FORM3'!P187="","",'USER FORM3'!P187)</f>
        <v/>
      </c>
      <c r="AG186" s="340" t="str">
        <f>IF('USER FORM3'!Q187="","",'USER FORM3'!Q187)</f>
        <v/>
      </c>
      <c r="AH186" s="14"/>
      <c r="AI186" s="14"/>
      <c r="AJ186" s="14"/>
      <c r="AK186" s="14"/>
      <c r="AL186" s="14"/>
      <c r="AM186" s="332" t="str">
        <f>'USER FORM3'!$AY$17</f>
        <v/>
      </c>
      <c r="AN186" s="335" t="str">
        <f>'USER FORM3'!$AY$24</f>
        <v/>
      </c>
      <c r="AO186" s="336" t="str">
        <f>'USER FORM3'!$AY$18</f>
        <v/>
      </c>
      <c r="AP186" s="336" t="str">
        <f>'USER FORM3'!$AY$20</f>
        <v/>
      </c>
      <c r="AQ186" s="337" t="str">
        <f>'USER FORM3'!$AY$19</f>
        <v/>
      </c>
      <c r="AR186" s="337" t="str">
        <f>'USER FORM3'!$AY$22</f>
        <v/>
      </c>
      <c r="AS186" s="436" t="str">
        <f>'USER FORM3'!$AY$36</f>
        <v/>
      </c>
      <c r="AT186" s="336">
        <f>'USER FORM3'!$AY$23</f>
        <v>1</v>
      </c>
      <c r="AU186" s="336" t="str">
        <f>'USER FORM3'!$AY$21</f>
        <v/>
      </c>
      <c r="AV186" s="337" t="str">
        <f>IFERROR('USER FORM3'!$AY$25,"")</f>
        <v/>
      </c>
      <c r="AW186" s="338">
        <f>COUNTIFS(DEGREE_TYPE,"Bachelor",'USER FORM2'!$N$10:$N$21,"PROGRAM GRADUATED")+COUNTIFS(DEGREE_TYPE,"Bachelor",'USER FORM2'!$N$10:$N$21,"PROGRAM IN PROGRESS")</f>
        <v>0</v>
      </c>
      <c r="AX186" s="338">
        <f t="shared" si="4"/>
        <v>0</v>
      </c>
      <c r="AY186" s="338">
        <f t="shared" si="5"/>
        <v>0</v>
      </c>
      <c r="AZ186" s="332" t="str">
        <f>'USER FORM2'!$AQ$3</f>
        <v/>
      </c>
      <c r="BA186" s="337" t="str">
        <f>'USER FORM5'!$AP$2</f>
        <v/>
      </c>
      <c r="BB186" s="332" t="str">
        <f>IF('USER FORM5'!$AE$2=0,"",'USER FORM5'!$AE$2)</f>
        <v>NO</v>
      </c>
      <c r="BC186" s="337" t="str">
        <f>'USER FORM5'!$AZ$2</f>
        <v>NO EXTC</v>
      </c>
      <c r="BD186" s="332" t="str">
        <f>IF('USER FEEDBACK'!$C$47=0,"",'USER FEEDBACK'!$C$47)</f>
        <v/>
      </c>
      <c r="BE186" t="str">
        <f>'USER FEEDBACK'!$Q$8</f>
        <v>NO</v>
      </c>
      <c r="BF186" t="str">
        <f>'USER FEEDBACK'!$Q$11</f>
        <v>Missing Information</v>
      </c>
      <c r="BG186" t="str">
        <f>'USER FEEDBACK'!$Q$14</f>
        <v>No</v>
      </c>
      <c r="BH186" t="str">
        <f>'USER FEEDBACK'!$Q$20&amp;" "&amp;'USER FEEDBACK'!$Q$21&amp;" "&amp;'USER FEEDBACK'!$Q$22</f>
        <v xml:space="preserve">  - -  - -</v>
      </c>
      <c r="BI186" t="str">
        <f>'USER FORM1'!$C$65</f>
        <v>VERSION 2</v>
      </c>
      <c r="BJ186">
        <f>'USER FORM4'!$G$38</f>
        <v>0</v>
      </c>
      <c r="BK186">
        <f>'USER FEEDBACK'!$V$7</f>
        <v>0</v>
      </c>
      <c r="BL186" t="str">
        <f>(IF(OR('USER FEEDBACK'!$Z$64,'USER FEEDBACK'!$Z$31="Q4R"),"Y","N"))</f>
        <v>N</v>
      </c>
      <c r="BM186">
        <f>'USER FORM1'!$D$25</f>
        <v>0</v>
      </c>
      <c r="BN186">
        <f>'USER FORM1'!$D$26</f>
        <v>0</v>
      </c>
      <c r="BO186">
        <f>'USER FORM1'!$D$27</f>
        <v>0</v>
      </c>
      <c r="BP186" t="str">
        <f>IF('USER FEEDBACK'!$AA$64=TRUE, "Y","N")</f>
        <v>N</v>
      </c>
      <c r="BQ186" t="str">
        <f>IF('USER FEEDBACK'!$AC$64=TRUE, "Y","N")</f>
        <v>N</v>
      </c>
      <c r="BR186" t="str">
        <f>IF('USER FEEDBACK'!$AB$64=TRUE, "Y","N")</f>
        <v>N</v>
      </c>
      <c r="BS186" t="str">
        <f>IF('USER FEEDBACK'!$AD$64=TRUE, "Y","N")</f>
        <v>N</v>
      </c>
      <c r="BT186" t="str">
        <f>IF('USER FEEDBACK'!$AE$64=TRUE, "Y","N")</f>
        <v>N</v>
      </c>
      <c r="BU186" t="str">
        <f>IF('USER FEEDBACK'!$AF$64=TRUE, "Y","N")</f>
        <v>N</v>
      </c>
      <c r="BV186">
        <f>'CHECK CONTEXT'!$B$8</f>
        <v>0</v>
      </c>
      <c r="BW186" s="15">
        <f>'CHECK CONTEXT'!$B$12</f>
        <v>0</v>
      </c>
      <c r="BX186">
        <f>'CHECK CONTEXT'!$I$5</f>
        <v>0</v>
      </c>
      <c r="BY186">
        <f ca="1">SUM('USER FEEDBACK'!$G$7:$G$17)</f>
        <v>0</v>
      </c>
      <c r="BZ186">
        <f>'CHECK CONTEXT'!$B$5</f>
        <v>0</v>
      </c>
      <c r="CA186">
        <f>'CHECK CONTEXT'!$B$6</f>
        <v>0</v>
      </c>
      <c r="CB186">
        <f>'CHECK CONTEXT'!$B$7</f>
        <v>0</v>
      </c>
      <c r="CC186">
        <f>'CHECK CONTEXT'!$B$8</f>
        <v>0</v>
      </c>
      <c r="CD186">
        <f>'CHECK CONTEXT'!$B$9</f>
        <v>0</v>
      </c>
    </row>
    <row r="187" spans="1:82">
      <c r="A187" s="332" t="str">
        <f>IF('USER FORM1'!$C$10="","",'USER FORM1'!$C$10)</f>
        <v/>
      </c>
      <c r="B187" s="332" t="str">
        <f>IF('USER FORM1'!$D$10="","",'USER FORM1'!$D$10)</f>
        <v/>
      </c>
      <c r="C187" s="332" t="str">
        <f>TRIM(IF('USER FORM1'!$E$10="", "",'USER FORM1'!$E$10))</f>
        <v/>
      </c>
      <c r="D187" s="332" t="str">
        <f>IF('USER FORM1'!$F$10="","",'USER FORM1'!$F$10)</f>
        <v/>
      </c>
      <c r="E187" s="332" t="str">
        <f>IF('USER FORM1'!$G$10="", "",'USER FORM1'!$G$10)</f>
        <v/>
      </c>
      <c r="F187" s="339" t="s">
        <v>16107</v>
      </c>
      <c r="G187" s="340" t="str">
        <f>IF(ISERROR(VLOOKUP($S187,'USER FORM2'!$B$10:$AU$21,2,FALSE)),"",VLOOKUP($S187,'USER FORM2'!$B$10:$AU$21,2,FALSE))</f>
        <v/>
      </c>
      <c r="H187" s="340" t="str">
        <f>IF(ISERROR(VLOOKUP($S187,'USER FORM2'!$B$10:$AU$21,3,FALSE)),"",VLOOKUP($S187,'USER FORM2'!$B$10:$AU$21,3,FALSE))</f>
        <v/>
      </c>
      <c r="I187" s="340" t="str">
        <f>IF(ISERROR(VLOOKUP($S187,'USER FORM2'!$B$10:$AU$21,4,FALSE)),"",VLOOKUP($S187,'USER FORM2'!$B$10:$AU$21,4,FALSE))</f>
        <v/>
      </c>
      <c r="J187" s="340" t="str">
        <f>IF(ISERROR(VLOOKUP($S187,'USER FORM2'!$B$10:$AU$21,5,FALSE)),"",VLOOKUP($S187,'USER FORM2'!$B$10:$AU$21,5,FALSE))</f>
        <v/>
      </c>
      <c r="K187" s="340" t="str">
        <f>IF(ISERROR(VLOOKUP($S187,'USER FORM2'!$B$10:$AU$21,6,FALSE)),"",VLOOKUP($S187,'USER FORM2'!$B$10:$AU$21,6,FALSE))</f>
        <v/>
      </c>
      <c r="L187" s="340" t="str">
        <f>IF(ISERROR(VLOOKUP($S187,'USER FORM2'!$B$10:$AU$21,7,FALSE)),"",VLOOKUP($S187,'USER FORM2'!$B$10:$AU$21,7,FALSE))</f>
        <v/>
      </c>
      <c r="M187" s="341" t="str">
        <f>IF(ISERROR(VLOOKUP($S187,'USER FORM2'!$B$10:$BB$21,51,FALSE)),"",VLOOKUP($S187,'USER FORM2'!$B$10:$BB$21,51,FALSE))</f>
        <v/>
      </c>
      <c r="N187" s="341" t="str">
        <f>IF(ISERROR(VLOOKUP($S187,'USER FORM2'!$B$10:$BB$21,52,FALSE)),"",VLOOKUP($S187,'USER FORM2'!$B$10:$BB$21,52,FALSE))</f>
        <v/>
      </c>
      <c r="O187" s="341" t="str">
        <f>IF(ISERROR(VLOOKUP($S187,'USER FORM2'!$B$10:$BB$21,12,FALSE)),"",VLOOKUP($S187,'USER FORM2'!$B$10:$BB$21,12,FALSE))</f>
        <v/>
      </c>
      <c r="P187" s="342" t="str">
        <f>IF(ISERROR(VLOOKUP($S187,'USER FORM2'!$B$10:$BB$21,13,FALSE)),"",IF(VLOOKUP($S187,'USER FORM2'!$B$10:$BB$21,13,FALSE)="","",VLOOKUP($S187,'USER FORM2'!$B$10:$BB$21,13,FALSE)))</f>
        <v/>
      </c>
      <c r="Q187" s="342" t="str">
        <f>IF(ISERROR(VLOOKUP($S187,'USER FORM2'!$B$10:$BB$21,16,FALSE)),"",VLOOKUP($S187,'USER FORM2'!$B$10:$BB$21,16,FALSE))</f>
        <v/>
      </c>
      <c r="R187" s="342" t="str">
        <f>IF(ISERROR(VLOOKUP($S187,'USER FORM2'!$B$10:$AW$21,43,FALSE)),"",VLOOKUP($S187,'USER FORM2'!$B$10:$AW$21,43,FALSE))</f>
        <v/>
      </c>
      <c r="S187" s="340" t="str">
        <f>IF('USER FORM3'!C188="","",'USER FORM3'!C188)</f>
        <v/>
      </c>
      <c r="T187" s="340" t="str">
        <f>IF('USER FORM3'!D188="","",'USER FORM3'!D188)</f>
        <v/>
      </c>
      <c r="U187" s="340" t="str">
        <f>IF('USER FORM3'!E188="","",'USER FORM3'!E188)</f>
        <v/>
      </c>
      <c r="V187" s="340" t="str">
        <f>IF('USER FORM3'!F188="","",'USER FORM3'!F188)</f>
        <v/>
      </c>
      <c r="W187" s="340" t="str">
        <f>IF('USER FORM3'!G188="","",'USER FORM3'!G188)</f>
        <v/>
      </c>
      <c r="X187" s="340" t="str">
        <f>IF('USER FORM3'!H188="","",'USER FORM3'!H188)</f>
        <v/>
      </c>
      <c r="Y187" s="340" t="str">
        <f>IF('USER FORM3'!I188="","",'USER FORM3'!I188)</f>
        <v/>
      </c>
      <c r="Z187" s="340" t="str">
        <f>IF('USER FORM3'!J188="","",'USER FORM3'!J188)</f>
        <v/>
      </c>
      <c r="AA187" s="340" t="str">
        <f>IF('USER FORM3'!K188="","",'USER FORM3'!K188)</f>
        <v/>
      </c>
      <c r="AB187" s="340" t="str">
        <f>IF('USER FORM3'!L188="","",'USER FORM3'!L188)</f>
        <v/>
      </c>
      <c r="AC187" s="340" t="str">
        <f>IF('USER FORM3'!M188="","",'USER FORM3'!M188)</f>
        <v/>
      </c>
      <c r="AD187" s="340" t="str">
        <f>IF('USER FORM3'!N188="","",'USER FORM3'!N188)</f>
        <v/>
      </c>
      <c r="AE187" s="340" t="str">
        <f>IF('USER FORM3'!O188="","",'USER FORM3'!O188)</f>
        <v/>
      </c>
      <c r="AF187" s="340" t="str">
        <f>IF('USER FORM3'!P188="","",'USER FORM3'!P188)</f>
        <v/>
      </c>
      <c r="AG187" s="340" t="str">
        <f>IF('USER FORM3'!Q188="","",'USER FORM3'!Q188)</f>
        <v/>
      </c>
      <c r="AH187" s="14"/>
      <c r="AI187" s="14"/>
      <c r="AJ187" s="14"/>
      <c r="AK187" s="14"/>
      <c r="AL187" s="14"/>
      <c r="AM187" s="332" t="str">
        <f>'USER FORM3'!$AY$17</f>
        <v/>
      </c>
      <c r="AN187" s="335" t="str">
        <f>'USER FORM3'!$AY$24</f>
        <v/>
      </c>
      <c r="AO187" s="336" t="str">
        <f>'USER FORM3'!$AY$18</f>
        <v/>
      </c>
      <c r="AP187" s="336" t="str">
        <f>'USER FORM3'!$AY$20</f>
        <v/>
      </c>
      <c r="AQ187" s="337" t="str">
        <f>'USER FORM3'!$AY$19</f>
        <v/>
      </c>
      <c r="AR187" s="337" t="str">
        <f>'USER FORM3'!$AY$22</f>
        <v/>
      </c>
      <c r="AS187" s="436" t="str">
        <f>'USER FORM3'!$AY$36</f>
        <v/>
      </c>
      <c r="AT187" s="336">
        <f>'USER FORM3'!$AY$23</f>
        <v>1</v>
      </c>
      <c r="AU187" s="336" t="str">
        <f>'USER FORM3'!$AY$21</f>
        <v/>
      </c>
      <c r="AV187" s="337" t="str">
        <f>IFERROR('USER FORM3'!$AY$25,"")</f>
        <v/>
      </c>
      <c r="AW187" s="338">
        <f>COUNTIFS(DEGREE_TYPE,"Bachelor",'USER FORM2'!$N$10:$N$21,"PROGRAM GRADUATED")+COUNTIFS(DEGREE_TYPE,"Bachelor",'USER FORM2'!$N$10:$N$21,"PROGRAM IN PROGRESS")</f>
        <v>0</v>
      </c>
      <c r="AX187" s="338">
        <f t="shared" si="4"/>
        <v>0</v>
      </c>
      <c r="AY187" s="338">
        <f t="shared" si="5"/>
        <v>0</v>
      </c>
      <c r="AZ187" s="332" t="str">
        <f>'USER FORM2'!$AQ$3</f>
        <v/>
      </c>
      <c r="BA187" s="337" t="str">
        <f>'USER FORM5'!$AP$2</f>
        <v/>
      </c>
      <c r="BB187" s="332" t="str">
        <f>IF('USER FORM5'!$AE$2=0,"",'USER FORM5'!$AE$2)</f>
        <v>NO</v>
      </c>
      <c r="BC187" s="337" t="str">
        <f>'USER FORM5'!$AZ$2</f>
        <v>NO EXTC</v>
      </c>
      <c r="BD187" s="332" t="str">
        <f>IF('USER FEEDBACK'!$C$47=0,"",'USER FEEDBACK'!$C$47)</f>
        <v/>
      </c>
      <c r="BE187" t="str">
        <f>'USER FEEDBACK'!$Q$8</f>
        <v>NO</v>
      </c>
      <c r="BF187" t="str">
        <f>'USER FEEDBACK'!$Q$11</f>
        <v>Missing Information</v>
      </c>
      <c r="BG187" t="str">
        <f>'USER FEEDBACK'!$Q$14</f>
        <v>No</v>
      </c>
      <c r="BH187" t="str">
        <f>'USER FEEDBACK'!$Q$20&amp;" "&amp;'USER FEEDBACK'!$Q$21&amp;" "&amp;'USER FEEDBACK'!$Q$22</f>
        <v xml:space="preserve">  - -  - -</v>
      </c>
      <c r="BI187" t="str">
        <f>'USER FORM1'!$C$65</f>
        <v>VERSION 2</v>
      </c>
      <c r="BJ187">
        <f>'USER FORM4'!$G$38</f>
        <v>0</v>
      </c>
      <c r="BK187">
        <f>'USER FEEDBACK'!$V$7</f>
        <v>0</v>
      </c>
      <c r="BL187" t="str">
        <f>(IF(OR('USER FEEDBACK'!$Z$64,'USER FEEDBACK'!$Z$31="Q4R"),"Y","N"))</f>
        <v>N</v>
      </c>
      <c r="BM187">
        <f>'USER FORM1'!$D$25</f>
        <v>0</v>
      </c>
      <c r="BN187">
        <f>'USER FORM1'!$D$26</f>
        <v>0</v>
      </c>
      <c r="BO187">
        <f>'USER FORM1'!$D$27</f>
        <v>0</v>
      </c>
      <c r="BP187" t="str">
        <f>IF('USER FEEDBACK'!$AA$64=TRUE, "Y","N")</f>
        <v>N</v>
      </c>
      <c r="BQ187" t="str">
        <f>IF('USER FEEDBACK'!$AC$64=TRUE, "Y","N")</f>
        <v>N</v>
      </c>
      <c r="BR187" t="str">
        <f>IF('USER FEEDBACK'!$AB$64=TRUE, "Y","N")</f>
        <v>N</v>
      </c>
      <c r="BS187" t="str">
        <f>IF('USER FEEDBACK'!$AD$64=TRUE, "Y","N")</f>
        <v>N</v>
      </c>
      <c r="BT187" t="str">
        <f>IF('USER FEEDBACK'!$AE$64=TRUE, "Y","N")</f>
        <v>N</v>
      </c>
      <c r="BU187" t="str">
        <f>IF('USER FEEDBACK'!$AF$64=TRUE, "Y","N")</f>
        <v>N</v>
      </c>
      <c r="BV187">
        <f>'CHECK CONTEXT'!$B$8</f>
        <v>0</v>
      </c>
      <c r="BW187" s="15">
        <f>'CHECK CONTEXT'!$B$12</f>
        <v>0</v>
      </c>
      <c r="BX187">
        <f>'CHECK CONTEXT'!$I$5</f>
        <v>0</v>
      </c>
      <c r="BY187">
        <f ca="1">SUM('USER FEEDBACK'!$G$7:$G$17)</f>
        <v>0</v>
      </c>
      <c r="BZ187">
        <f>'CHECK CONTEXT'!$B$5</f>
        <v>0</v>
      </c>
      <c r="CA187">
        <f>'CHECK CONTEXT'!$B$6</f>
        <v>0</v>
      </c>
      <c r="CB187">
        <f>'CHECK CONTEXT'!$B$7</f>
        <v>0</v>
      </c>
      <c r="CC187">
        <f>'CHECK CONTEXT'!$B$8</f>
        <v>0</v>
      </c>
      <c r="CD187">
        <f>'CHECK CONTEXT'!$B$9</f>
        <v>0</v>
      </c>
    </row>
    <row r="188" spans="1:82">
      <c r="A188" s="332" t="str">
        <f>IF('USER FORM1'!$C$10="","",'USER FORM1'!$C$10)</f>
        <v/>
      </c>
      <c r="B188" s="332" t="str">
        <f>IF('USER FORM1'!$D$10="","",'USER FORM1'!$D$10)</f>
        <v/>
      </c>
      <c r="C188" s="332" t="str">
        <f>TRIM(IF('USER FORM1'!$E$10="", "",'USER FORM1'!$E$10))</f>
        <v/>
      </c>
      <c r="D188" s="332" t="str">
        <f>IF('USER FORM1'!$F$10="","",'USER FORM1'!$F$10)</f>
        <v/>
      </c>
      <c r="E188" s="332" t="str">
        <f>IF('USER FORM1'!$G$10="", "",'USER FORM1'!$G$10)</f>
        <v/>
      </c>
      <c r="F188" s="339" t="s">
        <v>16107</v>
      </c>
      <c r="G188" s="340" t="str">
        <f>IF(ISERROR(VLOOKUP($S188,'USER FORM2'!$B$10:$AU$21,2,FALSE)),"",VLOOKUP($S188,'USER FORM2'!$B$10:$AU$21,2,FALSE))</f>
        <v/>
      </c>
      <c r="H188" s="340" t="str">
        <f>IF(ISERROR(VLOOKUP($S188,'USER FORM2'!$B$10:$AU$21,3,FALSE)),"",VLOOKUP($S188,'USER FORM2'!$B$10:$AU$21,3,FALSE))</f>
        <v/>
      </c>
      <c r="I188" s="340" t="str">
        <f>IF(ISERROR(VLOOKUP($S188,'USER FORM2'!$B$10:$AU$21,4,FALSE)),"",VLOOKUP($S188,'USER FORM2'!$B$10:$AU$21,4,FALSE))</f>
        <v/>
      </c>
      <c r="J188" s="340" t="str">
        <f>IF(ISERROR(VLOOKUP($S188,'USER FORM2'!$B$10:$AU$21,5,FALSE)),"",VLOOKUP($S188,'USER FORM2'!$B$10:$AU$21,5,FALSE))</f>
        <v/>
      </c>
      <c r="K188" s="340" t="str">
        <f>IF(ISERROR(VLOOKUP($S188,'USER FORM2'!$B$10:$AU$21,6,FALSE)),"",VLOOKUP($S188,'USER FORM2'!$B$10:$AU$21,6,FALSE))</f>
        <v/>
      </c>
      <c r="L188" s="340" t="str">
        <f>IF(ISERROR(VLOOKUP($S188,'USER FORM2'!$B$10:$AU$21,7,FALSE)),"",VLOOKUP($S188,'USER FORM2'!$B$10:$AU$21,7,FALSE))</f>
        <v/>
      </c>
      <c r="M188" s="341" t="str">
        <f>IF(ISERROR(VLOOKUP($S188,'USER FORM2'!$B$10:$BB$21,51,FALSE)),"",VLOOKUP($S188,'USER FORM2'!$B$10:$BB$21,51,FALSE))</f>
        <v/>
      </c>
      <c r="N188" s="341" t="str">
        <f>IF(ISERROR(VLOOKUP($S188,'USER FORM2'!$B$10:$BB$21,52,FALSE)),"",VLOOKUP($S188,'USER FORM2'!$B$10:$BB$21,52,FALSE))</f>
        <v/>
      </c>
      <c r="O188" s="341" t="str">
        <f>IF(ISERROR(VLOOKUP($S188,'USER FORM2'!$B$10:$BB$21,12,FALSE)),"",VLOOKUP($S188,'USER FORM2'!$B$10:$BB$21,12,FALSE))</f>
        <v/>
      </c>
      <c r="P188" s="342" t="str">
        <f>IF(ISERROR(VLOOKUP($S188,'USER FORM2'!$B$10:$BB$21,13,FALSE)),"",IF(VLOOKUP($S188,'USER FORM2'!$B$10:$BB$21,13,FALSE)="","",VLOOKUP($S188,'USER FORM2'!$B$10:$BB$21,13,FALSE)))</f>
        <v/>
      </c>
      <c r="Q188" s="342" t="str">
        <f>IF(ISERROR(VLOOKUP($S188,'USER FORM2'!$B$10:$BB$21,16,FALSE)),"",VLOOKUP($S188,'USER FORM2'!$B$10:$BB$21,16,FALSE))</f>
        <v/>
      </c>
      <c r="R188" s="342" t="str">
        <f>IF(ISERROR(VLOOKUP($S188,'USER FORM2'!$B$10:$AW$21,43,FALSE)),"",VLOOKUP($S188,'USER FORM2'!$B$10:$AW$21,43,FALSE))</f>
        <v/>
      </c>
      <c r="S188" s="340" t="str">
        <f>IF('USER FORM3'!C189="","",'USER FORM3'!C189)</f>
        <v/>
      </c>
      <c r="T188" s="340" t="str">
        <f>IF('USER FORM3'!D189="","",'USER FORM3'!D189)</f>
        <v/>
      </c>
      <c r="U188" s="340" t="str">
        <f>IF('USER FORM3'!E189="","",'USER FORM3'!E189)</f>
        <v/>
      </c>
      <c r="V188" s="340" t="str">
        <f>IF('USER FORM3'!F189="","",'USER FORM3'!F189)</f>
        <v/>
      </c>
      <c r="W188" s="340" t="str">
        <f>IF('USER FORM3'!G189="","",'USER FORM3'!G189)</f>
        <v/>
      </c>
      <c r="X188" s="340" t="str">
        <f>IF('USER FORM3'!H189="","",'USER FORM3'!H189)</f>
        <v/>
      </c>
      <c r="Y188" s="340" t="str">
        <f>IF('USER FORM3'!I189="","",'USER FORM3'!I189)</f>
        <v/>
      </c>
      <c r="Z188" s="340" t="str">
        <f>IF('USER FORM3'!J189="","",'USER FORM3'!J189)</f>
        <v/>
      </c>
      <c r="AA188" s="340" t="str">
        <f>IF('USER FORM3'!K189="","",'USER FORM3'!K189)</f>
        <v/>
      </c>
      <c r="AB188" s="340" t="str">
        <f>IF('USER FORM3'!L189="","",'USER FORM3'!L189)</f>
        <v/>
      </c>
      <c r="AC188" s="340" t="str">
        <f>IF('USER FORM3'!M189="","",'USER FORM3'!M189)</f>
        <v/>
      </c>
      <c r="AD188" s="340" t="str">
        <f>IF('USER FORM3'!N189="","",'USER FORM3'!N189)</f>
        <v/>
      </c>
      <c r="AE188" s="340" t="str">
        <f>IF('USER FORM3'!O189="","",'USER FORM3'!O189)</f>
        <v/>
      </c>
      <c r="AF188" s="340" t="str">
        <f>IF('USER FORM3'!P189="","",'USER FORM3'!P189)</f>
        <v/>
      </c>
      <c r="AG188" s="340" t="str">
        <f>IF('USER FORM3'!Q189="","",'USER FORM3'!Q189)</f>
        <v/>
      </c>
      <c r="AH188" s="14"/>
      <c r="AI188" s="14"/>
      <c r="AJ188" s="14"/>
      <c r="AK188" s="14"/>
      <c r="AL188" s="14"/>
      <c r="AM188" s="332" t="str">
        <f>'USER FORM3'!$AY$17</f>
        <v/>
      </c>
      <c r="AN188" s="335" t="str">
        <f>'USER FORM3'!$AY$24</f>
        <v/>
      </c>
      <c r="AO188" s="336" t="str">
        <f>'USER FORM3'!$AY$18</f>
        <v/>
      </c>
      <c r="AP188" s="336" t="str">
        <f>'USER FORM3'!$AY$20</f>
        <v/>
      </c>
      <c r="AQ188" s="337" t="str">
        <f>'USER FORM3'!$AY$19</f>
        <v/>
      </c>
      <c r="AR188" s="337" t="str">
        <f>'USER FORM3'!$AY$22</f>
        <v/>
      </c>
      <c r="AS188" s="436" t="str">
        <f>'USER FORM3'!$AY$36</f>
        <v/>
      </c>
      <c r="AT188" s="336">
        <f>'USER FORM3'!$AY$23</f>
        <v>1</v>
      </c>
      <c r="AU188" s="336" t="str">
        <f>'USER FORM3'!$AY$21</f>
        <v/>
      </c>
      <c r="AV188" s="337" t="str">
        <f>IFERROR('USER FORM3'!$AY$25,"")</f>
        <v/>
      </c>
      <c r="AW188" s="338">
        <f>COUNTIFS(DEGREE_TYPE,"Bachelor",'USER FORM2'!$N$10:$N$21,"PROGRAM GRADUATED")+COUNTIFS(DEGREE_TYPE,"Bachelor",'USER FORM2'!$N$10:$N$21,"PROGRAM IN PROGRESS")</f>
        <v>0</v>
      </c>
      <c r="AX188" s="338">
        <f t="shared" si="4"/>
        <v>0</v>
      </c>
      <c r="AY188" s="338">
        <f t="shared" si="5"/>
        <v>0</v>
      </c>
      <c r="AZ188" s="332" t="str">
        <f>'USER FORM2'!$AQ$3</f>
        <v/>
      </c>
      <c r="BA188" s="337" t="str">
        <f>'USER FORM5'!$AP$2</f>
        <v/>
      </c>
      <c r="BB188" s="332" t="str">
        <f>IF('USER FORM5'!$AE$2=0,"",'USER FORM5'!$AE$2)</f>
        <v>NO</v>
      </c>
      <c r="BC188" s="337" t="str">
        <f>'USER FORM5'!$AZ$2</f>
        <v>NO EXTC</v>
      </c>
      <c r="BD188" s="332" t="str">
        <f>IF('USER FEEDBACK'!$C$47=0,"",'USER FEEDBACK'!$C$47)</f>
        <v/>
      </c>
      <c r="BE188" t="str">
        <f>'USER FEEDBACK'!$Q$8</f>
        <v>NO</v>
      </c>
      <c r="BF188" t="str">
        <f>'USER FEEDBACK'!$Q$11</f>
        <v>Missing Information</v>
      </c>
      <c r="BG188" t="str">
        <f>'USER FEEDBACK'!$Q$14</f>
        <v>No</v>
      </c>
      <c r="BH188" t="str">
        <f>'USER FEEDBACK'!$Q$20&amp;" "&amp;'USER FEEDBACK'!$Q$21&amp;" "&amp;'USER FEEDBACK'!$Q$22</f>
        <v xml:space="preserve">  - -  - -</v>
      </c>
      <c r="BI188" t="str">
        <f>'USER FORM1'!$C$65</f>
        <v>VERSION 2</v>
      </c>
      <c r="BJ188">
        <f>'USER FORM4'!$G$38</f>
        <v>0</v>
      </c>
      <c r="BK188">
        <f>'USER FEEDBACK'!$V$7</f>
        <v>0</v>
      </c>
      <c r="BL188" t="str">
        <f>(IF(OR('USER FEEDBACK'!$Z$64,'USER FEEDBACK'!$Z$31="Q4R"),"Y","N"))</f>
        <v>N</v>
      </c>
      <c r="BM188">
        <f>'USER FORM1'!$D$25</f>
        <v>0</v>
      </c>
      <c r="BN188">
        <f>'USER FORM1'!$D$26</f>
        <v>0</v>
      </c>
      <c r="BO188">
        <f>'USER FORM1'!$D$27</f>
        <v>0</v>
      </c>
      <c r="BP188" t="str">
        <f>IF('USER FEEDBACK'!$AA$64=TRUE, "Y","N")</f>
        <v>N</v>
      </c>
      <c r="BQ188" t="str">
        <f>IF('USER FEEDBACK'!$AC$64=TRUE, "Y","N")</f>
        <v>N</v>
      </c>
      <c r="BR188" t="str">
        <f>IF('USER FEEDBACK'!$AB$64=TRUE, "Y","N")</f>
        <v>N</v>
      </c>
      <c r="BS188" t="str">
        <f>IF('USER FEEDBACK'!$AD$64=TRUE, "Y","N")</f>
        <v>N</v>
      </c>
      <c r="BT188" t="str">
        <f>IF('USER FEEDBACK'!$AE$64=TRUE, "Y","N")</f>
        <v>N</v>
      </c>
      <c r="BU188" t="str">
        <f>IF('USER FEEDBACK'!$AF$64=TRUE, "Y","N")</f>
        <v>N</v>
      </c>
      <c r="BV188">
        <f>'CHECK CONTEXT'!$B$8</f>
        <v>0</v>
      </c>
      <c r="BW188" s="15">
        <f>'CHECK CONTEXT'!$B$12</f>
        <v>0</v>
      </c>
      <c r="BX188">
        <f>'CHECK CONTEXT'!$I$5</f>
        <v>0</v>
      </c>
      <c r="BY188">
        <f ca="1">SUM('USER FEEDBACK'!$G$7:$G$17)</f>
        <v>0</v>
      </c>
      <c r="BZ188">
        <f>'CHECK CONTEXT'!$B$5</f>
        <v>0</v>
      </c>
      <c r="CA188">
        <f>'CHECK CONTEXT'!$B$6</f>
        <v>0</v>
      </c>
      <c r="CB188">
        <f>'CHECK CONTEXT'!$B$7</f>
        <v>0</v>
      </c>
      <c r="CC188">
        <f>'CHECK CONTEXT'!$B$8</f>
        <v>0</v>
      </c>
      <c r="CD188">
        <f>'CHECK CONTEXT'!$B$9</f>
        <v>0</v>
      </c>
    </row>
    <row r="189" spans="1:82">
      <c r="A189" s="332" t="str">
        <f>IF('USER FORM1'!$C$10="","",'USER FORM1'!$C$10)</f>
        <v/>
      </c>
      <c r="B189" s="332" t="str">
        <f>IF('USER FORM1'!$D$10="","",'USER FORM1'!$D$10)</f>
        <v/>
      </c>
      <c r="C189" s="332" t="str">
        <f>TRIM(IF('USER FORM1'!$E$10="", "",'USER FORM1'!$E$10))</f>
        <v/>
      </c>
      <c r="D189" s="332" t="str">
        <f>IF('USER FORM1'!$F$10="","",'USER FORM1'!$F$10)</f>
        <v/>
      </c>
      <c r="E189" s="332" t="str">
        <f>IF('USER FORM1'!$G$10="", "",'USER FORM1'!$G$10)</f>
        <v/>
      </c>
      <c r="F189" s="339" t="s">
        <v>16107</v>
      </c>
      <c r="G189" s="340" t="str">
        <f>IF(ISERROR(VLOOKUP($S189,'USER FORM2'!$B$10:$AU$21,2,FALSE)),"",VLOOKUP($S189,'USER FORM2'!$B$10:$AU$21,2,FALSE))</f>
        <v/>
      </c>
      <c r="H189" s="340" t="str">
        <f>IF(ISERROR(VLOOKUP($S189,'USER FORM2'!$B$10:$AU$21,3,FALSE)),"",VLOOKUP($S189,'USER FORM2'!$B$10:$AU$21,3,FALSE))</f>
        <v/>
      </c>
      <c r="I189" s="340" t="str">
        <f>IF(ISERROR(VLOOKUP($S189,'USER FORM2'!$B$10:$AU$21,4,FALSE)),"",VLOOKUP($S189,'USER FORM2'!$B$10:$AU$21,4,FALSE))</f>
        <v/>
      </c>
      <c r="J189" s="340" t="str">
        <f>IF(ISERROR(VLOOKUP($S189,'USER FORM2'!$B$10:$AU$21,5,FALSE)),"",VLOOKUP($S189,'USER FORM2'!$B$10:$AU$21,5,FALSE))</f>
        <v/>
      </c>
      <c r="K189" s="340" t="str">
        <f>IF(ISERROR(VLOOKUP($S189,'USER FORM2'!$B$10:$AU$21,6,FALSE)),"",VLOOKUP($S189,'USER FORM2'!$B$10:$AU$21,6,FALSE))</f>
        <v/>
      </c>
      <c r="L189" s="340" t="str">
        <f>IF(ISERROR(VLOOKUP($S189,'USER FORM2'!$B$10:$AU$21,7,FALSE)),"",VLOOKUP($S189,'USER FORM2'!$B$10:$AU$21,7,FALSE))</f>
        <v/>
      </c>
      <c r="M189" s="341" t="str">
        <f>IF(ISERROR(VLOOKUP($S189,'USER FORM2'!$B$10:$BB$21,51,FALSE)),"",VLOOKUP($S189,'USER FORM2'!$B$10:$BB$21,51,FALSE))</f>
        <v/>
      </c>
      <c r="N189" s="341" t="str">
        <f>IF(ISERROR(VLOOKUP($S189,'USER FORM2'!$B$10:$BB$21,52,FALSE)),"",VLOOKUP($S189,'USER FORM2'!$B$10:$BB$21,52,FALSE))</f>
        <v/>
      </c>
      <c r="O189" s="341" t="str">
        <f>IF(ISERROR(VLOOKUP($S189,'USER FORM2'!$B$10:$BB$21,12,FALSE)),"",VLOOKUP($S189,'USER FORM2'!$B$10:$BB$21,12,FALSE))</f>
        <v/>
      </c>
      <c r="P189" s="342" t="str">
        <f>IF(ISERROR(VLOOKUP($S189,'USER FORM2'!$B$10:$BB$21,13,FALSE)),"",IF(VLOOKUP($S189,'USER FORM2'!$B$10:$BB$21,13,FALSE)="","",VLOOKUP($S189,'USER FORM2'!$B$10:$BB$21,13,FALSE)))</f>
        <v/>
      </c>
      <c r="Q189" s="342" t="str">
        <f>IF(ISERROR(VLOOKUP($S189,'USER FORM2'!$B$10:$BB$21,16,FALSE)),"",VLOOKUP($S189,'USER FORM2'!$B$10:$BB$21,16,FALSE))</f>
        <v/>
      </c>
      <c r="R189" s="342" t="str">
        <f>IF(ISERROR(VLOOKUP($S189,'USER FORM2'!$B$10:$AW$21,43,FALSE)),"",VLOOKUP($S189,'USER FORM2'!$B$10:$AW$21,43,FALSE))</f>
        <v/>
      </c>
      <c r="S189" s="340" t="str">
        <f>IF('USER FORM3'!C190="","",'USER FORM3'!C190)</f>
        <v/>
      </c>
      <c r="T189" s="340" t="str">
        <f>IF('USER FORM3'!D190="","",'USER FORM3'!D190)</f>
        <v/>
      </c>
      <c r="U189" s="340" t="str">
        <f>IF('USER FORM3'!E190="","",'USER FORM3'!E190)</f>
        <v/>
      </c>
      <c r="V189" s="340" t="str">
        <f>IF('USER FORM3'!F190="","",'USER FORM3'!F190)</f>
        <v/>
      </c>
      <c r="W189" s="340" t="str">
        <f>IF('USER FORM3'!G190="","",'USER FORM3'!G190)</f>
        <v/>
      </c>
      <c r="X189" s="340" t="str">
        <f>IF('USER FORM3'!H190="","",'USER FORM3'!H190)</f>
        <v/>
      </c>
      <c r="Y189" s="340" t="str">
        <f>IF('USER FORM3'!I190="","",'USER FORM3'!I190)</f>
        <v/>
      </c>
      <c r="Z189" s="340" t="str">
        <f>IF('USER FORM3'!J190="","",'USER FORM3'!J190)</f>
        <v/>
      </c>
      <c r="AA189" s="340" t="str">
        <f>IF('USER FORM3'!K190="","",'USER FORM3'!K190)</f>
        <v/>
      </c>
      <c r="AB189" s="340" t="str">
        <f>IF('USER FORM3'!L190="","",'USER FORM3'!L190)</f>
        <v/>
      </c>
      <c r="AC189" s="340" t="str">
        <f>IF('USER FORM3'!M190="","",'USER FORM3'!M190)</f>
        <v/>
      </c>
      <c r="AD189" s="340" t="str">
        <f>IF('USER FORM3'!N190="","",'USER FORM3'!N190)</f>
        <v/>
      </c>
      <c r="AE189" s="340" t="str">
        <f>IF('USER FORM3'!O190="","",'USER FORM3'!O190)</f>
        <v/>
      </c>
      <c r="AF189" s="340" t="str">
        <f>IF('USER FORM3'!P190="","",'USER FORM3'!P190)</f>
        <v/>
      </c>
      <c r="AG189" s="340" t="str">
        <f>IF('USER FORM3'!Q190="","",'USER FORM3'!Q190)</f>
        <v/>
      </c>
      <c r="AH189" s="14"/>
      <c r="AI189" s="14"/>
      <c r="AJ189" s="14"/>
      <c r="AK189" s="14"/>
      <c r="AL189" s="14"/>
      <c r="AM189" s="332" t="str">
        <f>'USER FORM3'!$AY$17</f>
        <v/>
      </c>
      <c r="AN189" s="335" t="str">
        <f>'USER FORM3'!$AY$24</f>
        <v/>
      </c>
      <c r="AO189" s="336" t="str">
        <f>'USER FORM3'!$AY$18</f>
        <v/>
      </c>
      <c r="AP189" s="336" t="str">
        <f>'USER FORM3'!$AY$20</f>
        <v/>
      </c>
      <c r="AQ189" s="337" t="str">
        <f>'USER FORM3'!$AY$19</f>
        <v/>
      </c>
      <c r="AR189" s="337" t="str">
        <f>'USER FORM3'!$AY$22</f>
        <v/>
      </c>
      <c r="AS189" s="436" t="str">
        <f>'USER FORM3'!$AY$36</f>
        <v/>
      </c>
      <c r="AT189" s="336">
        <f>'USER FORM3'!$AY$23</f>
        <v>1</v>
      </c>
      <c r="AU189" s="336" t="str">
        <f>'USER FORM3'!$AY$21</f>
        <v/>
      </c>
      <c r="AV189" s="337" t="str">
        <f>IFERROR('USER FORM3'!$AY$25,"")</f>
        <v/>
      </c>
      <c r="AW189" s="338">
        <f>COUNTIFS(DEGREE_TYPE,"Bachelor",'USER FORM2'!$N$10:$N$21,"PROGRAM GRADUATED")+COUNTIFS(DEGREE_TYPE,"Bachelor",'USER FORM2'!$N$10:$N$21,"PROGRAM IN PROGRESS")</f>
        <v>0</v>
      </c>
      <c r="AX189" s="338">
        <f t="shared" si="4"/>
        <v>0</v>
      </c>
      <c r="AY189" s="338">
        <f t="shared" si="5"/>
        <v>0</v>
      </c>
      <c r="AZ189" s="332" t="str">
        <f>'USER FORM2'!$AQ$3</f>
        <v/>
      </c>
      <c r="BA189" s="337" t="str">
        <f>'USER FORM5'!$AP$2</f>
        <v/>
      </c>
      <c r="BB189" s="332" t="str">
        <f>IF('USER FORM5'!$AE$2=0,"",'USER FORM5'!$AE$2)</f>
        <v>NO</v>
      </c>
      <c r="BC189" s="337" t="str">
        <f>'USER FORM5'!$AZ$2</f>
        <v>NO EXTC</v>
      </c>
      <c r="BD189" s="332" t="str">
        <f>IF('USER FEEDBACK'!$C$47=0,"",'USER FEEDBACK'!$C$47)</f>
        <v/>
      </c>
      <c r="BE189" t="str">
        <f>'USER FEEDBACK'!$Q$8</f>
        <v>NO</v>
      </c>
      <c r="BF189" t="str">
        <f>'USER FEEDBACK'!$Q$11</f>
        <v>Missing Information</v>
      </c>
      <c r="BG189" t="str">
        <f>'USER FEEDBACK'!$Q$14</f>
        <v>No</v>
      </c>
      <c r="BH189" t="str">
        <f>'USER FEEDBACK'!$Q$20&amp;" "&amp;'USER FEEDBACK'!$Q$21&amp;" "&amp;'USER FEEDBACK'!$Q$22</f>
        <v xml:space="preserve">  - -  - -</v>
      </c>
      <c r="BI189" t="str">
        <f>'USER FORM1'!$C$65</f>
        <v>VERSION 2</v>
      </c>
      <c r="BJ189">
        <f>'USER FORM4'!$G$38</f>
        <v>0</v>
      </c>
      <c r="BK189">
        <f>'USER FEEDBACK'!$V$7</f>
        <v>0</v>
      </c>
      <c r="BL189" t="str">
        <f>(IF(OR('USER FEEDBACK'!$Z$64,'USER FEEDBACK'!$Z$31="Q4R"),"Y","N"))</f>
        <v>N</v>
      </c>
      <c r="BM189">
        <f>'USER FORM1'!$D$25</f>
        <v>0</v>
      </c>
      <c r="BN189">
        <f>'USER FORM1'!$D$26</f>
        <v>0</v>
      </c>
      <c r="BO189">
        <f>'USER FORM1'!$D$27</f>
        <v>0</v>
      </c>
      <c r="BP189" t="str">
        <f>IF('USER FEEDBACK'!$AA$64=TRUE, "Y","N")</f>
        <v>N</v>
      </c>
      <c r="BQ189" t="str">
        <f>IF('USER FEEDBACK'!$AC$64=TRUE, "Y","N")</f>
        <v>N</v>
      </c>
      <c r="BR189" t="str">
        <f>IF('USER FEEDBACK'!$AB$64=TRUE, "Y","N")</f>
        <v>N</v>
      </c>
      <c r="BS189" t="str">
        <f>IF('USER FEEDBACK'!$AD$64=TRUE, "Y","N")</f>
        <v>N</v>
      </c>
      <c r="BT189" t="str">
        <f>IF('USER FEEDBACK'!$AE$64=TRUE, "Y","N")</f>
        <v>N</v>
      </c>
      <c r="BU189" t="str">
        <f>IF('USER FEEDBACK'!$AF$64=TRUE, "Y","N")</f>
        <v>N</v>
      </c>
      <c r="BV189">
        <f>'CHECK CONTEXT'!$B$8</f>
        <v>0</v>
      </c>
      <c r="BW189" s="15">
        <f>'CHECK CONTEXT'!$B$12</f>
        <v>0</v>
      </c>
      <c r="BX189">
        <f>'CHECK CONTEXT'!$I$5</f>
        <v>0</v>
      </c>
      <c r="BY189">
        <f ca="1">SUM('USER FEEDBACK'!$G$7:$G$17)</f>
        <v>0</v>
      </c>
      <c r="BZ189">
        <f>'CHECK CONTEXT'!$B$5</f>
        <v>0</v>
      </c>
      <c r="CA189">
        <f>'CHECK CONTEXT'!$B$6</f>
        <v>0</v>
      </c>
      <c r="CB189">
        <f>'CHECK CONTEXT'!$B$7</f>
        <v>0</v>
      </c>
      <c r="CC189">
        <f>'CHECK CONTEXT'!$B$8</f>
        <v>0</v>
      </c>
      <c r="CD189">
        <f>'CHECK CONTEXT'!$B$9</f>
        <v>0</v>
      </c>
    </row>
    <row r="190" spans="1:82">
      <c r="A190" s="332" t="str">
        <f>IF('USER FORM1'!$C$10="","",'USER FORM1'!$C$10)</f>
        <v/>
      </c>
      <c r="B190" s="332" t="str">
        <f>IF('USER FORM1'!$D$10="","",'USER FORM1'!$D$10)</f>
        <v/>
      </c>
      <c r="C190" s="332" t="str">
        <f>TRIM(IF('USER FORM1'!$E$10="", "",'USER FORM1'!$E$10))</f>
        <v/>
      </c>
      <c r="D190" s="332" t="str">
        <f>IF('USER FORM1'!$F$10="","",'USER FORM1'!$F$10)</f>
        <v/>
      </c>
      <c r="E190" s="332" t="str">
        <f>IF('USER FORM1'!$G$10="", "",'USER FORM1'!$G$10)</f>
        <v/>
      </c>
      <c r="F190" s="339" t="s">
        <v>16107</v>
      </c>
      <c r="G190" s="340" t="str">
        <f>IF(ISERROR(VLOOKUP($S190,'USER FORM2'!$B$10:$AU$21,2,FALSE)),"",VLOOKUP($S190,'USER FORM2'!$B$10:$AU$21,2,FALSE))</f>
        <v/>
      </c>
      <c r="H190" s="340" t="str">
        <f>IF(ISERROR(VLOOKUP($S190,'USER FORM2'!$B$10:$AU$21,3,FALSE)),"",VLOOKUP($S190,'USER FORM2'!$B$10:$AU$21,3,FALSE))</f>
        <v/>
      </c>
      <c r="I190" s="340" t="str">
        <f>IF(ISERROR(VLOOKUP($S190,'USER FORM2'!$B$10:$AU$21,4,FALSE)),"",VLOOKUP($S190,'USER FORM2'!$B$10:$AU$21,4,FALSE))</f>
        <v/>
      </c>
      <c r="J190" s="340" t="str">
        <f>IF(ISERROR(VLOOKUP($S190,'USER FORM2'!$B$10:$AU$21,5,FALSE)),"",VLOOKUP($S190,'USER FORM2'!$B$10:$AU$21,5,FALSE))</f>
        <v/>
      </c>
      <c r="K190" s="340" t="str">
        <f>IF(ISERROR(VLOOKUP($S190,'USER FORM2'!$B$10:$AU$21,6,FALSE)),"",VLOOKUP($S190,'USER FORM2'!$B$10:$AU$21,6,FALSE))</f>
        <v/>
      </c>
      <c r="L190" s="340" t="str">
        <f>IF(ISERROR(VLOOKUP($S190,'USER FORM2'!$B$10:$AU$21,7,FALSE)),"",VLOOKUP($S190,'USER FORM2'!$B$10:$AU$21,7,FALSE))</f>
        <v/>
      </c>
      <c r="M190" s="341" t="str">
        <f>IF(ISERROR(VLOOKUP($S190,'USER FORM2'!$B$10:$BB$21,51,FALSE)),"",VLOOKUP($S190,'USER FORM2'!$B$10:$BB$21,51,FALSE))</f>
        <v/>
      </c>
      <c r="N190" s="341" t="str">
        <f>IF(ISERROR(VLOOKUP($S190,'USER FORM2'!$B$10:$BB$21,52,FALSE)),"",VLOOKUP($S190,'USER FORM2'!$B$10:$BB$21,52,FALSE))</f>
        <v/>
      </c>
      <c r="O190" s="341" t="str">
        <f>IF(ISERROR(VLOOKUP($S190,'USER FORM2'!$B$10:$BB$21,12,FALSE)),"",VLOOKUP($S190,'USER FORM2'!$B$10:$BB$21,12,FALSE))</f>
        <v/>
      </c>
      <c r="P190" s="342" t="str">
        <f>IF(ISERROR(VLOOKUP($S190,'USER FORM2'!$B$10:$BB$21,13,FALSE)),"",IF(VLOOKUP($S190,'USER FORM2'!$B$10:$BB$21,13,FALSE)="","",VLOOKUP($S190,'USER FORM2'!$B$10:$BB$21,13,FALSE)))</f>
        <v/>
      </c>
      <c r="Q190" s="342" t="str">
        <f>IF(ISERROR(VLOOKUP($S190,'USER FORM2'!$B$10:$BB$21,16,FALSE)),"",VLOOKUP($S190,'USER FORM2'!$B$10:$BB$21,16,FALSE))</f>
        <v/>
      </c>
      <c r="R190" s="342" t="str">
        <f>IF(ISERROR(VLOOKUP($S190,'USER FORM2'!$B$10:$AW$21,43,FALSE)),"",VLOOKUP($S190,'USER FORM2'!$B$10:$AW$21,43,FALSE))</f>
        <v/>
      </c>
      <c r="S190" s="340" t="str">
        <f>IF('USER FORM3'!C191="","",'USER FORM3'!C191)</f>
        <v/>
      </c>
      <c r="T190" s="340" t="str">
        <f>IF('USER FORM3'!D191="","",'USER FORM3'!D191)</f>
        <v/>
      </c>
      <c r="U190" s="340" t="str">
        <f>IF('USER FORM3'!E191="","",'USER FORM3'!E191)</f>
        <v/>
      </c>
      <c r="V190" s="340" t="str">
        <f>IF('USER FORM3'!F191="","",'USER FORM3'!F191)</f>
        <v/>
      </c>
      <c r="W190" s="340" t="str">
        <f>IF('USER FORM3'!G191="","",'USER FORM3'!G191)</f>
        <v/>
      </c>
      <c r="X190" s="340" t="str">
        <f>IF('USER FORM3'!H191="","",'USER FORM3'!H191)</f>
        <v/>
      </c>
      <c r="Y190" s="340" t="str">
        <f>IF('USER FORM3'!I191="","",'USER FORM3'!I191)</f>
        <v/>
      </c>
      <c r="Z190" s="340" t="str">
        <f>IF('USER FORM3'!J191="","",'USER FORM3'!J191)</f>
        <v/>
      </c>
      <c r="AA190" s="340" t="str">
        <f>IF('USER FORM3'!K191="","",'USER FORM3'!K191)</f>
        <v/>
      </c>
      <c r="AB190" s="340" t="str">
        <f>IF('USER FORM3'!L191="","",'USER FORM3'!L191)</f>
        <v/>
      </c>
      <c r="AC190" s="340" t="str">
        <f>IF('USER FORM3'!M191="","",'USER FORM3'!M191)</f>
        <v/>
      </c>
      <c r="AD190" s="340" t="str">
        <f>IF('USER FORM3'!N191="","",'USER FORM3'!N191)</f>
        <v/>
      </c>
      <c r="AE190" s="340" t="str">
        <f>IF('USER FORM3'!O191="","",'USER FORM3'!O191)</f>
        <v/>
      </c>
      <c r="AF190" s="340" t="str">
        <f>IF('USER FORM3'!P191="","",'USER FORM3'!P191)</f>
        <v/>
      </c>
      <c r="AG190" s="340" t="str">
        <f>IF('USER FORM3'!Q191="","",'USER FORM3'!Q191)</f>
        <v/>
      </c>
      <c r="AH190" s="14"/>
      <c r="AI190" s="14"/>
      <c r="AJ190" s="14"/>
      <c r="AK190" s="14"/>
      <c r="AL190" s="14"/>
      <c r="AM190" s="332" t="str">
        <f>'USER FORM3'!$AY$17</f>
        <v/>
      </c>
      <c r="AN190" s="335" t="str">
        <f>'USER FORM3'!$AY$24</f>
        <v/>
      </c>
      <c r="AO190" s="336" t="str">
        <f>'USER FORM3'!$AY$18</f>
        <v/>
      </c>
      <c r="AP190" s="336" t="str">
        <f>'USER FORM3'!$AY$20</f>
        <v/>
      </c>
      <c r="AQ190" s="337" t="str">
        <f>'USER FORM3'!$AY$19</f>
        <v/>
      </c>
      <c r="AR190" s="337" t="str">
        <f>'USER FORM3'!$AY$22</f>
        <v/>
      </c>
      <c r="AS190" s="436" t="str">
        <f>'USER FORM3'!$AY$36</f>
        <v/>
      </c>
      <c r="AT190" s="336">
        <f>'USER FORM3'!$AY$23</f>
        <v>1</v>
      </c>
      <c r="AU190" s="336" t="str">
        <f>'USER FORM3'!$AY$21</f>
        <v/>
      </c>
      <c r="AV190" s="337" t="str">
        <f>IFERROR('USER FORM3'!$AY$25,"")</f>
        <v/>
      </c>
      <c r="AW190" s="338">
        <f>COUNTIFS(DEGREE_TYPE,"Bachelor",'USER FORM2'!$N$10:$N$21,"PROGRAM GRADUATED")+COUNTIFS(DEGREE_TYPE,"Bachelor",'USER FORM2'!$N$10:$N$21,"PROGRAM IN PROGRESS")</f>
        <v>0</v>
      </c>
      <c r="AX190" s="338">
        <f t="shared" si="4"/>
        <v>0</v>
      </c>
      <c r="AY190" s="338">
        <f t="shared" si="5"/>
        <v>0</v>
      </c>
      <c r="AZ190" s="332" t="str">
        <f>'USER FORM2'!$AQ$3</f>
        <v/>
      </c>
      <c r="BA190" s="337" t="str">
        <f>'USER FORM5'!$AP$2</f>
        <v/>
      </c>
      <c r="BB190" s="332" t="str">
        <f>IF('USER FORM5'!$AE$2=0,"",'USER FORM5'!$AE$2)</f>
        <v>NO</v>
      </c>
      <c r="BC190" s="337" t="str">
        <f>'USER FORM5'!$AZ$2</f>
        <v>NO EXTC</v>
      </c>
      <c r="BD190" s="332" t="str">
        <f>IF('USER FEEDBACK'!$C$47=0,"",'USER FEEDBACK'!$C$47)</f>
        <v/>
      </c>
      <c r="BE190" t="str">
        <f>'USER FEEDBACK'!$Q$8</f>
        <v>NO</v>
      </c>
      <c r="BF190" t="str">
        <f>'USER FEEDBACK'!$Q$11</f>
        <v>Missing Information</v>
      </c>
      <c r="BG190" t="str">
        <f>'USER FEEDBACK'!$Q$14</f>
        <v>No</v>
      </c>
      <c r="BH190" t="str">
        <f>'USER FEEDBACK'!$Q$20&amp;" "&amp;'USER FEEDBACK'!$Q$21&amp;" "&amp;'USER FEEDBACK'!$Q$22</f>
        <v xml:space="preserve">  - -  - -</v>
      </c>
      <c r="BI190" t="str">
        <f>'USER FORM1'!$C$65</f>
        <v>VERSION 2</v>
      </c>
      <c r="BJ190">
        <f>'USER FORM4'!$G$38</f>
        <v>0</v>
      </c>
      <c r="BK190">
        <f>'USER FEEDBACK'!$V$7</f>
        <v>0</v>
      </c>
      <c r="BL190" t="str">
        <f>(IF(OR('USER FEEDBACK'!$Z$64,'USER FEEDBACK'!$Z$31="Q4R"),"Y","N"))</f>
        <v>N</v>
      </c>
      <c r="BM190">
        <f>'USER FORM1'!$D$25</f>
        <v>0</v>
      </c>
      <c r="BN190">
        <f>'USER FORM1'!$D$26</f>
        <v>0</v>
      </c>
      <c r="BO190">
        <f>'USER FORM1'!$D$27</f>
        <v>0</v>
      </c>
      <c r="BP190" t="str">
        <f>IF('USER FEEDBACK'!$AA$64=TRUE, "Y","N")</f>
        <v>N</v>
      </c>
      <c r="BQ190" t="str">
        <f>IF('USER FEEDBACK'!$AC$64=TRUE, "Y","N")</f>
        <v>N</v>
      </c>
      <c r="BR190" t="str">
        <f>IF('USER FEEDBACK'!$AB$64=TRUE, "Y","N")</f>
        <v>N</v>
      </c>
      <c r="BS190" t="str">
        <f>IF('USER FEEDBACK'!$AD$64=TRUE, "Y","N")</f>
        <v>N</v>
      </c>
      <c r="BT190" t="str">
        <f>IF('USER FEEDBACK'!$AE$64=TRUE, "Y","N")</f>
        <v>N</v>
      </c>
      <c r="BU190" t="str">
        <f>IF('USER FEEDBACK'!$AF$64=TRUE, "Y","N")</f>
        <v>N</v>
      </c>
      <c r="BV190">
        <f>'CHECK CONTEXT'!$B$8</f>
        <v>0</v>
      </c>
      <c r="BW190" s="15">
        <f>'CHECK CONTEXT'!$B$12</f>
        <v>0</v>
      </c>
      <c r="BX190">
        <f>'CHECK CONTEXT'!$I$5</f>
        <v>0</v>
      </c>
      <c r="BY190">
        <f ca="1">SUM('USER FEEDBACK'!$G$7:$G$17)</f>
        <v>0</v>
      </c>
      <c r="BZ190">
        <f>'CHECK CONTEXT'!$B$5</f>
        <v>0</v>
      </c>
      <c r="CA190">
        <f>'CHECK CONTEXT'!$B$6</f>
        <v>0</v>
      </c>
      <c r="CB190">
        <f>'CHECK CONTEXT'!$B$7</f>
        <v>0</v>
      </c>
      <c r="CC190">
        <f>'CHECK CONTEXT'!$B$8</f>
        <v>0</v>
      </c>
      <c r="CD190">
        <f>'CHECK CONTEXT'!$B$9</f>
        <v>0</v>
      </c>
    </row>
    <row r="191" spans="1:82">
      <c r="A191" s="332" t="str">
        <f>IF('USER FORM1'!$C$10="","",'USER FORM1'!$C$10)</f>
        <v/>
      </c>
      <c r="B191" s="332" t="str">
        <f>IF('USER FORM1'!$D$10="","",'USER FORM1'!$D$10)</f>
        <v/>
      </c>
      <c r="C191" s="332" t="str">
        <f>TRIM(IF('USER FORM1'!$E$10="", "",'USER FORM1'!$E$10))</f>
        <v/>
      </c>
      <c r="D191" s="332" t="str">
        <f>IF('USER FORM1'!$F$10="","",'USER FORM1'!$F$10)</f>
        <v/>
      </c>
      <c r="E191" s="332" t="str">
        <f>IF('USER FORM1'!$G$10="", "",'USER FORM1'!$G$10)</f>
        <v/>
      </c>
      <c r="F191" s="339" t="s">
        <v>16107</v>
      </c>
      <c r="G191" s="340" t="str">
        <f>IF(ISERROR(VLOOKUP($S191,'USER FORM2'!$B$10:$AU$21,2,FALSE)),"",VLOOKUP($S191,'USER FORM2'!$B$10:$AU$21,2,FALSE))</f>
        <v/>
      </c>
      <c r="H191" s="340" t="str">
        <f>IF(ISERROR(VLOOKUP($S191,'USER FORM2'!$B$10:$AU$21,3,FALSE)),"",VLOOKUP($S191,'USER FORM2'!$B$10:$AU$21,3,FALSE))</f>
        <v/>
      </c>
      <c r="I191" s="340" t="str">
        <f>IF(ISERROR(VLOOKUP($S191,'USER FORM2'!$B$10:$AU$21,4,FALSE)),"",VLOOKUP($S191,'USER FORM2'!$B$10:$AU$21,4,FALSE))</f>
        <v/>
      </c>
      <c r="J191" s="340" t="str">
        <f>IF(ISERROR(VLOOKUP($S191,'USER FORM2'!$B$10:$AU$21,5,FALSE)),"",VLOOKUP($S191,'USER FORM2'!$B$10:$AU$21,5,FALSE))</f>
        <v/>
      </c>
      <c r="K191" s="340" t="str">
        <f>IF(ISERROR(VLOOKUP($S191,'USER FORM2'!$B$10:$AU$21,6,FALSE)),"",VLOOKUP($S191,'USER FORM2'!$B$10:$AU$21,6,FALSE))</f>
        <v/>
      </c>
      <c r="L191" s="340" t="str">
        <f>IF(ISERROR(VLOOKUP($S191,'USER FORM2'!$B$10:$AU$21,7,FALSE)),"",VLOOKUP($S191,'USER FORM2'!$B$10:$AU$21,7,FALSE))</f>
        <v/>
      </c>
      <c r="M191" s="341" t="str">
        <f>IF(ISERROR(VLOOKUP($S191,'USER FORM2'!$B$10:$BB$21,51,FALSE)),"",VLOOKUP($S191,'USER FORM2'!$B$10:$BB$21,51,FALSE))</f>
        <v/>
      </c>
      <c r="N191" s="341" t="str">
        <f>IF(ISERROR(VLOOKUP($S191,'USER FORM2'!$B$10:$BB$21,52,FALSE)),"",VLOOKUP($S191,'USER FORM2'!$B$10:$BB$21,52,FALSE))</f>
        <v/>
      </c>
      <c r="O191" s="341" t="str">
        <f>IF(ISERROR(VLOOKUP($S191,'USER FORM2'!$B$10:$BB$21,12,FALSE)),"",VLOOKUP($S191,'USER FORM2'!$B$10:$BB$21,12,FALSE))</f>
        <v/>
      </c>
      <c r="P191" s="342" t="str">
        <f>IF(ISERROR(VLOOKUP($S191,'USER FORM2'!$B$10:$BB$21,13,FALSE)),"",IF(VLOOKUP($S191,'USER FORM2'!$B$10:$BB$21,13,FALSE)="","",VLOOKUP($S191,'USER FORM2'!$B$10:$BB$21,13,FALSE)))</f>
        <v/>
      </c>
      <c r="Q191" s="342" t="str">
        <f>IF(ISERROR(VLOOKUP($S191,'USER FORM2'!$B$10:$BB$21,16,FALSE)),"",VLOOKUP($S191,'USER FORM2'!$B$10:$BB$21,16,FALSE))</f>
        <v/>
      </c>
      <c r="R191" s="342" t="str">
        <f>IF(ISERROR(VLOOKUP($S191,'USER FORM2'!$B$10:$AW$21,43,FALSE)),"",VLOOKUP($S191,'USER FORM2'!$B$10:$AW$21,43,FALSE))</f>
        <v/>
      </c>
      <c r="S191" s="340" t="str">
        <f>IF('USER FORM3'!C192="","",'USER FORM3'!C192)</f>
        <v/>
      </c>
      <c r="T191" s="340" t="str">
        <f>IF('USER FORM3'!D192="","",'USER FORM3'!D192)</f>
        <v/>
      </c>
      <c r="U191" s="340" t="str">
        <f>IF('USER FORM3'!E192="","",'USER FORM3'!E192)</f>
        <v/>
      </c>
      <c r="V191" s="340" t="str">
        <f>IF('USER FORM3'!F192="","",'USER FORM3'!F192)</f>
        <v/>
      </c>
      <c r="W191" s="340" t="str">
        <f>IF('USER FORM3'!G192="","",'USER FORM3'!G192)</f>
        <v/>
      </c>
      <c r="X191" s="340" t="str">
        <f>IF('USER FORM3'!H192="","",'USER FORM3'!H192)</f>
        <v/>
      </c>
      <c r="Y191" s="340" t="str">
        <f>IF('USER FORM3'!I192="","",'USER FORM3'!I192)</f>
        <v/>
      </c>
      <c r="Z191" s="340" t="str">
        <f>IF('USER FORM3'!J192="","",'USER FORM3'!J192)</f>
        <v/>
      </c>
      <c r="AA191" s="340" t="str">
        <f>IF('USER FORM3'!K192="","",'USER FORM3'!K192)</f>
        <v/>
      </c>
      <c r="AB191" s="340" t="str">
        <f>IF('USER FORM3'!L192="","",'USER FORM3'!L192)</f>
        <v/>
      </c>
      <c r="AC191" s="340" t="str">
        <f>IF('USER FORM3'!M192="","",'USER FORM3'!M192)</f>
        <v/>
      </c>
      <c r="AD191" s="340" t="str">
        <f>IF('USER FORM3'!N192="","",'USER FORM3'!N192)</f>
        <v/>
      </c>
      <c r="AE191" s="340" t="str">
        <f>IF('USER FORM3'!O192="","",'USER FORM3'!O192)</f>
        <v/>
      </c>
      <c r="AF191" s="340" t="str">
        <f>IF('USER FORM3'!P192="","",'USER FORM3'!P192)</f>
        <v/>
      </c>
      <c r="AG191" s="340" t="str">
        <f>IF('USER FORM3'!Q192="","",'USER FORM3'!Q192)</f>
        <v/>
      </c>
      <c r="AH191" s="14"/>
      <c r="AI191" s="14"/>
      <c r="AJ191" s="14"/>
      <c r="AK191" s="14"/>
      <c r="AL191" s="14"/>
      <c r="AM191" s="332" t="str">
        <f>'USER FORM3'!$AY$17</f>
        <v/>
      </c>
      <c r="AN191" s="335" t="str">
        <f>'USER FORM3'!$AY$24</f>
        <v/>
      </c>
      <c r="AO191" s="336" t="str">
        <f>'USER FORM3'!$AY$18</f>
        <v/>
      </c>
      <c r="AP191" s="336" t="str">
        <f>'USER FORM3'!$AY$20</f>
        <v/>
      </c>
      <c r="AQ191" s="337" t="str">
        <f>'USER FORM3'!$AY$19</f>
        <v/>
      </c>
      <c r="AR191" s="337" t="str">
        <f>'USER FORM3'!$AY$22</f>
        <v/>
      </c>
      <c r="AS191" s="436" t="str">
        <f>'USER FORM3'!$AY$36</f>
        <v/>
      </c>
      <c r="AT191" s="336">
        <f>'USER FORM3'!$AY$23</f>
        <v>1</v>
      </c>
      <c r="AU191" s="336" t="str">
        <f>'USER FORM3'!$AY$21</f>
        <v/>
      </c>
      <c r="AV191" s="337" t="str">
        <f>IFERROR('USER FORM3'!$AY$25,"")</f>
        <v/>
      </c>
      <c r="AW191" s="338">
        <f>COUNTIFS(DEGREE_TYPE,"Bachelor",'USER FORM2'!$N$10:$N$21,"PROGRAM GRADUATED")+COUNTIFS(DEGREE_TYPE,"Bachelor",'USER FORM2'!$N$10:$N$21,"PROGRAM IN PROGRESS")</f>
        <v>0</v>
      </c>
      <c r="AX191" s="338">
        <f t="shared" si="4"/>
        <v>0</v>
      </c>
      <c r="AY191" s="338">
        <f t="shared" si="5"/>
        <v>0</v>
      </c>
      <c r="AZ191" s="332" t="str">
        <f>'USER FORM2'!$AQ$3</f>
        <v/>
      </c>
      <c r="BA191" s="337" t="str">
        <f>'USER FORM5'!$AP$2</f>
        <v/>
      </c>
      <c r="BB191" s="332" t="str">
        <f>IF('USER FORM5'!$AE$2=0,"",'USER FORM5'!$AE$2)</f>
        <v>NO</v>
      </c>
      <c r="BC191" s="337" t="str">
        <f>'USER FORM5'!$AZ$2</f>
        <v>NO EXTC</v>
      </c>
      <c r="BD191" s="332" t="str">
        <f>IF('USER FEEDBACK'!$C$47=0,"",'USER FEEDBACK'!$C$47)</f>
        <v/>
      </c>
      <c r="BE191" t="str">
        <f>'USER FEEDBACK'!$Q$8</f>
        <v>NO</v>
      </c>
      <c r="BF191" t="str">
        <f>'USER FEEDBACK'!$Q$11</f>
        <v>Missing Information</v>
      </c>
      <c r="BG191" t="str">
        <f>'USER FEEDBACK'!$Q$14</f>
        <v>No</v>
      </c>
      <c r="BH191" t="str">
        <f>'USER FEEDBACK'!$Q$20&amp;" "&amp;'USER FEEDBACK'!$Q$21&amp;" "&amp;'USER FEEDBACK'!$Q$22</f>
        <v xml:space="preserve">  - -  - -</v>
      </c>
      <c r="BI191" t="str">
        <f>'USER FORM1'!$C$65</f>
        <v>VERSION 2</v>
      </c>
      <c r="BJ191">
        <f>'USER FORM4'!$G$38</f>
        <v>0</v>
      </c>
      <c r="BK191">
        <f>'USER FEEDBACK'!$V$7</f>
        <v>0</v>
      </c>
      <c r="BL191" t="str">
        <f>(IF(OR('USER FEEDBACK'!$Z$64,'USER FEEDBACK'!$Z$31="Q4R"),"Y","N"))</f>
        <v>N</v>
      </c>
      <c r="BM191">
        <f>'USER FORM1'!$D$25</f>
        <v>0</v>
      </c>
      <c r="BN191">
        <f>'USER FORM1'!$D$26</f>
        <v>0</v>
      </c>
      <c r="BO191">
        <f>'USER FORM1'!$D$27</f>
        <v>0</v>
      </c>
      <c r="BP191" t="str">
        <f>IF('USER FEEDBACK'!$AA$64=TRUE, "Y","N")</f>
        <v>N</v>
      </c>
      <c r="BQ191" t="str">
        <f>IF('USER FEEDBACK'!$AC$64=TRUE, "Y","N")</f>
        <v>N</v>
      </c>
      <c r="BR191" t="str">
        <f>IF('USER FEEDBACK'!$AB$64=TRUE, "Y","N")</f>
        <v>N</v>
      </c>
      <c r="BS191" t="str">
        <f>IF('USER FEEDBACK'!$AD$64=TRUE, "Y","N")</f>
        <v>N</v>
      </c>
      <c r="BT191" t="str">
        <f>IF('USER FEEDBACK'!$AE$64=TRUE, "Y","N")</f>
        <v>N</v>
      </c>
      <c r="BU191" t="str">
        <f>IF('USER FEEDBACK'!$AF$64=TRUE, "Y","N")</f>
        <v>N</v>
      </c>
      <c r="BV191">
        <f>'CHECK CONTEXT'!$B$8</f>
        <v>0</v>
      </c>
      <c r="BW191" s="15">
        <f>'CHECK CONTEXT'!$B$12</f>
        <v>0</v>
      </c>
      <c r="BX191">
        <f>'CHECK CONTEXT'!$I$5</f>
        <v>0</v>
      </c>
      <c r="BY191">
        <f ca="1">SUM('USER FEEDBACK'!$G$7:$G$17)</f>
        <v>0</v>
      </c>
      <c r="BZ191">
        <f>'CHECK CONTEXT'!$B$5</f>
        <v>0</v>
      </c>
      <c r="CA191">
        <f>'CHECK CONTEXT'!$B$6</f>
        <v>0</v>
      </c>
      <c r="CB191">
        <f>'CHECK CONTEXT'!$B$7</f>
        <v>0</v>
      </c>
      <c r="CC191">
        <f>'CHECK CONTEXT'!$B$8</f>
        <v>0</v>
      </c>
      <c r="CD191">
        <f>'CHECK CONTEXT'!$B$9</f>
        <v>0</v>
      </c>
    </row>
    <row r="192" spans="1:82">
      <c r="A192" s="332" t="str">
        <f>IF('USER FORM1'!$C$10="","",'USER FORM1'!$C$10)</f>
        <v/>
      </c>
      <c r="B192" s="332" t="str">
        <f>IF('USER FORM1'!$D$10="","",'USER FORM1'!$D$10)</f>
        <v/>
      </c>
      <c r="C192" s="332" t="str">
        <f>TRIM(IF('USER FORM1'!$E$10="", "",'USER FORM1'!$E$10))</f>
        <v/>
      </c>
      <c r="D192" s="332" t="str">
        <f>IF('USER FORM1'!$F$10="","",'USER FORM1'!$F$10)</f>
        <v/>
      </c>
      <c r="E192" s="332" t="str">
        <f>IF('USER FORM1'!$G$10="", "",'USER FORM1'!$G$10)</f>
        <v/>
      </c>
      <c r="F192" s="339" t="s">
        <v>16107</v>
      </c>
      <c r="G192" s="340" t="str">
        <f>IF(ISERROR(VLOOKUP($S192,'USER FORM2'!$B$10:$AU$21,2,FALSE)),"",VLOOKUP($S192,'USER FORM2'!$B$10:$AU$21,2,FALSE))</f>
        <v/>
      </c>
      <c r="H192" s="340" t="str">
        <f>IF(ISERROR(VLOOKUP($S192,'USER FORM2'!$B$10:$AU$21,3,FALSE)),"",VLOOKUP($S192,'USER FORM2'!$B$10:$AU$21,3,FALSE))</f>
        <v/>
      </c>
      <c r="I192" s="340" t="str">
        <f>IF(ISERROR(VLOOKUP($S192,'USER FORM2'!$B$10:$AU$21,4,FALSE)),"",VLOOKUP($S192,'USER FORM2'!$B$10:$AU$21,4,FALSE))</f>
        <v/>
      </c>
      <c r="J192" s="340" t="str">
        <f>IF(ISERROR(VLOOKUP($S192,'USER FORM2'!$B$10:$AU$21,5,FALSE)),"",VLOOKUP($S192,'USER FORM2'!$B$10:$AU$21,5,FALSE))</f>
        <v/>
      </c>
      <c r="K192" s="340" t="str">
        <f>IF(ISERROR(VLOOKUP($S192,'USER FORM2'!$B$10:$AU$21,6,FALSE)),"",VLOOKUP($S192,'USER FORM2'!$B$10:$AU$21,6,FALSE))</f>
        <v/>
      </c>
      <c r="L192" s="340" t="str">
        <f>IF(ISERROR(VLOOKUP($S192,'USER FORM2'!$B$10:$AU$21,7,FALSE)),"",VLOOKUP($S192,'USER FORM2'!$B$10:$AU$21,7,FALSE))</f>
        <v/>
      </c>
      <c r="M192" s="341" t="str">
        <f>IF(ISERROR(VLOOKUP($S192,'USER FORM2'!$B$10:$BB$21,51,FALSE)),"",VLOOKUP($S192,'USER FORM2'!$B$10:$BB$21,51,FALSE))</f>
        <v/>
      </c>
      <c r="N192" s="341" t="str">
        <f>IF(ISERROR(VLOOKUP($S192,'USER FORM2'!$B$10:$BB$21,52,FALSE)),"",VLOOKUP($S192,'USER FORM2'!$B$10:$BB$21,52,FALSE))</f>
        <v/>
      </c>
      <c r="O192" s="341" t="str">
        <f>IF(ISERROR(VLOOKUP($S192,'USER FORM2'!$B$10:$BB$21,12,FALSE)),"",VLOOKUP($S192,'USER FORM2'!$B$10:$BB$21,12,FALSE))</f>
        <v/>
      </c>
      <c r="P192" s="342" t="str">
        <f>IF(ISERROR(VLOOKUP($S192,'USER FORM2'!$B$10:$BB$21,13,FALSE)),"",IF(VLOOKUP($S192,'USER FORM2'!$B$10:$BB$21,13,FALSE)="","",VLOOKUP($S192,'USER FORM2'!$B$10:$BB$21,13,FALSE)))</f>
        <v/>
      </c>
      <c r="Q192" s="342" t="str">
        <f>IF(ISERROR(VLOOKUP($S192,'USER FORM2'!$B$10:$BB$21,16,FALSE)),"",VLOOKUP($S192,'USER FORM2'!$B$10:$BB$21,16,FALSE))</f>
        <v/>
      </c>
      <c r="R192" s="342" t="str">
        <f>IF(ISERROR(VLOOKUP($S192,'USER FORM2'!$B$10:$AW$21,43,FALSE)),"",VLOOKUP($S192,'USER FORM2'!$B$10:$AW$21,43,FALSE))</f>
        <v/>
      </c>
      <c r="S192" s="340" t="str">
        <f>IF('USER FORM3'!C193="","",'USER FORM3'!C193)</f>
        <v/>
      </c>
      <c r="T192" s="340" t="str">
        <f>IF('USER FORM3'!D193="","",'USER FORM3'!D193)</f>
        <v/>
      </c>
      <c r="U192" s="340" t="str">
        <f>IF('USER FORM3'!E193="","",'USER FORM3'!E193)</f>
        <v/>
      </c>
      <c r="V192" s="340" t="str">
        <f>IF('USER FORM3'!F193="","",'USER FORM3'!F193)</f>
        <v/>
      </c>
      <c r="W192" s="340" t="str">
        <f>IF('USER FORM3'!G193="","",'USER FORM3'!G193)</f>
        <v/>
      </c>
      <c r="X192" s="340" t="str">
        <f>IF('USER FORM3'!H193="","",'USER FORM3'!H193)</f>
        <v/>
      </c>
      <c r="Y192" s="340" t="str">
        <f>IF('USER FORM3'!I193="","",'USER FORM3'!I193)</f>
        <v/>
      </c>
      <c r="Z192" s="340" t="str">
        <f>IF('USER FORM3'!J193="","",'USER FORM3'!J193)</f>
        <v/>
      </c>
      <c r="AA192" s="340" t="str">
        <f>IF('USER FORM3'!K193="","",'USER FORM3'!K193)</f>
        <v/>
      </c>
      <c r="AB192" s="340" t="str">
        <f>IF('USER FORM3'!L193="","",'USER FORM3'!L193)</f>
        <v/>
      </c>
      <c r="AC192" s="340" t="str">
        <f>IF('USER FORM3'!M193="","",'USER FORM3'!M193)</f>
        <v/>
      </c>
      <c r="AD192" s="340" t="str">
        <f>IF('USER FORM3'!N193="","",'USER FORM3'!N193)</f>
        <v/>
      </c>
      <c r="AE192" s="340" t="str">
        <f>IF('USER FORM3'!O193="","",'USER FORM3'!O193)</f>
        <v/>
      </c>
      <c r="AF192" s="340" t="str">
        <f>IF('USER FORM3'!P193="","",'USER FORM3'!P193)</f>
        <v/>
      </c>
      <c r="AG192" s="340" t="str">
        <f>IF('USER FORM3'!Q193="","",'USER FORM3'!Q193)</f>
        <v/>
      </c>
      <c r="AH192" s="14"/>
      <c r="AI192" s="14"/>
      <c r="AJ192" s="14"/>
      <c r="AK192" s="14"/>
      <c r="AL192" s="14"/>
      <c r="AM192" s="332" t="str">
        <f>'USER FORM3'!$AY$17</f>
        <v/>
      </c>
      <c r="AN192" s="335" t="str">
        <f>'USER FORM3'!$AY$24</f>
        <v/>
      </c>
      <c r="AO192" s="336" t="str">
        <f>'USER FORM3'!$AY$18</f>
        <v/>
      </c>
      <c r="AP192" s="336" t="str">
        <f>'USER FORM3'!$AY$20</f>
        <v/>
      </c>
      <c r="AQ192" s="337" t="str">
        <f>'USER FORM3'!$AY$19</f>
        <v/>
      </c>
      <c r="AR192" s="337" t="str">
        <f>'USER FORM3'!$AY$22</f>
        <v/>
      </c>
      <c r="AS192" s="436" t="str">
        <f>'USER FORM3'!$AY$36</f>
        <v/>
      </c>
      <c r="AT192" s="336">
        <f>'USER FORM3'!$AY$23</f>
        <v>1</v>
      </c>
      <c r="AU192" s="336" t="str">
        <f>'USER FORM3'!$AY$21</f>
        <v/>
      </c>
      <c r="AV192" s="337" t="str">
        <f>IFERROR('USER FORM3'!$AY$25,"")</f>
        <v/>
      </c>
      <c r="AW192" s="338">
        <f>COUNTIFS(DEGREE_TYPE,"Bachelor",'USER FORM2'!$N$10:$N$21,"PROGRAM GRADUATED")+COUNTIFS(DEGREE_TYPE,"Bachelor",'USER FORM2'!$N$10:$N$21,"PROGRAM IN PROGRESS")</f>
        <v>0</v>
      </c>
      <c r="AX192" s="338">
        <f t="shared" si="4"/>
        <v>0</v>
      </c>
      <c r="AY192" s="338">
        <f t="shared" si="5"/>
        <v>0</v>
      </c>
      <c r="AZ192" s="332" t="str">
        <f>'USER FORM2'!$AQ$3</f>
        <v/>
      </c>
      <c r="BA192" s="337" t="str">
        <f>'USER FORM5'!$AP$2</f>
        <v/>
      </c>
      <c r="BB192" s="332" t="str">
        <f>IF('USER FORM5'!$AE$2=0,"",'USER FORM5'!$AE$2)</f>
        <v>NO</v>
      </c>
      <c r="BC192" s="337" t="str">
        <f>'USER FORM5'!$AZ$2</f>
        <v>NO EXTC</v>
      </c>
      <c r="BD192" s="332" t="str">
        <f>IF('USER FEEDBACK'!$C$47=0,"",'USER FEEDBACK'!$C$47)</f>
        <v/>
      </c>
      <c r="BE192" t="str">
        <f>'USER FEEDBACK'!$Q$8</f>
        <v>NO</v>
      </c>
      <c r="BF192" t="str">
        <f>'USER FEEDBACK'!$Q$11</f>
        <v>Missing Information</v>
      </c>
      <c r="BG192" t="str">
        <f>'USER FEEDBACK'!$Q$14</f>
        <v>No</v>
      </c>
      <c r="BH192" t="str">
        <f>'USER FEEDBACK'!$Q$20&amp;" "&amp;'USER FEEDBACK'!$Q$21&amp;" "&amp;'USER FEEDBACK'!$Q$22</f>
        <v xml:space="preserve">  - -  - -</v>
      </c>
      <c r="BI192" t="str">
        <f>'USER FORM1'!$C$65</f>
        <v>VERSION 2</v>
      </c>
      <c r="BJ192">
        <f>'USER FORM4'!$G$38</f>
        <v>0</v>
      </c>
      <c r="BK192">
        <f>'USER FEEDBACK'!$V$7</f>
        <v>0</v>
      </c>
      <c r="BL192" t="str">
        <f>(IF(OR('USER FEEDBACK'!$Z$64,'USER FEEDBACK'!$Z$31="Q4R"),"Y","N"))</f>
        <v>N</v>
      </c>
      <c r="BM192">
        <f>'USER FORM1'!$D$25</f>
        <v>0</v>
      </c>
      <c r="BN192">
        <f>'USER FORM1'!$D$26</f>
        <v>0</v>
      </c>
      <c r="BO192">
        <f>'USER FORM1'!$D$27</f>
        <v>0</v>
      </c>
      <c r="BP192" t="str">
        <f>IF('USER FEEDBACK'!$AA$64=TRUE, "Y","N")</f>
        <v>N</v>
      </c>
      <c r="BQ192" t="str">
        <f>IF('USER FEEDBACK'!$AC$64=TRUE, "Y","N")</f>
        <v>N</v>
      </c>
      <c r="BR192" t="str">
        <f>IF('USER FEEDBACK'!$AB$64=TRUE, "Y","N")</f>
        <v>N</v>
      </c>
      <c r="BS192" t="str">
        <f>IF('USER FEEDBACK'!$AD$64=TRUE, "Y","N")</f>
        <v>N</v>
      </c>
      <c r="BT192" t="str">
        <f>IF('USER FEEDBACK'!$AE$64=TRUE, "Y","N")</f>
        <v>N</v>
      </c>
      <c r="BU192" t="str">
        <f>IF('USER FEEDBACK'!$AF$64=TRUE, "Y","N")</f>
        <v>N</v>
      </c>
      <c r="BV192">
        <f>'CHECK CONTEXT'!$B$8</f>
        <v>0</v>
      </c>
      <c r="BW192" s="15">
        <f>'CHECK CONTEXT'!$B$12</f>
        <v>0</v>
      </c>
      <c r="BX192">
        <f>'CHECK CONTEXT'!$I$5</f>
        <v>0</v>
      </c>
      <c r="BY192">
        <f ca="1">SUM('USER FEEDBACK'!$G$7:$G$17)</f>
        <v>0</v>
      </c>
      <c r="BZ192">
        <f>'CHECK CONTEXT'!$B$5</f>
        <v>0</v>
      </c>
      <c r="CA192">
        <f>'CHECK CONTEXT'!$B$6</f>
        <v>0</v>
      </c>
      <c r="CB192">
        <f>'CHECK CONTEXT'!$B$7</f>
        <v>0</v>
      </c>
      <c r="CC192">
        <f>'CHECK CONTEXT'!$B$8</f>
        <v>0</v>
      </c>
      <c r="CD192">
        <f>'CHECK CONTEXT'!$B$9</f>
        <v>0</v>
      </c>
    </row>
    <row r="193" spans="1:82">
      <c r="A193" s="332" t="str">
        <f>IF('USER FORM1'!$C$10="","",'USER FORM1'!$C$10)</f>
        <v/>
      </c>
      <c r="B193" s="332" t="str">
        <f>IF('USER FORM1'!$D$10="","",'USER FORM1'!$D$10)</f>
        <v/>
      </c>
      <c r="C193" s="332" t="str">
        <f>TRIM(IF('USER FORM1'!$E$10="", "",'USER FORM1'!$E$10))</f>
        <v/>
      </c>
      <c r="D193" s="332" t="str">
        <f>IF('USER FORM1'!$F$10="","",'USER FORM1'!$F$10)</f>
        <v/>
      </c>
      <c r="E193" s="332" t="str">
        <f>IF('USER FORM1'!$G$10="", "",'USER FORM1'!$G$10)</f>
        <v/>
      </c>
      <c r="F193" s="339" t="s">
        <v>16107</v>
      </c>
      <c r="G193" s="340" t="str">
        <f>IF(ISERROR(VLOOKUP($S193,'USER FORM2'!$B$10:$AU$21,2,FALSE)),"",VLOOKUP($S193,'USER FORM2'!$B$10:$AU$21,2,FALSE))</f>
        <v/>
      </c>
      <c r="H193" s="340" t="str">
        <f>IF(ISERROR(VLOOKUP($S193,'USER FORM2'!$B$10:$AU$21,3,FALSE)),"",VLOOKUP($S193,'USER FORM2'!$B$10:$AU$21,3,FALSE))</f>
        <v/>
      </c>
      <c r="I193" s="340" t="str">
        <f>IF(ISERROR(VLOOKUP($S193,'USER FORM2'!$B$10:$AU$21,4,FALSE)),"",VLOOKUP($S193,'USER FORM2'!$B$10:$AU$21,4,FALSE))</f>
        <v/>
      </c>
      <c r="J193" s="340" t="str">
        <f>IF(ISERROR(VLOOKUP($S193,'USER FORM2'!$B$10:$AU$21,5,FALSE)),"",VLOOKUP($S193,'USER FORM2'!$B$10:$AU$21,5,FALSE))</f>
        <v/>
      </c>
      <c r="K193" s="340" t="str">
        <f>IF(ISERROR(VLOOKUP($S193,'USER FORM2'!$B$10:$AU$21,6,FALSE)),"",VLOOKUP($S193,'USER FORM2'!$B$10:$AU$21,6,FALSE))</f>
        <v/>
      </c>
      <c r="L193" s="340" t="str">
        <f>IF(ISERROR(VLOOKUP($S193,'USER FORM2'!$B$10:$AU$21,7,FALSE)),"",VLOOKUP($S193,'USER FORM2'!$B$10:$AU$21,7,FALSE))</f>
        <v/>
      </c>
      <c r="M193" s="341" t="str">
        <f>IF(ISERROR(VLOOKUP($S193,'USER FORM2'!$B$10:$BB$21,51,FALSE)),"",VLOOKUP($S193,'USER FORM2'!$B$10:$BB$21,51,FALSE))</f>
        <v/>
      </c>
      <c r="N193" s="341" t="str">
        <f>IF(ISERROR(VLOOKUP($S193,'USER FORM2'!$B$10:$BB$21,52,FALSE)),"",VLOOKUP($S193,'USER FORM2'!$B$10:$BB$21,52,FALSE))</f>
        <v/>
      </c>
      <c r="O193" s="341" t="str">
        <f>IF(ISERROR(VLOOKUP($S193,'USER FORM2'!$B$10:$BB$21,12,FALSE)),"",VLOOKUP($S193,'USER FORM2'!$B$10:$BB$21,12,FALSE))</f>
        <v/>
      </c>
      <c r="P193" s="342" t="str">
        <f>IF(ISERROR(VLOOKUP($S193,'USER FORM2'!$B$10:$BB$21,13,FALSE)),"",IF(VLOOKUP($S193,'USER FORM2'!$B$10:$BB$21,13,FALSE)="","",VLOOKUP($S193,'USER FORM2'!$B$10:$BB$21,13,FALSE)))</f>
        <v/>
      </c>
      <c r="Q193" s="342" t="str">
        <f>IF(ISERROR(VLOOKUP($S193,'USER FORM2'!$B$10:$BB$21,16,FALSE)),"",VLOOKUP($S193,'USER FORM2'!$B$10:$BB$21,16,FALSE))</f>
        <v/>
      </c>
      <c r="R193" s="342" t="str">
        <f>IF(ISERROR(VLOOKUP($S193,'USER FORM2'!$B$10:$AW$21,43,FALSE)),"",VLOOKUP($S193,'USER FORM2'!$B$10:$AW$21,43,FALSE))</f>
        <v/>
      </c>
      <c r="S193" s="340" t="str">
        <f>IF('USER FORM3'!C194="","",'USER FORM3'!C194)</f>
        <v/>
      </c>
      <c r="T193" s="340" t="str">
        <f>IF('USER FORM3'!D194="","",'USER FORM3'!D194)</f>
        <v/>
      </c>
      <c r="U193" s="340" t="str">
        <f>IF('USER FORM3'!E194="","",'USER FORM3'!E194)</f>
        <v/>
      </c>
      <c r="V193" s="340" t="str">
        <f>IF('USER FORM3'!F194="","",'USER FORM3'!F194)</f>
        <v/>
      </c>
      <c r="W193" s="340" t="str">
        <f>IF('USER FORM3'!G194="","",'USER FORM3'!G194)</f>
        <v/>
      </c>
      <c r="X193" s="340" t="str">
        <f>IF('USER FORM3'!H194="","",'USER FORM3'!H194)</f>
        <v/>
      </c>
      <c r="Y193" s="340" t="str">
        <f>IF('USER FORM3'!I194="","",'USER FORM3'!I194)</f>
        <v/>
      </c>
      <c r="Z193" s="340" t="str">
        <f>IF('USER FORM3'!J194="","",'USER FORM3'!J194)</f>
        <v/>
      </c>
      <c r="AA193" s="340" t="str">
        <f>IF('USER FORM3'!K194="","",'USER FORM3'!K194)</f>
        <v/>
      </c>
      <c r="AB193" s="340" t="str">
        <f>IF('USER FORM3'!L194="","",'USER FORM3'!L194)</f>
        <v/>
      </c>
      <c r="AC193" s="340" t="str">
        <f>IF('USER FORM3'!M194="","",'USER FORM3'!M194)</f>
        <v/>
      </c>
      <c r="AD193" s="340" t="str">
        <f>IF('USER FORM3'!N194="","",'USER FORM3'!N194)</f>
        <v/>
      </c>
      <c r="AE193" s="340" t="str">
        <f>IF('USER FORM3'!O194="","",'USER FORM3'!O194)</f>
        <v/>
      </c>
      <c r="AF193" s="340" t="str">
        <f>IF('USER FORM3'!P194="","",'USER FORM3'!P194)</f>
        <v/>
      </c>
      <c r="AG193" s="340" t="str">
        <f>IF('USER FORM3'!Q194="","",'USER FORM3'!Q194)</f>
        <v/>
      </c>
      <c r="AH193" s="14"/>
      <c r="AI193" s="14"/>
      <c r="AJ193" s="14"/>
      <c r="AK193" s="14"/>
      <c r="AL193" s="14"/>
      <c r="AM193" s="332" t="str">
        <f>'USER FORM3'!$AY$17</f>
        <v/>
      </c>
      <c r="AN193" s="335" t="str">
        <f>'USER FORM3'!$AY$24</f>
        <v/>
      </c>
      <c r="AO193" s="336" t="str">
        <f>'USER FORM3'!$AY$18</f>
        <v/>
      </c>
      <c r="AP193" s="336" t="str">
        <f>'USER FORM3'!$AY$20</f>
        <v/>
      </c>
      <c r="AQ193" s="337" t="str">
        <f>'USER FORM3'!$AY$19</f>
        <v/>
      </c>
      <c r="AR193" s="337" t="str">
        <f>'USER FORM3'!$AY$22</f>
        <v/>
      </c>
      <c r="AS193" s="436" t="str">
        <f>'USER FORM3'!$AY$36</f>
        <v/>
      </c>
      <c r="AT193" s="336">
        <f>'USER FORM3'!$AY$23</f>
        <v>1</v>
      </c>
      <c r="AU193" s="336" t="str">
        <f>'USER FORM3'!$AY$21</f>
        <v/>
      </c>
      <c r="AV193" s="337" t="str">
        <f>IFERROR('USER FORM3'!$AY$25,"")</f>
        <v/>
      </c>
      <c r="AW193" s="338">
        <f>COUNTIFS(DEGREE_TYPE,"Bachelor",'USER FORM2'!$N$10:$N$21,"PROGRAM GRADUATED")+COUNTIFS(DEGREE_TYPE,"Bachelor",'USER FORM2'!$N$10:$N$21,"PROGRAM IN PROGRESS")</f>
        <v>0</v>
      </c>
      <c r="AX193" s="338">
        <f t="shared" si="4"/>
        <v>0</v>
      </c>
      <c r="AY193" s="338">
        <f t="shared" si="5"/>
        <v>0</v>
      </c>
      <c r="AZ193" s="332" t="str">
        <f>'USER FORM2'!$AQ$3</f>
        <v/>
      </c>
      <c r="BA193" s="337" t="str">
        <f>'USER FORM5'!$AP$2</f>
        <v/>
      </c>
      <c r="BB193" s="332" t="str">
        <f>IF('USER FORM5'!$AE$2=0,"",'USER FORM5'!$AE$2)</f>
        <v>NO</v>
      </c>
      <c r="BC193" s="337" t="str">
        <f>'USER FORM5'!$AZ$2</f>
        <v>NO EXTC</v>
      </c>
      <c r="BD193" s="332" t="str">
        <f>IF('USER FEEDBACK'!$C$47=0,"",'USER FEEDBACK'!$C$47)</f>
        <v/>
      </c>
      <c r="BE193" t="str">
        <f>'USER FEEDBACK'!$Q$8</f>
        <v>NO</v>
      </c>
      <c r="BF193" t="str">
        <f>'USER FEEDBACK'!$Q$11</f>
        <v>Missing Information</v>
      </c>
      <c r="BG193" t="str">
        <f>'USER FEEDBACK'!$Q$14</f>
        <v>No</v>
      </c>
      <c r="BH193" t="str">
        <f>'USER FEEDBACK'!$Q$20&amp;" "&amp;'USER FEEDBACK'!$Q$21&amp;" "&amp;'USER FEEDBACK'!$Q$22</f>
        <v xml:space="preserve">  - -  - -</v>
      </c>
      <c r="BI193" t="str">
        <f>'USER FORM1'!$C$65</f>
        <v>VERSION 2</v>
      </c>
      <c r="BJ193">
        <f>'USER FORM4'!$G$38</f>
        <v>0</v>
      </c>
      <c r="BK193">
        <f>'USER FEEDBACK'!$V$7</f>
        <v>0</v>
      </c>
      <c r="BL193" t="str">
        <f>(IF(OR('USER FEEDBACK'!$Z$64,'USER FEEDBACK'!$Z$31="Q4R"),"Y","N"))</f>
        <v>N</v>
      </c>
      <c r="BM193">
        <f>'USER FORM1'!$D$25</f>
        <v>0</v>
      </c>
      <c r="BN193">
        <f>'USER FORM1'!$D$26</f>
        <v>0</v>
      </c>
      <c r="BO193">
        <f>'USER FORM1'!$D$27</f>
        <v>0</v>
      </c>
      <c r="BP193" t="str">
        <f>IF('USER FEEDBACK'!$AA$64=TRUE, "Y","N")</f>
        <v>N</v>
      </c>
      <c r="BQ193" t="str">
        <f>IF('USER FEEDBACK'!$AC$64=TRUE, "Y","N")</f>
        <v>N</v>
      </c>
      <c r="BR193" t="str">
        <f>IF('USER FEEDBACK'!$AB$64=TRUE, "Y","N")</f>
        <v>N</v>
      </c>
      <c r="BS193" t="str">
        <f>IF('USER FEEDBACK'!$AD$64=TRUE, "Y","N")</f>
        <v>N</v>
      </c>
      <c r="BT193" t="str">
        <f>IF('USER FEEDBACK'!$AE$64=TRUE, "Y","N")</f>
        <v>N</v>
      </c>
      <c r="BU193" t="str">
        <f>IF('USER FEEDBACK'!$AF$64=TRUE, "Y","N")</f>
        <v>N</v>
      </c>
      <c r="BV193">
        <f>'CHECK CONTEXT'!$B$8</f>
        <v>0</v>
      </c>
      <c r="BW193" s="15">
        <f>'CHECK CONTEXT'!$B$12</f>
        <v>0</v>
      </c>
      <c r="BX193">
        <f>'CHECK CONTEXT'!$I$5</f>
        <v>0</v>
      </c>
      <c r="BY193">
        <f ca="1">SUM('USER FEEDBACK'!$G$7:$G$17)</f>
        <v>0</v>
      </c>
      <c r="BZ193">
        <f>'CHECK CONTEXT'!$B$5</f>
        <v>0</v>
      </c>
      <c r="CA193">
        <f>'CHECK CONTEXT'!$B$6</f>
        <v>0</v>
      </c>
      <c r="CB193">
        <f>'CHECK CONTEXT'!$B$7</f>
        <v>0</v>
      </c>
      <c r="CC193">
        <f>'CHECK CONTEXT'!$B$8</f>
        <v>0</v>
      </c>
      <c r="CD193">
        <f>'CHECK CONTEXT'!$B$9</f>
        <v>0</v>
      </c>
    </row>
    <row r="194" spans="1:82">
      <c r="A194" s="332" t="str">
        <f>IF('USER FORM1'!$C$10="","",'USER FORM1'!$C$10)</f>
        <v/>
      </c>
      <c r="B194" s="332" t="str">
        <f>IF('USER FORM1'!$D$10="","",'USER FORM1'!$D$10)</f>
        <v/>
      </c>
      <c r="C194" s="332" t="str">
        <f>TRIM(IF('USER FORM1'!$E$10="", "",'USER FORM1'!$E$10))</f>
        <v/>
      </c>
      <c r="D194" s="332" t="str">
        <f>IF('USER FORM1'!$F$10="","",'USER FORM1'!$F$10)</f>
        <v/>
      </c>
      <c r="E194" s="332" t="str">
        <f>IF('USER FORM1'!$G$10="", "",'USER FORM1'!$G$10)</f>
        <v/>
      </c>
      <c r="F194" s="339" t="s">
        <v>16107</v>
      </c>
      <c r="G194" s="340" t="str">
        <f>IF(ISERROR(VLOOKUP($S194,'USER FORM2'!$B$10:$AU$21,2,FALSE)),"",VLOOKUP($S194,'USER FORM2'!$B$10:$AU$21,2,FALSE))</f>
        <v/>
      </c>
      <c r="H194" s="340" t="str">
        <f>IF(ISERROR(VLOOKUP($S194,'USER FORM2'!$B$10:$AU$21,3,FALSE)),"",VLOOKUP($S194,'USER FORM2'!$B$10:$AU$21,3,FALSE))</f>
        <v/>
      </c>
      <c r="I194" s="340" t="str">
        <f>IF(ISERROR(VLOOKUP($S194,'USER FORM2'!$B$10:$AU$21,4,FALSE)),"",VLOOKUP($S194,'USER FORM2'!$B$10:$AU$21,4,FALSE))</f>
        <v/>
      </c>
      <c r="J194" s="340" t="str">
        <f>IF(ISERROR(VLOOKUP($S194,'USER FORM2'!$B$10:$AU$21,5,FALSE)),"",VLOOKUP($S194,'USER FORM2'!$B$10:$AU$21,5,FALSE))</f>
        <v/>
      </c>
      <c r="K194" s="340" t="str">
        <f>IF(ISERROR(VLOOKUP($S194,'USER FORM2'!$B$10:$AU$21,6,FALSE)),"",VLOOKUP($S194,'USER FORM2'!$B$10:$AU$21,6,FALSE))</f>
        <v/>
      </c>
      <c r="L194" s="340" t="str">
        <f>IF(ISERROR(VLOOKUP($S194,'USER FORM2'!$B$10:$AU$21,7,FALSE)),"",VLOOKUP($S194,'USER FORM2'!$B$10:$AU$21,7,FALSE))</f>
        <v/>
      </c>
      <c r="M194" s="341" t="str">
        <f>IF(ISERROR(VLOOKUP($S194,'USER FORM2'!$B$10:$BB$21,51,FALSE)),"",VLOOKUP($S194,'USER FORM2'!$B$10:$BB$21,51,FALSE))</f>
        <v/>
      </c>
      <c r="N194" s="341" t="str">
        <f>IF(ISERROR(VLOOKUP($S194,'USER FORM2'!$B$10:$BB$21,52,FALSE)),"",VLOOKUP($S194,'USER FORM2'!$B$10:$BB$21,52,FALSE))</f>
        <v/>
      </c>
      <c r="O194" s="341" t="str">
        <f>IF(ISERROR(VLOOKUP($S194,'USER FORM2'!$B$10:$BB$21,12,FALSE)),"",VLOOKUP($S194,'USER FORM2'!$B$10:$BB$21,12,FALSE))</f>
        <v/>
      </c>
      <c r="P194" s="342" t="str">
        <f>IF(ISERROR(VLOOKUP($S194,'USER FORM2'!$B$10:$BB$21,13,FALSE)),"",IF(VLOOKUP($S194,'USER FORM2'!$B$10:$BB$21,13,FALSE)="","",VLOOKUP($S194,'USER FORM2'!$B$10:$BB$21,13,FALSE)))</f>
        <v/>
      </c>
      <c r="Q194" s="342" t="str">
        <f>IF(ISERROR(VLOOKUP($S194,'USER FORM2'!$B$10:$BB$21,16,FALSE)),"",VLOOKUP($S194,'USER FORM2'!$B$10:$BB$21,16,FALSE))</f>
        <v/>
      </c>
      <c r="R194" s="342" t="str">
        <f>IF(ISERROR(VLOOKUP($S194,'USER FORM2'!$B$10:$AW$21,43,FALSE)),"",VLOOKUP($S194,'USER FORM2'!$B$10:$AW$21,43,FALSE))</f>
        <v/>
      </c>
      <c r="S194" s="340" t="str">
        <f>IF('USER FORM3'!C195="","",'USER FORM3'!C195)</f>
        <v/>
      </c>
      <c r="T194" s="340" t="str">
        <f>IF('USER FORM3'!D195="","",'USER FORM3'!D195)</f>
        <v/>
      </c>
      <c r="U194" s="340" t="str">
        <f>IF('USER FORM3'!E195="","",'USER FORM3'!E195)</f>
        <v/>
      </c>
      <c r="V194" s="340" t="str">
        <f>IF('USER FORM3'!F195="","",'USER FORM3'!F195)</f>
        <v/>
      </c>
      <c r="W194" s="340" t="str">
        <f>IF('USER FORM3'!G195="","",'USER FORM3'!G195)</f>
        <v/>
      </c>
      <c r="X194" s="340" t="str">
        <f>IF('USER FORM3'!H195="","",'USER FORM3'!H195)</f>
        <v/>
      </c>
      <c r="Y194" s="340" t="str">
        <f>IF('USER FORM3'!I195="","",'USER FORM3'!I195)</f>
        <v/>
      </c>
      <c r="Z194" s="340" t="str">
        <f>IF('USER FORM3'!J195="","",'USER FORM3'!J195)</f>
        <v/>
      </c>
      <c r="AA194" s="340" t="str">
        <f>IF('USER FORM3'!K195="","",'USER FORM3'!K195)</f>
        <v/>
      </c>
      <c r="AB194" s="340" t="str">
        <f>IF('USER FORM3'!L195="","",'USER FORM3'!L195)</f>
        <v/>
      </c>
      <c r="AC194" s="340" t="str">
        <f>IF('USER FORM3'!M195="","",'USER FORM3'!M195)</f>
        <v/>
      </c>
      <c r="AD194" s="340" t="str">
        <f>IF('USER FORM3'!N195="","",'USER FORM3'!N195)</f>
        <v/>
      </c>
      <c r="AE194" s="340" t="str">
        <f>IF('USER FORM3'!O195="","",'USER FORM3'!O195)</f>
        <v/>
      </c>
      <c r="AF194" s="340" t="str">
        <f>IF('USER FORM3'!P195="","",'USER FORM3'!P195)</f>
        <v/>
      </c>
      <c r="AG194" s="340" t="str">
        <f>IF('USER FORM3'!Q195="","",'USER FORM3'!Q195)</f>
        <v/>
      </c>
      <c r="AH194" s="14"/>
      <c r="AI194" s="14"/>
      <c r="AJ194" s="14"/>
      <c r="AK194" s="14"/>
      <c r="AL194" s="14"/>
      <c r="AM194" s="332" t="str">
        <f>'USER FORM3'!$AY$17</f>
        <v/>
      </c>
      <c r="AN194" s="335" t="str">
        <f>'USER FORM3'!$AY$24</f>
        <v/>
      </c>
      <c r="AO194" s="336" t="str">
        <f>'USER FORM3'!$AY$18</f>
        <v/>
      </c>
      <c r="AP194" s="336" t="str">
        <f>'USER FORM3'!$AY$20</f>
        <v/>
      </c>
      <c r="AQ194" s="337" t="str">
        <f>'USER FORM3'!$AY$19</f>
        <v/>
      </c>
      <c r="AR194" s="337" t="str">
        <f>'USER FORM3'!$AY$22</f>
        <v/>
      </c>
      <c r="AS194" s="436" t="str">
        <f>'USER FORM3'!$AY$36</f>
        <v/>
      </c>
      <c r="AT194" s="336">
        <f>'USER FORM3'!$AY$23</f>
        <v>1</v>
      </c>
      <c r="AU194" s="336" t="str">
        <f>'USER FORM3'!$AY$21</f>
        <v/>
      </c>
      <c r="AV194" s="337" t="str">
        <f>IFERROR('USER FORM3'!$AY$25,"")</f>
        <v/>
      </c>
      <c r="AW194" s="338">
        <f>COUNTIFS(DEGREE_TYPE,"Bachelor",'USER FORM2'!$N$10:$N$21,"PROGRAM GRADUATED")+COUNTIFS(DEGREE_TYPE,"Bachelor",'USER FORM2'!$N$10:$N$21,"PROGRAM IN PROGRESS")</f>
        <v>0</v>
      </c>
      <c r="AX194" s="338">
        <f t="shared" si="4"/>
        <v>0</v>
      </c>
      <c r="AY194" s="338">
        <f t="shared" si="5"/>
        <v>0</v>
      </c>
      <c r="AZ194" s="332" t="str">
        <f>'USER FORM2'!$AQ$3</f>
        <v/>
      </c>
      <c r="BA194" s="337" t="str">
        <f>'USER FORM5'!$AP$2</f>
        <v/>
      </c>
      <c r="BB194" s="332" t="str">
        <f>IF('USER FORM5'!$AE$2=0,"",'USER FORM5'!$AE$2)</f>
        <v>NO</v>
      </c>
      <c r="BC194" s="337" t="str">
        <f>'USER FORM5'!$AZ$2</f>
        <v>NO EXTC</v>
      </c>
      <c r="BD194" s="332" t="str">
        <f>IF('USER FEEDBACK'!$C$47=0,"",'USER FEEDBACK'!$C$47)</f>
        <v/>
      </c>
      <c r="BE194" t="str">
        <f>'USER FEEDBACK'!$Q$8</f>
        <v>NO</v>
      </c>
      <c r="BF194" t="str">
        <f>'USER FEEDBACK'!$Q$11</f>
        <v>Missing Information</v>
      </c>
      <c r="BG194" t="str">
        <f>'USER FEEDBACK'!$Q$14</f>
        <v>No</v>
      </c>
      <c r="BH194" t="str">
        <f>'USER FEEDBACK'!$Q$20&amp;" "&amp;'USER FEEDBACK'!$Q$21&amp;" "&amp;'USER FEEDBACK'!$Q$22</f>
        <v xml:space="preserve">  - -  - -</v>
      </c>
      <c r="BI194" t="str">
        <f>'USER FORM1'!$C$65</f>
        <v>VERSION 2</v>
      </c>
      <c r="BJ194">
        <f>'USER FORM4'!$G$38</f>
        <v>0</v>
      </c>
      <c r="BK194">
        <f>'USER FEEDBACK'!$V$7</f>
        <v>0</v>
      </c>
      <c r="BL194" t="str">
        <f>(IF(OR('USER FEEDBACK'!$Z$64,'USER FEEDBACK'!$Z$31="Q4R"),"Y","N"))</f>
        <v>N</v>
      </c>
      <c r="BM194">
        <f>'USER FORM1'!$D$25</f>
        <v>0</v>
      </c>
      <c r="BN194">
        <f>'USER FORM1'!$D$26</f>
        <v>0</v>
      </c>
      <c r="BO194">
        <f>'USER FORM1'!$D$27</f>
        <v>0</v>
      </c>
      <c r="BP194" t="str">
        <f>IF('USER FEEDBACK'!$AA$64=TRUE, "Y","N")</f>
        <v>N</v>
      </c>
      <c r="BQ194" t="str">
        <f>IF('USER FEEDBACK'!$AC$64=TRUE, "Y","N")</f>
        <v>N</v>
      </c>
      <c r="BR194" t="str">
        <f>IF('USER FEEDBACK'!$AB$64=TRUE, "Y","N")</f>
        <v>N</v>
      </c>
      <c r="BS194" t="str">
        <f>IF('USER FEEDBACK'!$AD$64=TRUE, "Y","N")</f>
        <v>N</v>
      </c>
      <c r="BT194" t="str">
        <f>IF('USER FEEDBACK'!$AE$64=TRUE, "Y","N")</f>
        <v>N</v>
      </c>
      <c r="BU194" t="str">
        <f>IF('USER FEEDBACK'!$AF$64=TRUE, "Y","N")</f>
        <v>N</v>
      </c>
      <c r="BV194">
        <f>'CHECK CONTEXT'!$B$8</f>
        <v>0</v>
      </c>
      <c r="BW194" s="15">
        <f>'CHECK CONTEXT'!$B$12</f>
        <v>0</v>
      </c>
      <c r="BX194">
        <f>'CHECK CONTEXT'!$I$5</f>
        <v>0</v>
      </c>
      <c r="BY194">
        <f ca="1">SUM('USER FEEDBACK'!$G$7:$G$17)</f>
        <v>0</v>
      </c>
      <c r="BZ194">
        <f>'CHECK CONTEXT'!$B$5</f>
        <v>0</v>
      </c>
      <c r="CA194">
        <f>'CHECK CONTEXT'!$B$6</f>
        <v>0</v>
      </c>
      <c r="CB194">
        <f>'CHECK CONTEXT'!$B$7</f>
        <v>0</v>
      </c>
      <c r="CC194">
        <f>'CHECK CONTEXT'!$B$8</f>
        <v>0</v>
      </c>
      <c r="CD194">
        <f>'CHECK CONTEXT'!$B$9</f>
        <v>0</v>
      </c>
    </row>
    <row r="195" spans="1:82">
      <c r="A195" s="332" t="str">
        <f>IF('USER FORM1'!$C$10="","",'USER FORM1'!$C$10)</f>
        <v/>
      </c>
      <c r="B195" s="332" t="str">
        <f>IF('USER FORM1'!$D$10="","",'USER FORM1'!$D$10)</f>
        <v/>
      </c>
      <c r="C195" s="332" t="str">
        <f>TRIM(IF('USER FORM1'!$E$10="", "",'USER FORM1'!$E$10))</f>
        <v/>
      </c>
      <c r="D195" s="332" t="str">
        <f>IF('USER FORM1'!$F$10="","",'USER FORM1'!$F$10)</f>
        <v/>
      </c>
      <c r="E195" s="332" t="str">
        <f>IF('USER FORM1'!$G$10="", "",'USER FORM1'!$G$10)</f>
        <v/>
      </c>
      <c r="F195" s="339" t="s">
        <v>16107</v>
      </c>
      <c r="G195" s="340" t="str">
        <f>IF(ISERROR(VLOOKUP($S195,'USER FORM2'!$B$10:$AU$21,2,FALSE)),"",VLOOKUP($S195,'USER FORM2'!$B$10:$AU$21,2,FALSE))</f>
        <v/>
      </c>
      <c r="H195" s="340" t="str">
        <f>IF(ISERROR(VLOOKUP($S195,'USER FORM2'!$B$10:$AU$21,3,FALSE)),"",VLOOKUP($S195,'USER FORM2'!$B$10:$AU$21,3,FALSE))</f>
        <v/>
      </c>
      <c r="I195" s="340" t="str">
        <f>IF(ISERROR(VLOOKUP($S195,'USER FORM2'!$B$10:$AU$21,4,FALSE)),"",VLOOKUP($S195,'USER FORM2'!$B$10:$AU$21,4,FALSE))</f>
        <v/>
      </c>
      <c r="J195" s="340" t="str">
        <f>IF(ISERROR(VLOOKUP($S195,'USER FORM2'!$B$10:$AU$21,5,FALSE)),"",VLOOKUP($S195,'USER FORM2'!$B$10:$AU$21,5,FALSE))</f>
        <v/>
      </c>
      <c r="K195" s="340" t="str">
        <f>IF(ISERROR(VLOOKUP($S195,'USER FORM2'!$B$10:$AU$21,6,FALSE)),"",VLOOKUP($S195,'USER FORM2'!$B$10:$AU$21,6,FALSE))</f>
        <v/>
      </c>
      <c r="L195" s="340" t="str">
        <f>IF(ISERROR(VLOOKUP($S195,'USER FORM2'!$B$10:$AU$21,7,FALSE)),"",VLOOKUP($S195,'USER FORM2'!$B$10:$AU$21,7,FALSE))</f>
        <v/>
      </c>
      <c r="M195" s="341" t="str">
        <f>IF(ISERROR(VLOOKUP($S195,'USER FORM2'!$B$10:$BB$21,51,FALSE)),"",VLOOKUP($S195,'USER FORM2'!$B$10:$BB$21,51,FALSE))</f>
        <v/>
      </c>
      <c r="N195" s="341" t="str">
        <f>IF(ISERROR(VLOOKUP($S195,'USER FORM2'!$B$10:$BB$21,52,FALSE)),"",VLOOKUP($S195,'USER FORM2'!$B$10:$BB$21,52,FALSE))</f>
        <v/>
      </c>
      <c r="O195" s="341" t="str">
        <f>IF(ISERROR(VLOOKUP($S195,'USER FORM2'!$B$10:$BB$21,12,FALSE)),"",VLOOKUP($S195,'USER FORM2'!$B$10:$BB$21,12,FALSE))</f>
        <v/>
      </c>
      <c r="P195" s="342" t="str">
        <f>IF(ISERROR(VLOOKUP($S195,'USER FORM2'!$B$10:$BB$21,13,FALSE)),"",IF(VLOOKUP($S195,'USER FORM2'!$B$10:$BB$21,13,FALSE)="","",VLOOKUP($S195,'USER FORM2'!$B$10:$BB$21,13,FALSE)))</f>
        <v/>
      </c>
      <c r="Q195" s="342" t="str">
        <f>IF(ISERROR(VLOOKUP($S195,'USER FORM2'!$B$10:$BB$21,16,FALSE)),"",VLOOKUP($S195,'USER FORM2'!$B$10:$BB$21,16,FALSE))</f>
        <v/>
      </c>
      <c r="R195" s="342" t="str">
        <f>IF(ISERROR(VLOOKUP($S195,'USER FORM2'!$B$10:$AW$21,43,FALSE)),"",VLOOKUP($S195,'USER FORM2'!$B$10:$AW$21,43,FALSE))</f>
        <v/>
      </c>
      <c r="S195" s="340" t="str">
        <f>IF('USER FORM3'!C196="","",'USER FORM3'!C196)</f>
        <v/>
      </c>
      <c r="T195" s="340" t="str">
        <f>IF('USER FORM3'!D196="","",'USER FORM3'!D196)</f>
        <v/>
      </c>
      <c r="U195" s="340" t="str">
        <f>IF('USER FORM3'!E196="","",'USER FORM3'!E196)</f>
        <v/>
      </c>
      <c r="V195" s="340" t="str">
        <f>IF('USER FORM3'!F196="","",'USER FORM3'!F196)</f>
        <v/>
      </c>
      <c r="W195" s="340" t="str">
        <f>IF('USER FORM3'!G196="","",'USER FORM3'!G196)</f>
        <v/>
      </c>
      <c r="X195" s="340" t="str">
        <f>IF('USER FORM3'!H196="","",'USER FORM3'!H196)</f>
        <v/>
      </c>
      <c r="Y195" s="340" t="str">
        <f>IF('USER FORM3'!I196="","",'USER FORM3'!I196)</f>
        <v/>
      </c>
      <c r="Z195" s="340" t="str">
        <f>IF('USER FORM3'!J196="","",'USER FORM3'!J196)</f>
        <v/>
      </c>
      <c r="AA195" s="340" t="str">
        <f>IF('USER FORM3'!K196="","",'USER FORM3'!K196)</f>
        <v/>
      </c>
      <c r="AB195" s="340" t="str">
        <f>IF('USER FORM3'!L196="","",'USER FORM3'!L196)</f>
        <v/>
      </c>
      <c r="AC195" s="340" t="str">
        <f>IF('USER FORM3'!M196="","",'USER FORM3'!M196)</f>
        <v/>
      </c>
      <c r="AD195" s="340" t="str">
        <f>IF('USER FORM3'!N196="","",'USER FORM3'!N196)</f>
        <v/>
      </c>
      <c r="AE195" s="340" t="str">
        <f>IF('USER FORM3'!O196="","",'USER FORM3'!O196)</f>
        <v/>
      </c>
      <c r="AF195" s="340" t="str">
        <f>IF('USER FORM3'!P196="","",'USER FORM3'!P196)</f>
        <v/>
      </c>
      <c r="AG195" s="340" t="str">
        <f>IF('USER FORM3'!Q196="","",'USER FORM3'!Q196)</f>
        <v/>
      </c>
      <c r="AH195" s="14"/>
      <c r="AI195" s="14"/>
      <c r="AJ195" s="14"/>
      <c r="AK195" s="14"/>
      <c r="AL195" s="14"/>
      <c r="AM195" s="332" t="str">
        <f>'USER FORM3'!$AY$17</f>
        <v/>
      </c>
      <c r="AN195" s="335" t="str">
        <f>'USER FORM3'!$AY$24</f>
        <v/>
      </c>
      <c r="AO195" s="336" t="str">
        <f>'USER FORM3'!$AY$18</f>
        <v/>
      </c>
      <c r="AP195" s="336" t="str">
        <f>'USER FORM3'!$AY$20</f>
        <v/>
      </c>
      <c r="AQ195" s="337" t="str">
        <f>'USER FORM3'!$AY$19</f>
        <v/>
      </c>
      <c r="AR195" s="337" t="str">
        <f>'USER FORM3'!$AY$22</f>
        <v/>
      </c>
      <c r="AS195" s="436" t="str">
        <f>'USER FORM3'!$AY$36</f>
        <v/>
      </c>
      <c r="AT195" s="336">
        <f>'USER FORM3'!$AY$23</f>
        <v>1</v>
      </c>
      <c r="AU195" s="336" t="str">
        <f>'USER FORM3'!$AY$21</f>
        <v/>
      </c>
      <c r="AV195" s="337" t="str">
        <f>IFERROR('USER FORM3'!$AY$25,"")</f>
        <v/>
      </c>
      <c r="AW195" s="338">
        <f>COUNTIFS(DEGREE_TYPE,"Bachelor",'USER FORM2'!$N$10:$N$21,"PROGRAM GRADUATED")+COUNTIFS(DEGREE_TYPE,"Bachelor",'USER FORM2'!$N$10:$N$21,"PROGRAM IN PROGRESS")</f>
        <v>0</v>
      </c>
      <c r="AX195" s="338">
        <f t="shared" ref="AX195:AX252" si="6">COUNTIF(DEGREE_TYPE,"Master")</f>
        <v>0</v>
      </c>
      <c r="AY195" s="338">
        <f t="shared" ref="AY195:AY252" si="7">COUNTIF(DEGREE_TYPE,"Doctorate")</f>
        <v>0</v>
      </c>
      <c r="AZ195" s="332" t="str">
        <f>'USER FORM2'!$AQ$3</f>
        <v/>
      </c>
      <c r="BA195" s="337" t="str">
        <f>'USER FORM5'!$AP$2</f>
        <v/>
      </c>
      <c r="BB195" s="332" t="str">
        <f>IF('USER FORM5'!$AE$2=0,"",'USER FORM5'!$AE$2)</f>
        <v>NO</v>
      </c>
      <c r="BC195" s="337" t="str">
        <f>'USER FORM5'!$AZ$2</f>
        <v>NO EXTC</v>
      </c>
      <c r="BD195" s="332" t="str">
        <f>IF('USER FEEDBACK'!$C$47=0,"",'USER FEEDBACK'!$C$47)</f>
        <v/>
      </c>
      <c r="BE195" t="str">
        <f>'USER FEEDBACK'!$Q$8</f>
        <v>NO</v>
      </c>
      <c r="BF195" t="str">
        <f>'USER FEEDBACK'!$Q$11</f>
        <v>Missing Information</v>
      </c>
      <c r="BG195" t="str">
        <f>'USER FEEDBACK'!$Q$14</f>
        <v>No</v>
      </c>
      <c r="BH195" t="str">
        <f>'USER FEEDBACK'!$Q$20&amp;" "&amp;'USER FEEDBACK'!$Q$21&amp;" "&amp;'USER FEEDBACK'!$Q$22</f>
        <v xml:space="preserve">  - -  - -</v>
      </c>
      <c r="BI195" t="str">
        <f>'USER FORM1'!$C$65</f>
        <v>VERSION 2</v>
      </c>
      <c r="BJ195">
        <f>'USER FORM4'!$G$38</f>
        <v>0</v>
      </c>
      <c r="BK195">
        <f>'USER FEEDBACK'!$V$7</f>
        <v>0</v>
      </c>
      <c r="BL195" t="str">
        <f>(IF(OR('USER FEEDBACK'!$Z$64,'USER FEEDBACK'!$Z$31="Q4R"),"Y","N"))</f>
        <v>N</v>
      </c>
      <c r="BM195">
        <f>'USER FORM1'!$D$25</f>
        <v>0</v>
      </c>
      <c r="BN195">
        <f>'USER FORM1'!$D$26</f>
        <v>0</v>
      </c>
      <c r="BO195">
        <f>'USER FORM1'!$D$27</f>
        <v>0</v>
      </c>
      <c r="BP195" t="str">
        <f>IF('USER FEEDBACK'!$AA$64=TRUE, "Y","N")</f>
        <v>N</v>
      </c>
      <c r="BQ195" t="str">
        <f>IF('USER FEEDBACK'!$AC$64=TRUE, "Y","N")</f>
        <v>N</v>
      </c>
      <c r="BR195" t="str">
        <f>IF('USER FEEDBACK'!$AB$64=TRUE, "Y","N")</f>
        <v>N</v>
      </c>
      <c r="BS195" t="str">
        <f>IF('USER FEEDBACK'!$AD$64=TRUE, "Y","N")</f>
        <v>N</v>
      </c>
      <c r="BT195" t="str">
        <f>IF('USER FEEDBACK'!$AE$64=TRUE, "Y","N")</f>
        <v>N</v>
      </c>
      <c r="BU195" t="str">
        <f>IF('USER FEEDBACK'!$AF$64=TRUE, "Y","N")</f>
        <v>N</v>
      </c>
      <c r="BV195">
        <f>'CHECK CONTEXT'!$B$8</f>
        <v>0</v>
      </c>
      <c r="BW195" s="15">
        <f>'CHECK CONTEXT'!$B$12</f>
        <v>0</v>
      </c>
      <c r="BX195">
        <f>'CHECK CONTEXT'!$I$5</f>
        <v>0</v>
      </c>
      <c r="BY195">
        <f ca="1">SUM('USER FEEDBACK'!$G$7:$G$17)</f>
        <v>0</v>
      </c>
      <c r="BZ195">
        <f>'CHECK CONTEXT'!$B$5</f>
        <v>0</v>
      </c>
      <c r="CA195">
        <f>'CHECK CONTEXT'!$B$6</f>
        <v>0</v>
      </c>
      <c r="CB195">
        <f>'CHECK CONTEXT'!$B$7</f>
        <v>0</v>
      </c>
      <c r="CC195">
        <f>'CHECK CONTEXT'!$B$8</f>
        <v>0</v>
      </c>
      <c r="CD195">
        <f>'CHECK CONTEXT'!$B$9</f>
        <v>0</v>
      </c>
    </row>
    <row r="196" spans="1:82">
      <c r="A196" s="332" t="str">
        <f>IF('USER FORM1'!$C$10="","",'USER FORM1'!$C$10)</f>
        <v/>
      </c>
      <c r="B196" s="332" t="str">
        <f>IF('USER FORM1'!$D$10="","",'USER FORM1'!$D$10)</f>
        <v/>
      </c>
      <c r="C196" s="332" t="str">
        <f>TRIM(IF('USER FORM1'!$E$10="", "",'USER FORM1'!$E$10))</f>
        <v/>
      </c>
      <c r="D196" s="332" t="str">
        <f>IF('USER FORM1'!$F$10="","",'USER FORM1'!$F$10)</f>
        <v/>
      </c>
      <c r="E196" s="332" t="str">
        <f>IF('USER FORM1'!$G$10="", "",'USER FORM1'!$G$10)</f>
        <v/>
      </c>
      <c r="F196" s="339" t="s">
        <v>16107</v>
      </c>
      <c r="G196" s="340" t="str">
        <f>IF(ISERROR(VLOOKUP($S196,'USER FORM2'!$B$10:$AU$21,2,FALSE)),"",VLOOKUP($S196,'USER FORM2'!$B$10:$AU$21,2,FALSE))</f>
        <v/>
      </c>
      <c r="H196" s="340" t="str">
        <f>IF(ISERROR(VLOOKUP($S196,'USER FORM2'!$B$10:$AU$21,3,FALSE)),"",VLOOKUP($S196,'USER FORM2'!$B$10:$AU$21,3,FALSE))</f>
        <v/>
      </c>
      <c r="I196" s="340" t="str">
        <f>IF(ISERROR(VLOOKUP($S196,'USER FORM2'!$B$10:$AU$21,4,FALSE)),"",VLOOKUP($S196,'USER FORM2'!$B$10:$AU$21,4,FALSE))</f>
        <v/>
      </c>
      <c r="J196" s="340" t="str">
        <f>IF(ISERROR(VLOOKUP($S196,'USER FORM2'!$B$10:$AU$21,5,FALSE)),"",VLOOKUP($S196,'USER FORM2'!$B$10:$AU$21,5,FALSE))</f>
        <v/>
      </c>
      <c r="K196" s="340" t="str">
        <f>IF(ISERROR(VLOOKUP($S196,'USER FORM2'!$B$10:$AU$21,6,FALSE)),"",VLOOKUP($S196,'USER FORM2'!$B$10:$AU$21,6,FALSE))</f>
        <v/>
      </c>
      <c r="L196" s="340" t="str">
        <f>IF(ISERROR(VLOOKUP($S196,'USER FORM2'!$B$10:$AU$21,7,FALSE)),"",VLOOKUP($S196,'USER FORM2'!$B$10:$AU$21,7,FALSE))</f>
        <v/>
      </c>
      <c r="M196" s="341" t="str">
        <f>IF(ISERROR(VLOOKUP($S196,'USER FORM2'!$B$10:$BB$21,51,FALSE)),"",VLOOKUP($S196,'USER FORM2'!$B$10:$BB$21,51,FALSE))</f>
        <v/>
      </c>
      <c r="N196" s="341" t="str">
        <f>IF(ISERROR(VLOOKUP($S196,'USER FORM2'!$B$10:$BB$21,52,FALSE)),"",VLOOKUP($S196,'USER FORM2'!$B$10:$BB$21,52,FALSE))</f>
        <v/>
      </c>
      <c r="O196" s="341" t="str">
        <f>IF(ISERROR(VLOOKUP($S196,'USER FORM2'!$B$10:$BB$21,12,FALSE)),"",VLOOKUP($S196,'USER FORM2'!$B$10:$BB$21,12,FALSE))</f>
        <v/>
      </c>
      <c r="P196" s="342" t="str">
        <f>IF(ISERROR(VLOOKUP($S196,'USER FORM2'!$B$10:$BB$21,13,FALSE)),"",IF(VLOOKUP($S196,'USER FORM2'!$B$10:$BB$21,13,FALSE)="","",VLOOKUP($S196,'USER FORM2'!$B$10:$BB$21,13,FALSE)))</f>
        <v/>
      </c>
      <c r="Q196" s="342" t="str">
        <f>IF(ISERROR(VLOOKUP($S196,'USER FORM2'!$B$10:$BB$21,16,FALSE)),"",VLOOKUP($S196,'USER FORM2'!$B$10:$BB$21,16,FALSE))</f>
        <v/>
      </c>
      <c r="R196" s="342" t="str">
        <f>IF(ISERROR(VLOOKUP($S196,'USER FORM2'!$B$10:$AW$21,43,FALSE)),"",VLOOKUP($S196,'USER FORM2'!$B$10:$AW$21,43,FALSE))</f>
        <v/>
      </c>
      <c r="S196" s="340" t="str">
        <f>IF('USER FORM3'!C197="","",'USER FORM3'!C197)</f>
        <v/>
      </c>
      <c r="T196" s="340" t="str">
        <f>IF('USER FORM3'!D197="","",'USER FORM3'!D197)</f>
        <v/>
      </c>
      <c r="U196" s="340" t="str">
        <f>IF('USER FORM3'!E197="","",'USER FORM3'!E197)</f>
        <v/>
      </c>
      <c r="V196" s="340" t="str">
        <f>IF('USER FORM3'!F197="","",'USER FORM3'!F197)</f>
        <v/>
      </c>
      <c r="W196" s="340" t="str">
        <f>IF('USER FORM3'!G197="","",'USER FORM3'!G197)</f>
        <v/>
      </c>
      <c r="X196" s="340" t="str">
        <f>IF('USER FORM3'!H197="","",'USER FORM3'!H197)</f>
        <v/>
      </c>
      <c r="Y196" s="340" t="str">
        <f>IF('USER FORM3'!I197="","",'USER FORM3'!I197)</f>
        <v/>
      </c>
      <c r="Z196" s="340" t="str">
        <f>IF('USER FORM3'!J197="","",'USER FORM3'!J197)</f>
        <v/>
      </c>
      <c r="AA196" s="340" t="str">
        <f>IF('USER FORM3'!K197="","",'USER FORM3'!K197)</f>
        <v/>
      </c>
      <c r="AB196" s="340" t="str">
        <f>IF('USER FORM3'!L197="","",'USER FORM3'!L197)</f>
        <v/>
      </c>
      <c r="AC196" s="340" t="str">
        <f>IF('USER FORM3'!M197="","",'USER FORM3'!M197)</f>
        <v/>
      </c>
      <c r="AD196" s="340" t="str">
        <f>IF('USER FORM3'!N197="","",'USER FORM3'!N197)</f>
        <v/>
      </c>
      <c r="AE196" s="340" t="str">
        <f>IF('USER FORM3'!O197="","",'USER FORM3'!O197)</f>
        <v/>
      </c>
      <c r="AF196" s="340" t="str">
        <f>IF('USER FORM3'!P197="","",'USER FORM3'!P197)</f>
        <v/>
      </c>
      <c r="AG196" s="340" t="str">
        <f>IF('USER FORM3'!Q197="","",'USER FORM3'!Q197)</f>
        <v/>
      </c>
      <c r="AH196" s="14"/>
      <c r="AI196" s="14"/>
      <c r="AJ196" s="14"/>
      <c r="AK196" s="14"/>
      <c r="AL196" s="14"/>
      <c r="AM196" s="332" t="str">
        <f>'USER FORM3'!$AY$17</f>
        <v/>
      </c>
      <c r="AN196" s="335" t="str">
        <f>'USER FORM3'!$AY$24</f>
        <v/>
      </c>
      <c r="AO196" s="336" t="str">
        <f>'USER FORM3'!$AY$18</f>
        <v/>
      </c>
      <c r="AP196" s="336" t="str">
        <f>'USER FORM3'!$AY$20</f>
        <v/>
      </c>
      <c r="AQ196" s="337" t="str">
        <f>'USER FORM3'!$AY$19</f>
        <v/>
      </c>
      <c r="AR196" s="337" t="str">
        <f>'USER FORM3'!$AY$22</f>
        <v/>
      </c>
      <c r="AS196" s="436" t="str">
        <f>'USER FORM3'!$AY$36</f>
        <v/>
      </c>
      <c r="AT196" s="336">
        <f>'USER FORM3'!$AY$23</f>
        <v>1</v>
      </c>
      <c r="AU196" s="336" t="str">
        <f>'USER FORM3'!$AY$21</f>
        <v/>
      </c>
      <c r="AV196" s="337" t="str">
        <f>IFERROR('USER FORM3'!$AY$25,"")</f>
        <v/>
      </c>
      <c r="AW196" s="338">
        <f>COUNTIFS(DEGREE_TYPE,"Bachelor",'USER FORM2'!$N$10:$N$21,"PROGRAM GRADUATED")+COUNTIFS(DEGREE_TYPE,"Bachelor",'USER FORM2'!$N$10:$N$21,"PROGRAM IN PROGRESS")</f>
        <v>0</v>
      </c>
      <c r="AX196" s="338">
        <f t="shared" si="6"/>
        <v>0</v>
      </c>
      <c r="AY196" s="338">
        <f t="shared" si="7"/>
        <v>0</v>
      </c>
      <c r="AZ196" s="332" t="str">
        <f>'USER FORM2'!$AQ$3</f>
        <v/>
      </c>
      <c r="BA196" s="337" t="str">
        <f>'USER FORM5'!$AP$2</f>
        <v/>
      </c>
      <c r="BB196" s="332" t="str">
        <f>IF('USER FORM5'!$AE$2=0,"",'USER FORM5'!$AE$2)</f>
        <v>NO</v>
      </c>
      <c r="BC196" s="337" t="str">
        <f>'USER FORM5'!$AZ$2</f>
        <v>NO EXTC</v>
      </c>
      <c r="BD196" s="332" t="str">
        <f>IF('USER FEEDBACK'!$C$47=0,"",'USER FEEDBACK'!$C$47)</f>
        <v/>
      </c>
      <c r="BE196" t="str">
        <f>'USER FEEDBACK'!$Q$8</f>
        <v>NO</v>
      </c>
      <c r="BF196" t="str">
        <f>'USER FEEDBACK'!$Q$11</f>
        <v>Missing Information</v>
      </c>
      <c r="BG196" t="str">
        <f>'USER FEEDBACK'!$Q$14</f>
        <v>No</v>
      </c>
      <c r="BH196" t="str">
        <f>'USER FEEDBACK'!$Q$20&amp;" "&amp;'USER FEEDBACK'!$Q$21&amp;" "&amp;'USER FEEDBACK'!$Q$22</f>
        <v xml:space="preserve">  - -  - -</v>
      </c>
      <c r="BI196" t="str">
        <f>'USER FORM1'!$C$65</f>
        <v>VERSION 2</v>
      </c>
      <c r="BJ196">
        <f>'USER FORM4'!$G$38</f>
        <v>0</v>
      </c>
      <c r="BK196">
        <f>'USER FEEDBACK'!$V$7</f>
        <v>0</v>
      </c>
      <c r="BL196" t="str">
        <f>(IF(OR('USER FEEDBACK'!$Z$64,'USER FEEDBACK'!$Z$31="Q4R"),"Y","N"))</f>
        <v>N</v>
      </c>
      <c r="BM196">
        <f>'USER FORM1'!$D$25</f>
        <v>0</v>
      </c>
      <c r="BN196">
        <f>'USER FORM1'!$D$26</f>
        <v>0</v>
      </c>
      <c r="BO196">
        <f>'USER FORM1'!$D$27</f>
        <v>0</v>
      </c>
      <c r="BP196" t="str">
        <f>IF('USER FEEDBACK'!$AA$64=TRUE, "Y","N")</f>
        <v>N</v>
      </c>
      <c r="BQ196" t="str">
        <f>IF('USER FEEDBACK'!$AC$64=TRUE, "Y","N")</f>
        <v>N</v>
      </c>
      <c r="BR196" t="str">
        <f>IF('USER FEEDBACK'!$AB$64=TRUE, "Y","N")</f>
        <v>N</v>
      </c>
      <c r="BS196" t="str">
        <f>IF('USER FEEDBACK'!$AD$64=TRUE, "Y","N")</f>
        <v>N</v>
      </c>
      <c r="BT196" t="str">
        <f>IF('USER FEEDBACK'!$AE$64=TRUE, "Y","N")</f>
        <v>N</v>
      </c>
      <c r="BU196" t="str">
        <f>IF('USER FEEDBACK'!$AF$64=TRUE, "Y","N")</f>
        <v>N</v>
      </c>
      <c r="BV196">
        <f>'CHECK CONTEXT'!$B$8</f>
        <v>0</v>
      </c>
      <c r="BW196" s="15">
        <f>'CHECK CONTEXT'!$B$12</f>
        <v>0</v>
      </c>
      <c r="BX196">
        <f>'CHECK CONTEXT'!$I$5</f>
        <v>0</v>
      </c>
      <c r="BY196">
        <f ca="1">SUM('USER FEEDBACK'!$G$7:$G$17)</f>
        <v>0</v>
      </c>
      <c r="BZ196">
        <f>'CHECK CONTEXT'!$B$5</f>
        <v>0</v>
      </c>
      <c r="CA196">
        <f>'CHECK CONTEXT'!$B$6</f>
        <v>0</v>
      </c>
      <c r="CB196">
        <f>'CHECK CONTEXT'!$B$7</f>
        <v>0</v>
      </c>
      <c r="CC196">
        <f>'CHECK CONTEXT'!$B$8</f>
        <v>0</v>
      </c>
      <c r="CD196">
        <f>'CHECK CONTEXT'!$B$9</f>
        <v>0</v>
      </c>
    </row>
    <row r="197" spans="1:82">
      <c r="A197" s="332" t="str">
        <f>IF('USER FORM1'!$C$10="","",'USER FORM1'!$C$10)</f>
        <v/>
      </c>
      <c r="B197" s="332" t="str">
        <f>IF('USER FORM1'!$D$10="","",'USER FORM1'!$D$10)</f>
        <v/>
      </c>
      <c r="C197" s="332" t="str">
        <f>TRIM(IF('USER FORM1'!$E$10="", "",'USER FORM1'!$E$10))</f>
        <v/>
      </c>
      <c r="D197" s="332" t="str">
        <f>IF('USER FORM1'!$F$10="","",'USER FORM1'!$F$10)</f>
        <v/>
      </c>
      <c r="E197" s="332" t="str">
        <f>IF('USER FORM1'!$G$10="", "",'USER FORM1'!$G$10)</f>
        <v/>
      </c>
      <c r="F197" s="339" t="s">
        <v>16107</v>
      </c>
      <c r="G197" s="340" t="str">
        <f>IF(ISERROR(VLOOKUP($S197,'USER FORM2'!$B$10:$AU$21,2,FALSE)),"",VLOOKUP($S197,'USER FORM2'!$B$10:$AU$21,2,FALSE))</f>
        <v/>
      </c>
      <c r="H197" s="340" t="str">
        <f>IF(ISERROR(VLOOKUP($S197,'USER FORM2'!$B$10:$AU$21,3,FALSE)),"",VLOOKUP($S197,'USER FORM2'!$B$10:$AU$21,3,FALSE))</f>
        <v/>
      </c>
      <c r="I197" s="340" t="str">
        <f>IF(ISERROR(VLOOKUP($S197,'USER FORM2'!$B$10:$AU$21,4,FALSE)),"",VLOOKUP($S197,'USER FORM2'!$B$10:$AU$21,4,FALSE))</f>
        <v/>
      </c>
      <c r="J197" s="340" t="str">
        <f>IF(ISERROR(VLOOKUP($S197,'USER FORM2'!$B$10:$AU$21,5,FALSE)),"",VLOOKUP($S197,'USER FORM2'!$B$10:$AU$21,5,FALSE))</f>
        <v/>
      </c>
      <c r="K197" s="340" t="str">
        <f>IF(ISERROR(VLOOKUP($S197,'USER FORM2'!$B$10:$AU$21,6,FALSE)),"",VLOOKUP($S197,'USER FORM2'!$B$10:$AU$21,6,FALSE))</f>
        <v/>
      </c>
      <c r="L197" s="340" t="str">
        <f>IF(ISERROR(VLOOKUP($S197,'USER FORM2'!$B$10:$AU$21,7,FALSE)),"",VLOOKUP($S197,'USER FORM2'!$B$10:$AU$21,7,FALSE))</f>
        <v/>
      </c>
      <c r="M197" s="341" t="str">
        <f>IF(ISERROR(VLOOKUP($S197,'USER FORM2'!$B$10:$BB$21,51,FALSE)),"",VLOOKUP($S197,'USER FORM2'!$B$10:$BB$21,51,FALSE))</f>
        <v/>
      </c>
      <c r="N197" s="341" t="str">
        <f>IF(ISERROR(VLOOKUP($S197,'USER FORM2'!$B$10:$BB$21,52,FALSE)),"",VLOOKUP($S197,'USER FORM2'!$B$10:$BB$21,52,FALSE))</f>
        <v/>
      </c>
      <c r="O197" s="341" t="str">
        <f>IF(ISERROR(VLOOKUP($S197,'USER FORM2'!$B$10:$BB$21,12,FALSE)),"",VLOOKUP($S197,'USER FORM2'!$B$10:$BB$21,12,FALSE))</f>
        <v/>
      </c>
      <c r="P197" s="342" t="str">
        <f>IF(ISERROR(VLOOKUP($S197,'USER FORM2'!$B$10:$BB$21,13,FALSE)),"",IF(VLOOKUP($S197,'USER FORM2'!$B$10:$BB$21,13,FALSE)="","",VLOOKUP($S197,'USER FORM2'!$B$10:$BB$21,13,FALSE)))</f>
        <v/>
      </c>
      <c r="Q197" s="342" t="str">
        <f>IF(ISERROR(VLOOKUP($S197,'USER FORM2'!$B$10:$BB$21,16,FALSE)),"",VLOOKUP($S197,'USER FORM2'!$B$10:$BB$21,16,FALSE))</f>
        <v/>
      </c>
      <c r="R197" s="342" t="str">
        <f>IF(ISERROR(VLOOKUP($S197,'USER FORM2'!$B$10:$AW$21,43,FALSE)),"",VLOOKUP($S197,'USER FORM2'!$B$10:$AW$21,43,FALSE))</f>
        <v/>
      </c>
      <c r="S197" s="340" t="str">
        <f>IF('USER FORM3'!C198="","",'USER FORM3'!C198)</f>
        <v/>
      </c>
      <c r="T197" s="340" t="str">
        <f>IF('USER FORM3'!D198="","",'USER FORM3'!D198)</f>
        <v/>
      </c>
      <c r="U197" s="340" t="str">
        <f>IF('USER FORM3'!E198="","",'USER FORM3'!E198)</f>
        <v/>
      </c>
      <c r="V197" s="340" t="str">
        <f>IF('USER FORM3'!F198="","",'USER FORM3'!F198)</f>
        <v/>
      </c>
      <c r="W197" s="340" t="str">
        <f>IF('USER FORM3'!G198="","",'USER FORM3'!G198)</f>
        <v/>
      </c>
      <c r="X197" s="340" t="str">
        <f>IF('USER FORM3'!H198="","",'USER FORM3'!H198)</f>
        <v/>
      </c>
      <c r="Y197" s="340" t="str">
        <f>IF('USER FORM3'!I198="","",'USER FORM3'!I198)</f>
        <v/>
      </c>
      <c r="Z197" s="340" t="str">
        <f>IF('USER FORM3'!J198="","",'USER FORM3'!J198)</f>
        <v/>
      </c>
      <c r="AA197" s="340" t="str">
        <f>IF('USER FORM3'!K198="","",'USER FORM3'!K198)</f>
        <v/>
      </c>
      <c r="AB197" s="340" t="str">
        <f>IF('USER FORM3'!L198="","",'USER FORM3'!L198)</f>
        <v/>
      </c>
      <c r="AC197" s="340" t="str">
        <f>IF('USER FORM3'!M198="","",'USER FORM3'!M198)</f>
        <v/>
      </c>
      <c r="AD197" s="340" t="str">
        <f>IF('USER FORM3'!N198="","",'USER FORM3'!N198)</f>
        <v/>
      </c>
      <c r="AE197" s="340" t="str">
        <f>IF('USER FORM3'!O198="","",'USER FORM3'!O198)</f>
        <v/>
      </c>
      <c r="AF197" s="340" t="str">
        <f>IF('USER FORM3'!P198="","",'USER FORM3'!P198)</f>
        <v/>
      </c>
      <c r="AG197" s="340" t="str">
        <f>IF('USER FORM3'!Q198="","",'USER FORM3'!Q198)</f>
        <v/>
      </c>
      <c r="AH197" s="14"/>
      <c r="AI197" s="14"/>
      <c r="AJ197" s="14"/>
      <c r="AK197" s="14"/>
      <c r="AL197" s="14"/>
      <c r="AM197" s="332" t="str">
        <f>'USER FORM3'!$AY$17</f>
        <v/>
      </c>
      <c r="AN197" s="335" t="str">
        <f>'USER FORM3'!$AY$24</f>
        <v/>
      </c>
      <c r="AO197" s="336" t="str">
        <f>'USER FORM3'!$AY$18</f>
        <v/>
      </c>
      <c r="AP197" s="336" t="str">
        <f>'USER FORM3'!$AY$20</f>
        <v/>
      </c>
      <c r="AQ197" s="337" t="str">
        <f>'USER FORM3'!$AY$19</f>
        <v/>
      </c>
      <c r="AR197" s="337" t="str">
        <f>'USER FORM3'!$AY$22</f>
        <v/>
      </c>
      <c r="AS197" s="436" t="str">
        <f>'USER FORM3'!$AY$36</f>
        <v/>
      </c>
      <c r="AT197" s="336">
        <f>'USER FORM3'!$AY$23</f>
        <v>1</v>
      </c>
      <c r="AU197" s="336" t="str">
        <f>'USER FORM3'!$AY$21</f>
        <v/>
      </c>
      <c r="AV197" s="337" t="str">
        <f>IFERROR('USER FORM3'!$AY$25,"")</f>
        <v/>
      </c>
      <c r="AW197" s="338">
        <f>COUNTIFS(DEGREE_TYPE,"Bachelor",'USER FORM2'!$N$10:$N$21,"PROGRAM GRADUATED")+COUNTIFS(DEGREE_TYPE,"Bachelor",'USER FORM2'!$N$10:$N$21,"PROGRAM IN PROGRESS")</f>
        <v>0</v>
      </c>
      <c r="AX197" s="338">
        <f t="shared" si="6"/>
        <v>0</v>
      </c>
      <c r="AY197" s="338">
        <f t="shared" si="7"/>
        <v>0</v>
      </c>
      <c r="AZ197" s="332" t="str">
        <f>'USER FORM2'!$AQ$3</f>
        <v/>
      </c>
      <c r="BA197" s="337" t="str">
        <f>'USER FORM5'!$AP$2</f>
        <v/>
      </c>
      <c r="BB197" s="332" t="str">
        <f>IF('USER FORM5'!$AE$2=0,"",'USER FORM5'!$AE$2)</f>
        <v>NO</v>
      </c>
      <c r="BC197" s="337" t="str">
        <f>'USER FORM5'!$AZ$2</f>
        <v>NO EXTC</v>
      </c>
      <c r="BD197" s="332" t="str">
        <f>IF('USER FEEDBACK'!$C$47=0,"",'USER FEEDBACK'!$C$47)</f>
        <v/>
      </c>
      <c r="BE197" t="str">
        <f>'USER FEEDBACK'!$Q$8</f>
        <v>NO</v>
      </c>
      <c r="BF197" t="str">
        <f>'USER FEEDBACK'!$Q$11</f>
        <v>Missing Information</v>
      </c>
      <c r="BG197" t="str">
        <f>'USER FEEDBACK'!$Q$14</f>
        <v>No</v>
      </c>
      <c r="BH197" t="str">
        <f>'USER FEEDBACK'!$Q$20&amp;" "&amp;'USER FEEDBACK'!$Q$21&amp;" "&amp;'USER FEEDBACK'!$Q$22</f>
        <v xml:space="preserve">  - -  - -</v>
      </c>
      <c r="BI197" t="str">
        <f>'USER FORM1'!$C$65</f>
        <v>VERSION 2</v>
      </c>
      <c r="BJ197">
        <f>'USER FORM4'!$G$38</f>
        <v>0</v>
      </c>
      <c r="BK197">
        <f>'USER FEEDBACK'!$V$7</f>
        <v>0</v>
      </c>
      <c r="BL197" t="str">
        <f>(IF(OR('USER FEEDBACK'!$Z$64,'USER FEEDBACK'!$Z$31="Q4R"),"Y","N"))</f>
        <v>N</v>
      </c>
      <c r="BM197">
        <f>'USER FORM1'!$D$25</f>
        <v>0</v>
      </c>
      <c r="BN197">
        <f>'USER FORM1'!$D$26</f>
        <v>0</v>
      </c>
      <c r="BO197">
        <f>'USER FORM1'!$D$27</f>
        <v>0</v>
      </c>
      <c r="BP197" t="str">
        <f>IF('USER FEEDBACK'!$AA$64=TRUE, "Y","N")</f>
        <v>N</v>
      </c>
      <c r="BQ197" t="str">
        <f>IF('USER FEEDBACK'!$AC$64=TRUE, "Y","N")</f>
        <v>N</v>
      </c>
      <c r="BR197" t="str">
        <f>IF('USER FEEDBACK'!$AB$64=TRUE, "Y","N")</f>
        <v>N</v>
      </c>
      <c r="BS197" t="str">
        <f>IF('USER FEEDBACK'!$AD$64=TRUE, "Y","N")</f>
        <v>N</v>
      </c>
      <c r="BT197" t="str">
        <f>IF('USER FEEDBACK'!$AE$64=TRUE, "Y","N")</f>
        <v>N</v>
      </c>
      <c r="BU197" t="str">
        <f>IF('USER FEEDBACK'!$AF$64=TRUE, "Y","N")</f>
        <v>N</v>
      </c>
      <c r="BV197">
        <f>'CHECK CONTEXT'!$B$8</f>
        <v>0</v>
      </c>
      <c r="BW197" s="15">
        <f>'CHECK CONTEXT'!$B$12</f>
        <v>0</v>
      </c>
      <c r="BX197">
        <f>'CHECK CONTEXT'!$I$5</f>
        <v>0</v>
      </c>
      <c r="BY197">
        <f ca="1">SUM('USER FEEDBACK'!$G$7:$G$17)</f>
        <v>0</v>
      </c>
      <c r="BZ197">
        <f>'CHECK CONTEXT'!$B$5</f>
        <v>0</v>
      </c>
      <c r="CA197">
        <f>'CHECK CONTEXT'!$B$6</f>
        <v>0</v>
      </c>
      <c r="CB197">
        <f>'CHECK CONTEXT'!$B$7</f>
        <v>0</v>
      </c>
      <c r="CC197">
        <f>'CHECK CONTEXT'!$B$8</f>
        <v>0</v>
      </c>
      <c r="CD197">
        <f>'CHECK CONTEXT'!$B$9</f>
        <v>0</v>
      </c>
    </row>
    <row r="198" spans="1:82">
      <c r="A198" s="332" t="str">
        <f>IF('USER FORM1'!$C$10="","",'USER FORM1'!$C$10)</f>
        <v/>
      </c>
      <c r="B198" s="332" t="str">
        <f>IF('USER FORM1'!$D$10="","",'USER FORM1'!$D$10)</f>
        <v/>
      </c>
      <c r="C198" s="332" t="str">
        <f>TRIM(IF('USER FORM1'!$E$10="", "",'USER FORM1'!$E$10))</f>
        <v/>
      </c>
      <c r="D198" s="332" t="str">
        <f>IF('USER FORM1'!$F$10="","",'USER FORM1'!$F$10)</f>
        <v/>
      </c>
      <c r="E198" s="332" t="str">
        <f>IF('USER FORM1'!$G$10="", "",'USER FORM1'!$G$10)</f>
        <v/>
      </c>
      <c r="F198" s="339" t="s">
        <v>16107</v>
      </c>
      <c r="G198" s="340" t="str">
        <f>IF(ISERROR(VLOOKUP($S198,'USER FORM2'!$B$10:$AU$21,2,FALSE)),"",VLOOKUP($S198,'USER FORM2'!$B$10:$AU$21,2,FALSE))</f>
        <v/>
      </c>
      <c r="H198" s="340" t="str">
        <f>IF(ISERROR(VLOOKUP($S198,'USER FORM2'!$B$10:$AU$21,3,FALSE)),"",VLOOKUP($S198,'USER FORM2'!$B$10:$AU$21,3,FALSE))</f>
        <v/>
      </c>
      <c r="I198" s="340" t="str">
        <f>IF(ISERROR(VLOOKUP($S198,'USER FORM2'!$B$10:$AU$21,4,FALSE)),"",VLOOKUP($S198,'USER FORM2'!$B$10:$AU$21,4,FALSE))</f>
        <v/>
      </c>
      <c r="J198" s="340" t="str">
        <f>IF(ISERROR(VLOOKUP($S198,'USER FORM2'!$B$10:$AU$21,5,FALSE)),"",VLOOKUP($S198,'USER FORM2'!$B$10:$AU$21,5,FALSE))</f>
        <v/>
      </c>
      <c r="K198" s="340" t="str">
        <f>IF(ISERROR(VLOOKUP($S198,'USER FORM2'!$B$10:$AU$21,6,FALSE)),"",VLOOKUP($S198,'USER FORM2'!$B$10:$AU$21,6,FALSE))</f>
        <v/>
      </c>
      <c r="L198" s="340" t="str">
        <f>IF(ISERROR(VLOOKUP($S198,'USER FORM2'!$B$10:$AU$21,7,FALSE)),"",VLOOKUP($S198,'USER FORM2'!$B$10:$AU$21,7,FALSE))</f>
        <v/>
      </c>
      <c r="M198" s="341" t="str">
        <f>IF(ISERROR(VLOOKUP($S198,'USER FORM2'!$B$10:$BB$21,51,FALSE)),"",VLOOKUP($S198,'USER FORM2'!$B$10:$BB$21,51,FALSE))</f>
        <v/>
      </c>
      <c r="N198" s="341" t="str">
        <f>IF(ISERROR(VLOOKUP($S198,'USER FORM2'!$B$10:$BB$21,52,FALSE)),"",VLOOKUP($S198,'USER FORM2'!$B$10:$BB$21,52,FALSE))</f>
        <v/>
      </c>
      <c r="O198" s="341" t="str">
        <f>IF(ISERROR(VLOOKUP($S198,'USER FORM2'!$B$10:$BB$21,12,FALSE)),"",VLOOKUP($S198,'USER FORM2'!$B$10:$BB$21,12,FALSE))</f>
        <v/>
      </c>
      <c r="P198" s="342" t="str">
        <f>IF(ISERROR(VLOOKUP($S198,'USER FORM2'!$B$10:$BB$21,13,FALSE)),"",IF(VLOOKUP($S198,'USER FORM2'!$B$10:$BB$21,13,FALSE)="","",VLOOKUP($S198,'USER FORM2'!$B$10:$BB$21,13,FALSE)))</f>
        <v/>
      </c>
      <c r="Q198" s="342" t="str">
        <f>IF(ISERROR(VLOOKUP($S198,'USER FORM2'!$B$10:$BB$21,16,FALSE)),"",VLOOKUP($S198,'USER FORM2'!$B$10:$BB$21,16,FALSE))</f>
        <v/>
      </c>
      <c r="R198" s="342" t="str">
        <f>IF(ISERROR(VLOOKUP($S198,'USER FORM2'!$B$10:$AW$21,43,FALSE)),"",VLOOKUP($S198,'USER FORM2'!$B$10:$AW$21,43,FALSE))</f>
        <v/>
      </c>
      <c r="S198" s="340" t="str">
        <f>IF('USER FORM3'!C199="","",'USER FORM3'!C199)</f>
        <v/>
      </c>
      <c r="T198" s="340" t="str">
        <f>IF('USER FORM3'!D199="","",'USER FORM3'!D199)</f>
        <v/>
      </c>
      <c r="U198" s="340" t="str">
        <f>IF('USER FORM3'!E199="","",'USER FORM3'!E199)</f>
        <v/>
      </c>
      <c r="V198" s="340" t="str">
        <f>IF('USER FORM3'!F199="","",'USER FORM3'!F199)</f>
        <v/>
      </c>
      <c r="W198" s="340" t="str">
        <f>IF('USER FORM3'!G199="","",'USER FORM3'!G199)</f>
        <v/>
      </c>
      <c r="X198" s="340" t="str">
        <f>IF('USER FORM3'!H199="","",'USER FORM3'!H199)</f>
        <v/>
      </c>
      <c r="Y198" s="340" t="str">
        <f>IF('USER FORM3'!I199="","",'USER FORM3'!I199)</f>
        <v/>
      </c>
      <c r="Z198" s="340" t="str">
        <f>IF('USER FORM3'!J199="","",'USER FORM3'!J199)</f>
        <v/>
      </c>
      <c r="AA198" s="340" t="str">
        <f>IF('USER FORM3'!K199="","",'USER FORM3'!K199)</f>
        <v/>
      </c>
      <c r="AB198" s="340" t="str">
        <f>IF('USER FORM3'!L199="","",'USER FORM3'!L199)</f>
        <v/>
      </c>
      <c r="AC198" s="340" t="str">
        <f>IF('USER FORM3'!M199="","",'USER FORM3'!M199)</f>
        <v/>
      </c>
      <c r="AD198" s="340" t="str">
        <f>IF('USER FORM3'!N199="","",'USER FORM3'!N199)</f>
        <v/>
      </c>
      <c r="AE198" s="340" t="str">
        <f>IF('USER FORM3'!O199="","",'USER FORM3'!O199)</f>
        <v/>
      </c>
      <c r="AF198" s="340" t="str">
        <f>IF('USER FORM3'!P199="","",'USER FORM3'!P199)</f>
        <v/>
      </c>
      <c r="AG198" s="340" t="str">
        <f>IF('USER FORM3'!Q199="","",'USER FORM3'!Q199)</f>
        <v/>
      </c>
      <c r="AH198" s="14"/>
      <c r="AI198" s="14"/>
      <c r="AJ198" s="14"/>
      <c r="AK198" s="14"/>
      <c r="AL198" s="14"/>
      <c r="AM198" s="332" t="str">
        <f>'USER FORM3'!$AY$17</f>
        <v/>
      </c>
      <c r="AN198" s="335" t="str">
        <f>'USER FORM3'!$AY$24</f>
        <v/>
      </c>
      <c r="AO198" s="336" t="str">
        <f>'USER FORM3'!$AY$18</f>
        <v/>
      </c>
      <c r="AP198" s="336" t="str">
        <f>'USER FORM3'!$AY$20</f>
        <v/>
      </c>
      <c r="AQ198" s="337" t="str">
        <f>'USER FORM3'!$AY$19</f>
        <v/>
      </c>
      <c r="AR198" s="337" t="str">
        <f>'USER FORM3'!$AY$22</f>
        <v/>
      </c>
      <c r="AS198" s="436" t="str">
        <f>'USER FORM3'!$AY$36</f>
        <v/>
      </c>
      <c r="AT198" s="336">
        <f>'USER FORM3'!$AY$23</f>
        <v>1</v>
      </c>
      <c r="AU198" s="336" t="str">
        <f>'USER FORM3'!$AY$21</f>
        <v/>
      </c>
      <c r="AV198" s="337" t="str">
        <f>IFERROR('USER FORM3'!$AY$25,"")</f>
        <v/>
      </c>
      <c r="AW198" s="338">
        <f>COUNTIFS(DEGREE_TYPE,"Bachelor",'USER FORM2'!$N$10:$N$21,"PROGRAM GRADUATED")+COUNTIFS(DEGREE_TYPE,"Bachelor",'USER FORM2'!$N$10:$N$21,"PROGRAM IN PROGRESS")</f>
        <v>0</v>
      </c>
      <c r="AX198" s="338">
        <f t="shared" si="6"/>
        <v>0</v>
      </c>
      <c r="AY198" s="338">
        <f t="shared" si="7"/>
        <v>0</v>
      </c>
      <c r="AZ198" s="332" t="str">
        <f>'USER FORM2'!$AQ$3</f>
        <v/>
      </c>
      <c r="BA198" s="337" t="str">
        <f>'USER FORM5'!$AP$2</f>
        <v/>
      </c>
      <c r="BB198" s="332" t="str">
        <f>IF('USER FORM5'!$AE$2=0,"",'USER FORM5'!$AE$2)</f>
        <v>NO</v>
      </c>
      <c r="BC198" s="337" t="str">
        <f>'USER FORM5'!$AZ$2</f>
        <v>NO EXTC</v>
      </c>
      <c r="BD198" s="332" t="str">
        <f>IF('USER FEEDBACK'!$C$47=0,"",'USER FEEDBACK'!$C$47)</f>
        <v/>
      </c>
      <c r="BE198" t="str">
        <f>'USER FEEDBACK'!$Q$8</f>
        <v>NO</v>
      </c>
      <c r="BF198" t="str">
        <f>'USER FEEDBACK'!$Q$11</f>
        <v>Missing Information</v>
      </c>
      <c r="BG198" t="str">
        <f>'USER FEEDBACK'!$Q$14</f>
        <v>No</v>
      </c>
      <c r="BH198" t="str">
        <f>'USER FEEDBACK'!$Q$20&amp;" "&amp;'USER FEEDBACK'!$Q$21&amp;" "&amp;'USER FEEDBACK'!$Q$22</f>
        <v xml:space="preserve">  - -  - -</v>
      </c>
      <c r="BI198" t="str">
        <f>'USER FORM1'!$C$65</f>
        <v>VERSION 2</v>
      </c>
      <c r="BJ198">
        <f>'USER FORM4'!$G$38</f>
        <v>0</v>
      </c>
      <c r="BK198">
        <f>'USER FEEDBACK'!$V$7</f>
        <v>0</v>
      </c>
      <c r="BL198" t="str">
        <f>(IF(OR('USER FEEDBACK'!$Z$64,'USER FEEDBACK'!$Z$31="Q4R"),"Y","N"))</f>
        <v>N</v>
      </c>
      <c r="BM198">
        <f>'USER FORM1'!$D$25</f>
        <v>0</v>
      </c>
      <c r="BN198">
        <f>'USER FORM1'!$D$26</f>
        <v>0</v>
      </c>
      <c r="BO198">
        <f>'USER FORM1'!$D$27</f>
        <v>0</v>
      </c>
      <c r="BP198" t="str">
        <f>IF('USER FEEDBACK'!$AA$64=TRUE, "Y","N")</f>
        <v>N</v>
      </c>
      <c r="BQ198" t="str">
        <f>IF('USER FEEDBACK'!$AC$64=TRUE, "Y","N")</f>
        <v>N</v>
      </c>
      <c r="BR198" t="str">
        <f>IF('USER FEEDBACK'!$AB$64=TRUE, "Y","N")</f>
        <v>N</v>
      </c>
      <c r="BS198" t="str">
        <f>IF('USER FEEDBACK'!$AD$64=TRUE, "Y","N")</f>
        <v>N</v>
      </c>
      <c r="BT198" t="str">
        <f>IF('USER FEEDBACK'!$AE$64=TRUE, "Y","N")</f>
        <v>N</v>
      </c>
      <c r="BU198" t="str">
        <f>IF('USER FEEDBACK'!$AF$64=TRUE, "Y","N")</f>
        <v>N</v>
      </c>
      <c r="BV198">
        <f>'CHECK CONTEXT'!$B$8</f>
        <v>0</v>
      </c>
      <c r="BW198" s="15">
        <f>'CHECK CONTEXT'!$B$12</f>
        <v>0</v>
      </c>
      <c r="BX198">
        <f>'CHECK CONTEXT'!$I$5</f>
        <v>0</v>
      </c>
      <c r="BY198">
        <f ca="1">SUM('USER FEEDBACK'!$G$7:$G$17)</f>
        <v>0</v>
      </c>
      <c r="BZ198">
        <f>'CHECK CONTEXT'!$B$5</f>
        <v>0</v>
      </c>
      <c r="CA198">
        <f>'CHECK CONTEXT'!$B$6</f>
        <v>0</v>
      </c>
      <c r="CB198">
        <f>'CHECK CONTEXT'!$B$7</f>
        <v>0</v>
      </c>
      <c r="CC198">
        <f>'CHECK CONTEXT'!$B$8</f>
        <v>0</v>
      </c>
      <c r="CD198">
        <f>'CHECK CONTEXT'!$B$9</f>
        <v>0</v>
      </c>
    </row>
    <row r="199" spans="1:82">
      <c r="A199" s="332" t="str">
        <f>IF('USER FORM1'!$C$10="","",'USER FORM1'!$C$10)</f>
        <v/>
      </c>
      <c r="B199" s="332" t="str">
        <f>IF('USER FORM1'!$D$10="","",'USER FORM1'!$D$10)</f>
        <v/>
      </c>
      <c r="C199" s="332" t="str">
        <f>TRIM(IF('USER FORM1'!$E$10="", "",'USER FORM1'!$E$10))</f>
        <v/>
      </c>
      <c r="D199" s="332" t="str">
        <f>IF('USER FORM1'!$F$10="","",'USER FORM1'!$F$10)</f>
        <v/>
      </c>
      <c r="E199" s="332" t="str">
        <f>IF('USER FORM1'!$G$10="", "",'USER FORM1'!$G$10)</f>
        <v/>
      </c>
      <c r="F199" s="339" t="s">
        <v>16107</v>
      </c>
      <c r="G199" s="340" t="str">
        <f>IF(ISERROR(VLOOKUP($S199,'USER FORM2'!$B$10:$AU$21,2,FALSE)),"",VLOOKUP($S199,'USER FORM2'!$B$10:$AU$21,2,FALSE))</f>
        <v/>
      </c>
      <c r="H199" s="340" t="str">
        <f>IF(ISERROR(VLOOKUP($S199,'USER FORM2'!$B$10:$AU$21,3,FALSE)),"",VLOOKUP($S199,'USER FORM2'!$B$10:$AU$21,3,FALSE))</f>
        <v/>
      </c>
      <c r="I199" s="340" t="str">
        <f>IF(ISERROR(VLOOKUP($S199,'USER FORM2'!$B$10:$AU$21,4,FALSE)),"",VLOOKUP($S199,'USER FORM2'!$B$10:$AU$21,4,FALSE))</f>
        <v/>
      </c>
      <c r="J199" s="340" t="str">
        <f>IF(ISERROR(VLOOKUP($S199,'USER FORM2'!$B$10:$AU$21,5,FALSE)),"",VLOOKUP($S199,'USER FORM2'!$B$10:$AU$21,5,FALSE))</f>
        <v/>
      </c>
      <c r="K199" s="340" t="str">
        <f>IF(ISERROR(VLOOKUP($S199,'USER FORM2'!$B$10:$AU$21,6,FALSE)),"",VLOOKUP($S199,'USER FORM2'!$B$10:$AU$21,6,FALSE))</f>
        <v/>
      </c>
      <c r="L199" s="340" t="str">
        <f>IF(ISERROR(VLOOKUP($S199,'USER FORM2'!$B$10:$AU$21,7,FALSE)),"",VLOOKUP($S199,'USER FORM2'!$B$10:$AU$21,7,FALSE))</f>
        <v/>
      </c>
      <c r="M199" s="341" t="str">
        <f>IF(ISERROR(VLOOKUP($S199,'USER FORM2'!$B$10:$BB$21,51,FALSE)),"",VLOOKUP($S199,'USER FORM2'!$B$10:$BB$21,51,FALSE))</f>
        <v/>
      </c>
      <c r="N199" s="341" t="str">
        <f>IF(ISERROR(VLOOKUP($S199,'USER FORM2'!$B$10:$BB$21,52,FALSE)),"",VLOOKUP($S199,'USER FORM2'!$B$10:$BB$21,52,FALSE))</f>
        <v/>
      </c>
      <c r="O199" s="341" t="str">
        <f>IF(ISERROR(VLOOKUP($S199,'USER FORM2'!$B$10:$BB$21,12,FALSE)),"",VLOOKUP($S199,'USER FORM2'!$B$10:$BB$21,12,FALSE))</f>
        <v/>
      </c>
      <c r="P199" s="342" t="str">
        <f>IF(ISERROR(VLOOKUP($S199,'USER FORM2'!$B$10:$BB$21,13,FALSE)),"",IF(VLOOKUP($S199,'USER FORM2'!$B$10:$BB$21,13,FALSE)="","",VLOOKUP($S199,'USER FORM2'!$B$10:$BB$21,13,FALSE)))</f>
        <v/>
      </c>
      <c r="Q199" s="342" t="str">
        <f>IF(ISERROR(VLOOKUP($S199,'USER FORM2'!$B$10:$BB$21,16,FALSE)),"",VLOOKUP($S199,'USER FORM2'!$B$10:$BB$21,16,FALSE))</f>
        <v/>
      </c>
      <c r="R199" s="342" t="str">
        <f>IF(ISERROR(VLOOKUP($S199,'USER FORM2'!$B$10:$AW$21,43,FALSE)),"",VLOOKUP($S199,'USER FORM2'!$B$10:$AW$21,43,FALSE))</f>
        <v/>
      </c>
      <c r="S199" s="340" t="str">
        <f>IF('USER FORM3'!C200="","",'USER FORM3'!C200)</f>
        <v/>
      </c>
      <c r="T199" s="340" t="str">
        <f>IF('USER FORM3'!D200="","",'USER FORM3'!D200)</f>
        <v/>
      </c>
      <c r="U199" s="340" t="str">
        <f>IF('USER FORM3'!E200="","",'USER FORM3'!E200)</f>
        <v/>
      </c>
      <c r="V199" s="340" t="str">
        <f>IF('USER FORM3'!F200="","",'USER FORM3'!F200)</f>
        <v/>
      </c>
      <c r="W199" s="340" t="str">
        <f>IF('USER FORM3'!G200="","",'USER FORM3'!G200)</f>
        <v/>
      </c>
      <c r="X199" s="340" t="str">
        <f>IF('USER FORM3'!H200="","",'USER FORM3'!H200)</f>
        <v/>
      </c>
      <c r="Y199" s="340" t="str">
        <f>IF('USER FORM3'!I200="","",'USER FORM3'!I200)</f>
        <v/>
      </c>
      <c r="Z199" s="340" t="str">
        <f>IF('USER FORM3'!J200="","",'USER FORM3'!J200)</f>
        <v/>
      </c>
      <c r="AA199" s="340" t="str">
        <f>IF('USER FORM3'!K200="","",'USER FORM3'!K200)</f>
        <v/>
      </c>
      <c r="AB199" s="340" t="str">
        <f>IF('USER FORM3'!L200="","",'USER FORM3'!L200)</f>
        <v/>
      </c>
      <c r="AC199" s="340" t="str">
        <f>IF('USER FORM3'!M200="","",'USER FORM3'!M200)</f>
        <v/>
      </c>
      <c r="AD199" s="340" t="str">
        <f>IF('USER FORM3'!N200="","",'USER FORM3'!N200)</f>
        <v/>
      </c>
      <c r="AE199" s="340" t="str">
        <f>IF('USER FORM3'!O200="","",'USER FORM3'!O200)</f>
        <v/>
      </c>
      <c r="AF199" s="340" t="str">
        <f>IF('USER FORM3'!P200="","",'USER FORM3'!P200)</f>
        <v/>
      </c>
      <c r="AG199" s="340" t="str">
        <f>IF('USER FORM3'!Q200="","",'USER FORM3'!Q200)</f>
        <v/>
      </c>
      <c r="AH199" s="14"/>
      <c r="AI199" s="14"/>
      <c r="AJ199" s="14"/>
      <c r="AK199" s="14"/>
      <c r="AL199" s="14"/>
      <c r="AM199" s="332" t="str">
        <f>'USER FORM3'!$AY$17</f>
        <v/>
      </c>
      <c r="AN199" s="335" t="str">
        <f>'USER FORM3'!$AY$24</f>
        <v/>
      </c>
      <c r="AO199" s="336" t="str">
        <f>'USER FORM3'!$AY$18</f>
        <v/>
      </c>
      <c r="AP199" s="336" t="str">
        <f>'USER FORM3'!$AY$20</f>
        <v/>
      </c>
      <c r="AQ199" s="337" t="str">
        <f>'USER FORM3'!$AY$19</f>
        <v/>
      </c>
      <c r="AR199" s="337" t="str">
        <f>'USER FORM3'!$AY$22</f>
        <v/>
      </c>
      <c r="AS199" s="436" t="str">
        <f>'USER FORM3'!$AY$36</f>
        <v/>
      </c>
      <c r="AT199" s="336">
        <f>'USER FORM3'!$AY$23</f>
        <v>1</v>
      </c>
      <c r="AU199" s="336" t="str">
        <f>'USER FORM3'!$AY$21</f>
        <v/>
      </c>
      <c r="AV199" s="337" t="str">
        <f>IFERROR('USER FORM3'!$AY$25,"")</f>
        <v/>
      </c>
      <c r="AW199" s="338">
        <f>COUNTIFS(DEGREE_TYPE,"Bachelor",'USER FORM2'!$N$10:$N$21,"PROGRAM GRADUATED")+COUNTIFS(DEGREE_TYPE,"Bachelor",'USER FORM2'!$N$10:$N$21,"PROGRAM IN PROGRESS")</f>
        <v>0</v>
      </c>
      <c r="AX199" s="338">
        <f t="shared" si="6"/>
        <v>0</v>
      </c>
      <c r="AY199" s="338">
        <f t="shared" si="7"/>
        <v>0</v>
      </c>
      <c r="AZ199" s="332" t="str">
        <f>'USER FORM2'!$AQ$3</f>
        <v/>
      </c>
      <c r="BA199" s="337" t="str">
        <f>'USER FORM5'!$AP$2</f>
        <v/>
      </c>
      <c r="BB199" s="332" t="str">
        <f>IF('USER FORM5'!$AE$2=0,"",'USER FORM5'!$AE$2)</f>
        <v>NO</v>
      </c>
      <c r="BC199" s="337" t="str">
        <f>'USER FORM5'!$AZ$2</f>
        <v>NO EXTC</v>
      </c>
      <c r="BD199" s="332" t="str">
        <f>IF('USER FEEDBACK'!$C$47=0,"",'USER FEEDBACK'!$C$47)</f>
        <v/>
      </c>
      <c r="BE199" t="str">
        <f>'USER FEEDBACK'!$Q$8</f>
        <v>NO</v>
      </c>
      <c r="BF199" t="str">
        <f>'USER FEEDBACK'!$Q$11</f>
        <v>Missing Information</v>
      </c>
      <c r="BG199" t="str">
        <f>'USER FEEDBACK'!$Q$14</f>
        <v>No</v>
      </c>
      <c r="BH199" t="str">
        <f>'USER FEEDBACK'!$Q$20&amp;" "&amp;'USER FEEDBACK'!$Q$21&amp;" "&amp;'USER FEEDBACK'!$Q$22</f>
        <v xml:space="preserve">  - -  - -</v>
      </c>
      <c r="BI199" t="str">
        <f>'USER FORM1'!$C$65</f>
        <v>VERSION 2</v>
      </c>
      <c r="BJ199">
        <f>'USER FORM4'!$G$38</f>
        <v>0</v>
      </c>
      <c r="BK199">
        <f>'USER FEEDBACK'!$V$7</f>
        <v>0</v>
      </c>
      <c r="BL199" t="str">
        <f>(IF(OR('USER FEEDBACK'!$Z$64,'USER FEEDBACK'!$Z$31="Q4R"),"Y","N"))</f>
        <v>N</v>
      </c>
      <c r="BM199">
        <f>'USER FORM1'!$D$25</f>
        <v>0</v>
      </c>
      <c r="BN199">
        <f>'USER FORM1'!$D$26</f>
        <v>0</v>
      </c>
      <c r="BO199">
        <f>'USER FORM1'!$D$27</f>
        <v>0</v>
      </c>
      <c r="BP199" t="str">
        <f>IF('USER FEEDBACK'!$AA$64=TRUE, "Y","N")</f>
        <v>N</v>
      </c>
      <c r="BQ199" t="str">
        <f>IF('USER FEEDBACK'!$AC$64=TRUE, "Y","N")</f>
        <v>N</v>
      </c>
      <c r="BR199" t="str">
        <f>IF('USER FEEDBACK'!$AB$64=TRUE, "Y","N")</f>
        <v>N</v>
      </c>
      <c r="BS199" t="str">
        <f>IF('USER FEEDBACK'!$AD$64=TRUE, "Y","N")</f>
        <v>N</v>
      </c>
      <c r="BT199" t="str">
        <f>IF('USER FEEDBACK'!$AE$64=TRUE, "Y","N")</f>
        <v>N</v>
      </c>
      <c r="BU199" t="str">
        <f>IF('USER FEEDBACK'!$AF$64=TRUE, "Y","N")</f>
        <v>N</v>
      </c>
      <c r="BV199">
        <f>'CHECK CONTEXT'!$B$8</f>
        <v>0</v>
      </c>
      <c r="BW199" s="15">
        <f>'CHECK CONTEXT'!$B$12</f>
        <v>0</v>
      </c>
      <c r="BX199">
        <f>'CHECK CONTEXT'!$I$5</f>
        <v>0</v>
      </c>
      <c r="BY199">
        <f ca="1">SUM('USER FEEDBACK'!$G$7:$G$17)</f>
        <v>0</v>
      </c>
      <c r="BZ199">
        <f>'CHECK CONTEXT'!$B$5</f>
        <v>0</v>
      </c>
      <c r="CA199">
        <f>'CHECK CONTEXT'!$B$6</f>
        <v>0</v>
      </c>
      <c r="CB199">
        <f>'CHECK CONTEXT'!$B$7</f>
        <v>0</v>
      </c>
      <c r="CC199">
        <f>'CHECK CONTEXT'!$B$8</f>
        <v>0</v>
      </c>
      <c r="CD199">
        <f>'CHECK CONTEXT'!$B$9</f>
        <v>0</v>
      </c>
    </row>
    <row r="200" spans="1:82">
      <c r="A200" s="332" t="str">
        <f>IF('USER FORM1'!$C$10="","",'USER FORM1'!$C$10)</f>
        <v/>
      </c>
      <c r="B200" s="332" t="str">
        <f>IF('USER FORM1'!$D$10="","",'USER FORM1'!$D$10)</f>
        <v/>
      </c>
      <c r="C200" s="332" t="str">
        <f>TRIM(IF('USER FORM1'!$E$10="", "",'USER FORM1'!$E$10))</f>
        <v/>
      </c>
      <c r="D200" s="332" t="str">
        <f>IF('USER FORM1'!$F$10="","",'USER FORM1'!$F$10)</f>
        <v/>
      </c>
      <c r="E200" s="332" t="str">
        <f>IF('USER FORM1'!$G$10="", "",'USER FORM1'!$G$10)</f>
        <v/>
      </c>
      <c r="F200" s="339" t="s">
        <v>16107</v>
      </c>
      <c r="G200" s="340" t="str">
        <f>IF(ISERROR(VLOOKUP($S200,'USER FORM2'!$B$10:$AU$21,2,FALSE)),"",VLOOKUP($S200,'USER FORM2'!$B$10:$AU$21,2,FALSE))</f>
        <v/>
      </c>
      <c r="H200" s="340" t="str">
        <f>IF(ISERROR(VLOOKUP($S200,'USER FORM2'!$B$10:$AU$21,3,FALSE)),"",VLOOKUP($S200,'USER FORM2'!$B$10:$AU$21,3,FALSE))</f>
        <v/>
      </c>
      <c r="I200" s="340" t="str">
        <f>IF(ISERROR(VLOOKUP($S200,'USER FORM2'!$B$10:$AU$21,4,FALSE)),"",VLOOKUP($S200,'USER FORM2'!$B$10:$AU$21,4,FALSE))</f>
        <v/>
      </c>
      <c r="J200" s="340" t="str">
        <f>IF(ISERROR(VLOOKUP($S200,'USER FORM2'!$B$10:$AU$21,5,FALSE)),"",VLOOKUP($S200,'USER FORM2'!$B$10:$AU$21,5,FALSE))</f>
        <v/>
      </c>
      <c r="K200" s="340" t="str">
        <f>IF(ISERROR(VLOOKUP($S200,'USER FORM2'!$B$10:$AU$21,6,FALSE)),"",VLOOKUP($S200,'USER FORM2'!$B$10:$AU$21,6,FALSE))</f>
        <v/>
      </c>
      <c r="L200" s="340" t="str">
        <f>IF(ISERROR(VLOOKUP($S200,'USER FORM2'!$B$10:$AU$21,7,FALSE)),"",VLOOKUP($S200,'USER FORM2'!$B$10:$AU$21,7,FALSE))</f>
        <v/>
      </c>
      <c r="M200" s="341" t="str">
        <f>IF(ISERROR(VLOOKUP($S200,'USER FORM2'!$B$10:$BB$21,51,FALSE)),"",VLOOKUP($S200,'USER FORM2'!$B$10:$BB$21,51,FALSE))</f>
        <v/>
      </c>
      <c r="N200" s="341" t="str">
        <f>IF(ISERROR(VLOOKUP($S200,'USER FORM2'!$B$10:$BB$21,52,FALSE)),"",VLOOKUP($S200,'USER FORM2'!$B$10:$BB$21,52,FALSE))</f>
        <v/>
      </c>
      <c r="O200" s="341" t="str">
        <f>IF(ISERROR(VLOOKUP($S200,'USER FORM2'!$B$10:$BB$21,12,FALSE)),"",VLOOKUP($S200,'USER FORM2'!$B$10:$BB$21,12,FALSE))</f>
        <v/>
      </c>
      <c r="P200" s="342" t="str">
        <f>IF(ISERROR(VLOOKUP($S200,'USER FORM2'!$B$10:$BB$21,13,FALSE)),"",IF(VLOOKUP($S200,'USER FORM2'!$B$10:$BB$21,13,FALSE)="","",VLOOKUP($S200,'USER FORM2'!$B$10:$BB$21,13,FALSE)))</f>
        <v/>
      </c>
      <c r="Q200" s="342" t="str">
        <f>IF(ISERROR(VLOOKUP($S200,'USER FORM2'!$B$10:$BB$21,16,FALSE)),"",VLOOKUP($S200,'USER FORM2'!$B$10:$BB$21,16,FALSE))</f>
        <v/>
      </c>
      <c r="R200" s="342" t="str">
        <f>IF(ISERROR(VLOOKUP($S200,'USER FORM2'!$B$10:$AW$21,43,FALSE)),"",VLOOKUP($S200,'USER FORM2'!$B$10:$AW$21,43,FALSE))</f>
        <v/>
      </c>
      <c r="S200" s="340" t="str">
        <f>IF('USER FORM3'!C201="","",'USER FORM3'!C201)</f>
        <v/>
      </c>
      <c r="T200" s="340" t="str">
        <f>IF('USER FORM3'!D201="","",'USER FORM3'!D201)</f>
        <v/>
      </c>
      <c r="U200" s="340" t="str">
        <f>IF('USER FORM3'!E201="","",'USER FORM3'!E201)</f>
        <v/>
      </c>
      <c r="V200" s="340" t="str">
        <f>IF('USER FORM3'!F201="","",'USER FORM3'!F201)</f>
        <v/>
      </c>
      <c r="W200" s="340" t="str">
        <f>IF('USER FORM3'!G201="","",'USER FORM3'!G201)</f>
        <v/>
      </c>
      <c r="X200" s="340" t="str">
        <f>IF('USER FORM3'!H201="","",'USER FORM3'!H201)</f>
        <v/>
      </c>
      <c r="Y200" s="340" t="str">
        <f>IF('USER FORM3'!I201="","",'USER FORM3'!I201)</f>
        <v/>
      </c>
      <c r="Z200" s="340" t="str">
        <f>IF('USER FORM3'!J201="","",'USER FORM3'!J201)</f>
        <v/>
      </c>
      <c r="AA200" s="340" t="str">
        <f>IF('USER FORM3'!K201="","",'USER FORM3'!K201)</f>
        <v/>
      </c>
      <c r="AB200" s="340" t="str">
        <f>IF('USER FORM3'!L201="","",'USER FORM3'!L201)</f>
        <v/>
      </c>
      <c r="AC200" s="340" t="str">
        <f>IF('USER FORM3'!M201="","",'USER FORM3'!M201)</f>
        <v/>
      </c>
      <c r="AD200" s="340" t="str">
        <f>IF('USER FORM3'!N201="","",'USER FORM3'!N201)</f>
        <v/>
      </c>
      <c r="AE200" s="340" t="str">
        <f>IF('USER FORM3'!O201="","",'USER FORM3'!O201)</f>
        <v/>
      </c>
      <c r="AF200" s="340" t="str">
        <f>IF('USER FORM3'!P201="","",'USER FORM3'!P201)</f>
        <v/>
      </c>
      <c r="AG200" s="340" t="str">
        <f>IF('USER FORM3'!Q201="","",'USER FORM3'!Q201)</f>
        <v/>
      </c>
      <c r="AH200" s="14"/>
      <c r="AI200" s="14"/>
      <c r="AJ200" s="14"/>
      <c r="AK200" s="14"/>
      <c r="AL200" s="14"/>
      <c r="AM200" s="332" t="str">
        <f>'USER FORM3'!$AY$17</f>
        <v/>
      </c>
      <c r="AN200" s="335" t="str">
        <f>'USER FORM3'!$AY$24</f>
        <v/>
      </c>
      <c r="AO200" s="336" t="str">
        <f>'USER FORM3'!$AY$18</f>
        <v/>
      </c>
      <c r="AP200" s="336" t="str">
        <f>'USER FORM3'!$AY$20</f>
        <v/>
      </c>
      <c r="AQ200" s="337" t="str">
        <f>'USER FORM3'!$AY$19</f>
        <v/>
      </c>
      <c r="AR200" s="337" t="str">
        <f>'USER FORM3'!$AY$22</f>
        <v/>
      </c>
      <c r="AS200" s="436" t="str">
        <f>'USER FORM3'!$AY$36</f>
        <v/>
      </c>
      <c r="AT200" s="336">
        <f>'USER FORM3'!$AY$23</f>
        <v>1</v>
      </c>
      <c r="AU200" s="336" t="str">
        <f>'USER FORM3'!$AY$21</f>
        <v/>
      </c>
      <c r="AV200" s="337" t="str">
        <f>IFERROR('USER FORM3'!$AY$25,"")</f>
        <v/>
      </c>
      <c r="AW200" s="338">
        <f>COUNTIFS(DEGREE_TYPE,"Bachelor",'USER FORM2'!$N$10:$N$21,"PROGRAM GRADUATED")+COUNTIFS(DEGREE_TYPE,"Bachelor",'USER FORM2'!$N$10:$N$21,"PROGRAM IN PROGRESS")</f>
        <v>0</v>
      </c>
      <c r="AX200" s="338">
        <f t="shared" si="6"/>
        <v>0</v>
      </c>
      <c r="AY200" s="338">
        <f t="shared" si="7"/>
        <v>0</v>
      </c>
      <c r="AZ200" s="332" t="str">
        <f>'USER FORM2'!$AQ$3</f>
        <v/>
      </c>
      <c r="BA200" s="337" t="str">
        <f>'USER FORM5'!$AP$2</f>
        <v/>
      </c>
      <c r="BB200" s="332" t="str">
        <f>IF('USER FORM5'!$AE$2=0,"",'USER FORM5'!$AE$2)</f>
        <v>NO</v>
      </c>
      <c r="BC200" s="337" t="str">
        <f>'USER FORM5'!$AZ$2</f>
        <v>NO EXTC</v>
      </c>
      <c r="BD200" s="332" t="str">
        <f>IF('USER FEEDBACK'!$C$47=0,"",'USER FEEDBACK'!$C$47)</f>
        <v/>
      </c>
      <c r="BE200" t="str">
        <f>'USER FEEDBACK'!$Q$8</f>
        <v>NO</v>
      </c>
      <c r="BF200" t="str">
        <f>'USER FEEDBACK'!$Q$11</f>
        <v>Missing Information</v>
      </c>
      <c r="BG200" t="str">
        <f>'USER FEEDBACK'!$Q$14</f>
        <v>No</v>
      </c>
      <c r="BH200" t="str">
        <f>'USER FEEDBACK'!$Q$20&amp;" "&amp;'USER FEEDBACK'!$Q$21&amp;" "&amp;'USER FEEDBACK'!$Q$22</f>
        <v xml:space="preserve">  - -  - -</v>
      </c>
      <c r="BI200" t="str">
        <f>'USER FORM1'!$C$65</f>
        <v>VERSION 2</v>
      </c>
      <c r="BJ200">
        <f>'USER FORM4'!$G$38</f>
        <v>0</v>
      </c>
      <c r="BK200">
        <f>'USER FEEDBACK'!$V$7</f>
        <v>0</v>
      </c>
      <c r="BL200" t="str">
        <f>(IF(OR('USER FEEDBACK'!$Z$64,'USER FEEDBACK'!$Z$31="Q4R"),"Y","N"))</f>
        <v>N</v>
      </c>
      <c r="BM200">
        <f>'USER FORM1'!$D$25</f>
        <v>0</v>
      </c>
      <c r="BN200">
        <f>'USER FORM1'!$D$26</f>
        <v>0</v>
      </c>
      <c r="BO200">
        <f>'USER FORM1'!$D$27</f>
        <v>0</v>
      </c>
      <c r="BP200" t="str">
        <f>IF('USER FEEDBACK'!$AA$64=TRUE, "Y","N")</f>
        <v>N</v>
      </c>
      <c r="BQ200" t="str">
        <f>IF('USER FEEDBACK'!$AC$64=TRUE, "Y","N")</f>
        <v>N</v>
      </c>
      <c r="BR200" t="str">
        <f>IF('USER FEEDBACK'!$AB$64=TRUE, "Y","N")</f>
        <v>N</v>
      </c>
      <c r="BS200" t="str">
        <f>IF('USER FEEDBACK'!$AD$64=TRUE, "Y","N")</f>
        <v>N</v>
      </c>
      <c r="BT200" t="str">
        <f>IF('USER FEEDBACK'!$AE$64=TRUE, "Y","N")</f>
        <v>N</v>
      </c>
      <c r="BU200" t="str">
        <f>IF('USER FEEDBACK'!$AF$64=TRUE, "Y","N")</f>
        <v>N</v>
      </c>
      <c r="BV200">
        <f>'CHECK CONTEXT'!$B$8</f>
        <v>0</v>
      </c>
      <c r="BW200" s="15">
        <f>'CHECK CONTEXT'!$B$12</f>
        <v>0</v>
      </c>
      <c r="BX200">
        <f>'CHECK CONTEXT'!$I$5</f>
        <v>0</v>
      </c>
      <c r="BY200">
        <f ca="1">SUM('USER FEEDBACK'!$G$7:$G$17)</f>
        <v>0</v>
      </c>
      <c r="BZ200">
        <f>'CHECK CONTEXT'!$B$5</f>
        <v>0</v>
      </c>
      <c r="CA200">
        <f>'CHECK CONTEXT'!$B$6</f>
        <v>0</v>
      </c>
      <c r="CB200">
        <f>'CHECK CONTEXT'!$B$7</f>
        <v>0</v>
      </c>
      <c r="CC200">
        <f>'CHECK CONTEXT'!$B$8</f>
        <v>0</v>
      </c>
      <c r="CD200">
        <f>'CHECK CONTEXT'!$B$9</f>
        <v>0</v>
      </c>
    </row>
    <row r="201" spans="1:82">
      <c r="A201" s="332" t="str">
        <f>IF('USER FORM1'!$C$10="","",'USER FORM1'!$C$10)</f>
        <v/>
      </c>
      <c r="B201" s="332" t="str">
        <f>IF('USER FORM1'!$D$10="","",'USER FORM1'!$D$10)</f>
        <v/>
      </c>
      <c r="C201" s="332" t="str">
        <f>TRIM(IF('USER FORM1'!$E$10="", "",'USER FORM1'!$E$10))</f>
        <v/>
      </c>
      <c r="D201" s="332" t="str">
        <f>IF('USER FORM1'!$F$10="","",'USER FORM1'!$F$10)</f>
        <v/>
      </c>
      <c r="E201" s="332" t="str">
        <f>IF('USER FORM1'!$G$10="", "",'USER FORM1'!$G$10)</f>
        <v/>
      </c>
      <c r="F201" s="339" t="s">
        <v>16107</v>
      </c>
      <c r="G201" s="340" t="str">
        <f>IF(ISERROR(VLOOKUP($S201,'USER FORM2'!$B$10:$AU$21,2,FALSE)),"",VLOOKUP($S201,'USER FORM2'!$B$10:$AU$21,2,FALSE))</f>
        <v/>
      </c>
      <c r="H201" s="340" t="str">
        <f>IF(ISERROR(VLOOKUP($S201,'USER FORM2'!$B$10:$AU$21,3,FALSE)),"",VLOOKUP($S201,'USER FORM2'!$B$10:$AU$21,3,FALSE))</f>
        <v/>
      </c>
      <c r="I201" s="340" t="str">
        <f>IF(ISERROR(VLOOKUP($S201,'USER FORM2'!$B$10:$AU$21,4,FALSE)),"",VLOOKUP($S201,'USER FORM2'!$B$10:$AU$21,4,FALSE))</f>
        <v/>
      </c>
      <c r="J201" s="340" t="str">
        <f>IF(ISERROR(VLOOKUP($S201,'USER FORM2'!$B$10:$AU$21,5,FALSE)),"",VLOOKUP($S201,'USER FORM2'!$B$10:$AU$21,5,FALSE))</f>
        <v/>
      </c>
      <c r="K201" s="340" t="str">
        <f>IF(ISERROR(VLOOKUP($S201,'USER FORM2'!$B$10:$AU$21,6,FALSE)),"",VLOOKUP($S201,'USER FORM2'!$B$10:$AU$21,6,FALSE))</f>
        <v/>
      </c>
      <c r="L201" s="340" t="str">
        <f>IF(ISERROR(VLOOKUP($S201,'USER FORM2'!$B$10:$AU$21,7,FALSE)),"",VLOOKUP($S201,'USER FORM2'!$B$10:$AU$21,7,FALSE))</f>
        <v/>
      </c>
      <c r="M201" s="341" t="str">
        <f>IF(ISERROR(VLOOKUP($S201,'USER FORM2'!$B$10:$BB$21,51,FALSE)),"",VLOOKUP($S201,'USER FORM2'!$B$10:$BB$21,51,FALSE))</f>
        <v/>
      </c>
      <c r="N201" s="341" t="str">
        <f>IF(ISERROR(VLOOKUP($S201,'USER FORM2'!$B$10:$BB$21,52,FALSE)),"",VLOOKUP($S201,'USER FORM2'!$B$10:$BB$21,52,FALSE))</f>
        <v/>
      </c>
      <c r="O201" s="341" t="str">
        <f>IF(ISERROR(VLOOKUP($S201,'USER FORM2'!$B$10:$BB$21,12,FALSE)),"",VLOOKUP($S201,'USER FORM2'!$B$10:$BB$21,12,FALSE))</f>
        <v/>
      </c>
      <c r="P201" s="342" t="str">
        <f>IF(ISERROR(VLOOKUP($S201,'USER FORM2'!$B$10:$BB$21,13,FALSE)),"",IF(VLOOKUP($S201,'USER FORM2'!$B$10:$BB$21,13,FALSE)="","",VLOOKUP($S201,'USER FORM2'!$B$10:$BB$21,13,FALSE)))</f>
        <v/>
      </c>
      <c r="Q201" s="342" t="str">
        <f>IF(ISERROR(VLOOKUP($S201,'USER FORM2'!$B$10:$BB$21,16,FALSE)),"",VLOOKUP($S201,'USER FORM2'!$B$10:$BB$21,16,FALSE))</f>
        <v/>
      </c>
      <c r="R201" s="342" t="str">
        <f>IF(ISERROR(VLOOKUP($S201,'USER FORM2'!$B$10:$AW$21,43,FALSE)),"",VLOOKUP($S201,'USER FORM2'!$B$10:$AW$21,43,FALSE))</f>
        <v/>
      </c>
      <c r="S201" s="340" t="str">
        <f>IF('USER FORM3'!C202="","",'USER FORM3'!C202)</f>
        <v/>
      </c>
      <c r="T201" s="340" t="str">
        <f>IF('USER FORM3'!D202="","",'USER FORM3'!D202)</f>
        <v/>
      </c>
      <c r="U201" s="340" t="str">
        <f>IF('USER FORM3'!E202="","",'USER FORM3'!E202)</f>
        <v/>
      </c>
      <c r="V201" s="340" t="str">
        <f>IF('USER FORM3'!F202="","",'USER FORM3'!F202)</f>
        <v/>
      </c>
      <c r="W201" s="340" t="str">
        <f>IF('USER FORM3'!G202="","",'USER FORM3'!G202)</f>
        <v/>
      </c>
      <c r="X201" s="340" t="str">
        <f>IF('USER FORM3'!H202="","",'USER FORM3'!H202)</f>
        <v/>
      </c>
      <c r="Y201" s="340" t="str">
        <f>IF('USER FORM3'!I202="","",'USER FORM3'!I202)</f>
        <v/>
      </c>
      <c r="Z201" s="340" t="str">
        <f>IF('USER FORM3'!J202="","",'USER FORM3'!J202)</f>
        <v/>
      </c>
      <c r="AA201" s="340" t="str">
        <f>IF('USER FORM3'!K202="","",'USER FORM3'!K202)</f>
        <v/>
      </c>
      <c r="AB201" s="340" t="str">
        <f>IF('USER FORM3'!L202="","",'USER FORM3'!L202)</f>
        <v/>
      </c>
      <c r="AC201" s="340" t="str">
        <f>IF('USER FORM3'!M202="","",'USER FORM3'!M202)</f>
        <v/>
      </c>
      <c r="AD201" s="340" t="str">
        <f>IF('USER FORM3'!N202="","",'USER FORM3'!N202)</f>
        <v/>
      </c>
      <c r="AE201" s="340" t="str">
        <f>IF('USER FORM3'!O202="","",'USER FORM3'!O202)</f>
        <v/>
      </c>
      <c r="AF201" s="340" t="str">
        <f>IF('USER FORM3'!P202="","",'USER FORM3'!P202)</f>
        <v/>
      </c>
      <c r="AG201" s="340" t="str">
        <f>IF('USER FORM3'!Q202="","",'USER FORM3'!Q202)</f>
        <v/>
      </c>
      <c r="AH201" s="14"/>
      <c r="AI201" s="14"/>
      <c r="AJ201" s="14"/>
      <c r="AK201" s="14"/>
      <c r="AL201" s="14"/>
      <c r="AM201" s="332" t="str">
        <f>'USER FORM3'!$AY$17</f>
        <v/>
      </c>
      <c r="AN201" s="335" t="str">
        <f>'USER FORM3'!$AY$24</f>
        <v/>
      </c>
      <c r="AO201" s="336" t="str">
        <f>'USER FORM3'!$AY$18</f>
        <v/>
      </c>
      <c r="AP201" s="336" t="str">
        <f>'USER FORM3'!$AY$20</f>
        <v/>
      </c>
      <c r="AQ201" s="337" t="str">
        <f>'USER FORM3'!$AY$19</f>
        <v/>
      </c>
      <c r="AR201" s="337" t="str">
        <f>'USER FORM3'!$AY$22</f>
        <v/>
      </c>
      <c r="AS201" s="436" t="str">
        <f>'USER FORM3'!$AY$36</f>
        <v/>
      </c>
      <c r="AT201" s="336">
        <f>'USER FORM3'!$AY$23</f>
        <v>1</v>
      </c>
      <c r="AU201" s="336" t="str">
        <f>'USER FORM3'!$AY$21</f>
        <v/>
      </c>
      <c r="AV201" s="337" t="str">
        <f>IFERROR('USER FORM3'!$AY$25,"")</f>
        <v/>
      </c>
      <c r="AW201" s="338">
        <f>COUNTIFS(DEGREE_TYPE,"Bachelor",'USER FORM2'!$N$10:$N$21,"PROGRAM GRADUATED")+COUNTIFS(DEGREE_TYPE,"Bachelor",'USER FORM2'!$N$10:$N$21,"PROGRAM IN PROGRESS")</f>
        <v>0</v>
      </c>
      <c r="AX201" s="338">
        <f t="shared" si="6"/>
        <v>0</v>
      </c>
      <c r="AY201" s="338">
        <f t="shared" si="7"/>
        <v>0</v>
      </c>
      <c r="AZ201" s="332" t="str">
        <f>'USER FORM2'!$AQ$3</f>
        <v/>
      </c>
      <c r="BA201" s="337" t="str">
        <f>'USER FORM5'!$AP$2</f>
        <v/>
      </c>
      <c r="BB201" s="332" t="str">
        <f>IF('USER FORM5'!$AE$2=0,"",'USER FORM5'!$AE$2)</f>
        <v>NO</v>
      </c>
      <c r="BC201" s="337" t="str">
        <f>'USER FORM5'!$AZ$2</f>
        <v>NO EXTC</v>
      </c>
      <c r="BD201" s="332" t="str">
        <f>IF('USER FEEDBACK'!$C$47=0,"",'USER FEEDBACK'!$C$47)</f>
        <v/>
      </c>
      <c r="BE201" t="str">
        <f>'USER FEEDBACK'!$Q$8</f>
        <v>NO</v>
      </c>
      <c r="BF201" t="str">
        <f>'USER FEEDBACK'!$Q$11</f>
        <v>Missing Information</v>
      </c>
      <c r="BG201" t="str">
        <f>'USER FEEDBACK'!$Q$14</f>
        <v>No</v>
      </c>
      <c r="BH201" t="str">
        <f>'USER FEEDBACK'!$Q$20&amp;" "&amp;'USER FEEDBACK'!$Q$21&amp;" "&amp;'USER FEEDBACK'!$Q$22</f>
        <v xml:space="preserve">  - -  - -</v>
      </c>
      <c r="BI201" t="str">
        <f>'USER FORM1'!$C$65</f>
        <v>VERSION 2</v>
      </c>
      <c r="BJ201">
        <f>'USER FORM4'!$G$38</f>
        <v>0</v>
      </c>
      <c r="BK201">
        <f>'USER FEEDBACK'!$V$7</f>
        <v>0</v>
      </c>
      <c r="BL201" t="str">
        <f>(IF(OR('USER FEEDBACK'!$Z$64,'USER FEEDBACK'!$Z$31="Q4R"),"Y","N"))</f>
        <v>N</v>
      </c>
      <c r="BM201">
        <f>'USER FORM1'!$D$25</f>
        <v>0</v>
      </c>
      <c r="BN201">
        <f>'USER FORM1'!$D$26</f>
        <v>0</v>
      </c>
      <c r="BO201">
        <f>'USER FORM1'!$D$27</f>
        <v>0</v>
      </c>
      <c r="BP201" t="str">
        <f>IF('USER FEEDBACK'!$AA$64=TRUE, "Y","N")</f>
        <v>N</v>
      </c>
      <c r="BQ201" t="str">
        <f>IF('USER FEEDBACK'!$AC$64=TRUE, "Y","N")</f>
        <v>N</v>
      </c>
      <c r="BR201" t="str">
        <f>IF('USER FEEDBACK'!$AB$64=TRUE, "Y","N")</f>
        <v>N</v>
      </c>
      <c r="BS201" t="str">
        <f>IF('USER FEEDBACK'!$AD$64=TRUE, "Y","N")</f>
        <v>N</v>
      </c>
      <c r="BT201" t="str">
        <f>IF('USER FEEDBACK'!$AE$64=TRUE, "Y","N")</f>
        <v>N</v>
      </c>
      <c r="BU201" t="str">
        <f>IF('USER FEEDBACK'!$AF$64=TRUE, "Y","N")</f>
        <v>N</v>
      </c>
      <c r="BV201">
        <f>'CHECK CONTEXT'!$B$8</f>
        <v>0</v>
      </c>
      <c r="BW201" s="15">
        <f>'CHECK CONTEXT'!$B$12</f>
        <v>0</v>
      </c>
      <c r="BX201">
        <f>'CHECK CONTEXT'!$I$5</f>
        <v>0</v>
      </c>
      <c r="BY201">
        <f ca="1">SUM('USER FEEDBACK'!$G$7:$G$17)</f>
        <v>0</v>
      </c>
      <c r="BZ201">
        <f>'CHECK CONTEXT'!$B$5</f>
        <v>0</v>
      </c>
      <c r="CA201">
        <f>'CHECK CONTEXT'!$B$6</f>
        <v>0</v>
      </c>
      <c r="CB201">
        <f>'CHECK CONTEXT'!$B$7</f>
        <v>0</v>
      </c>
      <c r="CC201">
        <f>'CHECK CONTEXT'!$B$8</f>
        <v>0</v>
      </c>
      <c r="CD201">
        <f>'CHECK CONTEXT'!$B$9</f>
        <v>0</v>
      </c>
    </row>
    <row r="202" spans="1:82">
      <c r="A202" s="332" t="str">
        <f>IF('USER FORM1'!$C$10="","",'USER FORM1'!$C$10)</f>
        <v/>
      </c>
      <c r="B202" s="332" t="str">
        <f>IF('USER FORM1'!$D$10="","",'USER FORM1'!$D$10)</f>
        <v/>
      </c>
      <c r="C202" s="332" t="str">
        <f>TRIM(IF('USER FORM1'!$E$10="", "",'USER FORM1'!$E$10))</f>
        <v/>
      </c>
      <c r="D202" s="332" t="str">
        <f>IF('USER FORM1'!$F$10="","",'USER FORM1'!$F$10)</f>
        <v/>
      </c>
      <c r="E202" s="332" t="str">
        <f>IF('USER FORM1'!$G$10="", "",'USER FORM1'!$G$10)</f>
        <v/>
      </c>
      <c r="F202" s="339" t="s">
        <v>16107</v>
      </c>
      <c r="G202" s="340" t="str">
        <f>IF(ISERROR(VLOOKUP($S202,'USER FORM2'!$B$10:$AU$21,2,FALSE)),"",VLOOKUP($S202,'USER FORM2'!$B$10:$AU$21,2,FALSE))</f>
        <v/>
      </c>
      <c r="H202" s="340" t="str">
        <f>IF(ISERROR(VLOOKUP($S202,'USER FORM2'!$B$10:$AU$21,3,FALSE)),"",VLOOKUP($S202,'USER FORM2'!$B$10:$AU$21,3,FALSE))</f>
        <v/>
      </c>
      <c r="I202" s="340" t="str">
        <f>IF(ISERROR(VLOOKUP($S202,'USER FORM2'!$B$10:$AU$21,4,FALSE)),"",VLOOKUP($S202,'USER FORM2'!$B$10:$AU$21,4,FALSE))</f>
        <v/>
      </c>
      <c r="J202" s="340" t="str">
        <f>IF(ISERROR(VLOOKUP($S202,'USER FORM2'!$B$10:$AU$21,5,FALSE)),"",VLOOKUP($S202,'USER FORM2'!$B$10:$AU$21,5,FALSE))</f>
        <v/>
      </c>
      <c r="K202" s="340" t="str">
        <f>IF(ISERROR(VLOOKUP($S202,'USER FORM2'!$B$10:$AU$21,6,FALSE)),"",VLOOKUP($S202,'USER FORM2'!$B$10:$AU$21,6,FALSE))</f>
        <v/>
      </c>
      <c r="L202" s="340" t="str">
        <f>IF(ISERROR(VLOOKUP($S202,'USER FORM2'!$B$10:$AU$21,7,FALSE)),"",VLOOKUP($S202,'USER FORM2'!$B$10:$AU$21,7,FALSE))</f>
        <v/>
      </c>
      <c r="M202" s="341" t="str">
        <f>IF(ISERROR(VLOOKUP($S202,'USER FORM2'!$B$10:$BB$21,51,FALSE)),"",VLOOKUP($S202,'USER FORM2'!$B$10:$BB$21,51,FALSE))</f>
        <v/>
      </c>
      <c r="N202" s="341" t="str">
        <f>IF(ISERROR(VLOOKUP($S202,'USER FORM2'!$B$10:$BB$21,52,FALSE)),"",VLOOKUP($S202,'USER FORM2'!$B$10:$BB$21,52,FALSE))</f>
        <v/>
      </c>
      <c r="O202" s="341" t="str">
        <f>IF(ISERROR(VLOOKUP($S202,'USER FORM2'!$B$10:$BB$21,12,FALSE)),"",VLOOKUP($S202,'USER FORM2'!$B$10:$BB$21,12,FALSE))</f>
        <v/>
      </c>
      <c r="P202" s="342" t="str">
        <f>IF(ISERROR(VLOOKUP($S202,'USER FORM2'!$B$10:$BB$21,13,FALSE)),"",IF(VLOOKUP($S202,'USER FORM2'!$B$10:$BB$21,13,FALSE)="","",VLOOKUP($S202,'USER FORM2'!$B$10:$BB$21,13,FALSE)))</f>
        <v/>
      </c>
      <c r="Q202" s="342" t="str">
        <f>IF(ISERROR(VLOOKUP($S202,'USER FORM2'!$B$10:$BB$21,16,FALSE)),"",VLOOKUP($S202,'USER FORM2'!$B$10:$BB$21,16,FALSE))</f>
        <v/>
      </c>
      <c r="R202" s="342" t="str">
        <f>IF(ISERROR(VLOOKUP($S202,'USER FORM2'!$B$10:$AW$21,43,FALSE)),"",VLOOKUP($S202,'USER FORM2'!$B$10:$AW$21,43,FALSE))</f>
        <v/>
      </c>
      <c r="S202" s="340" t="str">
        <f>IF('USER FORM3'!C203="","",'USER FORM3'!C203)</f>
        <v/>
      </c>
      <c r="T202" s="340" t="str">
        <f>IF('USER FORM3'!D203="","",'USER FORM3'!D203)</f>
        <v/>
      </c>
      <c r="U202" s="340" t="str">
        <f>IF('USER FORM3'!E203="","",'USER FORM3'!E203)</f>
        <v/>
      </c>
      <c r="V202" s="340" t="str">
        <f>IF('USER FORM3'!F203="","",'USER FORM3'!F203)</f>
        <v/>
      </c>
      <c r="W202" s="340" t="str">
        <f>IF('USER FORM3'!G203="","",'USER FORM3'!G203)</f>
        <v/>
      </c>
      <c r="X202" s="340" t="str">
        <f>IF('USER FORM3'!H203="","",'USER FORM3'!H203)</f>
        <v/>
      </c>
      <c r="Y202" s="340" t="str">
        <f>IF('USER FORM3'!I203="","",'USER FORM3'!I203)</f>
        <v/>
      </c>
      <c r="Z202" s="340" t="str">
        <f>IF('USER FORM3'!J203="","",'USER FORM3'!J203)</f>
        <v/>
      </c>
      <c r="AA202" s="340" t="str">
        <f>IF('USER FORM3'!K203="","",'USER FORM3'!K203)</f>
        <v/>
      </c>
      <c r="AB202" s="340" t="str">
        <f>IF('USER FORM3'!L203="","",'USER FORM3'!L203)</f>
        <v/>
      </c>
      <c r="AC202" s="340" t="str">
        <f>IF('USER FORM3'!M203="","",'USER FORM3'!M203)</f>
        <v/>
      </c>
      <c r="AD202" s="340" t="str">
        <f>IF('USER FORM3'!N203="","",'USER FORM3'!N203)</f>
        <v/>
      </c>
      <c r="AE202" s="340" t="str">
        <f>IF('USER FORM3'!O203="","",'USER FORM3'!O203)</f>
        <v/>
      </c>
      <c r="AF202" s="340" t="str">
        <f>IF('USER FORM3'!P203="","",'USER FORM3'!P203)</f>
        <v/>
      </c>
      <c r="AG202" s="340" t="str">
        <f>IF('USER FORM3'!Q203="","",'USER FORM3'!Q203)</f>
        <v/>
      </c>
      <c r="AH202" s="14"/>
      <c r="AI202" s="14"/>
      <c r="AJ202" s="14"/>
      <c r="AK202" s="14"/>
      <c r="AL202" s="14"/>
      <c r="AM202" s="332" t="str">
        <f>'USER FORM3'!$AY$17</f>
        <v/>
      </c>
      <c r="AN202" s="335" t="str">
        <f>'USER FORM3'!$AY$24</f>
        <v/>
      </c>
      <c r="AO202" s="336" t="str">
        <f>'USER FORM3'!$AY$18</f>
        <v/>
      </c>
      <c r="AP202" s="336" t="str">
        <f>'USER FORM3'!$AY$20</f>
        <v/>
      </c>
      <c r="AQ202" s="337" t="str">
        <f>'USER FORM3'!$AY$19</f>
        <v/>
      </c>
      <c r="AR202" s="337" t="str">
        <f>'USER FORM3'!$AY$22</f>
        <v/>
      </c>
      <c r="AS202" s="436" t="str">
        <f>'USER FORM3'!$AY$36</f>
        <v/>
      </c>
      <c r="AT202" s="336">
        <f>'USER FORM3'!$AY$23</f>
        <v>1</v>
      </c>
      <c r="AU202" s="336" t="str">
        <f>'USER FORM3'!$AY$21</f>
        <v/>
      </c>
      <c r="AV202" s="337" t="str">
        <f>IFERROR('USER FORM3'!$AY$25,"")</f>
        <v/>
      </c>
      <c r="AW202" s="338">
        <f>COUNTIFS(DEGREE_TYPE,"Bachelor",'USER FORM2'!$N$10:$N$21,"PROGRAM GRADUATED")+COUNTIFS(DEGREE_TYPE,"Bachelor",'USER FORM2'!$N$10:$N$21,"PROGRAM IN PROGRESS")</f>
        <v>0</v>
      </c>
      <c r="AX202" s="338">
        <f t="shared" si="6"/>
        <v>0</v>
      </c>
      <c r="AY202" s="338">
        <f t="shared" si="7"/>
        <v>0</v>
      </c>
      <c r="AZ202" s="332" t="str">
        <f>'USER FORM2'!$AQ$3</f>
        <v/>
      </c>
      <c r="BA202" s="337" t="str">
        <f>'USER FORM5'!$AP$2</f>
        <v/>
      </c>
      <c r="BB202" s="332" t="str">
        <f>IF('USER FORM5'!$AE$2=0,"",'USER FORM5'!$AE$2)</f>
        <v>NO</v>
      </c>
      <c r="BC202" s="337" t="str">
        <f>'USER FORM5'!$AZ$2</f>
        <v>NO EXTC</v>
      </c>
      <c r="BD202" s="332" t="str">
        <f>IF('USER FEEDBACK'!$C$47=0,"",'USER FEEDBACK'!$C$47)</f>
        <v/>
      </c>
      <c r="BE202" t="str">
        <f>'USER FEEDBACK'!$Q$8</f>
        <v>NO</v>
      </c>
      <c r="BF202" t="str">
        <f>'USER FEEDBACK'!$Q$11</f>
        <v>Missing Information</v>
      </c>
      <c r="BG202" t="str">
        <f>'USER FEEDBACK'!$Q$14</f>
        <v>No</v>
      </c>
      <c r="BH202" t="str">
        <f>'USER FEEDBACK'!$Q$20&amp;" "&amp;'USER FEEDBACK'!$Q$21&amp;" "&amp;'USER FEEDBACK'!$Q$22</f>
        <v xml:space="preserve">  - -  - -</v>
      </c>
      <c r="BI202" t="str">
        <f>'USER FORM1'!$C$65</f>
        <v>VERSION 2</v>
      </c>
      <c r="BJ202">
        <f>'USER FORM4'!$G$38</f>
        <v>0</v>
      </c>
      <c r="BK202">
        <f>'USER FEEDBACK'!$V$7</f>
        <v>0</v>
      </c>
      <c r="BL202" t="str">
        <f>(IF(OR('USER FEEDBACK'!$Z$64,'USER FEEDBACK'!$Z$31="Q4R"),"Y","N"))</f>
        <v>N</v>
      </c>
      <c r="BM202">
        <f>'USER FORM1'!$D$25</f>
        <v>0</v>
      </c>
      <c r="BN202">
        <f>'USER FORM1'!$D$26</f>
        <v>0</v>
      </c>
      <c r="BO202">
        <f>'USER FORM1'!$D$27</f>
        <v>0</v>
      </c>
      <c r="BP202" t="str">
        <f>IF('USER FEEDBACK'!$AA$64=TRUE, "Y","N")</f>
        <v>N</v>
      </c>
      <c r="BQ202" t="str">
        <f>IF('USER FEEDBACK'!$AC$64=TRUE, "Y","N")</f>
        <v>N</v>
      </c>
      <c r="BR202" t="str">
        <f>IF('USER FEEDBACK'!$AB$64=TRUE, "Y","N")</f>
        <v>N</v>
      </c>
      <c r="BS202" t="str">
        <f>IF('USER FEEDBACK'!$AD$64=TRUE, "Y","N")</f>
        <v>N</v>
      </c>
      <c r="BT202" t="str">
        <f>IF('USER FEEDBACK'!$AE$64=TRUE, "Y","N")</f>
        <v>N</v>
      </c>
      <c r="BU202" t="str">
        <f>IF('USER FEEDBACK'!$AF$64=TRUE, "Y","N")</f>
        <v>N</v>
      </c>
      <c r="BV202">
        <f>'CHECK CONTEXT'!$B$8</f>
        <v>0</v>
      </c>
      <c r="BW202" s="15">
        <f>'CHECK CONTEXT'!$B$12</f>
        <v>0</v>
      </c>
      <c r="BX202">
        <f>'CHECK CONTEXT'!$I$5</f>
        <v>0</v>
      </c>
      <c r="BY202">
        <f ca="1">SUM('USER FEEDBACK'!$G$7:$G$17)</f>
        <v>0</v>
      </c>
      <c r="BZ202">
        <f>'CHECK CONTEXT'!$B$5</f>
        <v>0</v>
      </c>
      <c r="CA202">
        <f>'CHECK CONTEXT'!$B$6</f>
        <v>0</v>
      </c>
      <c r="CB202">
        <f>'CHECK CONTEXT'!$B$7</f>
        <v>0</v>
      </c>
      <c r="CC202">
        <f>'CHECK CONTEXT'!$B$8</f>
        <v>0</v>
      </c>
      <c r="CD202">
        <f>'CHECK CONTEXT'!$B$9</f>
        <v>0</v>
      </c>
    </row>
    <row r="203" spans="1:82">
      <c r="A203" s="332" t="str">
        <f>IF('USER FORM1'!$C$10="","",'USER FORM1'!$C$10)</f>
        <v/>
      </c>
      <c r="B203" s="332" t="str">
        <f>IF('USER FORM1'!$D$10="","",'USER FORM1'!$D$10)</f>
        <v/>
      </c>
      <c r="C203" s="332" t="str">
        <f>TRIM(IF('USER FORM1'!$E$10="", "",'USER FORM1'!$E$10))</f>
        <v/>
      </c>
      <c r="D203" s="332" t="str">
        <f>IF('USER FORM1'!$F$10="","",'USER FORM1'!$F$10)</f>
        <v/>
      </c>
      <c r="E203" s="332" t="str">
        <f>IF('USER FORM1'!$G$10="", "",'USER FORM1'!$G$10)</f>
        <v/>
      </c>
      <c r="F203" s="339" t="s">
        <v>16107</v>
      </c>
      <c r="G203" s="340" t="str">
        <f>IF(ISERROR(VLOOKUP($S203,'USER FORM2'!$B$10:$AU$21,2,FALSE)),"",VLOOKUP($S203,'USER FORM2'!$B$10:$AU$21,2,FALSE))</f>
        <v/>
      </c>
      <c r="H203" s="340" t="str">
        <f>IF(ISERROR(VLOOKUP($S203,'USER FORM2'!$B$10:$AU$21,3,FALSE)),"",VLOOKUP($S203,'USER FORM2'!$B$10:$AU$21,3,FALSE))</f>
        <v/>
      </c>
      <c r="I203" s="340" t="str">
        <f>IF(ISERROR(VLOOKUP($S203,'USER FORM2'!$B$10:$AU$21,4,FALSE)),"",VLOOKUP($S203,'USER FORM2'!$B$10:$AU$21,4,FALSE))</f>
        <v/>
      </c>
      <c r="J203" s="340" t="str">
        <f>IF(ISERROR(VLOOKUP($S203,'USER FORM2'!$B$10:$AU$21,5,FALSE)),"",VLOOKUP($S203,'USER FORM2'!$B$10:$AU$21,5,FALSE))</f>
        <v/>
      </c>
      <c r="K203" s="340" t="str">
        <f>IF(ISERROR(VLOOKUP($S203,'USER FORM2'!$B$10:$AU$21,6,FALSE)),"",VLOOKUP($S203,'USER FORM2'!$B$10:$AU$21,6,FALSE))</f>
        <v/>
      </c>
      <c r="L203" s="340" t="str">
        <f>IF(ISERROR(VLOOKUP($S203,'USER FORM2'!$B$10:$AU$21,7,FALSE)),"",VLOOKUP($S203,'USER FORM2'!$B$10:$AU$21,7,FALSE))</f>
        <v/>
      </c>
      <c r="M203" s="341" t="str">
        <f>IF(ISERROR(VLOOKUP($S203,'USER FORM2'!$B$10:$BB$21,51,FALSE)),"",VLOOKUP($S203,'USER FORM2'!$B$10:$BB$21,51,FALSE))</f>
        <v/>
      </c>
      <c r="N203" s="341" t="str">
        <f>IF(ISERROR(VLOOKUP($S203,'USER FORM2'!$B$10:$BB$21,52,FALSE)),"",VLOOKUP($S203,'USER FORM2'!$B$10:$BB$21,52,FALSE))</f>
        <v/>
      </c>
      <c r="O203" s="341" t="str">
        <f>IF(ISERROR(VLOOKUP($S203,'USER FORM2'!$B$10:$BB$21,12,FALSE)),"",VLOOKUP($S203,'USER FORM2'!$B$10:$BB$21,12,FALSE))</f>
        <v/>
      </c>
      <c r="P203" s="342" t="str">
        <f>IF(ISERROR(VLOOKUP($S203,'USER FORM2'!$B$10:$BB$21,13,FALSE)),"",IF(VLOOKUP($S203,'USER FORM2'!$B$10:$BB$21,13,FALSE)="","",VLOOKUP($S203,'USER FORM2'!$B$10:$BB$21,13,FALSE)))</f>
        <v/>
      </c>
      <c r="Q203" s="342" t="str">
        <f>IF(ISERROR(VLOOKUP($S203,'USER FORM2'!$B$10:$BB$21,16,FALSE)),"",VLOOKUP($S203,'USER FORM2'!$B$10:$BB$21,16,FALSE))</f>
        <v/>
      </c>
      <c r="R203" s="342" t="str">
        <f>IF(ISERROR(VLOOKUP($S203,'USER FORM2'!$B$10:$AW$21,43,FALSE)),"",VLOOKUP($S203,'USER FORM2'!$B$10:$AW$21,43,FALSE))</f>
        <v/>
      </c>
      <c r="S203" s="340" t="str">
        <f>IF('USER FORM3'!C204="","",'USER FORM3'!C204)</f>
        <v/>
      </c>
      <c r="T203" s="340" t="str">
        <f>IF('USER FORM3'!D204="","",'USER FORM3'!D204)</f>
        <v/>
      </c>
      <c r="U203" s="340" t="str">
        <f>IF('USER FORM3'!E204="","",'USER FORM3'!E204)</f>
        <v/>
      </c>
      <c r="V203" s="340" t="str">
        <f>IF('USER FORM3'!F204="","",'USER FORM3'!F204)</f>
        <v/>
      </c>
      <c r="W203" s="340" t="str">
        <f>IF('USER FORM3'!G204="","",'USER FORM3'!G204)</f>
        <v/>
      </c>
      <c r="X203" s="340" t="str">
        <f>IF('USER FORM3'!H204="","",'USER FORM3'!H204)</f>
        <v/>
      </c>
      <c r="Y203" s="340" t="str">
        <f>IF('USER FORM3'!I204="","",'USER FORM3'!I204)</f>
        <v/>
      </c>
      <c r="Z203" s="340" t="str">
        <f>IF('USER FORM3'!J204="","",'USER FORM3'!J204)</f>
        <v/>
      </c>
      <c r="AA203" s="340" t="str">
        <f>IF('USER FORM3'!K204="","",'USER FORM3'!K204)</f>
        <v/>
      </c>
      <c r="AB203" s="340" t="str">
        <f>IF('USER FORM3'!L204="","",'USER FORM3'!L204)</f>
        <v/>
      </c>
      <c r="AC203" s="340" t="str">
        <f>IF('USER FORM3'!M204="","",'USER FORM3'!M204)</f>
        <v/>
      </c>
      <c r="AD203" s="340" t="str">
        <f>IF('USER FORM3'!N204="","",'USER FORM3'!N204)</f>
        <v/>
      </c>
      <c r="AE203" s="340" t="str">
        <f>IF('USER FORM3'!O204="","",'USER FORM3'!O204)</f>
        <v/>
      </c>
      <c r="AF203" s="340" t="str">
        <f>IF('USER FORM3'!P204="","",'USER FORM3'!P204)</f>
        <v/>
      </c>
      <c r="AG203" s="340" t="str">
        <f>IF('USER FORM3'!Q204="","",'USER FORM3'!Q204)</f>
        <v/>
      </c>
      <c r="AH203" s="14"/>
      <c r="AI203" s="14"/>
      <c r="AJ203" s="14"/>
      <c r="AK203" s="14"/>
      <c r="AL203" s="14"/>
      <c r="AM203" s="332" t="str">
        <f>'USER FORM3'!$AY$17</f>
        <v/>
      </c>
      <c r="AN203" s="335" t="str">
        <f>'USER FORM3'!$AY$24</f>
        <v/>
      </c>
      <c r="AO203" s="336" t="str">
        <f>'USER FORM3'!$AY$18</f>
        <v/>
      </c>
      <c r="AP203" s="336" t="str">
        <f>'USER FORM3'!$AY$20</f>
        <v/>
      </c>
      <c r="AQ203" s="337" t="str">
        <f>'USER FORM3'!$AY$19</f>
        <v/>
      </c>
      <c r="AR203" s="337" t="str">
        <f>'USER FORM3'!$AY$22</f>
        <v/>
      </c>
      <c r="AS203" s="436" t="str">
        <f>'USER FORM3'!$AY$36</f>
        <v/>
      </c>
      <c r="AT203" s="336">
        <f>'USER FORM3'!$AY$23</f>
        <v>1</v>
      </c>
      <c r="AU203" s="336" t="str">
        <f>'USER FORM3'!$AY$21</f>
        <v/>
      </c>
      <c r="AV203" s="337" t="str">
        <f>IFERROR('USER FORM3'!$AY$25,"")</f>
        <v/>
      </c>
      <c r="AW203" s="338">
        <f>COUNTIFS(DEGREE_TYPE,"Bachelor",'USER FORM2'!$N$10:$N$21,"PROGRAM GRADUATED")+COUNTIFS(DEGREE_TYPE,"Bachelor",'USER FORM2'!$N$10:$N$21,"PROGRAM IN PROGRESS")</f>
        <v>0</v>
      </c>
      <c r="AX203" s="338">
        <f t="shared" si="6"/>
        <v>0</v>
      </c>
      <c r="AY203" s="338">
        <f t="shared" si="7"/>
        <v>0</v>
      </c>
      <c r="AZ203" s="332" t="str">
        <f>'USER FORM2'!$AQ$3</f>
        <v/>
      </c>
      <c r="BA203" s="337" t="str">
        <f>'USER FORM5'!$AP$2</f>
        <v/>
      </c>
      <c r="BB203" s="332" t="str">
        <f>IF('USER FORM5'!$AE$2=0,"",'USER FORM5'!$AE$2)</f>
        <v>NO</v>
      </c>
      <c r="BC203" s="337" t="str">
        <f>'USER FORM5'!$AZ$2</f>
        <v>NO EXTC</v>
      </c>
      <c r="BD203" s="332" t="str">
        <f>IF('USER FEEDBACK'!$C$47=0,"",'USER FEEDBACK'!$C$47)</f>
        <v/>
      </c>
      <c r="BE203" t="str">
        <f>'USER FEEDBACK'!$Q$8</f>
        <v>NO</v>
      </c>
      <c r="BF203" t="str">
        <f>'USER FEEDBACK'!$Q$11</f>
        <v>Missing Information</v>
      </c>
      <c r="BG203" t="str">
        <f>'USER FEEDBACK'!$Q$14</f>
        <v>No</v>
      </c>
      <c r="BH203" t="str">
        <f>'USER FEEDBACK'!$Q$20&amp;" "&amp;'USER FEEDBACK'!$Q$21&amp;" "&amp;'USER FEEDBACK'!$Q$22</f>
        <v xml:space="preserve">  - -  - -</v>
      </c>
      <c r="BI203" t="str">
        <f>'USER FORM1'!$C$65</f>
        <v>VERSION 2</v>
      </c>
      <c r="BJ203">
        <f>'USER FORM4'!$G$38</f>
        <v>0</v>
      </c>
      <c r="BK203">
        <f>'USER FEEDBACK'!$V$7</f>
        <v>0</v>
      </c>
      <c r="BL203" t="str">
        <f>(IF(OR('USER FEEDBACK'!$Z$64,'USER FEEDBACK'!$Z$31="Q4R"),"Y","N"))</f>
        <v>N</v>
      </c>
      <c r="BM203">
        <f>'USER FORM1'!$D$25</f>
        <v>0</v>
      </c>
      <c r="BN203">
        <f>'USER FORM1'!$D$26</f>
        <v>0</v>
      </c>
      <c r="BO203">
        <f>'USER FORM1'!$D$27</f>
        <v>0</v>
      </c>
      <c r="BP203" t="str">
        <f>IF('USER FEEDBACK'!$AA$64=TRUE, "Y","N")</f>
        <v>N</v>
      </c>
      <c r="BQ203" t="str">
        <f>IF('USER FEEDBACK'!$AC$64=TRUE, "Y","N")</f>
        <v>N</v>
      </c>
      <c r="BR203" t="str">
        <f>IF('USER FEEDBACK'!$AB$64=TRUE, "Y","N")</f>
        <v>N</v>
      </c>
      <c r="BS203" t="str">
        <f>IF('USER FEEDBACK'!$AD$64=TRUE, "Y","N")</f>
        <v>N</v>
      </c>
      <c r="BT203" t="str">
        <f>IF('USER FEEDBACK'!$AE$64=TRUE, "Y","N")</f>
        <v>N</v>
      </c>
      <c r="BU203" t="str">
        <f>IF('USER FEEDBACK'!$AF$64=TRUE, "Y","N")</f>
        <v>N</v>
      </c>
      <c r="BV203">
        <f>'CHECK CONTEXT'!$B$8</f>
        <v>0</v>
      </c>
      <c r="BW203" s="15">
        <f>'CHECK CONTEXT'!$B$12</f>
        <v>0</v>
      </c>
      <c r="BX203">
        <f>'CHECK CONTEXT'!$I$5</f>
        <v>0</v>
      </c>
      <c r="BY203">
        <f ca="1">SUM('USER FEEDBACK'!$G$7:$G$17)</f>
        <v>0</v>
      </c>
      <c r="BZ203">
        <f>'CHECK CONTEXT'!$B$5</f>
        <v>0</v>
      </c>
      <c r="CA203">
        <f>'CHECK CONTEXT'!$B$6</f>
        <v>0</v>
      </c>
      <c r="CB203">
        <f>'CHECK CONTEXT'!$B$7</f>
        <v>0</v>
      </c>
      <c r="CC203">
        <f>'CHECK CONTEXT'!$B$8</f>
        <v>0</v>
      </c>
      <c r="CD203">
        <f>'CHECK CONTEXT'!$B$9</f>
        <v>0</v>
      </c>
    </row>
    <row r="204" spans="1:82">
      <c r="A204" s="332" t="str">
        <f>IF('USER FORM1'!$C$10="","",'USER FORM1'!$C$10)</f>
        <v/>
      </c>
      <c r="B204" s="332" t="str">
        <f>IF('USER FORM1'!$D$10="","",'USER FORM1'!$D$10)</f>
        <v/>
      </c>
      <c r="C204" s="332" t="str">
        <f>TRIM(IF('USER FORM1'!$E$10="", "",'USER FORM1'!$E$10))</f>
        <v/>
      </c>
      <c r="D204" s="332" t="str">
        <f>IF('USER FORM1'!$F$10="","",'USER FORM1'!$F$10)</f>
        <v/>
      </c>
      <c r="E204" s="332" t="str">
        <f>IF('USER FORM1'!$G$10="", "",'USER FORM1'!$G$10)</f>
        <v/>
      </c>
      <c r="F204" s="339" t="s">
        <v>16107</v>
      </c>
      <c r="G204" s="340" t="str">
        <f>IF(ISERROR(VLOOKUP($S204,'USER FORM2'!$B$10:$AU$21,2,FALSE)),"",VLOOKUP($S204,'USER FORM2'!$B$10:$AU$21,2,FALSE))</f>
        <v/>
      </c>
      <c r="H204" s="340" t="str">
        <f>IF(ISERROR(VLOOKUP($S204,'USER FORM2'!$B$10:$AU$21,3,FALSE)),"",VLOOKUP($S204,'USER FORM2'!$B$10:$AU$21,3,FALSE))</f>
        <v/>
      </c>
      <c r="I204" s="340" t="str">
        <f>IF(ISERROR(VLOOKUP($S204,'USER FORM2'!$B$10:$AU$21,4,FALSE)),"",VLOOKUP($S204,'USER FORM2'!$B$10:$AU$21,4,FALSE))</f>
        <v/>
      </c>
      <c r="J204" s="340" t="str">
        <f>IF(ISERROR(VLOOKUP($S204,'USER FORM2'!$B$10:$AU$21,5,FALSE)),"",VLOOKUP($S204,'USER FORM2'!$B$10:$AU$21,5,FALSE))</f>
        <v/>
      </c>
      <c r="K204" s="340" t="str">
        <f>IF(ISERROR(VLOOKUP($S204,'USER FORM2'!$B$10:$AU$21,6,FALSE)),"",VLOOKUP($S204,'USER FORM2'!$B$10:$AU$21,6,FALSE))</f>
        <v/>
      </c>
      <c r="L204" s="340" t="str">
        <f>IF(ISERROR(VLOOKUP($S204,'USER FORM2'!$B$10:$AU$21,7,FALSE)),"",VLOOKUP($S204,'USER FORM2'!$B$10:$AU$21,7,FALSE))</f>
        <v/>
      </c>
      <c r="M204" s="341" t="str">
        <f>IF(ISERROR(VLOOKUP($S204,'USER FORM2'!$B$10:$BB$21,51,FALSE)),"",VLOOKUP($S204,'USER FORM2'!$B$10:$BB$21,51,FALSE))</f>
        <v/>
      </c>
      <c r="N204" s="341" t="str">
        <f>IF(ISERROR(VLOOKUP($S204,'USER FORM2'!$B$10:$BB$21,52,FALSE)),"",VLOOKUP($S204,'USER FORM2'!$B$10:$BB$21,52,FALSE))</f>
        <v/>
      </c>
      <c r="O204" s="341" t="str">
        <f>IF(ISERROR(VLOOKUP($S204,'USER FORM2'!$B$10:$BB$21,12,FALSE)),"",VLOOKUP($S204,'USER FORM2'!$B$10:$BB$21,12,FALSE))</f>
        <v/>
      </c>
      <c r="P204" s="342" t="str">
        <f>IF(ISERROR(VLOOKUP($S204,'USER FORM2'!$B$10:$BB$21,13,FALSE)),"",IF(VLOOKUP($S204,'USER FORM2'!$B$10:$BB$21,13,FALSE)="","",VLOOKUP($S204,'USER FORM2'!$B$10:$BB$21,13,FALSE)))</f>
        <v/>
      </c>
      <c r="Q204" s="342" t="str">
        <f>IF(ISERROR(VLOOKUP($S204,'USER FORM2'!$B$10:$BB$21,16,FALSE)),"",VLOOKUP($S204,'USER FORM2'!$B$10:$BB$21,16,FALSE))</f>
        <v/>
      </c>
      <c r="R204" s="342" t="str">
        <f>IF(ISERROR(VLOOKUP($S204,'USER FORM2'!$B$10:$AW$21,43,FALSE)),"",VLOOKUP($S204,'USER FORM2'!$B$10:$AW$21,43,FALSE))</f>
        <v/>
      </c>
      <c r="S204" s="340" t="str">
        <f>IF('USER FORM3'!C205="","",'USER FORM3'!C205)</f>
        <v/>
      </c>
      <c r="T204" s="340" t="str">
        <f>IF('USER FORM3'!D205="","",'USER FORM3'!D205)</f>
        <v/>
      </c>
      <c r="U204" s="340" t="str">
        <f>IF('USER FORM3'!E205="","",'USER FORM3'!E205)</f>
        <v/>
      </c>
      <c r="V204" s="340" t="str">
        <f>IF('USER FORM3'!F205="","",'USER FORM3'!F205)</f>
        <v/>
      </c>
      <c r="W204" s="340" t="str">
        <f>IF('USER FORM3'!G205="","",'USER FORM3'!G205)</f>
        <v/>
      </c>
      <c r="X204" s="340" t="str">
        <f>IF('USER FORM3'!H205="","",'USER FORM3'!H205)</f>
        <v/>
      </c>
      <c r="Y204" s="340" t="str">
        <f>IF('USER FORM3'!I205="","",'USER FORM3'!I205)</f>
        <v/>
      </c>
      <c r="Z204" s="340" t="str">
        <f>IF('USER FORM3'!J205="","",'USER FORM3'!J205)</f>
        <v/>
      </c>
      <c r="AA204" s="340" t="str">
        <f>IF('USER FORM3'!K205="","",'USER FORM3'!K205)</f>
        <v/>
      </c>
      <c r="AB204" s="340" t="str">
        <f>IF('USER FORM3'!L205="","",'USER FORM3'!L205)</f>
        <v/>
      </c>
      <c r="AC204" s="340" t="str">
        <f>IF('USER FORM3'!M205="","",'USER FORM3'!M205)</f>
        <v/>
      </c>
      <c r="AD204" s="340" t="str">
        <f>IF('USER FORM3'!N205="","",'USER FORM3'!N205)</f>
        <v/>
      </c>
      <c r="AE204" s="340" t="str">
        <f>IF('USER FORM3'!O205="","",'USER FORM3'!O205)</f>
        <v/>
      </c>
      <c r="AF204" s="340" t="str">
        <f>IF('USER FORM3'!P205="","",'USER FORM3'!P205)</f>
        <v/>
      </c>
      <c r="AG204" s="340" t="str">
        <f>IF('USER FORM3'!Q205="","",'USER FORM3'!Q205)</f>
        <v/>
      </c>
      <c r="AH204" s="14"/>
      <c r="AI204" s="14"/>
      <c r="AJ204" s="14"/>
      <c r="AK204" s="14"/>
      <c r="AL204" s="14"/>
      <c r="AM204" s="332" t="str">
        <f>'USER FORM3'!$AY$17</f>
        <v/>
      </c>
      <c r="AN204" s="335" t="str">
        <f>'USER FORM3'!$AY$24</f>
        <v/>
      </c>
      <c r="AO204" s="336" t="str">
        <f>'USER FORM3'!$AY$18</f>
        <v/>
      </c>
      <c r="AP204" s="336" t="str">
        <f>'USER FORM3'!$AY$20</f>
        <v/>
      </c>
      <c r="AQ204" s="337" t="str">
        <f>'USER FORM3'!$AY$19</f>
        <v/>
      </c>
      <c r="AR204" s="337" t="str">
        <f>'USER FORM3'!$AY$22</f>
        <v/>
      </c>
      <c r="AS204" s="436" t="str">
        <f>'USER FORM3'!$AY$36</f>
        <v/>
      </c>
      <c r="AT204" s="336">
        <f>'USER FORM3'!$AY$23</f>
        <v>1</v>
      </c>
      <c r="AU204" s="336" t="str">
        <f>'USER FORM3'!$AY$21</f>
        <v/>
      </c>
      <c r="AV204" s="337" t="str">
        <f>IFERROR('USER FORM3'!$AY$25,"")</f>
        <v/>
      </c>
      <c r="AW204" s="338">
        <f>COUNTIFS(DEGREE_TYPE,"Bachelor",'USER FORM2'!$N$10:$N$21,"PROGRAM GRADUATED")+COUNTIFS(DEGREE_TYPE,"Bachelor",'USER FORM2'!$N$10:$N$21,"PROGRAM IN PROGRESS")</f>
        <v>0</v>
      </c>
      <c r="AX204" s="338">
        <f t="shared" si="6"/>
        <v>0</v>
      </c>
      <c r="AY204" s="338">
        <f t="shared" si="7"/>
        <v>0</v>
      </c>
      <c r="AZ204" s="332" t="str">
        <f>'USER FORM2'!$AQ$3</f>
        <v/>
      </c>
      <c r="BA204" s="337" t="str">
        <f>'USER FORM5'!$AP$2</f>
        <v/>
      </c>
      <c r="BB204" s="332" t="str">
        <f>IF('USER FORM5'!$AE$2=0,"",'USER FORM5'!$AE$2)</f>
        <v>NO</v>
      </c>
      <c r="BC204" s="337" t="str">
        <f>'USER FORM5'!$AZ$2</f>
        <v>NO EXTC</v>
      </c>
      <c r="BD204" s="332" t="str">
        <f>IF('USER FEEDBACK'!$C$47=0,"",'USER FEEDBACK'!$C$47)</f>
        <v/>
      </c>
      <c r="BE204" t="str">
        <f>'USER FEEDBACK'!$Q$8</f>
        <v>NO</v>
      </c>
      <c r="BF204" t="str">
        <f>'USER FEEDBACK'!$Q$11</f>
        <v>Missing Information</v>
      </c>
      <c r="BG204" t="str">
        <f>'USER FEEDBACK'!$Q$14</f>
        <v>No</v>
      </c>
      <c r="BH204" t="str">
        <f>'USER FEEDBACK'!$Q$20&amp;" "&amp;'USER FEEDBACK'!$Q$21&amp;" "&amp;'USER FEEDBACK'!$Q$22</f>
        <v xml:space="preserve">  - -  - -</v>
      </c>
      <c r="BI204" t="str">
        <f>'USER FORM1'!$C$65</f>
        <v>VERSION 2</v>
      </c>
      <c r="BJ204">
        <f>'USER FORM4'!$G$38</f>
        <v>0</v>
      </c>
      <c r="BK204">
        <f>'USER FEEDBACK'!$V$7</f>
        <v>0</v>
      </c>
      <c r="BL204" t="str">
        <f>(IF(OR('USER FEEDBACK'!$Z$64,'USER FEEDBACK'!$Z$31="Q4R"),"Y","N"))</f>
        <v>N</v>
      </c>
      <c r="BM204">
        <f>'USER FORM1'!$D$25</f>
        <v>0</v>
      </c>
      <c r="BN204">
        <f>'USER FORM1'!$D$26</f>
        <v>0</v>
      </c>
      <c r="BO204">
        <f>'USER FORM1'!$D$27</f>
        <v>0</v>
      </c>
      <c r="BP204" t="str">
        <f>IF('USER FEEDBACK'!$AA$64=TRUE, "Y","N")</f>
        <v>N</v>
      </c>
      <c r="BQ204" t="str">
        <f>IF('USER FEEDBACK'!$AC$64=TRUE, "Y","N")</f>
        <v>N</v>
      </c>
      <c r="BR204" t="str">
        <f>IF('USER FEEDBACK'!$AB$64=TRUE, "Y","N")</f>
        <v>N</v>
      </c>
      <c r="BS204" t="str">
        <f>IF('USER FEEDBACK'!$AD$64=TRUE, "Y","N")</f>
        <v>N</v>
      </c>
      <c r="BT204" t="str">
        <f>IF('USER FEEDBACK'!$AE$64=TRUE, "Y","N")</f>
        <v>N</v>
      </c>
      <c r="BU204" t="str">
        <f>IF('USER FEEDBACK'!$AF$64=TRUE, "Y","N")</f>
        <v>N</v>
      </c>
      <c r="BV204">
        <f>'CHECK CONTEXT'!$B$8</f>
        <v>0</v>
      </c>
      <c r="BW204" s="15">
        <f>'CHECK CONTEXT'!$B$12</f>
        <v>0</v>
      </c>
      <c r="BX204">
        <f>'CHECK CONTEXT'!$I$5</f>
        <v>0</v>
      </c>
      <c r="BY204">
        <f ca="1">SUM('USER FEEDBACK'!$G$7:$G$17)</f>
        <v>0</v>
      </c>
      <c r="BZ204">
        <f>'CHECK CONTEXT'!$B$5</f>
        <v>0</v>
      </c>
      <c r="CA204">
        <f>'CHECK CONTEXT'!$B$6</f>
        <v>0</v>
      </c>
      <c r="CB204">
        <f>'CHECK CONTEXT'!$B$7</f>
        <v>0</v>
      </c>
      <c r="CC204">
        <f>'CHECK CONTEXT'!$B$8</f>
        <v>0</v>
      </c>
      <c r="CD204">
        <f>'CHECK CONTEXT'!$B$9</f>
        <v>0</v>
      </c>
    </row>
    <row r="205" spans="1:82">
      <c r="A205" s="332" t="str">
        <f>IF('USER FORM1'!$C$10="","",'USER FORM1'!$C$10)</f>
        <v/>
      </c>
      <c r="B205" s="332" t="str">
        <f>IF('USER FORM1'!$D$10="","",'USER FORM1'!$D$10)</f>
        <v/>
      </c>
      <c r="C205" s="332" t="str">
        <f>TRIM(IF('USER FORM1'!$E$10="", "",'USER FORM1'!$E$10))</f>
        <v/>
      </c>
      <c r="D205" s="332" t="str">
        <f>IF('USER FORM1'!$F$10="","",'USER FORM1'!$F$10)</f>
        <v/>
      </c>
      <c r="E205" s="332" t="str">
        <f>IF('USER FORM1'!$G$10="", "",'USER FORM1'!$G$10)</f>
        <v/>
      </c>
      <c r="F205" s="339" t="s">
        <v>16107</v>
      </c>
      <c r="G205" s="340" t="str">
        <f>IF(ISERROR(VLOOKUP($S205,'USER FORM2'!$B$10:$AU$21,2,FALSE)),"",VLOOKUP($S205,'USER FORM2'!$B$10:$AU$21,2,FALSE))</f>
        <v/>
      </c>
      <c r="H205" s="340" t="str">
        <f>IF(ISERROR(VLOOKUP($S205,'USER FORM2'!$B$10:$AU$21,3,FALSE)),"",VLOOKUP($S205,'USER FORM2'!$B$10:$AU$21,3,FALSE))</f>
        <v/>
      </c>
      <c r="I205" s="340" t="str">
        <f>IF(ISERROR(VLOOKUP($S205,'USER FORM2'!$B$10:$AU$21,4,FALSE)),"",VLOOKUP($S205,'USER FORM2'!$B$10:$AU$21,4,FALSE))</f>
        <v/>
      </c>
      <c r="J205" s="340" t="str">
        <f>IF(ISERROR(VLOOKUP($S205,'USER FORM2'!$B$10:$AU$21,5,FALSE)),"",VLOOKUP($S205,'USER FORM2'!$B$10:$AU$21,5,FALSE))</f>
        <v/>
      </c>
      <c r="K205" s="340" t="str">
        <f>IF(ISERROR(VLOOKUP($S205,'USER FORM2'!$B$10:$AU$21,6,FALSE)),"",VLOOKUP($S205,'USER FORM2'!$B$10:$AU$21,6,FALSE))</f>
        <v/>
      </c>
      <c r="L205" s="340" t="str">
        <f>IF(ISERROR(VLOOKUP($S205,'USER FORM2'!$B$10:$AU$21,7,FALSE)),"",VLOOKUP($S205,'USER FORM2'!$B$10:$AU$21,7,FALSE))</f>
        <v/>
      </c>
      <c r="M205" s="341" t="str">
        <f>IF(ISERROR(VLOOKUP($S205,'USER FORM2'!$B$10:$BB$21,51,FALSE)),"",VLOOKUP($S205,'USER FORM2'!$B$10:$BB$21,51,FALSE))</f>
        <v/>
      </c>
      <c r="N205" s="341" t="str">
        <f>IF(ISERROR(VLOOKUP($S205,'USER FORM2'!$B$10:$BB$21,52,FALSE)),"",VLOOKUP($S205,'USER FORM2'!$B$10:$BB$21,52,FALSE))</f>
        <v/>
      </c>
      <c r="O205" s="341" t="str">
        <f>IF(ISERROR(VLOOKUP($S205,'USER FORM2'!$B$10:$BB$21,12,FALSE)),"",VLOOKUP($S205,'USER FORM2'!$B$10:$BB$21,12,FALSE))</f>
        <v/>
      </c>
      <c r="P205" s="342" t="str">
        <f>IF(ISERROR(VLOOKUP($S205,'USER FORM2'!$B$10:$BB$21,13,FALSE)),"",IF(VLOOKUP($S205,'USER FORM2'!$B$10:$BB$21,13,FALSE)="","",VLOOKUP($S205,'USER FORM2'!$B$10:$BB$21,13,FALSE)))</f>
        <v/>
      </c>
      <c r="Q205" s="342" t="str">
        <f>IF(ISERROR(VLOOKUP($S205,'USER FORM2'!$B$10:$BB$21,16,FALSE)),"",VLOOKUP($S205,'USER FORM2'!$B$10:$BB$21,16,FALSE))</f>
        <v/>
      </c>
      <c r="R205" s="342" t="str">
        <f>IF(ISERROR(VLOOKUP($S205,'USER FORM2'!$B$10:$AW$21,43,FALSE)),"",VLOOKUP($S205,'USER FORM2'!$B$10:$AW$21,43,FALSE))</f>
        <v/>
      </c>
      <c r="S205" s="340" t="str">
        <f>IF('USER FORM3'!C206="","",'USER FORM3'!C206)</f>
        <v/>
      </c>
      <c r="T205" s="340" t="str">
        <f>IF('USER FORM3'!D206="","",'USER FORM3'!D206)</f>
        <v/>
      </c>
      <c r="U205" s="340" t="str">
        <f>IF('USER FORM3'!E206="","",'USER FORM3'!E206)</f>
        <v/>
      </c>
      <c r="V205" s="340" t="str">
        <f>IF('USER FORM3'!F206="","",'USER FORM3'!F206)</f>
        <v/>
      </c>
      <c r="W205" s="340" t="str">
        <f>IF('USER FORM3'!G206="","",'USER FORM3'!G206)</f>
        <v/>
      </c>
      <c r="X205" s="340" t="str">
        <f>IF('USER FORM3'!H206="","",'USER FORM3'!H206)</f>
        <v/>
      </c>
      <c r="Y205" s="340" t="str">
        <f>IF('USER FORM3'!I206="","",'USER FORM3'!I206)</f>
        <v/>
      </c>
      <c r="Z205" s="340" t="str">
        <f>IF('USER FORM3'!J206="","",'USER FORM3'!J206)</f>
        <v/>
      </c>
      <c r="AA205" s="340" t="str">
        <f>IF('USER FORM3'!K206="","",'USER FORM3'!K206)</f>
        <v/>
      </c>
      <c r="AB205" s="340" t="str">
        <f>IF('USER FORM3'!L206="","",'USER FORM3'!L206)</f>
        <v/>
      </c>
      <c r="AC205" s="340" t="str">
        <f>IF('USER FORM3'!M206="","",'USER FORM3'!M206)</f>
        <v/>
      </c>
      <c r="AD205" s="340" t="str">
        <f>IF('USER FORM3'!N206="","",'USER FORM3'!N206)</f>
        <v/>
      </c>
      <c r="AE205" s="340" t="str">
        <f>IF('USER FORM3'!O206="","",'USER FORM3'!O206)</f>
        <v/>
      </c>
      <c r="AF205" s="340" t="str">
        <f>IF('USER FORM3'!P206="","",'USER FORM3'!P206)</f>
        <v/>
      </c>
      <c r="AG205" s="340" t="str">
        <f>IF('USER FORM3'!Q206="","",'USER FORM3'!Q206)</f>
        <v/>
      </c>
      <c r="AH205" s="14"/>
      <c r="AI205" s="14"/>
      <c r="AJ205" s="14"/>
      <c r="AK205" s="14"/>
      <c r="AL205" s="14"/>
      <c r="AM205" s="332" t="str">
        <f>'USER FORM3'!$AY$17</f>
        <v/>
      </c>
      <c r="AN205" s="335" t="str">
        <f>'USER FORM3'!$AY$24</f>
        <v/>
      </c>
      <c r="AO205" s="336" t="str">
        <f>'USER FORM3'!$AY$18</f>
        <v/>
      </c>
      <c r="AP205" s="336" t="str">
        <f>'USER FORM3'!$AY$20</f>
        <v/>
      </c>
      <c r="AQ205" s="337" t="str">
        <f>'USER FORM3'!$AY$19</f>
        <v/>
      </c>
      <c r="AR205" s="337" t="str">
        <f>'USER FORM3'!$AY$22</f>
        <v/>
      </c>
      <c r="AS205" s="436" t="str">
        <f>'USER FORM3'!$AY$36</f>
        <v/>
      </c>
      <c r="AT205" s="336">
        <f>'USER FORM3'!$AY$23</f>
        <v>1</v>
      </c>
      <c r="AU205" s="336" t="str">
        <f>'USER FORM3'!$AY$21</f>
        <v/>
      </c>
      <c r="AV205" s="337" t="str">
        <f>IFERROR('USER FORM3'!$AY$25,"")</f>
        <v/>
      </c>
      <c r="AW205" s="338">
        <f>COUNTIFS(DEGREE_TYPE,"Bachelor",'USER FORM2'!$N$10:$N$21,"PROGRAM GRADUATED")+COUNTIFS(DEGREE_TYPE,"Bachelor",'USER FORM2'!$N$10:$N$21,"PROGRAM IN PROGRESS")</f>
        <v>0</v>
      </c>
      <c r="AX205" s="338">
        <f t="shared" si="6"/>
        <v>0</v>
      </c>
      <c r="AY205" s="338">
        <f t="shared" si="7"/>
        <v>0</v>
      </c>
      <c r="AZ205" s="332" t="str">
        <f>'USER FORM2'!$AQ$3</f>
        <v/>
      </c>
      <c r="BA205" s="337" t="str">
        <f>'USER FORM5'!$AP$2</f>
        <v/>
      </c>
      <c r="BB205" s="332" t="str">
        <f>IF('USER FORM5'!$AE$2=0,"",'USER FORM5'!$AE$2)</f>
        <v>NO</v>
      </c>
      <c r="BC205" s="337" t="str">
        <f>'USER FORM5'!$AZ$2</f>
        <v>NO EXTC</v>
      </c>
      <c r="BD205" s="332" t="str">
        <f>IF('USER FEEDBACK'!$C$47=0,"",'USER FEEDBACK'!$C$47)</f>
        <v/>
      </c>
      <c r="BE205" t="str">
        <f>'USER FEEDBACK'!$Q$8</f>
        <v>NO</v>
      </c>
      <c r="BF205" t="str">
        <f>'USER FEEDBACK'!$Q$11</f>
        <v>Missing Information</v>
      </c>
      <c r="BG205" t="str">
        <f>'USER FEEDBACK'!$Q$14</f>
        <v>No</v>
      </c>
      <c r="BH205" t="str">
        <f>'USER FEEDBACK'!$Q$20&amp;" "&amp;'USER FEEDBACK'!$Q$21&amp;" "&amp;'USER FEEDBACK'!$Q$22</f>
        <v xml:space="preserve">  - -  - -</v>
      </c>
      <c r="BI205" t="str">
        <f>'USER FORM1'!$C$65</f>
        <v>VERSION 2</v>
      </c>
      <c r="BJ205">
        <f>'USER FORM4'!$G$38</f>
        <v>0</v>
      </c>
      <c r="BK205">
        <f>'USER FEEDBACK'!$V$7</f>
        <v>0</v>
      </c>
      <c r="BL205" t="str">
        <f>(IF(OR('USER FEEDBACK'!$Z$64,'USER FEEDBACK'!$Z$31="Q4R"),"Y","N"))</f>
        <v>N</v>
      </c>
      <c r="BM205">
        <f>'USER FORM1'!$D$25</f>
        <v>0</v>
      </c>
      <c r="BN205">
        <f>'USER FORM1'!$D$26</f>
        <v>0</v>
      </c>
      <c r="BO205">
        <f>'USER FORM1'!$D$27</f>
        <v>0</v>
      </c>
      <c r="BP205" t="str">
        <f>IF('USER FEEDBACK'!$AA$64=TRUE, "Y","N")</f>
        <v>N</v>
      </c>
      <c r="BQ205" t="str">
        <f>IF('USER FEEDBACK'!$AC$64=TRUE, "Y","N")</f>
        <v>N</v>
      </c>
      <c r="BR205" t="str">
        <f>IF('USER FEEDBACK'!$AB$64=TRUE, "Y","N")</f>
        <v>N</v>
      </c>
      <c r="BS205" t="str">
        <f>IF('USER FEEDBACK'!$AD$64=TRUE, "Y","N")</f>
        <v>N</v>
      </c>
      <c r="BT205" t="str">
        <f>IF('USER FEEDBACK'!$AE$64=TRUE, "Y","N")</f>
        <v>N</v>
      </c>
      <c r="BU205" t="str">
        <f>IF('USER FEEDBACK'!$AF$64=TRUE, "Y","N")</f>
        <v>N</v>
      </c>
      <c r="BV205">
        <f>'CHECK CONTEXT'!$B$8</f>
        <v>0</v>
      </c>
      <c r="BW205" s="15">
        <f>'CHECK CONTEXT'!$B$12</f>
        <v>0</v>
      </c>
      <c r="BX205">
        <f>'CHECK CONTEXT'!$I$5</f>
        <v>0</v>
      </c>
      <c r="BY205">
        <f ca="1">SUM('USER FEEDBACK'!$G$7:$G$17)</f>
        <v>0</v>
      </c>
      <c r="BZ205">
        <f>'CHECK CONTEXT'!$B$5</f>
        <v>0</v>
      </c>
      <c r="CA205">
        <f>'CHECK CONTEXT'!$B$6</f>
        <v>0</v>
      </c>
      <c r="CB205">
        <f>'CHECK CONTEXT'!$B$7</f>
        <v>0</v>
      </c>
      <c r="CC205">
        <f>'CHECK CONTEXT'!$B$8</f>
        <v>0</v>
      </c>
      <c r="CD205">
        <f>'CHECK CONTEXT'!$B$9</f>
        <v>0</v>
      </c>
    </row>
    <row r="206" spans="1:82">
      <c r="A206" s="332" t="str">
        <f>IF('USER FORM1'!$C$10="","",'USER FORM1'!$C$10)</f>
        <v/>
      </c>
      <c r="B206" s="332" t="str">
        <f>IF('USER FORM1'!$D$10="","",'USER FORM1'!$D$10)</f>
        <v/>
      </c>
      <c r="C206" s="332" t="str">
        <f>TRIM(IF('USER FORM1'!$E$10="", "",'USER FORM1'!$E$10))</f>
        <v/>
      </c>
      <c r="D206" s="332" t="str">
        <f>IF('USER FORM1'!$F$10="","",'USER FORM1'!$F$10)</f>
        <v/>
      </c>
      <c r="E206" s="332" t="str">
        <f>IF('USER FORM1'!$G$10="", "",'USER FORM1'!$G$10)</f>
        <v/>
      </c>
      <c r="F206" s="339" t="s">
        <v>16107</v>
      </c>
      <c r="G206" s="340" t="str">
        <f>IF(ISERROR(VLOOKUP($S206,'USER FORM2'!$B$10:$AU$21,2,FALSE)),"",VLOOKUP($S206,'USER FORM2'!$B$10:$AU$21,2,FALSE))</f>
        <v/>
      </c>
      <c r="H206" s="340" t="str">
        <f>IF(ISERROR(VLOOKUP($S206,'USER FORM2'!$B$10:$AU$21,3,FALSE)),"",VLOOKUP($S206,'USER FORM2'!$B$10:$AU$21,3,FALSE))</f>
        <v/>
      </c>
      <c r="I206" s="340" t="str">
        <f>IF(ISERROR(VLOOKUP($S206,'USER FORM2'!$B$10:$AU$21,4,FALSE)),"",VLOOKUP($S206,'USER FORM2'!$B$10:$AU$21,4,FALSE))</f>
        <v/>
      </c>
      <c r="J206" s="340" t="str">
        <f>IF(ISERROR(VLOOKUP($S206,'USER FORM2'!$B$10:$AU$21,5,FALSE)),"",VLOOKUP($S206,'USER FORM2'!$B$10:$AU$21,5,FALSE))</f>
        <v/>
      </c>
      <c r="K206" s="340" t="str">
        <f>IF(ISERROR(VLOOKUP($S206,'USER FORM2'!$B$10:$AU$21,6,FALSE)),"",VLOOKUP($S206,'USER FORM2'!$B$10:$AU$21,6,FALSE))</f>
        <v/>
      </c>
      <c r="L206" s="340" t="str">
        <f>IF(ISERROR(VLOOKUP($S206,'USER FORM2'!$B$10:$AU$21,7,FALSE)),"",VLOOKUP($S206,'USER FORM2'!$B$10:$AU$21,7,FALSE))</f>
        <v/>
      </c>
      <c r="M206" s="341" t="str">
        <f>IF(ISERROR(VLOOKUP($S206,'USER FORM2'!$B$10:$BB$21,51,FALSE)),"",VLOOKUP($S206,'USER FORM2'!$B$10:$BB$21,51,FALSE))</f>
        <v/>
      </c>
      <c r="N206" s="341" t="str">
        <f>IF(ISERROR(VLOOKUP($S206,'USER FORM2'!$B$10:$BB$21,52,FALSE)),"",VLOOKUP($S206,'USER FORM2'!$B$10:$BB$21,52,FALSE))</f>
        <v/>
      </c>
      <c r="O206" s="341" t="str">
        <f>IF(ISERROR(VLOOKUP($S206,'USER FORM2'!$B$10:$BB$21,12,FALSE)),"",VLOOKUP($S206,'USER FORM2'!$B$10:$BB$21,12,FALSE))</f>
        <v/>
      </c>
      <c r="P206" s="342" t="str">
        <f>IF(ISERROR(VLOOKUP($S206,'USER FORM2'!$B$10:$BB$21,13,FALSE)),"",IF(VLOOKUP($S206,'USER FORM2'!$B$10:$BB$21,13,FALSE)="","",VLOOKUP($S206,'USER FORM2'!$B$10:$BB$21,13,FALSE)))</f>
        <v/>
      </c>
      <c r="Q206" s="342" t="str">
        <f>IF(ISERROR(VLOOKUP($S206,'USER FORM2'!$B$10:$BB$21,16,FALSE)),"",VLOOKUP($S206,'USER FORM2'!$B$10:$BB$21,16,FALSE))</f>
        <v/>
      </c>
      <c r="R206" s="342" t="str">
        <f>IF(ISERROR(VLOOKUP($S206,'USER FORM2'!$B$10:$AW$21,43,FALSE)),"",VLOOKUP($S206,'USER FORM2'!$B$10:$AW$21,43,FALSE))</f>
        <v/>
      </c>
      <c r="S206" s="340" t="str">
        <f>IF('USER FORM3'!C207="","",'USER FORM3'!C207)</f>
        <v/>
      </c>
      <c r="T206" s="340" t="str">
        <f>IF('USER FORM3'!D207="","",'USER FORM3'!D207)</f>
        <v/>
      </c>
      <c r="U206" s="340" t="str">
        <f>IF('USER FORM3'!E207="","",'USER FORM3'!E207)</f>
        <v/>
      </c>
      <c r="V206" s="340" t="str">
        <f>IF('USER FORM3'!F207="","",'USER FORM3'!F207)</f>
        <v/>
      </c>
      <c r="W206" s="340" t="str">
        <f>IF('USER FORM3'!G207="","",'USER FORM3'!G207)</f>
        <v/>
      </c>
      <c r="X206" s="340" t="str">
        <f>IF('USER FORM3'!H207="","",'USER FORM3'!H207)</f>
        <v/>
      </c>
      <c r="Y206" s="340" t="str">
        <f>IF('USER FORM3'!I207="","",'USER FORM3'!I207)</f>
        <v/>
      </c>
      <c r="Z206" s="340" t="str">
        <f>IF('USER FORM3'!J207="","",'USER FORM3'!J207)</f>
        <v/>
      </c>
      <c r="AA206" s="340" t="str">
        <f>IF('USER FORM3'!K207="","",'USER FORM3'!K207)</f>
        <v/>
      </c>
      <c r="AB206" s="340" t="str">
        <f>IF('USER FORM3'!L207="","",'USER FORM3'!L207)</f>
        <v/>
      </c>
      <c r="AC206" s="340" t="str">
        <f>IF('USER FORM3'!M207="","",'USER FORM3'!M207)</f>
        <v/>
      </c>
      <c r="AD206" s="340" t="str">
        <f>IF('USER FORM3'!N207="","",'USER FORM3'!N207)</f>
        <v/>
      </c>
      <c r="AE206" s="340" t="str">
        <f>IF('USER FORM3'!O207="","",'USER FORM3'!O207)</f>
        <v/>
      </c>
      <c r="AF206" s="340" t="str">
        <f>IF('USER FORM3'!P207="","",'USER FORM3'!P207)</f>
        <v/>
      </c>
      <c r="AG206" s="340" t="str">
        <f>IF('USER FORM3'!Q207="","",'USER FORM3'!Q207)</f>
        <v/>
      </c>
      <c r="AH206" s="14"/>
      <c r="AI206" s="14"/>
      <c r="AJ206" s="14"/>
      <c r="AK206" s="14"/>
      <c r="AL206" s="14"/>
      <c r="AM206" s="332" t="str">
        <f>'USER FORM3'!$AY$17</f>
        <v/>
      </c>
      <c r="AN206" s="335" t="str">
        <f>'USER FORM3'!$AY$24</f>
        <v/>
      </c>
      <c r="AO206" s="336" t="str">
        <f>'USER FORM3'!$AY$18</f>
        <v/>
      </c>
      <c r="AP206" s="336" t="str">
        <f>'USER FORM3'!$AY$20</f>
        <v/>
      </c>
      <c r="AQ206" s="337" t="str">
        <f>'USER FORM3'!$AY$19</f>
        <v/>
      </c>
      <c r="AR206" s="337" t="str">
        <f>'USER FORM3'!$AY$22</f>
        <v/>
      </c>
      <c r="AS206" s="436" t="str">
        <f>'USER FORM3'!$AY$36</f>
        <v/>
      </c>
      <c r="AT206" s="336">
        <f>'USER FORM3'!$AY$23</f>
        <v>1</v>
      </c>
      <c r="AU206" s="336" t="str">
        <f>'USER FORM3'!$AY$21</f>
        <v/>
      </c>
      <c r="AV206" s="337" t="str">
        <f>IFERROR('USER FORM3'!$AY$25,"")</f>
        <v/>
      </c>
      <c r="AW206" s="338">
        <f>COUNTIFS(DEGREE_TYPE,"Bachelor",'USER FORM2'!$N$10:$N$21,"PROGRAM GRADUATED")+COUNTIFS(DEGREE_TYPE,"Bachelor",'USER FORM2'!$N$10:$N$21,"PROGRAM IN PROGRESS")</f>
        <v>0</v>
      </c>
      <c r="AX206" s="338">
        <f t="shared" si="6"/>
        <v>0</v>
      </c>
      <c r="AY206" s="338">
        <f t="shared" si="7"/>
        <v>0</v>
      </c>
      <c r="AZ206" s="332" t="str">
        <f>'USER FORM2'!$AQ$3</f>
        <v/>
      </c>
      <c r="BA206" s="337" t="str">
        <f>'USER FORM5'!$AP$2</f>
        <v/>
      </c>
      <c r="BB206" s="332" t="str">
        <f>IF('USER FORM5'!$AE$2=0,"",'USER FORM5'!$AE$2)</f>
        <v>NO</v>
      </c>
      <c r="BC206" s="337" t="str">
        <f>'USER FORM5'!$AZ$2</f>
        <v>NO EXTC</v>
      </c>
      <c r="BD206" s="332" t="str">
        <f>IF('USER FEEDBACK'!$C$47=0,"",'USER FEEDBACK'!$C$47)</f>
        <v/>
      </c>
      <c r="BE206" t="str">
        <f>'USER FEEDBACK'!$Q$8</f>
        <v>NO</v>
      </c>
      <c r="BF206" t="str">
        <f>'USER FEEDBACK'!$Q$11</f>
        <v>Missing Information</v>
      </c>
      <c r="BG206" t="str">
        <f>'USER FEEDBACK'!$Q$14</f>
        <v>No</v>
      </c>
      <c r="BH206" t="str">
        <f>'USER FEEDBACK'!$Q$20&amp;" "&amp;'USER FEEDBACK'!$Q$21&amp;" "&amp;'USER FEEDBACK'!$Q$22</f>
        <v xml:space="preserve">  - -  - -</v>
      </c>
      <c r="BI206" t="str">
        <f>'USER FORM1'!$C$65</f>
        <v>VERSION 2</v>
      </c>
      <c r="BJ206">
        <f>'USER FORM4'!$G$38</f>
        <v>0</v>
      </c>
      <c r="BK206">
        <f>'USER FEEDBACK'!$V$7</f>
        <v>0</v>
      </c>
      <c r="BL206" t="str">
        <f>(IF(OR('USER FEEDBACK'!$Z$64,'USER FEEDBACK'!$Z$31="Q4R"),"Y","N"))</f>
        <v>N</v>
      </c>
      <c r="BM206">
        <f>'USER FORM1'!$D$25</f>
        <v>0</v>
      </c>
      <c r="BN206">
        <f>'USER FORM1'!$D$26</f>
        <v>0</v>
      </c>
      <c r="BO206">
        <f>'USER FORM1'!$D$27</f>
        <v>0</v>
      </c>
      <c r="BP206" t="str">
        <f>IF('USER FEEDBACK'!$AA$64=TRUE, "Y","N")</f>
        <v>N</v>
      </c>
      <c r="BQ206" t="str">
        <f>IF('USER FEEDBACK'!$AC$64=TRUE, "Y","N")</f>
        <v>N</v>
      </c>
      <c r="BR206" t="str">
        <f>IF('USER FEEDBACK'!$AB$64=TRUE, "Y","N")</f>
        <v>N</v>
      </c>
      <c r="BS206" t="str">
        <f>IF('USER FEEDBACK'!$AD$64=TRUE, "Y","N")</f>
        <v>N</v>
      </c>
      <c r="BT206" t="str">
        <f>IF('USER FEEDBACK'!$AE$64=TRUE, "Y","N")</f>
        <v>N</v>
      </c>
      <c r="BU206" t="str">
        <f>IF('USER FEEDBACK'!$AF$64=TRUE, "Y","N")</f>
        <v>N</v>
      </c>
      <c r="BV206">
        <f>'CHECK CONTEXT'!$B$8</f>
        <v>0</v>
      </c>
      <c r="BW206" s="15">
        <f>'CHECK CONTEXT'!$B$12</f>
        <v>0</v>
      </c>
      <c r="BX206">
        <f>'CHECK CONTEXT'!$I$5</f>
        <v>0</v>
      </c>
      <c r="BY206">
        <f ca="1">SUM('USER FEEDBACK'!$G$7:$G$17)</f>
        <v>0</v>
      </c>
      <c r="BZ206">
        <f>'CHECK CONTEXT'!$B$5</f>
        <v>0</v>
      </c>
      <c r="CA206">
        <f>'CHECK CONTEXT'!$B$6</f>
        <v>0</v>
      </c>
      <c r="CB206">
        <f>'CHECK CONTEXT'!$B$7</f>
        <v>0</v>
      </c>
      <c r="CC206">
        <f>'CHECK CONTEXT'!$B$8</f>
        <v>0</v>
      </c>
      <c r="CD206">
        <f>'CHECK CONTEXT'!$B$9</f>
        <v>0</v>
      </c>
    </row>
    <row r="207" spans="1:82">
      <c r="A207" s="332" t="str">
        <f>IF('USER FORM1'!$C$10="","",'USER FORM1'!$C$10)</f>
        <v/>
      </c>
      <c r="B207" s="332" t="str">
        <f>IF('USER FORM1'!$D$10="","",'USER FORM1'!$D$10)</f>
        <v/>
      </c>
      <c r="C207" s="332" t="str">
        <f>TRIM(IF('USER FORM1'!$E$10="", "",'USER FORM1'!$E$10))</f>
        <v/>
      </c>
      <c r="D207" s="332" t="str">
        <f>IF('USER FORM1'!$F$10="","",'USER FORM1'!$F$10)</f>
        <v/>
      </c>
      <c r="E207" s="332" t="str">
        <f>IF('USER FORM1'!$G$10="", "",'USER FORM1'!$G$10)</f>
        <v/>
      </c>
      <c r="F207" s="339" t="s">
        <v>16107</v>
      </c>
      <c r="G207" s="340" t="str">
        <f>IF(ISERROR(VLOOKUP($S207,'USER FORM2'!$B$10:$AU$21,2,FALSE)),"",VLOOKUP($S207,'USER FORM2'!$B$10:$AU$21,2,FALSE))</f>
        <v/>
      </c>
      <c r="H207" s="340" t="str">
        <f>IF(ISERROR(VLOOKUP($S207,'USER FORM2'!$B$10:$AU$21,3,FALSE)),"",VLOOKUP($S207,'USER FORM2'!$B$10:$AU$21,3,FALSE))</f>
        <v/>
      </c>
      <c r="I207" s="340" t="str">
        <f>IF(ISERROR(VLOOKUP($S207,'USER FORM2'!$B$10:$AU$21,4,FALSE)),"",VLOOKUP($S207,'USER FORM2'!$B$10:$AU$21,4,FALSE))</f>
        <v/>
      </c>
      <c r="J207" s="340" t="str">
        <f>IF(ISERROR(VLOOKUP($S207,'USER FORM2'!$B$10:$AU$21,5,FALSE)),"",VLOOKUP($S207,'USER FORM2'!$B$10:$AU$21,5,FALSE))</f>
        <v/>
      </c>
      <c r="K207" s="340" t="str">
        <f>IF(ISERROR(VLOOKUP($S207,'USER FORM2'!$B$10:$AU$21,6,FALSE)),"",VLOOKUP($S207,'USER FORM2'!$B$10:$AU$21,6,FALSE))</f>
        <v/>
      </c>
      <c r="L207" s="340" t="str">
        <f>IF(ISERROR(VLOOKUP($S207,'USER FORM2'!$B$10:$AU$21,7,FALSE)),"",VLOOKUP($S207,'USER FORM2'!$B$10:$AU$21,7,FALSE))</f>
        <v/>
      </c>
      <c r="M207" s="341" t="str">
        <f>IF(ISERROR(VLOOKUP($S207,'USER FORM2'!$B$10:$BB$21,51,FALSE)),"",VLOOKUP($S207,'USER FORM2'!$B$10:$BB$21,51,FALSE))</f>
        <v/>
      </c>
      <c r="N207" s="341" t="str">
        <f>IF(ISERROR(VLOOKUP($S207,'USER FORM2'!$B$10:$BB$21,52,FALSE)),"",VLOOKUP($S207,'USER FORM2'!$B$10:$BB$21,52,FALSE))</f>
        <v/>
      </c>
      <c r="O207" s="341" t="str">
        <f>IF(ISERROR(VLOOKUP($S207,'USER FORM2'!$B$10:$BB$21,12,FALSE)),"",VLOOKUP($S207,'USER FORM2'!$B$10:$BB$21,12,FALSE))</f>
        <v/>
      </c>
      <c r="P207" s="342" t="str">
        <f>IF(ISERROR(VLOOKUP($S207,'USER FORM2'!$B$10:$BB$21,13,FALSE)),"",IF(VLOOKUP($S207,'USER FORM2'!$B$10:$BB$21,13,FALSE)="","",VLOOKUP($S207,'USER FORM2'!$B$10:$BB$21,13,FALSE)))</f>
        <v/>
      </c>
      <c r="Q207" s="342" t="str">
        <f>IF(ISERROR(VLOOKUP($S207,'USER FORM2'!$B$10:$BB$21,16,FALSE)),"",VLOOKUP($S207,'USER FORM2'!$B$10:$BB$21,16,FALSE))</f>
        <v/>
      </c>
      <c r="R207" s="342" t="str">
        <f>IF(ISERROR(VLOOKUP($S207,'USER FORM2'!$B$10:$AW$21,43,FALSE)),"",VLOOKUP($S207,'USER FORM2'!$B$10:$AW$21,43,FALSE))</f>
        <v/>
      </c>
      <c r="S207" s="340" t="str">
        <f>IF('USER FORM3'!C208="","",'USER FORM3'!C208)</f>
        <v/>
      </c>
      <c r="T207" s="340" t="str">
        <f>IF('USER FORM3'!D208="","",'USER FORM3'!D208)</f>
        <v/>
      </c>
      <c r="U207" s="340" t="str">
        <f>IF('USER FORM3'!E208="","",'USER FORM3'!E208)</f>
        <v/>
      </c>
      <c r="V207" s="340" t="str">
        <f>IF('USER FORM3'!F208="","",'USER FORM3'!F208)</f>
        <v/>
      </c>
      <c r="W207" s="340" t="str">
        <f>IF('USER FORM3'!G208="","",'USER FORM3'!G208)</f>
        <v/>
      </c>
      <c r="X207" s="340" t="str">
        <f>IF('USER FORM3'!H208="","",'USER FORM3'!H208)</f>
        <v/>
      </c>
      <c r="Y207" s="340" t="str">
        <f>IF('USER FORM3'!I208="","",'USER FORM3'!I208)</f>
        <v/>
      </c>
      <c r="Z207" s="340" t="str">
        <f>IF('USER FORM3'!J208="","",'USER FORM3'!J208)</f>
        <v/>
      </c>
      <c r="AA207" s="340" t="str">
        <f>IF('USER FORM3'!K208="","",'USER FORM3'!K208)</f>
        <v/>
      </c>
      <c r="AB207" s="340" t="str">
        <f>IF('USER FORM3'!L208="","",'USER FORM3'!L208)</f>
        <v/>
      </c>
      <c r="AC207" s="340" t="str">
        <f>IF('USER FORM3'!M208="","",'USER FORM3'!M208)</f>
        <v/>
      </c>
      <c r="AD207" s="340" t="str">
        <f>IF('USER FORM3'!N208="","",'USER FORM3'!N208)</f>
        <v/>
      </c>
      <c r="AE207" s="340" t="str">
        <f>IF('USER FORM3'!O208="","",'USER FORM3'!O208)</f>
        <v/>
      </c>
      <c r="AF207" s="340" t="str">
        <f>IF('USER FORM3'!P208="","",'USER FORM3'!P208)</f>
        <v/>
      </c>
      <c r="AG207" s="340" t="str">
        <f>IF('USER FORM3'!Q208="","",'USER FORM3'!Q208)</f>
        <v/>
      </c>
      <c r="AH207" s="14"/>
      <c r="AI207" s="14"/>
      <c r="AJ207" s="14"/>
      <c r="AK207" s="14"/>
      <c r="AL207" s="14"/>
      <c r="AM207" s="332" t="str">
        <f>'USER FORM3'!$AY$17</f>
        <v/>
      </c>
      <c r="AN207" s="335" t="str">
        <f>'USER FORM3'!$AY$24</f>
        <v/>
      </c>
      <c r="AO207" s="336" t="str">
        <f>'USER FORM3'!$AY$18</f>
        <v/>
      </c>
      <c r="AP207" s="336" t="str">
        <f>'USER FORM3'!$AY$20</f>
        <v/>
      </c>
      <c r="AQ207" s="337" t="str">
        <f>'USER FORM3'!$AY$19</f>
        <v/>
      </c>
      <c r="AR207" s="337" t="str">
        <f>'USER FORM3'!$AY$22</f>
        <v/>
      </c>
      <c r="AS207" s="436" t="str">
        <f>'USER FORM3'!$AY$36</f>
        <v/>
      </c>
      <c r="AT207" s="336">
        <f>'USER FORM3'!$AY$23</f>
        <v>1</v>
      </c>
      <c r="AU207" s="336" t="str">
        <f>'USER FORM3'!$AY$21</f>
        <v/>
      </c>
      <c r="AV207" s="337" t="str">
        <f>IFERROR('USER FORM3'!$AY$25,"")</f>
        <v/>
      </c>
      <c r="AW207" s="338">
        <f>COUNTIFS(DEGREE_TYPE,"Bachelor",'USER FORM2'!$N$10:$N$21,"PROGRAM GRADUATED")+COUNTIFS(DEGREE_TYPE,"Bachelor",'USER FORM2'!$N$10:$N$21,"PROGRAM IN PROGRESS")</f>
        <v>0</v>
      </c>
      <c r="AX207" s="338">
        <f t="shared" si="6"/>
        <v>0</v>
      </c>
      <c r="AY207" s="338">
        <f t="shared" si="7"/>
        <v>0</v>
      </c>
      <c r="AZ207" s="332" t="str">
        <f>'USER FORM2'!$AQ$3</f>
        <v/>
      </c>
      <c r="BA207" s="337" t="str">
        <f>'USER FORM5'!$AP$2</f>
        <v/>
      </c>
      <c r="BB207" s="332" t="str">
        <f>IF('USER FORM5'!$AE$2=0,"",'USER FORM5'!$AE$2)</f>
        <v>NO</v>
      </c>
      <c r="BC207" s="337" t="str">
        <f>'USER FORM5'!$AZ$2</f>
        <v>NO EXTC</v>
      </c>
      <c r="BD207" s="332" t="str">
        <f>IF('USER FEEDBACK'!$C$47=0,"",'USER FEEDBACK'!$C$47)</f>
        <v/>
      </c>
      <c r="BE207" t="str">
        <f>'USER FEEDBACK'!$Q$8</f>
        <v>NO</v>
      </c>
      <c r="BF207" t="str">
        <f>'USER FEEDBACK'!$Q$11</f>
        <v>Missing Information</v>
      </c>
      <c r="BG207" t="str">
        <f>'USER FEEDBACK'!$Q$14</f>
        <v>No</v>
      </c>
      <c r="BH207" t="str">
        <f>'USER FEEDBACK'!$Q$20&amp;" "&amp;'USER FEEDBACK'!$Q$21&amp;" "&amp;'USER FEEDBACK'!$Q$22</f>
        <v xml:space="preserve">  - -  - -</v>
      </c>
      <c r="BI207" t="str">
        <f>'USER FORM1'!$C$65</f>
        <v>VERSION 2</v>
      </c>
      <c r="BJ207">
        <f>'USER FORM4'!$G$38</f>
        <v>0</v>
      </c>
      <c r="BK207">
        <f>'USER FEEDBACK'!$V$7</f>
        <v>0</v>
      </c>
      <c r="BL207" t="str">
        <f>(IF(OR('USER FEEDBACK'!$Z$64,'USER FEEDBACK'!$Z$31="Q4R"),"Y","N"))</f>
        <v>N</v>
      </c>
      <c r="BM207">
        <f>'USER FORM1'!$D$25</f>
        <v>0</v>
      </c>
      <c r="BN207">
        <f>'USER FORM1'!$D$26</f>
        <v>0</v>
      </c>
      <c r="BO207">
        <f>'USER FORM1'!$D$27</f>
        <v>0</v>
      </c>
      <c r="BP207" t="str">
        <f>IF('USER FEEDBACK'!$AA$64=TRUE, "Y","N")</f>
        <v>N</v>
      </c>
      <c r="BQ207" t="str">
        <f>IF('USER FEEDBACK'!$AC$64=TRUE, "Y","N")</f>
        <v>N</v>
      </c>
      <c r="BR207" t="str">
        <f>IF('USER FEEDBACK'!$AB$64=TRUE, "Y","N")</f>
        <v>N</v>
      </c>
      <c r="BS207" t="str">
        <f>IF('USER FEEDBACK'!$AD$64=TRUE, "Y","N")</f>
        <v>N</v>
      </c>
      <c r="BT207" t="str">
        <f>IF('USER FEEDBACK'!$AE$64=TRUE, "Y","N")</f>
        <v>N</v>
      </c>
      <c r="BU207" t="str">
        <f>IF('USER FEEDBACK'!$AF$64=TRUE, "Y","N")</f>
        <v>N</v>
      </c>
      <c r="BV207">
        <f>'CHECK CONTEXT'!$B$8</f>
        <v>0</v>
      </c>
      <c r="BW207" s="15">
        <f>'CHECK CONTEXT'!$B$12</f>
        <v>0</v>
      </c>
      <c r="BX207">
        <f>'CHECK CONTEXT'!$I$5</f>
        <v>0</v>
      </c>
      <c r="BY207">
        <f ca="1">SUM('USER FEEDBACK'!$G$7:$G$17)</f>
        <v>0</v>
      </c>
      <c r="BZ207">
        <f>'CHECK CONTEXT'!$B$5</f>
        <v>0</v>
      </c>
      <c r="CA207">
        <f>'CHECK CONTEXT'!$B$6</f>
        <v>0</v>
      </c>
      <c r="CB207">
        <f>'CHECK CONTEXT'!$B$7</f>
        <v>0</v>
      </c>
      <c r="CC207">
        <f>'CHECK CONTEXT'!$B$8</f>
        <v>0</v>
      </c>
      <c r="CD207">
        <f>'CHECK CONTEXT'!$B$9</f>
        <v>0</v>
      </c>
    </row>
    <row r="208" spans="1:82">
      <c r="A208" s="332" t="str">
        <f>IF('USER FORM1'!$C$10="","",'USER FORM1'!$C$10)</f>
        <v/>
      </c>
      <c r="B208" s="332" t="str">
        <f>IF('USER FORM1'!$D$10="","",'USER FORM1'!$D$10)</f>
        <v/>
      </c>
      <c r="C208" s="332" t="str">
        <f>TRIM(IF('USER FORM1'!$E$10="", "",'USER FORM1'!$E$10))</f>
        <v/>
      </c>
      <c r="D208" s="332" t="str">
        <f>IF('USER FORM1'!$F$10="","",'USER FORM1'!$F$10)</f>
        <v/>
      </c>
      <c r="E208" s="332" t="str">
        <f>IF('USER FORM1'!$G$10="", "",'USER FORM1'!$G$10)</f>
        <v/>
      </c>
      <c r="F208" s="339" t="s">
        <v>16107</v>
      </c>
      <c r="G208" s="340" t="str">
        <f>IF(ISERROR(VLOOKUP($S208,'USER FORM2'!$B$10:$AU$21,2,FALSE)),"",VLOOKUP($S208,'USER FORM2'!$B$10:$AU$21,2,FALSE))</f>
        <v/>
      </c>
      <c r="H208" s="340" t="str">
        <f>IF(ISERROR(VLOOKUP($S208,'USER FORM2'!$B$10:$AU$21,3,FALSE)),"",VLOOKUP($S208,'USER FORM2'!$B$10:$AU$21,3,FALSE))</f>
        <v/>
      </c>
      <c r="I208" s="340" t="str">
        <f>IF(ISERROR(VLOOKUP($S208,'USER FORM2'!$B$10:$AU$21,4,FALSE)),"",VLOOKUP($S208,'USER FORM2'!$B$10:$AU$21,4,FALSE))</f>
        <v/>
      </c>
      <c r="J208" s="340" t="str">
        <f>IF(ISERROR(VLOOKUP($S208,'USER FORM2'!$B$10:$AU$21,5,FALSE)),"",VLOOKUP($S208,'USER FORM2'!$B$10:$AU$21,5,FALSE))</f>
        <v/>
      </c>
      <c r="K208" s="340" t="str">
        <f>IF(ISERROR(VLOOKUP($S208,'USER FORM2'!$B$10:$AU$21,6,FALSE)),"",VLOOKUP($S208,'USER FORM2'!$B$10:$AU$21,6,FALSE))</f>
        <v/>
      </c>
      <c r="L208" s="340" t="str">
        <f>IF(ISERROR(VLOOKUP($S208,'USER FORM2'!$B$10:$AU$21,7,FALSE)),"",VLOOKUP($S208,'USER FORM2'!$B$10:$AU$21,7,FALSE))</f>
        <v/>
      </c>
      <c r="M208" s="341" t="str">
        <f>IF(ISERROR(VLOOKUP($S208,'USER FORM2'!$B$10:$BB$21,51,FALSE)),"",VLOOKUP($S208,'USER FORM2'!$B$10:$BB$21,51,FALSE))</f>
        <v/>
      </c>
      <c r="N208" s="341" t="str">
        <f>IF(ISERROR(VLOOKUP($S208,'USER FORM2'!$B$10:$BB$21,52,FALSE)),"",VLOOKUP($S208,'USER FORM2'!$B$10:$BB$21,52,FALSE))</f>
        <v/>
      </c>
      <c r="O208" s="341" t="str">
        <f>IF(ISERROR(VLOOKUP($S208,'USER FORM2'!$B$10:$BB$21,12,FALSE)),"",VLOOKUP($S208,'USER FORM2'!$B$10:$BB$21,12,FALSE))</f>
        <v/>
      </c>
      <c r="P208" s="342" t="str">
        <f>IF(ISERROR(VLOOKUP($S208,'USER FORM2'!$B$10:$BB$21,13,FALSE)),"",IF(VLOOKUP($S208,'USER FORM2'!$B$10:$BB$21,13,FALSE)="","",VLOOKUP($S208,'USER FORM2'!$B$10:$BB$21,13,FALSE)))</f>
        <v/>
      </c>
      <c r="Q208" s="342" t="str">
        <f>IF(ISERROR(VLOOKUP($S208,'USER FORM2'!$B$10:$BB$21,16,FALSE)),"",VLOOKUP($S208,'USER FORM2'!$B$10:$BB$21,16,FALSE))</f>
        <v/>
      </c>
      <c r="R208" s="342" t="str">
        <f>IF(ISERROR(VLOOKUP($S208,'USER FORM2'!$B$10:$AW$21,43,FALSE)),"",VLOOKUP($S208,'USER FORM2'!$B$10:$AW$21,43,FALSE))</f>
        <v/>
      </c>
      <c r="S208" s="340" t="str">
        <f>IF('USER FORM3'!C209="","",'USER FORM3'!C209)</f>
        <v/>
      </c>
      <c r="T208" s="340" t="str">
        <f>IF('USER FORM3'!D209="","",'USER FORM3'!D209)</f>
        <v/>
      </c>
      <c r="U208" s="340" t="str">
        <f>IF('USER FORM3'!E209="","",'USER FORM3'!E209)</f>
        <v/>
      </c>
      <c r="V208" s="340" t="str">
        <f>IF('USER FORM3'!F209="","",'USER FORM3'!F209)</f>
        <v/>
      </c>
      <c r="W208" s="340" t="str">
        <f>IF('USER FORM3'!G209="","",'USER FORM3'!G209)</f>
        <v/>
      </c>
      <c r="X208" s="340" t="str">
        <f>IF('USER FORM3'!H209="","",'USER FORM3'!H209)</f>
        <v/>
      </c>
      <c r="Y208" s="340" t="str">
        <f>IF('USER FORM3'!I209="","",'USER FORM3'!I209)</f>
        <v/>
      </c>
      <c r="Z208" s="340" t="str">
        <f>IF('USER FORM3'!J209="","",'USER FORM3'!J209)</f>
        <v/>
      </c>
      <c r="AA208" s="340" t="str">
        <f>IF('USER FORM3'!K209="","",'USER FORM3'!K209)</f>
        <v/>
      </c>
      <c r="AB208" s="340" t="str">
        <f>IF('USER FORM3'!L209="","",'USER FORM3'!L209)</f>
        <v/>
      </c>
      <c r="AC208" s="340" t="str">
        <f>IF('USER FORM3'!M209="","",'USER FORM3'!M209)</f>
        <v/>
      </c>
      <c r="AD208" s="340" t="str">
        <f>IF('USER FORM3'!N209="","",'USER FORM3'!N209)</f>
        <v/>
      </c>
      <c r="AE208" s="340" t="str">
        <f>IF('USER FORM3'!O209="","",'USER FORM3'!O209)</f>
        <v/>
      </c>
      <c r="AF208" s="340" t="str">
        <f>IF('USER FORM3'!P209="","",'USER FORM3'!P209)</f>
        <v/>
      </c>
      <c r="AG208" s="340" t="str">
        <f>IF('USER FORM3'!Q209="","",'USER FORM3'!Q209)</f>
        <v/>
      </c>
      <c r="AH208" s="14"/>
      <c r="AI208" s="14"/>
      <c r="AJ208" s="14"/>
      <c r="AK208" s="14"/>
      <c r="AL208" s="14"/>
      <c r="AM208" s="332" t="str">
        <f>'USER FORM3'!$AY$17</f>
        <v/>
      </c>
      <c r="AN208" s="335" t="str">
        <f>'USER FORM3'!$AY$24</f>
        <v/>
      </c>
      <c r="AO208" s="336" t="str">
        <f>'USER FORM3'!$AY$18</f>
        <v/>
      </c>
      <c r="AP208" s="336" t="str">
        <f>'USER FORM3'!$AY$20</f>
        <v/>
      </c>
      <c r="AQ208" s="337" t="str">
        <f>'USER FORM3'!$AY$19</f>
        <v/>
      </c>
      <c r="AR208" s="337" t="str">
        <f>'USER FORM3'!$AY$22</f>
        <v/>
      </c>
      <c r="AS208" s="436" t="str">
        <f>'USER FORM3'!$AY$36</f>
        <v/>
      </c>
      <c r="AT208" s="336">
        <f>'USER FORM3'!$AY$23</f>
        <v>1</v>
      </c>
      <c r="AU208" s="336" t="str">
        <f>'USER FORM3'!$AY$21</f>
        <v/>
      </c>
      <c r="AV208" s="337" t="str">
        <f>IFERROR('USER FORM3'!$AY$25,"")</f>
        <v/>
      </c>
      <c r="AW208" s="338">
        <f>COUNTIFS(DEGREE_TYPE,"Bachelor",'USER FORM2'!$N$10:$N$21,"PROGRAM GRADUATED")+COUNTIFS(DEGREE_TYPE,"Bachelor",'USER FORM2'!$N$10:$N$21,"PROGRAM IN PROGRESS")</f>
        <v>0</v>
      </c>
      <c r="AX208" s="338">
        <f t="shared" si="6"/>
        <v>0</v>
      </c>
      <c r="AY208" s="338">
        <f t="shared" si="7"/>
        <v>0</v>
      </c>
      <c r="AZ208" s="332" t="str">
        <f>'USER FORM2'!$AQ$3</f>
        <v/>
      </c>
      <c r="BA208" s="337" t="str">
        <f>'USER FORM5'!$AP$2</f>
        <v/>
      </c>
      <c r="BB208" s="332" t="str">
        <f>IF('USER FORM5'!$AE$2=0,"",'USER FORM5'!$AE$2)</f>
        <v>NO</v>
      </c>
      <c r="BC208" s="337" t="str">
        <f>'USER FORM5'!$AZ$2</f>
        <v>NO EXTC</v>
      </c>
      <c r="BD208" s="332" t="str">
        <f>IF('USER FEEDBACK'!$C$47=0,"",'USER FEEDBACK'!$C$47)</f>
        <v/>
      </c>
      <c r="BE208" t="str">
        <f>'USER FEEDBACK'!$Q$8</f>
        <v>NO</v>
      </c>
      <c r="BF208" t="str">
        <f>'USER FEEDBACK'!$Q$11</f>
        <v>Missing Information</v>
      </c>
      <c r="BG208" t="str">
        <f>'USER FEEDBACK'!$Q$14</f>
        <v>No</v>
      </c>
      <c r="BH208" t="str">
        <f>'USER FEEDBACK'!$Q$20&amp;" "&amp;'USER FEEDBACK'!$Q$21&amp;" "&amp;'USER FEEDBACK'!$Q$22</f>
        <v xml:space="preserve">  - -  - -</v>
      </c>
      <c r="BI208" t="str">
        <f>'USER FORM1'!$C$65</f>
        <v>VERSION 2</v>
      </c>
      <c r="BJ208">
        <f>'USER FORM4'!$G$38</f>
        <v>0</v>
      </c>
      <c r="BK208">
        <f>'USER FEEDBACK'!$V$7</f>
        <v>0</v>
      </c>
      <c r="BL208" t="str">
        <f>(IF(OR('USER FEEDBACK'!$Z$64,'USER FEEDBACK'!$Z$31="Q4R"),"Y","N"))</f>
        <v>N</v>
      </c>
      <c r="BM208">
        <f>'USER FORM1'!$D$25</f>
        <v>0</v>
      </c>
      <c r="BN208">
        <f>'USER FORM1'!$D$26</f>
        <v>0</v>
      </c>
      <c r="BO208">
        <f>'USER FORM1'!$D$27</f>
        <v>0</v>
      </c>
      <c r="BP208" t="str">
        <f>IF('USER FEEDBACK'!$AA$64=TRUE, "Y","N")</f>
        <v>N</v>
      </c>
      <c r="BQ208" t="str">
        <f>IF('USER FEEDBACK'!$AC$64=TRUE, "Y","N")</f>
        <v>N</v>
      </c>
      <c r="BR208" t="str">
        <f>IF('USER FEEDBACK'!$AB$64=TRUE, "Y","N")</f>
        <v>N</v>
      </c>
      <c r="BS208" t="str">
        <f>IF('USER FEEDBACK'!$AD$64=TRUE, "Y","N")</f>
        <v>N</v>
      </c>
      <c r="BT208" t="str">
        <f>IF('USER FEEDBACK'!$AE$64=TRUE, "Y","N")</f>
        <v>N</v>
      </c>
      <c r="BU208" t="str">
        <f>IF('USER FEEDBACK'!$AF$64=TRUE, "Y","N")</f>
        <v>N</v>
      </c>
      <c r="BV208">
        <f>'CHECK CONTEXT'!$B$8</f>
        <v>0</v>
      </c>
      <c r="BW208" s="15">
        <f>'CHECK CONTEXT'!$B$12</f>
        <v>0</v>
      </c>
      <c r="BX208">
        <f>'CHECK CONTEXT'!$I$5</f>
        <v>0</v>
      </c>
      <c r="BY208">
        <f ca="1">SUM('USER FEEDBACK'!$G$7:$G$17)</f>
        <v>0</v>
      </c>
      <c r="BZ208">
        <f>'CHECK CONTEXT'!$B$5</f>
        <v>0</v>
      </c>
      <c r="CA208">
        <f>'CHECK CONTEXT'!$B$6</f>
        <v>0</v>
      </c>
      <c r="CB208">
        <f>'CHECK CONTEXT'!$B$7</f>
        <v>0</v>
      </c>
      <c r="CC208">
        <f>'CHECK CONTEXT'!$B$8</f>
        <v>0</v>
      </c>
      <c r="CD208">
        <f>'CHECK CONTEXT'!$B$9</f>
        <v>0</v>
      </c>
    </row>
    <row r="209" spans="1:82">
      <c r="A209" s="332" t="str">
        <f>IF('USER FORM1'!$C$10="","",'USER FORM1'!$C$10)</f>
        <v/>
      </c>
      <c r="B209" s="332" t="str">
        <f>IF('USER FORM1'!$D$10="","",'USER FORM1'!$D$10)</f>
        <v/>
      </c>
      <c r="C209" s="332" t="str">
        <f>TRIM(IF('USER FORM1'!$E$10="", "",'USER FORM1'!$E$10))</f>
        <v/>
      </c>
      <c r="D209" s="332" t="str">
        <f>IF('USER FORM1'!$F$10="","",'USER FORM1'!$F$10)</f>
        <v/>
      </c>
      <c r="E209" s="332" t="str">
        <f>IF('USER FORM1'!$G$10="", "",'USER FORM1'!$G$10)</f>
        <v/>
      </c>
      <c r="F209" s="339" t="s">
        <v>16107</v>
      </c>
      <c r="G209" s="340" t="str">
        <f>IF(ISERROR(VLOOKUP($S209,'USER FORM2'!$B$10:$AU$21,2,FALSE)),"",VLOOKUP($S209,'USER FORM2'!$B$10:$AU$21,2,FALSE))</f>
        <v/>
      </c>
      <c r="H209" s="340" t="str">
        <f>IF(ISERROR(VLOOKUP($S209,'USER FORM2'!$B$10:$AU$21,3,FALSE)),"",VLOOKUP($S209,'USER FORM2'!$B$10:$AU$21,3,FALSE))</f>
        <v/>
      </c>
      <c r="I209" s="340" t="str">
        <f>IF(ISERROR(VLOOKUP($S209,'USER FORM2'!$B$10:$AU$21,4,FALSE)),"",VLOOKUP($S209,'USER FORM2'!$B$10:$AU$21,4,FALSE))</f>
        <v/>
      </c>
      <c r="J209" s="340" t="str">
        <f>IF(ISERROR(VLOOKUP($S209,'USER FORM2'!$B$10:$AU$21,5,FALSE)),"",VLOOKUP($S209,'USER FORM2'!$B$10:$AU$21,5,FALSE))</f>
        <v/>
      </c>
      <c r="K209" s="340" t="str">
        <f>IF(ISERROR(VLOOKUP($S209,'USER FORM2'!$B$10:$AU$21,6,FALSE)),"",VLOOKUP($S209,'USER FORM2'!$B$10:$AU$21,6,FALSE))</f>
        <v/>
      </c>
      <c r="L209" s="340" t="str">
        <f>IF(ISERROR(VLOOKUP($S209,'USER FORM2'!$B$10:$AU$21,7,FALSE)),"",VLOOKUP($S209,'USER FORM2'!$B$10:$AU$21,7,FALSE))</f>
        <v/>
      </c>
      <c r="M209" s="341" t="str">
        <f>IF(ISERROR(VLOOKUP($S209,'USER FORM2'!$B$10:$BB$21,51,FALSE)),"",VLOOKUP($S209,'USER FORM2'!$B$10:$BB$21,51,FALSE))</f>
        <v/>
      </c>
      <c r="N209" s="341" t="str">
        <f>IF(ISERROR(VLOOKUP($S209,'USER FORM2'!$B$10:$BB$21,52,FALSE)),"",VLOOKUP($S209,'USER FORM2'!$B$10:$BB$21,52,FALSE))</f>
        <v/>
      </c>
      <c r="O209" s="341" t="str">
        <f>IF(ISERROR(VLOOKUP($S209,'USER FORM2'!$B$10:$BB$21,12,FALSE)),"",VLOOKUP($S209,'USER FORM2'!$B$10:$BB$21,12,FALSE))</f>
        <v/>
      </c>
      <c r="P209" s="342" t="str">
        <f>IF(ISERROR(VLOOKUP($S209,'USER FORM2'!$B$10:$BB$21,13,FALSE)),"",IF(VLOOKUP($S209,'USER FORM2'!$B$10:$BB$21,13,FALSE)="","",VLOOKUP($S209,'USER FORM2'!$B$10:$BB$21,13,FALSE)))</f>
        <v/>
      </c>
      <c r="Q209" s="342" t="str">
        <f>IF(ISERROR(VLOOKUP($S209,'USER FORM2'!$B$10:$BB$21,16,FALSE)),"",VLOOKUP($S209,'USER FORM2'!$B$10:$BB$21,16,FALSE))</f>
        <v/>
      </c>
      <c r="R209" s="342" t="str">
        <f>IF(ISERROR(VLOOKUP($S209,'USER FORM2'!$B$10:$AW$21,43,FALSE)),"",VLOOKUP($S209,'USER FORM2'!$B$10:$AW$21,43,FALSE))</f>
        <v/>
      </c>
      <c r="S209" s="340" t="str">
        <f>IF('USER FORM3'!C210="","",'USER FORM3'!C210)</f>
        <v/>
      </c>
      <c r="T209" s="340" t="str">
        <f>IF('USER FORM3'!D210="","",'USER FORM3'!D210)</f>
        <v/>
      </c>
      <c r="U209" s="340" t="str">
        <f>IF('USER FORM3'!E210="","",'USER FORM3'!E210)</f>
        <v/>
      </c>
      <c r="V209" s="340" t="str">
        <f>IF('USER FORM3'!F210="","",'USER FORM3'!F210)</f>
        <v/>
      </c>
      <c r="W209" s="340" t="str">
        <f>IF('USER FORM3'!G210="","",'USER FORM3'!G210)</f>
        <v/>
      </c>
      <c r="X209" s="340" t="str">
        <f>IF('USER FORM3'!H210="","",'USER FORM3'!H210)</f>
        <v/>
      </c>
      <c r="Y209" s="340" t="str">
        <f>IF('USER FORM3'!I210="","",'USER FORM3'!I210)</f>
        <v/>
      </c>
      <c r="Z209" s="340" t="str">
        <f>IF('USER FORM3'!J210="","",'USER FORM3'!J210)</f>
        <v/>
      </c>
      <c r="AA209" s="340" t="str">
        <f>IF('USER FORM3'!K210="","",'USER FORM3'!K210)</f>
        <v/>
      </c>
      <c r="AB209" s="340" t="str">
        <f>IF('USER FORM3'!L210="","",'USER FORM3'!L210)</f>
        <v/>
      </c>
      <c r="AC209" s="340" t="str">
        <f>IF('USER FORM3'!M210="","",'USER FORM3'!M210)</f>
        <v/>
      </c>
      <c r="AD209" s="340" t="str">
        <f>IF('USER FORM3'!N210="","",'USER FORM3'!N210)</f>
        <v/>
      </c>
      <c r="AE209" s="340" t="str">
        <f>IF('USER FORM3'!O210="","",'USER FORM3'!O210)</f>
        <v/>
      </c>
      <c r="AF209" s="340" t="str">
        <f>IF('USER FORM3'!P210="","",'USER FORM3'!P210)</f>
        <v/>
      </c>
      <c r="AG209" s="340" t="str">
        <f>IF('USER FORM3'!Q210="","",'USER FORM3'!Q210)</f>
        <v/>
      </c>
      <c r="AH209" s="14"/>
      <c r="AI209" s="14"/>
      <c r="AJ209" s="14"/>
      <c r="AK209" s="14"/>
      <c r="AL209" s="14"/>
      <c r="AM209" s="332" t="str">
        <f>'USER FORM3'!$AY$17</f>
        <v/>
      </c>
      <c r="AN209" s="335" t="str">
        <f>'USER FORM3'!$AY$24</f>
        <v/>
      </c>
      <c r="AO209" s="336" t="str">
        <f>'USER FORM3'!$AY$18</f>
        <v/>
      </c>
      <c r="AP209" s="336" t="str">
        <f>'USER FORM3'!$AY$20</f>
        <v/>
      </c>
      <c r="AQ209" s="337" t="str">
        <f>'USER FORM3'!$AY$19</f>
        <v/>
      </c>
      <c r="AR209" s="337" t="str">
        <f>'USER FORM3'!$AY$22</f>
        <v/>
      </c>
      <c r="AS209" s="436" t="str">
        <f>'USER FORM3'!$AY$36</f>
        <v/>
      </c>
      <c r="AT209" s="336">
        <f>'USER FORM3'!$AY$23</f>
        <v>1</v>
      </c>
      <c r="AU209" s="336" t="str">
        <f>'USER FORM3'!$AY$21</f>
        <v/>
      </c>
      <c r="AV209" s="337" t="str">
        <f>IFERROR('USER FORM3'!$AY$25,"")</f>
        <v/>
      </c>
      <c r="AW209" s="338">
        <f>COUNTIFS(DEGREE_TYPE,"Bachelor",'USER FORM2'!$N$10:$N$21,"PROGRAM GRADUATED")+COUNTIFS(DEGREE_TYPE,"Bachelor",'USER FORM2'!$N$10:$N$21,"PROGRAM IN PROGRESS")</f>
        <v>0</v>
      </c>
      <c r="AX209" s="338">
        <f t="shared" si="6"/>
        <v>0</v>
      </c>
      <c r="AY209" s="338">
        <f t="shared" si="7"/>
        <v>0</v>
      </c>
      <c r="AZ209" s="332" t="str">
        <f>'USER FORM2'!$AQ$3</f>
        <v/>
      </c>
      <c r="BA209" s="337" t="str">
        <f>'USER FORM5'!$AP$2</f>
        <v/>
      </c>
      <c r="BB209" s="332" t="str">
        <f>IF('USER FORM5'!$AE$2=0,"",'USER FORM5'!$AE$2)</f>
        <v>NO</v>
      </c>
      <c r="BC209" s="337" t="str">
        <f>'USER FORM5'!$AZ$2</f>
        <v>NO EXTC</v>
      </c>
      <c r="BD209" s="332" t="str">
        <f>IF('USER FEEDBACK'!$C$47=0,"",'USER FEEDBACK'!$C$47)</f>
        <v/>
      </c>
      <c r="BE209" t="str">
        <f>'USER FEEDBACK'!$Q$8</f>
        <v>NO</v>
      </c>
      <c r="BF209" t="str">
        <f>'USER FEEDBACK'!$Q$11</f>
        <v>Missing Information</v>
      </c>
      <c r="BG209" t="str">
        <f>'USER FEEDBACK'!$Q$14</f>
        <v>No</v>
      </c>
      <c r="BH209" t="str">
        <f>'USER FEEDBACK'!$Q$20&amp;" "&amp;'USER FEEDBACK'!$Q$21&amp;" "&amp;'USER FEEDBACK'!$Q$22</f>
        <v xml:space="preserve">  - -  - -</v>
      </c>
      <c r="BI209" t="str">
        <f>'USER FORM1'!$C$65</f>
        <v>VERSION 2</v>
      </c>
      <c r="BJ209">
        <f>'USER FORM4'!$G$38</f>
        <v>0</v>
      </c>
      <c r="BK209">
        <f>'USER FEEDBACK'!$V$7</f>
        <v>0</v>
      </c>
      <c r="BL209" t="str">
        <f>(IF(OR('USER FEEDBACK'!$Z$64,'USER FEEDBACK'!$Z$31="Q4R"),"Y","N"))</f>
        <v>N</v>
      </c>
      <c r="BM209">
        <f>'USER FORM1'!$D$25</f>
        <v>0</v>
      </c>
      <c r="BN209">
        <f>'USER FORM1'!$D$26</f>
        <v>0</v>
      </c>
      <c r="BO209">
        <f>'USER FORM1'!$D$27</f>
        <v>0</v>
      </c>
      <c r="BP209" t="str">
        <f>IF('USER FEEDBACK'!$AA$64=TRUE, "Y","N")</f>
        <v>N</v>
      </c>
      <c r="BQ209" t="str">
        <f>IF('USER FEEDBACK'!$AC$64=TRUE, "Y","N")</f>
        <v>N</v>
      </c>
      <c r="BR209" t="str">
        <f>IF('USER FEEDBACK'!$AB$64=TRUE, "Y","N")</f>
        <v>N</v>
      </c>
      <c r="BS209" t="str">
        <f>IF('USER FEEDBACK'!$AD$64=TRUE, "Y","N")</f>
        <v>N</v>
      </c>
      <c r="BT209" t="str">
        <f>IF('USER FEEDBACK'!$AE$64=TRUE, "Y","N")</f>
        <v>N</v>
      </c>
      <c r="BU209" t="str">
        <f>IF('USER FEEDBACK'!$AF$64=TRUE, "Y","N")</f>
        <v>N</v>
      </c>
      <c r="BV209">
        <f>'CHECK CONTEXT'!$B$8</f>
        <v>0</v>
      </c>
      <c r="BW209" s="15">
        <f>'CHECK CONTEXT'!$B$12</f>
        <v>0</v>
      </c>
      <c r="BX209">
        <f>'CHECK CONTEXT'!$I$5</f>
        <v>0</v>
      </c>
      <c r="BY209">
        <f ca="1">SUM('USER FEEDBACK'!$G$7:$G$17)</f>
        <v>0</v>
      </c>
      <c r="BZ209">
        <f>'CHECK CONTEXT'!$B$5</f>
        <v>0</v>
      </c>
      <c r="CA209">
        <f>'CHECK CONTEXT'!$B$6</f>
        <v>0</v>
      </c>
      <c r="CB209">
        <f>'CHECK CONTEXT'!$B$7</f>
        <v>0</v>
      </c>
      <c r="CC209">
        <f>'CHECK CONTEXT'!$B$8</f>
        <v>0</v>
      </c>
      <c r="CD209">
        <f>'CHECK CONTEXT'!$B$9</f>
        <v>0</v>
      </c>
    </row>
    <row r="210" spans="1:82">
      <c r="A210" s="332" t="str">
        <f>IF('USER FORM1'!$C$10="","",'USER FORM1'!$C$10)</f>
        <v/>
      </c>
      <c r="B210" s="332" t="str">
        <f>IF('USER FORM1'!$D$10="","",'USER FORM1'!$D$10)</f>
        <v/>
      </c>
      <c r="C210" s="332" t="str">
        <f>TRIM(IF('USER FORM1'!$E$10="", "",'USER FORM1'!$E$10))</f>
        <v/>
      </c>
      <c r="D210" s="332" t="str">
        <f>IF('USER FORM1'!$F$10="","",'USER FORM1'!$F$10)</f>
        <v/>
      </c>
      <c r="E210" s="332" t="str">
        <f>IF('USER FORM1'!$G$10="", "",'USER FORM1'!$G$10)</f>
        <v/>
      </c>
      <c r="F210" s="339" t="s">
        <v>16107</v>
      </c>
      <c r="G210" s="340" t="str">
        <f>IF(ISERROR(VLOOKUP($S210,'USER FORM2'!$B$10:$AU$21,2,FALSE)),"",VLOOKUP($S210,'USER FORM2'!$B$10:$AU$21,2,FALSE))</f>
        <v/>
      </c>
      <c r="H210" s="340" t="str">
        <f>IF(ISERROR(VLOOKUP($S210,'USER FORM2'!$B$10:$AU$21,3,FALSE)),"",VLOOKUP($S210,'USER FORM2'!$B$10:$AU$21,3,FALSE))</f>
        <v/>
      </c>
      <c r="I210" s="340" t="str">
        <f>IF(ISERROR(VLOOKUP($S210,'USER FORM2'!$B$10:$AU$21,4,FALSE)),"",VLOOKUP($S210,'USER FORM2'!$B$10:$AU$21,4,FALSE))</f>
        <v/>
      </c>
      <c r="J210" s="340" t="str">
        <f>IF(ISERROR(VLOOKUP($S210,'USER FORM2'!$B$10:$AU$21,5,FALSE)),"",VLOOKUP($S210,'USER FORM2'!$B$10:$AU$21,5,FALSE))</f>
        <v/>
      </c>
      <c r="K210" s="340" t="str">
        <f>IF(ISERROR(VLOOKUP($S210,'USER FORM2'!$B$10:$AU$21,6,FALSE)),"",VLOOKUP($S210,'USER FORM2'!$B$10:$AU$21,6,FALSE))</f>
        <v/>
      </c>
      <c r="L210" s="340" t="str">
        <f>IF(ISERROR(VLOOKUP($S210,'USER FORM2'!$B$10:$AU$21,7,FALSE)),"",VLOOKUP($S210,'USER FORM2'!$B$10:$AU$21,7,FALSE))</f>
        <v/>
      </c>
      <c r="M210" s="341" t="str">
        <f>IF(ISERROR(VLOOKUP($S210,'USER FORM2'!$B$10:$BB$21,51,FALSE)),"",VLOOKUP($S210,'USER FORM2'!$B$10:$BB$21,51,FALSE))</f>
        <v/>
      </c>
      <c r="N210" s="341" t="str">
        <f>IF(ISERROR(VLOOKUP($S210,'USER FORM2'!$B$10:$BB$21,52,FALSE)),"",VLOOKUP($S210,'USER FORM2'!$B$10:$BB$21,52,FALSE))</f>
        <v/>
      </c>
      <c r="O210" s="341" t="str">
        <f>IF(ISERROR(VLOOKUP($S210,'USER FORM2'!$B$10:$BB$21,12,FALSE)),"",VLOOKUP($S210,'USER FORM2'!$B$10:$BB$21,12,FALSE))</f>
        <v/>
      </c>
      <c r="P210" s="342" t="str">
        <f>IF(ISERROR(VLOOKUP($S210,'USER FORM2'!$B$10:$BB$21,13,FALSE)),"",IF(VLOOKUP($S210,'USER FORM2'!$B$10:$BB$21,13,FALSE)="","",VLOOKUP($S210,'USER FORM2'!$B$10:$BB$21,13,FALSE)))</f>
        <v/>
      </c>
      <c r="Q210" s="342" t="str">
        <f>IF(ISERROR(VLOOKUP($S210,'USER FORM2'!$B$10:$BB$21,16,FALSE)),"",VLOOKUP($S210,'USER FORM2'!$B$10:$BB$21,16,FALSE))</f>
        <v/>
      </c>
      <c r="R210" s="342" t="str">
        <f>IF(ISERROR(VLOOKUP($S210,'USER FORM2'!$B$10:$AW$21,43,FALSE)),"",VLOOKUP($S210,'USER FORM2'!$B$10:$AW$21,43,FALSE))</f>
        <v/>
      </c>
      <c r="S210" s="340" t="str">
        <f>IF('USER FORM3'!C211="","",'USER FORM3'!C211)</f>
        <v/>
      </c>
      <c r="T210" s="340" t="str">
        <f>IF('USER FORM3'!D211="","",'USER FORM3'!D211)</f>
        <v/>
      </c>
      <c r="U210" s="340" t="str">
        <f>IF('USER FORM3'!E211="","",'USER FORM3'!E211)</f>
        <v/>
      </c>
      <c r="V210" s="340" t="str">
        <f>IF('USER FORM3'!F211="","",'USER FORM3'!F211)</f>
        <v/>
      </c>
      <c r="W210" s="340" t="str">
        <f>IF('USER FORM3'!G211="","",'USER FORM3'!G211)</f>
        <v/>
      </c>
      <c r="X210" s="340" t="str">
        <f>IF('USER FORM3'!H211="","",'USER FORM3'!H211)</f>
        <v/>
      </c>
      <c r="Y210" s="340" t="str">
        <f>IF('USER FORM3'!I211="","",'USER FORM3'!I211)</f>
        <v/>
      </c>
      <c r="Z210" s="340" t="str">
        <f>IF('USER FORM3'!J211="","",'USER FORM3'!J211)</f>
        <v/>
      </c>
      <c r="AA210" s="340" t="str">
        <f>IF('USER FORM3'!K211="","",'USER FORM3'!K211)</f>
        <v/>
      </c>
      <c r="AB210" s="340" t="str">
        <f>IF('USER FORM3'!L211="","",'USER FORM3'!L211)</f>
        <v/>
      </c>
      <c r="AC210" s="340" t="str">
        <f>IF('USER FORM3'!M211="","",'USER FORM3'!M211)</f>
        <v/>
      </c>
      <c r="AD210" s="340" t="str">
        <f>IF('USER FORM3'!N211="","",'USER FORM3'!N211)</f>
        <v/>
      </c>
      <c r="AE210" s="340" t="str">
        <f>IF('USER FORM3'!O211="","",'USER FORM3'!O211)</f>
        <v/>
      </c>
      <c r="AF210" s="340" t="str">
        <f>IF('USER FORM3'!P211="","",'USER FORM3'!P211)</f>
        <v/>
      </c>
      <c r="AG210" s="340" t="str">
        <f>IF('USER FORM3'!Q211="","",'USER FORM3'!Q211)</f>
        <v/>
      </c>
      <c r="AH210" s="14"/>
      <c r="AI210" s="14"/>
      <c r="AJ210" s="14"/>
      <c r="AK210" s="14"/>
      <c r="AL210" s="14"/>
      <c r="AM210" s="332" t="str">
        <f>'USER FORM3'!$AY$17</f>
        <v/>
      </c>
      <c r="AN210" s="335" t="str">
        <f>'USER FORM3'!$AY$24</f>
        <v/>
      </c>
      <c r="AO210" s="336" t="str">
        <f>'USER FORM3'!$AY$18</f>
        <v/>
      </c>
      <c r="AP210" s="336" t="str">
        <f>'USER FORM3'!$AY$20</f>
        <v/>
      </c>
      <c r="AQ210" s="337" t="str">
        <f>'USER FORM3'!$AY$19</f>
        <v/>
      </c>
      <c r="AR210" s="337" t="str">
        <f>'USER FORM3'!$AY$22</f>
        <v/>
      </c>
      <c r="AS210" s="436" t="str">
        <f>'USER FORM3'!$AY$36</f>
        <v/>
      </c>
      <c r="AT210" s="336">
        <f>'USER FORM3'!$AY$23</f>
        <v>1</v>
      </c>
      <c r="AU210" s="336" t="str">
        <f>'USER FORM3'!$AY$21</f>
        <v/>
      </c>
      <c r="AV210" s="337" t="str">
        <f>IFERROR('USER FORM3'!$AY$25,"")</f>
        <v/>
      </c>
      <c r="AW210" s="338">
        <f>COUNTIFS(DEGREE_TYPE,"Bachelor",'USER FORM2'!$N$10:$N$21,"PROGRAM GRADUATED")+COUNTIFS(DEGREE_TYPE,"Bachelor",'USER FORM2'!$N$10:$N$21,"PROGRAM IN PROGRESS")</f>
        <v>0</v>
      </c>
      <c r="AX210" s="338">
        <f t="shared" si="6"/>
        <v>0</v>
      </c>
      <c r="AY210" s="338">
        <f t="shared" si="7"/>
        <v>0</v>
      </c>
      <c r="AZ210" s="332" t="str">
        <f>'USER FORM2'!$AQ$3</f>
        <v/>
      </c>
      <c r="BA210" s="337" t="str">
        <f>'USER FORM5'!$AP$2</f>
        <v/>
      </c>
      <c r="BB210" s="332" t="str">
        <f>IF('USER FORM5'!$AE$2=0,"",'USER FORM5'!$AE$2)</f>
        <v>NO</v>
      </c>
      <c r="BC210" s="337" t="str">
        <f>'USER FORM5'!$AZ$2</f>
        <v>NO EXTC</v>
      </c>
      <c r="BD210" s="332" t="str">
        <f>IF('USER FEEDBACK'!$C$47=0,"",'USER FEEDBACK'!$C$47)</f>
        <v/>
      </c>
      <c r="BE210" t="str">
        <f>'USER FEEDBACK'!$Q$8</f>
        <v>NO</v>
      </c>
      <c r="BF210" t="str">
        <f>'USER FEEDBACK'!$Q$11</f>
        <v>Missing Information</v>
      </c>
      <c r="BG210" t="str">
        <f>'USER FEEDBACK'!$Q$14</f>
        <v>No</v>
      </c>
      <c r="BH210" t="str">
        <f>'USER FEEDBACK'!$Q$20&amp;" "&amp;'USER FEEDBACK'!$Q$21&amp;" "&amp;'USER FEEDBACK'!$Q$22</f>
        <v xml:space="preserve">  - -  - -</v>
      </c>
      <c r="BI210" t="str">
        <f>'USER FORM1'!$C$65</f>
        <v>VERSION 2</v>
      </c>
      <c r="BJ210">
        <f>'USER FORM4'!$G$38</f>
        <v>0</v>
      </c>
      <c r="BK210">
        <f>'USER FEEDBACK'!$V$7</f>
        <v>0</v>
      </c>
      <c r="BL210" t="str">
        <f>(IF(OR('USER FEEDBACK'!$Z$64,'USER FEEDBACK'!$Z$31="Q4R"),"Y","N"))</f>
        <v>N</v>
      </c>
      <c r="BM210">
        <f>'USER FORM1'!$D$25</f>
        <v>0</v>
      </c>
      <c r="BN210">
        <f>'USER FORM1'!$D$26</f>
        <v>0</v>
      </c>
      <c r="BO210">
        <f>'USER FORM1'!$D$27</f>
        <v>0</v>
      </c>
      <c r="BP210" t="str">
        <f>IF('USER FEEDBACK'!$AA$64=TRUE, "Y","N")</f>
        <v>N</v>
      </c>
      <c r="BQ210" t="str">
        <f>IF('USER FEEDBACK'!$AC$64=TRUE, "Y","N")</f>
        <v>N</v>
      </c>
      <c r="BR210" t="str">
        <f>IF('USER FEEDBACK'!$AB$64=TRUE, "Y","N")</f>
        <v>N</v>
      </c>
      <c r="BS210" t="str">
        <f>IF('USER FEEDBACK'!$AD$64=TRUE, "Y","N")</f>
        <v>N</v>
      </c>
      <c r="BT210" t="str">
        <f>IF('USER FEEDBACK'!$AE$64=TRUE, "Y","N")</f>
        <v>N</v>
      </c>
      <c r="BU210" t="str">
        <f>IF('USER FEEDBACK'!$AF$64=TRUE, "Y","N")</f>
        <v>N</v>
      </c>
      <c r="BV210">
        <f>'CHECK CONTEXT'!$B$8</f>
        <v>0</v>
      </c>
      <c r="BW210" s="15">
        <f>'CHECK CONTEXT'!$B$12</f>
        <v>0</v>
      </c>
      <c r="BX210">
        <f>'CHECK CONTEXT'!$I$5</f>
        <v>0</v>
      </c>
      <c r="BY210">
        <f ca="1">SUM('USER FEEDBACK'!$G$7:$G$17)</f>
        <v>0</v>
      </c>
      <c r="BZ210">
        <f>'CHECK CONTEXT'!$B$5</f>
        <v>0</v>
      </c>
      <c r="CA210">
        <f>'CHECK CONTEXT'!$B$6</f>
        <v>0</v>
      </c>
      <c r="CB210">
        <f>'CHECK CONTEXT'!$B$7</f>
        <v>0</v>
      </c>
      <c r="CC210">
        <f>'CHECK CONTEXT'!$B$8</f>
        <v>0</v>
      </c>
      <c r="CD210">
        <f>'CHECK CONTEXT'!$B$9</f>
        <v>0</v>
      </c>
    </row>
    <row r="211" spans="1:82">
      <c r="A211" s="332" t="str">
        <f>IF('USER FORM1'!$C$10="","",'USER FORM1'!$C$10)</f>
        <v/>
      </c>
      <c r="B211" s="332" t="str">
        <f>IF('USER FORM1'!$D$10="","",'USER FORM1'!$D$10)</f>
        <v/>
      </c>
      <c r="C211" s="332" t="str">
        <f>TRIM(IF('USER FORM1'!$E$10="", "",'USER FORM1'!$E$10))</f>
        <v/>
      </c>
      <c r="D211" s="332" t="str">
        <f>IF('USER FORM1'!$F$10="","",'USER FORM1'!$F$10)</f>
        <v/>
      </c>
      <c r="E211" s="332" t="str">
        <f>IF('USER FORM1'!$G$10="", "",'USER FORM1'!$G$10)</f>
        <v/>
      </c>
      <c r="F211" s="339" t="s">
        <v>16107</v>
      </c>
      <c r="G211" s="340" t="str">
        <f>IF(ISERROR(VLOOKUP($S211,'USER FORM2'!$B$10:$AU$21,2,FALSE)),"",VLOOKUP($S211,'USER FORM2'!$B$10:$AU$21,2,FALSE))</f>
        <v/>
      </c>
      <c r="H211" s="340" t="str">
        <f>IF(ISERROR(VLOOKUP($S211,'USER FORM2'!$B$10:$AU$21,3,FALSE)),"",VLOOKUP($S211,'USER FORM2'!$B$10:$AU$21,3,FALSE))</f>
        <v/>
      </c>
      <c r="I211" s="340" t="str">
        <f>IF(ISERROR(VLOOKUP($S211,'USER FORM2'!$B$10:$AU$21,4,FALSE)),"",VLOOKUP($S211,'USER FORM2'!$B$10:$AU$21,4,FALSE))</f>
        <v/>
      </c>
      <c r="J211" s="340" t="str">
        <f>IF(ISERROR(VLOOKUP($S211,'USER FORM2'!$B$10:$AU$21,5,FALSE)),"",VLOOKUP($S211,'USER FORM2'!$B$10:$AU$21,5,FALSE))</f>
        <v/>
      </c>
      <c r="K211" s="340" t="str">
        <f>IF(ISERROR(VLOOKUP($S211,'USER FORM2'!$B$10:$AU$21,6,FALSE)),"",VLOOKUP($S211,'USER FORM2'!$B$10:$AU$21,6,FALSE))</f>
        <v/>
      </c>
      <c r="L211" s="340" t="str">
        <f>IF(ISERROR(VLOOKUP($S211,'USER FORM2'!$B$10:$AU$21,7,FALSE)),"",VLOOKUP($S211,'USER FORM2'!$B$10:$AU$21,7,FALSE))</f>
        <v/>
      </c>
      <c r="M211" s="341" t="str">
        <f>IF(ISERROR(VLOOKUP($S211,'USER FORM2'!$B$10:$BB$21,51,FALSE)),"",VLOOKUP($S211,'USER FORM2'!$B$10:$BB$21,51,FALSE))</f>
        <v/>
      </c>
      <c r="N211" s="341" t="str">
        <f>IF(ISERROR(VLOOKUP($S211,'USER FORM2'!$B$10:$BB$21,52,FALSE)),"",VLOOKUP($S211,'USER FORM2'!$B$10:$BB$21,52,FALSE))</f>
        <v/>
      </c>
      <c r="O211" s="341" t="str">
        <f>IF(ISERROR(VLOOKUP($S211,'USER FORM2'!$B$10:$BB$21,12,FALSE)),"",VLOOKUP($S211,'USER FORM2'!$B$10:$BB$21,12,FALSE))</f>
        <v/>
      </c>
      <c r="P211" s="342" t="str">
        <f>IF(ISERROR(VLOOKUP($S211,'USER FORM2'!$B$10:$BB$21,13,FALSE)),"",IF(VLOOKUP($S211,'USER FORM2'!$B$10:$BB$21,13,FALSE)="","",VLOOKUP($S211,'USER FORM2'!$B$10:$BB$21,13,FALSE)))</f>
        <v/>
      </c>
      <c r="Q211" s="342" t="str">
        <f>IF(ISERROR(VLOOKUP($S211,'USER FORM2'!$B$10:$BB$21,16,FALSE)),"",VLOOKUP($S211,'USER FORM2'!$B$10:$BB$21,16,FALSE))</f>
        <v/>
      </c>
      <c r="R211" s="342" t="str">
        <f>IF(ISERROR(VLOOKUP($S211,'USER FORM2'!$B$10:$AW$21,43,FALSE)),"",VLOOKUP($S211,'USER FORM2'!$B$10:$AW$21,43,FALSE))</f>
        <v/>
      </c>
      <c r="S211" s="340" t="str">
        <f>IF('USER FORM3'!C212="","",'USER FORM3'!C212)</f>
        <v/>
      </c>
      <c r="T211" s="340" t="str">
        <f>IF('USER FORM3'!D212="","",'USER FORM3'!D212)</f>
        <v/>
      </c>
      <c r="U211" s="340" t="str">
        <f>IF('USER FORM3'!E212="","",'USER FORM3'!E212)</f>
        <v/>
      </c>
      <c r="V211" s="340" t="str">
        <f>IF('USER FORM3'!F212="","",'USER FORM3'!F212)</f>
        <v/>
      </c>
      <c r="W211" s="340" t="str">
        <f>IF('USER FORM3'!G212="","",'USER FORM3'!G212)</f>
        <v/>
      </c>
      <c r="X211" s="340" t="str">
        <f>IF('USER FORM3'!H212="","",'USER FORM3'!H212)</f>
        <v/>
      </c>
      <c r="Y211" s="340" t="str">
        <f>IF('USER FORM3'!I212="","",'USER FORM3'!I212)</f>
        <v/>
      </c>
      <c r="Z211" s="340" t="str">
        <f>IF('USER FORM3'!J212="","",'USER FORM3'!J212)</f>
        <v/>
      </c>
      <c r="AA211" s="340" t="str">
        <f>IF('USER FORM3'!K212="","",'USER FORM3'!K212)</f>
        <v/>
      </c>
      <c r="AB211" s="340" t="str">
        <f>IF('USER FORM3'!L212="","",'USER FORM3'!L212)</f>
        <v/>
      </c>
      <c r="AC211" s="340" t="str">
        <f>IF('USER FORM3'!M212="","",'USER FORM3'!M212)</f>
        <v/>
      </c>
      <c r="AD211" s="340" t="str">
        <f>IF('USER FORM3'!N212="","",'USER FORM3'!N212)</f>
        <v/>
      </c>
      <c r="AE211" s="340" t="str">
        <f>IF('USER FORM3'!O212="","",'USER FORM3'!O212)</f>
        <v/>
      </c>
      <c r="AF211" s="340" t="str">
        <f>IF('USER FORM3'!P212="","",'USER FORM3'!P212)</f>
        <v/>
      </c>
      <c r="AG211" s="340" t="str">
        <f>IF('USER FORM3'!Q212="","",'USER FORM3'!Q212)</f>
        <v/>
      </c>
      <c r="AH211" s="14"/>
      <c r="AI211" s="14"/>
      <c r="AJ211" s="14"/>
      <c r="AK211" s="14"/>
      <c r="AL211" s="14"/>
      <c r="AM211" s="332" t="str">
        <f>'USER FORM3'!$AY$17</f>
        <v/>
      </c>
      <c r="AN211" s="335" t="str">
        <f>'USER FORM3'!$AY$24</f>
        <v/>
      </c>
      <c r="AO211" s="336" t="str">
        <f>'USER FORM3'!$AY$18</f>
        <v/>
      </c>
      <c r="AP211" s="336" t="str">
        <f>'USER FORM3'!$AY$20</f>
        <v/>
      </c>
      <c r="AQ211" s="337" t="str">
        <f>'USER FORM3'!$AY$19</f>
        <v/>
      </c>
      <c r="AR211" s="337" t="str">
        <f>'USER FORM3'!$AY$22</f>
        <v/>
      </c>
      <c r="AS211" s="436" t="str">
        <f>'USER FORM3'!$AY$36</f>
        <v/>
      </c>
      <c r="AT211" s="336">
        <f>'USER FORM3'!$AY$23</f>
        <v>1</v>
      </c>
      <c r="AU211" s="336" t="str">
        <f>'USER FORM3'!$AY$21</f>
        <v/>
      </c>
      <c r="AV211" s="337" t="str">
        <f>IFERROR('USER FORM3'!$AY$25,"")</f>
        <v/>
      </c>
      <c r="AW211" s="338">
        <f>COUNTIFS(DEGREE_TYPE,"Bachelor",'USER FORM2'!$N$10:$N$21,"PROGRAM GRADUATED")+COUNTIFS(DEGREE_TYPE,"Bachelor",'USER FORM2'!$N$10:$N$21,"PROGRAM IN PROGRESS")</f>
        <v>0</v>
      </c>
      <c r="AX211" s="338">
        <f t="shared" si="6"/>
        <v>0</v>
      </c>
      <c r="AY211" s="338">
        <f t="shared" si="7"/>
        <v>0</v>
      </c>
      <c r="AZ211" s="332" t="str">
        <f>'USER FORM2'!$AQ$3</f>
        <v/>
      </c>
      <c r="BA211" s="337" t="str">
        <f>'USER FORM5'!$AP$2</f>
        <v/>
      </c>
      <c r="BB211" s="332" t="str">
        <f>IF('USER FORM5'!$AE$2=0,"",'USER FORM5'!$AE$2)</f>
        <v>NO</v>
      </c>
      <c r="BC211" s="337" t="str">
        <f>'USER FORM5'!$AZ$2</f>
        <v>NO EXTC</v>
      </c>
      <c r="BD211" s="332" t="str">
        <f>IF('USER FEEDBACK'!$C$47=0,"",'USER FEEDBACK'!$C$47)</f>
        <v/>
      </c>
      <c r="BE211" t="str">
        <f>'USER FEEDBACK'!$Q$8</f>
        <v>NO</v>
      </c>
      <c r="BF211" t="str">
        <f>'USER FEEDBACK'!$Q$11</f>
        <v>Missing Information</v>
      </c>
      <c r="BG211" t="str">
        <f>'USER FEEDBACK'!$Q$14</f>
        <v>No</v>
      </c>
      <c r="BH211" t="str">
        <f>'USER FEEDBACK'!$Q$20&amp;" "&amp;'USER FEEDBACK'!$Q$21&amp;" "&amp;'USER FEEDBACK'!$Q$22</f>
        <v xml:space="preserve">  - -  - -</v>
      </c>
      <c r="BI211" t="str">
        <f>'USER FORM1'!$C$65</f>
        <v>VERSION 2</v>
      </c>
      <c r="BJ211">
        <f>'USER FORM4'!$G$38</f>
        <v>0</v>
      </c>
      <c r="BK211">
        <f>'USER FEEDBACK'!$V$7</f>
        <v>0</v>
      </c>
      <c r="BL211" t="str">
        <f>(IF(OR('USER FEEDBACK'!$Z$64,'USER FEEDBACK'!$Z$31="Q4R"),"Y","N"))</f>
        <v>N</v>
      </c>
      <c r="BM211">
        <f>'USER FORM1'!$D$25</f>
        <v>0</v>
      </c>
      <c r="BN211">
        <f>'USER FORM1'!$D$26</f>
        <v>0</v>
      </c>
      <c r="BO211">
        <f>'USER FORM1'!$D$27</f>
        <v>0</v>
      </c>
      <c r="BP211" t="str">
        <f>IF('USER FEEDBACK'!$AA$64=TRUE, "Y","N")</f>
        <v>N</v>
      </c>
      <c r="BQ211" t="str">
        <f>IF('USER FEEDBACK'!$AC$64=TRUE, "Y","N")</f>
        <v>N</v>
      </c>
      <c r="BR211" t="str">
        <f>IF('USER FEEDBACK'!$AB$64=TRUE, "Y","N")</f>
        <v>N</v>
      </c>
      <c r="BS211" t="str">
        <f>IF('USER FEEDBACK'!$AD$64=TRUE, "Y","N")</f>
        <v>N</v>
      </c>
      <c r="BT211" t="str">
        <f>IF('USER FEEDBACK'!$AE$64=TRUE, "Y","N")</f>
        <v>N</v>
      </c>
      <c r="BU211" t="str">
        <f>IF('USER FEEDBACK'!$AF$64=TRUE, "Y","N")</f>
        <v>N</v>
      </c>
      <c r="BV211">
        <f>'CHECK CONTEXT'!$B$8</f>
        <v>0</v>
      </c>
      <c r="BW211" s="15">
        <f>'CHECK CONTEXT'!$B$12</f>
        <v>0</v>
      </c>
      <c r="BX211">
        <f>'CHECK CONTEXT'!$I$5</f>
        <v>0</v>
      </c>
      <c r="BY211">
        <f ca="1">SUM('USER FEEDBACK'!$G$7:$G$17)</f>
        <v>0</v>
      </c>
      <c r="BZ211">
        <f>'CHECK CONTEXT'!$B$5</f>
        <v>0</v>
      </c>
      <c r="CA211">
        <f>'CHECK CONTEXT'!$B$6</f>
        <v>0</v>
      </c>
      <c r="CB211">
        <f>'CHECK CONTEXT'!$B$7</f>
        <v>0</v>
      </c>
      <c r="CC211">
        <f>'CHECK CONTEXT'!$B$8</f>
        <v>0</v>
      </c>
      <c r="CD211">
        <f>'CHECK CONTEXT'!$B$9</f>
        <v>0</v>
      </c>
    </row>
    <row r="212" spans="1:82">
      <c r="A212" s="332" t="str">
        <f>IF('USER FORM1'!$C$10="","",'USER FORM1'!$C$10)</f>
        <v/>
      </c>
      <c r="B212" s="332" t="str">
        <f>IF('USER FORM1'!$D$10="","",'USER FORM1'!$D$10)</f>
        <v/>
      </c>
      <c r="C212" s="332" t="str">
        <f>TRIM(IF('USER FORM1'!$E$10="", "",'USER FORM1'!$E$10))</f>
        <v/>
      </c>
      <c r="D212" s="332" t="str">
        <f>IF('USER FORM1'!$F$10="","",'USER FORM1'!$F$10)</f>
        <v/>
      </c>
      <c r="E212" s="332" t="str">
        <f>IF('USER FORM1'!$G$10="", "",'USER FORM1'!$G$10)</f>
        <v/>
      </c>
      <c r="F212" s="339" t="s">
        <v>16107</v>
      </c>
      <c r="G212" s="340" t="str">
        <f>IF(ISERROR(VLOOKUP($S212,'USER FORM2'!$B$10:$AU$21,2,FALSE)),"",VLOOKUP($S212,'USER FORM2'!$B$10:$AU$21,2,FALSE))</f>
        <v/>
      </c>
      <c r="H212" s="340" t="str">
        <f>IF(ISERROR(VLOOKUP($S212,'USER FORM2'!$B$10:$AU$21,3,FALSE)),"",VLOOKUP($S212,'USER FORM2'!$B$10:$AU$21,3,FALSE))</f>
        <v/>
      </c>
      <c r="I212" s="340" t="str">
        <f>IF(ISERROR(VLOOKUP($S212,'USER FORM2'!$B$10:$AU$21,4,FALSE)),"",VLOOKUP($S212,'USER FORM2'!$B$10:$AU$21,4,FALSE))</f>
        <v/>
      </c>
      <c r="J212" s="340" t="str">
        <f>IF(ISERROR(VLOOKUP($S212,'USER FORM2'!$B$10:$AU$21,5,FALSE)),"",VLOOKUP($S212,'USER FORM2'!$B$10:$AU$21,5,FALSE))</f>
        <v/>
      </c>
      <c r="K212" s="340" t="str">
        <f>IF(ISERROR(VLOOKUP($S212,'USER FORM2'!$B$10:$AU$21,6,FALSE)),"",VLOOKUP($S212,'USER FORM2'!$B$10:$AU$21,6,FALSE))</f>
        <v/>
      </c>
      <c r="L212" s="340" t="str">
        <f>IF(ISERROR(VLOOKUP($S212,'USER FORM2'!$B$10:$AU$21,7,FALSE)),"",VLOOKUP($S212,'USER FORM2'!$B$10:$AU$21,7,FALSE))</f>
        <v/>
      </c>
      <c r="M212" s="341" t="str">
        <f>IF(ISERROR(VLOOKUP($S212,'USER FORM2'!$B$10:$BB$21,51,FALSE)),"",VLOOKUP($S212,'USER FORM2'!$B$10:$BB$21,51,FALSE))</f>
        <v/>
      </c>
      <c r="N212" s="341" t="str">
        <f>IF(ISERROR(VLOOKUP($S212,'USER FORM2'!$B$10:$BB$21,52,FALSE)),"",VLOOKUP($S212,'USER FORM2'!$B$10:$BB$21,52,FALSE))</f>
        <v/>
      </c>
      <c r="O212" s="341" t="str">
        <f>IF(ISERROR(VLOOKUP($S212,'USER FORM2'!$B$10:$BB$21,12,FALSE)),"",VLOOKUP($S212,'USER FORM2'!$B$10:$BB$21,12,FALSE))</f>
        <v/>
      </c>
      <c r="P212" s="342" t="str">
        <f>IF(ISERROR(VLOOKUP($S212,'USER FORM2'!$B$10:$BB$21,13,FALSE)),"",IF(VLOOKUP($S212,'USER FORM2'!$B$10:$BB$21,13,FALSE)="","",VLOOKUP($S212,'USER FORM2'!$B$10:$BB$21,13,FALSE)))</f>
        <v/>
      </c>
      <c r="Q212" s="342" t="str">
        <f>IF(ISERROR(VLOOKUP($S212,'USER FORM2'!$B$10:$BB$21,16,FALSE)),"",VLOOKUP($S212,'USER FORM2'!$B$10:$BB$21,16,FALSE))</f>
        <v/>
      </c>
      <c r="R212" s="342" t="str">
        <f>IF(ISERROR(VLOOKUP($S212,'USER FORM2'!$B$10:$AW$21,43,FALSE)),"",VLOOKUP($S212,'USER FORM2'!$B$10:$AW$21,43,FALSE))</f>
        <v/>
      </c>
      <c r="S212" s="340" t="str">
        <f>IF('USER FORM3'!C213="","",'USER FORM3'!C213)</f>
        <v/>
      </c>
      <c r="T212" s="340" t="str">
        <f>IF('USER FORM3'!D213="","",'USER FORM3'!D213)</f>
        <v/>
      </c>
      <c r="U212" s="340" t="str">
        <f>IF('USER FORM3'!E213="","",'USER FORM3'!E213)</f>
        <v/>
      </c>
      <c r="V212" s="340" t="str">
        <f>IF('USER FORM3'!F213="","",'USER FORM3'!F213)</f>
        <v/>
      </c>
      <c r="W212" s="340" t="str">
        <f>IF('USER FORM3'!G213="","",'USER FORM3'!G213)</f>
        <v/>
      </c>
      <c r="X212" s="340" t="str">
        <f>IF('USER FORM3'!H213="","",'USER FORM3'!H213)</f>
        <v/>
      </c>
      <c r="Y212" s="340" t="str">
        <f>IF('USER FORM3'!I213="","",'USER FORM3'!I213)</f>
        <v/>
      </c>
      <c r="Z212" s="340" t="str">
        <f>IF('USER FORM3'!J213="","",'USER FORM3'!J213)</f>
        <v/>
      </c>
      <c r="AA212" s="340" t="str">
        <f>IF('USER FORM3'!K213="","",'USER FORM3'!K213)</f>
        <v/>
      </c>
      <c r="AB212" s="340" t="str">
        <f>IF('USER FORM3'!L213="","",'USER FORM3'!L213)</f>
        <v/>
      </c>
      <c r="AC212" s="340" t="str">
        <f>IF('USER FORM3'!M213="","",'USER FORM3'!M213)</f>
        <v/>
      </c>
      <c r="AD212" s="340" t="str">
        <f>IF('USER FORM3'!N213="","",'USER FORM3'!N213)</f>
        <v/>
      </c>
      <c r="AE212" s="340" t="str">
        <f>IF('USER FORM3'!O213="","",'USER FORM3'!O213)</f>
        <v/>
      </c>
      <c r="AF212" s="340" t="str">
        <f>IF('USER FORM3'!P213="","",'USER FORM3'!P213)</f>
        <v/>
      </c>
      <c r="AG212" s="340" t="str">
        <f>IF('USER FORM3'!Q213="","",'USER FORM3'!Q213)</f>
        <v/>
      </c>
      <c r="AH212" s="14"/>
      <c r="AI212" s="14"/>
      <c r="AJ212" s="14"/>
      <c r="AK212" s="14"/>
      <c r="AL212" s="14"/>
      <c r="AM212" s="332" t="str">
        <f>'USER FORM3'!$AY$17</f>
        <v/>
      </c>
      <c r="AN212" s="335" t="str">
        <f>'USER FORM3'!$AY$24</f>
        <v/>
      </c>
      <c r="AO212" s="336" t="str">
        <f>'USER FORM3'!$AY$18</f>
        <v/>
      </c>
      <c r="AP212" s="336" t="str">
        <f>'USER FORM3'!$AY$20</f>
        <v/>
      </c>
      <c r="AQ212" s="337" t="str">
        <f>'USER FORM3'!$AY$19</f>
        <v/>
      </c>
      <c r="AR212" s="337" t="str">
        <f>'USER FORM3'!$AY$22</f>
        <v/>
      </c>
      <c r="AS212" s="436" t="str">
        <f>'USER FORM3'!$AY$36</f>
        <v/>
      </c>
      <c r="AT212" s="336">
        <f>'USER FORM3'!$AY$23</f>
        <v>1</v>
      </c>
      <c r="AU212" s="336" t="str">
        <f>'USER FORM3'!$AY$21</f>
        <v/>
      </c>
      <c r="AV212" s="337" t="str">
        <f>IFERROR('USER FORM3'!$AY$25,"")</f>
        <v/>
      </c>
      <c r="AW212" s="338">
        <f>COUNTIFS(DEGREE_TYPE,"Bachelor",'USER FORM2'!$N$10:$N$21,"PROGRAM GRADUATED")+COUNTIFS(DEGREE_TYPE,"Bachelor",'USER FORM2'!$N$10:$N$21,"PROGRAM IN PROGRESS")</f>
        <v>0</v>
      </c>
      <c r="AX212" s="338">
        <f t="shared" si="6"/>
        <v>0</v>
      </c>
      <c r="AY212" s="338">
        <f t="shared" si="7"/>
        <v>0</v>
      </c>
      <c r="AZ212" s="332" t="str">
        <f>'USER FORM2'!$AQ$3</f>
        <v/>
      </c>
      <c r="BA212" s="337" t="str">
        <f>'USER FORM5'!$AP$2</f>
        <v/>
      </c>
      <c r="BB212" s="332" t="str">
        <f>IF('USER FORM5'!$AE$2=0,"",'USER FORM5'!$AE$2)</f>
        <v>NO</v>
      </c>
      <c r="BC212" s="337" t="str">
        <f>'USER FORM5'!$AZ$2</f>
        <v>NO EXTC</v>
      </c>
      <c r="BD212" s="332" t="str">
        <f>IF('USER FEEDBACK'!$C$47=0,"",'USER FEEDBACK'!$C$47)</f>
        <v/>
      </c>
      <c r="BE212" t="str">
        <f>'USER FEEDBACK'!$Q$8</f>
        <v>NO</v>
      </c>
      <c r="BF212" t="str">
        <f>'USER FEEDBACK'!$Q$11</f>
        <v>Missing Information</v>
      </c>
      <c r="BG212" t="str">
        <f>'USER FEEDBACK'!$Q$14</f>
        <v>No</v>
      </c>
      <c r="BH212" t="str">
        <f>'USER FEEDBACK'!$Q$20&amp;" "&amp;'USER FEEDBACK'!$Q$21&amp;" "&amp;'USER FEEDBACK'!$Q$22</f>
        <v xml:space="preserve">  - -  - -</v>
      </c>
      <c r="BI212" t="str">
        <f>'USER FORM1'!$C$65</f>
        <v>VERSION 2</v>
      </c>
      <c r="BJ212">
        <f>'USER FORM4'!$G$38</f>
        <v>0</v>
      </c>
      <c r="BK212">
        <f>'USER FEEDBACK'!$V$7</f>
        <v>0</v>
      </c>
      <c r="BL212" t="str">
        <f>(IF(OR('USER FEEDBACK'!$Z$64,'USER FEEDBACK'!$Z$31="Q4R"),"Y","N"))</f>
        <v>N</v>
      </c>
      <c r="BM212">
        <f>'USER FORM1'!$D$25</f>
        <v>0</v>
      </c>
      <c r="BN212">
        <f>'USER FORM1'!$D$26</f>
        <v>0</v>
      </c>
      <c r="BO212">
        <f>'USER FORM1'!$D$27</f>
        <v>0</v>
      </c>
      <c r="BP212" t="str">
        <f>IF('USER FEEDBACK'!$AA$64=TRUE, "Y","N")</f>
        <v>N</v>
      </c>
      <c r="BQ212" t="str">
        <f>IF('USER FEEDBACK'!$AC$64=TRUE, "Y","N")</f>
        <v>N</v>
      </c>
      <c r="BR212" t="str">
        <f>IF('USER FEEDBACK'!$AB$64=TRUE, "Y","N")</f>
        <v>N</v>
      </c>
      <c r="BS212" t="str">
        <f>IF('USER FEEDBACK'!$AD$64=TRUE, "Y","N")</f>
        <v>N</v>
      </c>
      <c r="BT212" t="str">
        <f>IF('USER FEEDBACK'!$AE$64=TRUE, "Y","N")</f>
        <v>N</v>
      </c>
      <c r="BU212" t="str">
        <f>IF('USER FEEDBACK'!$AF$64=TRUE, "Y","N")</f>
        <v>N</v>
      </c>
      <c r="BV212">
        <f>'CHECK CONTEXT'!$B$8</f>
        <v>0</v>
      </c>
      <c r="BW212" s="15">
        <f>'CHECK CONTEXT'!$B$12</f>
        <v>0</v>
      </c>
      <c r="BX212">
        <f>'CHECK CONTEXT'!$I$5</f>
        <v>0</v>
      </c>
      <c r="BY212">
        <f ca="1">SUM('USER FEEDBACK'!$G$7:$G$17)</f>
        <v>0</v>
      </c>
      <c r="BZ212">
        <f>'CHECK CONTEXT'!$B$5</f>
        <v>0</v>
      </c>
      <c r="CA212">
        <f>'CHECK CONTEXT'!$B$6</f>
        <v>0</v>
      </c>
      <c r="CB212">
        <f>'CHECK CONTEXT'!$B$7</f>
        <v>0</v>
      </c>
      <c r="CC212">
        <f>'CHECK CONTEXT'!$B$8</f>
        <v>0</v>
      </c>
      <c r="CD212">
        <f>'CHECK CONTEXT'!$B$9</f>
        <v>0</v>
      </c>
    </row>
    <row r="213" spans="1:82">
      <c r="A213" s="332" t="str">
        <f>IF('USER FORM1'!$C$10="","",'USER FORM1'!$C$10)</f>
        <v/>
      </c>
      <c r="B213" s="332" t="str">
        <f>IF('USER FORM1'!$D$10="","",'USER FORM1'!$D$10)</f>
        <v/>
      </c>
      <c r="C213" s="332" t="str">
        <f>TRIM(IF('USER FORM1'!$E$10="", "",'USER FORM1'!$E$10))</f>
        <v/>
      </c>
      <c r="D213" s="332" t="str">
        <f>IF('USER FORM1'!$F$10="","",'USER FORM1'!$F$10)</f>
        <v/>
      </c>
      <c r="E213" s="332" t="str">
        <f>IF('USER FORM1'!$G$10="", "",'USER FORM1'!$G$10)</f>
        <v/>
      </c>
      <c r="F213" s="339" t="s">
        <v>16107</v>
      </c>
      <c r="G213" s="340" t="str">
        <f>IF(ISERROR(VLOOKUP($S213,'USER FORM2'!$B$10:$AU$21,2,FALSE)),"",VLOOKUP($S213,'USER FORM2'!$B$10:$AU$21,2,FALSE))</f>
        <v/>
      </c>
      <c r="H213" s="340" t="str">
        <f>IF(ISERROR(VLOOKUP($S213,'USER FORM2'!$B$10:$AU$21,3,FALSE)),"",VLOOKUP($S213,'USER FORM2'!$B$10:$AU$21,3,FALSE))</f>
        <v/>
      </c>
      <c r="I213" s="340" t="str">
        <f>IF(ISERROR(VLOOKUP($S213,'USER FORM2'!$B$10:$AU$21,4,FALSE)),"",VLOOKUP($S213,'USER FORM2'!$B$10:$AU$21,4,FALSE))</f>
        <v/>
      </c>
      <c r="J213" s="340" t="str">
        <f>IF(ISERROR(VLOOKUP($S213,'USER FORM2'!$B$10:$AU$21,5,FALSE)),"",VLOOKUP($S213,'USER FORM2'!$B$10:$AU$21,5,FALSE))</f>
        <v/>
      </c>
      <c r="K213" s="340" t="str">
        <f>IF(ISERROR(VLOOKUP($S213,'USER FORM2'!$B$10:$AU$21,6,FALSE)),"",VLOOKUP($S213,'USER FORM2'!$B$10:$AU$21,6,FALSE))</f>
        <v/>
      </c>
      <c r="L213" s="340" t="str">
        <f>IF(ISERROR(VLOOKUP($S213,'USER FORM2'!$B$10:$AU$21,7,FALSE)),"",VLOOKUP($S213,'USER FORM2'!$B$10:$AU$21,7,FALSE))</f>
        <v/>
      </c>
      <c r="M213" s="341" t="str">
        <f>IF(ISERROR(VLOOKUP($S213,'USER FORM2'!$B$10:$BB$21,51,FALSE)),"",VLOOKUP($S213,'USER FORM2'!$B$10:$BB$21,51,FALSE))</f>
        <v/>
      </c>
      <c r="N213" s="341" t="str">
        <f>IF(ISERROR(VLOOKUP($S213,'USER FORM2'!$B$10:$BB$21,52,FALSE)),"",VLOOKUP($S213,'USER FORM2'!$B$10:$BB$21,52,FALSE))</f>
        <v/>
      </c>
      <c r="O213" s="341" t="str">
        <f>IF(ISERROR(VLOOKUP($S213,'USER FORM2'!$B$10:$BB$21,12,FALSE)),"",VLOOKUP($S213,'USER FORM2'!$B$10:$BB$21,12,FALSE))</f>
        <v/>
      </c>
      <c r="P213" s="342" t="str">
        <f>IF(ISERROR(VLOOKUP($S213,'USER FORM2'!$B$10:$BB$21,13,FALSE)),"",IF(VLOOKUP($S213,'USER FORM2'!$B$10:$BB$21,13,FALSE)="","",VLOOKUP($S213,'USER FORM2'!$B$10:$BB$21,13,FALSE)))</f>
        <v/>
      </c>
      <c r="Q213" s="342" t="str">
        <f>IF(ISERROR(VLOOKUP($S213,'USER FORM2'!$B$10:$BB$21,16,FALSE)),"",VLOOKUP($S213,'USER FORM2'!$B$10:$BB$21,16,FALSE))</f>
        <v/>
      </c>
      <c r="R213" s="342" t="str">
        <f>IF(ISERROR(VLOOKUP($S213,'USER FORM2'!$B$10:$AW$21,43,FALSE)),"",VLOOKUP($S213,'USER FORM2'!$B$10:$AW$21,43,FALSE))</f>
        <v/>
      </c>
      <c r="S213" s="340" t="str">
        <f>IF('USER FORM3'!C214="","",'USER FORM3'!C214)</f>
        <v/>
      </c>
      <c r="T213" s="340" t="str">
        <f>IF('USER FORM3'!D214="","",'USER FORM3'!D214)</f>
        <v/>
      </c>
      <c r="U213" s="340" t="str">
        <f>IF('USER FORM3'!E214="","",'USER FORM3'!E214)</f>
        <v/>
      </c>
      <c r="V213" s="340" t="str">
        <f>IF('USER FORM3'!F214="","",'USER FORM3'!F214)</f>
        <v/>
      </c>
      <c r="W213" s="340" t="str">
        <f>IF('USER FORM3'!G214="","",'USER FORM3'!G214)</f>
        <v/>
      </c>
      <c r="X213" s="340" t="str">
        <f>IF('USER FORM3'!H214="","",'USER FORM3'!H214)</f>
        <v/>
      </c>
      <c r="Y213" s="340" t="str">
        <f>IF('USER FORM3'!I214="","",'USER FORM3'!I214)</f>
        <v/>
      </c>
      <c r="Z213" s="340" t="str">
        <f>IF('USER FORM3'!J214="","",'USER FORM3'!J214)</f>
        <v/>
      </c>
      <c r="AA213" s="340" t="str">
        <f>IF('USER FORM3'!K214="","",'USER FORM3'!K214)</f>
        <v/>
      </c>
      <c r="AB213" s="340" t="str">
        <f>IF('USER FORM3'!L214="","",'USER FORM3'!L214)</f>
        <v/>
      </c>
      <c r="AC213" s="340" t="str">
        <f>IF('USER FORM3'!M214="","",'USER FORM3'!M214)</f>
        <v/>
      </c>
      <c r="AD213" s="340" t="str">
        <f>IF('USER FORM3'!N214="","",'USER FORM3'!N214)</f>
        <v/>
      </c>
      <c r="AE213" s="340" t="str">
        <f>IF('USER FORM3'!O214="","",'USER FORM3'!O214)</f>
        <v/>
      </c>
      <c r="AF213" s="340" t="str">
        <f>IF('USER FORM3'!P214="","",'USER FORM3'!P214)</f>
        <v/>
      </c>
      <c r="AG213" s="340" t="str">
        <f>IF('USER FORM3'!Q214="","",'USER FORM3'!Q214)</f>
        <v/>
      </c>
      <c r="AH213" s="14"/>
      <c r="AI213" s="14"/>
      <c r="AJ213" s="14"/>
      <c r="AK213" s="14"/>
      <c r="AL213" s="14"/>
      <c r="AM213" s="332" t="str">
        <f>'USER FORM3'!$AY$17</f>
        <v/>
      </c>
      <c r="AN213" s="335" t="str">
        <f>'USER FORM3'!$AY$24</f>
        <v/>
      </c>
      <c r="AO213" s="336" t="str">
        <f>'USER FORM3'!$AY$18</f>
        <v/>
      </c>
      <c r="AP213" s="336" t="str">
        <f>'USER FORM3'!$AY$20</f>
        <v/>
      </c>
      <c r="AQ213" s="337" t="str">
        <f>'USER FORM3'!$AY$19</f>
        <v/>
      </c>
      <c r="AR213" s="337" t="str">
        <f>'USER FORM3'!$AY$22</f>
        <v/>
      </c>
      <c r="AS213" s="436" t="str">
        <f>'USER FORM3'!$AY$36</f>
        <v/>
      </c>
      <c r="AT213" s="336">
        <f>'USER FORM3'!$AY$23</f>
        <v>1</v>
      </c>
      <c r="AU213" s="336" t="str">
        <f>'USER FORM3'!$AY$21</f>
        <v/>
      </c>
      <c r="AV213" s="337" t="str">
        <f>IFERROR('USER FORM3'!$AY$25,"")</f>
        <v/>
      </c>
      <c r="AW213" s="338">
        <f>COUNTIFS(DEGREE_TYPE,"Bachelor",'USER FORM2'!$N$10:$N$21,"PROGRAM GRADUATED")+COUNTIFS(DEGREE_TYPE,"Bachelor",'USER FORM2'!$N$10:$N$21,"PROGRAM IN PROGRESS")</f>
        <v>0</v>
      </c>
      <c r="AX213" s="338">
        <f t="shared" si="6"/>
        <v>0</v>
      </c>
      <c r="AY213" s="338">
        <f t="shared" si="7"/>
        <v>0</v>
      </c>
      <c r="AZ213" s="332" t="str">
        <f>'USER FORM2'!$AQ$3</f>
        <v/>
      </c>
      <c r="BA213" s="337" t="str">
        <f>'USER FORM5'!$AP$2</f>
        <v/>
      </c>
      <c r="BB213" s="332" t="str">
        <f>IF('USER FORM5'!$AE$2=0,"",'USER FORM5'!$AE$2)</f>
        <v>NO</v>
      </c>
      <c r="BC213" s="337" t="str">
        <f>'USER FORM5'!$AZ$2</f>
        <v>NO EXTC</v>
      </c>
      <c r="BD213" s="332" t="str">
        <f>IF('USER FEEDBACK'!$C$47=0,"",'USER FEEDBACK'!$C$47)</f>
        <v/>
      </c>
      <c r="BE213" t="str">
        <f>'USER FEEDBACK'!$Q$8</f>
        <v>NO</v>
      </c>
      <c r="BF213" t="str">
        <f>'USER FEEDBACK'!$Q$11</f>
        <v>Missing Information</v>
      </c>
      <c r="BG213" t="str">
        <f>'USER FEEDBACK'!$Q$14</f>
        <v>No</v>
      </c>
      <c r="BH213" t="str">
        <f>'USER FEEDBACK'!$Q$20&amp;" "&amp;'USER FEEDBACK'!$Q$21&amp;" "&amp;'USER FEEDBACK'!$Q$22</f>
        <v xml:space="preserve">  - -  - -</v>
      </c>
      <c r="BI213" t="str">
        <f>'USER FORM1'!$C$65</f>
        <v>VERSION 2</v>
      </c>
      <c r="BJ213">
        <f>'USER FORM4'!$G$38</f>
        <v>0</v>
      </c>
      <c r="BK213">
        <f>'USER FEEDBACK'!$V$7</f>
        <v>0</v>
      </c>
      <c r="BL213" t="str">
        <f>(IF(OR('USER FEEDBACK'!$Z$64,'USER FEEDBACK'!$Z$31="Q4R"),"Y","N"))</f>
        <v>N</v>
      </c>
      <c r="BM213">
        <f>'USER FORM1'!$D$25</f>
        <v>0</v>
      </c>
      <c r="BN213">
        <f>'USER FORM1'!$D$26</f>
        <v>0</v>
      </c>
      <c r="BO213">
        <f>'USER FORM1'!$D$27</f>
        <v>0</v>
      </c>
      <c r="BP213" t="str">
        <f>IF('USER FEEDBACK'!$AA$64=TRUE, "Y","N")</f>
        <v>N</v>
      </c>
      <c r="BQ213" t="str">
        <f>IF('USER FEEDBACK'!$AC$64=TRUE, "Y","N")</f>
        <v>N</v>
      </c>
      <c r="BR213" t="str">
        <f>IF('USER FEEDBACK'!$AB$64=TRUE, "Y","N")</f>
        <v>N</v>
      </c>
      <c r="BS213" t="str">
        <f>IF('USER FEEDBACK'!$AD$64=TRUE, "Y","N")</f>
        <v>N</v>
      </c>
      <c r="BT213" t="str">
        <f>IF('USER FEEDBACK'!$AE$64=TRUE, "Y","N")</f>
        <v>N</v>
      </c>
      <c r="BU213" t="str">
        <f>IF('USER FEEDBACK'!$AF$64=TRUE, "Y","N")</f>
        <v>N</v>
      </c>
      <c r="BV213">
        <f>'CHECK CONTEXT'!$B$8</f>
        <v>0</v>
      </c>
      <c r="BW213" s="15">
        <f>'CHECK CONTEXT'!$B$12</f>
        <v>0</v>
      </c>
      <c r="BX213">
        <f>'CHECK CONTEXT'!$I$5</f>
        <v>0</v>
      </c>
      <c r="BY213">
        <f ca="1">SUM('USER FEEDBACK'!$G$7:$G$17)</f>
        <v>0</v>
      </c>
      <c r="BZ213">
        <f>'CHECK CONTEXT'!$B$5</f>
        <v>0</v>
      </c>
      <c r="CA213">
        <f>'CHECK CONTEXT'!$B$6</f>
        <v>0</v>
      </c>
      <c r="CB213">
        <f>'CHECK CONTEXT'!$B$7</f>
        <v>0</v>
      </c>
      <c r="CC213">
        <f>'CHECK CONTEXT'!$B$8</f>
        <v>0</v>
      </c>
      <c r="CD213">
        <f>'CHECK CONTEXT'!$B$9</f>
        <v>0</v>
      </c>
    </row>
    <row r="214" spans="1:82">
      <c r="A214" s="332" t="str">
        <f>IF('USER FORM1'!$C$10="","",'USER FORM1'!$C$10)</f>
        <v/>
      </c>
      <c r="B214" s="332" t="str">
        <f>IF('USER FORM1'!$D$10="","",'USER FORM1'!$D$10)</f>
        <v/>
      </c>
      <c r="C214" s="332" t="str">
        <f>TRIM(IF('USER FORM1'!$E$10="", "",'USER FORM1'!$E$10))</f>
        <v/>
      </c>
      <c r="D214" s="332" t="str">
        <f>IF('USER FORM1'!$F$10="","",'USER FORM1'!$F$10)</f>
        <v/>
      </c>
      <c r="E214" s="332" t="str">
        <f>IF('USER FORM1'!$G$10="", "",'USER FORM1'!$G$10)</f>
        <v/>
      </c>
      <c r="F214" s="339" t="s">
        <v>16107</v>
      </c>
      <c r="G214" s="340" t="str">
        <f>IF(ISERROR(VLOOKUP($S214,'USER FORM2'!$B$10:$AU$21,2,FALSE)),"",VLOOKUP($S214,'USER FORM2'!$B$10:$AU$21,2,FALSE))</f>
        <v/>
      </c>
      <c r="H214" s="340" t="str">
        <f>IF(ISERROR(VLOOKUP($S214,'USER FORM2'!$B$10:$AU$21,3,FALSE)),"",VLOOKUP($S214,'USER FORM2'!$B$10:$AU$21,3,FALSE))</f>
        <v/>
      </c>
      <c r="I214" s="340" t="str">
        <f>IF(ISERROR(VLOOKUP($S214,'USER FORM2'!$B$10:$AU$21,4,FALSE)),"",VLOOKUP($S214,'USER FORM2'!$B$10:$AU$21,4,FALSE))</f>
        <v/>
      </c>
      <c r="J214" s="340" t="str">
        <f>IF(ISERROR(VLOOKUP($S214,'USER FORM2'!$B$10:$AU$21,5,FALSE)),"",VLOOKUP($S214,'USER FORM2'!$B$10:$AU$21,5,FALSE))</f>
        <v/>
      </c>
      <c r="K214" s="340" t="str">
        <f>IF(ISERROR(VLOOKUP($S214,'USER FORM2'!$B$10:$AU$21,6,FALSE)),"",VLOOKUP($S214,'USER FORM2'!$B$10:$AU$21,6,FALSE))</f>
        <v/>
      </c>
      <c r="L214" s="340" t="str">
        <f>IF(ISERROR(VLOOKUP($S214,'USER FORM2'!$B$10:$AU$21,7,FALSE)),"",VLOOKUP($S214,'USER FORM2'!$B$10:$AU$21,7,FALSE))</f>
        <v/>
      </c>
      <c r="M214" s="341" t="str">
        <f>IF(ISERROR(VLOOKUP($S214,'USER FORM2'!$B$10:$BB$21,51,FALSE)),"",VLOOKUP($S214,'USER FORM2'!$B$10:$BB$21,51,FALSE))</f>
        <v/>
      </c>
      <c r="N214" s="341" t="str">
        <f>IF(ISERROR(VLOOKUP($S214,'USER FORM2'!$B$10:$BB$21,52,FALSE)),"",VLOOKUP($S214,'USER FORM2'!$B$10:$BB$21,52,FALSE))</f>
        <v/>
      </c>
      <c r="O214" s="341" t="str">
        <f>IF(ISERROR(VLOOKUP($S214,'USER FORM2'!$B$10:$BB$21,12,FALSE)),"",VLOOKUP($S214,'USER FORM2'!$B$10:$BB$21,12,FALSE))</f>
        <v/>
      </c>
      <c r="P214" s="342" t="str">
        <f>IF(ISERROR(VLOOKUP($S214,'USER FORM2'!$B$10:$BB$21,13,FALSE)),"",IF(VLOOKUP($S214,'USER FORM2'!$B$10:$BB$21,13,FALSE)="","",VLOOKUP($S214,'USER FORM2'!$B$10:$BB$21,13,FALSE)))</f>
        <v/>
      </c>
      <c r="Q214" s="342" t="str">
        <f>IF(ISERROR(VLOOKUP($S214,'USER FORM2'!$B$10:$BB$21,16,FALSE)),"",VLOOKUP($S214,'USER FORM2'!$B$10:$BB$21,16,FALSE))</f>
        <v/>
      </c>
      <c r="R214" s="342" t="str">
        <f>IF(ISERROR(VLOOKUP($S214,'USER FORM2'!$B$10:$AW$21,43,FALSE)),"",VLOOKUP($S214,'USER FORM2'!$B$10:$AW$21,43,FALSE))</f>
        <v/>
      </c>
      <c r="S214" s="340" t="str">
        <f>IF('USER FORM3'!C215="","",'USER FORM3'!C215)</f>
        <v/>
      </c>
      <c r="T214" s="340" t="str">
        <f>IF('USER FORM3'!D215="","",'USER FORM3'!D215)</f>
        <v/>
      </c>
      <c r="U214" s="340" t="str">
        <f>IF('USER FORM3'!E215="","",'USER FORM3'!E215)</f>
        <v/>
      </c>
      <c r="V214" s="340" t="str">
        <f>IF('USER FORM3'!F215="","",'USER FORM3'!F215)</f>
        <v/>
      </c>
      <c r="W214" s="340" t="str">
        <f>IF('USER FORM3'!G215="","",'USER FORM3'!G215)</f>
        <v/>
      </c>
      <c r="X214" s="340" t="str">
        <f>IF('USER FORM3'!H215="","",'USER FORM3'!H215)</f>
        <v/>
      </c>
      <c r="Y214" s="340" t="str">
        <f>IF('USER FORM3'!I215="","",'USER FORM3'!I215)</f>
        <v/>
      </c>
      <c r="Z214" s="340" t="str">
        <f>IF('USER FORM3'!J215="","",'USER FORM3'!J215)</f>
        <v/>
      </c>
      <c r="AA214" s="340" t="str">
        <f>IF('USER FORM3'!K215="","",'USER FORM3'!K215)</f>
        <v/>
      </c>
      <c r="AB214" s="340" t="str">
        <f>IF('USER FORM3'!L215="","",'USER FORM3'!L215)</f>
        <v/>
      </c>
      <c r="AC214" s="340" t="str">
        <f>IF('USER FORM3'!M215="","",'USER FORM3'!M215)</f>
        <v/>
      </c>
      <c r="AD214" s="340" t="str">
        <f>IF('USER FORM3'!N215="","",'USER FORM3'!N215)</f>
        <v/>
      </c>
      <c r="AE214" s="340" t="str">
        <f>IF('USER FORM3'!O215="","",'USER FORM3'!O215)</f>
        <v/>
      </c>
      <c r="AF214" s="340" t="str">
        <f>IF('USER FORM3'!P215="","",'USER FORM3'!P215)</f>
        <v/>
      </c>
      <c r="AG214" s="340" t="str">
        <f>IF('USER FORM3'!Q215="","",'USER FORM3'!Q215)</f>
        <v/>
      </c>
      <c r="AH214" s="14"/>
      <c r="AI214" s="14"/>
      <c r="AJ214" s="14"/>
      <c r="AK214" s="14"/>
      <c r="AL214" s="14"/>
      <c r="AM214" s="332" t="str">
        <f>'USER FORM3'!$AY$17</f>
        <v/>
      </c>
      <c r="AN214" s="335" t="str">
        <f>'USER FORM3'!$AY$24</f>
        <v/>
      </c>
      <c r="AO214" s="336" t="str">
        <f>'USER FORM3'!$AY$18</f>
        <v/>
      </c>
      <c r="AP214" s="336" t="str">
        <f>'USER FORM3'!$AY$20</f>
        <v/>
      </c>
      <c r="AQ214" s="337" t="str">
        <f>'USER FORM3'!$AY$19</f>
        <v/>
      </c>
      <c r="AR214" s="337" t="str">
        <f>'USER FORM3'!$AY$22</f>
        <v/>
      </c>
      <c r="AS214" s="436" t="str">
        <f>'USER FORM3'!$AY$36</f>
        <v/>
      </c>
      <c r="AT214" s="336">
        <f>'USER FORM3'!$AY$23</f>
        <v>1</v>
      </c>
      <c r="AU214" s="336" t="str">
        <f>'USER FORM3'!$AY$21</f>
        <v/>
      </c>
      <c r="AV214" s="337" t="str">
        <f>IFERROR('USER FORM3'!$AY$25,"")</f>
        <v/>
      </c>
      <c r="AW214" s="338">
        <f>COUNTIFS(DEGREE_TYPE,"Bachelor",'USER FORM2'!$N$10:$N$21,"PROGRAM GRADUATED")+COUNTIFS(DEGREE_TYPE,"Bachelor",'USER FORM2'!$N$10:$N$21,"PROGRAM IN PROGRESS")</f>
        <v>0</v>
      </c>
      <c r="AX214" s="338">
        <f t="shared" si="6"/>
        <v>0</v>
      </c>
      <c r="AY214" s="338">
        <f t="shared" si="7"/>
        <v>0</v>
      </c>
      <c r="AZ214" s="332" t="str">
        <f>'USER FORM2'!$AQ$3</f>
        <v/>
      </c>
      <c r="BA214" s="337" t="str">
        <f>'USER FORM5'!$AP$2</f>
        <v/>
      </c>
      <c r="BB214" s="332" t="str">
        <f>IF('USER FORM5'!$AE$2=0,"",'USER FORM5'!$AE$2)</f>
        <v>NO</v>
      </c>
      <c r="BC214" s="337" t="str">
        <f>'USER FORM5'!$AZ$2</f>
        <v>NO EXTC</v>
      </c>
      <c r="BD214" s="332" t="str">
        <f>IF('USER FEEDBACK'!$C$47=0,"",'USER FEEDBACK'!$C$47)</f>
        <v/>
      </c>
      <c r="BE214" t="str">
        <f>'USER FEEDBACK'!$Q$8</f>
        <v>NO</v>
      </c>
      <c r="BF214" t="str">
        <f>'USER FEEDBACK'!$Q$11</f>
        <v>Missing Information</v>
      </c>
      <c r="BG214" t="str">
        <f>'USER FEEDBACK'!$Q$14</f>
        <v>No</v>
      </c>
      <c r="BH214" t="str">
        <f>'USER FEEDBACK'!$Q$20&amp;" "&amp;'USER FEEDBACK'!$Q$21&amp;" "&amp;'USER FEEDBACK'!$Q$22</f>
        <v xml:space="preserve">  - -  - -</v>
      </c>
      <c r="BI214" t="str">
        <f>'USER FORM1'!$C$65</f>
        <v>VERSION 2</v>
      </c>
      <c r="BJ214">
        <f>'USER FORM4'!$G$38</f>
        <v>0</v>
      </c>
      <c r="BK214">
        <f>'USER FEEDBACK'!$V$7</f>
        <v>0</v>
      </c>
      <c r="BL214" t="str">
        <f>(IF(OR('USER FEEDBACK'!$Z$64,'USER FEEDBACK'!$Z$31="Q4R"),"Y","N"))</f>
        <v>N</v>
      </c>
      <c r="BM214">
        <f>'USER FORM1'!$D$25</f>
        <v>0</v>
      </c>
      <c r="BN214">
        <f>'USER FORM1'!$D$26</f>
        <v>0</v>
      </c>
      <c r="BO214">
        <f>'USER FORM1'!$D$27</f>
        <v>0</v>
      </c>
      <c r="BP214" t="str">
        <f>IF('USER FEEDBACK'!$AA$64=TRUE, "Y","N")</f>
        <v>N</v>
      </c>
      <c r="BQ214" t="str">
        <f>IF('USER FEEDBACK'!$AC$64=TRUE, "Y","N")</f>
        <v>N</v>
      </c>
      <c r="BR214" t="str">
        <f>IF('USER FEEDBACK'!$AB$64=TRUE, "Y","N")</f>
        <v>N</v>
      </c>
      <c r="BS214" t="str">
        <f>IF('USER FEEDBACK'!$AD$64=TRUE, "Y","N")</f>
        <v>N</v>
      </c>
      <c r="BT214" t="str">
        <f>IF('USER FEEDBACK'!$AE$64=TRUE, "Y","N")</f>
        <v>N</v>
      </c>
      <c r="BU214" t="str">
        <f>IF('USER FEEDBACK'!$AF$64=TRUE, "Y","N")</f>
        <v>N</v>
      </c>
      <c r="BV214">
        <f>'CHECK CONTEXT'!$B$8</f>
        <v>0</v>
      </c>
      <c r="BW214" s="15">
        <f>'CHECK CONTEXT'!$B$12</f>
        <v>0</v>
      </c>
      <c r="BX214">
        <f>'CHECK CONTEXT'!$I$5</f>
        <v>0</v>
      </c>
      <c r="BY214">
        <f ca="1">SUM('USER FEEDBACK'!$G$7:$G$17)</f>
        <v>0</v>
      </c>
      <c r="BZ214">
        <f>'CHECK CONTEXT'!$B$5</f>
        <v>0</v>
      </c>
      <c r="CA214">
        <f>'CHECK CONTEXT'!$B$6</f>
        <v>0</v>
      </c>
      <c r="CB214">
        <f>'CHECK CONTEXT'!$B$7</f>
        <v>0</v>
      </c>
      <c r="CC214">
        <f>'CHECK CONTEXT'!$B$8</f>
        <v>0</v>
      </c>
      <c r="CD214">
        <f>'CHECK CONTEXT'!$B$9</f>
        <v>0</v>
      </c>
    </row>
    <row r="215" spans="1:82">
      <c r="A215" s="332" t="str">
        <f>IF('USER FORM1'!$C$10="","",'USER FORM1'!$C$10)</f>
        <v/>
      </c>
      <c r="B215" s="332" t="str">
        <f>IF('USER FORM1'!$D$10="","",'USER FORM1'!$D$10)</f>
        <v/>
      </c>
      <c r="C215" s="332" t="str">
        <f>TRIM(IF('USER FORM1'!$E$10="", "",'USER FORM1'!$E$10))</f>
        <v/>
      </c>
      <c r="D215" s="332" t="str">
        <f>IF('USER FORM1'!$F$10="","",'USER FORM1'!$F$10)</f>
        <v/>
      </c>
      <c r="E215" s="332" t="str">
        <f>IF('USER FORM1'!$G$10="", "",'USER FORM1'!$G$10)</f>
        <v/>
      </c>
      <c r="F215" s="339" t="s">
        <v>16107</v>
      </c>
      <c r="G215" s="340" t="str">
        <f>IF(ISERROR(VLOOKUP($S215,'USER FORM2'!$B$10:$AU$21,2,FALSE)),"",VLOOKUP($S215,'USER FORM2'!$B$10:$AU$21,2,FALSE))</f>
        <v/>
      </c>
      <c r="H215" s="340" t="str">
        <f>IF(ISERROR(VLOOKUP($S215,'USER FORM2'!$B$10:$AU$21,3,FALSE)),"",VLOOKUP($S215,'USER FORM2'!$B$10:$AU$21,3,FALSE))</f>
        <v/>
      </c>
      <c r="I215" s="340" t="str">
        <f>IF(ISERROR(VLOOKUP($S215,'USER FORM2'!$B$10:$AU$21,4,FALSE)),"",VLOOKUP($S215,'USER FORM2'!$B$10:$AU$21,4,FALSE))</f>
        <v/>
      </c>
      <c r="J215" s="340" t="str">
        <f>IF(ISERROR(VLOOKUP($S215,'USER FORM2'!$B$10:$AU$21,5,FALSE)),"",VLOOKUP($S215,'USER FORM2'!$B$10:$AU$21,5,FALSE))</f>
        <v/>
      </c>
      <c r="K215" s="340" t="str">
        <f>IF(ISERROR(VLOOKUP($S215,'USER FORM2'!$B$10:$AU$21,6,FALSE)),"",VLOOKUP($S215,'USER FORM2'!$B$10:$AU$21,6,FALSE))</f>
        <v/>
      </c>
      <c r="L215" s="340" t="str">
        <f>IF(ISERROR(VLOOKUP($S215,'USER FORM2'!$B$10:$AU$21,7,FALSE)),"",VLOOKUP($S215,'USER FORM2'!$B$10:$AU$21,7,FALSE))</f>
        <v/>
      </c>
      <c r="M215" s="341" t="str">
        <f>IF(ISERROR(VLOOKUP($S215,'USER FORM2'!$B$10:$BB$21,51,FALSE)),"",VLOOKUP($S215,'USER FORM2'!$B$10:$BB$21,51,FALSE))</f>
        <v/>
      </c>
      <c r="N215" s="341" t="str">
        <f>IF(ISERROR(VLOOKUP($S215,'USER FORM2'!$B$10:$BB$21,52,FALSE)),"",VLOOKUP($S215,'USER FORM2'!$B$10:$BB$21,52,FALSE))</f>
        <v/>
      </c>
      <c r="O215" s="341" t="str">
        <f>IF(ISERROR(VLOOKUP($S215,'USER FORM2'!$B$10:$BB$21,12,FALSE)),"",VLOOKUP($S215,'USER FORM2'!$B$10:$BB$21,12,FALSE))</f>
        <v/>
      </c>
      <c r="P215" s="342" t="str">
        <f>IF(ISERROR(VLOOKUP($S215,'USER FORM2'!$B$10:$BB$21,13,FALSE)),"",IF(VLOOKUP($S215,'USER FORM2'!$B$10:$BB$21,13,FALSE)="","",VLOOKUP($S215,'USER FORM2'!$B$10:$BB$21,13,FALSE)))</f>
        <v/>
      </c>
      <c r="Q215" s="342" t="str">
        <f>IF(ISERROR(VLOOKUP($S215,'USER FORM2'!$B$10:$BB$21,16,FALSE)),"",VLOOKUP($S215,'USER FORM2'!$B$10:$BB$21,16,FALSE))</f>
        <v/>
      </c>
      <c r="R215" s="342" t="str">
        <f>IF(ISERROR(VLOOKUP($S215,'USER FORM2'!$B$10:$AW$21,43,FALSE)),"",VLOOKUP($S215,'USER FORM2'!$B$10:$AW$21,43,FALSE))</f>
        <v/>
      </c>
      <c r="S215" s="340" t="str">
        <f>IF('USER FORM3'!C216="","",'USER FORM3'!C216)</f>
        <v/>
      </c>
      <c r="T215" s="340" t="str">
        <f>IF('USER FORM3'!D216="","",'USER FORM3'!D216)</f>
        <v/>
      </c>
      <c r="U215" s="340" t="str">
        <f>IF('USER FORM3'!E216="","",'USER FORM3'!E216)</f>
        <v/>
      </c>
      <c r="V215" s="340" t="str">
        <f>IF('USER FORM3'!F216="","",'USER FORM3'!F216)</f>
        <v/>
      </c>
      <c r="W215" s="340" t="str">
        <f>IF('USER FORM3'!G216="","",'USER FORM3'!G216)</f>
        <v/>
      </c>
      <c r="X215" s="340" t="str">
        <f>IF('USER FORM3'!H216="","",'USER FORM3'!H216)</f>
        <v/>
      </c>
      <c r="Y215" s="340" t="str">
        <f>IF('USER FORM3'!I216="","",'USER FORM3'!I216)</f>
        <v/>
      </c>
      <c r="Z215" s="340" t="str">
        <f>IF('USER FORM3'!J216="","",'USER FORM3'!J216)</f>
        <v/>
      </c>
      <c r="AA215" s="340" t="str">
        <f>IF('USER FORM3'!K216="","",'USER FORM3'!K216)</f>
        <v/>
      </c>
      <c r="AB215" s="340" t="str">
        <f>IF('USER FORM3'!L216="","",'USER FORM3'!L216)</f>
        <v/>
      </c>
      <c r="AC215" s="340" t="str">
        <f>IF('USER FORM3'!M216="","",'USER FORM3'!M216)</f>
        <v/>
      </c>
      <c r="AD215" s="340" t="str">
        <f>IF('USER FORM3'!N216="","",'USER FORM3'!N216)</f>
        <v/>
      </c>
      <c r="AE215" s="340" t="str">
        <f>IF('USER FORM3'!O216="","",'USER FORM3'!O216)</f>
        <v/>
      </c>
      <c r="AF215" s="340" t="str">
        <f>IF('USER FORM3'!P216="","",'USER FORM3'!P216)</f>
        <v/>
      </c>
      <c r="AG215" s="340" t="str">
        <f>IF('USER FORM3'!Q216="","",'USER FORM3'!Q216)</f>
        <v/>
      </c>
      <c r="AH215" s="14"/>
      <c r="AI215" s="14"/>
      <c r="AJ215" s="14"/>
      <c r="AK215" s="14"/>
      <c r="AL215" s="14"/>
      <c r="AM215" s="332" t="str">
        <f>'USER FORM3'!$AY$17</f>
        <v/>
      </c>
      <c r="AN215" s="335" t="str">
        <f>'USER FORM3'!$AY$24</f>
        <v/>
      </c>
      <c r="AO215" s="336" t="str">
        <f>'USER FORM3'!$AY$18</f>
        <v/>
      </c>
      <c r="AP215" s="336" t="str">
        <f>'USER FORM3'!$AY$20</f>
        <v/>
      </c>
      <c r="AQ215" s="337" t="str">
        <f>'USER FORM3'!$AY$19</f>
        <v/>
      </c>
      <c r="AR215" s="337" t="str">
        <f>'USER FORM3'!$AY$22</f>
        <v/>
      </c>
      <c r="AS215" s="436" t="str">
        <f>'USER FORM3'!$AY$36</f>
        <v/>
      </c>
      <c r="AT215" s="336">
        <f>'USER FORM3'!$AY$23</f>
        <v>1</v>
      </c>
      <c r="AU215" s="336" t="str">
        <f>'USER FORM3'!$AY$21</f>
        <v/>
      </c>
      <c r="AV215" s="337" t="str">
        <f>IFERROR('USER FORM3'!$AY$25,"")</f>
        <v/>
      </c>
      <c r="AW215" s="338">
        <f>COUNTIFS(DEGREE_TYPE,"Bachelor",'USER FORM2'!$N$10:$N$21,"PROGRAM GRADUATED")+COUNTIFS(DEGREE_TYPE,"Bachelor",'USER FORM2'!$N$10:$N$21,"PROGRAM IN PROGRESS")</f>
        <v>0</v>
      </c>
      <c r="AX215" s="338">
        <f t="shared" si="6"/>
        <v>0</v>
      </c>
      <c r="AY215" s="338">
        <f t="shared" si="7"/>
        <v>0</v>
      </c>
      <c r="AZ215" s="332" t="str">
        <f>'USER FORM2'!$AQ$3</f>
        <v/>
      </c>
      <c r="BA215" s="337" t="str">
        <f>'USER FORM5'!$AP$2</f>
        <v/>
      </c>
      <c r="BB215" s="332" t="str">
        <f>IF('USER FORM5'!$AE$2=0,"",'USER FORM5'!$AE$2)</f>
        <v>NO</v>
      </c>
      <c r="BC215" s="337" t="str">
        <f>'USER FORM5'!$AZ$2</f>
        <v>NO EXTC</v>
      </c>
      <c r="BD215" s="332" t="str">
        <f>IF('USER FEEDBACK'!$C$47=0,"",'USER FEEDBACK'!$C$47)</f>
        <v/>
      </c>
      <c r="BE215" t="str">
        <f>'USER FEEDBACK'!$Q$8</f>
        <v>NO</v>
      </c>
      <c r="BF215" t="str">
        <f>'USER FEEDBACK'!$Q$11</f>
        <v>Missing Information</v>
      </c>
      <c r="BG215" t="str">
        <f>'USER FEEDBACK'!$Q$14</f>
        <v>No</v>
      </c>
      <c r="BH215" t="str">
        <f>'USER FEEDBACK'!$Q$20&amp;" "&amp;'USER FEEDBACK'!$Q$21&amp;" "&amp;'USER FEEDBACK'!$Q$22</f>
        <v xml:space="preserve">  - -  - -</v>
      </c>
      <c r="BI215" t="str">
        <f>'USER FORM1'!$C$65</f>
        <v>VERSION 2</v>
      </c>
      <c r="BJ215">
        <f>'USER FORM4'!$G$38</f>
        <v>0</v>
      </c>
      <c r="BK215">
        <f>'USER FEEDBACK'!$V$7</f>
        <v>0</v>
      </c>
      <c r="BL215" t="str">
        <f>(IF(OR('USER FEEDBACK'!$Z$64,'USER FEEDBACK'!$Z$31="Q4R"),"Y","N"))</f>
        <v>N</v>
      </c>
      <c r="BM215">
        <f>'USER FORM1'!$D$25</f>
        <v>0</v>
      </c>
      <c r="BN215">
        <f>'USER FORM1'!$D$26</f>
        <v>0</v>
      </c>
      <c r="BO215">
        <f>'USER FORM1'!$D$27</f>
        <v>0</v>
      </c>
      <c r="BP215" t="str">
        <f>IF('USER FEEDBACK'!$AA$64=TRUE, "Y","N")</f>
        <v>N</v>
      </c>
      <c r="BQ215" t="str">
        <f>IF('USER FEEDBACK'!$AC$64=TRUE, "Y","N")</f>
        <v>N</v>
      </c>
      <c r="BR215" t="str">
        <f>IF('USER FEEDBACK'!$AB$64=TRUE, "Y","N")</f>
        <v>N</v>
      </c>
      <c r="BS215" t="str">
        <f>IF('USER FEEDBACK'!$AD$64=TRUE, "Y","N")</f>
        <v>N</v>
      </c>
      <c r="BT215" t="str">
        <f>IF('USER FEEDBACK'!$AE$64=TRUE, "Y","N")</f>
        <v>N</v>
      </c>
      <c r="BU215" t="str">
        <f>IF('USER FEEDBACK'!$AF$64=TRUE, "Y","N")</f>
        <v>N</v>
      </c>
      <c r="BV215">
        <f>'CHECK CONTEXT'!$B$8</f>
        <v>0</v>
      </c>
      <c r="BW215" s="15">
        <f>'CHECK CONTEXT'!$B$12</f>
        <v>0</v>
      </c>
      <c r="BX215">
        <f>'CHECK CONTEXT'!$I$5</f>
        <v>0</v>
      </c>
      <c r="BY215">
        <f ca="1">SUM('USER FEEDBACK'!$G$7:$G$17)</f>
        <v>0</v>
      </c>
      <c r="BZ215">
        <f>'CHECK CONTEXT'!$B$5</f>
        <v>0</v>
      </c>
      <c r="CA215">
        <f>'CHECK CONTEXT'!$B$6</f>
        <v>0</v>
      </c>
      <c r="CB215">
        <f>'CHECK CONTEXT'!$B$7</f>
        <v>0</v>
      </c>
      <c r="CC215">
        <f>'CHECK CONTEXT'!$B$8</f>
        <v>0</v>
      </c>
      <c r="CD215">
        <f>'CHECK CONTEXT'!$B$9</f>
        <v>0</v>
      </c>
    </row>
    <row r="216" spans="1:82">
      <c r="A216" s="332" t="str">
        <f>IF('USER FORM1'!$C$10="","",'USER FORM1'!$C$10)</f>
        <v/>
      </c>
      <c r="B216" s="332" t="str">
        <f>IF('USER FORM1'!$D$10="","",'USER FORM1'!$D$10)</f>
        <v/>
      </c>
      <c r="C216" s="332" t="str">
        <f>TRIM(IF('USER FORM1'!$E$10="", "",'USER FORM1'!$E$10))</f>
        <v/>
      </c>
      <c r="D216" s="332" t="str">
        <f>IF('USER FORM1'!$F$10="","",'USER FORM1'!$F$10)</f>
        <v/>
      </c>
      <c r="E216" s="332" t="str">
        <f>IF('USER FORM1'!$G$10="", "",'USER FORM1'!$G$10)</f>
        <v/>
      </c>
      <c r="F216" s="339" t="s">
        <v>16107</v>
      </c>
      <c r="G216" s="340" t="str">
        <f>IF(ISERROR(VLOOKUP($S216,'USER FORM2'!$B$10:$AU$21,2,FALSE)),"",VLOOKUP($S216,'USER FORM2'!$B$10:$AU$21,2,FALSE))</f>
        <v/>
      </c>
      <c r="H216" s="340" t="str">
        <f>IF(ISERROR(VLOOKUP($S216,'USER FORM2'!$B$10:$AU$21,3,FALSE)),"",VLOOKUP($S216,'USER FORM2'!$B$10:$AU$21,3,FALSE))</f>
        <v/>
      </c>
      <c r="I216" s="340" t="str">
        <f>IF(ISERROR(VLOOKUP($S216,'USER FORM2'!$B$10:$AU$21,4,FALSE)),"",VLOOKUP($S216,'USER FORM2'!$B$10:$AU$21,4,FALSE))</f>
        <v/>
      </c>
      <c r="J216" s="340" t="str">
        <f>IF(ISERROR(VLOOKUP($S216,'USER FORM2'!$B$10:$AU$21,5,FALSE)),"",VLOOKUP($S216,'USER FORM2'!$B$10:$AU$21,5,FALSE))</f>
        <v/>
      </c>
      <c r="K216" s="340" t="str">
        <f>IF(ISERROR(VLOOKUP($S216,'USER FORM2'!$B$10:$AU$21,6,FALSE)),"",VLOOKUP($S216,'USER FORM2'!$B$10:$AU$21,6,FALSE))</f>
        <v/>
      </c>
      <c r="L216" s="340" t="str">
        <f>IF(ISERROR(VLOOKUP($S216,'USER FORM2'!$B$10:$AU$21,7,FALSE)),"",VLOOKUP($S216,'USER FORM2'!$B$10:$AU$21,7,FALSE))</f>
        <v/>
      </c>
      <c r="M216" s="341" t="str">
        <f>IF(ISERROR(VLOOKUP($S216,'USER FORM2'!$B$10:$BB$21,51,FALSE)),"",VLOOKUP($S216,'USER FORM2'!$B$10:$BB$21,51,FALSE))</f>
        <v/>
      </c>
      <c r="N216" s="341" t="str">
        <f>IF(ISERROR(VLOOKUP($S216,'USER FORM2'!$B$10:$BB$21,52,FALSE)),"",VLOOKUP($S216,'USER FORM2'!$B$10:$BB$21,52,FALSE))</f>
        <v/>
      </c>
      <c r="O216" s="341" t="str">
        <f>IF(ISERROR(VLOOKUP($S216,'USER FORM2'!$B$10:$BB$21,12,FALSE)),"",VLOOKUP($S216,'USER FORM2'!$B$10:$BB$21,12,FALSE))</f>
        <v/>
      </c>
      <c r="P216" s="342" t="str">
        <f>IF(ISERROR(VLOOKUP($S216,'USER FORM2'!$B$10:$BB$21,13,FALSE)),"",IF(VLOOKUP($S216,'USER FORM2'!$B$10:$BB$21,13,FALSE)="","",VLOOKUP($S216,'USER FORM2'!$B$10:$BB$21,13,FALSE)))</f>
        <v/>
      </c>
      <c r="Q216" s="342" t="str">
        <f>IF(ISERROR(VLOOKUP($S216,'USER FORM2'!$B$10:$BB$21,16,FALSE)),"",VLOOKUP($S216,'USER FORM2'!$B$10:$BB$21,16,FALSE))</f>
        <v/>
      </c>
      <c r="R216" s="342" t="str">
        <f>IF(ISERROR(VLOOKUP($S216,'USER FORM2'!$B$10:$AW$21,43,FALSE)),"",VLOOKUP($S216,'USER FORM2'!$B$10:$AW$21,43,FALSE))</f>
        <v/>
      </c>
      <c r="S216" s="340" t="str">
        <f>IF('USER FORM3'!C217="","",'USER FORM3'!C217)</f>
        <v/>
      </c>
      <c r="T216" s="340" t="str">
        <f>IF('USER FORM3'!D217="","",'USER FORM3'!D217)</f>
        <v/>
      </c>
      <c r="U216" s="340" t="str">
        <f>IF('USER FORM3'!E217="","",'USER FORM3'!E217)</f>
        <v/>
      </c>
      <c r="V216" s="340" t="str">
        <f>IF('USER FORM3'!F217="","",'USER FORM3'!F217)</f>
        <v/>
      </c>
      <c r="W216" s="340" t="str">
        <f>IF('USER FORM3'!G217="","",'USER FORM3'!G217)</f>
        <v/>
      </c>
      <c r="X216" s="340" t="str">
        <f>IF('USER FORM3'!H217="","",'USER FORM3'!H217)</f>
        <v/>
      </c>
      <c r="Y216" s="340" t="str">
        <f>IF('USER FORM3'!I217="","",'USER FORM3'!I217)</f>
        <v/>
      </c>
      <c r="Z216" s="340" t="str">
        <f>IF('USER FORM3'!J217="","",'USER FORM3'!J217)</f>
        <v/>
      </c>
      <c r="AA216" s="340" t="str">
        <f>IF('USER FORM3'!K217="","",'USER FORM3'!K217)</f>
        <v/>
      </c>
      <c r="AB216" s="340" t="str">
        <f>IF('USER FORM3'!L217="","",'USER FORM3'!L217)</f>
        <v/>
      </c>
      <c r="AC216" s="340" t="str">
        <f>IF('USER FORM3'!M217="","",'USER FORM3'!M217)</f>
        <v/>
      </c>
      <c r="AD216" s="340" t="str">
        <f>IF('USER FORM3'!N217="","",'USER FORM3'!N217)</f>
        <v/>
      </c>
      <c r="AE216" s="340" t="str">
        <f>IF('USER FORM3'!O217="","",'USER FORM3'!O217)</f>
        <v/>
      </c>
      <c r="AF216" s="340" t="str">
        <f>IF('USER FORM3'!P217="","",'USER FORM3'!P217)</f>
        <v/>
      </c>
      <c r="AG216" s="340" t="str">
        <f>IF('USER FORM3'!Q217="","",'USER FORM3'!Q217)</f>
        <v/>
      </c>
      <c r="AH216" s="14"/>
      <c r="AI216" s="14"/>
      <c r="AJ216" s="14"/>
      <c r="AK216" s="14"/>
      <c r="AL216" s="14"/>
      <c r="AM216" s="332" t="str">
        <f>'USER FORM3'!$AY$17</f>
        <v/>
      </c>
      <c r="AN216" s="335" t="str">
        <f>'USER FORM3'!$AY$24</f>
        <v/>
      </c>
      <c r="AO216" s="336" t="str">
        <f>'USER FORM3'!$AY$18</f>
        <v/>
      </c>
      <c r="AP216" s="336" t="str">
        <f>'USER FORM3'!$AY$20</f>
        <v/>
      </c>
      <c r="AQ216" s="337" t="str">
        <f>'USER FORM3'!$AY$19</f>
        <v/>
      </c>
      <c r="AR216" s="337" t="str">
        <f>'USER FORM3'!$AY$22</f>
        <v/>
      </c>
      <c r="AS216" s="436" t="str">
        <f>'USER FORM3'!$AY$36</f>
        <v/>
      </c>
      <c r="AT216" s="336">
        <f>'USER FORM3'!$AY$23</f>
        <v>1</v>
      </c>
      <c r="AU216" s="336" t="str">
        <f>'USER FORM3'!$AY$21</f>
        <v/>
      </c>
      <c r="AV216" s="337" t="str">
        <f>IFERROR('USER FORM3'!$AY$25,"")</f>
        <v/>
      </c>
      <c r="AW216" s="338">
        <f>COUNTIFS(DEGREE_TYPE,"Bachelor",'USER FORM2'!$N$10:$N$21,"PROGRAM GRADUATED")+COUNTIFS(DEGREE_TYPE,"Bachelor",'USER FORM2'!$N$10:$N$21,"PROGRAM IN PROGRESS")</f>
        <v>0</v>
      </c>
      <c r="AX216" s="338">
        <f t="shared" si="6"/>
        <v>0</v>
      </c>
      <c r="AY216" s="338">
        <f t="shared" si="7"/>
        <v>0</v>
      </c>
      <c r="AZ216" s="332" t="str">
        <f>'USER FORM2'!$AQ$3</f>
        <v/>
      </c>
      <c r="BA216" s="337" t="str">
        <f>'USER FORM5'!$AP$2</f>
        <v/>
      </c>
      <c r="BB216" s="332" t="str">
        <f>IF('USER FORM5'!$AE$2=0,"",'USER FORM5'!$AE$2)</f>
        <v>NO</v>
      </c>
      <c r="BC216" s="337" t="str">
        <f>'USER FORM5'!$AZ$2</f>
        <v>NO EXTC</v>
      </c>
      <c r="BD216" s="332" t="str">
        <f>IF('USER FEEDBACK'!$C$47=0,"",'USER FEEDBACK'!$C$47)</f>
        <v/>
      </c>
      <c r="BE216" t="str">
        <f>'USER FEEDBACK'!$Q$8</f>
        <v>NO</v>
      </c>
      <c r="BF216" t="str">
        <f>'USER FEEDBACK'!$Q$11</f>
        <v>Missing Information</v>
      </c>
      <c r="BG216" t="str">
        <f>'USER FEEDBACK'!$Q$14</f>
        <v>No</v>
      </c>
      <c r="BH216" t="str">
        <f>'USER FEEDBACK'!$Q$20&amp;" "&amp;'USER FEEDBACK'!$Q$21&amp;" "&amp;'USER FEEDBACK'!$Q$22</f>
        <v xml:space="preserve">  - -  - -</v>
      </c>
      <c r="BI216" t="str">
        <f>'USER FORM1'!$C$65</f>
        <v>VERSION 2</v>
      </c>
      <c r="BJ216">
        <f>'USER FORM4'!$G$38</f>
        <v>0</v>
      </c>
      <c r="BK216">
        <f>'USER FEEDBACK'!$V$7</f>
        <v>0</v>
      </c>
      <c r="BL216" t="str">
        <f>(IF(OR('USER FEEDBACK'!$Z$64,'USER FEEDBACK'!$Z$31="Q4R"),"Y","N"))</f>
        <v>N</v>
      </c>
      <c r="BM216">
        <f>'USER FORM1'!$D$25</f>
        <v>0</v>
      </c>
      <c r="BN216">
        <f>'USER FORM1'!$D$26</f>
        <v>0</v>
      </c>
      <c r="BO216">
        <f>'USER FORM1'!$D$27</f>
        <v>0</v>
      </c>
      <c r="BP216" t="str">
        <f>IF('USER FEEDBACK'!$AA$64=TRUE, "Y","N")</f>
        <v>N</v>
      </c>
      <c r="BQ216" t="str">
        <f>IF('USER FEEDBACK'!$AC$64=TRUE, "Y","N")</f>
        <v>N</v>
      </c>
      <c r="BR216" t="str">
        <f>IF('USER FEEDBACK'!$AB$64=TRUE, "Y","N")</f>
        <v>N</v>
      </c>
      <c r="BS216" t="str">
        <f>IF('USER FEEDBACK'!$AD$64=TRUE, "Y","N")</f>
        <v>N</v>
      </c>
      <c r="BT216" t="str">
        <f>IF('USER FEEDBACK'!$AE$64=TRUE, "Y","N")</f>
        <v>N</v>
      </c>
      <c r="BU216" t="str">
        <f>IF('USER FEEDBACK'!$AF$64=TRUE, "Y","N")</f>
        <v>N</v>
      </c>
      <c r="BV216">
        <f>'CHECK CONTEXT'!$B$8</f>
        <v>0</v>
      </c>
      <c r="BW216" s="15">
        <f>'CHECK CONTEXT'!$B$12</f>
        <v>0</v>
      </c>
      <c r="BX216">
        <f>'CHECK CONTEXT'!$I$5</f>
        <v>0</v>
      </c>
      <c r="BY216">
        <f ca="1">SUM('USER FEEDBACK'!$G$7:$G$17)</f>
        <v>0</v>
      </c>
      <c r="BZ216">
        <f>'CHECK CONTEXT'!$B$5</f>
        <v>0</v>
      </c>
      <c r="CA216">
        <f>'CHECK CONTEXT'!$B$6</f>
        <v>0</v>
      </c>
      <c r="CB216">
        <f>'CHECK CONTEXT'!$B$7</f>
        <v>0</v>
      </c>
      <c r="CC216">
        <f>'CHECK CONTEXT'!$B$8</f>
        <v>0</v>
      </c>
      <c r="CD216">
        <f>'CHECK CONTEXT'!$B$9</f>
        <v>0</v>
      </c>
    </row>
    <row r="217" spans="1:82">
      <c r="A217" s="332" t="str">
        <f>IF('USER FORM1'!$C$10="","",'USER FORM1'!$C$10)</f>
        <v/>
      </c>
      <c r="B217" s="332" t="str">
        <f>IF('USER FORM1'!$D$10="","",'USER FORM1'!$D$10)</f>
        <v/>
      </c>
      <c r="C217" s="332" t="str">
        <f>TRIM(IF('USER FORM1'!$E$10="", "",'USER FORM1'!$E$10))</f>
        <v/>
      </c>
      <c r="D217" s="332" t="str">
        <f>IF('USER FORM1'!$F$10="","",'USER FORM1'!$F$10)</f>
        <v/>
      </c>
      <c r="E217" s="332" t="str">
        <f>IF('USER FORM1'!$G$10="", "",'USER FORM1'!$G$10)</f>
        <v/>
      </c>
      <c r="F217" s="339" t="s">
        <v>16107</v>
      </c>
      <c r="G217" s="340" t="str">
        <f>IF(ISERROR(VLOOKUP($S217,'USER FORM2'!$B$10:$AU$21,2,FALSE)),"",VLOOKUP($S217,'USER FORM2'!$B$10:$AU$21,2,FALSE))</f>
        <v/>
      </c>
      <c r="H217" s="340" t="str">
        <f>IF(ISERROR(VLOOKUP($S217,'USER FORM2'!$B$10:$AU$21,3,FALSE)),"",VLOOKUP($S217,'USER FORM2'!$B$10:$AU$21,3,FALSE))</f>
        <v/>
      </c>
      <c r="I217" s="340" t="str">
        <f>IF(ISERROR(VLOOKUP($S217,'USER FORM2'!$B$10:$AU$21,4,FALSE)),"",VLOOKUP($S217,'USER FORM2'!$B$10:$AU$21,4,FALSE))</f>
        <v/>
      </c>
      <c r="J217" s="340" t="str">
        <f>IF(ISERROR(VLOOKUP($S217,'USER FORM2'!$B$10:$AU$21,5,FALSE)),"",VLOOKUP($S217,'USER FORM2'!$B$10:$AU$21,5,FALSE))</f>
        <v/>
      </c>
      <c r="K217" s="340" t="str">
        <f>IF(ISERROR(VLOOKUP($S217,'USER FORM2'!$B$10:$AU$21,6,FALSE)),"",VLOOKUP($S217,'USER FORM2'!$B$10:$AU$21,6,FALSE))</f>
        <v/>
      </c>
      <c r="L217" s="340" t="str">
        <f>IF(ISERROR(VLOOKUP($S217,'USER FORM2'!$B$10:$AU$21,7,FALSE)),"",VLOOKUP($S217,'USER FORM2'!$B$10:$AU$21,7,FALSE))</f>
        <v/>
      </c>
      <c r="M217" s="341" t="str">
        <f>IF(ISERROR(VLOOKUP($S217,'USER FORM2'!$B$10:$BB$21,51,FALSE)),"",VLOOKUP($S217,'USER FORM2'!$B$10:$BB$21,51,FALSE))</f>
        <v/>
      </c>
      <c r="N217" s="341" t="str">
        <f>IF(ISERROR(VLOOKUP($S217,'USER FORM2'!$B$10:$BB$21,52,FALSE)),"",VLOOKUP($S217,'USER FORM2'!$B$10:$BB$21,52,FALSE))</f>
        <v/>
      </c>
      <c r="O217" s="341" t="str">
        <f>IF(ISERROR(VLOOKUP($S217,'USER FORM2'!$B$10:$BB$21,12,FALSE)),"",VLOOKUP($S217,'USER FORM2'!$B$10:$BB$21,12,FALSE))</f>
        <v/>
      </c>
      <c r="P217" s="342" t="str">
        <f>IF(ISERROR(VLOOKUP($S217,'USER FORM2'!$B$10:$BB$21,13,FALSE)),"",IF(VLOOKUP($S217,'USER FORM2'!$B$10:$BB$21,13,FALSE)="","",VLOOKUP($S217,'USER FORM2'!$B$10:$BB$21,13,FALSE)))</f>
        <v/>
      </c>
      <c r="Q217" s="342" t="str">
        <f>IF(ISERROR(VLOOKUP($S217,'USER FORM2'!$B$10:$BB$21,16,FALSE)),"",VLOOKUP($S217,'USER FORM2'!$B$10:$BB$21,16,FALSE))</f>
        <v/>
      </c>
      <c r="R217" s="342" t="str">
        <f>IF(ISERROR(VLOOKUP($S217,'USER FORM2'!$B$10:$AW$21,43,FALSE)),"",VLOOKUP($S217,'USER FORM2'!$B$10:$AW$21,43,FALSE))</f>
        <v/>
      </c>
      <c r="S217" s="340" t="str">
        <f>IF('USER FORM3'!C218="","",'USER FORM3'!C218)</f>
        <v/>
      </c>
      <c r="T217" s="340" t="str">
        <f>IF('USER FORM3'!D218="","",'USER FORM3'!D218)</f>
        <v/>
      </c>
      <c r="U217" s="340" t="str">
        <f>IF('USER FORM3'!E218="","",'USER FORM3'!E218)</f>
        <v/>
      </c>
      <c r="V217" s="340" t="str">
        <f>IF('USER FORM3'!F218="","",'USER FORM3'!F218)</f>
        <v/>
      </c>
      <c r="W217" s="340" t="str">
        <f>IF('USER FORM3'!G218="","",'USER FORM3'!G218)</f>
        <v/>
      </c>
      <c r="X217" s="340" t="str">
        <f>IF('USER FORM3'!H218="","",'USER FORM3'!H218)</f>
        <v/>
      </c>
      <c r="Y217" s="340" t="str">
        <f>IF('USER FORM3'!I218="","",'USER FORM3'!I218)</f>
        <v/>
      </c>
      <c r="Z217" s="340" t="str">
        <f>IF('USER FORM3'!J218="","",'USER FORM3'!J218)</f>
        <v/>
      </c>
      <c r="AA217" s="340" t="str">
        <f>IF('USER FORM3'!K218="","",'USER FORM3'!K218)</f>
        <v/>
      </c>
      <c r="AB217" s="340" t="str">
        <f>IF('USER FORM3'!L218="","",'USER FORM3'!L218)</f>
        <v/>
      </c>
      <c r="AC217" s="340" t="str">
        <f>IF('USER FORM3'!M218="","",'USER FORM3'!M218)</f>
        <v/>
      </c>
      <c r="AD217" s="340" t="str">
        <f>IF('USER FORM3'!N218="","",'USER FORM3'!N218)</f>
        <v/>
      </c>
      <c r="AE217" s="340" t="str">
        <f>IF('USER FORM3'!O218="","",'USER FORM3'!O218)</f>
        <v/>
      </c>
      <c r="AF217" s="340" t="str">
        <f>IF('USER FORM3'!P218="","",'USER FORM3'!P218)</f>
        <v/>
      </c>
      <c r="AG217" s="340" t="str">
        <f>IF('USER FORM3'!Q218="","",'USER FORM3'!Q218)</f>
        <v/>
      </c>
      <c r="AH217" s="14"/>
      <c r="AI217" s="14"/>
      <c r="AJ217" s="14"/>
      <c r="AK217" s="14"/>
      <c r="AL217" s="14"/>
      <c r="AM217" s="332" t="str">
        <f>'USER FORM3'!$AY$17</f>
        <v/>
      </c>
      <c r="AN217" s="335" t="str">
        <f>'USER FORM3'!$AY$24</f>
        <v/>
      </c>
      <c r="AO217" s="336" t="str">
        <f>'USER FORM3'!$AY$18</f>
        <v/>
      </c>
      <c r="AP217" s="336" t="str">
        <f>'USER FORM3'!$AY$20</f>
        <v/>
      </c>
      <c r="AQ217" s="337" t="str">
        <f>'USER FORM3'!$AY$19</f>
        <v/>
      </c>
      <c r="AR217" s="337" t="str">
        <f>'USER FORM3'!$AY$22</f>
        <v/>
      </c>
      <c r="AS217" s="436" t="str">
        <f>'USER FORM3'!$AY$36</f>
        <v/>
      </c>
      <c r="AT217" s="336">
        <f>'USER FORM3'!$AY$23</f>
        <v>1</v>
      </c>
      <c r="AU217" s="336" t="str">
        <f>'USER FORM3'!$AY$21</f>
        <v/>
      </c>
      <c r="AV217" s="337" t="str">
        <f>IFERROR('USER FORM3'!$AY$25,"")</f>
        <v/>
      </c>
      <c r="AW217" s="338">
        <f>COUNTIFS(DEGREE_TYPE,"Bachelor",'USER FORM2'!$N$10:$N$21,"PROGRAM GRADUATED")+COUNTIFS(DEGREE_TYPE,"Bachelor",'USER FORM2'!$N$10:$N$21,"PROGRAM IN PROGRESS")</f>
        <v>0</v>
      </c>
      <c r="AX217" s="338">
        <f t="shared" si="6"/>
        <v>0</v>
      </c>
      <c r="AY217" s="338">
        <f t="shared" si="7"/>
        <v>0</v>
      </c>
      <c r="AZ217" s="332" t="str">
        <f>'USER FORM2'!$AQ$3</f>
        <v/>
      </c>
      <c r="BA217" s="337" t="str">
        <f>'USER FORM5'!$AP$2</f>
        <v/>
      </c>
      <c r="BB217" s="332" t="str">
        <f>IF('USER FORM5'!$AE$2=0,"",'USER FORM5'!$AE$2)</f>
        <v>NO</v>
      </c>
      <c r="BC217" s="337" t="str">
        <f>'USER FORM5'!$AZ$2</f>
        <v>NO EXTC</v>
      </c>
      <c r="BD217" s="332" t="str">
        <f>IF('USER FEEDBACK'!$C$47=0,"",'USER FEEDBACK'!$C$47)</f>
        <v/>
      </c>
      <c r="BE217" t="str">
        <f>'USER FEEDBACK'!$Q$8</f>
        <v>NO</v>
      </c>
      <c r="BF217" t="str">
        <f>'USER FEEDBACK'!$Q$11</f>
        <v>Missing Information</v>
      </c>
      <c r="BG217" t="str">
        <f>'USER FEEDBACK'!$Q$14</f>
        <v>No</v>
      </c>
      <c r="BH217" t="str">
        <f>'USER FEEDBACK'!$Q$20&amp;" "&amp;'USER FEEDBACK'!$Q$21&amp;" "&amp;'USER FEEDBACK'!$Q$22</f>
        <v xml:space="preserve">  - -  - -</v>
      </c>
      <c r="BI217" t="str">
        <f>'USER FORM1'!$C$65</f>
        <v>VERSION 2</v>
      </c>
      <c r="BJ217">
        <f>'USER FORM4'!$G$38</f>
        <v>0</v>
      </c>
      <c r="BK217">
        <f>'USER FEEDBACK'!$V$7</f>
        <v>0</v>
      </c>
      <c r="BL217" t="str">
        <f>(IF(OR('USER FEEDBACK'!$Z$64,'USER FEEDBACK'!$Z$31="Q4R"),"Y","N"))</f>
        <v>N</v>
      </c>
      <c r="BM217">
        <f>'USER FORM1'!$D$25</f>
        <v>0</v>
      </c>
      <c r="BN217">
        <f>'USER FORM1'!$D$26</f>
        <v>0</v>
      </c>
      <c r="BO217">
        <f>'USER FORM1'!$D$27</f>
        <v>0</v>
      </c>
      <c r="BP217" t="str">
        <f>IF('USER FEEDBACK'!$AA$64=TRUE, "Y","N")</f>
        <v>N</v>
      </c>
      <c r="BQ217" t="str">
        <f>IF('USER FEEDBACK'!$AC$64=TRUE, "Y","N")</f>
        <v>N</v>
      </c>
      <c r="BR217" t="str">
        <f>IF('USER FEEDBACK'!$AB$64=TRUE, "Y","N")</f>
        <v>N</v>
      </c>
      <c r="BS217" t="str">
        <f>IF('USER FEEDBACK'!$AD$64=TRUE, "Y","N")</f>
        <v>N</v>
      </c>
      <c r="BT217" t="str">
        <f>IF('USER FEEDBACK'!$AE$64=TRUE, "Y","N")</f>
        <v>N</v>
      </c>
      <c r="BU217" t="str">
        <f>IF('USER FEEDBACK'!$AF$64=TRUE, "Y","N")</f>
        <v>N</v>
      </c>
      <c r="BV217">
        <f>'CHECK CONTEXT'!$B$8</f>
        <v>0</v>
      </c>
      <c r="BW217" s="15">
        <f>'CHECK CONTEXT'!$B$12</f>
        <v>0</v>
      </c>
      <c r="BX217">
        <f>'CHECK CONTEXT'!$I$5</f>
        <v>0</v>
      </c>
      <c r="BY217">
        <f ca="1">SUM('USER FEEDBACK'!$G$7:$G$17)</f>
        <v>0</v>
      </c>
      <c r="BZ217">
        <f>'CHECK CONTEXT'!$B$5</f>
        <v>0</v>
      </c>
      <c r="CA217">
        <f>'CHECK CONTEXT'!$B$6</f>
        <v>0</v>
      </c>
      <c r="CB217">
        <f>'CHECK CONTEXT'!$B$7</f>
        <v>0</v>
      </c>
      <c r="CC217">
        <f>'CHECK CONTEXT'!$B$8</f>
        <v>0</v>
      </c>
      <c r="CD217">
        <f>'CHECK CONTEXT'!$B$9</f>
        <v>0</v>
      </c>
    </row>
    <row r="218" spans="1:82">
      <c r="A218" s="332" t="str">
        <f>IF('USER FORM1'!$C$10="","",'USER FORM1'!$C$10)</f>
        <v/>
      </c>
      <c r="B218" s="332" t="str">
        <f>IF('USER FORM1'!$D$10="","",'USER FORM1'!$D$10)</f>
        <v/>
      </c>
      <c r="C218" s="332" t="str">
        <f>TRIM(IF('USER FORM1'!$E$10="", "",'USER FORM1'!$E$10))</f>
        <v/>
      </c>
      <c r="D218" s="332" t="str">
        <f>IF('USER FORM1'!$F$10="","",'USER FORM1'!$F$10)</f>
        <v/>
      </c>
      <c r="E218" s="332" t="str">
        <f>IF('USER FORM1'!$G$10="", "",'USER FORM1'!$G$10)</f>
        <v/>
      </c>
      <c r="F218" s="339" t="s">
        <v>16107</v>
      </c>
      <c r="G218" s="340" t="str">
        <f>IF(ISERROR(VLOOKUP($S218,'USER FORM2'!$B$10:$AU$21,2,FALSE)),"",VLOOKUP($S218,'USER FORM2'!$B$10:$AU$21,2,FALSE))</f>
        <v/>
      </c>
      <c r="H218" s="340" t="str">
        <f>IF(ISERROR(VLOOKUP($S218,'USER FORM2'!$B$10:$AU$21,3,FALSE)),"",VLOOKUP($S218,'USER FORM2'!$B$10:$AU$21,3,FALSE))</f>
        <v/>
      </c>
      <c r="I218" s="340" t="str">
        <f>IF(ISERROR(VLOOKUP($S218,'USER FORM2'!$B$10:$AU$21,4,FALSE)),"",VLOOKUP($S218,'USER FORM2'!$B$10:$AU$21,4,FALSE))</f>
        <v/>
      </c>
      <c r="J218" s="340" t="str">
        <f>IF(ISERROR(VLOOKUP($S218,'USER FORM2'!$B$10:$AU$21,5,FALSE)),"",VLOOKUP($S218,'USER FORM2'!$B$10:$AU$21,5,FALSE))</f>
        <v/>
      </c>
      <c r="K218" s="340" t="str">
        <f>IF(ISERROR(VLOOKUP($S218,'USER FORM2'!$B$10:$AU$21,6,FALSE)),"",VLOOKUP($S218,'USER FORM2'!$B$10:$AU$21,6,FALSE))</f>
        <v/>
      </c>
      <c r="L218" s="340" t="str">
        <f>IF(ISERROR(VLOOKUP($S218,'USER FORM2'!$B$10:$AU$21,7,FALSE)),"",VLOOKUP($S218,'USER FORM2'!$B$10:$AU$21,7,FALSE))</f>
        <v/>
      </c>
      <c r="M218" s="341" t="str">
        <f>IF(ISERROR(VLOOKUP($S218,'USER FORM2'!$B$10:$BB$21,51,FALSE)),"",VLOOKUP($S218,'USER FORM2'!$B$10:$BB$21,51,FALSE))</f>
        <v/>
      </c>
      <c r="N218" s="341" t="str">
        <f>IF(ISERROR(VLOOKUP($S218,'USER FORM2'!$B$10:$BB$21,52,FALSE)),"",VLOOKUP($S218,'USER FORM2'!$B$10:$BB$21,52,FALSE))</f>
        <v/>
      </c>
      <c r="O218" s="341" t="str">
        <f>IF(ISERROR(VLOOKUP($S218,'USER FORM2'!$B$10:$BB$21,12,FALSE)),"",VLOOKUP($S218,'USER FORM2'!$B$10:$BB$21,12,FALSE))</f>
        <v/>
      </c>
      <c r="P218" s="342" t="str">
        <f>IF(ISERROR(VLOOKUP($S218,'USER FORM2'!$B$10:$BB$21,13,FALSE)),"",IF(VLOOKUP($S218,'USER FORM2'!$B$10:$BB$21,13,FALSE)="","",VLOOKUP($S218,'USER FORM2'!$B$10:$BB$21,13,FALSE)))</f>
        <v/>
      </c>
      <c r="Q218" s="342" t="str">
        <f>IF(ISERROR(VLOOKUP($S218,'USER FORM2'!$B$10:$BB$21,16,FALSE)),"",VLOOKUP($S218,'USER FORM2'!$B$10:$BB$21,16,FALSE))</f>
        <v/>
      </c>
      <c r="R218" s="342" t="str">
        <f>IF(ISERROR(VLOOKUP($S218,'USER FORM2'!$B$10:$AW$21,43,FALSE)),"",VLOOKUP($S218,'USER FORM2'!$B$10:$AW$21,43,FALSE))</f>
        <v/>
      </c>
      <c r="S218" s="340" t="str">
        <f>IF('USER FORM3'!C219="","",'USER FORM3'!C219)</f>
        <v/>
      </c>
      <c r="T218" s="340" t="str">
        <f>IF('USER FORM3'!D219="","",'USER FORM3'!D219)</f>
        <v/>
      </c>
      <c r="U218" s="340" t="str">
        <f>IF('USER FORM3'!E219="","",'USER FORM3'!E219)</f>
        <v/>
      </c>
      <c r="V218" s="340" t="str">
        <f>IF('USER FORM3'!F219="","",'USER FORM3'!F219)</f>
        <v/>
      </c>
      <c r="W218" s="340" t="str">
        <f>IF('USER FORM3'!G219="","",'USER FORM3'!G219)</f>
        <v/>
      </c>
      <c r="X218" s="340" t="str">
        <f>IF('USER FORM3'!H219="","",'USER FORM3'!H219)</f>
        <v/>
      </c>
      <c r="Y218" s="340" t="str">
        <f>IF('USER FORM3'!I219="","",'USER FORM3'!I219)</f>
        <v/>
      </c>
      <c r="Z218" s="340" t="str">
        <f>IF('USER FORM3'!J219="","",'USER FORM3'!J219)</f>
        <v/>
      </c>
      <c r="AA218" s="340" t="str">
        <f>IF('USER FORM3'!K219="","",'USER FORM3'!K219)</f>
        <v/>
      </c>
      <c r="AB218" s="340" t="str">
        <f>IF('USER FORM3'!L219="","",'USER FORM3'!L219)</f>
        <v/>
      </c>
      <c r="AC218" s="340" t="str">
        <f>IF('USER FORM3'!M219="","",'USER FORM3'!M219)</f>
        <v/>
      </c>
      <c r="AD218" s="340" t="str">
        <f>IF('USER FORM3'!N219="","",'USER FORM3'!N219)</f>
        <v/>
      </c>
      <c r="AE218" s="340" t="str">
        <f>IF('USER FORM3'!O219="","",'USER FORM3'!O219)</f>
        <v/>
      </c>
      <c r="AF218" s="340" t="str">
        <f>IF('USER FORM3'!P219="","",'USER FORM3'!P219)</f>
        <v/>
      </c>
      <c r="AG218" s="340" t="str">
        <f>IF('USER FORM3'!Q219="","",'USER FORM3'!Q219)</f>
        <v/>
      </c>
      <c r="AH218" s="14"/>
      <c r="AI218" s="14"/>
      <c r="AJ218" s="14"/>
      <c r="AK218" s="14"/>
      <c r="AL218" s="14"/>
      <c r="AM218" s="332" t="str">
        <f>'USER FORM3'!$AY$17</f>
        <v/>
      </c>
      <c r="AN218" s="335" t="str">
        <f>'USER FORM3'!$AY$24</f>
        <v/>
      </c>
      <c r="AO218" s="336" t="str">
        <f>'USER FORM3'!$AY$18</f>
        <v/>
      </c>
      <c r="AP218" s="336" t="str">
        <f>'USER FORM3'!$AY$20</f>
        <v/>
      </c>
      <c r="AQ218" s="337" t="str">
        <f>'USER FORM3'!$AY$19</f>
        <v/>
      </c>
      <c r="AR218" s="337" t="str">
        <f>'USER FORM3'!$AY$22</f>
        <v/>
      </c>
      <c r="AS218" s="436" t="str">
        <f>'USER FORM3'!$AY$36</f>
        <v/>
      </c>
      <c r="AT218" s="336">
        <f>'USER FORM3'!$AY$23</f>
        <v>1</v>
      </c>
      <c r="AU218" s="336" t="str">
        <f>'USER FORM3'!$AY$21</f>
        <v/>
      </c>
      <c r="AV218" s="337" t="str">
        <f>IFERROR('USER FORM3'!$AY$25,"")</f>
        <v/>
      </c>
      <c r="AW218" s="338">
        <f>COUNTIFS(DEGREE_TYPE,"Bachelor",'USER FORM2'!$N$10:$N$21,"PROGRAM GRADUATED")+COUNTIFS(DEGREE_TYPE,"Bachelor",'USER FORM2'!$N$10:$N$21,"PROGRAM IN PROGRESS")</f>
        <v>0</v>
      </c>
      <c r="AX218" s="338">
        <f t="shared" si="6"/>
        <v>0</v>
      </c>
      <c r="AY218" s="338">
        <f t="shared" si="7"/>
        <v>0</v>
      </c>
      <c r="AZ218" s="332" t="str">
        <f>'USER FORM2'!$AQ$3</f>
        <v/>
      </c>
      <c r="BA218" s="337" t="str">
        <f>'USER FORM5'!$AP$2</f>
        <v/>
      </c>
      <c r="BB218" s="332" t="str">
        <f>IF('USER FORM5'!$AE$2=0,"",'USER FORM5'!$AE$2)</f>
        <v>NO</v>
      </c>
      <c r="BC218" s="337" t="str">
        <f>'USER FORM5'!$AZ$2</f>
        <v>NO EXTC</v>
      </c>
      <c r="BD218" s="332" t="str">
        <f>IF('USER FEEDBACK'!$C$47=0,"",'USER FEEDBACK'!$C$47)</f>
        <v/>
      </c>
      <c r="BE218" t="str">
        <f>'USER FEEDBACK'!$Q$8</f>
        <v>NO</v>
      </c>
      <c r="BF218" t="str">
        <f>'USER FEEDBACK'!$Q$11</f>
        <v>Missing Information</v>
      </c>
      <c r="BG218" t="str">
        <f>'USER FEEDBACK'!$Q$14</f>
        <v>No</v>
      </c>
      <c r="BH218" t="str">
        <f>'USER FEEDBACK'!$Q$20&amp;" "&amp;'USER FEEDBACK'!$Q$21&amp;" "&amp;'USER FEEDBACK'!$Q$22</f>
        <v xml:space="preserve">  - -  - -</v>
      </c>
      <c r="BI218" t="str">
        <f>'USER FORM1'!$C$65</f>
        <v>VERSION 2</v>
      </c>
      <c r="BJ218">
        <f>'USER FORM4'!$G$38</f>
        <v>0</v>
      </c>
      <c r="BK218">
        <f>'USER FEEDBACK'!$V$7</f>
        <v>0</v>
      </c>
      <c r="BL218" t="str">
        <f>(IF(OR('USER FEEDBACK'!$Z$64,'USER FEEDBACK'!$Z$31="Q4R"),"Y","N"))</f>
        <v>N</v>
      </c>
      <c r="BM218">
        <f>'USER FORM1'!$D$25</f>
        <v>0</v>
      </c>
      <c r="BN218">
        <f>'USER FORM1'!$D$26</f>
        <v>0</v>
      </c>
      <c r="BO218">
        <f>'USER FORM1'!$D$27</f>
        <v>0</v>
      </c>
      <c r="BP218" t="str">
        <f>IF('USER FEEDBACK'!$AA$64=TRUE, "Y","N")</f>
        <v>N</v>
      </c>
      <c r="BQ218" t="str">
        <f>IF('USER FEEDBACK'!$AC$64=TRUE, "Y","N")</f>
        <v>N</v>
      </c>
      <c r="BR218" t="str">
        <f>IF('USER FEEDBACK'!$AB$64=TRUE, "Y","N")</f>
        <v>N</v>
      </c>
      <c r="BS218" t="str">
        <f>IF('USER FEEDBACK'!$AD$64=TRUE, "Y","N")</f>
        <v>N</v>
      </c>
      <c r="BT218" t="str">
        <f>IF('USER FEEDBACK'!$AE$64=TRUE, "Y","N")</f>
        <v>N</v>
      </c>
      <c r="BU218" t="str">
        <f>IF('USER FEEDBACK'!$AF$64=TRUE, "Y","N")</f>
        <v>N</v>
      </c>
      <c r="BV218">
        <f>'CHECK CONTEXT'!$B$8</f>
        <v>0</v>
      </c>
      <c r="BW218" s="15">
        <f>'CHECK CONTEXT'!$B$12</f>
        <v>0</v>
      </c>
      <c r="BX218">
        <f>'CHECK CONTEXT'!$I$5</f>
        <v>0</v>
      </c>
      <c r="BY218">
        <f ca="1">SUM('USER FEEDBACK'!$G$7:$G$17)</f>
        <v>0</v>
      </c>
      <c r="BZ218">
        <f>'CHECK CONTEXT'!$B$5</f>
        <v>0</v>
      </c>
      <c r="CA218">
        <f>'CHECK CONTEXT'!$B$6</f>
        <v>0</v>
      </c>
      <c r="CB218">
        <f>'CHECK CONTEXT'!$B$7</f>
        <v>0</v>
      </c>
      <c r="CC218">
        <f>'CHECK CONTEXT'!$B$8</f>
        <v>0</v>
      </c>
      <c r="CD218">
        <f>'CHECK CONTEXT'!$B$9</f>
        <v>0</v>
      </c>
    </row>
    <row r="219" spans="1:82">
      <c r="A219" s="332" t="str">
        <f>IF('USER FORM1'!$C$10="","",'USER FORM1'!$C$10)</f>
        <v/>
      </c>
      <c r="B219" s="332" t="str">
        <f>IF('USER FORM1'!$D$10="","",'USER FORM1'!$D$10)</f>
        <v/>
      </c>
      <c r="C219" s="332" t="str">
        <f>TRIM(IF('USER FORM1'!$E$10="", "",'USER FORM1'!$E$10))</f>
        <v/>
      </c>
      <c r="D219" s="332" t="str">
        <f>IF('USER FORM1'!$F$10="","",'USER FORM1'!$F$10)</f>
        <v/>
      </c>
      <c r="E219" s="332" t="str">
        <f>IF('USER FORM1'!$G$10="", "",'USER FORM1'!$G$10)</f>
        <v/>
      </c>
      <c r="F219" s="339" t="s">
        <v>16107</v>
      </c>
      <c r="G219" s="340" t="str">
        <f>IF(ISERROR(VLOOKUP($S219,'USER FORM2'!$B$10:$AU$21,2,FALSE)),"",VLOOKUP($S219,'USER FORM2'!$B$10:$AU$21,2,FALSE))</f>
        <v/>
      </c>
      <c r="H219" s="340" t="str">
        <f>IF(ISERROR(VLOOKUP($S219,'USER FORM2'!$B$10:$AU$21,3,FALSE)),"",VLOOKUP($S219,'USER FORM2'!$B$10:$AU$21,3,FALSE))</f>
        <v/>
      </c>
      <c r="I219" s="340" t="str">
        <f>IF(ISERROR(VLOOKUP($S219,'USER FORM2'!$B$10:$AU$21,4,FALSE)),"",VLOOKUP($S219,'USER FORM2'!$B$10:$AU$21,4,FALSE))</f>
        <v/>
      </c>
      <c r="J219" s="340" t="str">
        <f>IF(ISERROR(VLOOKUP($S219,'USER FORM2'!$B$10:$AU$21,5,FALSE)),"",VLOOKUP($S219,'USER FORM2'!$B$10:$AU$21,5,FALSE))</f>
        <v/>
      </c>
      <c r="K219" s="340" t="str">
        <f>IF(ISERROR(VLOOKUP($S219,'USER FORM2'!$B$10:$AU$21,6,FALSE)),"",VLOOKUP($S219,'USER FORM2'!$B$10:$AU$21,6,FALSE))</f>
        <v/>
      </c>
      <c r="L219" s="340" t="str">
        <f>IF(ISERROR(VLOOKUP($S219,'USER FORM2'!$B$10:$AU$21,7,FALSE)),"",VLOOKUP($S219,'USER FORM2'!$B$10:$AU$21,7,FALSE))</f>
        <v/>
      </c>
      <c r="M219" s="341" t="str">
        <f>IF(ISERROR(VLOOKUP($S219,'USER FORM2'!$B$10:$BB$21,51,FALSE)),"",VLOOKUP($S219,'USER FORM2'!$B$10:$BB$21,51,FALSE))</f>
        <v/>
      </c>
      <c r="N219" s="341" t="str">
        <f>IF(ISERROR(VLOOKUP($S219,'USER FORM2'!$B$10:$BB$21,52,FALSE)),"",VLOOKUP($S219,'USER FORM2'!$B$10:$BB$21,52,FALSE))</f>
        <v/>
      </c>
      <c r="O219" s="341" t="str">
        <f>IF(ISERROR(VLOOKUP($S219,'USER FORM2'!$B$10:$BB$21,12,FALSE)),"",VLOOKUP($S219,'USER FORM2'!$B$10:$BB$21,12,FALSE))</f>
        <v/>
      </c>
      <c r="P219" s="342" t="str">
        <f>IF(ISERROR(VLOOKUP($S219,'USER FORM2'!$B$10:$BB$21,13,FALSE)),"",IF(VLOOKUP($S219,'USER FORM2'!$B$10:$BB$21,13,FALSE)="","",VLOOKUP($S219,'USER FORM2'!$B$10:$BB$21,13,FALSE)))</f>
        <v/>
      </c>
      <c r="Q219" s="342" t="str">
        <f>IF(ISERROR(VLOOKUP($S219,'USER FORM2'!$B$10:$BB$21,16,FALSE)),"",VLOOKUP($S219,'USER FORM2'!$B$10:$BB$21,16,FALSE))</f>
        <v/>
      </c>
      <c r="R219" s="342" t="str">
        <f>IF(ISERROR(VLOOKUP($S219,'USER FORM2'!$B$10:$AW$21,43,FALSE)),"",VLOOKUP($S219,'USER FORM2'!$B$10:$AW$21,43,FALSE))</f>
        <v/>
      </c>
      <c r="S219" s="340" t="str">
        <f>IF('USER FORM3'!C220="","",'USER FORM3'!C220)</f>
        <v/>
      </c>
      <c r="T219" s="340" t="str">
        <f>IF('USER FORM3'!D220="","",'USER FORM3'!D220)</f>
        <v/>
      </c>
      <c r="U219" s="340" t="str">
        <f>IF('USER FORM3'!E220="","",'USER FORM3'!E220)</f>
        <v/>
      </c>
      <c r="V219" s="340" t="str">
        <f>IF('USER FORM3'!F220="","",'USER FORM3'!F220)</f>
        <v/>
      </c>
      <c r="W219" s="340" t="str">
        <f>IF('USER FORM3'!G220="","",'USER FORM3'!G220)</f>
        <v/>
      </c>
      <c r="X219" s="340" t="str">
        <f>IF('USER FORM3'!H220="","",'USER FORM3'!H220)</f>
        <v/>
      </c>
      <c r="Y219" s="340" t="str">
        <f>IF('USER FORM3'!I220="","",'USER FORM3'!I220)</f>
        <v/>
      </c>
      <c r="Z219" s="340" t="str">
        <f>IF('USER FORM3'!J220="","",'USER FORM3'!J220)</f>
        <v/>
      </c>
      <c r="AA219" s="340" t="str">
        <f>IF('USER FORM3'!K220="","",'USER FORM3'!K220)</f>
        <v/>
      </c>
      <c r="AB219" s="340" t="str">
        <f>IF('USER FORM3'!L220="","",'USER FORM3'!L220)</f>
        <v/>
      </c>
      <c r="AC219" s="340" t="str">
        <f>IF('USER FORM3'!M220="","",'USER FORM3'!M220)</f>
        <v/>
      </c>
      <c r="AD219" s="340" t="str">
        <f>IF('USER FORM3'!N220="","",'USER FORM3'!N220)</f>
        <v/>
      </c>
      <c r="AE219" s="340" t="str">
        <f>IF('USER FORM3'!O220="","",'USER FORM3'!O220)</f>
        <v/>
      </c>
      <c r="AF219" s="340" t="str">
        <f>IF('USER FORM3'!P220="","",'USER FORM3'!P220)</f>
        <v/>
      </c>
      <c r="AG219" s="340" t="str">
        <f>IF('USER FORM3'!Q220="","",'USER FORM3'!Q220)</f>
        <v/>
      </c>
      <c r="AH219" s="14"/>
      <c r="AI219" s="14"/>
      <c r="AJ219" s="14"/>
      <c r="AK219" s="14"/>
      <c r="AL219" s="14"/>
      <c r="AM219" s="332" t="str">
        <f>'USER FORM3'!$AY$17</f>
        <v/>
      </c>
      <c r="AN219" s="335" t="str">
        <f>'USER FORM3'!$AY$24</f>
        <v/>
      </c>
      <c r="AO219" s="336" t="str">
        <f>'USER FORM3'!$AY$18</f>
        <v/>
      </c>
      <c r="AP219" s="336" t="str">
        <f>'USER FORM3'!$AY$20</f>
        <v/>
      </c>
      <c r="AQ219" s="337" t="str">
        <f>'USER FORM3'!$AY$19</f>
        <v/>
      </c>
      <c r="AR219" s="337" t="str">
        <f>'USER FORM3'!$AY$22</f>
        <v/>
      </c>
      <c r="AS219" s="436" t="str">
        <f>'USER FORM3'!$AY$36</f>
        <v/>
      </c>
      <c r="AT219" s="336">
        <f>'USER FORM3'!$AY$23</f>
        <v>1</v>
      </c>
      <c r="AU219" s="336" t="str">
        <f>'USER FORM3'!$AY$21</f>
        <v/>
      </c>
      <c r="AV219" s="337" t="str">
        <f>IFERROR('USER FORM3'!$AY$25,"")</f>
        <v/>
      </c>
      <c r="AW219" s="338">
        <f>COUNTIFS(DEGREE_TYPE,"Bachelor",'USER FORM2'!$N$10:$N$21,"PROGRAM GRADUATED")+COUNTIFS(DEGREE_TYPE,"Bachelor",'USER FORM2'!$N$10:$N$21,"PROGRAM IN PROGRESS")</f>
        <v>0</v>
      </c>
      <c r="AX219" s="338">
        <f t="shared" si="6"/>
        <v>0</v>
      </c>
      <c r="AY219" s="338">
        <f t="shared" si="7"/>
        <v>0</v>
      </c>
      <c r="AZ219" s="332" t="str">
        <f>'USER FORM2'!$AQ$3</f>
        <v/>
      </c>
      <c r="BA219" s="337" t="str">
        <f>'USER FORM5'!$AP$2</f>
        <v/>
      </c>
      <c r="BB219" s="332" t="str">
        <f>IF('USER FORM5'!$AE$2=0,"",'USER FORM5'!$AE$2)</f>
        <v>NO</v>
      </c>
      <c r="BC219" s="337" t="str">
        <f>'USER FORM5'!$AZ$2</f>
        <v>NO EXTC</v>
      </c>
      <c r="BD219" s="332" t="str">
        <f>IF('USER FEEDBACK'!$C$47=0,"",'USER FEEDBACK'!$C$47)</f>
        <v/>
      </c>
      <c r="BE219" t="str">
        <f>'USER FEEDBACK'!$Q$8</f>
        <v>NO</v>
      </c>
      <c r="BF219" t="str">
        <f>'USER FEEDBACK'!$Q$11</f>
        <v>Missing Information</v>
      </c>
      <c r="BG219" t="str">
        <f>'USER FEEDBACK'!$Q$14</f>
        <v>No</v>
      </c>
      <c r="BH219" t="str">
        <f>'USER FEEDBACK'!$Q$20&amp;" "&amp;'USER FEEDBACK'!$Q$21&amp;" "&amp;'USER FEEDBACK'!$Q$22</f>
        <v xml:space="preserve">  - -  - -</v>
      </c>
      <c r="BI219" t="str">
        <f>'USER FORM1'!$C$65</f>
        <v>VERSION 2</v>
      </c>
      <c r="BJ219">
        <f>'USER FORM4'!$G$38</f>
        <v>0</v>
      </c>
      <c r="BK219">
        <f>'USER FEEDBACK'!$V$7</f>
        <v>0</v>
      </c>
      <c r="BL219" t="str">
        <f>(IF(OR('USER FEEDBACK'!$Z$64,'USER FEEDBACK'!$Z$31="Q4R"),"Y","N"))</f>
        <v>N</v>
      </c>
      <c r="BM219">
        <f>'USER FORM1'!$D$25</f>
        <v>0</v>
      </c>
      <c r="BN219">
        <f>'USER FORM1'!$D$26</f>
        <v>0</v>
      </c>
      <c r="BO219">
        <f>'USER FORM1'!$D$27</f>
        <v>0</v>
      </c>
      <c r="BP219" t="str">
        <f>IF('USER FEEDBACK'!$AA$64=TRUE, "Y","N")</f>
        <v>N</v>
      </c>
      <c r="BQ219" t="str">
        <f>IF('USER FEEDBACK'!$AC$64=TRUE, "Y","N")</f>
        <v>N</v>
      </c>
      <c r="BR219" t="str">
        <f>IF('USER FEEDBACK'!$AB$64=TRUE, "Y","N")</f>
        <v>N</v>
      </c>
      <c r="BS219" t="str">
        <f>IF('USER FEEDBACK'!$AD$64=TRUE, "Y","N")</f>
        <v>N</v>
      </c>
      <c r="BT219" t="str">
        <f>IF('USER FEEDBACK'!$AE$64=TRUE, "Y","N")</f>
        <v>N</v>
      </c>
      <c r="BU219" t="str">
        <f>IF('USER FEEDBACK'!$AF$64=TRUE, "Y","N")</f>
        <v>N</v>
      </c>
      <c r="BV219">
        <f>'CHECK CONTEXT'!$B$8</f>
        <v>0</v>
      </c>
      <c r="BW219" s="15">
        <f>'CHECK CONTEXT'!$B$12</f>
        <v>0</v>
      </c>
      <c r="BX219">
        <f>'CHECK CONTEXT'!$I$5</f>
        <v>0</v>
      </c>
      <c r="BY219">
        <f ca="1">SUM('USER FEEDBACK'!$G$7:$G$17)</f>
        <v>0</v>
      </c>
      <c r="BZ219">
        <f>'CHECK CONTEXT'!$B$5</f>
        <v>0</v>
      </c>
      <c r="CA219">
        <f>'CHECK CONTEXT'!$B$6</f>
        <v>0</v>
      </c>
      <c r="CB219">
        <f>'CHECK CONTEXT'!$B$7</f>
        <v>0</v>
      </c>
      <c r="CC219">
        <f>'CHECK CONTEXT'!$B$8</f>
        <v>0</v>
      </c>
      <c r="CD219">
        <f>'CHECK CONTEXT'!$B$9</f>
        <v>0</v>
      </c>
    </row>
    <row r="220" spans="1:82">
      <c r="A220" s="332" t="str">
        <f>IF('USER FORM1'!$C$10="","",'USER FORM1'!$C$10)</f>
        <v/>
      </c>
      <c r="B220" s="332" t="str">
        <f>IF('USER FORM1'!$D$10="","",'USER FORM1'!$D$10)</f>
        <v/>
      </c>
      <c r="C220" s="332" t="str">
        <f>TRIM(IF('USER FORM1'!$E$10="", "",'USER FORM1'!$E$10))</f>
        <v/>
      </c>
      <c r="D220" s="332" t="str">
        <f>IF('USER FORM1'!$F$10="","",'USER FORM1'!$F$10)</f>
        <v/>
      </c>
      <c r="E220" s="332" t="str">
        <f>IF('USER FORM1'!$G$10="", "",'USER FORM1'!$G$10)</f>
        <v/>
      </c>
      <c r="F220" s="339" t="s">
        <v>16107</v>
      </c>
      <c r="G220" s="340" t="str">
        <f>IF(ISERROR(VLOOKUP($S220,'USER FORM2'!$B$10:$AU$21,2,FALSE)),"",VLOOKUP($S220,'USER FORM2'!$B$10:$AU$21,2,FALSE))</f>
        <v/>
      </c>
      <c r="H220" s="340" t="str">
        <f>IF(ISERROR(VLOOKUP($S220,'USER FORM2'!$B$10:$AU$21,3,FALSE)),"",VLOOKUP($S220,'USER FORM2'!$B$10:$AU$21,3,FALSE))</f>
        <v/>
      </c>
      <c r="I220" s="340" t="str">
        <f>IF(ISERROR(VLOOKUP($S220,'USER FORM2'!$B$10:$AU$21,4,FALSE)),"",VLOOKUP($S220,'USER FORM2'!$B$10:$AU$21,4,FALSE))</f>
        <v/>
      </c>
      <c r="J220" s="340" t="str">
        <f>IF(ISERROR(VLOOKUP($S220,'USER FORM2'!$B$10:$AU$21,5,FALSE)),"",VLOOKUP($S220,'USER FORM2'!$B$10:$AU$21,5,FALSE))</f>
        <v/>
      </c>
      <c r="K220" s="340" t="str">
        <f>IF(ISERROR(VLOOKUP($S220,'USER FORM2'!$B$10:$AU$21,6,FALSE)),"",VLOOKUP($S220,'USER FORM2'!$B$10:$AU$21,6,FALSE))</f>
        <v/>
      </c>
      <c r="L220" s="340" t="str">
        <f>IF(ISERROR(VLOOKUP($S220,'USER FORM2'!$B$10:$AU$21,7,FALSE)),"",VLOOKUP($S220,'USER FORM2'!$B$10:$AU$21,7,FALSE))</f>
        <v/>
      </c>
      <c r="M220" s="341" t="str">
        <f>IF(ISERROR(VLOOKUP($S220,'USER FORM2'!$B$10:$BB$21,51,FALSE)),"",VLOOKUP($S220,'USER FORM2'!$B$10:$BB$21,51,FALSE))</f>
        <v/>
      </c>
      <c r="N220" s="341" t="str">
        <f>IF(ISERROR(VLOOKUP($S220,'USER FORM2'!$B$10:$BB$21,52,FALSE)),"",VLOOKUP($S220,'USER FORM2'!$B$10:$BB$21,52,FALSE))</f>
        <v/>
      </c>
      <c r="O220" s="341" t="str">
        <f>IF(ISERROR(VLOOKUP($S220,'USER FORM2'!$B$10:$BB$21,12,FALSE)),"",VLOOKUP($S220,'USER FORM2'!$B$10:$BB$21,12,FALSE))</f>
        <v/>
      </c>
      <c r="P220" s="342" t="str">
        <f>IF(ISERROR(VLOOKUP($S220,'USER FORM2'!$B$10:$BB$21,13,FALSE)),"",IF(VLOOKUP($S220,'USER FORM2'!$B$10:$BB$21,13,FALSE)="","",VLOOKUP($S220,'USER FORM2'!$B$10:$BB$21,13,FALSE)))</f>
        <v/>
      </c>
      <c r="Q220" s="342" t="str">
        <f>IF(ISERROR(VLOOKUP($S220,'USER FORM2'!$B$10:$BB$21,16,FALSE)),"",VLOOKUP($S220,'USER FORM2'!$B$10:$BB$21,16,FALSE))</f>
        <v/>
      </c>
      <c r="R220" s="342" t="str">
        <f>IF(ISERROR(VLOOKUP($S220,'USER FORM2'!$B$10:$AW$21,43,FALSE)),"",VLOOKUP($S220,'USER FORM2'!$B$10:$AW$21,43,FALSE))</f>
        <v/>
      </c>
      <c r="S220" s="340" t="str">
        <f>IF('USER FORM3'!C221="","",'USER FORM3'!C221)</f>
        <v/>
      </c>
      <c r="T220" s="340" t="str">
        <f>IF('USER FORM3'!D221="","",'USER FORM3'!D221)</f>
        <v/>
      </c>
      <c r="U220" s="340" t="str">
        <f>IF('USER FORM3'!E221="","",'USER FORM3'!E221)</f>
        <v/>
      </c>
      <c r="V220" s="340" t="str">
        <f>IF('USER FORM3'!F221="","",'USER FORM3'!F221)</f>
        <v/>
      </c>
      <c r="W220" s="340" t="str">
        <f>IF('USER FORM3'!G221="","",'USER FORM3'!G221)</f>
        <v/>
      </c>
      <c r="X220" s="340" t="str">
        <f>IF('USER FORM3'!H221="","",'USER FORM3'!H221)</f>
        <v/>
      </c>
      <c r="Y220" s="340" t="str">
        <f>IF('USER FORM3'!I221="","",'USER FORM3'!I221)</f>
        <v/>
      </c>
      <c r="Z220" s="340" t="str">
        <f>IF('USER FORM3'!J221="","",'USER FORM3'!J221)</f>
        <v/>
      </c>
      <c r="AA220" s="340" t="str">
        <f>IF('USER FORM3'!K221="","",'USER FORM3'!K221)</f>
        <v/>
      </c>
      <c r="AB220" s="340" t="str">
        <f>IF('USER FORM3'!L221="","",'USER FORM3'!L221)</f>
        <v/>
      </c>
      <c r="AC220" s="340" t="str">
        <f>IF('USER FORM3'!M221="","",'USER FORM3'!M221)</f>
        <v/>
      </c>
      <c r="AD220" s="340" t="str">
        <f>IF('USER FORM3'!N221="","",'USER FORM3'!N221)</f>
        <v/>
      </c>
      <c r="AE220" s="340" t="str">
        <f>IF('USER FORM3'!O221="","",'USER FORM3'!O221)</f>
        <v/>
      </c>
      <c r="AF220" s="340" t="str">
        <f>IF('USER FORM3'!P221="","",'USER FORM3'!P221)</f>
        <v/>
      </c>
      <c r="AG220" s="340" t="str">
        <f>IF('USER FORM3'!Q221="","",'USER FORM3'!Q221)</f>
        <v/>
      </c>
      <c r="AH220" s="14"/>
      <c r="AI220" s="14"/>
      <c r="AJ220" s="14"/>
      <c r="AK220" s="14"/>
      <c r="AL220" s="14"/>
      <c r="AM220" s="332" t="str">
        <f>'USER FORM3'!$AY$17</f>
        <v/>
      </c>
      <c r="AN220" s="335" t="str">
        <f>'USER FORM3'!$AY$24</f>
        <v/>
      </c>
      <c r="AO220" s="336" t="str">
        <f>'USER FORM3'!$AY$18</f>
        <v/>
      </c>
      <c r="AP220" s="336" t="str">
        <f>'USER FORM3'!$AY$20</f>
        <v/>
      </c>
      <c r="AQ220" s="337" t="str">
        <f>'USER FORM3'!$AY$19</f>
        <v/>
      </c>
      <c r="AR220" s="337" t="str">
        <f>'USER FORM3'!$AY$22</f>
        <v/>
      </c>
      <c r="AS220" s="436" t="str">
        <f>'USER FORM3'!$AY$36</f>
        <v/>
      </c>
      <c r="AT220" s="336">
        <f>'USER FORM3'!$AY$23</f>
        <v>1</v>
      </c>
      <c r="AU220" s="336" t="str">
        <f>'USER FORM3'!$AY$21</f>
        <v/>
      </c>
      <c r="AV220" s="337" t="str">
        <f>IFERROR('USER FORM3'!$AY$25,"")</f>
        <v/>
      </c>
      <c r="AW220" s="338">
        <f>COUNTIFS(DEGREE_TYPE,"Bachelor",'USER FORM2'!$N$10:$N$21,"PROGRAM GRADUATED")+COUNTIFS(DEGREE_TYPE,"Bachelor",'USER FORM2'!$N$10:$N$21,"PROGRAM IN PROGRESS")</f>
        <v>0</v>
      </c>
      <c r="AX220" s="338">
        <f t="shared" si="6"/>
        <v>0</v>
      </c>
      <c r="AY220" s="338">
        <f t="shared" si="7"/>
        <v>0</v>
      </c>
      <c r="AZ220" s="332" t="str">
        <f>'USER FORM2'!$AQ$3</f>
        <v/>
      </c>
      <c r="BA220" s="337" t="str">
        <f>'USER FORM5'!$AP$2</f>
        <v/>
      </c>
      <c r="BB220" s="332" t="str">
        <f>IF('USER FORM5'!$AE$2=0,"",'USER FORM5'!$AE$2)</f>
        <v>NO</v>
      </c>
      <c r="BC220" s="337" t="str">
        <f>'USER FORM5'!$AZ$2</f>
        <v>NO EXTC</v>
      </c>
      <c r="BD220" s="332" t="str">
        <f>IF('USER FEEDBACK'!$C$47=0,"",'USER FEEDBACK'!$C$47)</f>
        <v/>
      </c>
      <c r="BE220" t="str">
        <f>'USER FEEDBACK'!$Q$8</f>
        <v>NO</v>
      </c>
      <c r="BF220" t="str">
        <f>'USER FEEDBACK'!$Q$11</f>
        <v>Missing Information</v>
      </c>
      <c r="BG220" t="str">
        <f>'USER FEEDBACK'!$Q$14</f>
        <v>No</v>
      </c>
      <c r="BH220" t="str">
        <f>'USER FEEDBACK'!$Q$20&amp;" "&amp;'USER FEEDBACK'!$Q$21&amp;" "&amp;'USER FEEDBACK'!$Q$22</f>
        <v xml:space="preserve">  - -  - -</v>
      </c>
      <c r="BI220" t="str">
        <f>'USER FORM1'!$C$65</f>
        <v>VERSION 2</v>
      </c>
      <c r="BJ220">
        <f>'USER FORM4'!$G$38</f>
        <v>0</v>
      </c>
      <c r="BK220">
        <f>'USER FEEDBACK'!$V$7</f>
        <v>0</v>
      </c>
      <c r="BL220" t="str">
        <f>(IF(OR('USER FEEDBACK'!$Z$64,'USER FEEDBACK'!$Z$31="Q4R"),"Y","N"))</f>
        <v>N</v>
      </c>
      <c r="BM220">
        <f>'USER FORM1'!$D$25</f>
        <v>0</v>
      </c>
      <c r="BN220">
        <f>'USER FORM1'!$D$26</f>
        <v>0</v>
      </c>
      <c r="BO220">
        <f>'USER FORM1'!$D$27</f>
        <v>0</v>
      </c>
      <c r="BP220" t="str">
        <f>IF('USER FEEDBACK'!$AA$64=TRUE, "Y","N")</f>
        <v>N</v>
      </c>
      <c r="BQ220" t="str">
        <f>IF('USER FEEDBACK'!$AC$64=TRUE, "Y","N")</f>
        <v>N</v>
      </c>
      <c r="BR220" t="str">
        <f>IF('USER FEEDBACK'!$AB$64=TRUE, "Y","N")</f>
        <v>N</v>
      </c>
      <c r="BS220" t="str">
        <f>IF('USER FEEDBACK'!$AD$64=TRUE, "Y","N")</f>
        <v>N</v>
      </c>
      <c r="BT220" t="str">
        <f>IF('USER FEEDBACK'!$AE$64=TRUE, "Y","N")</f>
        <v>N</v>
      </c>
      <c r="BU220" t="str">
        <f>IF('USER FEEDBACK'!$AF$64=TRUE, "Y","N")</f>
        <v>N</v>
      </c>
      <c r="BV220">
        <f>'CHECK CONTEXT'!$B$8</f>
        <v>0</v>
      </c>
      <c r="BW220" s="15">
        <f>'CHECK CONTEXT'!$B$12</f>
        <v>0</v>
      </c>
      <c r="BX220">
        <f>'CHECK CONTEXT'!$I$5</f>
        <v>0</v>
      </c>
      <c r="BY220">
        <f ca="1">SUM('USER FEEDBACK'!$G$7:$G$17)</f>
        <v>0</v>
      </c>
      <c r="BZ220">
        <f>'CHECK CONTEXT'!$B$5</f>
        <v>0</v>
      </c>
      <c r="CA220">
        <f>'CHECK CONTEXT'!$B$6</f>
        <v>0</v>
      </c>
      <c r="CB220">
        <f>'CHECK CONTEXT'!$B$7</f>
        <v>0</v>
      </c>
      <c r="CC220">
        <f>'CHECK CONTEXT'!$B$8</f>
        <v>0</v>
      </c>
      <c r="CD220">
        <f>'CHECK CONTEXT'!$B$9</f>
        <v>0</v>
      </c>
    </row>
    <row r="221" spans="1:82">
      <c r="A221" s="332" t="str">
        <f>IF('USER FORM1'!$C$10="","",'USER FORM1'!$C$10)</f>
        <v/>
      </c>
      <c r="B221" s="332" t="str">
        <f>IF('USER FORM1'!$D$10="","",'USER FORM1'!$D$10)</f>
        <v/>
      </c>
      <c r="C221" s="332" t="str">
        <f>TRIM(IF('USER FORM1'!$E$10="", "",'USER FORM1'!$E$10))</f>
        <v/>
      </c>
      <c r="D221" s="332" t="str">
        <f>IF('USER FORM1'!$F$10="","",'USER FORM1'!$F$10)</f>
        <v/>
      </c>
      <c r="E221" s="332" t="str">
        <f>IF('USER FORM1'!$G$10="", "",'USER FORM1'!$G$10)</f>
        <v/>
      </c>
      <c r="F221" s="339" t="s">
        <v>16107</v>
      </c>
      <c r="G221" s="340" t="str">
        <f>IF(ISERROR(VLOOKUP($S221,'USER FORM2'!$B$10:$AU$21,2,FALSE)),"",VLOOKUP($S221,'USER FORM2'!$B$10:$AU$21,2,FALSE))</f>
        <v/>
      </c>
      <c r="H221" s="340" t="str">
        <f>IF(ISERROR(VLOOKUP($S221,'USER FORM2'!$B$10:$AU$21,3,FALSE)),"",VLOOKUP($S221,'USER FORM2'!$B$10:$AU$21,3,FALSE))</f>
        <v/>
      </c>
      <c r="I221" s="340" t="str">
        <f>IF(ISERROR(VLOOKUP($S221,'USER FORM2'!$B$10:$AU$21,4,FALSE)),"",VLOOKUP($S221,'USER FORM2'!$B$10:$AU$21,4,FALSE))</f>
        <v/>
      </c>
      <c r="J221" s="340" t="str">
        <f>IF(ISERROR(VLOOKUP($S221,'USER FORM2'!$B$10:$AU$21,5,FALSE)),"",VLOOKUP($S221,'USER FORM2'!$B$10:$AU$21,5,FALSE))</f>
        <v/>
      </c>
      <c r="K221" s="340" t="str">
        <f>IF(ISERROR(VLOOKUP($S221,'USER FORM2'!$B$10:$AU$21,6,FALSE)),"",VLOOKUP($S221,'USER FORM2'!$B$10:$AU$21,6,FALSE))</f>
        <v/>
      </c>
      <c r="L221" s="340" t="str">
        <f>IF(ISERROR(VLOOKUP($S221,'USER FORM2'!$B$10:$AU$21,7,FALSE)),"",VLOOKUP($S221,'USER FORM2'!$B$10:$AU$21,7,FALSE))</f>
        <v/>
      </c>
      <c r="M221" s="341" t="str">
        <f>IF(ISERROR(VLOOKUP($S221,'USER FORM2'!$B$10:$BB$21,51,FALSE)),"",VLOOKUP($S221,'USER FORM2'!$B$10:$BB$21,51,FALSE))</f>
        <v/>
      </c>
      <c r="N221" s="341" t="str">
        <f>IF(ISERROR(VLOOKUP($S221,'USER FORM2'!$B$10:$BB$21,52,FALSE)),"",VLOOKUP($S221,'USER FORM2'!$B$10:$BB$21,52,FALSE))</f>
        <v/>
      </c>
      <c r="O221" s="341" t="str">
        <f>IF(ISERROR(VLOOKUP($S221,'USER FORM2'!$B$10:$BB$21,12,FALSE)),"",VLOOKUP($S221,'USER FORM2'!$B$10:$BB$21,12,FALSE))</f>
        <v/>
      </c>
      <c r="P221" s="342" t="str">
        <f>IF(ISERROR(VLOOKUP($S221,'USER FORM2'!$B$10:$BB$21,13,FALSE)),"",IF(VLOOKUP($S221,'USER FORM2'!$B$10:$BB$21,13,FALSE)="","",VLOOKUP($S221,'USER FORM2'!$B$10:$BB$21,13,FALSE)))</f>
        <v/>
      </c>
      <c r="Q221" s="342" t="str">
        <f>IF(ISERROR(VLOOKUP($S221,'USER FORM2'!$B$10:$BB$21,16,FALSE)),"",VLOOKUP($S221,'USER FORM2'!$B$10:$BB$21,16,FALSE))</f>
        <v/>
      </c>
      <c r="R221" s="342" t="str">
        <f>IF(ISERROR(VLOOKUP($S221,'USER FORM2'!$B$10:$AW$21,43,FALSE)),"",VLOOKUP($S221,'USER FORM2'!$B$10:$AW$21,43,FALSE))</f>
        <v/>
      </c>
      <c r="S221" s="340" t="str">
        <f>IF('USER FORM3'!C222="","",'USER FORM3'!C222)</f>
        <v/>
      </c>
      <c r="T221" s="340" t="str">
        <f>IF('USER FORM3'!D222="","",'USER FORM3'!D222)</f>
        <v/>
      </c>
      <c r="U221" s="340" t="str">
        <f>IF('USER FORM3'!E222="","",'USER FORM3'!E222)</f>
        <v/>
      </c>
      <c r="V221" s="340" t="str">
        <f>IF('USER FORM3'!F222="","",'USER FORM3'!F222)</f>
        <v/>
      </c>
      <c r="W221" s="340" t="str">
        <f>IF('USER FORM3'!G222="","",'USER FORM3'!G222)</f>
        <v/>
      </c>
      <c r="X221" s="340" t="str">
        <f>IF('USER FORM3'!H222="","",'USER FORM3'!H222)</f>
        <v/>
      </c>
      <c r="Y221" s="340" t="str">
        <f>IF('USER FORM3'!I222="","",'USER FORM3'!I222)</f>
        <v/>
      </c>
      <c r="Z221" s="340" t="str">
        <f>IF('USER FORM3'!J222="","",'USER FORM3'!J222)</f>
        <v/>
      </c>
      <c r="AA221" s="340" t="str">
        <f>IF('USER FORM3'!K222="","",'USER FORM3'!K222)</f>
        <v/>
      </c>
      <c r="AB221" s="340" t="str">
        <f>IF('USER FORM3'!L222="","",'USER FORM3'!L222)</f>
        <v/>
      </c>
      <c r="AC221" s="340" t="str">
        <f>IF('USER FORM3'!M222="","",'USER FORM3'!M222)</f>
        <v/>
      </c>
      <c r="AD221" s="340" t="str">
        <f>IF('USER FORM3'!N222="","",'USER FORM3'!N222)</f>
        <v/>
      </c>
      <c r="AE221" s="340" t="str">
        <f>IF('USER FORM3'!O222="","",'USER FORM3'!O222)</f>
        <v/>
      </c>
      <c r="AF221" s="340" t="str">
        <f>IF('USER FORM3'!P222="","",'USER FORM3'!P222)</f>
        <v/>
      </c>
      <c r="AG221" s="340" t="str">
        <f>IF('USER FORM3'!Q222="","",'USER FORM3'!Q222)</f>
        <v/>
      </c>
      <c r="AH221" s="14"/>
      <c r="AI221" s="14"/>
      <c r="AJ221" s="14"/>
      <c r="AK221" s="14"/>
      <c r="AL221" s="14"/>
      <c r="AM221" s="332" t="str">
        <f>'USER FORM3'!$AY$17</f>
        <v/>
      </c>
      <c r="AN221" s="335" t="str">
        <f>'USER FORM3'!$AY$24</f>
        <v/>
      </c>
      <c r="AO221" s="336" t="str">
        <f>'USER FORM3'!$AY$18</f>
        <v/>
      </c>
      <c r="AP221" s="336" t="str">
        <f>'USER FORM3'!$AY$20</f>
        <v/>
      </c>
      <c r="AQ221" s="337" t="str">
        <f>'USER FORM3'!$AY$19</f>
        <v/>
      </c>
      <c r="AR221" s="337" t="str">
        <f>'USER FORM3'!$AY$22</f>
        <v/>
      </c>
      <c r="AS221" s="436" t="str">
        <f>'USER FORM3'!$AY$36</f>
        <v/>
      </c>
      <c r="AT221" s="336">
        <f>'USER FORM3'!$AY$23</f>
        <v>1</v>
      </c>
      <c r="AU221" s="336" t="str">
        <f>'USER FORM3'!$AY$21</f>
        <v/>
      </c>
      <c r="AV221" s="337" t="str">
        <f>IFERROR('USER FORM3'!$AY$25,"")</f>
        <v/>
      </c>
      <c r="AW221" s="338">
        <f>COUNTIFS(DEGREE_TYPE,"Bachelor",'USER FORM2'!$N$10:$N$21,"PROGRAM GRADUATED")+COUNTIFS(DEGREE_TYPE,"Bachelor",'USER FORM2'!$N$10:$N$21,"PROGRAM IN PROGRESS")</f>
        <v>0</v>
      </c>
      <c r="AX221" s="338">
        <f t="shared" si="6"/>
        <v>0</v>
      </c>
      <c r="AY221" s="338">
        <f t="shared" si="7"/>
        <v>0</v>
      </c>
      <c r="AZ221" s="332" t="str">
        <f>'USER FORM2'!$AQ$3</f>
        <v/>
      </c>
      <c r="BA221" s="337" t="str">
        <f>'USER FORM5'!$AP$2</f>
        <v/>
      </c>
      <c r="BB221" s="332" t="str">
        <f>IF('USER FORM5'!$AE$2=0,"",'USER FORM5'!$AE$2)</f>
        <v>NO</v>
      </c>
      <c r="BC221" s="337" t="str">
        <f>'USER FORM5'!$AZ$2</f>
        <v>NO EXTC</v>
      </c>
      <c r="BD221" s="332" t="str">
        <f>IF('USER FEEDBACK'!$C$47=0,"",'USER FEEDBACK'!$C$47)</f>
        <v/>
      </c>
      <c r="BE221" t="str">
        <f>'USER FEEDBACK'!$Q$8</f>
        <v>NO</v>
      </c>
      <c r="BF221" t="str">
        <f>'USER FEEDBACK'!$Q$11</f>
        <v>Missing Information</v>
      </c>
      <c r="BG221" t="str">
        <f>'USER FEEDBACK'!$Q$14</f>
        <v>No</v>
      </c>
      <c r="BH221" t="str">
        <f>'USER FEEDBACK'!$Q$20&amp;" "&amp;'USER FEEDBACK'!$Q$21&amp;" "&amp;'USER FEEDBACK'!$Q$22</f>
        <v xml:space="preserve">  - -  - -</v>
      </c>
      <c r="BI221" t="str">
        <f>'USER FORM1'!$C$65</f>
        <v>VERSION 2</v>
      </c>
      <c r="BJ221">
        <f>'USER FORM4'!$G$38</f>
        <v>0</v>
      </c>
      <c r="BK221">
        <f>'USER FEEDBACK'!$V$7</f>
        <v>0</v>
      </c>
      <c r="BL221" t="str">
        <f>(IF(OR('USER FEEDBACK'!$Z$64,'USER FEEDBACK'!$Z$31="Q4R"),"Y","N"))</f>
        <v>N</v>
      </c>
      <c r="BM221">
        <f>'USER FORM1'!$D$25</f>
        <v>0</v>
      </c>
      <c r="BN221">
        <f>'USER FORM1'!$D$26</f>
        <v>0</v>
      </c>
      <c r="BO221">
        <f>'USER FORM1'!$D$27</f>
        <v>0</v>
      </c>
      <c r="BP221" t="str">
        <f>IF('USER FEEDBACK'!$AA$64=TRUE, "Y","N")</f>
        <v>N</v>
      </c>
      <c r="BQ221" t="str">
        <f>IF('USER FEEDBACK'!$AC$64=TRUE, "Y","N")</f>
        <v>N</v>
      </c>
      <c r="BR221" t="str">
        <f>IF('USER FEEDBACK'!$AB$64=TRUE, "Y","N")</f>
        <v>N</v>
      </c>
      <c r="BS221" t="str">
        <f>IF('USER FEEDBACK'!$AD$64=TRUE, "Y","N")</f>
        <v>N</v>
      </c>
      <c r="BT221" t="str">
        <f>IF('USER FEEDBACK'!$AE$64=TRUE, "Y","N")</f>
        <v>N</v>
      </c>
      <c r="BU221" t="str">
        <f>IF('USER FEEDBACK'!$AF$64=TRUE, "Y","N")</f>
        <v>N</v>
      </c>
      <c r="BV221">
        <f>'CHECK CONTEXT'!$B$8</f>
        <v>0</v>
      </c>
      <c r="BW221" s="15">
        <f>'CHECK CONTEXT'!$B$12</f>
        <v>0</v>
      </c>
      <c r="BX221">
        <f>'CHECK CONTEXT'!$I$5</f>
        <v>0</v>
      </c>
      <c r="BY221">
        <f ca="1">SUM('USER FEEDBACK'!$G$7:$G$17)</f>
        <v>0</v>
      </c>
      <c r="BZ221">
        <f>'CHECK CONTEXT'!$B$5</f>
        <v>0</v>
      </c>
      <c r="CA221">
        <f>'CHECK CONTEXT'!$B$6</f>
        <v>0</v>
      </c>
      <c r="CB221">
        <f>'CHECK CONTEXT'!$B$7</f>
        <v>0</v>
      </c>
      <c r="CC221">
        <f>'CHECK CONTEXT'!$B$8</f>
        <v>0</v>
      </c>
      <c r="CD221">
        <f>'CHECK CONTEXT'!$B$9</f>
        <v>0</v>
      </c>
    </row>
    <row r="222" spans="1:82">
      <c r="A222" s="332" t="str">
        <f>IF('USER FORM1'!$C$10="","",'USER FORM1'!$C$10)</f>
        <v/>
      </c>
      <c r="B222" s="332" t="str">
        <f>IF('USER FORM1'!$D$10="","",'USER FORM1'!$D$10)</f>
        <v/>
      </c>
      <c r="C222" s="332" t="str">
        <f>TRIM(IF('USER FORM1'!$E$10="", "",'USER FORM1'!$E$10))</f>
        <v/>
      </c>
      <c r="D222" s="332" t="str">
        <f>IF('USER FORM1'!$F$10="","",'USER FORM1'!$F$10)</f>
        <v/>
      </c>
      <c r="E222" s="332" t="str">
        <f>IF('USER FORM1'!$G$10="", "",'USER FORM1'!$G$10)</f>
        <v/>
      </c>
      <c r="F222" s="339" t="s">
        <v>16107</v>
      </c>
      <c r="G222" s="340" t="str">
        <f>IF(ISERROR(VLOOKUP($S222,'USER FORM2'!$B$10:$AU$21,2,FALSE)),"",VLOOKUP($S222,'USER FORM2'!$B$10:$AU$21,2,FALSE))</f>
        <v/>
      </c>
      <c r="H222" s="340" t="str">
        <f>IF(ISERROR(VLOOKUP($S222,'USER FORM2'!$B$10:$AU$21,3,FALSE)),"",VLOOKUP($S222,'USER FORM2'!$B$10:$AU$21,3,FALSE))</f>
        <v/>
      </c>
      <c r="I222" s="340" t="str">
        <f>IF(ISERROR(VLOOKUP($S222,'USER FORM2'!$B$10:$AU$21,4,FALSE)),"",VLOOKUP($S222,'USER FORM2'!$B$10:$AU$21,4,FALSE))</f>
        <v/>
      </c>
      <c r="J222" s="340" t="str">
        <f>IF(ISERROR(VLOOKUP($S222,'USER FORM2'!$B$10:$AU$21,5,FALSE)),"",VLOOKUP($S222,'USER FORM2'!$B$10:$AU$21,5,FALSE))</f>
        <v/>
      </c>
      <c r="K222" s="340" t="str">
        <f>IF(ISERROR(VLOOKUP($S222,'USER FORM2'!$B$10:$AU$21,6,FALSE)),"",VLOOKUP($S222,'USER FORM2'!$B$10:$AU$21,6,FALSE))</f>
        <v/>
      </c>
      <c r="L222" s="340" t="str">
        <f>IF(ISERROR(VLOOKUP($S222,'USER FORM2'!$B$10:$AU$21,7,FALSE)),"",VLOOKUP($S222,'USER FORM2'!$B$10:$AU$21,7,FALSE))</f>
        <v/>
      </c>
      <c r="M222" s="341" t="str">
        <f>IF(ISERROR(VLOOKUP($S222,'USER FORM2'!$B$10:$BB$21,51,FALSE)),"",VLOOKUP($S222,'USER FORM2'!$B$10:$BB$21,51,FALSE))</f>
        <v/>
      </c>
      <c r="N222" s="341" t="str">
        <f>IF(ISERROR(VLOOKUP($S222,'USER FORM2'!$B$10:$BB$21,52,FALSE)),"",VLOOKUP($S222,'USER FORM2'!$B$10:$BB$21,52,FALSE))</f>
        <v/>
      </c>
      <c r="O222" s="341" t="str">
        <f>IF(ISERROR(VLOOKUP($S222,'USER FORM2'!$B$10:$BB$21,12,FALSE)),"",VLOOKUP($S222,'USER FORM2'!$B$10:$BB$21,12,FALSE))</f>
        <v/>
      </c>
      <c r="P222" s="342" t="str">
        <f>IF(ISERROR(VLOOKUP($S222,'USER FORM2'!$B$10:$BB$21,13,FALSE)),"",IF(VLOOKUP($S222,'USER FORM2'!$B$10:$BB$21,13,FALSE)="","",VLOOKUP($S222,'USER FORM2'!$B$10:$BB$21,13,FALSE)))</f>
        <v/>
      </c>
      <c r="Q222" s="342" t="str">
        <f>IF(ISERROR(VLOOKUP($S222,'USER FORM2'!$B$10:$BB$21,16,FALSE)),"",VLOOKUP($S222,'USER FORM2'!$B$10:$BB$21,16,FALSE))</f>
        <v/>
      </c>
      <c r="R222" s="342" t="str">
        <f>IF(ISERROR(VLOOKUP($S222,'USER FORM2'!$B$10:$AW$21,43,FALSE)),"",VLOOKUP($S222,'USER FORM2'!$B$10:$AW$21,43,FALSE))</f>
        <v/>
      </c>
      <c r="S222" s="340" t="str">
        <f>IF('USER FORM3'!C223="","",'USER FORM3'!C223)</f>
        <v/>
      </c>
      <c r="T222" s="340" t="str">
        <f>IF('USER FORM3'!D223="","",'USER FORM3'!D223)</f>
        <v/>
      </c>
      <c r="U222" s="340" t="str">
        <f>IF('USER FORM3'!E223="","",'USER FORM3'!E223)</f>
        <v/>
      </c>
      <c r="V222" s="340" t="str">
        <f>IF('USER FORM3'!F223="","",'USER FORM3'!F223)</f>
        <v/>
      </c>
      <c r="W222" s="340" t="str">
        <f>IF('USER FORM3'!G223="","",'USER FORM3'!G223)</f>
        <v/>
      </c>
      <c r="X222" s="340" t="str">
        <f>IF('USER FORM3'!H223="","",'USER FORM3'!H223)</f>
        <v/>
      </c>
      <c r="Y222" s="340" t="str">
        <f>IF('USER FORM3'!I223="","",'USER FORM3'!I223)</f>
        <v/>
      </c>
      <c r="Z222" s="340" t="str">
        <f>IF('USER FORM3'!J223="","",'USER FORM3'!J223)</f>
        <v/>
      </c>
      <c r="AA222" s="340" t="str">
        <f>IF('USER FORM3'!K223="","",'USER FORM3'!K223)</f>
        <v/>
      </c>
      <c r="AB222" s="340" t="str">
        <f>IF('USER FORM3'!L223="","",'USER FORM3'!L223)</f>
        <v/>
      </c>
      <c r="AC222" s="340" t="str">
        <f>IF('USER FORM3'!M223="","",'USER FORM3'!M223)</f>
        <v/>
      </c>
      <c r="AD222" s="340" t="str">
        <f>IF('USER FORM3'!N223="","",'USER FORM3'!N223)</f>
        <v/>
      </c>
      <c r="AE222" s="340" t="str">
        <f>IF('USER FORM3'!O223="","",'USER FORM3'!O223)</f>
        <v/>
      </c>
      <c r="AF222" s="340" t="str">
        <f>IF('USER FORM3'!P223="","",'USER FORM3'!P223)</f>
        <v/>
      </c>
      <c r="AG222" s="340" t="str">
        <f>IF('USER FORM3'!Q223="","",'USER FORM3'!Q223)</f>
        <v/>
      </c>
      <c r="AH222" s="14"/>
      <c r="AI222" s="14"/>
      <c r="AJ222" s="14"/>
      <c r="AK222" s="14"/>
      <c r="AL222" s="14"/>
      <c r="AM222" s="332" t="str">
        <f>'USER FORM3'!$AY$17</f>
        <v/>
      </c>
      <c r="AN222" s="335" t="str">
        <f>'USER FORM3'!$AY$24</f>
        <v/>
      </c>
      <c r="AO222" s="336" t="str">
        <f>'USER FORM3'!$AY$18</f>
        <v/>
      </c>
      <c r="AP222" s="336" t="str">
        <f>'USER FORM3'!$AY$20</f>
        <v/>
      </c>
      <c r="AQ222" s="337" t="str">
        <f>'USER FORM3'!$AY$19</f>
        <v/>
      </c>
      <c r="AR222" s="337" t="str">
        <f>'USER FORM3'!$AY$22</f>
        <v/>
      </c>
      <c r="AS222" s="436" t="str">
        <f>'USER FORM3'!$AY$36</f>
        <v/>
      </c>
      <c r="AT222" s="336">
        <f>'USER FORM3'!$AY$23</f>
        <v>1</v>
      </c>
      <c r="AU222" s="336" t="str">
        <f>'USER FORM3'!$AY$21</f>
        <v/>
      </c>
      <c r="AV222" s="337" t="str">
        <f>IFERROR('USER FORM3'!$AY$25,"")</f>
        <v/>
      </c>
      <c r="AW222" s="338">
        <f>COUNTIFS(DEGREE_TYPE,"Bachelor",'USER FORM2'!$N$10:$N$21,"PROGRAM GRADUATED")+COUNTIFS(DEGREE_TYPE,"Bachelor",'USER FORM2'!$N$10:$N$21,"PROGRAM IN PROGRESS")</f>
        <v>0</v>
      </c>
      <c r="AX222" s="338">
        <f t="shared" si="6"/>
        <v>0</v>
      </c>
      <c r="AY222" s="338">
        <f t="shared" si="7"/>
        <v>0</v>
      </c>
      <c r="AZ222" s="332" t="str">
        <f>'USER FORM2'!$AQ$3</f>
        <v/>
      </c>
      <c r="BA222" s="337" t="str">
        <f>'USER FORM5'!$AP$2</f>
        <v/>
      </c>
      <c r="BB222" s="332" t="str">
        <f>IF('USER FORM5'!$AE$2=0,"",'USER FORM5'!$AE$2)</f>
        <v>NO</v>
      </c>
      <c r="BC222" s="337" t="str">
        <f>'USER FORM5'!$AZ$2</f>
        <v>NO EXTC</v>
      </c>
      <c r="BD222" s="332" t="str">
        <f>IF('USER FEEDBACK'!$C$47=0,"",'USER FEEDBACK'!$C$47)</f>
        <v/>
      </c>
      <c r="BE222" t="str">
        <f>'USER FEEDBACK'!$Q$8</f>
        <v>NO</v>
      </c>
      <c r="BF222" t="str">
        <f>'USER FEEDBACK'!$Q$11</f>
        <v>Missing Information</v>
      </c>
      <c r="BG222" t="str">
        <f>'USER FEEDBACK'!$Q$14</f>
        <v>No</v>
      </c>
      <c r="BH222" t="str">
        <f>'USER FEEDBACK'!$Q$20&amp;" "&amp;'USER FEEDBACK'!$Q$21&amp;" "&amp;'USER FEEDBACK'!$Q$22</f>
        <v xml:space="preserve">  - -  - -</v>
      </c>
      <c r="BI222" t="str">
        <f>'USER FORM1'!$C$65</f>
        <v>VERSION 2</v>
      </c>
      <c r="BJ222">
        <f>'USER FORM4'!$G$38</f>
        <v>0</v>
      </c>
      <c r="BK222">
        <f>'USER FEEDBACK'!$V$7</f>
        <v>0</v>
      </c>
      <c r="BL222" t="str">
        <f>(IF(OR('USER FEEDBACK'!$Z$64,'USER FEEDBACK'!$Z$31="Q4R"),"Y","N"))</f>
        <v>N</v>
      </c>
      <c r="BM222">
        <f>'USER FORM1'!$D$25</f>
        <v>0</v>
      </c>
      <c r="BN222">
        <f>'USER FORM1'!$D$26</f>
        <v>0</v>
      </c>
      <c r="BO222">
        <f>'USER FORM1'!$D$27</f>
        <v>0</v>
      </c>
      <c r="BP222" t="str">
        <f>IF('USER FEEDBACK'!$AA$64=TRUE, "Y","N")</f>
        <v>N</v>
      </c>
      <c r="BQ222" t="str">
        <f>IF('USER FEEDBACK'!$AC$64=TRUE, "Y","N")</f>
        <v>N</v>
      </c>
      <c r="BR222" t="str">
        <f>IF('USER FEEDBACK'!$AB$64=TRUE, "Y","N")</f>
        <v>N</v>
      </c>
      <c r="BS222" t="str">
        <f>IF('USER FEEDBACK'!$AD$64=TRUE, "Y","N")</f>
        <v>N</v>
      </c>
      <c r="BT222" t="str">
        <f>IF('USER FEEDBACK'!$AE$64=TRUE, "Y","N")</f>
        <v>N</v>
      </c>
      <c r="BU222" t="str">
        <f>IF('USER FEEDBACK'!$AF$64=TRUE, "Y","N")</f>
        <v>N</v>
      </c>
      <c r="BV222">
        <f>'CHECK CONTEXT'!$B$8</f>
        <v>0</v>
      </c>
      <c r="BW222" s="15">
        <f>'CHECK CONTEXT'!$B$12</f>
        <v>0</v>
      </c>
      <c r="BX222">
        <f>'CHECK CONTEXT'!$I$5</f>
        <v>0</v>
      </c>
      <c r="BY222">
        <f ca="1">SUM('USER FEEDBACK'!$G$7:$G$17)</f>
        <v>0</v>
      </c>
      <c r="BZ222">
        <f>'CHECK CONTEXT'!$B$5</f>
        <v>0</v>
      </c>
      <c r="CA222">
        <f>'CHECK CONTEXT'!$B$6</f>
        <v>0</v>
      </c>
      <c r="CB222">
        <f>'CHECK CONTEXT'!$B$7</f>
        <v>0</v>
      </c>
      <c r="CC222">
        <f>'CHECK CONTEXT'!$B$8</f>
        <v>0</v>
      </c>
      <c r="CD222">
        <f>'CHECK CONTEXT'!$B$9</f>
        <v>0</v>
      </c>
    </row>
    <row r="223" spans="1:82">
      <c r="A223" s="332" t="str">
        <f>IF('USER FORM1'!$C$10="","",'USER FORM1'!$C$10)</f>
        <v/>
      </c>
      <c r="B223" s="332" t="str">
        <f>IF('USER FORM1'!$D$10="","",'USER FORM1'!$D$10)</f>
        <v/>
      </c>
      <c r="C223" s="332" t="str">
        <f>TRIM(IF('USER FORM1'!$E$10="", "",'USER FORM1'!$E$10))</f>
        <v/>
      </c>
      <c r="D223" s="332" t="str">
        <f>IF('USER FORM1'!$F$10="","",'USER FORM1'!$F$10)</f>
        <v/>
      </c>
      <c r="E223" s="332" t="str">
        <f>IF('USER FORM1'!$G$10="", "",'USER FORM1'!$G$10)</f>
        <v/>
      </c>
      <c r="F223" s="339" t="s">
        <v>16107</v>
      </c>
      <c r="G223" s="340" t="str">
        <f>IF(ISERROR(VLOOKUP($S223,'USER FORM2'!$B$10:$AU$21,2,FALSE)),"",VLOOKUP($S223,'USER FORM2'!$B$10:$AU$21,2,FALSE))</f>
        <v/>
      </c>
      <c r="H223" s="340" t="str">
        <f>IF(ISERROR(VLOOKUP($S223,'USER FORM2'!$B$10:$AU$21,3,FALSE)),"",VLOOKUP($S223,'USER FORM2'!$B$10:$AU$21,3,FALSE))</f>
        <v/>
      </c>
      <c r="I223" s="340" t="str">
        <f>IF(ISERROR(VLOOKUP($S223,'USER FORM2'!$B$10:$AU$21,4,FALSE)),"",VLOOKUP($S223,'USER FORM2'!$B$10:$AU$21,4,FALSE))</f>
        <v/>
      </c>
      <c r="J223" s="340" t="str">
        <f>IF(ISERROR(VLOOKUP($S223,'USER FORM2'!$B$10:$AU$21,5,FALSE)),"",VLOOKUP($S223,'USER FORM2'!$B$10:$AU$21,5,FALSE))</f>
        <v/>
      </c>
      <c r="K223" s="340" t="str">
        <f>IF(ISERROR(VLOOKUP($S223,'USER FORM2'!$B$10:$AU$21,6,FALSE)),"",VLOOKUP($S223,'USER FORM2'!$B$10:$AU$21,6,FALSE))</f>
        <v/>
      </c>
      <c r="L223" s="340" t="str">
        <f>IF(ISERROR(VLOOKUP($S223,'USER FORM2'!$B$10:$AU$21,7,FALSE)),"",VLOOKUP($S223,'USER FORM2'!$B$10:$AU$21,7,FALSE))</f>
        <v/>
      </c>
      <c r="M223" s="341" t="str">
        <f>IF(ISERROR(VLOOKUP($S223,'USER FORM2'!$B$10:$BB$21,51,FALSE)),"",VLOOKUP($S223,'USER FORM2'!$B$10:$BB$21,51,FALSE))</f>
        <v/>
      </c>
      <c r="N223" s="341" t="str">
        <f>IF(ISERROR(VLOOKUP($S223,'USER FORM2'!$B$10:$BB$21,52,FALSE)),"",VLOOKUP($S223,'USER FORM2'!$B$10:$BB$21,52,FALSE))</f>
        <v/>
      </c>
      <c r="O223" s="341" t="str">
        <f>IF(ISERROR(VLOOKUP($S223,'USER FORM2'!$B$10:$BB$21,12,FALSE)),"",VLOOKUP($S223,'USER FORM2'!$B$10:$BB$21,12,FALSE))</f>
        <v/>
      </c>
      <c r="P223" s="342" t="str">
        <f>IF(ISERROR(VLOOKUP($S223,'USER FORM2'!$B$10:$BB$21,13,FALSE)),"",IF(VLOOKUP($S223,'USER FORM2'!$B$10:$BB$21,13,FALSE)="","",VLOOKUP($S223,'USER FORM2'!$B$10:$BB$21,13,FALSE)))</f>
        <v/>
      </c>
      <c r="Q223" s="342" t="str">
        <f>IF(ISERROR(VLOOKUP($S223,'USER FORM2'!$B$10:$BB$21,16,FALSE)),"",VLOOKUP($S223,'USER FORM2'!$B$10:$BB$21,16,FALSE))</f>
        <v/>
      </c>
      <c r="R223" s="342" t="str">
        <f>IF(ISERROR(VLOOKUP($S223,'USER FORM2'!$B$10:$AW$21,43,FALSE)),"",VLOOKUP($S223,'USER FORM2'!$B$10:$AW$21,43,FALSE))</f>
        <v/>
      </c>
      <c r="S223" s="340" t="str">
        <f>IF('USER FORM3'!C224="","",'USER FORM3'!C224)</f>
        <v/>
      </c>
      <c r="T223" s="340" t="str">
        <f>IF('USER FORM3'!D224="","",'USER FORM3'!D224)</f>
        <v/>
      </c>
      <c r="U223" s="340" t="str">
        <f>IF('USER FORM3'!E224="","",'USER FORM3'!E224)</f>
        <v/>
      </c>
      <c r="V223" s="340" t="str">
        <f>IF('USER FORM3'!F224="","",'USER FORM3'!F224)</f>
        <v/>
      </c>
      <c r="W223" s="340" t="str">
        <f>IF('USER FORM3'!G224="","",'USER FORM3'!G224)</f>
        <v/>
      </c>
      <c r="X223" s="340" t="str">
        <f>IF('USER FORM3'!H224="","",'USER FORM3'!H224)</f>
        <v/>
      </c>
      <c r="Y223" s="340" t="str">
        <f>IF('USER FORM3'!I224="","",'USER FORM3'!I224)</f>
        <v/>
      </c>
      <c r="Z223" s="340" t="str">
        <f>IF('USER FORM3'!J224="","",'USER FORM3'!J224)</f>
        <v/>
      </c>
      <c r="AA223" s="340" t="str">
        <f>IF('USER FORM3'!K224="","",'USER FORM3'!K224)</f>
        <v/>
      </c>
      <c r="AB223" s="340" t="str">
        <f>IF('USER FORM3'!L224="","",'USER FORM3'!L224)</f>
        <v/>
      </c>
      <c r="AC223" s="340" t="str">
        <f>IF('USER FORM3'!M224="","",'USER FORM3'!M224)</f>
        <v/>
      </c>
      <c r="AD223" s="340" t="str">
        <f>IF('USER FORM3'!N224="","",'USER FORM3'!N224)</f>
        <v/>
      </c>
      <c r="AE223" s="340" t="str">
        <f>IF('USER FORM3'!O224="","",'USER FORM3'!O224)</f>
        <v/>
      </c>
      <c r="AF223" s="340" t="str">
        <f>IF('USER FORM3'!P224="","",'USER FORM3'!P224)</f>
        <v/>
      </c>
      <c r="AG223" s="340" t="str">
        <f>IF('USER FORM3'!Q224="","",'USER FORM3'!Q224)</f>
        <v/>
      </c>
      <c r="AH223" s="14"/>
      <c r="AI223" s="14"/>
      <c r="AJ223" s="14"/>
      <c r="AK223" s="14"/>
      <c r="AL223" s="14"/>
      <c r="AM223" s="332" t="str">
        <f>'USER FORM3'!$AY$17</f>
        <v/>
      </c>
      <c r="AN223" s="335" t="str">
        <f>'USER FORM3'!$AY$24</f>
        <v/>
      </c>
      <c r="AO223" s="336" t="str">
        <f>'USER FORM3'!$AY$18</f>
        <v/>
      </c>
      <c r="AP223" s="336" t="str">
        <f>'USER FORM3'!$AY$20</f>
        <v/>
      </c>
      <c r="AQ223" s="337" t="str">
        <f>'USER FORM3'!$AY$19</f>
        <v/>
      </c>
      <c r="AR223" s="337" t="str">
        <f>'USER FORM3'!$AY$22</f>
        <v/>
      </c>
      <c r="AS223" s="436" t="str">
        <f>'USER FORM3'!$AY$36</f>
        <v/>
      </c>
      <c r="AT223" s="336">
        <f>'USER FORM3'!$AY$23</f>
        <v>1</v>
      </c>
      <c r="AU223" s="336" t="str">
        <f>'USER FORM3'!$AY$21</f>
        <v/>
      </c>
      <c r="AV223" s="337" t="str">
        <f>IFERROR('USER FORM3'!$AY$25,"")</f>
        <v/>
      </c>
      <c r="AW223" s="338">
        <f>COUNTIFS(DEGREE_TYPE,"Bachelor",'USER FORM2'!$N$10:$N$21,"PROGRAM GRADUATED")+COUNTIFS(DEGREE_TYPE,"Bachelor",'USER FORM2'!$N$10:$N$21,"PROGRAM IN PROGRESS")</f>
        <v>0</v>
      </c>
      <c r="AX223" s="338">
        <f t="shared" si="6"/>
        <v>0</v>
      </c>
      <c r="AY223" s="338">
        <f t="shared" si="7"/>
        <v>0</v>
      </c>
      <c r="AZ223" s="332" t="str">
        <f>'USER FORM2'!$AQ$3</f>
        <v/>
      </c>
      <c r="BA223" s="337" t="str">
        <f>'USER FORM5'!$AP$2</f>
        <v/>
      </c>
      <c r="BB223" s="332" t="str">
        <f>IF('USER FORM5'!$AE$2=0,"",'USER FORM5'!$AE$2)</f>
        <v>NO</v>
      </c>
      <c r="BC223" s="337" t="str">
        <f>'USER FORM5'!$AZ$2</f>
        <v>NO EXTC</v>
      </c>
      <c r="BD223" s="332" t="str">
        <f>IF('USER FEEDBACK'!$C$47=0,"",'USER FEEDBACK'!$C$47)</f>
        <v/>
      </c>
      <c r="BE223" t="str">
        <f>'USER FEEDBACK'!$Q$8</f>
        <v>NO</v>
      </c>
      <c r="BF223" t="str">
        <f>'USER FEEDBACK'!$Q$11</f>
        <v>Missing Information</v>
      </c>
      <c r="BG223" t="str">
        <f>'USER FEEDBACK'!$Q$14</f>
        <v>No</v>
      </c>
      <c r="BH223" t="str">
        <f>'USER FEEDBACK'!$Q$20&amp;" "&amp;'USER FEEDBACK'!$Q$21&amp;" "&amp;'USER FEEDBACK'!$Q$22</f>
        <v xml:space="preserve">  - -  - -</v>
      </c>
      <c r="BI223" t="str">
        <f>'USER FORM1'!$C$65</f>
        <v>VERSION 2</v>
      </c>
      <c r="BJ223">
        <f>'USER FORM4'!$G$38</f>
        <v>0</v>
      </c>
      <c r="BK223">
        <f>'USER FEEDBACK'!$V$7</f>
        <v>0</v>
      </c>
      <c r="BL223" t="str">
        <f>(IF(OR('USER FEEDBACK'!$Z$64,'USER FEEDBACK'!$Z$31="Q4R"),"Y","N"))</f>
        <v>N</v>
      </c>
      <c r="BM223">
        <f>'USER FORM1'!$D$25</f>
        <v>0</v>
      </c>
      <c r="BN223">
        <f>'USER FORM1'!$D$26</f>
        <v>0</v>
      </c>
      <c r="BO223">
        <f>'USER FORM1'!$D$27</f>
        <v>0</v>
      </c>
      <c r="BP223" t="str">
        <f>IF('USER FEEDBACK'!$AA$64=TRUE, "Y","N")</f>
        <v>N</v>
      </c>
      <c r="BQ223" t="str">
        <f>IF('USER FEEDBACK'!$AC$64=TRUE, "Y","N")</f>
        <v>N</v>
      </c>
      <c r="BR223" t="str">
        <f>IF('USER FEEDBACK'!$AB$64=TRUE, "Y","N")</f>
        <v>N</v>
      </c>
      <c r="BS223" t="str">
        <f>IF('USER FEEDBACK'!$AD$64=TRUE, "Y","N")</f>
        <v>N</v>
      </c>
      <c r="BT223" t="str">
        <f>IF('USER FEEDBACK'!$AE$64=TRUE, "Y","N")</f>
        <v>N</v>
      </c>
      <c r="BU223" t="str">
        <f>IF('USER FEEDBACK'!$AF$64=TRUE, "Y","N")</f>
        <v>N</v>
      </c>
      <c r="BV223">
        <f>'CHECK CONTEXT'!$B$8</f>
        <v>0</v>
      </c>
      <c r="BW223" s="15">
        <f>'CHECK CONTEXT'!$B$12</f>
        <v>0</v>
      </c>
      <c r="BX223">
        <f>'CHECK CONTEXT'!$I$5</f>
        <v>0</v>
      </c>
      <c r="BY223">
        <f ca="1">SUM('USER FEEDBACK'!$G$7:$G$17)</f>
        <v>0</v>
      </c>
      <c r="BZ223">
        <f>'CHECK CONTEXT'!$B$5</f>
        <v>0</v>
      </c>
      <c r="CA223">
        <f>'CHECK CONTEXT'!$B$6</f>
        <v>0</v>
      </c>
      <c r="CB223">
        <f>'CHECK CONTEXT'!$B$7</f>
        <v>0</v>
      </c>
      <c r="CC223">
        <f>'CHECK CONTEXT'!$B$8</f>
        <v>0</v>
      </c>
      <c r="CD223">
        <f>'CHECK CONTEXT'!$B$9</f>
        <v>0</v>
      </c>
    </row>
    <row r="224" spans="1:82">
      <c r="A224" s="332" t="str">
        <f>IF('USER FORM1'!$C$10="","",'USER FORM1'!$C$10)</f>
        <v/>
      </c>
      <c r="B224" s="332" t="str">
        <f>IF('USER FORM1'!$D$10="","",'USER FORM1'!$D$10)</f>
        <v/>
      </c>
      <c r="C224" s="332" t="str">
        <f>TRIM(IF('USER FORM1'!$E$10="", "",'USER FORM1'!$E$10))</f>
        <v/>
      </c>
      <c r="D224" s="332" t="str">
        <f>IF('USER FORM1'!$F$10="","",'USER FORM1'!$F$10)</f>
        <v/>
      </c>
      <c r="E224" s="332" t="str">
        <f>IF('USER FORM1'!$G$10="", "",'USER FORM1'!$G$10)</f>
        <v/>
      </c>
      <c r="F224" s="339" t="s">
        <v>16107</v>
      </c>
      <c r="G224" s="340" t="str">
        <f>IF(ISERROR(VLOOKUP($S224,'USER FORM2'!$B$10:$AU$21,2,FALSE)),"",VLOOKUP($S224,'USER FORM2'!$B$10:$AU$21,2,FALSE))</f>
        <v/>
      </c>
      <c r="H224" s="340" t="str">
        <f>IF(ISERROR(VLOOKUP($S224,'USER FORM2'!$B$10:$AU$21,3,FALSE)),"",VLOOKUP($S224,'USER FORM2'!$B$10:$AU$21,3,FALSE))</f>
        <v/>
      </c>
      <c r="I224" s="340" t="str">
        <f>IF(ISERROR(VLOOKUP($S224,'USER FORM2'!$B$10:$AU$21,4,FALSE)),"",VLOOKUP($S224,'USER FORM2'!$B$10:$AU$21,4,FALSE))</f>
        <v/>
      </c>
      <c r="J224" s="340" t="str">
        <f>IF(ISERROR(VLOOKUP($S224,'USER FORM2'!$B$10:$AU$21,5,FALSE)),"",VLOOKUP($S224,'USER FORM2'!$B$10:$AU$21,5,FALSE))</f>
        <v/>
      </c>
      <c r="K224" s="340" t="str">
        <f>IF(ISERROR(VLOOKUP($S224,'USER FORM2'!$B$10:$AU$21,6,FALSE)),"",VLOOKUP($S224,'USER FORM2'!$B$10:$AU$21,6,FALSE))</f>
        <v/>
      </c>
      <c r="L224" s="340" t="str">
        <f>IF(ISERROR(VLOOKUP($S224,'USER FORM2'!$B$10:$AU$21,7,FALSE)),"",VLOOKUP($S224,'USER FORM2'!$B$10:$AU$21,7,FALSE))</f>
        <v/>
      </c>
      <c r="M224" s="341" t="str">
        <f>IF(ISERROR(VLOOKUP($S224,'USER FORM2'!$B$10:$BB$21,51,FALSE)),"",VLOOKUP($S224,'USER FORM2'!$B$10:$BB$21,51,FALSE))</f>
        <v/>
      </c>
      <c r="N224" s="341" t="str">
        <f>IF(ISERROR(VLOOKUP($S224,'USER FORM2'!$B$10:$BB$21,52,FALSE)),"",VLOOKUP($S224,'USER FORM2'!$B$10:$BB$21,52,FALSE))</f>
        <v/>
      </c>
      <c r="O224" s="341" t="str">
        <f>IF(ISERROR(VLOOKUP($S224,'USER FORM2'!$B$10:$BB$21,12,FALSE)),"",VLOOKUP($S224,'USER FORM2'!$B$10:$BB$21,12,FALSE))</f>
        <v/>
      </c>
      <c r="P224" s="342" t="str">
        <f>IF(ISERROR(VLOOKUP($S224,'USER FORM2'!$B$10:$BB$21,13,FALSE)),"",IF(VLOOKUP($S224,'USER FORM2'!$B$10:$BB$21,13,FALSE)="","",VLOOKUP($S224,'USER FORM2'!$B$10:$BB$21,13,FALSE)))</f>
        <v/>
      </c>
      <c r="Q224" s="342" t="str">
        <f>IF(ISERROR(VLOOKUP($S224,'USER FORM2'!$B$10:$BB$21,16,FALSE)),"",VLOOKUP($S224,'USER FORM2'!$B$10:$BB$21,16,FALSE))</f>
        <v/>
      </c>
      <c r="R224" s="342" t="str">
        <f>IF(ISERROR(VLOOKUP($S224,'USER FORM2'!$B$10:$AW$21,43,FALSE)),"",VLOOKUP($S224,'USER FORM2'!$B$10:$AW$21,43,FALSE))</f>
        <v/>
      </c>
      <c r="S224" s="340" t="str">
        <f>IF('USER FORM3'!C225="","",'USER FORM3'!C225)</f>
        <v/>
      </c>
      <c r="T224" s="340" t="str">
        <f>IF('USER FORM3'!D225="","",'USER FORM3'!D225)</f>
        <v/>
      </c>
      <c r="U224" s="340" t="str">
        <f>IF('USER FORM3'!E225="","",'USER FORM3'!E225)</f>
        <v/>
      </c>
      <c r="V224" s="340" t="str">
        <f>IF('USER FORM3'!F225="","",'USER FORM3'!F225)</f>
        <v/>
      </c>
      <c r="W224" s="340" t="str">
        <f>IF('USER FORM3'!G225="","",'USER FORM3'!G225)</f>
        <v/>
      </c>
      <c r="X224" s="340" t="str">
        <f>IF('USER FORM3'!H225="","",'USER FORM3'!H225)</f>
        <v/>
      </c>
      <c r="Y224" s="340" t="str">
        <f>IF('USER FORM3'!I225="","",'USER FORM3'!I225)</f>
        <v/>
      </c>
      <c r="Z224" s="340" t="str">
        <f>IF('USER FORM3'!J225="","",'USER FORM3'!J225)</f>
        <v/>
      </c>
      <c r="AA224" s="340" t="str">
        <f>IF('USER FORM3'!K225="","",'USER FORM3'!K225)</f>
        <v/>
      </c>
      <c r="AB224" s="340" t="str">
        <f>IF('USER FORM3'!L225="","",'USER FORM3'!L225)</f>
        <v/>
      </c>
      <c r="AC224" s="340" t="str">
        <f>IF('USER FORM3'!M225="","",'USER FORM3'!M225)</f>
        <v/>
      </c>
      <c r="AD224" s="340" t="str">
        <f>IF('USER FORM3'!N225="","",'USER FORM3'!N225)</f>
        <v/>
      </c>
      <c r="AE224" s="340" t="str">
        <f>IF('USER FORM3'!O225="","",'USER FORM3'!O225)</f>
        <v/>
      </c>
      <c r="AF224" s="340" t="str">
        <f>IF('USER FORM3'!P225="","",'USER FORM3'!P225)</f>
        <v/>
      </c>
      <c r="AG224" s="340" t="str">
        <f>IF('USER FORM3'!Q225="","",'USER FORM3'!Q225)</f>
        <v/>
      </c>
      <c r="AH224" s="14"/>
      <c r="AI224" s="14"/>
      <c r="AJ224" s="14"/>
      <c r="AK224" s="14"/>
      <c r="AL224" s="14"/>
      <c r="AM224" s="332" t="str">
        <f>'USER FORM3'!$AY$17</f>
        <v/>
      </c>
      <c r="AN224" s="335" t="str">
        <f>'USER FORM3'!$AY$24</f>
        <v/>
      </c>
      <c r="AO224" s="336" t="str">
        <f>'USER FORM3'!$AY$18</f>
        <v/>
      </c>
      <c r="AP224" s="336" t="str">
        <f>'USER FORM3'!$AY$20</f>
        <v/>
      </c>
      <c r="AQ224" s="337" t="str">
        <f>'USER FORM3'!$AY$19</f>
        <v/>
      </c>
      <c r="AR224" s="337" t="str">
        <f>'USER FORM3'!$AY$22</f>
        <v/>
      </c>
      <c r="AS224" s="436" t="str">
        <f>'USER FORM3'!$AY$36</f>
        <v/>
      </c>
      <c r="AT224" s="336">
        <f>'USER FORM3'!$AY$23</f>
        <v>1</v>
      </c>
      <c r="AU224" s="336" t="str">
        <f>'USER FORM3'!$AY$21</f>
        <v/>
      </c>
      <c r="AV224" s="337" t="str">
        <f>IFERROR('USER FORM3'!$AY$25,"")</f>
        <v/>
      </c>
      <c r="AW224" s="338">
        <f>COUNTIFS(DEGREE_TYPE,"Bachelor",'USER FORM2'!$N$10:$N$21,"PROGRAM GRADUATED")+COUNTIFS(DEGREE_TYPE,"Bachelor",'USER FORM2'!$N$10:$N$21,"PROGRAM IN PROGRESS")</f>
        <v>0</v>
      </c>
      <c r="AX224" s="338">
        <f t="shared" si="6"/>
        <v>0</v>
      </c>
      <c r="AY224" s="338">
        <f t="shared" si="7"/>
        <v>0</v>
      </c>
      <c r="AZ224" s="332" t="str">
        <f>'USER FORM2'!$AQ$3</f>
        <v/>
      </c>
      <c r="BA224" s="337" t="str">
        <f>'USER FORM5'!$AP$2</f>
        <v/>
      </c>
      <c r="BB224" s="332" t="str">
        <f>IF('USER FORM5'!$AE$2=0,"",'USER FORM5'!$AE$2)</f>
        <v>NO</v>
      </c>
      <c r="BC224" s="337" t="str">
        <f>'USER FORM5'!$AZ$2</f>
        <v>NO EXTC</v>
      </c>
      <c r="BD224" s="332" t="str">
        <f>IF('USER FEEDBACK'!$C$47=0,"",'USER FEEDBACK'!$C$47)</f>
        <v/>
      </c>
      <c r="BE224" t="str">
        <f>'USER FEEDBACK'!$Q$8</f>
        <v>NO</v>
      </c>
      <c r="BF224" t="str">
        <f>'USER FEEDBACK'!$Q$11</f>
        <v>Missing Information</v>
      </c>
      <c r="BG224" t="str">
        <f>'USER FEEDBACK'!$Q$14</f>
        <v>No</v>
      </c>
      <c r="BH224" t="str">
        <f>'USER FEEDBACK'!$Q$20&amp;" "&amp;'USER FEEDBACK'!$Q$21&amp;" "&amp;'USER FEEDBACK'!$Q$22</f>
        <v xml:space="preserve">  - -  - -</v>
      </c>
      <c r="BI224" t="str">
        <f>'USER FORM1'!$C$65</f>
        <v>VERSION 2</v>
      </c>
      <c r="BJ224">
        <f>'USER FORM4'!$G$38</f>
        <v>0</v>
      </c>
      <c r="BK224">
        <f>'USER FEEDBACK'!$V$7</f>
        <v>0</v>
      </c>
      <c r="BL224" t="str">
        <f>(IF(OR('USER FEEDBACK'!$Z$64,'USER FEEDBACK'!$Z$31="Q4R"),"Y","N"))</f>
        <v>N</v>
      </c>
      <c r="BM224">
        <f>'USER FORM1'!$D$25</f>
        <v>0</v>
      </c>
      <c r="BN224">
        <f>'USER FORM1'!$D$26</f>
        <v>0</v>
      </c>
      <c r="BO224">
        <f>'USER FORM1'!$D$27</f>
        <v>0</v>
      </c>
      <c r="BP224" t="str">
        <f>IF('USER FEEDBACK'!$AA$64=TRUE, "Y","N")</f>
        <v>N</v>
      </c>
      <c r="BQ224" t="str">
        <f>IF('USER FEEDBACK'!$AC$64=TRUE, "Y","N")</f>
        <v>N</v>
      </c>
      <c r="BR224" t="str">
        <f>IF('USER FEEDBACK'!$AB$64=TRUE, "Y","N")</f>
        <v>N</v>
      </c>
      <c r="BS224" t="str">
        <f>IF('USER FEEDBACK'!$AD$64=TRUE, "Y","N")</f>
        <v>N</v>
      </c>
      <c r="BT224" t="str">
        <f>IF('USER FEEDBACK'!$AE$64=TRUE, "Y","N")</f>
        <v>N</v>
      </c>
      <c r="BU224" t="str">
        <f>IF('USER FEEDBACK'!$AF$64=TRUE, "Y","N")</f>
        <v>N</v>
      </c>
      <c r="BV224">
        <f>'CHECK CONTEXT'!$B$8</f>
        <v>0</v>
      </c>
      <c r="BW224" s="15">
        <f>'CHECK CONTEXT'!$B$12</f>
        <v>0</v>
      </c>
      <c r="BX224">
        <f>'CHECK CONTEXT'!$I$5</f>
        <v>0</v>
      </c>
      <c r="BY224">
        <f ca="1">SUM('USER FEEDBACK'!$G$7:$G$17)</f>
        <v>0</v>
      </c>
      <c r="BZ224">
        <f>'CHECK CONTEXT'!$B$5</f>
        <v>0</v>
      </c>
      <c r="CA224">
        <f>'CHECK CONTEXT'!$B$6</f>
        <v>0</v>
      </c>
      <c r="CB224">
        <f>'CHECK CONTEXT'!$B$7</f>
        <v>0</v>
      </c>
      <c r="CC224">
        <f>'CHECK CONTEXT'!$B$8</f>
        <v>0</v>
      </c>
      <c r="CD224">
        <f>'CHECK CONTEXT'!$B$9</f>
        <v>0</v>
      </c>
    </row>
    <row r="225" spans="1:82">
      <c r="A225" s="332" t="str">
        <f>IF('USER FORM1'!$C$10="","",'USER FORM1'!$C$10)</f>
        <v/>
      </c>
      <c r="B225" s="332" t="str">
        <f>IF('USER FORM1'!$D$10="","",'USER FORM1'!$D$10)</f>
        <v/>
      </c>
      <c r="C225" s="332" t="str">
        <f>TRIM(IF('USER FORM1'!$E$10="", "",'USER FORM1'!$E$10))</f>
        <v/>
      </c>
      <c r="D225" s="332" t="str">
        <f>IF('USER FORM1'!$F$10="","",'USER FORM1'!$F$10)</f>
        <v/>
      </c>
      <c r="E225" s="332" t="str">
        <f>IF('USER FORM1'!$G$10="", "",'USER FORM1'!$G$10)</f>
        <v/>
      </c>
      <c r="F225" s="339" t="s">
        <v>16107</v>
      </c>
      <c r="G225" s="340" t="str">
        <f>IF(ISERROR(VLOOKUP($S225,'USER FORM2'!$B$10:$AU$21,2,FALSE)),"",VLOOKUP($S225,'USER FORM2'!$B$10:$AU$21,2,FALSE))</f>
        <v/>
      </c>
      <c r="H225" s="340" t="str">
        <f>IF(ISERROR(VLOOKUP($S225,'USER FORM2'!$B$10:$AU$21,3,FALSE)),"",VLOOKUP($S225,'USER FORM2'!$B$10:$AU$21,3,FALSE))</f>
        <v/>
      </c>
      <c r="I225" s="340" t="str">
        <f>IF(ISERROR(VLOOKUP($S225,'USER FORM2'!$B$10:$AU$21,4,FALSE)),"",VLOOKUP($S225,'USER FORM2'!$B$10:$AU$21,4,FALSE))</f>
        <v/>
      </c>
      <c r="J225" s="340" t="str">
        <f>IF(ISERROR(VLOOKUP($S225,'USER FORM2'!$B$10:$AU$21,5,FALSE)),"",VLOOKUP($S225,'USER FORM2'!$B$10:$AU$21,5,FALSE))</f>
        <v/>
      </c>
      <c r="K225" s="340" t="str">
        <f>IF(ISERROR(VLOOKUP($S225,'USER FORM2'!$B$10:$AU$21,6,FALSE)),"",VLOOKUP($S225,'USER FORM2'!$B$10:$AU$21,6,FALSE))</f>
        <v/>
      </c>
      <c r="L225" s="340" t="str">
        <f>IF(ISERROR(VLOOKUP($S225,'USER FORM2'!$B$10:$AU$21,7,FALSE)),"",VLOOKUP($S225,'USER FORM2'!$B$10:$AU$21,7,FALSE))</f>
        <v/>
      </c>
      <c r="M225" s="341" t="str">
        <f>IF(ISERROR(VLOOKUP($S225,'USER FORM2'!$B$10:$BB$21,51,FALSE)),"",VLOOKUP($S225,'USER FORM2'!$B$10:$BB$21,51,FALSE))</f>
        <v/>
      </c>
      <c r="N225" s="341" t="str">
        <f>IF(ISERROR(VLOOKUP($S225,'USER FORM2'!$B$10:$BB$21,52,FALSE)),"",VLOOKUP($S225,'USER FORM2'!$B$10:$BB$21,52,FALSE))</f>
        <v/>
      </c>
      <c r="O225" s="341" t="str">
        <f>IF(ISERROR(VLOOKUP($S225,'USER FORM2'!$B$10:$BB$21,12,FALSE)),"",VLOOKUP($S225,'USER FORM2'!$B$10:$BB$21,12,FALSE))</f>
        <v/>
      </c>
      <c r="P225" s="342" t="str">
        <f>IF(ISERROR(VLOOKUP($S225,'USER FORM2'!$B$10:$BB$21,13,FALSE)),"",IF(VLOOKUP($S225,'USER FORM2'!$B$10:$BB$21,13,FALSE)="","",VLOOKUP($S225,'USER FORM2'!$B$10:$BB$21,13,FALSE)))</f>
        <v/>
      </c>
      <c r="Q225" s="342" t="str">
        <f>IF(ISERROR(VLOOKUP($S225,'USER FORM2'!$B$10:$BB$21,16,FALSE)),"",VLOOKUP($S225,'USER FORM2'!$B$10:$BB$21,16,FALSE))</f>
        <v/>
      </c>
      <c r="R225" s="342" t="str">
        <f>IF(ISERROR(VLOOKUP($S225,'USER FORM2'!$B$10:$AW$21,43,FALSE)),"",VLOOKUP($S225,'USER FORM2'!$B$10:$AW$21,43,FALSE))</f>
        <v/>
      </c>
      <c r="S225" s="340" t="str">
        <f>IF('USER FORM3'!C226="","",'USER FORM3'!C226)</f>
        <v/>
      </c>
      <c r="T225" s="340" t="str">
        <f>IF('USER FORM3'!D226="","",'USER FORM3'!D226)</f>
        <v/>
      </c>
      <c r="U225" s="340" t="str">
        <f>IF('USER FORM3'!E226="","",'USER FORM3'!E226)</f>
        <v/>
      </c>
      <c r="V225" s="340" t="str">
        <f>IF('USER FORM3'!F226="","",'USER FORM3'!F226)</f>
        <v/>
      </c>
      <c r="W225" s="340" t="str">
        <f>IF('USER FORM3'!G226="","",'USER FORM3'!G226)</f>
        <v/>
      </c>
      <c r="X225" s="340" t="str">
        <f>IF('USER FORM3'!H226="","",'USER FORM3'!H226)</f>
        <v/>
      </c>
      <c r="Y225" s="340" t="str">
        <f>IF('USER FORM3'!I226="","",'USER FORM3'!I226)</f>
        <v/>
      </c>
      <c r="Z225" s="340" t="str">
        <f>IF('USER FORM3'!J226="","",'USER FORM3'!J226)</f>
        <v/>
      </c>
      <c r="AA225" s="340" t="str">
        <f>IF('USER FORM3'!K226="","",'USER FORM3'!K226)</f>
        <v/>
      </c>
      <c r="AB225" s="340" t="str">
        <f>IF('USER FORM3'!L226="","",'USER FORM3'!L226)</f>
        <v/>
      </c>
      <c r="AC225" s="340" t="str">
        <f>IF('USER FORM3'!M226="","",'USER FORM3'!M226)</f>
        <v/>
      </c>
      <c r="AD225" s="340" t="str">
        <f>IF('USER FORM3'!N226="","",'USER FORM3'!N226)</f>
        <v/>
      </c>
      <c r="AE225" s="340" t="str">
        <f>IF('USER FORM3'!O226="","",'USER FORM3'!O226)</f>
        <v/>
      </c>
      <c r="AF225" s="340" t="str">
        <f>IF('USER FORM3'!P226="","",'USER FORM3'!P226)</f>
        <v/>
      </c>
      <c r="AG225" s="340" t="str">
        <f>IF('USER FORM3'!Q226="","",'USER FORM3'!Q226)</f>
        <v/>
      </c>
      <c r="AH225" s="14"/>
      <c r="AI225" s="14"/>
      <c r="AJ225" s="14"/>
      <c r="AK225" s="14"/>
      <c r="AL225" s="14"/>
      <c r="AM225" s="332" t="str">
        <f>'USER FORM3'!$AY$17</f>
        <v/>
      </c>
      <c r="AN225" s="335" t="str">
        <f>'USER FORM3'!$AY$24</f>
        <v/>
      </c>
      <c r="AO225" s="336" t="str">
        <f>'USER FORM3'!$AY$18</f>
        <v/>
      </c>
      <c r="AP225" s="336" t="str">
        <f>'USER FORM3'!$AY$20</f>
        <v/>
      </c>
      <c r="AQ225" s="337" t="str">
        <f>'USER FORM3'!$AY$19</f>
        <v/>
      </c>
      <c r="AR225" s="337" t="str">
        <f>'USER FORM3'!$AY$22</f>
        <v/>
      </c>
      <c r="AS225" s="436" t="str">
        <f>'USER FORM3'!$AY$36</f>
        <v/>
      </c>
      <c r="AT225" s="336">
        <f>'USER FORM3'!$AY$23</f>
        <v>1</v>
      </c>
      <c r="AU225" s="336" t="str">
        <f>'USER FORM3'!$AY$21</f>
        <v/>
      </c>
      <c r="AV225" s="337" t="str">
        <f>IFERROR('USER FORM3'!$AY$25,"")</f>
        <v/>
      </c>
      <c r="AW225" s="338">
        <f>COUNTIFS(DEGREE_TYPE,"Bachelor",'USER FORM2'!$N$10:$N$21,"PROGRAM GRADUATED")+COUNTIFS(DEGREE_TYPE,"Bachelor",'USER FORM2'!$N$10:$N$21,"PROGRAM IN PROGRESS")</f>
        <v>0</v>
      </c>
      <c r="AX225" s="338">
        <f t="shared" si="6"/>
        <v>0</v>
      </c>
      <c r="AY225" s="338">
        <f t="shared" si="7"/>
        <v>0</v>
      </c>
      <c r="AZ225" s="332" t="str">
        <f>'USER FORM2'!$AQ$3</f>
        <v/>
      </c>
      <c r="BA225" s="337" t="str">
        <f>'USER FORM5'!$AP$2</f>
        <v/>
      </c>
      <c r="BB225" s="332" t="str">
        <f>IF('USER FORM5'!$AE$2=0,"",'USER FORM5'!$AE$2)</f>
        <v>NO</v>
      </c>
      <c r="BC225" s="337" t="str">
        <f>'USER FORM5'!$AZ$2</f>
        <v>NO EXTC</v>
      </c>
      <c r="BD225" s="332" t="str">
        <f>IF('USER FEEDBACK'!$C$47=0,"",'USER FEEDBACK'!$C$47)</f>
        <v/>
      </c>
      <c r="BE225" t="str">
        <f>'USER FEEDBACK'!$Q$8</f>
        <v>NO</v>
      </c>
      <c r="BF225" t="str">
        <f>'USER FEEDBACK'!$Q$11</f>
        <v>Missing Information</v>
      </c>
      <c r="BG225" t="str">
        <f>'USER FEEDBACK'!$Q$14</f>
        <v>No</v>
      </c>
      <c r="BH225" t="str">
        <f>'USER FEEDBACK'!$Q$20&amp;" "&amp;'USER FEEDBACK'!$Q$21&amp;" "&amp;'USER FEEDBACK'!$Q$22</f>
        <v xml:space="preserve">  - -  - -</v>
      </c>
      <c r="BI225" t="str">
        <f>'USER FORM1'!$C$65</f>
        <v>VERSION 2</v>
      </c>
      <c r="BJ225">
        <f>'USER FORM4'!$G$38</f>
        <v>0</v>
      </c>
      <c r="BK225">
        <f>'USER FEEDBACK'!$V$7</f>
        <v>0</v>
      </c>
      <c r="BL225" t="str">
        <f>(IF(OR('USER FEEDBACK'!$Z$64,'USER FEEDBACK'!$Z$31="Q4R"),"Y","N"))</f>
        <v>N</v>
      </c>
      <c r="BM225">
        <f>'USER FORM1'!$D$25</f>
        <v>0</v>
      </c>
      <c r="BN225">
        <f>'USER FORM1'!$D$26</f>
        <v>0</v>
      </c>
      <c r="BO225">
        <f>'USER FORM1'!$D$27</f>
        <v>0</v>
      </c>
      <c r="BP225" t="str">
        <f>IF('USER FEEDBACK'!$AA$64=TRUE, "Y","N")</f>
        <v>N</v>
      </c>
      <c r="BQ225" t="str">
        <f>IF('USER FEEDBACK'!$AC$64=TRUE, "Y","N")</f>
        <v>N</v>
      </c>
      <c r="BR225" t="str">
        <f>IF('USER FEEDBACK'!$AB$64=TRUE, "Y","N")</f>
        <v>N</v>
      </c>
      <c r="BS225" t="str">
        <f>IF('USER FEEDBACK'!$AD$64=TRUE, "Y","N")</f>
        <v>N</v>
      </c>
      <c r="BT225" t="str">
        <f>IF('USER FEEDBACK'!$AE$64=TRUE, "Y","N")</f>
        <v>N</v>
      </c>
      <c r="BU225" t="str">
        <f>IF('USER FEEDBACK'!$AF$64=TRUE, "Y","N")</f>
        <v>N</v>
      </c>
      <c r="BV225">
        <f>'CHECK CONTEXT'!$B$8</f>
        <v>0</v>
      </c>
      <c r="BW225" s="15">
        <f>'CHECK CONTEXT'!$B$12</f>
        <v>0</v>
      </c>
      <c r="BX225">
        <f>'CHECK CONTEXT'!$I$5</f>
        <v>0</v>
      </c>
      <c r="BY225">
        <f ca="1">SUM('USER FEEDBACK'!$G$7:$G$17)</f>
        <v>0</v>
      </c>
      <c r="BZ225">
        <f>'CHECK CONTEXT'!$B$5</f>
        <v>0</v>
      </c>
      <c r="CA225">
        <f>'CHECK CONTEXT'!$B$6</f>
        <v>0</v>
      </c>
      <c r="CB225">
        <f>'CHECK CONTEXT'!$B$7</f>
        <v>0</v>
      </c>
      <c r="CC225">
        <f>'CHECK CONTEXT'!$B$8</f>
        <v>0</v>
      </c>
      <c r="CD225">
        <f>'CHECK CONTEXT'!$B$9</f>
        <v>0</v>
      </c>
    </row>
    <row r="226" spans="1:82">
      <c r="A226" s="332" t="str">
        <f>IF('USER FORM1'!$C$10="","",'USER FORM1'!$C$10)</f>
        <v/>
      </c>
      <c r="B226" s="332" t="str">
        <f>IF('USER FORM1'!$D$10="","",'USER FORM1'!$D$10)</f>
        <v/>
      </c>
      <c r="C226" s="332" t="str">
        <f>TRIM(IF('USER FORM1'!$E$10="", "",'USER FORM1'!$E$10))</f>
        <v/>
      </c>
      <c r="D226" s="332" t="str">
        <f>IF('USER FORM1'!$F$10="","",'USER FORM1'!$F$10)</f>
        <v/>
      </c>
      <c r="E226" s="332" t="str">
        <f>IF('USER FORM1'!$G$10="", "",'USER FORM1'!$G$10)</f>
        <v/>
      </c>
      <c r="F226" s="339" t="s">
        <v>16107</v>
      </c>
      <c r="G226" s="340" t="str">
        <f>IF(ISERROR(VLOOKUP($S226,'USER FORM2'!$B$10:$AU$21,2,FALSE)),"",VLOOKUP($S226,'USER FORM2'!$B$10:$AU$21,2,FALSE))</f>
        <v/>
      </c>
      <c r="H226" s="340" t="str">
        <f>IF(ISERROR(VLOOKUP($S226,'USER FORM2'!$B$10:$AU$21,3,FALSE)),"",VLOOKUP($S226,'USER FORM2'!$B$10:$AU$21,3,FALSE))</f>
        <v/>
      </c>
      <c r="I226" s="340" t="str">
        <f>IF(ISERROR(VLOOKUP($S226,'USER FORM2'!$B$10:$AU$21,4,FALSE)),"",VLOOKUP($S226,'USER FORM2'!$B$10:$AU$21,4,FALSE))</f>
        <v/>
      </c>
      <c r="J226" s="340" t="str">
        <f>IF(ISERROR(VLOOKUP($S226,'USER FORM2'!$B$10:$AU$21,5,FALSE)),"",VLOOKUP($S226,'USER FORM2'!$B$10:$AU$21,5,FALSE))</f>
        <v/>
      </c>
      <c r="K226" s="340" t="str">
        <f>IF(ISERROR(VLOOKUP($S226,'USER FORM2'!$B$10:$AU$21,6,FALSE)),"",VLOOKUP($S226,'USER FORM2'!$B$10:$AU$21,6,FALSE))</f>
        <v/>
      </c>
      <c r="L226" s="340" t="str">
        <f>IF(ISERROR(VLOOKUP($S226,'USER FORM2'!$B$10:$AU$21,7,FALSE)),"",VLOOKUP($S226,'USER FORM2'!$B$10:$AU$21,7,FALSE))</f>
        <v/>
      </c>
      <c r="M226" s="341" t="str">
        <f>IF(ISERROR(VLOOKUP($S226,'USER FORM2'!$B$10:$BB$21,51,FALSE)),"",VLOOKUP($S226,'USER FORM2'!$B$10:$BB$21,51,FALSE))</f>
        <v/>
      </c>
      <c r="N226" s="341" t="str">
        <f>IF(ISERROR(VLOOKUP($S226,'USER FORM2'!$B$10:$BB$21,52,FALSE)),"",VLOOKUP($S226,'USER FORM2'!$B$10:$BB$21,52,FALSE))</f>
        <v/>
      </c>
      <c r="O226" s="341" t="str">
        <f>IF(ISERROR(VLOOKUP($S226,'USER FORM2'!$B$10:$BB$21,12,FALSE)),"",VLOOKUP($S226,'USER FORM2'!$B$10:$BB$21,12,FALSE))</f>
        <v/>
      </c>
      <c r="P226" s="342" t="str">
        <f>IF(ISERROR(VLOOKUP($S226,'USER FORM2'!$B$10:$BB$21,13,FALSE)),"",IF(VLOOKUP($S226,'USER FORM2'!$B$10:$BB$21,13,FALSE)="","",VLOOKUP($S226,'USER FORM2'!$B$10:$BB$21,13,FALSE)))</f>
        <v/>
      </c>
      <c r="Q226" s="342" t="str">
        <f>IF(ISERROR(VLOOKUP($S226,'USER FORM2'!$B$10:$BB$21,16,FALSE)),"",VLOOKUP($S226,'USER FORM2'!$B$10:$BB$21,16,FALSE))</f>
        <v/>
      </c>
      <c r="R226" s="342" t="str">
        <f>IF(ISERROR(VLOOKUP($S226,'USER FORM2'!$B$10:$AW$21,43,FALSE)),"",VLOOKUP($S226,'USER FORM2'!$B$10:$AW$21,43,FALSE))</f>
        <v/>
      </c>
      <c r="S226" s="340" t="str">
        <f>IF('USER FORM3'!C227="","",'USER FORM3'!C227)</f>
        <v/>
      </c>
      <c r="T226" s="340" t="str">
        <f>IF('USER FORM3'!D227="","",'USER FORM3'!D227)</f>
        <v/>
      </c>
      <c r="U226" s="340" t="str">
        <f>IF('USER FORM3'!E227="","",'USER FORM3'!E227)</f>
        <v/>
      </c>
      <c r="V226" s="340" t="str">
        <f>IF('USER FORM3'!F227="","",'USER FORM3'!F227)</f>
        <v/>
      </c>
      <c r="W226" s="340" t="str">
        <f>IF('USER FORM3'!G227="","",'USER FORM3'!G227)</f>
        <v/>
      </c>
      <c r="X226" s="340" t="str">
        <f>IF('USER FORM3'!H227="","",'USER FORM3'!H227)</f>
        <v/>
      </c>
      <c r="Y226" s="340" t="str">
        <f>IF('USER FORM3'!I227="","",'USER FORM3'!I227)</f>
        <v/>
      </c>
      <c r="Z226" s="340" t="str">
        <f>IF('USER FORM3'!J227="","",'USER FORM3'!J227)</f>
        <v/>
      </c>
      <c r="AA226" s="340" t="str">
        <f>IF('USER FORM3'!K227="","",'USER FORM3'!K227)</f>
        <v/>
      </c>
      <c r="AB226" s="340" t="str">
        <f>IF('USER FORM3'!L227="","",'USER FORM3'!L227)</f>
        <v/>
      </c>
      <c r="AC226" s="340" t="str">
        <f>IF('USER FORM3'!M227="","",'USER FORM3'!M227)</f>
        <v/>
      </c>
      <c r="AD226" s="340" t="str">
        <f>IF('USER FORM3'!N227="","",'USER FORM3'!N227)</f>
        <v/>
      </c>
      <c r="AE226" s="340" t="str">
        <f>IF('USER FORM3'!O227="","",'USER FORM3'!O227)</f>
        <v/>
      </c>
      <c r="AF226" s="340" t="str">
        <f>IF('USER FORM3'!P227="","",'USER FORM3'!P227)</f>
        <v/>
      </c>
      <c r="AG226" s="340" t="str">
        <f>IF('USER FORM3'!Q227="","",'USER FORM3'!Q227)</f>
        <v/>
      </c>
      <c r="AH226" s="14"/>
      <c r="AI226" s="14"/>
      <c r="AJ226" s="14"/>
      <c r="AK226" s="14"/>
      <c r="AL226" s="14"/>
      <c r="AM226" s="332" t="str">
        <f>'USER FORM3'!$AY$17</f>
        <v/>
      </c>
      <c r="AN226" s="335" t="str">
        <f>'USER FORM3'!$AY$24</f>
        <v/>
      </c>
      <c r="AO226" s="336" t="str">
        <f>'USER FORM3'!$AY$18</f>
        <v/>
      </c>
      <c r="AP226" s="336" t="str">
        <f>'USER FORM3'!$AY$20</f>
        <v/>
      </c>
      <c r="AQ226" s="337" t="str">
        <f>'USER FORM3'!$AY$19</f>
        <v/>
      </c>
      <c r="AR226" s="337" t="str">
        <f>'USER FORM3'!$AY$22</f>
        <v/>
      </c>
      <c r="AS226" s="436" t="str">
        <f>'USER FORM3'!$AY$36</f>
        <v/>
      </c>
      <c r="AT226" s="336">
        <f>'USER FORM3'!$AY$23</f>
        <v>1</v>
      </c>
      <c r="AU226" s="336" t="str">
        <f>'USER FORM3'!$AY$21</f>
        <v/>
      </c>
      <c r="AV226" s="337" t="str">
        <f>IFERROR('USER FORM3'!$AY$25,"")</f>
        <v/>
      </c>
      <c r="AW226" s="338">
        <f>COUNTIFS(DEGREE_TYPE,"Bachelor",'USER FORM2'!$N$10:$N$21,"PROGRAM GRADUATED")+COUNTIFS(DEGREE_TYPE,"Bachelor",'USER FORM2'!$N$10:$N$21,"PROGRAM IN PROGRESS")</f>
        <v>0</v>
      </c>
      <c r="AX226" s="338">
        <f t="shared" si="6"/>
        <v>0</v>
      </c>
      <c r="AY226" s="338">
        <f t="shared" si="7"/>
        <v>0</v>
      </c>
      <c r="AZ226" s="332" t="str">
        <f>'USER FORM2'!$AQ$3</f>
        <v/>
      </c>
      <c r="BA226" s="337" t="str">
        <f>'USER FORM5'!$AP$2</f>
        <v/>
      </c>
      <c r="BB226" s="332" t="str">
        <f>IF('USER FORM5'!$AE$2=0,"",'USER FORM5'!$AE$2)</f>
        <v>NO</v>
      </c>
      <c r="BC226" s="337" t="str">
        <f>'USER FORM5'!$AZ$2</f>
        <v>NO EXTC</v>
      </c>
      <c r="BD226" s="332" t="str">
        <f>IF('USER FEEDBACK'!$C$47=0,"",'USER FEEDBACK'!$C$47)</f>
        <v/>
      </c>
      <c r="BE226" t="str">
        <f>'USER FEEDBACK'!$Q$8</f>
        <v>NO</v>
      </c>
      <c r="BF226" t="str">
        <f>'USER FEEDBACK'!$Q$11</f>
        <v>Missing Information</v>
      </c>
      <c r="BG226" t="str">
        <f>'USER FEEDBACK'!$Q$14</f>
        <v>No</v>
      </c>
      <c r="BH226" t="str">
        <f>'USER FEEDBACK'!$Q$20&amp;" "&amp;'USER FEEDBACK'!$Q$21&amp;" "&amp;'USER FEEDBACK'!$Q$22</f>
        <v xml:space="preserve">  - -  - -</v>
      </c>
      <c r="BI226" t="str">
        <f>'USER FORM1'!$C$65</f>
        <v>VERSION 2</v>
      </c>
      <c r="BJ226">
        <f>'USER FORM4'!$G$38</f>
        <v>0</v>
      </c>
      <c r="BK226">
        <f>'USER FEEDBACK'!$V$7</f>
        <v>0</v>
      </c>
      <c r="BL226" t="str">
        <f>(IF(OR('USER FEEDBACK'!$Z$64,'USER FEEDBACK'!$Z$31="Q4R"),"Y","N"))</f>
        <v>N</v>
      </c>
      <c r="BM226">
        <f>'USER FORM1'!$D$25</f>
        <v>0</v>
      </c>
      <c r="BN226">
        <f>'USER FORM1'!$D$26</f>
        <v>0</v>
      </c>
      <c r="BO226">
        <f>'USER FORM1'!$D$27</f>
        <v>0</v>
      </c>
      <c r="BP226" t="str">
        <f>IF('USER FEEDBACK'!$AA$64=TRUE, "Y","N")</f>
        <v>N</v>
      </c>
      <c r="BQ226" t="str">
        <f>IF('USER FEEDBACK'!$AC$64=TRUE, "Y","N")</f>
        <v>N</v>
      </c>
      <c r="BR226" t="str">
        <f>IF('USER FEEDBACK'!$AB$64=TRUE, "Y","N")</f>
        <v>N</v>
      </c>
      <c r="BS226" t="str">
        <f>IF('USER FEEDBACK'!$AD$64=TRUE, "Y","N")</f>
        <v>N</v>
      </c>
      <c r="BT226" t="str">
        <f>IF('USER FEEDBACK'!$AE$64=TRUE, "Y","N")</f>
        <v>N</v>
      </c>
      <c r="BU226" t="str">
        <f>IF('USER FEEDBACK'!$AF$64=TRUE, "Y","N")</f>
        <v>N</v>
      </c>
      <c r="BV226">
        <f>'CHECK CONTEXT'!$B$8</f>
        <v>0</v>
      </c>
      <c r="BW226" s="15">
        <f>'CHECK CONTEXT'!$B$12</f>
        <v>0</v>
      </c>
      <c r="BX226">
        <f>'CHECK CONTEXT'!$I$5</f>
        <v>0</v>
      </c>
      <c r="BY226">
        <f ca="1">SUM('USER FEEDBACK'!$G$7:$G$17)</f>
        <v>0</v>
      </c>
      <c r="BZ226">
        <f>'CHECK CONTEXT'!$B$5</f>
        <v>0</v>
      </c>
      <c r="CA226">
        <f>'CHECK CONTEXT'!$B$6</f>
        <v>0</v>
      </c>
      <c r="CB226">
        <f>'CHECK CONTEXT'!$B$7</f>
        <v>0</v>
      </c>
      <c r="CC226">
        <f>'CHECK CONTEXT'!$B$8</f>
        <v>0</v>
      </c>
      <c r="CD226">
        <f>'CHECK CONTEXT'!$B$9</f>
        <v>0</v>
      </c>
    </row>
    <row r="227" spans="1:82">
      <c r="A227" s="332" t="str">
        <f>IF('USER FORM1'!$C$10="","",'USER FORM1'!$C$10)</f>
        <v/>
      </c>
      <c r="B227" s="332" t="str">
        <f>IF('USER FORM1'!$D$10="","",'USER FORM1'!$D$10)</f>
        <v/>
      </c>
      <c r="C227" s="332" t="str">
        <f>TRIM(IF('USER FORM1'!$E$10="", "",'USER FORM1'!$E$10))</f>
        <v/>
      </c>
      <c r="D227" s="332" t="str">
        <f>IF('USER FORM1'!$F$10="","",'USER FORM1'!$F$10)</f>
        <v/>
      </c>
      <c r="E227" s="332" t="str">
        <f>IF('USER FORM1'!$G$10="", "",'USER FORM1'!$G$10)</f>
        <v/>
      </c>
      <c r="F227" s="339" t="s">
        <v>16107</v>
      </c>
      <c r="G227" s="340" t="str">
        <f>IF(ISERROR(VLOOKUP($S227,'USER FORM2'!$B$10:$AU$21,2,FALSE)),"",VLOOKUP($S227,'USER FORM2'!$B$10:$AU$21,2,FALSE))</f>
        <v/>
      </c>
      <c r="H227" s="340" t="str">
        <f>IF(ISERROR(VLOOKUP($S227,'USER FORM2'!$B$10:$AU$21,3,FALSE)),"",VLOOKUP($S227,'USER FORM2'!$B$10:$AU$21,3,FALSE))</f>
        <v/>
      </c>
      <c r="I227" s="340" t="str">
        <f>IF(ISERROR(VLOOKUP($S227,'USER FORM2'!$B$10:$AU$21,4,FALSE)),"",VLOOKUP($S227,'USER FORM2'!$B$10:$AU$21,4,FALSE))</f>
        <v/>
      </c>
      <c r="J227" s="340" t="str">
        <f>IF(ISERROR(VLOOKUP($S227,'USER FORM2'!$B$10:$AU$21,5,FALSE)),"",VLOOKUP($S227,'USER FORM2'!$B$10:$AU$21,5,FALSE))</f>
        <v/>
      </c>
      <c r="K227" s="340" t="str">
        <f>IF(ISERROR(VLOOKUP($S227,'USER FORM2'!$B$10:$AU$21,6,FALSE)),"",VLOOKUP($S227,'USER FORM2'!$B$10:$AU$21,6,FALSE))</f>
        <v/>
      </c>
      <c r="L227" s="340" t="str">
        <f>IF(ISERROR(VLOOKUP($S227,'USER FORM2'!$B$10:$AU$21,7,FALSE)),"",VLOOKUP($S227,'USER FORM2'!$B$10:$AU$21,7,FALSE))</f>
        <v/>
      </c>
      <c r="M227" s="341" t="str">
        <f>IF(ISERROR(VLOOKUP($S227,'USER FORM2'!$B$10:$BB$21,51,FALSE)),"",VLOOKUP($S227,'USER FORM2'!$B$10:$BB$21,51,FALSE))</f>
        <v/>
      </c>
      <c r="N227" s="341" t="str">
        <f>IF(ISERROR(VLOOKUP($S227,'USER FORM2'!$B$10:$BB$21,52,FALSE)),"",VLOOKUP($S227,'USER FORM2'!$B$10:$BB$21,52,FALSE))</f>
        <v/>
      </c>
      <c r="O227" s="341" t="str">
        <f>IF(ISERROR(VLOOKUP($S227,'USER FORM2'!$B$10:$BB$21,12,FALSE)),"",VLOOKUP($S227,'USER FORM2'!$B$10:$BB$21,12,FALSE))</f>
        <v/>
      </c>
      <c r="P227" s="342" t="str">
        <f>IF(ISERROR(VLOOKUP($S227,'USER FORM2'!$B$10:$BB$21,13,FALSE)),"",IF(VLOOKUP($S227,'USER FORM2'!$B$10:$BB$21,13,FALSE)="","",VLOOKUP($S227,'USER FORM2'!$B$10:$BB$21,13,FALSE)))</f>
        <v/>
      </c>
      <c r="Q227" s="342" t="str">
        <f>IF(ISERROR(VLOOKUP($S227,'USER FORM2'!$B$10:$BB$21,16,FALSE)),"",VLOOKUP($S227,'USER FORM2'!$B$10:$BB$21,16,FALSE))</f>
        <v/>
      </c>
      <c r="R227" s="342" t="str">
        <f>IF(ISERROR(VLOOKUP($S227,'USER FORM2'!$B$10:$AW$21,43,FALSE)),"",VLOOKUP($S227,'USER FORM2'!$B$10:$AW$21,43,FALSE))</f>
        <v/>
      </c>
      <c r="S227" s="340" t="str">
        <f>IF('USER FORM3'!C228="","",'USER FORM3'!C228)</f>
        <v/>
      </c>
      <c r="T227" s="340" t="str">
        <f>IF('USER FORM3'!D228="","",'USER FORM3'!D228)</f>
        <v/>
      </c>
      <c r="U227" s="340" t="str">
        <f>IF('USER FORM3'!E228="","",'USER FORM3'!E228)</f>
        <v/>
      </c>
      <c r="V227" s="340" t="str">
        <f>IF('USER FORM3'!F228="","",'USER FORM3'!F228)</f>
        <v/>
      </c>
      <c r="W227" s="340" t="str">
        <f>IF('USER FORM3'!G228="","",'USER FORM3'!G228)</f>
        <v/>
      </c>
      <c r="X227" s="340" t="str">
        <f>IF('USER FORM3'!H228="","",'USER FORM3'!H228)</f>
        <v/>
      </c>
      <c r="Y227" s="340" t="str">
        <f>IF('USER FORM3'!I228="","",'USER FORM3'!I228)</f>
        <v/>
      </c>
      <c r="Z227" s="340" t="str">
        <f>IF('USER FORM3'!J228="","",'USER FORM3'!J228)</f>
        <v/>
      </c>
      <c r="AA227" s="340" t="str">
        <f>IF('USER FORM3'!K228="","",'USER FORM3'!K228)</f>
        <v/>
      </c>
      <c r="AB227" s="340" t="str">
        <f>IF('USER FORM3'!L228="","",'USER FORM3'!L228)</f>
        <v/>
      </c>
      <c r="AC227" s="340" t="str">
        <f>IF('USER FORM3'!M228="","",'USER FORM3'!M228)</f>
        <v/>
      </c>
      <c r="AD227" s="340" t="str">
        <f>IF('USER FORM3'!N228="","",'USER FORM3'!N228)</f>
        <v/>
      </c>
      <c r="AE227" s="340" t="str">
        <f>IF('USER FORM3'!O228="","",'USER FORM3'!O228)</f>
        <v/>
      </c>
      <c r="AF227" s="340" t="str">
        <f>IF('USER FORM3'!P228="","",'USER FORM3'!P228)</f>
        <v/>
      </c>
      <c r="AG227" s="340" t="str">
        <f>IF('USER FORM3'!Q228="","",'USER FORM3'!Q228)</f>
        <v/>
      </c>
      <c r="AH227" s="14"/>
      <c r="AI227" s="14"/>
      <c r="AJ227" s="14"/>
      <c r="AK227" s="14"/>
      <c r="AL227" s="14"/>
      <c r="AM227" s="332" t="str">
        <f>'USER FORM3'!$AY$17</f>
        <v/>
      </c>
      <c r="AN227" s="335" t="str">
        <f>'USER FORM3'!$AY$24</f>
        <v/>
      </c>
      <c r="AO227" s="336" t="str">
        <f>'USER FORM3'!$AY$18</f>
        <v/>
      </c>
      <c r="AP227" s="336" t="str">
        <f>'USER FORM3'!$AY$20</f>
        <v/>
      </c>
      <c r="AQ227" s="337" t="str">
        <f>'USER FORM3'!$AY$19</f>
        <v/>
      </c>
      <c r="AR227" s="337" t="str">
        <f>'USER FORM3'!$AY$22</f>
        <v/>
      </c>
      <c r="AS227" s="436" t="str">
        <f>'USER FORM3'!$AY$36</f>
        <v/>
      </c>
      <c r="AT227" s="336">
        <f>'USER FORM3'!$AY$23</f>
        <v>1</v>
      </c>
      <c r="AU227" s="336" t="str">
        <f>'USER FORM3'!$AY$21</f>
        <v/>
      </c>
      <c r="AV227" s="337" t="str">
        <f>IFERROR('USER FORM3'!$AY$25,"")</f>
        <v/>
      </c>
      <c r="AW227" s="338">
        <f>COUNTIFS(DEGREE_TYPE,"Bachelor",'USER FORM2'!$N$10:$N$21,"PROGRAM GRADUATED")+COUNTIFS(DEGREE_TYPE,"Bachelor",'USER FORM2'!$N$10:$N$21,"PROGRAM IN PROGRESS")</f>
        <v>0</v>
      </c>
      <c r="AX227" s="338">
        <f t="shared" si="6"/>
        <v>0</v>
      </c>
      <c r="AY227" s="338">
        <f t="shared" si="7"/>
        <v>0</v>
      </c>
      <c r="AZ227" s="332" t="str">
        <f>'USER FORM2'!$AQ$3</f>
        <v/>
      </c>
      <c r="BA227" s="337" t="str">
        <f>'USER FORM5'!$AP$2</f>
        <v/>
      </c>
      <c r="BB227" s="332" t="str">
        <f>IF('USER FORM5'!$AE$2=0,"",'USER FORM5'!$AE$2)</f>
        <v>NO</v>
      </c>
      <c r="BC227" s="337" t="str">
        <f>'USER FORM5'!$AZ$2</f>
        <v>NO EXTC</v>
      </c>
      <c r="BD227" s="332" t="str">
        <f>IF('USER FEEDBACK'!$C$47=0,"",'USER FEEDBACK'!$C$47)</f>
        <v/>
      </c>
      <c r="BE227" t="str">
        <f>'USER FEEDBACK'!$Q$8</f>
        <v>NO</v>
      </c>
      <c r="BF227" t="str">
        <f>'USER FEEDBACK'!$Q$11</f>
        <v>Missing Information</v>
      </c>
      <c r="BG227" t="str">
        <f>'USER FEEDBACK'!$Q$14</f>
        <v>No</v>
      </c>
      <c r="BH227" t="str">
        <f>'USER FEEDBACK'!$Q$20&amp;" "&amp;'USER FEEDBACK'!$Q$21&amp;" "&amp;'USER FEEDBACK'!$Q$22</f>
        <v xml:space="preserve">  - -  - -</v>
      </c>
      <c r="BI227" t="str">
        <f>'USER FORM1'!$C$65</f>
        <v>VERSION 2</v>
      </c>
      <c r="BJ227">
        <f>'USER FORM4'!$G$38</f>
        <v>0</v>
      </c>
      <c r="BK227">
        <f>'USER FEEDBACK'!$V$7</f>
        <v>0</v>
      </c>
      <c r="BL227" t="str">
        <f>(IF(OR('USER FEEDBACK'!$Z$64,'USER FEEDBACK'!$Z$31="Q4R"),"Y","N"))</f>
        <v>N</v>
      </c>
      <c r="BM227">
        <f>'USER FORM1'!$D$25</f>
        <v>0</v>
      </c>
      <c r="BN227">
        <f>'USER FORM1'!$D$26</f>
        <v>0</v>
      </c>
      <c r="BO227">
        <f>'USER FORM1'!$D$27</f>
        <v>0</v>
      </c>
      <c r="BP227" t="str">
        <f>IF('USER FEEDBACK'!$AA$64=TRUE, "Y","N")</f>
        <v>N</v>
      </c>
      <c r="BQ227" t="str">
        <f>IF('USER FEEDBACK'!$AC$64=TRUE, "Y","N")</f>
        <v>N</v>
      </c>
      <c r="BR227" t="str">
        <f>IF('USER FEEDBACK'!$AB$64=TRUE, "Y","N")</f>
        <v>N</v>
      </c>
      <c r="BS227" t="str">
        <f>IF('USER FEEDBACK'!$AD$64=TRUE, "Y","N")</f>
        <v>N</v>
      </c>
      <c r="BT227" t="str">
        <f>IF('USER FEEDBACK'!$AE$64=TRUE, "Y","N")</f>
        <v>N</v>
      </c>
      <c r="BU227" t="str">
        <f>IF('USER FEEDBACK'!$AF$64=TRUE, "Y","N")</f>
        <v>N</v>
      </c>
      <c r="BV227">
        <f>'CHECK CONTEXT'!$B$8</f>
        <v>0</v>
      </c>
      <c r="BW227" s="15">
        <f>'CHECK CONTEXT'!$B$12</f>
        <v>0</v>
      </c>
      <c r="BX227">
        <f>'CHECK CONTEXT'!$I$5</f>
        <v>0</v>
      </c>
      <c r="BY227">
        <f ca="1">SUM('USER FEEDBACK'!$G$7:$G$17)</f>
        <v>0</v>
      </c>
      <c r="BZ227">
        <f>'CHECK CONTEXT'!$B$5</f>
        <v>0</v>
      </c>
      <c r="CA227">
        <f>'CHECK CONTEXT'!$B$6</f>
        <v>0</v>
      </c>
      <c r="CB227">
        <f>'CHECK CONTEXT'!$B$7</f>
        <v>0</v>
      </c>
      <c r="CC227">
        <f>'CHECK CONTEXT'!$B$8</f>
        <v>0</v>
      </c>
      <c r="CD227">
        <f>'CHECK CONTEXT'!$B$9</f>
        <v>0</v>
      </c>
    </row>
    <row r="228" spans="1:82">
      <c r="A228" s="332" t="str">
        <f>IF('USER FORM1'!$C$10="","",'USER FORM1'!$C$10)</f>
        <v/>
      </c>
      <c r="B228" s="332" t="str">
        <f>IF('USER FORM1'!$D$10="","",'USER FORM1'!$D$10)</f>
        <v/>
      </c>
      <c r="C228" s="332" t="str">
        <f>TRIM(IF('USER FORM1'!$E$10="", "",'USER FORM1'!$E$10))</f>
        <v/>
      </c>
      <c r="D228" s="332" t="str">
        <f>IF('USER FORM1'!$F$10="","",'USER FORM1'!$F$10)</f>
        <v/>
      </c>
      <c r="E228" s="332" t="str">
        <f>IF('USER FORM1'!$G$10="", "",'USER FORM1'!$G$10)</f>
        <v/>
      </c>
      <c r="F228" s="339" t="s">
        <v>16107</v>
      </c>
      <c r="G228" s="340" t="str">
        <f>IF(ISERROR(VLOOKUP($S228,'USER FORM2'!$B$10:$AU$21,2,FALSE)),"",VLOOKUP($S228,'USER FORM2'!$B$10:$AU$21,2,FALSE))</f>
        <v/>
      </c>
      <c r="H228" s="340" t="str">
        <f>IF(ISERROR(VLOOKUP($S228,'USER FORM2'!$B$10:$AU$21,3,FALSE)),"",VLOOKUP($S228,'USER FORM2'!$B$10:$AU$21,3,FALSE))</f>
        <v/>
      </c>
      <c r="I228" s="340" t="str">
        <f>IF(ISERROR(VLOOKUP($S228,'USER FORM2'!$B$10:$AU$21,4,FALSE)),"",VLOOKUP($S228,'USER FORM2'!$B$10:$AU$21,4,FALSE))</f>
        <v/>
      </c>
      <c r="J228" s="340" t="str">
        <f>IF(ISERROR(VLOOKUP($S228,'USER FORM2'!$B$10:$AU$21,5,FALSE)),"",VLOOKUP($S228,'USER FORM2'!$B$10:$AU$21,5,FALSE))</f>
        <v/>
      </c>
      <c r="K228" s="340" t="str">
        <f>IF(ISERROR(VLOOKUP($S228,'USER FORM2'!$B$10:$AU$21,6,FALSE)),"",VLOOKUP($S228,'USER FORM2'!$B$10:$AU$21,6,FALSE))</f>
        <v/>
      </c>
      <c r="L228" s="340" t="str">
        <f>IF(ISERROR(VLOOKUP($S228,'USER FORM2'!$B$10:$AU$21,7,FALSE)),"",VLOOKUP($S228,'USER FORM2'!$B$10:$AU$21,7,FALSE))</f>
        <v/>
      </c>
      <c r="M228" s="341" t="str">
        <f>IF(ISERROR(VLOOKUP($S228,'USER FORM2'!$B$10:$BB$21,51,FALSE)),"",VLOOKUP($S228,'USER FORM2'!$B$10:$BB$21,51,FALSE))</f>
        <v/>
      </c>
      <c r="N228" s="341" t="str">
        <f>IF(ISERROR(VLOOKUP($S228,'USER FORM2'!$B$10:$BB$21,52,FALSE)),"",VLOOKUP($S228,'USER FORM2'!$B$10:$BB$21,52,FALSE))</f>
        <v/>
      </c>
      <c r="O228" s="341" t="str">
        <f>IF(ISERROR(VLOOKUP($S228,'USER FORM2'!$B$10:$BB$21,12,FALSE)),"",VLOOKUP($S228,'USER FORM2'!$B$10:$BB$21,12,FALSE))</f>
        <v/>
      </c>
      <c r="P228" s="342" t="str">
        <f>IF(ISERROR(VLOOKUP($S228,'USER FORM2'!$B$10:$BB$21,13,FALSE)),"",IF(VLOOKUP($S228,'USER FORM2'!$B$10:$BB$21,13,FALSE)="","",VLOOKUP($S228,'USER FORM2'!$B$10:$BB$21,13,FALSE)))</f>
        <v/>
      </c>
      <c r="Q228" s="342" t="str">
        <f>IF(ISERROR(VLOOKUP($S228,'USER FORM2'!$B$10:$BB$21,16,FALSE)),"",VLOOKUP($S228,'USER FORM2'!$B$10:$BB$21,16,FALSE))</f>
        <v/>
      </c>
      <c r="R228" s="342" t="str">
        <f>IF(ISERROR(VLOOKUP($S228,'USER FORM2'!$B$10:$AW$21,43,FALSE)),"",VLOOKUP($S228,'USER FORM2'!$B$10:$AW$21,43,FALSE))</f>
        <v/>
      </c>
      <c r="S228" s="340" t="str">
        <f>IF('USER FORM3'!C229="","",'USER FORM3'!C229)</f>
        <v/>
      </c>
      <c r="T228" s="340" t="str">
        <f>IF('USER FORM3'!D229="","",'USER FORM3'!D229)</f>
        <v/>
      </c>
      <c r="U228" s="340" t="str">
        <f>IF('USER FORM3'!E229="","",'USER FORM3'!E229)</f>
        <v/>
      </c>
      <c r="V228" s="340" t="str">
        <f>IF('USER FORM3'!F229="","",'USER FORM3'!F229)</f>
        <v/>
      </c>
      <c r="W228" s="340" t="str">
        <f>IF('USER FORM3'!G229="","",'USER FORM3'!G229)</f>
        <v/>
      </c>
      <c r="X228" s="340" t="str">
        <f>IF('USER FORM3'!H229="","",'USER FORM3'!H229)</f>
        <v/>
      </c>
      <c r="Y228" s="340" t="str">
        <f>IF('USER FORM3'!I229="","",'USER FORM3'!I229)</f>
        <v/>
      </c>
      <c r="Z228" s="340" t="str">
        <f>IF('USER FORM3'!J229="","",'USER FORM3'!J229)</f>
        <v/>
      </c>
      <c r="AA228" s="340" t="str">
        <f>IF('USER FORM3'!K229="","",'USER FORM3'!K229)</f>
        <v/>
      </c>
      <c r="AB228" s="340" t="str">
        <f>IF('USER FORM3'!L229="","",'USER FORM3'!L229)</f>
        <v/>
      </c>
      <c r="AC228" s="340" t="str">
        <f>IF('USER FORM3'!M229="","",'USER FORM3'!M229)</f>
        <v/>
      </c>
      <c r="AD228" s="340" t="str">
        <f>IF('USER FORM3'!N229="","",'USER FORM3'!N229)</f>
        <v/>
      </c>
      <c r="AE228" s="340" t="str">
        <f>IF('USER FORM3'!O229="","",'USER FORM3'!O229)</f>
        <v/>
      </c>
      <c r="AF228" s="340" t="str">
        <f>IF('USER FORM3'!P229="","",'USER FORM3'!P229)</f>
        <v/>
      </c>
      <c r="AG228" s="340" t="str">
        <f>IF('USER FORM3'!Q229="","",'USER FORM3'!Q229)</f>
        <v/>
      </c>
      <c r="AH228" s="14"/>
      <c r="AI228" s="14"/>
      <c r="AJ228" s="14"/>
      <c r="AK228" s="14"/>
      <c r="AL228" s="14"/>
      <c r="AM228" s="332" t="str">
        <f>'USER FORM3'!$AY$17</f>
        <v/>
      </c>
      <c r="AN228" s="335" t="str">
        <f>'USER FORM3'!$AY$24</f>
        <v/>
      </c>
      <c r="AO228" s="336" t="str">
        <f>'USER FORM3'!$AY$18</f>
        <v/>
      </c>
      <c r="AP228" s="336" t="str">
        <f>'USER FORM3'!$AY$20</f>
        <v/>
      </c>
      <c r="AQ228" s="337" t="str">
        <f>'USER FORM3'!$AY$19</f>
        <v/>
      </c>
      <c r="AR228" s="337" t="str">
        <f>'USER FORM3'!$AY$22</f>
        <v/>
      </c>
      <c r="AS228" s="436" t="str">
        <f>'USER FORM3'!$AY$36</f>
        <v/>
      </c>
      <c r="AT228" s="336">
        <f>'USER FORM3'!$AY$23</f>
        <v>1</v>
      </c>
      <c r="AU228" s="336" t="str">
        <f>'USER FORM3'!$AY$21</f>
        <v/>
      </c>
      <c r="AV228" s="337" t="str">
        <f>IFERROR('USER FORM3'!$AY$25,"")</f>
        <v/>
      </c>
      <c r="AW228" s="338">
        <f>COUNTIFS(DEGREE_TYPE,"Bachelor",'USER FORM2'!$N$10:$N$21,"PROGRAM GRADUATED")+COUNTIFS(DEGREE_TYPE,"Bachelor",'USER FORM2'!$N$10:$N$21,"PROGRAM IN PROGRESS")</f>
        <v>0</v>
      </c>
      <c r="AX228" s="338">
        <f t="shared" si="6"/>
        <v>0</v>
      </c>
      <c r="AY228" s="338">
        <f t="shared" si="7"/>
        <v>0</v>
      </c>
      <c r="AZ228" s="332" t="str">
        <f>'USER FORM2'!$AQ$3</f>
        <v/>
      </c>
      <c r="BA228" s="337" t="str">
        <f>'USER FORM5'!$AP$2</f>
        <v/>
      </c>
      <c r="BB228" s="332" t="str">
        <f>IF('USER FORM5'!$AE$2=0,"",'USER FORM5'!$AE$2)</f>
        <v>NO</v>
      </c>
      <c r="BC228" s="337" t="str">
        <f>'USER FORM5'!$AZ$2</f>
        <v>NO EXTC</v>
      </c>
      <c r="BD228" s="332" t="str">
        <f>IF('USER FEEDBACK'!$C$47=0,"",'USER FEEDBACK'!$C$47)</f>
        <v/>
      </c>
      <c r="BE228" t="str">
        <f>'USER FEEDBACK'!$Q$8</f>
        <v>NO</v>
      </c>
      <c r="BF228" t="str">
        <f>'USER FEEDBACK'!$Q$11</f>
        <v>Missing Information</v>
      </c>
      <c r="BG228" t="str">
        <f>'USER FEEDBACK'!$Q$14</f>
        <v>No</v>
      </c>
      <c r="BH228" t="str">
        <f>'USER FEEDBACK'!$Q$20&amp;" "&amp;'USER FEEDBACK'!$Q$21&amp;" "&amp;'USER FEEDBACK'!$Q$22</f>
        <v xml:space="preserve">  - -  - -</v>
      </c>
      <c r="BI228" t="str">
        <f>'USER FORM1'!$C$65</f>
        <v>VERSION 2</v>
      </c>
      <c r="BJ228">
        <f>'USER FORM4'!$G$38</f>
        <v>0</v>
      </c>
      <c r="BK228">
        <f>'USER FEEDBACK'!$V$7</f>
        <v>0</v>
      </c>
      <c r="BL228" t="str">
        <f>(IF(OR('USER FEEDBACK'!$Z$64,'USER FEEDBACK'!$Z$31="Q4R"),"Y","N"))</f>
        <v>N</v>
      </c>
      <c r="BM228">
        <f>'USER FORM1'!$D$25</f>
        <v>0</v>
      </c>
      <c r="BN228">
        <f>'USER FORM1'!$D$26</f>
        <v>0</v>
      </c>
      <c r="BO228">
        <f>'USER FORM1'!$D$27</f>
        <v>0</v>
      </c>
      <c r="BP228" t="str">
        <f>IF('USER FEEDBACK'!$AA$64=TRUE, "Y","N")</f>
        <v>N</v>
      </c>
      <c r="BQ228" t="str">
        <f>IF('USER FEEDBACK'!$AC$64=TRUE, "Y","N")</f>
        <v>N</v>
      </c>
      <c r="BR228" t="str">
        <f>IF('USER FEEDBACK'!$AB$64=TRUE, "Y","N")</f>
        <v>N</v>
      </c>
      <c r="BS228" t="str">
        <f>IF('USER FEEDBACK'!$AD$64=TRUE, "Y","N")</f>
        <v>N</v>
      </c>
      <c r="BT228" t="str">
        <f>IF('USER FEEDBACK'!$AE$64=TRUE, "Y","N")</f>
        <v>N</v>
      </c>
      <c r="BU228" t="str">
        <f>IF('USER FEEDBACK'!$AF$64=TRUE, "Y","N")</f>
        <v>N</v>
      </c>
      <c r="BV228">
        <f>'CHECK CONTEXT'!$B$8</f>
        <v>0</v>
      </c>
      <c r="BW228" s="15">
        <f>'CHECK CONTEXT'!$B$12</f>
        <v>0</v>
      </c>
      <c r="BX228">
        <f>'CHECK CONTEXT'!$I$5</f>
        <v>0</v>
      </c>
      <c r="BY228">
        <f ca="1">SUM('USER FEEDBACK'!$G$7:$G$17)</f>
        <v>0</v>
      </c>
      <c r="BZ228">
        <f>'CHECK CONTEXT'!$B$5</f>
        <v>0</v>
      </c>
      <c r="CA228">
        <f>'CHECK CONTEXT'!$B$6</f>
        <v>0</v>
      </c>
      <c r="CB228">
        <f>'CHECK CONTEXT'!$B$7</f>
        <v>0</v>
      </c>
      <c r="CC228">
        <f>'CHECK CONTEXT'!$B$8</f>
        <v>0</v>
      </c>
      <c r="CD228">
        <f>'CHECK CONTEXT'!$B$9</f>
        <v>0</v>
      </c>
    </row>
    <row r="229" spans="1:82">
      <c r="A229" s="332" t="str">
        <f>IF('USER FORM1'!$C$10="","",'USER FORM1'!$C$10)</f>
        <v/>
      </c>
      <c r="B229" s="332" t="str">
        <f>IF('USER FORM1'!$D$10="","",'USER FORM1'!$D$10)</f>
        <v/>
      </c>
      <c r="C229" s="332" t="str">
        <f>TRIM(IF('USER FORM1'!$E$10="", "",'USER FORM1'!$E$10))</f>
        <v/>
      </c>
      <c r="D229" s="332" t="str">
        <f>IF('USER FORM1'!$F$10="","",'USER FORM1'!$F$10)</f>
        <v/>
      </c>
      <c r="E229" s="332" t="str">
        <f>IF('USER FORM1'!$G$10="", "",'USER FORM1'!$G$10)</f>
        <v/>
      </c>
      <c r="F229" s="339" t="s">
        <v>16107</v>
      </c>
      <c r="G229" s="340" t="str">
        <f>IF(ISERROR(VLOOKUP($S229,'USER FORM2'!$B$10:$AU$21,2,FALSE)),"",VLOOKUP($S229,'USER FORM2'!$B$10:$AU$21,2,FALSE))</f>
        <v/>
      </c>
      <c r="H229" s="340" t="str">
        <f>IF(ISERROR(VLOOKUP($S229,'USER FORM2'!$B$10:$AU$21,3,FALSE)),"",VLOOKUP($S229,'USER FORM2'!$B$10:$AU$21,3,FALSE))</f>
        <v/>
      </c>
      <c r="I229" s="340" t="str">
        <f>IF(ISERROR(VLOOKUP($S229,'USER FORM2'!$B$10:$AU$21,4,FALSE)),"",VLOOKUP($S229,'USER FORM2'!$B$10:$AU$21,4,FALSE))</f>
        <v/>
      </c>
      <c r="J229" s="340" t="str">
        <f>IF(ISERROR(VLOOKUP($S229,'USER FORM2'!$B$10:$AU$21,5,FALSE)),"",VLOOKUP($S229,'USER FORM2'!$B$10:$AU$21,5,FALSE))</f>
        <v/>
      </c>
      <c r="K229" s="340" t="str">
        <f>IF(ISERROR(VLOOKUP($S229,'USER FORM2'!$B$10:$AU$21,6,FALSE)),"",VLOOKUP($S229,'USER FORM2'!$B$10:$AU$21,6,FALSE))</f>
        <v/>
      </c>
      <c r="L229" s="340" t="str">
        <f>IF(ISERROR(VLOOKUP($S229,'USER FORM2'!$B$10:$AU$21,7,FALSE)),"",VLOOKUP($S229,'USER FORM2'!$B$10:$AU$21,7,FALSE))</f>
        <v/>
      </c>
      <c r="M229" s="341" t="str">
        <f>IF(ISERROR(VLOOKUP($S229,'USER FORM2'!$B$10:$BB$21,51,FALSE)),"",VLOOKUP($S229,'USER FORM2'!$B$10:$BB$21,51,FALSE))</f>
        <v/>
      </c>
      <c r="N229" s="341" t="str">
        <f>IF(ISERROR(VLOOKUP($S229,'USER FORM2'!$B$10:$BB$21,52,FALSE)),"",VLOOKUP($S229,'USER FORM2'!$B$10:$BB$21,52,FALSE))</f>
        <v/>
      </c>
      <c r="O229" s="341" t="str">
        <f>IF(ISERROR(VLOOKUP($S229,'USER FORM2'!$B$10:$BB$21,12,FALSE)),"",VLOOKUP($S229,'USER FORM2'!$B$10:$BB$21,12,FALSE))</f>
        <v/>
      </c>
      <c r="P229" s="342" t="str">
        <f>IF(ISERROR(VLOOKUP($S229,'USER FORM2'!$B$10:$BB$21,13,FALSE)),"",IF(VLOOKUP($S229,'USER FORM2'!$B$10:$BB$21,13,FALSE)="","",VLOOKUP($S229,'USER FORM2'!$B$10:$BB$21,13,FALSE)))</f>
        <v/>
      </c>
      <c r="Q229" s="342" t="str">
        <f>IF(ISERROR(VLOOKUP($S229,'USER FORM2'!$B$10:$BB$21,16,FALSE)),"",VLOOKUP($S229,'USER FORM2'!$B$10:$BB$21,16,FALSE))</f>
        <v/>
      </c>
      <c r="R229" s="342" t="str">
        <f>IF(ISERROR(VLOOKUP($S229,'USER FORM2'!$B$10:$AW$21,43,FALSE)),"",VLOOKUP($S229,'USER FORM2'!$B$10:$AW$21,43,FALSE))</f>
        <v/>
      </c>
      <c r="S229" s="340" t="str">
        <f>IF('USER FORM3'!C230="","",'USER FORM3'!C230)</f>
        <v/>
      </c>
      <c r="T229" s="340" t="str">
        <f>IF('USER FORM3'!D230="","",'USER FORM3'!D230)</f>
        <v/>
      </c>
      <c r="U229" s="340" t="str">
        <f>IF('USER FORM3'!E230="","",'USER FORM3'!E230)</f>
        <v/>
      </c>
      <c r="V229" s="340" t="str">
        <f>IF('USER FORM3'!F230="","",'USER FORM3'!F230)</f>
        <v/>
      </c>
      <c r="W229" s="340" t="str">
        <f>IF('USER FORM3'!G230="","",'USER FORM3'!G230)</f>
        <v/>
      </c>
      <c r="X229" s="340" t="str">
        <f>IF('USER FORM3'!H230="","",'USER FORM3'!H230)</f>
        <v/>
      </c>
      <c r="Y229" s="340" t="str">
        <f>IF('USER FORM3'!I230="","",'USER FORM3'!I230)</f>
        <v/>
      </c>
      <c r="Z229" s="340" t="str">
        <f>IF('USER FORM3'!J230="","",'USER FORM3'!J230)</f>
        <v/>
      </c>
      <c r="AA229" s="340" t="str">
        <f>IF('USER FORM3'!K230="","",'USER FORM3'!K230)</f>
        <v/>
      </c>
      <c r="AB229" s="340" t="str">
        <f>IF('USER FORM3'!L230="","",'USER FORM3'!L230)</f>
        <v/>
      </c>
      <c r="AC229" s="340" t="str">
        <f>IF('USER FORM3'!M230="","",'USER FORM3'!M230)</f>
        <v/>
      </c>
      <c r="AD229" s="340" t="str">
        <f>IF('USER FORM3'!N230="","",'USER FORM3'!N230)</f>
        <v/>
      </c>
      <c r="AE229" s="340" t="str">
        <f>IF('USER FORM3'!O230="","",'USER FORM3'!O230)</f>
        <v/>
      </c>
      <c r="AF229" s="340" t="str">
        <f>IF('USER FORM3'!P230="","",'USER FORM3'!P230)</f>
        <v/>
      </c>
      <c r="AG229" s="340" t="str">
        <f>IF('USER FORM3'!Q230="","",'USER FORM3'!Q230)</f>
        <v/>
      </c>
      <c r="AH229" s="14"/>
      <c r="AI229" s="14"/>
      <c r="AJ229" s="14"/>
      <c r="AK229" s="14"/>
      <c r="AL229" s="14"/>
      <c r="AM229" s="332" t="str">
        <f>'USER FORM3'!$AY$17</f>
        <v/>
      </c>
      <c r="AN229" s="335" t="str">
        <f>'USER FORM3'!$AY$24</f>
        <v/>
      </c>
      <c r="AO229" s="336" t="str">
        <f>'USER FORM3'!$AY$18</f>
        <v/>
      </c>
      <c r="AP229" s="336" t="str">
        <f>'USER FORM3'!$AY$20</f>
        <v/>
      </c>
      <c r="AQ229" s="337" t="str">
        <f>'USER FORM3'!$AY$19</f>
        <v/>
      </c>
      <c r="AR229" s="337" t="str">
        <f>'USER FORM3'!$AY$22</f>
        <v/>
      </c>
      <c r="AS229" s="436" t="str">
        <f>'USER FORM3'!$AY$36</f>
        <v/>
      </c>
      <c r="AT229" s="336">
        <f>'USER FORM3'!$AY$23</f>
        <v>1</v>
      </c>
      <c r="AU229" s="336" t="str">
        <f>'USER FORM3'!$AY$21</f>
        <v/>
      </c>
      <c r="AV229" s="337" t="str">
        <f>IFERROR('USER FORM3'!$AY$25,"")</f>
        <v/>
      </c>
      <c r="AW229" s="338">
        <f>COUNTIFS(DEGREE_TYPE,"Bachelor",'USER FORM2'!$N$10:$N$21,"PROGRAM GRADUATED")+COUNTIFS(DEGREE_TYPE,"Bachelor",'USER FORM2'!$N$10:$N$21,"PROGRAM IN PROGRESS")</f>
        <v>0</v>
      </c>
      <c r="AX229" s="338">
        <f t="shared" si="6"/>
        <v>0</v>
      </c>
      <c r="AY229" s="338">
        <f t="shared" si="7"/>
        <v>0</v>
      </c>
      <c r="AZ229" s="332" t="str">
        <f>'USER FORM2'!$AQ$3</f>
        <v/>
      </c>
      <c r="BA229" s="337" t="str">
        <f>'USER FORM5'!$AP$2</f>
        <v/>
      </c>
      <c r="BB229" s="332" t="str">
        <f>IF('USER FORM5'!$AE$2=0,"",'USER FORM5'!$AE$2)</f>
        <v>NO</v>
      </c>
      <c r="BC229" s="337" t="str">
        <f>'USER FORM5'!$AZ$2</f>
        <v>NO EXTC</v>
      </c>
      <c r="BD229" s="332" t="str">
        <f>IF('USER FEEDBACK'!$C$47=0,"",'USER FEEDBACK'!$C$47)</f>
        <v/>
      </c>
      <c r="BE229" t="str">
        <f>'USER FEEDBACK'!$Q$8</f>
        <v>NO</v>
      </c>
      <c r="BF229" t="str">
        <f>'USER FEEDBACK'!$Q$11</f>
        <v>Missing Information</v>
      </c>
      <c r="BG229" t="str">
        <f>'USER FEEDBACK'!$Q$14</f>
        <v>No</v>
      </c>
      <c r="BH229" t="str">
        <f>'USER FEEDBACK'!$Q$20&amp;" "&amp;'USER FEEDBACK'!$Q$21&amp;" "&amp;'USER FEEDBACK'!$Q$22</f>
        <v xml:space="preserve">  - -  - -</v>
      </c>
      <c r="BI229" t="str">
        <f>'USER FORM1'!$C$65</f>
        <v>VERSION 2</v>
      </c>
      <c r="BJ229">
        <f>'USER FORM4'!$G$38</f>
        <v>0</v>
      </c>
      <c r="BK229">
        <f>'USER FEEDBACK'!$V$7</f>
        <v>0</v>
      </c>
      <c r="BL229" t="str">
        <f>(IF(OR('USER FEEDBACK'!$Z$64,'USER FEEDBACK'!$Z$31="Q4R"),"Y","N"))</f>
        <v>N</v>
      </c>
      <c r="BM229">
        <f>'USER FORM1'!$D$25</f>
        <v>0</v>
      </c>
      <c r="BN229">
        <f>'USER FORM1'!$D$26</f>
        <v>0</v>
      </c>
      <c r="BO229">
        <f>'USER FORM1'!$D$27</f>
        <v>0</v>
      </c>
      <c r="BP229" t="str">
        <f>IF('USER FEEDBACK'!$AA$64=TRUE, "Y","N")</f>
        <v>N</v>
      </c>
      <c r="BQ229" t="str">
        <f>IF('USER FEEDBACK'!$AC$64=TRUE, "Y","N")</f>
        <v>N</v>
      </c>
      <c r="BR229" t="str">
        <f>IF('USER FEEDBACK'!$AB$64=TRUE, "Y","N")</f>
        <v>N</v>
      </c>
      <c r="BS229" t="str">
        <f>IF('USER FEEDBACK'!$AD$64=TRUE, "Y","N")</f>
        <v>N</v>
      </c>
      <c r="BT229" t="str">
        <f>IF('USER FEEDBACK'!$AE$64=TRUE, "Y","N")</f>
        <v>N</v>
      </c>
      <c r="BU229" t="str">
        <f>IF('USER FEEDBACK'!$AF$64=TRUE, "Y","N")</f>
        <v>N</v>
      </c>
      <c r="BV229">
        <f>'CHECK CONTEXT'!$B$8</f>
        <v>0</v>
      </c>
      <c r="BW229" s="15">
        <f>'CHECK CONTEXT'!$B$12</f>
        <v>0</v>
      </c>
      <c r="BX229">
        <f>'CHECK CONTEXT'!$I$5</f>
        <v>0</v>
      </c>
      <c r="BY229">
        <f ca="1">SUM('USER FEEDBACK'!$G$7:$G$17)</f>
        <v>0</v>
      </c>
      <c r="BZ229">
        <f>'CHECK CONTEXT'!$B$5</f>
        <v>0</v>
      </c>
      <c r="CA229">
        <f>'CHECK CONTEXT'!$B$6</f>
        <v>0</v>
      </c>
      <c r="CB229">
        <f>'CHECK CONTEXT'!$B$7</f>
        <v>0</v>
      </c>
      <c r="CC229">
        <f>'CHECK CONTEXT'!$B$8</f>
        <v>0</v>
      </c>
      <c r="CD229">
        <f>'CHECK CONTEXT'!$B$9</f>
        <v>0</v>
      </c>
    </row>
    <row r="230" spans="1:82">
      <c r="A230" s="332" t="str">
        <f>IF('USER FORM1'!$C$10="","",'USER FORM1'!$C$10)</f>
        <v/>
      </c>
      <c r="B230" s="332" t="str">
        <f>IF('USER FORM1'!$D$10="","",'USER FORM1'!$D$10)</f>
        <v/>
      </c>
      <c r="C230" s="332" t="str">
        <f>TRIM(IF('USER FORM1'!$E$10="", "",'USER FORM1'!$E$10))</f>
        <v/>
      </c>
      <c r="D230" s="332" t="str">
        <f>IF('USER FORM1'!$F$10="","",'USER FORM1'!$F$10)</f>
        <v/>
      </c>
      <c r="E230" s="332" t="str">
        <f>IF('USER FORM1'!$G$10="", "",'USER FORM1'!$G$10)</f>
        <v/>
      </c>
      <c r="F230" s="339" t="s">
        <v>16107</v>
      </c>
      <c r="G230" s="340" t="str">
        <f>IF(ISERROR(VLOOKUP($S230,'USER FORM2'!$B$10:$AU$21,2,FALSE)),"",VLOOKUP($S230,'USER FORM2'!$B$10:$AU$21,2,FALSE))</f>
        <v/>
      </c>
      <c r="H230" s="340" t="str">
        <f>IF(ISERROR(VLOOKUP($S230,'USER FORM2'!$B$10:$AU$21,3,FALSE)),"",VLOOKUP($S230,'USER FORM2'!$B$10:$AU$21,3,FALSE))</f>
        <v/>
      </c>
      <c r="I230" s="340" t="str">
        <f>IF(ISERROR(VLOOKUP($S230,'USER FORM2'!$B$10:$AU$21,4,FALSE)),"",VLOOKUP($S230,'USER FORM2'!$B$10:$AU$21,4,FALSE))</f>
        <v/>
      </c>
      <c r="J230" s="340" t="str">
        <f>IF(ISERROR(VLOOKUP($S230,'USER FORM2'!$B$10:$AU$21,5,FALSE)),"",VLOOKUP($S230,'USER FORM2'!$B$10:$AU$21,5,FALSE))</f>
        <v/>
      </c>
      <c r="K230" s="340" t="str">
        <f>IF(ISERROR(VLOOKUP($S230,'USER FORM2'!$B$10:$AU$21,6,FALSE)),"",VLOOKUP($S230,'USER FORM2'!$B$10:$AU$21,6,FALSE))</f>
        <v/>
      </c>
      <c r="L230" s="340" t="str">
        <f>IF(ISERROR(VLOOKUP($S230,'USER FORM2'!$B$10:$AU$21,7,FALSE)),"",VLOOKUP($S230,'USER FORM2'!$B$10:$AU$21,7,FALSE))</f>
        <v/>
      </c>
      <c r="M230" s="341" t="str">
        <f>IF(ISERROR(VLOOKUP($S230,'USER FORM2'!$B$10:$BB$21,51,FALSE)),"",VLOOKUP($S230,'USER FORM2'!$B$10:$BB$21,51,FALSE))</f>
        <v/>
      </c>
      <c r="N230" s="341" t="str">
        <f>IF(ISERROR(VLOOKUP($S230,'USER FORM2'!$B$10:$BB$21,52,FALSE)),"",VLOOKUP($S230,'USER FORM2'!$B$10:$BB$21,52,FALSE))</f>
        <v/>
      </c>
      <c r="O230" s="341" t="str">
        <f>IF(ISERROR(VLOOKUP($S230,'USER FORM2'!$B$10:$BB$21,12,FALSE)),"",VLOOKUP($S230,'USER FORM2'!$B$10:$BB$21,12,FALSE))</f>
        <v/>
      </c>
      <c r="P230" s="342" t="str">
        <f>IF(ISERROR(VLOOKUP($S230,'USER FORM2'!$B$10:$BB$21,13,FALSE)),"",IF(VLOOKUP($S230,'USER FORM2'!$B$10:$BB$21,13,FALSE)="","",VLOOKUP($S230,'USER FORM2'!$B$10:$BB$21,13,FALSE)))</f>
        <v/>
      </c>
      <c r="Q230" s="342" t="str">
        <f>IF(ISERROR(VLOOKUP($S230,'USER FORM2'!$B$10:$BB$21,16,FALSE)),"",VLOOKUP($S230,'USER FORM2'!$B$10:$BB$21,16,FALSE))</f>
        <v/>
      </c>
      <c r="R230" s="342" t="str">
        <f>IF(ISERROR(VLOOKUP($S230,'USER FORM2'!$B$10:$AW$21,43,FALSE)),"",VLOOKUP($S230,'USER FORM2'!$B$10:$AW$21,43,FALSE))</f>
        <v/>
      </c>
      <c r="S230" s="340" t="str">
        <f>IF('USER FORM3'!C231="","",'USER FORM3'!C231)</f>
        <v/>
      </c>
      <c r="T230" s="340" t="str">
        <f>IF('USER FORM3'!D231="","",'USER FORM3'!D231)</f>
        <v/>
      </c>
      <c r="U230" s="340" t="str">
        <f>IF('USER FORM3'!E231="","",'USER FORM3'!E231)</f>
        <v/>
      </c>
      <c r="V230" s="340" t="str">
        <f>IF('USER FORM3'!F231="","",'USER FORM3'!F231)</f>
        <v/>
      </c>
      <c r="W230" s="340" t="str">
        <f>IF('USER FORM3'!G231="","",'USER FORM3'!G231)</f>
        <v/>
      </c>
      <c r="X230" s="340" t="str">
        <f>IF('USER FORM3'!H231="","",'USER FORM3'!H231)</f>
        <v/>
      </c>
      <c r="Y230" s="340" t="str">
        <f>IF('USER FORM3'!I231="","",'USER FORM3'!I231)</f>
        <v/>
      </c>
      <c r="Z230" s="340" t="str">
        <f>IF('USER FORM3'!J231="","",'USER FORM3'!J231)</f>
        <v/>
      </c>
      <c r="AA230" s="340" t="str">
        <f>IF('USER FORM3'!K231="","",'USER FORM3'!K231)</f>
        <v/>
      </c>
      <c r="AB230" s="340" t="str">
        <f>IF('USER FORM3'!L231="","",'USER FORM3'!L231)</f>
        <v/>
      </c>
      <c r="AC230" s="340" t="str">
        <f>IF('USER FORM3'!M231="","",'USER FORM3'!M231)</f>
        <v/>
      </c>
      <c r="AD230" s="340" t="str">
        <f>IF('USER FORM3'!N231="","",'USER FORM3'!N231)</f>
        <v/>
      </c>
      <c r="AE230" s="340" t="str">
        <f>IF('USER FORM3'!O231="","",'USER FORM3'!O231)</f>
        <v/>
      </c>
      <c r="AF230" s="340" t="str">
        <f>IF('USER FORM3'!P231="","",'USER FORM3'!P231)</f>
        <v/>
      </c>
      <c r="AG230" s="340" t="str">
        <f>IF('USER FORM3'!Q231="","",'USER FORM3'!Q231)</f>
        <v/>
      </c>
      <c r="AH230" s="14"/>
      <c r="AI230" s="14"/>
      <c r="AJ230" s="14"/>
      <c r="AK230" s="14"/>
      <c r="AL230" s="14"/>
      <c r="AM230" s="332" t="str">
        <f>'USER FORM3'!$AY$17</f>
        <v/>
      </c>
      <c r="AN230" s="335" t="str">
        <f>'USER FORM3'!$AY$24</f>
        <v/>
      </c>
      <c r="AO230" s="336" t="str">
        <f>'USER FORM3'!$AY$18</f>
        <v/>
      </c>
      <c r="AP230" s="336" t="str">
        <f>'USER FORM3'!$AY$20</f>
        <v/>
      </c>
      <c r="AQ230" s="337" t="str">
        <f>'USER FORM3'!$AY$19</f>
        <v/>
      </c>
      <c r="AR230" s="337" t="str">
        <f>'USER FORM3'!$AY$22</f>
        <v/>
      </c>
      <c r="AS230" s="436" t="str">
        <f>'USER FORM3'!$AY$36</f>
        <v/>
      </c>
      <c r="AT230" s="336">
        <f>'USER FORM3'!$AY$23</f>
        <v>1</v>
      </c>
      <c r="AU230" s="336" t="str">
        <f>'USER FORM3'!$AY$21</f>
        <v/>
      </c>
      <c r="AV230" s="337" t="str">
        <f>IFERROR('USER FORM3'!$AY$25,"")</f>
        <v/>
      </c>
      <c r="AW230" s="338">
        <f>COUNTIFS(DEGREE_TYPE,"Bachelor",'USER FORM2'!$N$10:$N$21,"PROGRAM GRADUATED")+COUNTIFS(DEGREE_TYPE,"Bachelor",'USER FORM2'!$N$10:$N$21,"PROGRAM IN PROGRESS")</f>
        <v>0</v>
      </c>
      <c r="AX230" s="338">
        <f t="shared" si="6"/>
        <v>0</v>
      </c>
      <c r="AY230" s="338">
        <f t="shared" si="7"/>
        <v>0</v>
      </c>
      <c r="AZ230" s="332" t="str">
        <f>'USER FORM2'!$AQ$3</f>
        <v/>
      </c>
      <c r="BA230" s="337" t="str">
        <f>'USER FORM5'!$AP$2</f>
        <v/>
      </c>
      <c r="BB230" s="332" t="str">
        <f>IF('USER FORM5'!$AE$2=0,"",'USER FORM5'!$AE$2)</f>
        <v>NO</v>
      </c>
      <c r="BC230" s="337" t="str">
        <f>'USER FORM5'!$AZ$2</f>
        <v>NO EXTC</v>
      </c>
      <c r="BD230" s="332" t="str">
        <f>IF('USER FEEDBACK'!$C$47=0,"",'USER FEEDBACK'!$C$47)</f>
        <v/>
      </c>
      <c r="BE230" t="str">
        <f>'USER FEEDBACK'!$Q$8</f>
        <v>NO</v>
      </c>
      <c r="BF230" t="str">
        <f>'USER FEEDBACK'!$Q$11</f>
        <v>Missing Information</v>
      </c>
      <c r="BG230" t="str">
        <f>'USER FEEDBACK'!$Q$14</f>
        <v>No</v>
      </c>
      <c r="BH230" t="str">
        <f>'USER FEEDBACK'!$Q$20&amp;" "&amp;'USER FEEDBACK'!$Q$21&amp;" "&amp;'USER FEEDBACK'!$Q$22</f>
        <v xml:space="preserve">  - -  - -</v>
      </c>
      <c r="BI230" t="str">
        <f>'USER FORM1'!$C$65</f>
        <v>VERSION 2</v>
      </c>
      <c r="BJ230">
        <f>'USER FORM4'!$G$38</f>
        <v>0</v>
      </c>
      <c r="BK230">
        <f>'USER FEEDBACK'!$V$7</f>
        <v>0</v>
      </c>
      <c r="BL230" t="str">
        <f>(IF(OR('USER FEEDBACK'!$Z$64,'USER FEEDBACK'!$Z$31="Q4R"),"Y","N"))</f>
        <v>N</v>
      </c>
      <c r="BM230">
        <f>'USER FORM1'!$D$25</f>
        <v>0</v>
      </c>
      <c r="BN230">
        <f>'USER FORM1'!$D$26</f>
        <v>0</v>
      </c>
      <c r="BO230">
        <f>'USER FORM1'!$D$27</f>
        <v>0</v>
      </c>
      <c r="BP230" t="str">
        <f>IF('USER FEEDBACK'!$AA$64=TRUE, "Y","N")</f>
        <v>N</v>
      </c>
      <c r="BQ230" t="str">
        <f>IF('USER FEEDBACK'!$AC$64=TRUE, "Y","N")</f>
        <v>N</v>
      </c>
      <c r="BR230" t="str">
        <f>IF('USER FEEDBACK'!$AB$64=TRUE, "Y","N")</f>
        <v>N</v>
      </c>
      <c r="BS230" t="str">
        <f>IF('USER FEEDBACK'!$AD$64=TRUE, "Y","N")</f>
        <v>N</v>
      </c>
      <c r="BT230" t="str">
        <f>IF('USER FEEDBACK'!$AE$64=TRUE, "Y","N")</f>
        <v>N</v>
      </c>
      <c r="BU230" t="str">
        <f>IF('USER FEEDBACK'!$AF$64=TRUE, "Y","N")</f>
        <v>N</v>
      </c>
      <c r="BV230">
        <f>'CHECK CONTEXT'!$B$8</f>
        <v>0</v>
      </c>
      <c r="BW230" s="15">
        <f>'CHECK CONTEXT'!$B$12</f>
        <v>0</v>
      </c>
      <c r="BX230">
        <f>'CHECK CONTEXT'!$I$5</f>
        <v>0</v>
      </c>
      <c r="BY230">
        <f ca="1">SUM('USER FEEDBACK'!$G$7:$G$17)</f>
        <v>0</v>
      </c>
      <c r="BZ230">
        <f>'CHECK CONTEXT'!$B$5</f>
        <v>0</v>
      </c>
      <c r="CA230">
        <f>'CHECK CONTEXT'!$B$6</f>
        <v>0</v>
      </c>
      <c r="CB230">
        <f>'CHECK CONTEXT'!$B$7</f>
        <v>0</v>
      </c>
      <c r="CC230">
        <f>'CHECK CONTEXT'!$B$8</f>
        <v>0</v>
      </c>
      <c r="CD230">
        <f>'CHECK CONTEXT'!$B$9</f>
        <v>0</v>
      </c>
    </row>
    <row r="231" spans="1:82">
      <c r="A231" s="332" t="str">
        <f>IF('USER FORM1'!$C$10="","",'USER FORM1'!$C$10)</f>
        <v/>
      </c>
      <c r="B231" s="332" t="str">
        <f>IF('USER FORM1'!$D$10="","",'USER FORM1'!$D$10)</f>
        <v/>
      </c>
      <c r="C231" s="332" t="str">
        <f>TRIM(IF('USER FORM1'!$E$10="", "",'USER FORM1'!$E$10))</f>
        <v/>
      </c>
      <c r="D231" s="332" t="str">
        <f>IF('USER FORM1'!$F$10="","",'USER FORM1'!$F$10)</f>
        <v/>
      </c>
      <c r="E231" s="332" t="str">
        <f>IF('USER FORM1'!$G$10="", "",'USER FORM1'!$G$10)</f>
        <v/>
      </c>
      <c r="F231" s="339" t="s">
        <v>16107</v>
      </c>
      <c r="G231" s="340" t="str">
        <f>IF(ISERROR(VLOOKUP($S231,'USER FORM2'!$B$10:$AU$21,2,FALSE)),"",VLOOKUP($S231,'USER FORM2'!$B$10:$AU$21,2,FALSE))</f>
        <v/>
      </c>
      <c r="H231" s="340" t="str">
        <f>IF(ISERROR(VLOOKUP($S231,'USER FORM2'!$B$10:$AU$21,3,FALSE)),"",VLOOKUP($S231,'USER FORM2'!$B$10:$AU$21,3,FALSE))</f>
        <v/>
      </c>
      <c r="I231" s="340" t="str">
        <f>IF(ISERROR(VLOOKUP($S231,'USER FORM2'!$B$10:$AU$21,4,FALSE)),"",VLOOKUP($S231,'USER FORM2'!$B$10:$AU$21,4,FALSE))</f>
        <v/>
      </c>
      <c r="J231" s="340" t="str">
        <f>IF(ISERROR(VLOOKUP($S231,'USER FORM2'!$B$10:$AU$21,5,FALSE)),"",VLOOKUP($S231,'USER FORM2'!$B$10:$AU$21,5,FALSE))</f>
        <v/>
      </c>
      <c r="K231" s="340" t="str">
        <f>IF(ISERROR(VLOOKUP($S231,'USER FORM2'!$B$10:$AU$21,6,FALSE)),"",VLOOKUP($S231,'USER FORM2'!$B$10:$AU$21,6,FALSE))</f>
        <v/>
      </c>
      <c r="L231" s="340" t="str">
        <f>IF(ISERROR(VLOOKUP($S231,'USER FORM2'!$B$10:$AU$21,7,FALSE)),"",VLOOKUP($S231,'USER FORM2'!$B$10:$AU$21,7,FALSE))</f>
        <v/>
      </c>
      <c r="M231" s="341" t="str">
        <f>IF(ISERROR(VLOOKUP($S231,'USER FORM2'!$B$10:$BB$21,51,FALSE)),"",VLOOKUP($S231,'USER FORM2'!$B$10:$BB$21,51,FALSE))</f>
        <v/>
      </c>
      <c r="N231" s="341" t="str">
        <f>IF(ISERROR(VLOOKUP($S231,'USER FORM2'!$B$10:$BB$21,52,FALSE)),"",VLOOKUP($S231,'USER FORM2'!$B$10:$BB$21,52,FALSE))</f>
        <v/>
      </c>
      <c r="O231" s="341" t="str">
        <f>IF(ISERROR(VLOOKUP($S231,'USER FORM2'!$B$10:$BB$21,12,FALSE)),"",VLOOKUP($S231,'USER FORM2'!$B$10:$BB$21,12,FALSE))</f>
        <v/>
      </c>
      <c r="P231" s="342" t="str">
        <f>IF(ISERROR(VLOOKUP($S231,'USER FORM2'!$B$10:$BB$21,13,FALSE)),"",IF(VLOOKUP($S231,'USER FORM2'!$B$10:$BB$21,13,FALSE)="","",VLOOKUP($S231,'USER FORM2'!$B$10:$BB$21,13,FALSE)))</f>
        <v/>
      </c>
      <c r="Q231" s="342" t="str">
        <f>IF(ISERROR(VLOOKUP($S231,'USER FORM2'!$B$10:$BB$21,16,FALSE)),"",VLOOKUP($S231,'USER FORM2'!$B$10:$BB$21,16,FALSE))</f>
        <v/>
      </c>
      <c r="R231" s="342" t="str">
        <f>IF(ISERROR(VLOOKUP($S231,'USER FORM2'!$B$10:$AW$21,43,FALSE)),"",VLOOKUP($S231,'USER FORM2'!$B$10:$AW$21,43,FALSE))</f>
        <v/>
      </c>
      <c r="S231" s="340" t="str">
        <f>IF('USER FORM3'!C232="","",'USER FORM3'!C232)</f>
        <v/>
      </c>
      <c r="T231" s="340" t="str">
        <f>IF('USER FORM3'!D232="","",'USER FORM3'!D232)</f>
        <v/>
      </c>
      <c r="U231" s="340" t="str">
        <f>IF('USER FORM3'!E232="","",'USER FORM3'!E232)</f>
        <v/>
      </c>
      <c r="V231" s="340" t="str">
        <f>IF('USER FORM3'!F232="","",'USER FORM3'!F232)</f>
        <v/>
      </c>
      <c r="W231" s="340" t="str">
        <f>IF('USER FORM3'!G232="","",'USER FORM3'!G232)</f>
        <v/>
      </c>
      <c r="X231" s="340" t="str">
        <f>IF('USER FORM3'!H232="","",'USER FORM3'!H232)</f>
        <v/>
      </c>
      <c r="Y231" s="340" t="str">
        <f>IF('USER FORM3'!I232="","",'USER FORM3'!I232)</f>
        <v/>
      </c>
      <c r="Z231" s="340" t="str">
        <f>IF('USER FORM3'!J232="","",'USER FORM3'!J232)</f>
        <v/>
      </c>
      <c r="AA231" s="340" t="str">
        <f>IF('USER FORM3'!K232="","",'USER FORM3'!K232)</f>
        <v/>
      </c>
      <c r="AB231" s="340" t="str">
        <f>IF('USER FORM3'!L232="","",'USER FORM3'!L232)</f>
        <v/>
      </c>
      <c r="AC231" s="340" t="str">
        <f>IF('USER FORM3'!M232="","",'USER FORM3'!M232)</f>
        <v/>
      </c>
      <c r="AD231" s="340" t="str">
        <f>IF('USER FORM3'!N232="","",'USER FORM3'!N232)</f>
        <v/>
      </c>
      <c r="AE231" s="340" t="str">
        <f>IF('USER FORM3'!O232="","",'USER FORM3'!O232)</f>
        <v/>
      </c>
      <c r="AF231" s="340" t="str">
        <f>IF('USER FORM3'!P232="","",'USER FORM3'!P232)</f>
        <v/>
      </c>
      <c r="AG231" s="340" t="str">
        <f>IF('USER FORM3'!Q232="","",'USER FORM3'!Q232)</f>
        <v/>
      </c>
      <c r="AH231" s="14"/>
      <c r="AI231" s="14"/>
      <c r="AJ231" s="14"/>
      <c r="AK231" s="14"/>
      <c r="AL231" s="14"/>
      <c r="AM231" s="332" t="str">
        <f>'USER FORM3'!$AY$17</f>
        <v/>
      </c>
      <c r="AN231" s="335" t="str">
        <f>'USER FORM3'!$AY$24</f>
        <v/>
      </c>
      <c r="AO231" s="336" t="str">
        <f>'USER FORM3'!$AY$18</f>
        <v/>
      </c>
      <c r="AP231" s="336" t="str">
        <f>'USER FORM3'!$AY$20</f>
        <v/>
      </c>
      <c r="AQ231" s="337" t="str">
        <f>'USER FORM3'!$AY$19</f>
        <v/>
      </c>
      <c r="AR231" s="337" t="str">
        <f>'USER FORM3'!$AY$22</f>
        <v/>
      </c>
      <c r="AS231" s="436" t="str">
        <f>'USER FORM3'!$AY$36</f>
        <v/>
      </c>
      <c r="AT231" s="336">
        <f>'USER FORM3'!$AY$23</f>
        <v>1</v>
      </c>
      <c r="AU231" s="336" t="str">
        <f>'USER FORM3'!$AY$21</f>
        <v/>
      </c>
      <c r="AV231" s="337" t="str">
        <f>IFERROR('USER FORM3'!$AY$25,"")</f>
        <v/>
      </c>
      <c r="AW231" s="338">
        <f>COUNTIFS(DEGREE_TYPE,"Bachelor",'USER FORM2'!$N$10:$N$21,"PROGRAM GRADUATED")+COUNTIFS(DEGREE_TYPE,"Bachelor",'USER FORM2'!$N$10:$N$21,"PROGRAM IN PROGRESS")</f>
        <v>0</v>
      </c>
      <c r="AX231" s="338">
        <f t="shared" si="6"/>
        <v>0</v>
      </c>
      <c r="AY231" s="338">
        <f t="shared" si="7"/>
        <v>0</v>
      </c>
      <c r="AZ231" s="332" t="str">
        <f>'USER FORM2'!$AQ$3</f>
        <v/>
      </c>
      <c r="BA231" s="337" t="str">
        <f>'USER FORM5'!$AP$2</f>
        <v/>
      </c>
      <c r="BB231" s="332" t="str">
        <f>IF('USER FORM5'!$AE$2=0,"",'USER FORM5'!$AE$2)</f>
        <v>NO</v>
      </c>
      <c r="BC231" s="337" t="str">
        <f>'USER FORM5'!$AZ$2</f>
        <v>NO EXTC</v>
      </c>
      <c r="BD231" s="332" t="str">
        <f>IF('USER FEEDBACK'!$C$47=0,"",'USER FEEDBACK'!$C$47)</f>
        <v/>
      </c>
      <c r="BE231" t="str">
        <f>'USER FEEDBACK'!$Q$8</f>
        <v>NO</v>
      </c>
      <c r="BF231" t="str">
        <f>'USER FEEDBACK'!$Q$11</f>
        <v>Missing Information</v>
      </c>
      <c r="BG231" t="str">
        <f>'USER FEEDBACK'!$Q$14</f>
        <v>No</v>
      </c>
      <c r="BH231" t="str">
        <f>'USER FEEDBACK'!$Q$20&amp;" "&amp;'USER FEEDBACK'!$Q$21&amp;" "&amp;'USER FEEDBACK'!$Q$22</f>
        <v xml:space="preserve">  - -  - -</v>
      </c>
      <c r="BI231" t="str">
        <f>'USER FORM1'!$C$65</f>
        <v>VERSION 2</v>
      </c>
      <c r="BJ231">
        <f>'USER FORM4'!$G$38</f>
        <v>0</v>
      </c>
      <c r="BK231">
        <f>'USER FEEDBACK'!$V$7</f>
        <v>0</v>
      </c>
      <c r="BL231" t="str">
        <f>(IF(OR('USER FEEDBACK'!$Z$64,'USER FEEDBACK'!$Z$31="Q4R"),"Y","N"))</f>
        <v>N</v>
      </c>
      <c r="BM231">
        <f>'USER FORM1'!$D$25</f>
        <v>0</v>
      </c>
      <c r="BN231">
        <f>'USER FORM1'!$D$26</f>
        <v>0</v>
      </c>
      <c r="BO231">
        <f>'USER FORM1'!$D$27</f>
        <v>0</v>
      </c>
      <c r="BP231" t="str">
        <f>IF('USER FEEDBACK'!$AA$64=TRUE, "Y","N")</f>
        <v>N</v>
      </c>
      <c r="BQ231" t="str">
        <f>IF('USER FEEDBACK'!$AC$64=TRUE, "Y","N")</f>
        <v>N</v>
      </c>
      <c r="BR231" t="str">
        <f>IF('USER FEEDBACK'!$AB$64=TRUE, "Y","N")</f>
        <v>N</v>
      </c>
      <c r="BS231" t="str">
        <f>IF('USER FEEDBACK'!$AD$64=TRUE, "Y","N")</f>
        <v>N</v>
      </c>
      <c r="BT231" t="str">
        <f>IF('USER FEEDBACK'!$AE$64=TRUE, "Y","N")</f>
        <v>N</v>
      </c>
      <c r="BU231" t="str">
        <f>IF('USER FEEDBACK'!$AF$64=TRUE, "Y","N")</f>
        <v>N</v>
      </c>
      <c r="BV231">
        <f>'CHECK CONTEXT'!$B$8</f>
        <v>0</v>
      </c>
      <c r="BW231" s="15">
        <f>'CHECK CONTEXT'!$B$12</f>
        <v>0</v>
      </c>
      <c r="BX231">
        <f>'CHECK CONTEXT'!$I$5</f>
        <v>0</v>
      </c>
      <c r="BY231">
        <f ca="1">SUM('USER FEEDBACK'!$G$7:$G$17)</f>
        <v>0</v>
      </c>
      <c r="BZ231">
        <f>'CHECK CONTEXT'!$B$5</f>
        <v>0</v>
      </c>
      <c r="CA231">
        <f>'CHECK CONTEXT'!$B$6</f>
        <v>0</v>
      </c>
      <c r="CB231">
        <f>'CHECK CONTEXT'!$B$7</f>
        <v>0</v>
      </c>
      <c r="CC231">
        <f>'CHECK CONTEXT'!$B$8</f>
        <v>0</v>
      </c>
      <c r="CD231">
        <f>'CHECK CONTEXT'!$B$9</f>
        <v>0</v>
      </c>
    </row>
    <row r="232" spans="1:82">
      <c r="A232" s="332" t="str">
        <f>IF('USER FORM1'!$C$10="","",'USER FORM1'!$C$10)</f>
        <v/>
      </c>
      <c r="B232" s="332" t="str">
        <f>IF('USER FORM1'!$D$10="","",'USER FORM1'!$D$10)</f>
        <v/>
      </c>
      <c r="C232" s="332" t="str">
        <f>TRIM(IF('USER FORM1'!$E$10="", "",'USER FORM1'!$E$10))</f>
        <v/>
      </c>
      <c r="D232" s="332" t="str">
        <f>IF('USER FORM1'!$F$10="","",'USER FORM1'!$F$10)</f>
        <v/>
      </c>
      <c r="E232" s="332" t="str">
        <f>IF('USER FORM1'!$G$10="", "",'USER FORM1'!$G$10)</f>
        <v/>
      </c>
      <c r="F232" s="339" t="s">
        <v>16107</v>
      </c>
      <c r="G232" s="340" t="str">
        <f>IF(ISERROR(VLOOKUP($S232,'USER FORM2'!$B$10:$AU$21,2,FALSE)),"",VLOOKUP($S232,'USER FORM2'!$B$10:$AU$21,2,FALSE))</f>
        <v/>
      </c>
      <c r="H232" s="340" t="str">
        <f>IF(ISERROR(VLOOKUP($S232,'USER FORM2'!$B$10:$AU$21,3,FALSE)),"",VLOOKUP($S232,'USER FORM2'!$B$10:$AU$21,3,FALSE))</f>
        <v/>
      </c>
      <c r="I232" s="340" t="str">
        <f>IF(ISERROR(VLOOKUP($S232,'USER FORM2'!$B$10:$AU$21,4,FALSE)),"",VLOOKUP($S232,'USER FORM2'!$B$10:$AU$21,4,FALSE))</f>
        <v/>
      </c>
      <c r="J232" s="340" t="str">
        <f>IF(ISERROR(VLOOKUP($S232,'USER FORM2'!$B$10:$AU$21,5,FALSE)),"",VLOOKUP($S232,'USER FORM2'!$B$10:$AU$21,5,FALSE))</f>
        <v/>
      </c>
      <c r="K232" s="340" t="str">
        <f>IF(ISERROR(VLOOKUP($S232,'USER FORM2'!$B$10:$AU$21,6,FALSE)),"",VLOOKUP($S232,'USER FORM2'!$B$10:$AU$21,6,FALSE))</f>
        <v/>
      </c>
      <c r="L232" s="340" t="str">
        <f>IF(ISERROR(VLOOKUP($S232,'USER FORM2'!$B$10:$AU$21,7,FALSE)),"",VLOOKUP($S232,'USER FORM2'!$B$10:$AU$21,7,FALSE))</f>
        <v/>
      </c>
      <c r="M232" s="341" t="str">
        <f>IF(ISERROR(VLOOKUP($S232,'USER FORM2'!$B$10:$BB$21,51,FALSE)),"",VLOOKUP($S232,'USER FORM2'!$B$10:$BB$21,51,FALSE))</f>
        <v/>
      </c>
      <c r="N232" s="341" t="str">
        <f>IF(ISERROR(VLOOKUP($S232,'USER FORM2'!$B$10:$BB$21,52,FALSE)),"",VLOOKUP($S232,'USER FORM2'!$B$10:$BB$21,52,FALSE))</f>
        <v/>
      </c>
      <c r="O232" s="341" t="str">
        <f>IF(ISERROR(VLOOKUP($S232,'USER FORM2'!$B$10:$BB$21,12,FALSE)),"",VLOOKUP($S232,'USER FORM2'!$B$10:$BB$21,12,FALSE))</f>
        <v/>
      </c>
      <c r="P232" s="342" t="str">
        <f>IF(ISERROR(VLOOKUP($S232,'USER FORM2'!$B$10:$BB$21,13,FALSE)),"",IF(VLOOKUP($S232,'USER FORM2'!$B$10:$BB$21,13,FALSE)="","",VLOOKUP($S232,'USER FORM2'!$B$10:$BB$21,13,FALSE)))</f>
        <v/>
      </c>
      <c r="Q232" s="342" t="str">
        <f>IF(ISERROR(VLOOKUP($S232,'USER FORM2'!$B$10:$BB$21,16,FALSE)),"",VLOOKUP($S232,'USER FORM2'!$B$10:$BB$21,16,FALSE))</f>
        <v/>
      </c>
      <c r="R232" s="342" t="str">
        <f>IF(ISERROR(VLOOKUP($S232,'USER FORM2'!$B$10:$AW$21,43,FALSE)),"",VLOOKUP($S232,'USER FORM2'!$B$10:$AW$21,43,FALSE))</f>
        <v/>
      </c>
      <c r="S232" s="340" t="str">
        <f>IF('USER FORM3'!C233="","",'USER FORM3'!C233)</f>
        <v/>
      </c>
      <c r="T232" s="340" t="str">
        <f>IF('USER FORM3'!D233="","",'USER FORM3'!D233)</f>
        <v/>
      </c>
      <c r="U232" s="340" t="str">
        <f>IF('USER FORM3'!E233="","",'USER FORM3'!E233)</f>
        <v/>
      </c>
      <c r="V232" s="340" t="str">
        <f>IF('USER FORM3'!F233="","",'USER FORM3'!F233)</f>
        <v/>
      </c>
      <c r="W232" s="340" t="str">
        <f>IF('USER FORM3'!G233="","",'USER FORM3'!G233)</f>
        <v/>
      </c>
      <c r="X232" s="340" t="str">
        <f>IF('USER FORM3'!H233="","",'USER FORM3'!H233)</f>
        <v/>
      </c>
      <c r="Y232" s="340" t="str">
        <f>IF('USER FORM3'!I233="","",'USER FORM3'!I233)</f>
        <v/>
      </c>
      <c r="Z232" s="340" t="str">
        <f>IF('USER FORM3'!J233="","",'USER FORM3'!J233)</f>
        <v/>
      </c>
      <c r="AA232" s="340" t="str">
        <f>IF('USER FORM3'!K233="","",'USER FORM3'!K233)</f>
        <v/>
      </c>
      <c r="AB232" s="340" t="str">
        <f>IF('USER FORM3'!L233="","",'USER FORM3'!L233)</f>
        <v/>
      </c>
      <c r="AC232" s="340" t="str">
        <f>IF('USER FORM3'!M233="","",'USER FORM3'!M233)</f>
        <v/>
      </c>
      <c r="AD232" s="340" t="str">
        <f>IF('USER FORM3'!N233="","",'USER FORM3'!N233)</f>
        <v/>
      </c>
      <c r="AE232" s="340" t="str">
        <f>IF('USER FORM3'!O233="","",'USER FORM3'!O233)</f>
        <v/>
      </c>
      <c r="AF232" s="340" t="str">
        <f>IF('USER FORM3'!P233="","",'USER FORM3'!P233)</f>
        <v/>
      </c>
      <c r="AG232" s="340" t="str">
        <f>IF('USER FORM3'!Q233="","",'USER FORM3'!Q233)</f>
        <v/>
      </c>
      <c r="AH232" s="14"/>
      <c r="AI232" s="14"/>
      <c r="AJ232" s="14"/>
      <c r="AK232" s="14"/>
      <c r="AL232" s="14"/>
      <c r="AM232" s="332" t="str">
        <f>'USER FORM3'!$AY$17</f>
        <v/>
      </c>
      <c r="AN232" s="335" t="str">
        <f>'USER FORM3'!$AY$24</f>
        <v/>
      </c>
      <c r="AO232" s="336" t="str">
        <f>'USER FORM3'!$AY$18</f>
        <v/>
      </c>
      <c r="AP232" s="336" t="str">
        <f>'USER FORM3'!$AY$20</f>
        <v/>
      </c>
      <c r="AQ232" s="337" t="str">
        <f>'USER FORM3'!$AY$19</f>
        <v/>
      </c>
      <c r="AR232" s="337" t="str">
        <f>'USER FORM3'!$AY$22</f>
        <v/>
      </c>
      <c r="AS232" s="436" t="str">
        <f>'USER FORM3'!$AY$36</f>
        <v/>
      </c>
      <c r="AT232" s="336">
        <f>'USER FORM3'!$AY$23</f>
        <v>1</v>
      </c>
      <c r="AU232" s="336" t="str">
        <f>'USER FORM3'!$AY$21</f>
        <v/>
      </c>
      <c r="AV232" s="337" t="str">
        <f>IFERROR('USER FORM3'!$AY$25,"")</f>
        <v/>
      </c>
      <c r="AW232" s="338">
        <f>COUNTIFS(DEGREE_TYPE,"Bachelor",'USER FORM2'!$N$10:$N$21,"PROGRAM GRADUATED")+COUNTIFS(DEGREE_TYPE,"Bachelor",'USER FORM2'!$N$10:$N$21,"PROGRAM IN PROGRESS")</f>
        <v>0</v>
      </c>
      <c r="AX232" s="338">
        <f t="shared" si="6"/>
        <v>0</v>
      </c>
      <c r="AY232" s="338">
        <f t="shared" si="7"/>
        <v>0</v>
      </c>
      <c r="AZ232" s="332" t="str">
        <f>'USER FORM2'!$AQ$3</f>
        <v/>
      </c>
      <c r="BA232" s="337" t="str">
        <f>'USER FORM5'!$AP$2</f>
        <v/>
      </c>
      <c r="BB232" s="332" t="str">
        <f>IF('USER FORM5'!$AE$2=0,"",'USER FORM5'!$AE$2)</f>
        <v>NO</v>
      </c>
      <c r="BC232" s="337" t="str">
        <f>'USER FORM5'!$AZ$2</f>
        <v>NO EXTC</v>
      </c>
      <c r="BD232" s="332" t="str">
        <f>IF('USER FEEDBACK'!$C$47=0,"",'USER FEEDBACK'!$C$47)</f>
        <v/>
      </c>
      <c r="BE232" t="str">
        <f>'USER FEEDBACK'!$Q$8</f>
        <v>NO</v>
      </c>
      <c r="BF232" t="str">
        <f>'USER FEEDBACK'!$Q$11</f>
        <v>Missing Information</v>
      </c>
      <c r="BG232" t="str">
        <f>'USER FEEDBACK'!$Q$14</f>
        <v>No</v>
      </c>
      <c r="BH232" t="str">
        <f>'USER FEEDBACK'!$Q$20&amp;" "&amp;'USER FEEDBACK'!$Q$21&amp;" "&amp;'USER FEEDBACK'!$Q$22</f>
        <v xml:space="preserve">  - -  - -</v>
      </c>
      <c r="BI232" t="str">
        <f>'USER FORM1'!$C$65</f>
        <v>VERSION 2</v>
      </c>
      <c r="BJ232">
        <f>'USER FORM4'!$G$38</f>
        <v>0</v>
      </c>
      <c r="BK232">
        <f>'USER FEEDBACK'!$V$7</f>
        <v>0</v>
      </c>
      <c r="BL232" t="str">
        <f>(IF(OR('USER FEEDBACK'!$Z$64,'USER FEEDBACK'!$Z$31="Q4R"),"Y","N"))</f>
        <v>N</v>
      </c>
      <c r="BM232">
        <f>'USER FORM1'!$D$25</f>
        <v>0</v>
      </c>
      <c r="BN232">
        <f>'USER FORM1'!$D$26</f>
        <v>0</v>
      </c>
      <c r="BO232">
        <f>'USER FORM1'!$D$27</f>
        <v>0</v>
      </c>
      <c r="BP232" t="str">
        <f>IF('USER FEEDBACK'!$AA$64=TRUE, "Y","N")</f>
        <v>N</v>
      </c>
      <c r="BQ232" t="str">
        <f>IF('USER FEEDBACK'!$AC$64=TRUE, "Y","N")</f>
        <v>N</v>
      </c>
      <c r="BR232" t="str">
        <f>IF('USER FEEDBACK'!$AB$64=TRUE, "Y","N")</f>
        <v>N</v>
      </c>
      <c r="BS232" t="str">
        <f>IF('USER FEEDBACK'!$AD$64=TRUE, "Y","N")</f>
        <v>N</v>
      </c>
      <c r="BT232" t="str">
        <f>IF('USER FEEDBACK'!$AE$64=TRUE, "Y","N")</f>
        <v>N</v>
      </c>
      <c r="BU232" t="str">
        <f>IF('USER FEEDBACK'!$AF$64=TRUE, "Y","N")</f>
        <v>N</v>
      </c>
      <c r="BV232">
        <f>'CHECK CONTEXT'!$B$8</f>
        <v>0</v>
      </c>
      <c r="BW232" s="15">
        <f>'CHECK CONTEXT'!$B$12</f>
        <v>0</v>
      </c>
      <c r="BX232">
        <f>'CHECK CONTEXT'!$I$5</f>
        <v>0</v>
      </c>
      <c r="BY232">
        <f ca="1">SUM('USER FEEDBACK'!$G$7:$G$17)</f>
        <v>0</v>
      </c>
      <c r="BZ232">
        <f>'CHECK CONTEXT'!$B$5</f>
        <v>0</v>
      </c>
      <c r="CA232">
        <f>'CHECK CONTEXT'!$B$6</f>
        <v>0</v>
      </c>
      <c r="CB232">
        <f>'CHECK CONTEXT'!$B$7</f>
        <v>0</v>
      </c>
      <c r="CC232">
        <f>'CHECK CONTEXT'!$B$8</f>
        <v>0</v>
      </c>
      <c r="CD232">
        <f>'CHECK CONTEXT'!$B$9</f>
        <v>0</v>
      </c>
    </row>
    <row r="233" spans="1:82">
      <c r="A233" s="332" t="str">
        <f>IF('USER FORM1'!$C$10="","",'USER FORM1'!$C$10)</f>
        <v/>
      </c>
      <c r="B233" s="332" t="str">
        <f>IF('USER FORM1'!$D$10="","",'USER FORM1'!$D$10)</f>
        <v/>
      </c>
      <c r="C233" s="332" t="str">
        <f>TRIM(IF('USER FORM1'!$E$10="", "",'USER FORM1'!$E$10))</f>
        <v/>
      </c>
      <c r="D233" s="332" t="str">
        <f>IF('USER FORM1'!$F$10="","",'USER FORM1'!$F$10)</f>
        <v/>
      </c>
      <c r="E233" s="332" t="str">
        <f>IF('USER FORM1'!$G$10="", "",'USER FORM1'!$G$10)</f>
        <v/>
      </c>
      <c r="F233" s="333" t="s">
        <v>16108</v>
      </c>
      <c r="G233" s="14"/>
      <c r="H233" s="14"/>
      <c r="I233" s="14"/>
      <c r="J233" s="14"/>
      <c r="K233" s="14"/>
      <c r="L233" s="14"/>
      <c r="M233" s="343"/>
      <c r="N233" s="343"/>
      <c r="O233" s="343"/>
      <c r="P233" s="14"/>
      <c r="Q233" s="14"/>
      <c r="R233" s="14"/>
      <c r="S233" s="14"/>
      <c r="T233" s="14"/>
      <c r="U233" s="327" t="str">
        <f>IF('USER FORM4'!E11="","",'USER FORM4'!E11)</f>
        <v/>
      </c>
      <c r="V233" s="14"/>
      <c r="W233" s="327" t="str">
        <f>IF('USER FORM4'!F11="","",'USER FORM4'!F11)</f>
        <v/>
      </c>
      <c r="X233" s="327" t="str">
        <f>IF('USER FORM4'!G11="","",'USER FORM4'!G11)</f>
        <v/>
      </c>
      <c r="Y233" s="14"/>
      <c r="Z233" s="327" t="str">
        <f>IF('USER FORM4'!H11="","",'USER FORM4'!H11)</f>
        <v/>
      </c>
      <c r="AA233" s="327" t="str">
        <f>IF('USER FORM4'!I11="","",'USER FORM4'!I11)</f>
        <v/>
      </c>
      <c r="AB233" s="327" t="str">
        <f>IF('USER FORM4'!J11="","",'USER FORM4'!J11)</f>
        <v/>
      </c>
      <c r="AC233" s="14"/>
      <c r="AD233" s="327" t="str">
        <f>IF('USER FORM4'!L11="","",'USER FORM4'!L11)</f>
        <v/>
      </c>
      <c r="AE233" s="327" t="str">
        <f>IF('USER FORM4'!M11="","",'USER FORM4'!M11)</f>
        <v/>
      </c>
      <c r="AF233" s="327" t="str">
        <f>IF('USER FORM4'!N11="","",'USER FORM4'!N11)</f>
        <v/>
      </c>
      <c r="AG233" s="327" t="str">
        <f>IF('USER FORM4'!AB11="","",'USER FORM4'!AB11)</f>
        <v/>
      </c>
      <c r="AH233" s="327" t="str">
        <f>'USER FORM4'!B11</f>
        <v>BIOLOGY I</v>
      </c>
      <c r="AI233" s="327" t="str">
        <f>IF('USER FORM4'!D11="","",'USER FORM4'!D11)</f>
        <v/>
      </c>
      <c r="AJ233" s="327" t="str">
        <f>IF('USER FORM4'!O11="","",'USER FORM4'!O11)</f>
        <v/>
      </c>
      <c r="AK233" s="327" t="str">
        <f>IF('USER FORM4'!P11="","",'USER FORM4'!P11)</f>
        <v/>
      </c>
      <c r="AL233" s="327">
        <f>'USER FORM4'!AH11</f>
        <v>0</v>
      </c>
      <c r="AM233" s="332" t="str">
        <f>'USER FORM3'!$AY$17</f>
        <v/>
      </c>
      <c r="AN233" s="335" t="str">
        <f>'USER FORM3'!$AY$24</f>
        <v/>
      </c>
      <c r="AO233" s="336" t="str">
        <f>'USER FORM3'!$AY$18</f>
        <v/>
      </c>
      <c r="AP233" s="336" t="str">
        <f>'USER FORM3'!$AY$20</f>
        <v/>
      </c>
      <c r="AQ233" s="337" t="str">
        <f>'USER FORM3'!$AY$19</f>
        <v/>
      </c>
      <c r="AR233" s="337" t="str">
        <f>'USER FORM3'!$AY$22</f>
        <v/>
      </c>
      <c r="AS233" s="436" t="str">
        <f>'USER FORM3'!$AY$36</f>
        <v/>
      </c>
      <c r="AT233" s="336">
        <f>'USER FORM3'!$AY$23</f>
        <v>1</v>
      </c>
      <c r="AU233" s="336" t="str">
        <f>'USER FORM3'!$AY$21</f>
        <v/>
      </c>
      <c r="AV233" s="337" t="str">
        <f>IFERROR('USER FORM3'!$AY$25,"")</f>
        <v/>
      </c>
      <c r="AW233" s="338">
        <f>COUNTIFS(DEGREE_TYPE,"Bachelor",'USER FORM2'!$N$10:$N$21,"PROGRAM GRADUATED")+COUNTIFS(DEGREE_TYPE,"Bachelor",'USER FORM2'!$N$10:$N$21,"PROGRAM IN PROGRESS")</f>
        <v>0</v>
      </c>
      <c r="AX233" s="338">
        <f t="shared" si="6"/>
        <v>0</v>
      </c>
      <c r="AY233" s="338">
        <f t="shared" si="7"/>
        <v>0</v>
      </c>
      <c r="AZ233" s="332" t="str">
        <f>'USER FORM2'!$AQ$3</f>
        <v/>
      </c>
      <c r="BA233" s="337" t="str">
        <f>'USER FORM5'!$AP$2</f>
        <v/>
      </c>
      <c r="BB233" s="332" t="str">
        <f>IF('USER FORM5'!$AE$2=0,"",'USER FORM5'!$AE$2)</f>
        <v>NO</v>
      </c>
      <c r="BC233" s="337" t="str">
        <f>'USER FORM5'!$AZ$2</f>
        <v>NO EXTC</v>
      </c>
      <c r="BD233" s="332" t="str">
        <f>IF('USER FEEDBACK'!$C$47=0,"",'USER FEEDBACK'!$C$47)</f>
        <v/>
      </c>
      <c r="BE233" t="str">
        <f>'USER FEEDBACK'!$Q$8</f>
        <v>NO</v>
      </c>
      <c r="BF233" t="str">
        <f>'USER FEEDBACK'!$Q$11</f>
        <v>Missing Information</v>
      </c>
      <c r="BG233" t="str">
        <f>'USER FEEDBACK'!$Q$14</f>
        <v>No</v>
      </c>
      <c r="BH233" t="str">
        <f>'USER FEEDBACK'!$Q$20&amp;" "&amp;'USER FEEDBACK'!$Q$21&amp;" "&amp;'USER FEEDBACK'!$Q$22</f>
        <v xml:space="preserve">  - -  - -</v>
      </c>
      <c r="BI233" t="str">
        <f>'USER FORM1'!$C$65</f>
        <v>VERSION 2</v>
      </c>
      <c r="BJ233">
        <f>'USER FORM4'!$G$38</f>
        <v>0</v>
      </c>
      <c r="BK233">
        <f>'USER FEEDBACK'!$V$7</f>
        <v>0</v>
      </c>
      <c r="BL233" t="str">
        <f>(IF(OR('USER FEEDBACK'!$Z$64,'USER FEEDBACK'!$Z$31="Q4R"),"Y","N"))</f>
        <v>N</v>
      </c>
      <c r="BM233">
        <f>'USER FORM1'!$D$25</f>
        <v>0</v>
      </c>
      <c r="BN233">
        <f>'USER FORM1'!$D$26</f>
        <v>0</v>
      </c>
      <c r="BO233">
        <f>'USER FORM1'!$D$27</f>
        <v>0</v>
      </c>
      <c r="BP233" t="str">
        <f>IF('USER FEEDBACK'!$AA$64=TRUE, "Y","N")</f>
        <v>N</v>
      </c>
      <c r="BQ233" t="str">
        <f>IF('USER FEEDBACK'!$AC$64=TRUE, "Y","N")</f>
        <v>N</v>
      </c>
      <c r="BR233" t="str">
        <f>IF('USER FEEDBACK'!$AB$64=TRUE, "Y","N")</f>
        <v>N</v>
      </c>
      <c r="BS233" t="str">
        <f>IF('USER FEEDBACK'!$AD$64=TRUE, "Y","N")</f>
        <v>N</v>
      </c>
      <c r="BT233" t="str">
        <f>IF('USER FEEDBACK'!$AE$64=TRUE, "Y","N")</f>
        <v>N</v>
      </c>
      <c r="BU233" t="str">
        <f>IF('USER FEEDBACK'!$AF$64=TRUE, "Y","N")</f>
        <v>N</v>
      </c>
      <c r="BV233">
        <f>'CHECK CONTEXT'!$B$8</f>
        <v>0</v>
      </c>
      <c r="BW233" s="15">
        <f>'CHECK CONTEXT'!$B$12</f>
        <v>0</v>
      </c>
      <c r="BX233">
        <f>'CHECK CONTEXT'!$I$5</f>
        <v>0</v>
      </c>
      <c r="BY233">
        <f ca="1">SUM('USER FEEDBACK'!$G$7:$G$17)</f>
        <v>0</v>
      </c>
      <c r="BZ233">
        <f>'CHECK CONTEXT'!$B$5</f>
        <v>0</v>
      </c>
      <c r="CA233">
        <f>'CHECK CONTEXT'!$B$6</f>
        <v>0</v>
      </c>
      <c r="CB233">
        <f>'CHECK CONTEXT'!$B$7</f>
        <v>0</v>
      </c>
      <c r="CC233">
        <f>'CHECK CONTEXT'!$B$8</f>
        <v>0</v>
      </c>
      <c r="CD233">
        <f>'CHECK CONTEXT'!$B$9</f>
        <v>0</v>
      </c>
    </row>
    <row r="234" spans="1:82">
      <c r="A234" s="332" t="str">
        <f>IF('USER FORM1'!$C$10="","",'USER FORM1'!$C$10)</f>
        <v/>
      </c>
      <c r="B234" s="332" t="str">
        <f>IF('USER FORM1'!$D$10="","",'USER FORM1'!$D$10)</f>
        <v/>
      </c>
      <c r="C234" s="332" t="str">
        <f>TRIM(IF('USER FORM1'!$E$10="", "",'USER FORM1'!$E$10))</f>
        <v/>
      </c>
      <c r="D234" s="332" t="str">
        <f>IF('USER FORM1'!$F$10="","",'USER FORM1'!$F$10)</f>
        <v/>
      </c>
      <c r="E234" s="332" t="str">
        <f>IF('USER FORM1'!$G$10="", "",'USER FORM1'!$G$10)</f>
        <v/>
      </c>
      <c r="F234" s="333" t="s">
        <v>16108</v>
      </c>
      <c r="G234" s="14"/>
      <c r="H234" s="14"/>
      <c r="I234" s="14"/>
      <c r="J234" s="14"/>
      <c r="K234" s="14"/>
      <c r="L234" s="14"/>
      <c r="M234" s="343"/>
      <c r="N234" s="343"/>
      <c r="O234" s="343"/>
      <c r="P234" s="14"/>
      <c r="Q234" s="14"/>
      <c r="R234" s="14"/>
      <c r="S234" s="14"/>
      <c r="T234" s="14"/>
      <c r="U234" s="327" t="str">
        <f>IF('USER FORM4'!E12="","",'USER FORM4'!E12)</f>
        <v/>
      </c>
      <c r="V234" s="14"/>
      <c r="W234" s="327" t="str">
        <f>IF('USER FORM4'!F12="","",'USER FORM4'!F12)</f>
        <v/>
      </c>
      <c r="X234" s="327" t="str">
        <f>IF('USER FORM4'!G12="","",'USER FORM4'!G12)</f>
        <v/>
      </c>
      <c r="Y234" s="14"/>
      <c r="Z234" s="327" t="str">
        <f>IF('USER FORM4'!H12="","",'USER FORM4'!H12)</f>
        <v/>
      </c>
      <c r="AA234" s="327" t="str">
        <f>IF('USER FORM4'!I12="","",'USER FORM4'!I12)</f>
        <v/>
      </c>
      <c r="AB234" s="327" t="str">
        <f>IF('USER FORM4'!J12="","",'USER FORM4'!J12)</f>
        <v/>
      </c>
      <c r="AC234" s="14"/>
      <c r="AD234" s="327" t="str">
        <f>IF('USER FORM4'!L12="","",'USER FORM4'!L12)</f>
        <v/>
      </c>
      <c r="AE234" s="327" t="str">
        <f>IF('USER FORM4'!M12="","",'USER FORM4'!M12)</f>
        <v/>
      </c>
      <c r="AF234" s="327" t="str">
        <f>IF('USER FORM4'!N12="","",'USER FORM4'!N12)</f>
        <v/>
      </c>
      <c r="AG234" s="327" t="str">
        <f>IF('USER FORM4'!AB12="","",'USER FORM4'!AB12)</f>
        <v/>
      </c>
      <c r="AH234" s="327" t="str">
        <f>'USER FORM4'!B12</f>
        <v>BIOLOGY II</v>
      </c>
      <c r="AI234" s="327" t="str">
        <f>IF('USER FORM4'!D12="","",'USER FORM4'!D12)</f>
        <v/>
      </c>
      <c r="AJ234" s="327" t="str">
        <f>IF('USER FORM4'!O12="","",'USER FORM4'!O12)</f>
        <v/>
      </c>
      <c r="AK234" s="327" t="str">
        <f>IF('USER FORM4'!P12="","",'USER FORM4'!P12)</f>
        <v/>
      </c>
      <c r="AL234" s="327">
        <f>'USER FORM4'!AH12</f>
        <v>0</v>
      </c>
      <c r="AM234" s="332" t="str">
        <f>'USER FORM3'!$AY$17</f>
        <v/>
      </c>
      <c r="AN234" s="335" t="str">
        <f>'USER FORM3'!$AY$24</f>
        <v/>
      </c>
      <c r="AO234" s="336" t="str">
        <f>'USER FORM3'!$AY$18</f>
        <v/>
      </c>
      <c r="AP234" s="336" t="str">
        <f>'USER FORM3'!$AY$20</f>
        <v/>
      </c>
      <c r="AQ234" s="337" t="str">
        <f>'USER FORM3'!$AY$19</f>
        <v/>
      </c>
      <c r="AR234" s="337" t="str">
        <f>'USER FORM3'!$AY$22</f>
        <v/>
      </c>
      <c r="AS234" s="436" t="str">
        <f>'USER FORM3'!$AY$36</f>
        <v/>
      </c>
      <c r="AT234" s="336">
        <f>'USER FORM3'!$AY$23</f>
        <v>1</v>
      </c>
      <c r="AU234" s="336" t="str">
        <f>'USER FORM3'!$AY$21</f>
        <v/>
      </c>
      <c r="AV234" s="337" t="str">
        <f>IFERROR('USER FORM3'!$AY$25,"")</f>
        <v/>
      </c>
      <c r="AW234" s="338">
        <f>COUNTIFS(DEGREE_TYPE,"Bachelor",'USER FORM2'!$N$10:$N$21,"PROGRAM GRADUATED")+COUNTIFS(DEGREE_TYPE,"Bachelor",'USER FORM2'!$N$10:$N$21,"PROGRAM IN PROGRESS")</f>
        <v>0</v>
      </c>
      <c r="AX234" s="338">
        <f t="shared" si="6"/>
        <v>0</v>
      </c>
      <c r="AY234" s="338">
        <f t="shared" si="7"/>
        <v>0</v>
      </c>
      <c r="AZ234" s="332" t="str">
        <f>'USER FORM2'!$AQ$3</f>
        <v/>
      </c>
      <c r="BA234" s="337" t="str">
        <f>'USER FORM5'!$AP$2</f>
        <v/>
      </c>
      <c r="BB234" s="332" t="str">
        <f>IF('USER FORM5'!$AE$2=0,"",'USER FORM5'!$AE$2)</f>
        <v>NO</v>
      </c>
      <c r="BC234" s="337" t="str">
        <f>'USER FORM5'!$AZ$2</f>
        <v>NO EXTC</v>
      </c>
      <c r="BD234" s="332" t="str">
        <f>IF('USER FEEDBACK'!$C$47=0,"",'USER FEEDBACK'!$C$47)</f>
        <v/>
      </c>
      <c r="BE234" t="str">
        <f>'USER FEEDBACK'!$Q$8</f>
        <v>NO</v>
      </c>
      <c r="BF234" t="str">
        <f>'USER FEEDBACK'!$Q$11</f>
        <v>Missing Information</v>
      </c>
      <c r="BG234" t="str">
        <f>'USER FEEDBACK'!$Q$14</f>
        <v>No</v>
      </c>
      <c r="BH234" t="str">
        <f>'USER FEEDBACK'!$Q$20&amp;" "&amp;'USER FEEDBACK'!$Q$21&amp;" "&amp;'USER FEEDBACK'!$Q$22</f>
        <v xml:space="preserve">  - -  - -</v>
      </c>
      <c r="BI234" t="str">
        <f>'USER FORM1'!$C$65</f>
        <v>VERSION 2</v>
      </c>
      <c r="BJ234">
        <f>'USER FORM4'!$G$38</f>
        <v>0</v>
      </c>
      <c r="BK234">
        <f>'USER FEEDBACK'!$V$7</f>
        <v>0</v>
      </c>
      <c r="BL234" t="str">
        <f>(IF(OR('USER FEEDBACK'!$Z$64,'USER FEEDBACK'!$Z$31="Q4R"),"Y","N"))</f>
        <v>N</v>
      </c>
      <c r="BM234">
        <f>'USER FORM1'!$D$25</f>
        <v>0</v>
      </c>
      <c r="BN234">
        <f>'USER FORM1'!$D$26</f>
        <v>0</v>
      </c>
      <c r="BO234">
        <f>'USER FORM1'!$D$27</f>
        <v>0</v>
      </c>
      <c r="BP234" t="str">
        <f>IF('USER FEEDBACK'!$AA$64=TRUE, "Y","N")</f>
        <v>N</v>
      </c>
      <c r="BQ234" t="str">
        <f>IF('USER FEEDBACK'!$AC$64=TRUE, "Y","N")</f>
        <v>N</v>
      </c>
      <c r="BR234" t="str">
        <f>IF('USER FEEDBACK'!$AB$64=TRUE, "Y","N")</f>
        <v>N</v>
      </c>
      <c r="BS234" t="str">
        <f>IF('USER FEEDBACK'!$AD$64=TRUE, "Y","N")</f>
        <v>N</v>
      </c>
      <c r="BT234" t="str">
        <f>IF('USER FEEDBACK'!$AE$64=TRUE, "Y","N")</f>
        <v>N</v>
      </c>
      <c r="BU234" t="str">
        <f>IF('USER FEEDBACK'!$AF$64=TRUE, "Y","N")</f>
        <v>N</v>
      </c>
      <c r="BV234">
        <f>'CHECK CONTEXT'!$B$8</f>
        <v>0</v>
      </c>
      <c r="BW234" s="15">
        <f>'CHECK CONTEXT'!$B$12</f>
        <v>0</v>
      </c>
      <c r="BX234">
        <f>'CHECK CONTEXT'!$I$5</f>
        <v>0</v>
      </c>
      <c r="BY234">
        <f ca="1">SUM('USER FEEDBACK'!$G$7:$G$17)</f>
        <v>0</v>
      </c>
      <c r="BZ234">
        <f>'CHECK CONTEXT'!$B$5</f>
        <v>0</v>
      </c>
      <c r="CA234">
        <f>'CHECK CONTEXT'!$B$6</f>
        <v>0</v>
      </c>
      <c r="CB234">
        <f>'CHECK CONTEXT'!$B$7</f>
        <v>0</v>
      </c>
      <c r="CC234">
        <f>'CHECK CONTEXT'!$B$8</f>
        <v>0</v>
      </c>
      <c r="CD234">
        <f>'CHECK CONTEXT'!$B$9</f>
        <v>0</v>
      </c>
    </row>
    <row r="235" spans="1:82">
      <c r="A235" s="332" t="str">
        <f>IF('USER FORM1'!$C$10="","",'USER FORM1'!$C$10)</f>
        <v/>
      </c>
      <c r="B235" s="332" t="str">
        <f>IF('USER FORM1'!$D$10="","",'USER FORM1'!$D$10)</f>
        <v/>
      </c>
      <c r="C235" s="332" t="str">
        <f>TRIM(IF('USER FORM1'!$E$10="", "",'USER FORM1'!$E$10))</f>
        <v/>
      </c>
      <c r="D235" s="332" t="str">
        <f>IF('USER FORM1'!$F$10="","",'USER FORM1'!$F$10)</f>
        <v/>
      </c>
      <c r="E235" s="332" t="str">
        <f>IF('USER FORM1'!$G$10="", "",'USER FORM1'!$G$10)</f>
        <v/>
      </c>
      <c r="F235" s="333" t="s">
        <v>16108</v>
      </c>
      <c r="G235" s="14"/>
      <c r="H235" s="14"/>
      <c r="I235" s="14"/>
      <c r="J235" s="14"/>
      <c r="K235" s="14"/>
      <c r="L235" s="14"/>
      <c r="M235" s="343"/>
      <c r="N235" s="343"/>
      <c r="O235" s="343"/>
      <c r="P235" s="14"/>
      <c r="Q235" s="14"/>
      <c r="R235" s="14"/>
      <c r="S235" s="14"/>
      <c r="T235" s="14"/>
      <c r="U235" s="327" t="str">
        <f>IF('USER FORM4'!E13="","",'USER FORM4'!E13)</f>
        <v/>
      </c>
      <c r="V235" s="14"/>
      <c r="W235" s="327" t="str">
        <f>IF('USER FORM4'!F13="","",'USER FORM4'!F13)</f>
        <v/>
      </c>
      <c r="X235" s="327" t="str">
        <f>IF('USER FORM4'!G13="","",'USER FORM4'!G13)</f>
        <v/>
      </c>
      <c r="Y235" s="14"/>
      <c r="Z235" s="327" t="str">
        <f>IF('USER FORM4'!H13="","",'USER FORM4'!H13)</f>
        <v/>
      </c>
      <c r="AA235" s="327" t="str">
        <f>IF('USER FORM4'!I13="","",'USER FORM4'!I13)</f>
        <v/>
      </c>
      <c r="AB235" s="327" t="str">
        <f>IF('USER FORM4'!J13="","",'USER FORM4'!J13)</f>
        <v/>
      </c>
      <c r="AC235" s="14"/>
      <c r="AD235" s="327" t="str">
        <f>IF('USER FORM4'!L13="","",'USER FORM4'!L13)</f>
        <v/>
      </c>
      <c r="AE235" s="327" t="str">
        <f>IF('USER FORM4'!M13="","",'USER FORM4'!M13)</f>
        <v/>
      </c>
      <c r="AF235" s="327" t="str">
        <f>IF('USER FORM4'!N13="","",'USER FORM4'!N13)</f>
        <v/>
      </c>
      <c r="AG235" s="327" t="str">
        <f>IF('USER FORM4'!AB13="","",'USER FORM4'!AB13)</f>
        <v/>
      </c>
      <c r="AH235" s="327" t="str">
        <f>'USER FORM4'!B13</f>
        <v>BIOLOGY I &amp; II</v>
      </c>
      <c r="AI235" s="327" t="str">
        <f>IF('USER FORM4'!D13="","",'USER FORM4'!D13)</f>
        <v/>
      </c>
      <c r="AJ235" s="327" t="str">
        <f>IF('USER FORM4'!O13="","",'USER FORM4'!O13)</f>
        <v/>
      </c>
      <c r="AK235" s="327" t="str">
        <f>IF('USER FORM4'!P13="","",'USER FORM4'!P13)</f>
        <v/>
      </c>
      <c r="AL235" s="327">
        <f>'USER FORM4'!AH13</f>
        <v>0</v>
      </c>
      <c r="AM235" s="332" t="str">
        <f>'USER FORM3'!$AY$17</f>
        <v/>
      </c>
      <c r="AN235" s="335" t="str">
        <f>'USER FORM3'!$AY$24</f>
        <v/>
      </c>
      <c r="AO235" s="336" t="str">
        <f>'USER FORM3'!$AY$18</f>
        <v/>
      </c>
      <c r="AP235" s="336" t="str">
        <f>'USER FORM3'!$AY$20</f>
        <v/>
      </c>
      <c r="AQ235" s="337" t="str">
        <f>'USER FORM3'!$AY$19</f>
        <v/>
      </c>
      <c r="AR235" s="337" t="str">
        <f>'USER FORM3'!$AY$22</f>
        <v/>
      </c>
      <c r="AS235" s="436" t="str">
        <f>'USER FORM3'!$AY$36</f>
        <v/>
      </c>
      <c r="AT235" s="336">
        <f>'USER FORM3'!$AY$23</f>
        <v>1</v>
      </c>
      <c r="AU235" s="336" t="str">
        <f>'USER FORM3'!$AY$21</f>
        <v/>
      </c>
      <c r="AV235" s="337" t="str">
        <f>IFERROR('USER FORM3'!$AY$25,"")</f>
        <v/>
      </c>
      <c r="AW235" s="338">
        <f>COUNTIFS(DEGREE_TYPE,"Bachelor",'USER FORM2'!$N$10:$N$21,"PROGRAM GRADUATED")+COUNTIFS(DEGREE_TYPE,"Bachelor",'USER FORM2'!$N$10:$N$21,"PROGRAM IN PROGRESS")</f>
        <v>0</v>
      </c>
      <c r="AX235" s="338">
        <f t="shared" si="6"/>
        <v>0</v>
      </c>
      <c r="AY235" s="338">
        <f t="shared" si="7"/>
        <v>0</v>
      </c>
      <c r="AZ235" s="332" t="str">
        <f>'USER FORM2'!$AQ$3</f>
        <v/>
      </c>
      <c r="BA235" s="337" t="str">
        <f>'USER FORM5'!$AP$2</f>
        <v/>
      </c>
      <c r="BB235" s="332" t="str">
        <f>IF('USER FORM5'!$AE$2=0,"",'USER FORM5'!$AE$2)</f>
        <v>NO</v>
      </c>
      <c r="BC235" s="337" t="str">
        <f>'USER FORM5'!$AZ$2</f>
        <v>NO EXTC</v>
      </c>
      <c r="BD235" s="332" t="str">
        <f>IF('USER FEEDBACK'!$C$47=0,"",'USER FEEDBACK'!$C$47)</f>
        <v/>
      </c>
      <c r="BE235" t="str">
        <f>'USER FEEDBACK'!$Q$8</f>
        <v>NO</v>
      </c>
      <c r="BF235" t="str">
        <f>'USER FEEDBACK'!$Q$11</f>
        <v>Missing Information</v>
      </c>
      <c r="BG235" t="str">
        <f>'USER FEEDBACK'!$Q$14</f>
        <v>No</v>
      </c>
      <c r="BH235" t="str">
        <f>'USER FEEDBACK'!$Q$20&amp;" "&amp;'USER FEEDBACK'!$Q$21&amp;" "&amp;'USER FEEDBACK'!$Q$22</f>
        <v xml:space="preserve">  - -  - -</v>
      </c>
      <c r="BI235" t="str">
        <f>'USER FORM1'!$C$65</f>
        <v>VERSION 2</v>
      </c>
      <c r="BJ235">
        <f>'USER FORM4'!$G$38</f>
        <v>0</v>
      </c>
      <c r="BK235">
        <f>'USER FEEDBACK'!$V$7</f>
        <v>0</v>
      </c>
      <c r="BL235" t="str">
        <f>(IF(OR('USER FEEDBACK'!$Z$64,'USER FEEDBACK'!$Z$31="Q4R"),"Y","N"))</f>
        <v>N</v>
      </c>
      <c r="BM235">
        <f>'USER FORM1'!$D$25</f>
        <v>0</v>
      </c>
      <c r="BN235">
        <f>'USER FORM1'!$D$26</f>
        <v>0</v>
      </c>
      <c r="BO235">
        <f>'USER FORM1'!$D$27</f>
        <v>0</v>
      </c>
      <c r="BP235" t="str">
        <f>IF('USER FEEDBACK'!$AA$64=TRUE, "Y","N")</f>
        <v>N</v>
      </c>
      <c r="BQ235" t="str">
        <f>IF('USER FEEDBACK'!$AC$64=TRUE, "Y","N")</f>
        <v>N</v>
      </c>
      <c r="BR235" t="str">
        <f>IF('USER FEEDBACK'!$AB$64=TRUE, "Y","N")</f>
        <v>N</v>
      </c>
      <c r="BS235" t="str">
        <f>IF('USER FEEDBACK'!$AD$64=TRUE, "Y","N")</f>
        <v>N</v>
      </c>
      <c r="BT235" t="str">
        <f>IF('USER FEEDBACK'!$AE$64=TRUE, "Y","N")</f>
        <v>N</v>
      </c>
      <c r="BU235" t="str">
        <f>IF('USER FEEDBACK'!$AF$64=TRUE, "Y","N")</f>
        <v>N</v>
      </c>
      <c r="BV235">
        <f>'CHECK CONTEXT'!$B$8</f>
        <v>0</v>
      </c>
      <c r="BW235" s="15">
        <f>'CHECK CONTEXT'!$B$12</f>
        <v>0</v>
      </c>
      <c r="BX235">
        <f>'CHECK CONTEXT'!$I$5</f>
        <v>0</v>
      </c>
      <c r="BY235">
        <f ca="1">SUM('USER FEEDBACK'!$G$7:$G$17)</f>
        <v>0</v>
      </c>
      <c r="BZ235">
        <f>'CHECK CONTEXT'!$B$5</f>
        <v>0</v>
      </c>
      <c r="CA235">
        <f>'CHECK CONTEXT'!$B$6</f>
        <v>0</v>
      </c>
      <c r="CB235">
        <f>'CHECK CONTEXT'!$B$7</f>
        <v>0</v>
      </c>
      <c r="CC235">
        <f>'CHECK CONTEXT'!$B$8</f>
        <v>0</v>
      </c>
      <c r="CD235">
        <f>'CHECK CONTEXT'!$B$9</f>
        <v>0</v>
      </c>
    </row>
    <row r="236" spans="1:82">
      <c r="A236" s="332" t="str">
        <f>IF('USER FORM1'!$C$10="","",'USER FORM1'!$C$10)</f>
        <v/>
      </c>
      <c r="B236" s="332" t="str">
        <f>IF('USER FORM1'!$D$10="","",'USER FORM1'!$D$10)</f>
        <v/>
      </c>
      <c r="C236" s="332" t="str">
        <f>TRIM(IF('USER FORM1'!$E$10="", "",'USER FORM1'!$E$10))</f>
        <v/>
      </c>
      <c r="D236" s="332" t="str">
        <f>IF('USER FORM1'!$F$10="","",'USER FORM1'!$F$10)</f>
        <v/>
      </c>
      <c r="E236" s="332" t="str">
        <f>IF('USER FORM1'!$G$10="", "",'USER FORM1'!$G$10)</f>
        <v/>
      </c>
      <c r="F236" s="333" t="s">
        <v>16108</v>
      </c>
      <c r="G236" s="14"/>
      <c r="H236" s="14"/>
      <c r="I236" s="14"/>
      <c r="J236" s="14"/>
      <c r="K236" s="14"/>
      <c r="L236" s="14"/>
      <c r="M236" s="343"/>
      <c r="N236" s="343"/>
      <c r="O236" s="343"/>
      <c r="P236" s="14"/>
      <c r="Q236" s="14"/>
      <c r="R236" s="14"/>
      <c r="S236" s="14"/>
      <c r="T236" s="14"/>
      <c r="U236" s="327" t="str">
        <f>IF('USER FORM4'!E14="","",'USER FORM4'!E14)</f>
        <v/>
      </c>
      <c r="V236" s="14"/>
      <c r="W236" s="327" t="str">
        <f>IF('USER FORM4'!F14="","",'USER FORM4'!F14)</f>
        <v/>
      </c>
      <c r="X236" s="327" t="str">
        <f>IF('USER FORM4'!G14="","",'USER FORM4'!G14)</f>
        <v/>
      </c>
      <c r="Y236" s="14"/>
      <c r="Z236" s="327" t="str">
        <f>IF('USER FORM4'!H14="","",'USER FORM4'!H14)</f>
        <v/>
      </c>
      <c r="AA236" s="327" t="str">
        <f>IF('USER FORM4'!I14="","",'USER FORM4'!I14)</f>
        <v/>
      </c>
      <c r="AB236" s="327" t="str">
        <f>IF('USER FORM4'!J14="","",'USER FORM4'!J14)</f>
        <v/>
      </c>
      <c r="AC236" s="14"/>
      <c r="AD236" s="327" t="str">
        <f>IF('USER FORM4'!L14="","",'USER FORM4'!L14)</f>
        <v/>
      </c>
      <c r="AE236" s="327" t="str">
        <f>IF('USER FORM4'!M14="","",'USER FORM4'!M14)</f>
        <v/>
      </c>
      <c r="AF236" s="327" t="str">
        <f>IF('USER FORM4'!N14="","",'USER FORM4'!N14)</f>
        <v/>
      </c>
      <c r="AG236" s="327" t="str">
        <f>IF('USER FORM4'!AB14="","",'USER FORM4'!AB14)</f>
        <v/>
      </c>
      <c r="AH236" s="327" t="str">
        <f>'USER FORM4'!B14</f>
        <v>CHEMISTRY I</v>
      </c>
      <c r="AI236" s="327" t="str">
        <f>IF('USER FORM4'!D14="","",'USER FORM4'!D14)</f>
        <v/>
      </c>
      <c r="AJ236" s="327" t="str">
        <f>IF('USER FORM4'!O14="","",'USER FORM4'!O14)</f>
        <v/>
      </c>
      <c r="AK236" s="327" t="str">
        <f>IF('USER FORM4'!P14="","",'USER FORM4'!P14)</f>
        <v/>
      </c>
      <c r="AL236" s="327">
        <f>'USER FORM4'!AH14</f>
        <v>0</v>
      </c>
      <c r="AM236" s="332" t="str">
        <f>'USER FORM3'!$AY$17</f>
        <v/>
      </c>
      <c r="AN236" s="335" t="str">
        <f>'USER FORM3'!$AY$24</f>
        <v/>
      </c>
      <c r="AO236" s="336" t="str">
        <f>'USER FORM3'!$AY$18</f>
        <v/>
      </c>
      <c r="AP236" s="336" t="str">
        <f>'USER FORM3'!$AY$20</f>
        <v/>
      </c>
      <c r="AQ236" s="337" t="str">
        <f>'USER FORM3'!$AY$19</f>
        <v/>
      </c>
      <c r="AR236" s="337" t="str">
        <f>'USER FORM3'!$AY$22</f>
        <v/>
      </c>
      <c r="AS236" s="436" t="str">
        <f>'USER FORM3'!$AY$36</f>
        <v/>
      </c>
      <c r="AT236" s="336">
        <f>'USER FORM3'!$AY$23</f>
        <v>1</v>
      </c>
      <c r="AU236" s="336" t="str">
        <f>'USER FORM3'!$AY$21</f>
        <v/>
      </c>
      <c r="AV236" s="337" t="str">
        <f>IFERROR('USER FORM3'!$AY$25,"")</f>
        <v/>
      </c>
      <c r="AW236" s="338">
        <f>COUNTIFS(DEGREE_TYPE,"Bachelor",'USER FORM2'!$N$10:$N$21,"PROGRAM GRADUATED")+COUNTIFS(DEGREE_TYPE,"Bachelor",'USER FORM2'!$N$10:$N$21,"PROGRAM IN PROGRESS")</f>
        <v>0</v>
      </c>
      <c r="AX236" s="338">
        <f t="shared" si="6"/>
        <v>0</v>
      </c>
      <c r="AY236" s="338">
        <f t="shared" si="7"/>
        <v>0</v>
      </c>
      <c r="AZ236" s="332" t="str">
        <f>'USER FORM2'!$AQ$3</f>
        <v/>
      </c>
      <c r="BA236" s="337" t="str">
        <f>'USER FORM5'!$AP$2</f>
        <v/>
      </c>
      <c r="BB236" s="332" t="str">
        <f>IF('USER FORM5'!$AE$2=0,"",'USER FORM5'!$AE$2)</f>
        <v>NO</v>
      </c>
      <c r="BC236" s="337" t="str">
        <f>'USER FORM5'!$AZ$2</f>
        <v>NO EXTC</v>
      </c>
      <c r="BD236" s="332" t="str">
        <f>IF('USER FEEDBACK'!$C$47=0,"",'USER FEEDBACK'!$C$47)</f>
        <v/>
      </c>
      <c r="BE236" t="str">
        <f>'USER FEEDBACK'!$Q$8</f>
        <v>NO</v>
      </c>
      <c r="BF236" t="str">
        <f>'USER FEEDBACK'!$Q$11</f>
        <v>Missing Information</v>
      </c>
      <c r="BG236" t="str">
        <f>'USER FEEDBACK'!$Q$14</f>
        <v>No</v>
      </c>
      <c r="BH236" t="str">
        <f>'USER FEEDBACK'!$Q$20&amp;" "&amp;'USER FEEDBACK'!$Q$21&amp;" "&amp;'USER FEEDBACK'!$Q$22</f>
        <v xml:space="preserve">  - -  - -</v>
      </c>
      <c r="BI236" t="str">
        <f>'USER FORM1'!$C$65</f>
        <v>VERSION 2</v>
      </c>
      <c r="BJ236">
        <f>'USER FORM4'!$G$38</f>
        <v>0</v>
      </c>
      <c r="BK236">
        <f>'USER FEEDBACK'!$V$7</f>
        <v>0</v>
      </c>
      <c r="BL236" t="str">
        <f>(IF(OR('USER FEEDBACK'!$Z$64,'USER FEEDBACK'!$Z$31="Q4R"),"Y","N"))</f>
        <v>N</v>
      </c>
      <c r="BM236">
        <f>'USER FORM1'!$D$25</f>
        <v>0</v>
      </c>
      <c r="BN236">
        <f>'USER FORM1'!$D$26</f>
        <v>0</v>
      </c>
      <c r="BO236">
        <f>'USER FORM1'!$D$27</f>
        <v>0</v>
      </c>
      <c r="BP236" t="str">
        <f>IF('USER FEEDBACK'!$AA$64=TRUE, "Y","N")</f>
        <v>N</v>
      </c>
      <c r="BQ236" t="str">
        <f>IF('USER FEEDBACK'!$AC$64=TRUE, "Y","N")</f>
        <v>N</v>
      </c>
      <c r="BR236" t="str">
        <f>IF('USER FEEDBACK'!$AB$64=TRUE, "Y","N")</f>
        <v>N</v>
      </c>
      <c r="BS236" t="str">
        <f>IF('USER FEEDBACK'!$AD$64=TRUE, "Y","N")</f>
        <v>N</v>
      </c>
      <c r="BT236" t="str">
        <f>IF('USER FEEDBACK'!$AE$64=TRUE, "Y","N")</f>
        <v>N</v>
      </c>
      <c r="BU236" t="str">
        <f>IF('USER FEEDBACK'!$AF$64=TRUE, "Y","N")</f>
        <v>N</v>
      </c>
      <c r="BV236">
        <f>'CHECK CONTEXT'!$B$8</f>
        <v>0</v>
      </c>
      <c r="BW236" s="15">
        <f>'CHECK CONTEXT'!$B$12</f>
        <v>0</v>
      </c>
      <c r="BX236">
        <f>'CHECK CONTEXT'!$I$5</f>
        <v>0</v>
      </c>
      <c r="BY236">
        <f ca="1">SUM('USER FEEDBACK'!$G$7:$G$17)</f>
        <v>0</v>
      </c>
      <c r="BZ236">
        <f>'CHECK CONTEXT'!$B$5</f>
        <v>0</v>
      </c>
      <c r="CA236">
        <f>'CHECK CONTEXT'!$B$6</f>
        <v>0</v>
      </c>
      <c r="CB236">
        <f>'CHECK CONTEXT'!$B$7</f>
        <v>0</v>
      </c>
      <c r="CC236">
        <f>'CHECK CONTEXT'!$B$8</f>
        <v>0</v>
      </c>
      <c r="CD236">
        <f>'CHECK CONTEXT'!$B$9</f>
        <v>0</v>
      </c>
    </row>
    <row r="237" spans="1:82">
      <c r="A237" s="332" t="str">
        <f>IF('USER FORM1'!$C$10="","",'USER FORM1'!$C$10)</f>
        <v/>
      </c>
      <c r="B237" s="332" t="str">
        <f>IF('USER FORM1'!$D$10="","",'USER FORM1'!$D$10)</f>
        <v/>
      </c>
      <c r="C237" s="332" t="str">
        <f>TRIM(IF('USER FORM1'!$E$10="", "",'USER FORM1'!$E$10))</f>
        <v/>
      </c>
      <c r="D237" s="332" t="str">
        <f>IF('USER FORM1'!$F$10="","",'USER FORM1'!$F$10)</f>
        <v/>
      </c>
      <c r="E237" s="332" t="str">
        <f>IF('USER FORM1'!$G$10="", "",'USER FORM1'!$G$10)</f>
        <v/>
      </c>
      <c r="F237" s="333" t="s">
        <v>16108</v>
      </c>
      <c r="G237" s="14"/>
      <c r="H237" s="14"/>
      <c r="I237" s="14"/>
      <c r="J237" s="14"/>
      <c r="K237" s="14"/>
      <c r="L237" s="14"/>
      <c r="M237" s="343"/>
      <c r="N237" s="343"/>
      <c r="O237" s="343"/>
      <c r="P237" s="14"/>
      <c r="Q237" s="14"/>
      <c r="R237" s="14"/>
      <c r="S237" s="14"/>
      <c r="T237" s="14"/>
      <c r="U237" s="327" t="str">
        <f>IF('USER FORM4'!E15="","",'USER FORM4'!E15)</f>
        <v/>
      </c>
      <c r="V237" s="14"/>
      <c r="W237" s="327" t="str">
        <f>IF('USER FORM4'!F15="","",'USER FORM4'!F15)</f>
        <v/>
      </c>
      <c r="X237" s="327" t="str">
        <f>IF('USER FORM4'!G15="","",'USER FORM4'!G15)</f>
        <v/>
      </c>
      <c r="Y237" s="14"/>
      <c r="Z237" s="327" t="str">
        <f>IF('USER FORM4'!H15="","",'USER FORM4'!H15)</f>
        <v/>
      </c>
      <c r="AA237" s="327" t="str">
        <f>IF('USER FORM4'!I15="","",'USER FORM4'!I15)</f>
        <v/>
      </c>
      <c r="AB237" s="327" t="str">
        <f>IF('USER FORM4'!J15="","",'USER FORM4'!J15)</f>
        <v/>
      </c>
      <c r="AC237" s="14"/>
      <c r="AD237" s="327" t="str">
        <f>IF('USER FORM4'!L15="","",'USER FORM4'!L15)</f>
        <v/>
      </c>
      <c r="AE237" s="327" t="str">
        <f>IF('USER FORM4'!M15="","",'USER FORM4'!M15)</f>
        <v/>
      </c>
      <c r="AF237" s="327" t="str">
        <f>IF('USER FORM4'!N15="","",'USER FORM4'!N15)</f>
        <v/>
      </c>
      <c r="AG237" s="327" t="str">
        <f>IF('USER FORM4'!AB15="","",'USER FORM4'!AB15)</f>
        <v/>
      </c>
      <c r="AH237" s="327" t="str">
        <f>'USER FORM4'!B15</f>
        <v>CHEMISTRY II</v>
      </c>
      <c r="AI237" s="327" t="str">
        <f>IF('USER FORM4'!D15="","",'USER FORM4'!D15)</f>
        <v/>
      </c>
      <c r="AJ237" s="327" t="str">
        <f>IF('USER FORM4'!O15="","",'USER FORM4'!O15)</f>
        <v/>
      </c>
      <c r="AK237" s="327" t="str">
        <f>IF('USER FORM4'!P15="","",'USER FORM4'!P15)</f>
        <v/>
      </c>
      <c r="AL237" s="327">
        <f>'USER FORM4'!AH15</f>
        <v>0</v>
      </c>
      <c r="AM237" s="332" t="str">
        <f>'USER FORM3'!$AY$17</f>
        <v/>
      </c>
      <c r="AN237" s="335" t="str">
        <f>'USER FORM3'!$AY$24</f>
        <v/>
      </c>
      <c r="AO237" s="336" t="str">
        <f>'USER FORM3'!$AY$18</f>
        <v/>
      </c>
      <c r="AP237" s="336" t="str">
        <f>'USER FORM3'!$AY$20</f>
        <v/>
      </c>
      <c r="AQ237" s="337" t="str">
        <f>'USER FORM3'!$AY$19</f>
        <v/>
      </c>
      <c r="AR237" s="337" t="str">
        <f>'USER FORM3'!$AY$22</f>
        <v/>
      </c>
      <c r="AS237" s="436" t="str">
        <f>'USER FORM3'!$AY$36</f>
        <v/>
      </c>
      <c r="AT237" s="336">
        <f>'USER FORM3'!$AY$23</f>
        <v>1</v>
      </c>
      <c r="AU237" s="336" t="str">
        <f>'USER FORM3'!$AY$21</f>
        <v/>
      </c>
      <c r="AV237" s="337" t="str">
        <f>IFERROR('USER FORM3'!$AY$25,"")</f>
        <v/>
      </c>
      <c r="AW237" s="338">
        <f>COUNTIFS(DEGREE_TYPE,"Bachelor",'USER FORM2'!$N$10:$N$21,"PROGRAM GRADUATED")+COUNTIFS(DEGREE_TYPE,"Bachelor",'USER FORM2'!$N$10:$N$21,"PROGRAM IN PROGRESS")</f>
        <v>0</v>
      </c>
      <c r="AX237" s="338">
        <f t="shared" si="6"/>
        <v>0</v>
      </c>
      <c r="AY237" s="338">
        <f t="shared" si="7"/>
        <v>0</v>
      </c>
      <c r="AZ237" s="332" t="str">
        <f>'USER FORM2'!$AQ$3</f>
        <v/>
      </c>
      <c r="BA237" s="337" t="str">
        <f>'USER FORM5'!$AP$2</f>
        <v/>
      </c>
      <c r="BB237" s="332" t="str">
        <f>IF('USER FORM5'!$AE$2=0,"",'USER FORM5'!$AE$2)</f>
        <v>NO</v>
      </c>
      <c r="BC237" s="337" t="str">
        <f>'USER FORM5'!$AZ$2</f>
        <v>NO EXTC</v>
      </c>
      <c r="BD237" s="332" t="str">
        <f>IF('USER FEEDBACK'!$C$47=0,"",'USER FEEDBACK'!$C$47)</f>
        <v/>
      </c>
      <c r="BE237" t="str">
        <f>'USER FEEDBACK'!$Q$8</f>
        <v>NO</v>
      </c>
      <c r="BF237" t="str">
        <f>'USER FEEDBACK'!$Q$11</f>
        <v>Missing Information</v>
      </c>
      <c r="BG237" t="str">
        <f>'USER FEEDBACK'!$Q$14</f>
        <v>No</v>
      </c>
      <c r="BH237" t="str">
        <f>'USER FEEDBACK'!$Q$20&amp;" "&amp;'USER FEEDBACK'!$Q$21&amp;" "&amp;'USER FEEDBACK'!$Q$22</f>
        <v xml:space="preserve">  - -  - -</v>
      </c>
      <c r="BI237" t="str">
        <f>'USER FORM1'!$C$65</f>
        <v>VERSION 2</v>
      </c>
      <c r="BJ237">
        <f>'USER FORM4'!$G$38</f>
        <v>0</v>
      </c>
      <c r="BK237">
        <f>'USER FEEDBACK'!$V$7</f>
        <v>0</v>
      </c>
      <c r="BL237" t="str">
        <f>(IF(OR('USER FEEDBACK'!$Z$64,'USER FEEDBACK'!$Z$31="Q4R"),"Y","N"))</f>
        <v>N</v>
      </c>
      <c r="BM237">
        <f>'USER FORM1'!$D$25</f>
        <v>0</v>
      </c>
      <c r="BN237">
        <f>'USER FORM1'!$D$26</f>
        <v>0</v>
      </c>
      <c r="BO237">
        <f>'USER FORM1'!$D$27</f>
        <v>0</v>
      </c>
      <c r="BP237" t="str">
        <f>IF('USER FEEDBACK'!$AA$64=TRUE, "Y","N")</f>
        <v>N</v>
      </c>
      <c r="BQ237" t="str">
        <f>IF('USER FEEDBACK'!$AC$64=TRUE, "Y","N")</f>
        <v>N</v>
      </c>
      <c r="BR237" t="str">
        <f>IF('USER FEEDBACK'!$AB$64=TRUE, "Y","N")</f>
        <v>N</v>
      </c>
      <c r="BS237" t="str">
        <f>IF('USER FEEDBACK'!$AD$64=TRUE, "Y","N")</f>
        <v>N</v>
      </c>
      <c r="BT237" t="str">
        <f>IF('USER FEEDBACK'!$AE$64=TRUE, "Y","N")</f>
        <v>N</v>
      </c>
      <c r="BU237" t="str">
        <f>IF('USER FEEDBACK'!$AF$64=TRUE, "Y","N")</f>
        <v>N</v>
      </c>
      <c r="BV237">
        <f>'CHECK CONTEXT'!$B$8</f>
        <v>0</v>
      </c>
      <c r="BW237" s="15">
        <f>'CHECK CONTEXT'!$B$12</f>
        <v>0</v>
      </c>
      <c r="BX237">
        <f>'CHECK CONTEXT'!$I$5</f>
        <v>0</v>
      </c>
      <c r="BY237">
        <f ca="1">SUM('USER FEEDBACK'!$G$7:$G$17)</f>
        <v>0</v>
      </c>
      <c r="BZ237">
        <f>'CHECK CONTEXT'!$B$5</f>
        <v>0</v>
      </c>
      <c r="CA237">
        <f>'CHECK CONTEXT'!$B$6</f>
        <v>0</v>
      </c>
      <c r="CB237">
        <f>'CHECK CONTEXT'!$B$7</f>
        <v>0</v>
      </c>
      <c r="CC237">
        <f>'CHECK CONTEXT'!$B$8</f>
        <v>0</v>
      </c>
      <c r="CD237">
        <f>'CHECK CONTEXT'!$B$9</f>
        <v>0</v>
      </c>
    </row>
    <row r="238" spans="1:82">
      <c r="A238" s="332" t="str">
        <f>IF('USER FORM1'!$C$10="","",'USER FORM1'!$C$10)</f>
        <v/>
      </c>
      <c r="B238" s="332" t="str">
        <f>IF('USER FORM1'!$D$10="","",'USER FORM1'!$D$10)</f>
        <v/>
      </c>
      <c r="C238" s="332" t="str">
        <f>TRIM(IF('USER FORM1'!$E$10="", "",'USER FORM1'!$E$10))</f>
        <v/>
      </c>
      <c r="D238" s="332" t="str">
        <f>IF('USER FORM1'!$F$10="","",'USER FORM1'!$F$10)</f>
        <v/>
      </c>
      <c r="E238" s="332" t="str">
        <f>IF('USER FORM1'!$G$10="", "",'USER FORM1'!$G$10)</f>
        <v/>
      </c>
      <c r="F238" s="333" t="s">
        <v>16108</v>
      </c>
      <c r="G238" s="14"/>
      <c r="H238" s="14"/>
      <c r="I238" s="14"/>
      <c r="J238" s="14"/>
      <c r="K238" s="14"/>
      <c r="L238" s="14"/>
      <c r="M238" s="343"/>
      <c r="N238" s="343"/>
      <c r="O238" s="343"/>
      <c r="P238" s="14"/>
      <c r="Q238" s="14"/>
      <c r="R238" s="14"/>
      <c r="S238" s="14"/>
      <c r="T238" s="14"/>
      <c r="U238" s="327" t="str">
        <f>IF('USER FORM4'!E16="","",'USER FORM4'!E16)</f>
        <v/>
      </c>
      <c r="V238" s="14"/>
      <c r="W238" s="327" t="str">
        <f>IF('USER FORM4'!F16="","",'USER FORM4'!F16)</f>
        <v/>
      </c>
      <c r="X238" s="327" t="str">
        <f>IF('USER FORM4'!G16="","",'USER FORM4'!G16)</f>
        <v/>
      </c>
      <c r="Y238" s="14"/>
      <c r="Z238" s="327" t="str">
        <f>IF('USER FORM4'!H16="","",'USER FORM4'!H16)</f>
        <v/>
      </c>
      <c r="AA238" s="327" t="str">
        <f>IF('USER FORM4'!I16="","",'USER FORM4'!I16)</f>
        <v/>
      </c>
      <c r="AB238" s="327" t="str">
        <f>IF('USER FORM4'!J16="","",'USER FORM4'!J16)</f>
        <v/>
      </c>
      <c r="AC238" s="14"/>
      <c r="AD238" s="327" t="str">
        <f>IF('USER FORM4'!L16="","",'USER FORM4'!L16)</f>
        <v/>
      </c>
      <c r="AE238" s="327" t="str">
        <f>IF('USER FORM4'!M16="","",'USER FORM4'!M16)</f>
        <v/>
      </c>
      <c r="AF238" s="327" t="str">
        <f>IF('USER FORM4'!N16="","",'USER FORM4'!N16)</f>
        <v/>
      </c>
      <c r="AG238" s="327" t="str">
        <f>IF('USER FORM4'!AB16="","",'USER FORM4'!AB16)</f>
        <v/>
      </c>
      <c r="AH238" s="327" t="str">
        <f>'USER FORM4'!B16</f>
        <v>CHEMISTRY I &amp; II</v>
      </c>
      <c r="AI238" s="327" t="str">
        <f>IF('USER FORM4'!D16="","",'USER FORM4'!D16)</f>
        <v/>
      </c>
      <c r="AJ238" s="327" t="str">
        <f>IF('USER FORM4'!O16="","",'USER FORM4'!O16)</f>
        <v/>
      </c>
      <c r="AK238" s="327" t="str">
        <f>IF('USER FORM4'!P16="","",'USER FORM4'!P16)</f>
        <v/>
      </c>
      <c r="AL238" s="327">
        <f>'USER FORM4'!AH16</f>
        <v>0</v>
      </c>
      <c r="AM238" s="332" t="str">
        <f>'USER FORM3'!$AY$17</f>
        <v/>
      </c>
      <c r="AN238" s="335" t="str">
        <f>'USER FORM3'!$AY$24</f>
        <v/>
      </c>
      <c r="AO238" s="336" t="str">
        <f>'USER FORM3'!$AY$18</f>
        <v/>
      </c>
      <c r="AP238" s="336" t="str">
        <f>'USER FORM3'!$AY$20</f>
        <v/>
      </c>
      <c r="AQ238" s="337" t="str">
        <f>'USER FORM3'!$AY$19</f>
        <v/>
      </c>
      <c r="AR238" s="337" t="str">
        <f>'USER FORM3'!$AY$22</f>
        <v/>
      </c>
      <c r="AS238" s="436" t="str">
        <f>'USER FORM3'!$AY$36</f>
        <v/>
      </c>
      <c r="AT238" s="336">
        <f>'USER FORM3'!$AY$23</f>
        <v>1</v>
      </c>
      <c r="AU238" s="336" t="str">
        <f>'USER FORM3'!$AY$21</f>
        <v/>
      </c>
      <c r="AV238" s="337" t="str">
        <f>IFERROR('USER FORM3'!$AY$25,"")</f>
        <v/>
      </c>
      <c r="AW238" s="338">
        <f>COUNTIFS(DEGREE_TYPE,"Bachelor",'USER FORM2'!$N$10:$N$21,"PROGRAM GRADUATED")+COUNTIFS(DEGREE_TYPE,"Bachelor",'USER FORM2'!$N$10:$N$21,"PROGRAM IN PROGRESS")</f>
        <v>0</v>
      </c>
      <c r="AX238" s="338">
        <f t="shared" si="6"/>
        <v>0</v>
      </c>
      <c r="AY238" s="338">
        <f t="shared" si="7"/>
        <v>0</v>
      </c>
      <c r="AZ238" s="332" t="str">
        <f>'USER FORM2'!$AQ$3</f>
        <v/>
      </c>
      <c r="BA238" s="337" t="str">
        <f>'USER FORM5'!$AP$2</f>
        <v/>
      </c>
      <c r="BB238" s="332" t="str">
        <f>IF('USER FORM5'!$AE$2=0,"",'USER FORM5'!$AE$2)</f>
        <v>NO</v>
      </c>
      <c r="BC238" s="337" t="str">
        <f>'USER FORM5'!$AZ$2</f>
        <v>NO EXTC</v>
      </c>
      <c r="BD238" s="332" t="str">
        <f>IF('USER FEEDBACK'!$C$47=0,"",'USER FEEDBACK'!$C$47)</f>
        <v/>
      </c>
      <c r="BE238" t="str">
        <f>'USER FEEDBACK'!$Q$8</f>
        <v>NO</v>
      </c>
      <c r="BF238" t="str">
        <f>'USER FEEDBACK'!$Q$11</f>
        <v>Missing Information</v>
      </c>
      <c r="BG238" t="str">
        <f>'USER FEEDBACK'!$Q$14</f>
        <v>No</v>
      </c>
      <c r="BH238" t="str">
        <f>'USER FEEDBACK'!$Q$20&amp;" "&amp;'USER FEEDBACK'!$Q$21&amp;" "&amp;'USER FEEDBACK'!$Q$22</f>
        <v xml:space="preserve">  - -  - -</v>
      </c>
      <c r="BI238" t="str">
        <f>'USER FORM1'!$C$65</f>
        <v>VERSION 2</v>
      </c>
      <c r="BJ238">
        <f>'USER FORM4'!$G$38</f>
        <v>0</v>
      </c>
      <c r="BK238">
        <f>'USER FEEDBACK'!$V$7</f>
        <v>0</v>
      </c>
      <c r="BL238" t="str">
        <f>(IF(OR('USER FEEDBACK'!$Z$64,'USER FEEDBACK'!$Z$31="Q4R"),"Y","N"))</f>
        <v>N</v>
      </c>
      <c r="BM238">
        <f>'USER FORM1'!$D$25</f>
        <v>0</v>
      </c>
      <c r="BN238">
        <f>'USER FORM1'!$D$26</f>
        <v>0</v>
      </c>
      <c r="BO238">
        <f>'USER FORM1'!$D$27</f>
        <v>0</v>
      </c>
      <c r="BP238" t="str">
        <f>IF('USER FEEDBACK'!$AA$64=TRUE, "Y","N")</f>
        <v>N</v>
      </c>
      <c r="BQ238" t="str">
        <f>IF('USER FEEDBACK'!$AC$64=TRUE, "Y","N")</f>
        <v>N</v>
      </c>
      <c r="BR238" t="str">
        <f>IF('USER FEEDBACK'!$AB$64=TRUE, "Y","N")</f>
        <v>N</v>
      </c>
      <c r="BS238" t="str">
        <f>IF('USER FEEDBACK'!$AD$64=TRUE, "Y","N")</f>
        <v>N</v>
      </c>
      <c r="BT238" t="str">
        <f>IF('USER FEEDBACK'!$AE$64=TRUE, "Y","N")</f>
        <v>N</v>
      </c>
      <c r="BU238" t="str">
        <f>IF('USER FEEDBACK'!$AF$64=TRUE, "Y","N")</f>
        <v>N</v>
      </c>
      <c r="BV238">
        <f>'CHECK CONTEXT'!$B$8</f>
        <v>0</v>
      </c>
      <c r="BW238" s="15">
        <f>'CHECK CONTEXT'!$B$12</f>
        <v>0</v>
      </c>
      <c r="BX238">
        <f>'CHECK CONTEXT'!$I$5</f>
        <v>0</v>
      </c>
      <c r="BY238">
        <f ca="1">SUM('USER FEEDBACK'!$G$7:$G$17)</f>
        <v>0</v>
      </c>
      <c r="BZ238">
        <f>'CHECK CONTEXT'!$B$5</f>
        <v>0</v>
      </c>
      <c r="CA238">
        <f>'CHECK CONTEXT'!$B$6</f>
        <v>0</v>
      </c>
      <c r="CB238">
        <f>'CHECK CONTEXT'!$B$7</f>
        <v>0</v>
      </c>
      <c r="CC238">
        <f>'CHECK CONTEXT'!$B$8</f>
        <v>0</v>
      </c>
      <c r="CD238">
        <f>'CHECK CONTEXT'!$B$9</f>
        <v>0</v>
      </c>
    </row>
    <row r="239" spans="1:82">
      <c r="A239" s="332" t="str">
        <f>IF('USER FORM1'!$C$10="","",'USER FORM1'!$C$10)</f>
        <v/>
      </c>
      <c r="B239" s="332" t="str">
        <f>IF('USER FORM1'!$D$10="","",'USER FORM1'!$D$10)</f>
        <v/>
      </c>
      <c r="C239" s="332" t="str">
        <f>TRIM(IF('USER FORM1'!$E$10="", "",'USER FORM1'!$E$10))</f>
        <v/>
      </c>
      <c r="D239" s="332" t="str">
        <f>IF('USER FORM1'!$F$10="","",'USER FORM1'!$F$10)</f>
        <v/>
      </c>
      <c r="E239" s="332" t="str">
        <f>IF('USER FORM1'!$G$10="", "",'USER FORM1'!$G$10)</f>
        <v/>
      </c>
      <c r="F239" s="333" t="s">
        <v>16108</v>
      </c>
      <c r="G239" s="14"/>
      <c r="H239" s="14"/>
      <c r="I239" s="14"/>
      <c r="J239" s="14"/>
      <c r="K239" s="14"/>
      <c r="L239" s="14"/>
      <c r="M239" s="343"/>
      <c r="N239" s="343"/>
      <c r="O239" s="343"/>
      <c r="P239" s="14"/>
      <c r="Q239" s="14"/>
      <c r="R239" s="14"/>
      <c r="S239" s="14"/>
      <c r="T239" s="14"/>
      <c r="U239" s="327" t="str">
        <f>IF('USER FORM4'!E17="","",'USER FORM4'!E17)</f>
        <v/>
      </c>
      <c r="V239" s="14"/>
      <c r="W239" s="327" t="str">
        <f>IF('USER FORM4'!F17="","",'USER FORM4'!F17)</f>
        <v/>
      </c>
      <c r="X239" s="327" t="str">
        <f>IF('USER FORM4'!G17="","",'USER FORM4'!G17)</f>
        <v/>
      </c>
      <c r="Y239" s="14"/>
      <c r="Z239" s="327" t="str">
        <f>IF('USER FORM4'!H17="","",'USER FORM4'!H17)</f>
        <v/>
      </c>
      <c r="AA239" s="327" t="str">
        <f>IF('USER FORM4'!I17="","",'USER FORM4'!I17)</f>
        <v/>
      </c>
      <c r="AB239" s="327" t="str">
        <f>IF('USER FORM4'!J17="","",'USER FORM4'!J17)</f>
        <v/>
      </c>
      <c r="AC239" s="14"/>
      <c r="AD239" s="327" t="str">
        <f>IF('USER FORM4'!L17="","",'USER FORM4'!L17)</f>
        <v/>
      </c>
      <c r="AE239" s="327" t="str">
        <f>IF('USER FORM4'!M17="","",'USER FORM4'!M17)</f>
        <v/>
      </c>
      <c r="AF239" s="327" t="str">
        <f>IF('USER FORM4'!N17="","",'USER FORM4'!N17)</f>
        <v/>
      </c>
      <c r="AG239" s="327" t="str">
        <f>IF('USER FORM4'!AB17="","",'USER FORM4'!AB17)</f>
        <v/>
      </c>
      <c r="AH239" s="327" t="str">
        <f>'USER FORM4'!B17</f>
        <v>PHYSICS I</v>
      </c>
      <c r="AI239" s="327" t="str">
        <f>IF('USER FORM4'!D17="","",'USER FORM4'!D17)</f>
        <v/>
      </c>
      <c r="AJ239" s="327" t="str">
        <f>IF('USER FORM4'!O17="","",'USER FORM4'!O17)</f>
        <v/>
      </c>
      <c r="AK239" s="327" t="str">
        <f>IF('USER FORM4'!P17="","",'USER FORM4'!P17)</f>
        <v/>
      </c>
      <c r="AL239" s="327">
        <f>'USER FORM4'!AH17</f>
        <v>0</v>
      </c>
      <c r="AM239" s="332" t="str">
        <f>'USER FORM3'!$AY$17</f>
        <v/>
      </c>
      <c r="AN239" s="335" t="str">
        <f>'USER FORM3'!$AY$24</f>
        <v/>
      </c>
      <c r="AO239" s="336" t="str">
        <f>'USER FORM3'!$AY$18</f>
        <v/>
      </c>
      <c r="AP239" s="336" t="str">
        <f>'USER FORM3'!$AY$20</f>
        <v/>
      </c>
      <c r="AQ239" s="337" t="str">
        <f>'USER FORM3'!$AY$19</f>
        <v/>
      </c>
      <c r="AR239" s="337" t="str">
        <f>'USER FORM3'!$AY$22</f>
        <v/>
      </c>
      <c r="AS239" s="436" t="str">
        <f>'USER FORM3'!$AY$36</f>
        <v/>
      </c>
      <c r="AT239" s="336">
        <f>'USER FORM3'!$AY$23</f>
        <v>1</v>
      </c>
      <c r="AU239" s="336" t="str">
        <f>'USER FORM3'!$AY$21</f>
        <v/>
      </c>
      <c r="AV239" s="337" t="str">
        <f>IFERROR('USER FORM3'!$AY$25,"")</f>
        <v/>
      </c>
      <c r="AW239" s="338">
        <f>COUNTIFS(DEGREE_TYPE,"Bachelor",'USER FORM2'!$N$10:$N$21,"PROGRAM GRADUATED")+COUNTIFS(DEGREE_TYPE,"Bachelor",'USER FORM2'!$N$10:$N$21,"PROGRAM IN PROGRESS")</f>
        <v>0</v>
      </c>
      <c r="AX239" s="338">
        <f t="shared" si="6"/>
        <v>0</v>
      </c>
      <c r="AY239" s="338">
        <f t="shared" si="7"/>
        <v>0</v>
      </c>
      <c r="AZ239" s="332" t="str">
        <f>'USER FORM2'!$AQ$3</f>
        <v/>
      </c>
      <c r="BA239" s="337" t="str">
        <f>'USER FORM5'!$AP$2</f>
        <v/>
      </c>
      <c r="BB239" s="332" t="str">
        <f>IF('USER FORM5'!$AE$2=0,"",'USER FORM5'!$AE$2)</f>
        <v>NO</v>
      </c>
      <c r="BC239" s="337" t="str">
        <f>'USER FORM5'!$AZ$2</f>
        <v>NO EXTC</v>
      </c>
      <c r="BD239" s="332" t="str">
        <f>IF('USER FEEDBACK'!$C$47=0,"",'USER FEEDBACK'!$C$47)</f>
        <v/>
      </c>
      <c r="BE239" t="str">
        <f>'USER FEEDBACK'!$Q$8</f>
        <v>NO</v>
      </c>
      <c r="BF239" t="str">
        <f>'USER FEEDBACK'!$Q$11</f>
        <v>Missing Information</v>
      </c>
      <c r="BG239" t="str">
        <f>'USER FEEDBACK'!$Q$14</f>
        <v>No</v>
      </c>
      <c r="BH239" t="str">
        <f>'USER FEEDBACK'!$Q$20&amp;" "&amp;'USER FEEDBACK'!$Q$21&amp;" "&amp;'USER FEEDBACK'!$Q$22</f>
        <v xml:space="preserve">  - -  - -</v>
      </c>
      <c r="BI239" t="str">
        <f>'USER FORM1'!$C$65</f>
        <v>VERSION 2</v>
      </c>
      <c r="BJ239">
        <f>'USER FORM4'!$G$38</f>
        <v>0</v>
      </c>
      <c r="BK239">
        <f>'USER FEEDBACK'!$V$7</f>
        <v>0</v>
      </c>
      <c r="BL239" t="str">
        <f>(IF(OR('USER FEEDBACK'!$Z$64,'USER FEEDBACK'!$Z$31="Q4R"),"Y","N"))</f>
        <v>N</v>
      </c>
      <c r="BM239">
        <f>'USER FORM1'!$D$25</f>
        <v>0</v>
      </c>
      <c r="BN239">
        <f>'USER FORM1'!$D$26</f>
        <v>0</v>
      </c>
      <c r="BO239">
        <f>'USER FORM1'!$D$27</f>
        <v>0</v>
      </c>
      <c r="BP239" t="str">
        <f>IF('USER FEEDBACK'!$AA$64=TRUE, "Y","N")</f>
        <v>N</v>
      </c>
      <c r="BQ239" t="str">
        <f>IF('USER FEEDBACK'!$AC$64=TRUE, "Y","N")</f>
        <v>N</v>
      </c>
      <c r="BR239" t="str">
        <f>IF('USER FEEDBACK'!$AB$64=TRUE, "Y","N")</f>
        <v>N</v>
      </c>
      <c r="BS239" t="str">
        <f>IF('USER FEEDBACK'!$AD$64=TRUE, "Y","N")</f>
        <v>N</v>
      </c>
      <c r="BT239" t="str">
        <f>IF('USER FEEDBACK'!$AE$64=TRUE, "Y","N")</f>
        <v>N</v>
      </c>
      <c r="BU239" t="str">
        <f>IF('USER FEEDBACK'!$AF$64=TRUE, "Y","N")</f>
        <v>N</v>
      </c>
      <c r="BV239">
        <f>'CHECK CONTEXT'!$B$8</f>
        <v>0</v>
      </c>
      <c r="BW239" s="15">
        <f>'CHECK CONTEXT'!$B$12</f>
        <v>0</v>
      </c>
      <c r="BX239">
        <f>'CHECK CONTEXT'!$I$5</f>
        <v>0</v>
      </c>
      <c r="BY239">
        <f ca="1">SUM('USER FEEDBACK'!$G$7:$G$17)</f>
        <v>0</v>
      </c>
      <c r="BZ239">
        <f>'CHECK CONTEXT'!$B$5</f>
        <v>0</v>
      </c>
      <c r="CA239">
        <f>'CHECK CONTEXT'!$B$6</f>
        <v>0</v>
      </c>
      <c r="CB239">
        <f>'CHECK CONTEXT'!$B$7</f>
        <v>0</v>
      </c>
      <c r="CC239">
        <f>'CHECK CONTEXT'!$B$8</f>
        <v>0</v>
      </c>
      <c r="CD239">
        <f>'CHECK CONTEXT'!$B$9</f>
        <v>0</v>
      </c>
    </row>
    <row r="240" spans="1:82">
      <c r="A240" s="332" t="str">
        <f>IF('USER FORM1'!$C$10="","",'USER FORM1'!$C$10)</f>
        <v/>
      </c>
      <c r="B240" s="332" t="str">
        <f>IF('USER FORM1'!$D$10="","",'USER FORM1'!$D$10)</f>
        <v/>
      </c>
      <c r="C240" s="332" t="str">
        <f>TRIM(IF('USER FORM1'!$E$10="", "",'USER FORM1'!$E$10))</f>
        <v/>
      </c>
      <c r="D240" s="332" t="str">
        <f>IF('USER FORM1'!$F$10="","",'USER FORM1'!$F$10)</f>
        <v/>
      </c>
      <c r="E240" s="332" t="str">
        <f>IF('USER FORM1'!$G$10="", "",'USER FORM1'!$G$10)</f>
        <v/>
      </c>
      <c r="F240" s="333" t="s">
        <v>16108</v>
      </c>
      <c r="G240" s="14"/>
      <c r="H240" s="14"/>
      <c r="I240" s="14"/>
      <c r="J240" s="14"/>
      <c r="K240" s="14"/>
      <c r="L240" s="14"/>
      <c r="M240" s="343"/>
      <c r="N240" s="343"/>
      <c r="O240" s="343"/>
      <c r="P240" s="14"/>
      <c r="Q240" s="14"/>
      <c r="R240" s="14"/>
      <c r="S240" s="14"/>
      <c r="T240" s="14"/>
      <c r="U240" s="327" t="str">
        <f>IF('USER FORM4'!E18="","",'USER FORM4'!E18)</f>
        <v/>
      </c>
      <c r="V240" s="14"/>
      <c r="W240" s="327" t="str">
        <f>IF('USER FORM4'!F18="","",'USER FORM4'!F18)</f>
        <v/>
      </c>
      <c r="X240" s="327" t="str">
        <f>IF('USER FORM4'!G18="","",'USER FORM4'!G18)</f>
        <v/>
      </c>
      <c r="Y240" s="14"/>
      <c r="Z240" s="327" t="str">
        <f>IF('USER FORM4'!H18="","",'USER FORM4'!H18)</f>
        <v/>
      </c>
      <c r="AA240" s="327" t="str">
        <f>IF('USER FORM4'!I18="","",'USER FORM4'!I18)</f>
        <v/>
      </c>
      <c r="AB240" s="327" t="str">
        <f>IF('USER FORM4'!J18="","",'USER FORM4'!J18)</f>
        <v/>
      </c>
      <c r="AC240" s="14"/>
      <c r="AD240" s="327" t="str">
        <f>IF('USER FORM4'!L18="","",'USER FORM4'!L18)</f>
        <v/>
      </c>
      <c r="AE240" s="327" t="str">
        <f>IF('USER FORM4'!M18="","",'USER FORM4'!M18)</f>
        <v/>
      </c>
      <c r="AF240" s="327" t="str">
        <f>IF('USER FORM4'!N18="","",'USER FORM4'!N18)</f>
        <v/>
      </c>
      <c r="AG240" s="327" t="str">
        <f>IF('USER FORM4'!AB18="","",'USER FORM4'!AB18)</f>
        <v/>
      </c>
      <c r="AH240" s="327" t="str">
        <f>'USER FORM4'!B18</f>
        <v>PHYSICS II</v>
      </c>
      <c r="AI240" s="327" t="str">
        <f>IF('USER FORM4'!D18="","",'USER FORM4'!D18)</f>
        <v/>
      </c>
      <c r="AJ240" s="327" t="str">
        <f>IF('USER FORM4'!O18="","",'USER FORM4'!O18)</f>
        <v/>
      </c>
      <c r="AK240" s="327" t="str">
        <f>IF('USER FORM4'!P18="","",'USER FORM4'!P18)</f>
        <v/>
      </c>
      <c r="AL240" s="327">
        <f>'USER FORM4'!AH18</f>
        <v>0</v>
      </c>
      <c r="AM240" s="332" t="str">
        <f>'USER FORM3'!$AY$17</f>
        <v/>
      </c>
      <c r="AN240" s="335" t="str">
        <f>'USER FORM3'!$AY$24</f>
        <v/>
      </c>
      <c r="AO240" s="336" t="str">
        <f>'USER FORM3'!$AY$18</f>
        <v/>
      </c>
      <c r="AP240" s="336" t="str">
        <f>'USER FORM3'!$AY$20</f>
        <v/>
      </c>
      <c r="AQ240" s="337" t="str">
        <f>'USER FORM3'!$AY$19</f>
        <v/>
      </c>
      <c r="AR240" s="337" t="str">
        <f>'USER FORM3'!$AY$22</f>
        <v/>
      </c>
      <c r="AS240" s="436" t="str">
        <f>'USER FORM3'!$AY$36</f>
        <v/>
      </c>
      <c r="AT240" s="336">
        <f>'USER FORM3'!$AY$23</f>
        <v>1</v>
      </c>
      <c r="AU240" s="336" t="str">
        <f>'USER FORM3'!$AY$21</f>
        <v/>
      </c>
      <c r="AV240" s="337" t="str">
        <f>IFERROR('USER FORM3'!$AY$25,"")</f>
        <v/>
      </c>
      <c r="AW240" s="338">
        <f>COUNTIFS(DEGREE_TYPE,"Bachelor",'USER FORM2'!$N$10:$N$21,"PROGRAM GRADUATED")+COUNTIFS(DEGREE_TYPE,"Bachelor",'USER FORM2'!$N$10:$N$21,"PROGRAM IN PROGRESS")</f>
        <v>0</v>
      </c>
      <c r="AX240" s="338">
        <f t="shared" si="6"/>
        <v>0</v>
      </c>
      <c r="AY240" s="338">
        <f t="shared" si="7"/>
        <v>0</v>
      </c>
      <c r="AZ240" s="332" t="str">
        <f>'USER FORM2'!$AQ$3</f>
        <v/>
      </c>
      <c r="BA240" s="337" t="str">
        <f>'USER FORM5'!$AP$2</f>
        <v/>
      </c>
      <c r="BB240" s="332" t="str">
        <f>IF('USER FORM5'!$AE$2=0,"",'USER FORM5'!$AE$2)</f>
        <v>NO</v>
      </c>
      <c r="BC240" s="337" t="str">
        <f>'USER FORM5'!$AZ$2</f>
        <v>NO EXTC</v>
      </c>
      <c r="BD240" s="332" t="str">
        <f>IF('USER FEEDBACK'!$C$47=0,"",'USER FEEDBACK'!$C$47)</f>
        <v/>
      </c>
      <c r="BE240" t="str">
        <f>'USER FEEDBACK'!$Q$8</f>
        <v>NO</v>
      </c>
      <c r="BF240" t="str">
        <f>'USER FEEDBACK'!$Q$11</f>
        <v>Missing Information</v>
      </c>
      <c r="BG240" t="str">
        <f>'USER FEEDBACK'!$Q$14</f>
        <v>No</v>
      </c>
      <c r="BH240" t="str">
        <f>'USER FEEDBACK'!$Q$20&amp;" "&amp;'USER FEEDBACK'!$Q$21&amp;" "&amp;'USER FEEDBACK'!$Q$22</f>
        <v xml:space="preserve">  - -  - -</v>
      </c>
      <c r="BI240" t="str">
        <f>'USER FORM1'!$C$65</f>
        <v>VERSION 2</v>
      </c>
      <c r="BJ240">
        <f>'USER FORM4'!$G$38</f>
        <v>0</v>
      </c>
      <c r="BK240">
        <f>'USER FEEDBACK'!$V$7</f>
        <v>0</v>
      </c>
      <c r="BL240" t="str">
        <f>(IF(OR('USER FEEDBACK'!$Z$64,'USER FEEDBACK'!$Z$31="Q4R"),"Y","N"))</f>
        <v>N</v>
      </c>
      <c r="BM240">
        <f>'USER FORM1'!$D$25</f>
        <v>0</v>
      </c>
      <c r="BN240">
        <f>'USER FORM1'!$D$26</f>
        <v>0</v>
      </c>
      <c r="BO240">
        <f>'USER FORM1'!$D$27</f>
        <v>0</v>
      </c>
      <c r="BP240" t="str">
        <f>IF('USER FEEDBACK'!$AA$64=TRUE, "Y","N")</f>
        <v>N</v>
      </c>
      <c r="BQ240" t="str">
        <f>IF('USER FEEDBACK'!$AC$64=TRUE, "Y","N")</f>
        <v>N</v>
      </c>
      <c r="BR240" t="str">
        <f>IF('USER FEEDBACK'!$AB$64=TRUE, "Y","N")</f>
        <v>N</v>
      </c>
      <c r="BS240" t="str">
        <f>IF('USER FEEDBACK'!$AD$64=TRUE, "Y","N")</f>
        <v>N</v>
      </c>
      <c r="BT240" t="str">
        <f>IF('USER FEEDBACK'!$AE$64=TRUE, "Y","N")</f>
        <v>N</v>
      </c>
      <c r="BU240" t="str">
        <f>IF('USER FEEDBACK'!$AF$64=TRUE, "Y","N")</f>
        <v>N</v>
      </c>
      <c r="BV240">
        <f>'CHECK CONTEXT'!$B$8</f>
        <v>0</v>
      </c>
      <c r="BW240" s="15">
        <f>'CHECK CONTEXT'!$B$12</f>
        <v>0</v>
      </c>
      <c r="BX240">
        <f>'CHECK CONTEXT'!$I$5</f>
        <v>0</v>
      </c>
      <c r="BY240">
        <f ca="1">SUM('USER FEEDBACK'!$G$7:$G$17)</f>
        <v>0</v>
      </c>
      <c r="BZ240">
        <f>'CHECK CONTEXT'!$B$5</f>
        <v>0</v>
      </c>
      <c r="CA240">
        <f>'CHECK CONTEXT'!$B$6</f>
        <v>0</v>
      </c>
      <c r="CB240">
        <f>'CHECK CONTEXT'!$B$7</f>
        <v>0</v>
      </c>
      <c r="CC240">
        <f>'CHECK CONTEXT'!$B$8</f>
        <v>0</v>
      </c>
      <c r="CD240">
        <f>'CHECK CONTEXT'!$B$9</f>
        <v>0</v>
      </c>
    </row>
    <row r="241" spans="1:82">
      <c r="A241" s="332" t="str">
        <f>IF('USER FORM1'!$C$10="","",'USER FORM1'!$C$10)</f>
        <v/>
      </c>
      <c r="B241" s="332" t="str">
        <f>IF('USER FORM1'!$D$10="","",'USER FORM1'!$D$10)</f>
        <v/>
      </c>
      <c r="C241" s="332" t="str">
        <f>TRIM(IF('USER FORM1'!$E$10="", "",'USER FORM1'!$E$10))</f>
        <v/>
      </c>
      <c r="D241" s="332" t="str">
        <f>IF('USER FORM1'!$F$10="","",'USER FORM1'!$F$10)</f>
        <v/>
      </c>
      <c r="E241" s="332" t="str">
        <f>IF('USER FORM1'!$G$10="", "",'USER FORM1'!$G$10)</f>
        <v/>
      </c>
      <c r="F241" s="333" t="s">
        <v>16108</v>
      </c>
      <c r="G241" s="14"/>
      <c r="H241" s="14"/>
      <c r="I241" s="14"/>
      <c r="J241" s="14"/>
      <c r="K241" s="14"/>
      <c r="L241" s="14"/>
      <c r="M241" s="343"/>
      <c r="N241" s="343"/>
      <c r="O241" s="343"/>
      <c r="P241" s="14"/>
      <c r="Q241" s="14"/>
      <c r="R241" s="14"/>
      <c r="S241" s="14"/>
      <c r="T241" s="14"/>
      <c r="U241" s="327" t="str">
        <f>IF('USER FORM4'!E19="","",'USER FORM4'!E19)</f>
        <v/>
      </c>
      <c r="V241" s="14"/>
      <c r="W241" s="327" t="str">
        <f>IF('USER FORM4'!F19="","",'USER FORM4'!F19)</f>
        <v/>
      </c>
      <c r="X241" s="327" t="str">
        <f>IF('USER FORM4'!G19="","",'USER FORM4'!G19)</f>
        <v/>
      </c>
      <c r="Y241" s="14"/>
      <c r="Z241" s="327" t="str">
        <f>IF('USER FORM4'!H19="","",'USER FORM4'!H19)</f>
        <v/>
      </c>
      <c r="AA241" s="327" t="str">
        <f>IF('USER FORM4'!I19="","",'USER FORM4'!I19)</f>
        <v/>
      </c>
      <c r="AB241" s="327" t="str">
        <f>IF('USER FORM4'!J19="","",'USER FORM4'!J19)</f>
        <v/>
      </c>
      <c r="AC241" s="14"/>
      <c r="AD241" s="327" t="str">
        <f>IF('USER FORM4'!L19="","",'USER FORM4'!L19)</f>
        <v/>
      </c>
      <c r="AE241" s="327" t="str">
        <f>IF('USER FORM4'!M19="","",'USER FORM4'!M19)</f>
        <v/>
      </c>
      <c r="AF241" s="327" t="str">
        <f>IF('USER FORM4'!N19="","",'USER FORM4'!N19)</f>
        <v/>
      </c>
      <c r="AG241" s="327" t="str">
        <f>IF('USER FORM4'!AB19="","",'USER FORM4'!AB19)</f>
        <v/>
      </c>
      <c r="AH241" s="327" t="str">
        <f>'USER FORM4'!B19</f>
        <v>PHYSICS I &amp; II</v>
      </c>
      <c r="AI241" s="327" t="str">
        <f>IF('USER FORM4'!D19="","",'USER FORM4'!D19)</f>
        <v/>
      </c>
      <c r="AJ241" s="327" t="str">
        <f>IF('USER FORM4'!O19="","",'USER FORM4'!O19)</f>
        <v/>
      </c>
      <c r="AK241" s="327" t="str">
        <f>IF('USER FORM4'!P19="","",'USER FORM4'!P19)</f>
        <v/>
      </c>
      <c r="AL241" s="327">
        <f>'USER FORM4'!AH19</f>
        <v>0</v>
      </c>
      <c r="AM241" s="332" t="str">
        <f>'USER FORM3'!$AY$17</f>
        <v/>
      </c>
      <c r="AN241" s="335" t="str">
        <f>'USER FORM3'!$AY$24</f>
        <v/>
      </c>
      <c r="AO241" s="336" t="str">
        <f>'USER FORM3'!$AY$18</f>
        <v/>
      </c>
      <c r="AP241" s="336" t="str">
        <f>'USER FORM3'!$AY$20</f>
        <v/>
      </c>
      <c r="AQ241" s="337" t="str">
        <f>'USER FORM3'!$AY$19</f>
        <v/>
      </c>
      <c r="AR241" s="337" t="str">
        <f>'USER FORM3'!$AY$22</f>
        <v/>
      </c>
      <c r="AS241" s="436" t="str">
        <f>'USER FORM3'!$AY$36</f>
        <v/>
      </c>
      <c r="AT241" s="336">
        <f>'USER FORM3'!$AY$23</f>
        <v>1</v>
      </c>
      <c r="AU241" s="336" t="str">
        <f>'USER FORM3'!$AY$21</f>
        <v/>
      </c>
      <c r="AV241" s="337" t="str">
        <f>IFERROR('USER FORM3'!$AY$25,"")</f>
        <v/>
      </c>
      <c r="AW241" s="338">
        <f>COUNTIFS(DEGREE_TYPE,"Bachelor",'USER FORM2'!$N$10:$N$21,"PROGRAM GRADUATED")+COUNTIFS(DEGREE_TYPE,"Bachelor",'USER FORM2'!$N$10:$N$21,"PROGRAM IN PROGRESS")</f>
        <v>0</v>
      </c>
      <c r="AX241" s="338">
        <f t="shared" si="6"/>
        <v>0</v>
      </c>
      <c r="AY241" s="338">
        <f t="shared" si="7"/>
        <v>0</v>
      </c>
      <c r="AZ241" s="332" t="str">
        <f>'USER FORM2'!$AQ$3</f>
        <v/>
      </c>
      <c r="BA241" s="337" t="str">
        <f>'USER FORM5'!$AP$2</f>
        <v/>
      </c>
      <c r="BB241" s="332" t="str">
        <f>IF('USER FORM5'!$AE$2=0,"",'USER FORM5'!$AE$2)</f>
        <v>NO</v>
      </c>
      <c r="BC241" s="337" t="str">
        <f>'USER FORM5'!$AZ$2</f>
        <v>NO EXTC</v>
      </c>
      <c r="BD241" s="332" t="str">
        <f>IF('USER FEEDBACK'!$C$47=0,"",'USER FEEDBACK'!$C$47)</f>
        <v/>
      </c>
      <c r="BE241" t="str">
        <f>'USER FEEDBACK'!$Q$8</f>
        <v>NO</v>
      </c>
      <c r="BF241" t="str">
        <f>'USER FEEDBACK'!$Q$11</f>
        <v>Missing Information</v>
      </c>
      <c r="BG241" t="str">
        <f>'USER FEEDBACK'!$Q$14</f>
        <v>No</v>
      </c>
      <c r="BH241" t="str">
        <f>'USER FEEDBACK'!$Q$20&amp;" "&amp;'USER FEEDBACK'!$Q$21&amp;" "&amp;'USER FEEDBACK'!$Q$22</f>
        <v xml:space="preserve">  - -  - -</v>
      </c>
      <c r="BI241" t="str">
        <f>'USER FORM1'!$C$65</f>
        <v>VERSION 2</v>
      </c>
      <c r="BJ241">
        <f>'USER FORM4'!$G$38</f>
        <v>0</v>
      </c>
      <c r="BK241">
        <f>'USER FEEDBACK'!$V$7</f>
        <v>0</v>
      </c>
      <c r="BL241" t="str">
        <f>(IF(OR('USER FEEDBACK'!$Z$64,'USER FEEDBACK'!$Z$31="Q4R"),"Y","N"))</f>
        <v>N</v>
      </c>
      <c r="BM241">
        <f>'USER FORM1'!$D$25</f>
        <v>0</v>
      </c>
      <c r="BN241">
        <f>'USER FORM1'!$D$26</f>
        <v>0</v>
      </c>
      <c r="BO241">
        <f>'USER FORM1'!$D$27</f>
        <v>0</v>
      </c>
      <c r="BP241" t="str">
        <f>IF('USER FEEDBACK'!$AA$64=TRUE, "Y","N")</f>
        <v>N</v>
      </c>
      <c r="BQ241" t="str">
        <f>IF('USER FEEDBACK'!$AC$64=TRUE, "Y","N")</f>
        <v>N</v>
      </c>
      <c r="BR241" t="str">
        <f>IF('USER FEEDBACK'!$AB$64=TRUE, "Y","N")</f>
        <v>N</v>
      </c>
      <c r="BS241" t="str">
        <f>IF('USER FEEDBACK'!$AD$64=TRUE, "Y","N")</f>
        <v>N</v>
      </c>
      <c r="BT241" t="str">
        <f>IF('USER FEEDBACK'!$AE$64=TRUE, "Y","N")</f>
        <v>N</v>
      </c>
      <c r="BU241" t="str">
        <f>IF('USER FEEDBACK'!$AF$64=TRUE, "Y","N")</f>
        <v>N</v>
      </c>
      <c r="BV241">
        <f>'CHECK CONTEXT'!$B$8</f>
        <v>0</v>
      </c>
      <c r="BW241" s="15">
        <f>'CHECK CONTEXT'!$B$12</f>
        <v>0</v>
      </c>
      <c r="BX241">
        <f>'CHECK CONTEXT'!$I$5</f>
        <v>0</v>
      </c>
      <c r="BY241">
        <f ca="1">SUM('USER FEEDBACK'!$G$7:$G$17)</f>
        <v>0</v>
      </c>
      <c r="BZ241">
        <f>'CHECK CONTEXT'!$B$5</f>
        <v>0</v>
      </c>
      <c r="CA241">
        <f>'CHECK CONTEXT'!$B$6</f>
        <v>0</v>
      </c>
      <c r="CB241">
        <f>'CHECK CONTEXT'!$B$7</f>
        <v>0</v>
      </c>
      <c r="CC241">
        <f>'CHECK CONTEXT'!$B$8</f>
        <v>0</v>
      </c>
      <c r="CD241">
        <f>'CHECK CONTEXT'!$B$9</f>
        <v>0</v>
      </c>
    </row>
    <row r="242" spans="1:82">
      <c r="A242" s="332" t="str">
        <f>IF('USER FORM1'!$C$10="","",'USER FORM1'!$C$10)</f>
        <v/>
      </c>
      <c r="B242" s="332" t="str">
        <f>IF('USER FORM1'!$D$10="","",'USER FORM1'!$D$10)</f>
        <v/>
      </c>
      <c r="C242" s="332" t="str">
        <f>TRIM(IF('USER FORM1'!$E$10="", "",'USER FORM1'!$E$10))</f>
        <v/>
      </c>
      <c r="D242" s="332" t="str">
        <f>IF('USER FORM1'!$F$10="","",'USER FORM1'!$F$10)</f>
        <v/>
      </c>
      <c r="E242" s="332" t="str">
        <f>IF('USER FORM1'!$G$10="", "",'USER FORM1'!$G$10)</f>
        <v/>
      </c>
      <c r="F242" s="333" t="s">
        <v>16108</v>
      </c>
      <c r="G242" s="14"/>
      <c r="H242" s="14"/>
      <c r="I242" s="14"/>
      <c r="J242" s="14"/>
      <c r="K242" s="14"/>
      <c r="L242" s="14"/>
      <c r="M242" s="343"/>
      <c r="N242" s="343"/>
      <c r="O242" s="343"/>
      <c r="P242" s="14"/>
      <c r="Q242" s="14"/>
      <c r="R242" s="14"/>
      <c r="S242" s="14"/>
      <c r="T242" s="14"/>
      <c r="U242" s="327" t="str">
        <f>IF('USER FORM4'!E20="","",'USER FORM4'!E20)</f>
        <v/>
      </c>
      <c r="V242" s="14"/>
      <c r="W242" s="327" t="str">
        <f>IF('USER FORM4'!F20="","",'USER FORM4'!F20)</f>
        <v/>
      </c>
      <c r="X242" s="327" t="str">
        <f>IF('USER FORM4'!G20="","",'USER FORM4'!G20)</f>
        <v/>
      </c>
      <c r="Y242" s="14"/>
      <c r="Z242" s="327" t="str">
        <f>IF('USER FORM4'!H20="","",'USER FORM4'!H20)</f>
        <v/>
      </c>
      <c r="AA242" s="327" t="str">
        <f>IF('USER FORM4'!I20="","",'USER FORM4'!I20)</f>
        <v/>
      </c>
      <c r="AB242" s="327" t="str">
        <f>IF('USER FORM4'!J20="","",'USER FORM4'!J20)</f>
        <v/>
      </c>
      <c r="AC242" s="14"/>
      <c r="AD242" s="327" t="str">
        <f>IF('USER FORM4'!L20="","",'USER FORM4'!L20)</f>
        <v/>
      </c>
      <c r="AE242" s="327" t="str">
        <f>IF('USER FORM4'!M20="","",'USER FORM4'!M20)</f>
        <v/>
      </c>
      <c r="AF242" s="327" t="str">
        <f>IF('USER FORM4'!N20="","",'USER FORM4'!N20)</f>
        <v/>
      </c>
      <c r="AG242" s="327" t="str">
        <f>IF('USER FORM4'!AB20="","",'USER FORM4'!AB20)</f>
        <v/>
      </c>
      <c r="AH242" s="327" t="str">
        <f>'USER FORM4'!B20</f>
        <v>ORGANIC CHEMISTRY I</v>
      </c>
      <c r="AI242" s="327" t="str">
        <f>IF('USER FORM4'!D20="","",'USER FORM4'!D20)</f>
        <v/>
      </c>
      <c r="AJ242" s="327" t="str">
        <f>IF('USER FORM4'!O20="","",'USER FORM4'!O20)</f>
        <v/>
      </c>
      <c r="AK242" s="327" t="str">
        <f>IF('USER FORM4'!P20="","",'USER FORM4'!P20)</f>
        <v/>
      </c>
      <c r="AL242" s="327">
        <f>'USER FORM4'!AH20</f>
        <v>0</v>
      </c>
      <c r="AM242" s="332" t="str">
        <f>'USER FORM3'!$AY$17</f>
        <v/>
      </c>
      <c r="AN242" s="335" t="str">
        <f>'USER FORM3'!$AY$24</f>
        <v/>
      </c>
      <c r="AO242" s="336" t="str">
        <f>'USER FORM3'!$AY$18</f>
        <v/>
      </c>
      <c r="AP242" s="336" t="str">
        <f>'USER FORM3'!$AY$20</f>
        <v/>
      </c>
      <c r="AQ242" s="337" t="str">
        <f>'USER FORM3'!$AY$19</f>
        <v/>
      </c>
      <c r="AR242" s="337" t="str">
        <f>'USER FORM3'!$AY$22</f>
        <v/>
      </c>
      <c r="AS242" s="436" t="str">
        <f>'USER FORM3'!$AY$36</f>
        <v/>
      </c>
      <c r="AT242" s="336">
        <f>'USER FORM3'!$AY$23</f>
        <v>1</v>
      </c>
      <c r="AU242" s="336" t="str">
        <f>'USER FORM3'!$AY$21</f>
        <v/>
      </c>
      <c r="AV242" s="337" t="str">
        <f>IFERROR('USER FORM3'!$AY$25,"")</f>
        <v/>
      </c>
      <c r="AW242" s="338">
        <f>COUNTIFS(DEGREE_TYPE,"Bachelor",'USER FORM2'!$N$10:$N$21,"PROGRAM GRADUATED")+COUNTIFS(DEGREE_TYPE,"Bachelor",'USER FORM2'!$N$10:$N$21,"PROGRAM IN PROGRESS")</f>
        <v>0</v>
      </c>
      <c r="AX242" s="338">
        <f t="shared" si="6"/>
        <v>0</v>
      </c>
      <c r="AY242" s="338">
        <f t="shared" si="7"/>
        <v>0</v>
      </c>
      <c r="AZ242" s="332" t="str">
        <f>'USER FORM2'!$AQ$3</f>
        <v/>
      </c>
      <c r="BA242" s="337" t="str">
        <f>'USER FORM5'!$AP$2</f>
        <v/>
      </c>
      <c r="BB242" s="332" t="str">
        <f>IF('USER FORM5'!$AE$2=0,"",'USER FORM5'!$AE$2)</f>
        <v>NO</v>
      </c>
      <c r="BC242" s="337" t="str">
        <f>'USER FORM5'!$AZ$2</f>
        <v>NO EXTC</v>
      </c>
      <c r="BD242" s="332" t="str">
        <f>IF('USER FEEDBACK'!$C$47=0,"",'USER FEEDBACK'!$C$47)</f>
        <v/>
      </c>
      <c r="BE242" t="str">
        <f>'USER FEEDBACK'!$Q$8</f>
        <v>NO</v>
      </c>
      <c r="BF242" t="str">
        <f>'USER FEEDBACK'!$Q$11</f>
        <v>Missing Information</v>
      </c>
      <c r="BG242" t="str">
        <f>'USER FEEDBACK'!$Q$14</f>
        <v>No</v>
      </c>
      <c r="BH242" t="str">
        <f>'USER FEEDBACK'!$Q$20&amp;" "&amp;'USER FEEDBACK'!$Q$21&amp;" "&amp;'USER FEEDBACK'!$Q$22</f>
        <v xml:space="preserve">  - -  - -</v>
      </c>
      <c r="BI242" t="str">
        <f>'USER FORM1'!$C$65</f>
        <v>VERSION 2</v>
      </c>
      <c r="BJ242">
        <f>'USER FORM4'!$G$38</f>
        <v>0</v>
      </c>
      <c r="BK242">
        <f>'USER FEEDBACK'!$V$7</f>
        <v>0</v>
      </c>
      <c r="BL242" t="str">
        <f>(IF(OR('USER FEEDBACK'!$Z$64,'USER FEEDBACK'!$Z$31="Q4R"),"Y","N"))</f>
        <v>N</v>
      </c>
      <c r="BM242">
        <f>'USER FORM1'!$D$25</f>
        <v>0</v>
      </c>
      <c r="BN242">
        <f>'USER FORM1'!$D$26</f>
        <v>0</v>
      </c>
      <c r="BO242">
        <f>'USER FORM1'!$D$27</f>
        <v>0</v>
      </c>
      <c r="BP242" t="str">
        <f>IF('USER FEEDBACK'!$AA$64=TRUE, "Y","N")</f>
        <v>N</v>
      </c>
      <c r="BQ242" t="str">
        <f>IF('USER FEEDBACK'!$AC$64=TRUE, "Y","N")</f>
        <v>N</v>
      </c>
      <c r="BR242" t="str">
        <f>IF('USER FEEDBACK'!$AB$64=TRUE, "Y","N")</f>
        <v>N</v>
      </c>
      <c r="BS242" t="str">
        <f>IF('USER FEEDBACK'!$AD$64=TRUE, "Y","N")</f>
        <v>N</v>
      </c>
      <c r="BT242" t="str">
        <f>IF('USER FEEDBACK'!$AE$64=TRUE, "Y","N")</f>
        <v>N</v>
      </c>
      <c r="BU242" t="str">
        <f>IF('USER FEEDBACK'!$AF$64=TRUE, "Y","N")</f>
        <v>N</v>
      </c>
      <c r="BV242">
        <f>'CHECK CONTEXT'!$B$8</f>
        <v>0</v>
      </c>
      <c r="BW242" s="15">
        <f>'CHECK CONTEXT'!$B$12</f>
        <v>0</v>
      </c>
      <c r="BX242">
        <f>'CHECK CONTEXT'!$I$5</f>
        <v>0</v>
      </c>
      <c r="BY242">
        <f ca="1">SUM('USER FEEDBACK'!$G$7:$G$17)</f>
        <v>0</v>
      </c>
      <c r="BZ242">
        <f>'CHECK CONTEXT'!$B$5</f>
        <v>0</v>
      </c>
      <c r="CA242">
        <f>'CHECK CONTEXT'!$B$6</f>
        <v>0</v>
      </c>
      <c r="CB242">
        <f>'CHECK CONTEXT'!$B$7</f>
        <v>0</v>
      </c>
      <c r="CC242">
        <f>'CHECK CONTEXT'!$B$8</f>
        <v>0</v>
      </c>
      <c r="CD242">
        <f>'CHECK CONTEXT'!$B$9</f>
        <v>0</v>
      </c>
    </row>
    <row r="243" spans="1:82">
      <c r="A243" s="332" t="str">
        <f>IF('USER FORM1'!$C$10="","",'USER FORM1'!$C$10)</f>
        <v/>
      </c>
      <c r="B243" s="332" t="str">
        <f>IF('USER FORM1'!$D$10="","",'USER FORM1'!$D$10)</f>
        <v/>
      </c>
      <c r="C243" s="332" t="str">
        <f>TRIM(IF('USER FORM1'!$E$10="", "",'USER FORM1'!$E$10))</f>
        <v/>
      </c>
      <c r="D243" s="332" t="str">
        <f>IF('USER FORM1'!$F$10="","",'USER FORM1'!$F$10)</f>
        <v/>
      </c>
      <c r="E243" s="332" t="str">
        <f>IF('USER FORM1'!$G$10="", "",'USER FORM1'!$G$10)</f>
        <v/>
      </c>
      <c r="F243" s="333" t="s">
        <v>16108</v>
      </c>
      <c r="G243" s="14"/>
      <c r="H243" s="14"/>
      <c r="I243" s="14"/>
      <c r="J243" s="14"/>
      <c r="K243" s="14"/>
      <c r="L243" s="14"/>
      <c r="M243" s="343"/>
      <c r="N243" s="343"/>
      <c r="O243" s="343"/>
      <c r="P243" s="14"/>
      <c r="Q243" s="14"/>
      <c r="R243" s="14"/>
      <c r="S243" s="14"/>
      <c r="T243" s="14"/>
      <c r="U243" s="184" t="str">
        <f>IF('USER FORM4'!E22="","",'USER FORM4'!E22)</f>
        <v/>
      </c>
      <c r="V243" s="14"/>
      <c r="W243" s="184" t="str">
        <f>IF('USER FORM4'!F22="","",'USER FORM4'!F22)</f>
        <v/>
      </c>
      <c r="X243" s="184" t="str">
        <f>IF('USER FORM4'!G22="","",'USER FORM4'!G22)</f>
        <v/>
      </c>
      <c r="Y243" s="14"/>
      <c r="Z243" s="184" t="str">
        <f>IF('USER FORM4'!H22="","",'USER FORM4'!H22)</f>
        <v/>
      </c>
      <c r="AA243" s="184" t="str">
        <f>IF('USER FORM4'!I22="","",'USER FORM4'!I22)</f>
        <v/>
      </c>
      <c r="AB243" s="184" t="str">
        <f>IF('USER FORM4'!J22="","",'USER FORM4'!J22)</f>
        <v/>
      </c>
      <c r="AC243" s="14"/>
      <c r="AD243" s="184" t="str">
        <f>IF('USER FORM4'!L22="","",'USER FORM4'!L22)</f>
        <v/>
      </c>
      <c r="AE243" s="184" t="str">
        <f>IF('USER FORM4'!M22="","",'USER FORM4'!M22)</f>
        <v/>
      </c>
      <c r="AF243" s="184" t="str">
        <f>IF('USER FORM4'!N22="","",'USER FORM4'!N22)</f>
        <v/>
      </c>
      <c r="AG243" s="184" t="str">
        <f>IF('USER FORM4'!AB22="","",'USER FORM4'!AB22)</f>
        <v/>
      </c>
      <c r="AH243" s="184" t="str">
        <f>'USER FORM4'!B22</f>
        <v>BIOLOGY I -LAB</v>
      </c>
      <c r="AI243" s="184" t="str">
        <f>IF('USER FORM4'!D22="","",'USER FORM4'!D22)</f>
        <v/>
      </c>
      <c r="AJ243" s="184" t="str">
        <f>IF('USER FORM4'!O22="","",'USER FORM4'!O22)</f>
        <v/>
      </c>
      <c r="AK243" s="184" t="str">
        <f>IF('USER FORM4'!P22="","",'USER FORM4'!P22)</f>
        <v/>
      </c>
      <c r="AL243" s="14"/>
      <c r="AM243" s="332" t="str">
        <f>'USER FORM3'!$AY$17</f>
        <v/>
      </c>
      <c r="AN243" s="335" t="str">
        <f>'USER FORM3'!$AY$24</f>
        <v/>
      </c>
      <c r="AO243" s="336" t="str">
        <f>'USER FORM3'!$AY$18</f>
        <v/>
      </c>
      <c r="AP243" s="336" t="str">
        <f>'USER FORM3'!$AY$20</f>
        <v/>
      </c>
      <c r="AQ243" s="337" t="str">
        <f>'USER FORM3'!$AY$19</f>
        <v/>
      </c>
      <c r="AR243" s="337" t="str">
        <f>'USER FORM3'!$AY$22</f>
        <v/>
      </c>
      <c r="AS243" s="436" t="str">
        <f>'USER FORM3'!$AY$36</f>
        <v/>
      </c>
      <c r="AT243" s="336">
        <f>'USER FORM3'!$AY$23</f>
        <v>1</v>
      </c>
      <c r="AU243" s="336" t="str">
        <f>'USER FORM3'!$AY$21</f>
        <v/>
      </c>
      <c r="AV243" s="337" t="str">
        <f>IFERROR('USER FORM3'!$AY$25,"")</f>
        <v/>
      </c>
      <c r="AW243" s="338">
        <f>COUNTIFS(DEGREE_TYPE,"Bachelor",'USER FORM2'!$N$10:$N$21,"PROGRAM GRADUATED")+COUNTIFS(DEGREE_TYPE,"Bachelor",'USER FORM2'!$N$10:$N$21,"PROGRAM IN PROGRESS")</f>
        <v>0</v>
      </c>
      <c r="AX243" s="338">
        <f t="shared" si="6"/>
        <v>0</v>
      </c>
      <c r="AY243" s="338">
        <f t="shared" si="7"/>
        <v>0</v>
      </c>
      <c r="AZ243" s="332" t="str">
        <f>'USER FORM2'!$AQ$3</f>
        <v/>
      </c>
      <c r="BA243" s="337" t="str">
        <f>'USER FORM5'!$AP$2</f>
        <v/>
      </c>
      <c r="BB243" s="332" t="str">
        <f>IF('USER FORM5'!$AE$2=0,"",'USER FORM5'!$AE$2)</f>
        <v>NO</v>
      </c>
      <c r="BC243" s="337" t="str">
        <f>'USER FORM5'!$AZ$2</f>
        <v>NO EXTC</v>
      </c>
      <c r="BD243" s="332" t="str">
        <f>IF('USER FEEDBACK'!$C$47=0,"",'USER FEEDBACK'!$C$47)</f>
        <v/>
      </c>
      <c r="BE243" t="str">
        <f>'USER FEEDBACK'!$Q$8</f>
        <v>NO</v>
      </c>
      <c r="BF243" t="str">
        <f>'USER FEEDBACK'!$Q$11</f>
        <v>Missing Information</v>
      </c>
      <c r="BG243" t="str">
        <f>'USER FEEDBACK'!$Q$14</f>
        <v>No</v>
      </c>
      <c r="BH243" t="str">
        <f>'USER FEEDBACK'!$Q$20&amp;" "&amp;'USER FEEDBACK'!$Q$21&amp;" "&amp;'USER FEEDBACK'!$Q$22</f>
        <v xml:space="preserve">  - -  - -</v>
      </c>
      <c r="BI243" t="str">
        <f>'USER FORM1'!$C$65</f>
        <v>VERSION 2</v>
      </c>
      <c r="BJ243">
        <f>'USER FORM4'!$G$38</f>
        <v>0</v>
      </c>
      <c r="BK243">
        <f>'USER FEEDBACK'!$V$7</f>
        <v>0</v>
      </c>
      <c r="BL243" t="str">
        <f>(IF(OR('USER FEEDBACK'!$Z$64,'USER FEEDBACK'!$Z$31="Q4R"),"Y","N"))</f>
        <v>N</v>
      </c>
      <c r="BM243">
        <f>'USER FORM1'!$D$25</f>
        <v>0</v>
      </c>
      <c r="BN243">
        <f>'USER FORM1'!$D$26</f>
        <v>0</v>
      </c>
      <c r="BO243">
        <f>'USER FORM1'!$D$27</f>
        <v>0</v>
      </c>
      <c r="BP243" t="str">
        <f>IF('USER FEEDBACK'!$AA$64=TRUE, "Y","N")</f>
        <v>N</v>
      </c>
      <c r="BQ243" t="str">
        <f>IF('USER FEEDBACK'!$AC$64=TRUE, "Y","N")</f>
        <v>N</v>
      </c>
      <c r="BR243" t="str">
        <f>IF('USER FEEDBACK'!$AB$64=TRUE, "Y","N")</f>
        <v>N</v>
      </c>
      <c r="BS243" t="str">
        <f>IF('USER FEEDBACK'!$AD$64=TRUE, "Y","N")</f>
        <v>N</v>
      </c>
      <c r="BT243" t="str">
        <f>IF('USER FEEDBACK'!$AE$64=TRUE, "Y","N")</f>
        <v>N</v>
      </c>
      <c r="BU243" t="str">
        <f>IF('USER FEEDBACK'!$AF$64=TRUE, "Y","N")</f>
        <v>N</v>
      </c>
      <c r="BV243">
        <f>'CHECK CONTEXT'!$B$8</f>
        <v>0</v>
      </c>
      <c r="BW243" s="15">
        <f>'CHECK CONTEXT'!$B$12</f>
        <v>0</v>
      </c>
      <c r="BX243">
        <f>'CHECK CONTEXT'!$I$5</f>
        <v>0</v>
      </c>
      <c r="BY243">
        <f ca="1">SUM('USER FEEDBACK'!$G$7:$G$17)</f>
        <v>0</v>
      </c>
      <c r="BZ243">
        <f>'CHECK CONTEXT'!$B$5</f>
        <v>0</v>
      </c>
      <c r="CA243">
        <f>'CHECK CONTEXT'!$B$6</f>
        <v>0</v>
      </c>
      <c r="CB243">
        <f>'CHECK CONTEXT'!$B$7</f>
        <v>0</v>
      </c>
      <c r="CC243">
        <f>'CHECK CONTEXT'!$B$8</f>
        <v>0</v>
      </c>
      <c r="CD243">
        <f>'CHECK CONTEXT'!$B$9</f>
        <v>0</v>
      </c>
    </row>
    <row r="244" spans="1:82">
      <c r="A244" s="332" t="str">
        <f>IF('USER FORM1'!$C$10="","",'USER FORM1'!$C$10)</f>
        <v/>
      </c>
      <c r="B244" s="332" t="str">
        <f>IF('USER FORM1'!$D$10="","",'USER FORM1'!$D$10)</f>
        <v/>
      </c>
      <c r="C244" s="332" t="str">
        <f>TRIM(IF('USER FORM1'!$E$10="", "",'USER FORM1'!$E$10))</f>
        <v/>
      </c>
      <c r="D244" s="332" t="str">
        <f>IF('USER FORM1'!$F$10="","",'USER FORM1'!$F$10)</f>
        <v/>
      </c>
      <c r="E244" s="332" t="str">
        <f>IF('USER FORM1'!$G$10="", "",'USER FORM1'!$G$10)</f>
        <v/>
      </c>
      <c r="F244" s="333" t="s">
        <v>16108</v>
      </c>
      <c r="G244" s="14"/>
      <c r="H244" s="14"/>
      <c r="I244" s="14"/>
      <c r="J244" s="14"/>
      <c r="K244" s="14"/>
      <c r="L244" s="14"/>
      <c r="M244" s="343"/>
      <c r="N244" s="343"/>
      <c r="O244" s="343"/>
      <c r="P244" s="14"/>
      <c r="Q244" s="14"/>
      <c r="R244" s="14"/>
      <c r="S244" s="14"/>
      <c r="T244" s="14"/>
      <c r="U244" s="184" t="str">
        <f>IF('USER FORM4'!E23="","",'USER FORM4'!E23)</f>
        <v/>
      </c>
      <c r="V244" s="14"/>
      <c r="W244" s="184" t="str">
        <f>IF('USER FORM4'!F23="","",'USER FORM4'!F23)</f>
        <v/>
      </c>
      <c r="X244" s="184" t="str">
        <f>IF('USER FORM4'!G23="","",'USER FORM4'!G23)</f>
        <v/>
      </c>
      <c r="Y244" s="14"/>
      <c r="Z244" s="184" t="str">
        <f>IF('USER FORM4'!H23="","",'USER FORM4'!H23)</f>
        <v/>
      </c>
      <c r="AA244" s="184" t="str">
        <f>IF('USER FORM4'!I23="","",'USER FORM4'!I23)</f>
        <v/>
      </c>
      <c r="AB244" s="184" t="str">
        <f>IF('USER FORM4'!J23="","",'USER FORM4'!J23)</f>
        <v/>
      </c>
      <c r="AC244" s="14"/>
      <c r="AD244" s="184" t="str">
        <f>IF('USER FORM4'!L23="","",'USER FORM4'!L23)</f>
        <v/>
      </c>
      <c r="AE244" s="184" t="str">
        <f>IF('USER FORM4'!M23="","",'USER FORM4'!M23)</f>
        <v/>
      </c>
      <c r="AF244" s="184" t="str">
        <f>IF('USER FORM4'!N23="","",'USER FORM4'!N23)</f>
        <v/>
      </c>
      <c r="AG244" s="184" t="str">
        <f>IF('USER FORM4'!AB23="","",'USER FORM4'!AB23)</f>
        <v/>
      </c>
      <c r="AH244" s="184" t="str">
        <f>'USER FORM4'!B23</f>
        <v>BIOLOGY II - LAB</v>
      </c>
      <c r="AI244" s="184" t="str">
        <f>IF('USER FORM4'!D23="","",'USER FORM4'!D23)</f>
        <v/>
      </c>
      <c r="AJ244" s="184" t="str">
        <f>IF('USER FORM4'!O23="","",'USER FORM4'!O23)</f>
        <v/>
      </c>
      <c r="AK244" s="184" t="str">
        <f>IF('USER FORM4'!P23="","",'USER FORM4'!P23)</f>
        <v/>
      </c>
      <c r="AL244" s="14"/>
      <c r="AM244" s="332" t="str">
        <f>'USER FORM3'!$AY$17</f>
        <v/>
      </c>
      <c r="AN244" s="335" t="str">
        <f>'USER FORM3'!$AY$24</f>
        <v/>
      </c>
      <c r="AO244" s="336" t="str">
        <f>'USER FORM3'!$AY$18</f>
        <v/>
      </c>
      <c r="AP244" s="336" t="str">
        <f>'USER FORM3'!$AY$20</f>
        <v/>
      </c>
      <c r="AQ244" s="337" t="str">
        <f>'USER FORM3'!$AY$19</f>
        <v/>
      </c>
      <c r="AR244" s="337" t="str">
        <f>'USER FORM3'!$AY$22</f>
        <v/>
      </c>
      <c r="AS244" s="436" t="str">
        <f>'USER FORM3'!$AY$36</f>
        <v/>
      </c>
      <c r="AT244" s="336">
        <f>'USER FORM3'!$AY$23</f>
        <v>1</v>
      </c>
      <c r="AU244" s="336" t="str">
        <f>'USER FORM3'!$AY$21</f>
        <v/>
      </c>
      <c r="AV244" s="337" t="str">
        <f>IFERROR('USER FORM3'!$AY$25,"")</f>
        <v/>
      </c>
      <c r="AW244" s="338">
        <f>COUNTIFS(DEGREE_TYPE,"Bachelor",'USER FORM2'!$N$10:$N$21,"PROGRAM GRADUATED")+COUNTIFS(DEGREE_TYPE,"Bachelor",'USER FORM2'!$N$10:$N$21,"PROGRAM IN PROGRESS")</f>
        <v>0</v>
      </c>
      <c r="AX244" s="338">
        <f t="shared" si="6"/>
        <v>0</v>
      </c>
      <c r="AY244" s="338">
        <f t="shared" si="7"/>
        <v>0</v>
      </c>
      <c r="AZ244" s="332" t="str">
        <f>'USER FORM2'!$AQ$3</f>
        <v/>
      </c>
      <c r="BA244" s="337" t="str">
        <f>'USER FORM5'!$AP$2</f>
        <v/>
      </c>
      <c r="BB244" s="332" t="str">
        <f>IF('USER FORM5'!$AE$2=0,"",'USER FORM5'!$AE$2)</f>
        <v>NO</v>
      </c>
      <c r="BC244" s="337" t="str">
        <f>'USER FORM5'!$AZ$2</f>
        <v>NO EXTC</v>
      </c>
      <c r="BD244" s="332" t="str">
        <f>IF('USER FEEDBACK'!$C$47=0,"",'USER FEEDBACK'!$C$47)</f>
        <v/>
      </c>
      <c r="BE244" t="str">
        <f>'USER FEEDBACK'!$Q$8</f>
        <v>NO</v>
      </c>
      <c r="BF244" t="str">
        <f>'USER FEEDBACK'!$Q$11</f>
        <v>Missing Information</v>
      </c>
      <c r="BG244" t="str">
        <f>'USER FEEDBACK'!$Q$14</f>
        <v>No</v>
      </c>
      <c r="BH244" t="str">
        <f>'USER FEEDBACK'!$Q$20&amp;" "&amp;'USER FEEDBACK'!$Q$21&amp;" "&amp;'USER FEEDBACK'!$Q$22</f>
        <v xml:space="preserve">  - -  - -</v>
      </c>
      <c r="BI244" t="str">
        <f>'USER FORM1'!$C$65</f>
        <v>VERSION 2</v>
      </c>
      <c r="BJ244">
        <f>'USER FORM4'!$G$38</f>
        <v>0</v>
      </c>
      <c r="BK244">
        <f>'USER FEEDBACK'!$V$7</f>
        <v>0</v>
      </c>
      <c r="BL244" t="str">
        <f>(IF(OR('USER FEEDBACK'!$Z$64,'USER FEEDBACK'!$Z$31="Q4R"),"Y","N"))</f>
        <v>N</v>
      </c>
      <c r="BM244">
        <f>'USER FORM1'!$D$25</f>
        <v>0</v>
      </c>
      <c r="BN244">
        <f>'USER FORM1'!$D$26</f>
        <v>0</v>
      </c>
      <c r="BO244">
        <f>'USER FORM1'!$D$27</f>
        <v>0</v>
      </c>
      <c r="BP244" t="str">
        <f>IF('USER FEEDBACK'!$AA$64=TRUE, "Y","N")</f>
        <v>N</v>
      </c>
      <c r="BQ244" t="str">
        <f>IF('USER FEEDBACK'!$AC$64=TRUE, "Y","N")</f>
        <v>N</v>
      </c>
      <c r="BR244" t="str">
        <f>IF('USER FEEDBACK'!$AB$64=TRUE, "Y","N")</f>
        <v>N</v>
      </c>
      <c r="BS244" t="str">
        <f>IF('USER FEEDBACK'!$AD$64=TRUE, "Y","N")</f>
        <v>N</v>
      </c>
      <c r="BT244" t="str">
        <f>IF('USER FEEDBACK'!$AE$64=TRUE, "Y","N")</f>
        <v>N</v>
      </c>
      <c r="BU244" t="str">
        <f>IF('USER FEEDBACK'!$AF$64=TRUE, "Y","N")</f>
        <v>N</v>
      </c>
      <c r="BV244">
        <f>'CHECK CONTEXT'!$B$8</f>
        <v>0</v>
      </c>
      <c r="BW244" s="15">
        <f>'CHECK CONTEXT'!$B$12</f>
        <v>0</v>
      </c>
      <c r="BX244">
        <f>'CHECK CONTEXT'!$I$5</f>
        <v>0</v>
      </c>
      <c r="BY244">
        <f ca="1">SUM('USER FEEDBACK'!$G$7:$G$17)</f>
        <v>0</v>
      </c>
      <c r="BZ244">
        <f>'CHECK CONTEXT'!$B$5</f>
        <v>0</v>
      </c>
      <c r="CA244">
        <f>'CHECK CONTEXT'!$B$6</f>
        <v>0</v>
      </c>
      <c r="CB244">
        <f>'CHECK CONTEXT'!$B$7</f>
        <v>0</v>
      </c>
      <c r="CC244">
        <f>'CHECK CONTEXT'!$B$8</f>
        <v>0</v>
      </c>
      <c r="CD244">
        <f>'CHECK CONTEXT'!$B$9</f>
        <v>0</v>
      </c>
    </row>
    <row r="245" spans="1:82">
      <c r="A245" s="332" t="str">
        <f>IF('USER FORM1'!$C$10="","",'USER FORM1'!$C$10)</f>
        <v/>
      </c>
      <c r="B245" s="332" t="str">
        <f>IF('USER FORM1'!$D$10="","",'USER FORM1'!$D$10)</f>
        <v/>
      </c>
      <c r="C245" s="332" t="str">
        <f>TRIM(IF('USER FORM1'!$E$10="", "",'USER FORM1'!$E$10))</f>
        <v/>
      </c>
      <c r="D245" s="332" t="str">
        <f>IF('USER FORM1'!$F$10="","",'USER FORM1'!$F$10)</f>
        <v/>
      </c>
      <c r="E245" s="332" t="str">
        <f>IF('USER FORM1'!$G$10="", "",'USER FORM1'!$G$10)</f>
        <v/>
      </c>
      <c r="F245" s="333" t="s">
        <v>16108</v>
      </c>
      <c r="G245" s="14"/>
      <c r="H245" s="14"/>
      <c r="I245" s="14"/>
      <c r="J245" s="14"/>
      <c r="K245" s="14"/>
      <c r="L245" s="14"/>
      <c r="M245" s="343"/>
      <c r="N245" s="343"/>
      <c r="O245" s="343"/>
      <c r="P245" s="14"/>
      <c r="Q245" s="14"/>
      <c r="R245" s="14"/>
      <c r="S245" s="14"/>
      <c r="T245" s="14"/>
      <c r="U245" s="184" t="str">
        <f>IF('USER FORM4'!E24="","",'USER FORM4'!E24)</f>
        <v/>
      </c>
      <c r="V245" s="14"/>
      <c r="W245" s="184" t="str">
        <f>IF('USER FORM4'!F24="","",'USER FORM4'!F24)</f>
        <v/>
      </c>
      <c r="X245" s="184" t="str">
        <f>IF('USER FORM4'!G24="","",'USER FORM4'!G24)</f>
        <v/>
      </c>
      <c r="Y245" s="14"/>
      <c r="Z245" s="184" t="str">
        <f>IF('USER FORM4'!H24="","",'USER FORM4'!H24)</f>
        <v/>
      </c>
      <c r="AA245" s="184" t="str">
        <f>IF('USER FORM4'!I24="","",'USER FORM4'!I24)</f>
        <v/>
      </c>
      <c r="AB245" s="184" t="str">
        <f>IF('USER FORM4'!J24="","",'USER FORM4'!J24)</f>
        <v/>
      </c>
      <c r="AC245" s="14"/>
      <c r="AD245" s="184" t="str">
        <f>IF('USER FORM4'!L24="","",'USER FORM4'!L24)</f>
        <v/>
      </c>
      <c r="AE245" s="184" t="str">
        <f>IF('USER FORM4'!M24="","",'USER FORM4'!M24)</f>
        <v/>
      </c>
      <c r="AF245" s="184" t="str">
        <f>IF('USER FORM4'!N24="","",'USER FORM4'!N24)</f>
        <v/>
      </c>
      <c r="AG245" s="184" t="str">
        <f>IF('USER FORM4'!AB24="","",'USER FORM4'!AB24)</f>
        <v/>
      </c>
      <c r="AH245" s="184" t="str">
        <f>'USER FORM4'!B24</f>
        <v>BIOLOGY I &amp; II -LAB</v>
      </c>
      <c r="AI245" s="184" t="str">
        <f>IF('USER FORM4'!D24="","",'USER FORM4'!D24)</f>
        <v/>
      </c>
      <c r="AJ245" s="184" t="str">
        <f>IF('USER FORM4'!O24="","",'USER FORM4'!O24)</f>
        <v/>
      </c>
      <c r="AK245" s="184" t="str">
        <f>IF('USER FORM4'!P24="","",'USER FORM4'!P24)</f>
        <v/>
      </c>
      <c r="AL245" s="14"/>
      <c r="AM245" s="332" t="str">
        <f>'USER FORM3'!$AY$17</f>
        <v/>
      </c>
      <c r="AN245" s="335" t="str">
        <f>'USER FORM3'!$AY$24</f>
        <v/>
      </c>
      <c r="AO245" s="336" t="str">
        <f>'USER FORM3'!$AY$18</f>
        <v/>
      </c>
      <c r="AP245" s="336" t="str">
        <f>'USER FORM3'!$AY$20</f>
        <v/>
      </c>
      <c r="AQ245" s="337" t="str">
        <f>'USER FORM3'!$AY$19</f>
        <v/>
      </c>
      <c r="AR245" s="337" t="str">
        <f>'USER FORM3'!$AY$22</f>
        <v/>
      </c>
      <c r="AS245" s="436" t="str">
        <f>'USER FORM3'!$AY$36</f>
        <v/>
      </c>
      <c r="AT245" s="336">
        <f>'USER FORM3'!$AY$23</f>
        <v>1</v>
      </c>
      <c r="AU245" s="336" t="str">
        <f>'USER FORM3'!$AY$21</f>
        <v/>
      </c>
      <c r="AV245" s="337" t="str">
        <f>IFERROR('USER FORM3'!$AY$25,"")</f>
        <v/>
      </c>
      <c r="AW245" s="338">
        <f>COUNTIFS(DEGREE_TYPE,"Bachelor",'USER FORM2'!$N$10:$N$21,"PROGRAM GRADUATED")+COUNTIFS(DEGREE_TYPE,"Bachelor",'USER FORM2'!$N$10:$N$21,"PROGRAM IN PROGRESS")</f>
        <v>0</v>
      </c>
      <c r="AX245" s="338">
        <f t="shared" si="6"/>
        <v>0</v>
      </c>
      <c r="AY245" s="338">
        <f t="shared" si="7"/>
        <v>0</v>
      </c>
      <c r="AZ245" s="332" t="str">
        <f>'USER FORM2'!$AQ$3</f>
        <v/>
      </c>
      <c r="BA245" s="337" t="str">
        <f>'USER FORM5'!$AP$2</f>
        <v/>
      </c>
      <c r="BB245" s="332" t="str">
        <f>IF('USER FORM5'!$AE$2=0,"",'USER FORM5'!$AE$2)</f>
        <v>NO</v>
      </c>
      <c r="BC245" s="337" t="str">
        <f>'USER FORM5'!$AZ$2</f>
        <v>NO EXTC</v>
      </c>
      <c r="BD245" s="332" t="str">
        <f>IF('USER FEEDBACK'!$C$47=0,"",'USER FEEDBACK'!$C$47)</f>
        <v/>
      </c>
      <c r="BE245" t="str">
        <f>'USER FEEDBACK'!$Q$8</f>
        <v>NO</v>
      </c>
      <c r="BF245" t="str">
        <f>'USER FEEDBACK'!$Q$11</f>
        <v>Missing Information</v>
      </c>
      <c r="BG245" t="str">
        <f>'USER FEEDBACK'!$Q$14</f>
        <v>No</v>
      </c>
      <c r="BH245" t="str">
        <f>'USER FEEDBACK'!$Q$20&amp;" "&amp;'USER FEEDBACK'!$Q$21&amp;" "&amp;'USER FEEDBACK'!$Q$22</f>
        <v xml:space="preserve">  - -  - -</v>
      </c>
      <c r="BI245" t="str">
        <f>'USER FORM1'!$C$65</f>
        <v>VERSION 2</v>
      </c>
      <c r="BJ245">
        <f>'USER FORM4'!$G$38</f>
        <v>0</v>
      </c>
      <c r="BK245">
        <f>'USER FEEDBACK'!$V$7</f>
        <v>0</v>
      </c>
      <c r="BL245" t="str">
        <f>(IF(OR('USER FEEDBACK'!$Z$64,'USER FEEDBACK'!$Z$31="Q4R"),"Y","N"))</f>
        <v>N</v>
      </c>
      <c r="BM245">
        <f>'USER FORM1'!$D$25</f>
        <v>0</v>
      </c>
      <c r="BN245">
        <f>'USER FORM1'!$D$26</f>
        <v>0</v>
      </c>
      <c r="BO245">
        <f>'USER FORM1'!$D$27</f>
        <v>0</v>
      </c>
      <c r="BP245" t="str">
        <f>IF('USER FEEDBACK'!$AA$64=TRUE, "Y","N")</f>
        <v>N</v>
      </c>
      <c r="BQ245" t="str">
        <f>IF('USER FEEDBACK'!$AC$64=TRUE, "Y","N")</f>
        <v>N</v>
      </c>
      <c r="BR245" t="str">
        <f>IF('USER FEEDBACK'!$AB$64=TRUE, "Y","N")</f>
        <v>N</v>
      </c>
      <c r="BS245" t="str">
        <f>IF('USER FEEDBACK'!$AD$64=TRUE, "Y","N")</f>
        <v>N</v>
      </c>
      <c r="BT245" t="str">
        <f>IF('USER FEEDBACK'!$AE$64=TRUE, "Y","N")</f>
        <v>N</v>
      </c>
      <c r="BU245" t="str">
        <f>IF('USER FEEDBACK'!$AF$64=TRUE, "Y","N")</f>
        <v>N</v>
      </c>
      <c r="BV245">
        <f>'CHECK CONTEXT'!$B$8</f>
        <v>0</v>
      </c>
      <c r="BW245" s="15">
        <f>'CHECK CONTEXT'!$B$12</f>
        <v>0</v>
      </c>
      <c r="BX245">
        <f>'CHECK CONTEXT'!$I$5</f>
        <v>0</v>
      </c>
      <c r="BY245">
        <f ca="1">SUM('USER FEEDBACK'!$G$7:$G$17)</f>
        <v>0</v>
      </c>
      <c r="BZ245">
        <f>'CHECK CONTEXT'!$B$5</f>
        <v>0</v>
      </c>
      <c r="CA245">
        <f>'CHECK CONTEXT'!$B$6</f>
        <v>0</v>
      </c>
      <c r="CB245">
        <f>'CHECK CONTEXT'!$B$7</f>
        <v>0</v>
      </c>
      <c r="CC245">
        <f>'CHECK CONTEXT'!$B$8</f>
        <v>0</v>
      </c>
      <c r="CD245">
        <f>'CHECK CONTEXT'!$B$9</f>
        <v>0</v>
      </c>
    </row>
    <row r="246" spans="1:82">
      <c r="A246" s="332" t="str">
        <f>IF('USER FORM1'!$C$10="","",'USER FORM1'!$C$10)</f>
        <v/>
      </c>
      <c r="B246" s="332" t="str">
        <f>IF('USER FORM1'!$D$10="","",'USER FORM1'!$D$10)</f>
        <v/>
      </c>
      <c r="C246" s="332" t="str">
        <f>TRIM(IF('USER FORM1'!$E$10="", "",'USER FORM1'!$E$10))</f>
        <v/>
      </c>
      <c r="D246" s="332" t="str">
        <f>IF('USER FORM1'!$F$10="","",'USER FORM1'!$F$10)</f>
        <v/>
      </c>
      <c r="E246" s="332" t="str">
        <f>IF('USER FORM1'!$G$10="", "",'USER FORM1'!$G$10)</f>
        <v/>
      </c>
      <c r="F246" s="333" t="s">
        <v>16108</v>
      </c>
      <c r="G246" s="14"/>
      <c r="H246" s="14"/>
      <c r="I246" s="14"/>
      <c r="J246" s="14"/>
      <c r="K246" s="14"/>
      <c r="L246" s="14"/>
      <c r="M246" s="343"/>
      <c r="N246" s="343"/>
      <c r="O246" s="343"/>
      <c r="P246" s="14"/>
      <c r="Q246" s="14"/>
      <c r="R246" s="14"/>
      <c r="S246" s="14"/>
      <c r="T246" s="14"/>
      <c r="U246" s="184" t="str">
        <f>IF('USER FORM4'!E25="","",'USER FORM4'!E25)</f>
        <v/>
      </c>
      <c r="V246" s="14"/>
      <c r="W246" s="184" t="str">
        <f>IF('USER FORM4'!F25="","",'USER FORM4'!F25)</f>
        <v/>
      </c>
      <c r="X246" s="184" t="str">
        <f>IF('USER FORM4'!G25="","",'USER FORM4'!G25)</f>
        <v/>
      </c>
      <c r="Y246" s="14"/>
      <c r="Z246" s="184" t="str">
        <f>IF('USER FORM4'!H25="","",'USER FORM4'!H25)</f>
        <v/>
      </c>
      <c r="AA246" s="184" t="str">
        <f>IF('USER FORM4'!I25="","",'USER FORM4'!I25)</f>
        <v/>
      </c>
      <c r="AB246" s="184" t="str">
        <f>IF('USER FORM4'!J25="","",'USER FORM4'!J25)</f>
        <v/>
      </c>
      <c r="AC246" s="14"/>
      <c r="AD246" s="184" t="str">
        <f>IF('USER FORM4'!L25="","",'USER FORM4'!L25)</f>
        <v/>
      </c>
      <c r="AE246" s="184" t="str">
        <f>IF('USER FORM4'!M25="","",'USER FORM4'!M25)</f>
        <v/>
      </c>
      <c r="AF246" s="184" t="str">
        <f>IF('USER FORM4'!N25="","",'USER FORM4'!N25)</f>
        <v/>
      </c>
      <c r="AG246" s="184" t="str">
        <f>IF('USER FORM4'!AB25="","",'USER FORM4'!AB25)</f>
        <v/>
      </c>
      <c r="AH246" s="184" t="str">
        <f>'USER FORM4'!B25</f>
        <v>CHEMISTRY I -LAB</v>
      </c>
      <c r="AI246" s="184" t="str">
        <f>IF('USER FORM4'!D25="","",'USER FORM4'!D25)</f>
        <v/>
      </c>
      <c r="AJ246" s="184" t="str">
        <f>IF('USER FORM4'!O25="","",'USER FORM4'!O25)</f>
        <v/>
      </c>
      <c r="AK246" s="184" t="str">
        <f>IF('USER FORM4'!P25="","",'USER FORM4'!P25)</f>
        <v/>
      </c>
      <c r="AL246" s="14"/>
      <c r="AM246" s="332" t="str">
        <f>'USER FORM3'!$AY$17</f>
        <v/>
      </c>
      <c r="AN246" s="335" t="str">
        <f>'USER FORM3'!$AY$24</f>
        <v/>
      </c>
      <c r="AO246" s="336" t="str">
        <f>'USER FORM3'!$AY$18</f>
        <v/>
      </c>
      <c r="AP246" s="336" t="str">
        <f>'USER FORM3'!$AY$20</f>
        <v/>
      </c>
      <c r="AQ246" s="337" t="str">
        <f>'USER FORM3'!$AY$19</f>
        <v/>
      </c>
      <c r="AR246" s="337" t="str">
        <f>'USER FORM3'!$AY$22</f>
        <v/>
      </c>
      <c r="AS246" s="436" t="str">
        <f>'USER FORM3'!$AY$36</f>
        <v/>
      </c>
      <c r="AT246" s="336">
        <f>'USER FORM3'!$AY$23</f>
        <v>1</v>
      </c>
      <c r="AU246" s="336" t="str">
        <f>'USER FORM3'!$AY$21</f>
        <v/>
      </c>
      <c r="AV246" s="337" t="str">
        <f>IFERROR('USER FORM3'!$AY$25,"")</f>
        <v/>
      </c>
      <c r="AW246" s="338">
        <f>COUNTIFS(DEGREE_TYPE,"Bachelor",'USER FORM2'!$N$10:$N$21,"PROGRAM GRADUATED")+COUNTIFS(DEGREE_TYPE,"Bachelor",'USER FORM2'!$N$10:$N$21,"PROGRAM IN PROGRESS")</f>
        <v>0</v>
      </c>
      <c r="AX246" s="338">
        <f t="shared" si="6"/>
        <v>0</v>
      </c>
      <c r="AY246" s="338">
        <f t="shared" si="7"/>
        <v>0</v>
      </c>
      <c r="AZ246" s="332" t="str">
        <f>'USER FORM2'!$AQ$3</f>
        <v/>
      </c>
      <c r="BA246" s="337" t="str">
        <f>'USER FORM5'!$AP$2</f>
        <v/>
      </c>
      <c r="BB246" s="332" t="str">
        <f>IF('USER FORM5'!$AE$2=0,"",'USER FORM5'!$AE$2)</f>
        <v>NO</v>
      </c>
      <c r="BC246" s="337" t="str">
        <f>'USER FORM5'!$AZ$2</f>
        <v>NO EXTC</v>
      </c>
      <c r="BD246" s="332" t="str">
        <f>IF('USER FEEDBACK'!$C$47=0,"",'USER FEEDBACK'!$C$47)</f>
        <v/>
      </c>
      <c r="BE246" t="str">
        <f>'USER FEEDBACK'!$Q$8</f>
        <v>NO</v>
      </c>
      <c r="BF246" t="str">
        <f>'USER FEEDBACK'!$Q$11</f>
        <v>Missing Information</v>
      </c>
      <c r="BG246" t="str">
        <f>'USER FEEDBACK'!$Q$14</f>
        <v>No</v>
      </c>
      <c r="BH246" t="str">
        <f>'USER FEEDBACK'!$Q$20&amp;" "&amp;'USER FEEDBACK'!$Q$21&amp;" "&amp;'USER FEEDBACK'!$Q$22</f>
        <v xml:space="preserve">  - -  - -</v>
      </c>
      <c r="BI246" t="str">
        <f>'USER FORM1'!$C$65</f>
        <v>VERSION 2</v>
      </c>
      <c r="BJ246">
        <f>'USER FORM4'!$G$38</f>
        <v>0</v>
      </c>
      <c r="BK246">
        <f>'USER FEEDBACK'!$V$7</f>
        <v>0</v>
      </c>
      <c r="BL246" t="str">
        <f>(IF(OR('USER FEEDBACK'!$Z$64,'USER FEEDBACK'!$Z$31="Q4R"),"Y","N"))</f>
        <v>N</v>
      </c>
      <c r="BM246">
        <f>'USER FORM1'!$D$25</f>
        <v>0</v>
      </c>
      <c r="BN246">
        <f>'USER FORM1'!$D$26</f>
        <v>0</v>
      </c>
      <c r="BO246">
        <f>'USER FORM1'!$D$27</f>
        <v>0</v>
      </c>
      <c r="BP246" t="str">
        <f>IF('USER FEEDBACK'!$AA$64=TRUE, "Y","N")</f>
        <v>N</v>
      </c>
      <c r="BQ246" t="str">
        <f>IF('USER FEEDBACK'!$AC$64=TRUE, "Y","N")</f>
        <v>N</v>
      </c>
      <c r="BR246" t="str">
        <f>IF('USER FEEDBACK'!$AB$64=TRUE, "Y","N")</f>
        <v>N</v>
      </c>
      <c r="BS246" t="str">
        <f>IF('USER FEEDBACK'!$AD$64=TRUE, "Y","N")</f>
        <v>N</v>
      </c>
      <c r="BT246" t="str">
        <f>IF('USER FEEDBACK'!$AE$64=TRUE, "Y","N")</f>
        <v>N</v>
      </c>
      <c r="BU246" t="str">
        <f>IF('USER FEEDBACK'!$AF$64=TRUE, "Y","N")</f>
        <v>N</v>
      </c>
      <c r="BV246">
        <f>'CHECK CONTEXT'!$B$8</f>
        <v>0</v>
      </c>
      <c r="BW246" s="15">
        <f>'CHECK CONTEXT'!$B$12</f>
        <v>0</v>
      </c>
      <c r="BX246">
        <f>'CHECK CONTEXT'!$I$5</f>
        <v>0</v>
      </c>
      <c r="BY246">
        <f ca="1">SUM('USER FEEDBACK'!$G$7:$G$17)</f>
        <v>0</v>
      </c>
      <c r="BZ246">
        <f>'CHECK CONTEXT'!$B$5</f>
        <v>0</v>
      </c>
      <c r="CA246">
        <f>'CHECK CONTEXT'!$B$6</f>
        <v>0</v>
      </c>
      <c r="CB246">
        <f>'CHECK CONTEXT'!$B$7</f>
        <v>0</v>
      </c>
      <c r="CC246">
        <f>'CHECK CONTEXT'!$B$8</f>
        <v>0</v>
      </c>
      <c r="CD246">
        <f>'CHECK CONTEXT'!$B$9</f>
        <v>0</v>
      </c>
    </row>
    <row r="247" spans="1:82">
      <c r="A247" s="332" t="str">
        <f>IF('USER FORM1'!$C$10="","",'USER FORM1'!$C$10)</f>
        <v/>
      </c>
      <c r="B247" s="332" t="str">
        <f>IF('USER FORM1'!$D$10="","",'USER FORM1'!$D$10)</f>
        <v/>
      </c>
      <c r="C247" s="332" t="str">
        <f>TRIM(IF('USER FORM1'!$E$10="", "",'USER FORM1'!$E$10))</f>
        <v/>
      </c>
      <c r="D247" s="332" t="str">
        <f>IF('USER FORM1'!$F$10="","",'USER FORM1'!$F$10)</f>
        <v/>
      </c>
      <c r="E247" s="332" t="str">
        <f>IF('USER FORM1'!$G$10="", "",'USER FORM1'!$G$10)</f>
        <v/>
      </c>
      <c r="F247" s="333" t="s">
        <v>16108</v>
      </c>
      <c r="G247" s="14"/>
      <c r="H247" s="14"/>
      <c r="I247" s="14"/>
      <c r="J247" s="14"/>
      <c r="K247" s="14"/>
      <c r="L247" s="14"/>
      <c r="M247" s="343"/>
      <c r="N247" s="343"/>
      <c r="O247" s="343"/>
      <c r="P247" s="14"/>
      <c r="Q247" s="14"/>
      <c r="R247" s="14"/>
      <c r="S247" s="14"/>
      <c r="T247" s="14"/>
      <c r="U247" s="184" t="str">
        <f>IF('USER FORM4'!E26="","",'USER FORM4'!E26)</f>
        <v/>
      </c>
      <c r="V247" s="14"/>
      <c r="W247" s="184" t="str">
        <f>IF('USER FORM4'!F26="","",'USER FORM4'!F26)</f>
        <v/>
      </c>
      <c r="X247" s="184" t="str">
        <f>IF('USER FORM4'!G26="","",'USER FORM4'!G26)</f>
        <v/>
      </c>
      <c r="Y247" s="14"/>
      <c r="Z247" s="184" t="str">
        <f>IF('USER FORM4'!H26="","",'USER FORM4'!H26)</f>
        <v/>
      </c>
      <c r="AA247" s="184" t="str">
        <f>IF('USER FORM4'!I26="","",'USER FORM4'!I26)</f>
        <v/>
      </c>
      <c r="AB247" s="184" t="str">
        <f>IF('USER FORM4'!J26="","",'USER FORM4'!J26)</f>
        <v/>
      </c>
      <c r="AC247" s="14"/>
      <c r="AD247" s="184" t="str">
        <f>IF('USER FORM4'!L26="","",'USER FORM4'!L26)</f>
        <v/>
      </c>
      <c r="AE247" s="184" t="str">
        <f>IF('USER FORM4'!M26="","",'USER FORM4'!M26)</f>
        <v/>
      </c>
      <c r="AF247" s="184" t="str">
        <f>IF('USER FORM4'!N26="","",'USER FORM4'!N26)</f>
        <v/>
      </c>
      <c r="AG247" s="184" t="str">
        <f>IF('USER FORM4'!AB26="","",'USER FORM4'!AB26)</f>
        <v/>
      </c>
      <c r="AH247" s="184" t="str">
        <f>'USER FORM4'!B26</f>
        <v>CHEMISTRY II -LAB</v>
      </c>
      <c r="AI247" s="184" t="str">
        <f>IF('USER FORM4'!D26="","",'USER FORM4'!D26)</f>
        <v/>
      </c>
      <c r="AJ247" s="184" t="str">
        <f>IF('USER FORM4'!O26="","",'USER FORM4'!O26)</f>
        <v/>
      </c>
      <c r="AK247" s="184" t="str">
        <f>IF('USER FORM4'!P26="","",'USER FORM4'!P26)</f>
        <v/>
      </c>
      <c r="AL247" s="14"/>
      <c r="AM247" s="332" t="str">
        <f>'USER FORM3'!$AY$17</f>
        <v/>
      </c>
      <c r="AN247" s="335" t="str">
        <f>'USER FORM3'!$AY$24</f>
        <v/>
      </c>
      <c r="AO247" s="336" t="str">
        <f>'USER FORM3'!$AY$18</f>
        <v/>
      </c>
      <c r="AP247" s="336" t="str">
        <f>'USER FORM3'!$AY$20</f>
        <v/>
      </c>
      <c r="AQ247" s="337" t="str">
        <f>'USER FORM3'!$AY$19</f>
        <v/>
      </c>
      <c r="AR247" s="337" t="str">
        <f>'USER FORM3'!$AY$22</f>
        <v/>
      </c>
      <c r="AS247" s="436" t="str">
        <f>'USER FORM3'!$AY$36</f>
        <v/>
      </c>
      <c r="AT247" s="336">
        <f>'USER FORM3'!$AY$23</f>
        <v>1</v>
      </c>
      <c r="AU247" s="336" t="str">
        <f>'USER FORM3'!$AY$21</f>
        <v/>
      </c>
      <c r="AV247" s="337" t="str">
        <f>IFERROR('USER FORM3'!$AY$25,"")</f>
        <v/>
      </c>
      <c r="AW247" s="338">
        <f>COUNTIFS(DEGREE_TYPE,"Bachelor",'USER FORM2'!$N$10:$N$21,"PROGRAM GRADUATED")+COUNTIFS(DEGREE_TYPE,"Bachelor",'USER FORM2'!$N$10:$N$21,"PROGRAM IN PROGRESS")</f>
        <v>0</v>
      </c>
      <c r="AX247" s="338">
        <f t="shared" si="6"/>
        <v>0</v>
      </c>
      <c r="AY247" s="338">
        <f t="shared" si="7"/>
        <v>0</v>
      </c>
      <c r="AZ247" s="332" t="str">
        <f>'USER FORM2'!$AQ$3</f>
        <v/>
      </c>
      <c r="BA247" s="337" t="str">
        <f>'USER FORM5'!$AP$2</f>
        <v/>
      </c>
      <c r="BB247" s="332" t="str">
        <f>IF('USER FORM5'!$AE$2=0,"",'USER FORM5'!$AE$2)</f>
        <v>NO</v>
      </c>
      <c r="BC247" s="337" t="str">
        <f>'USER FORM5'!$AZ$2</f>
        <v>NO EXTC</v>
      </c>
      <c r="BD247" s="332" t="str">
        <f>IF('USER FEEDBACK'!$C$47=0,"",'USER FEEDBACK'!$C$47)</f>
        <v/>
      </c>
      <c r="BE247" t="str">
        <f>'USER FEEDBACK'!$Q$8</f>
        <v>NO</v>
      </c>
      <c r="BF247" t="str">
        <f>'USER FEEDBACK'!$Q$11</f>
        <v>Missing Information</v>
      </c>
      <c r="BG247" t="str">
        <f>'USER FEEDBACK'!$Q$14</f>
        <v>No</v>
      </c>
      <c r="BH247" t="str">
        <f>'USER FEEDBACK'!$Q$20&amp;" "&amp;'USER FEEDBACK'!$Q$21&amp;" "&amp;'USER FEEDBACK'!$Q$22</f>
        <v xml:space="preserve">  - -  - -</v>
      </c>
      <c r="BI247" t="str">
        <f>'USER FORM1'!$C$65</f>
        <v>VERSION 2</v>
      </c>
      <c r="BJ247">
        <f>'USER FORM4'!$G$38</f>
        <v>0</v>
      </c>
      <c r="BK247">
        <f>'USER FEEDBACK'!$V$7</f>
        <v>0</v>
      </c>
      <c r="BL247" t="str">
        <f>(IF(OR('USER FEEDBACK'!$Z$64,'USER FEEDBACK'!$Z$31="Q4R"),"Y","N"))</f>
        <v>N</v>
      </c>
      <c r="BM247">
        <f>'USER FORM1'!$D$25</f>
        <v>0</v>
      </c>
      <c r="BN247">
        <f>'USER FORM1'!$D$26</f>
        <v>0</v>
      </c>
      <c r="BO247">
        <f>'USER FORM1'!$D$27</f>
        <v>0</v>
      </c>
      <c r="BP247" t="str">
        <f>IF('USER FEEDBACK'!$AA$64=TRUE, "Y","N")</f>
        <v>N</v>
      </c>
      <c r="BQ247" t="str">
        <f>IF('USER FEEDBACK'!$AC$64=TRUE, "Y","N")</f>
        <v>N</v>
      </c>
      <c r="BR247" t="str">
        <f>IF('USER FEEDBACK'!$AB$64=TRUE, "Y","N")</f>
        <v>N</v>
      </c>
      <c r="BS247" t="str">
        <f>IF('USER FEEDBACK'!$AD$64=TRUE, "Y","N")</f>
        <v>N</v>
      </c>
      <c r="BT247" t="str">
        <f>IF('USER FEEDBACK'!$AE$64=TRUE, "Y","N")</f>
        <v>N</v>
      </c>
      <c r="BU247" t="str">
        <f>IF('USER FEEDBACK'!$AF$64=TRUE, "Y","N")</f>
        <v>N</v>
      </c>
      <c r="BV247">
        <f>'CHECK CONTEXT'!$B$8</f>
        <v>0</v>
      </c>
      <c r="BW247" s="15">
        <f>'CHECK CONTEXT'!$B$12</f>
        <v>0</v>
      </c>
      <c r="BX247">
        <f>'CHECK CONTEXT'!$I$5</f>
        <v>0</v>
      </c>
      <c r="BY247">
        <f ca="1">SUM('USER FEEDBACK'!$G$7:$G$17)</f>
        <v>0</v>
      </c>
      <c r="BZ247">
        <f>'CHECK CONTEXT'!$B$5</f>
        <v>0</v>
      </c>
      <c r="CA247">
        <f>'CHECK CONTEXT'!$B$6</f>
        <v>0</v>
      </c>
      <c r="CB247">
        <f>'CHECK CONTEXT'!$B$7</f>
        <v>0</v>
      </c>
      <c r="CC247">
        <f>'CHECK CONTEXT'!$B$8</f>
        <v>0</v>
      </c>
      <c r="CD247">
        <f>'CHECK CONTEXT'!$B$9</f>
        <v>0</v>
      </c>
    </row>
    <row r="248" spans="1:82">
      <c r="A248" s="332" t="str">
        <f>IF('USER FORM1'!$C$10="","",'USER FORM1'!$C$10)</f>
        <v/>
      </c>
      <c r="B248" s="332" t="str">
        <f>IF('USER FORM1'!$D$10="","",'USER FORM1'!$D$10)</f>
        <v/>
      </c>
      <c r="C248" s="332" t="str">
        <f>TRIM(IF('USER FORM1'!$E$10="", "",'USER FORM1'!$E$10))</f>
        <v/>
      </c>
      <c r="D248" s="332" t="str">
        <f>IF('USER FORM1'!$F$10="","",'USER FORM1'!$F$10)</f>
        <v/>
      </c>
      <c r="E248" s="332" t="str">
        <f>IF('USER FORM1'!$G$10="", "",'USER FORM1'!$G$10)</f>
        <v/>
      </c>
      <c r="F248" s="333" t="s">
        <v>16108</v>
      </c>
      <c r="G248" s="14"/>
      <c r="H248" s="14"/>
      <c r="I248" s="14"/>
      <c r="J248" s="14"/>
      <c r="K248" s="14"/>
      <c r="L248" s="14"/>
      <c r="M248" s="343"/>
      <c r="N248" s="343"/>
      <c r="O248" s="343"/>
      <c r="P248" s="14"/>
      <c r="Q248" s="14"/>
      <c r="R248" s="14"/>
      <c r="S248" s="14"/>
      <c r="T248" s="14"/>
      <c r="U248" s="184" t="str">
        <f>IF('USER FORM4'!E27="","",'USER FORM4'!E27)</f>
        <v/>
      </c>
      <c r="V248" s="14"/>
      <c r="W248" s="184" t="str">
        <f>IF('USER FORM4'!F27="","",'USER FORM4'!F27)</f>
        <v/>
      </c>
      <c r="X248" s="184" t="str">
        <f>IF('USER FORM4'!G27="","",'USER FORM4'!G27)</f>
        <v/>
      </c>
      <c r="Y248" s="14"/>
      <c r="Z248" s="184" t="str">
        <f>IF('USER FORM4'!H27="","",'USER FORM4'!H27)</f>
        <v/>
      </c>
      <c r="AA248" s="184" t="str">
        <f>IF('USER FORM4'!I27="","",'USER FORM4'!I27)</f>
        <v/>
      </c>
      <c r="AB248" s="184" t="str">
        <f>IF('USER FORM4'!J27="","",'USER FORM4'!J27)</f>
        <v/>
      </c>
      <c r="AC248" s="14"/>
      <c r="AD248" s="184" t="str">
        <f>IF('USER FORM4'!L27="","",'USER FORM4'!L27)</f>
        <v/>
      </c>
      <c r="AE248" s="184" t="str">
        <f>IF('USER FORM4'!M27="","",'USER FORM4'!M27)</f>
        <v/>
      </c>
      <c r="AF248" s="184" t="str">
        <f>IF('USER FORM4'!N27="","",'USER FORM4'!N27)</f>
        <v/>
      </c>
      <c r="AG248" s="184" t="str">
        <f>IF('USER FORM4'!AB27="","",'USER FORM4'!AB27)</f>
        <v/>
      </c>
      <c r="AH248" s="184" t="str">
        <f>'USER FORM4'!B27</f>
        <v>CHEMISTRY I &amp; II - LAB</v>
      </c>
      <c r="AI248" s="184" t="str">
        <f>IF('USER FORM4'!D27="","",'USER FORM4'!D27)</f>
        <v/>
      </c>
      <c r="AJ248" s="184" t="str">
        <f>IF('USER FORM4'!O27="","",'USER FORM4'!O27)</f>
        <v/>
      </c>
      <c r="AK248" s="184" t="str">
        <f>IF('USER FORM4'!P27="","",'USER FORM4'!P27)</f>
        <v/>
      </c>
      <c r="AL248" s="14"/>
      <c r="AM248" s="332" t="str">
        <f>'USER FORM3'!$AY$17</f>
        <v/>
      </c>
      <c r="AN248" s="335" t="str">
        <f>'USER FORM3'!$AY$24</f>
        <v/>
      </c>
      <c r="AO248" s="336" t="str">
        <f>'USER FORM3'!$AY$18</f>
        <v/>
      </c>
      <c r="AP248" s="336" t="str">
        <f>'USER FORM3'!$AY$20</f>
        <v/>
      </c>
      <c r="AQ248" s="337" t="str">
        <f>'USER FORM3'!$AY$19</f>
        <v/>
      </c>
      <c r="AR248" s="337" t="str">
        <f>'USER FORM3'!$AY$22</f>
        <v/>
      </c>
      <c r="AS248" s="436" t="str">
        <f>'USER FORM3'!$AY$36</f>
        <v/>
      </c>
      <c r="AT248" s="336">
        <f>'USER FORM3'!$AY$23</f>
        <v>1</v>
      </c>
      <c r="AU248" s="336" t="str">
        <f>'USER FORM3'!$AY$21</f>
        <v/>
      </c>
      <c r="AV248" s="337" t="str">
        <f>IFERROR('USER FORM3'!$AY$25,"")</f>
        <v/>
      </c>
      <c r="AW248" s="338">
        <f>COUNTIFS(DEGREE_TYPE,"Bachelor",'USER FORM2'!$N$10:$N$21,"PROGRAM GRADUATED")+COUNTIFS(DEGREE_TYPE,"Bachelor",'USER FORM2'!$N$10:$N$21,"PROGRAM IN PROGRESS")</f>
        <v>0</v>
      </c>
      <c r="AX248" s="338">
        <f t="shared" si="6"/>
        <v>0</v>
      </c>
      <c r="AY248" s="338">
        <f t="shared" si="7"/>
        <v>0</v>
      </c>
      <c r="AZ248" s="332" t="str">
        <f>'USER FORM2'!$AQ$3</f>
        <v/>
      </c>
      <c r="BA248" s="337" t="str">
        <f>'USER FORM5'!$AP$2</f>
        <v/>
      </c>
      <c r="BB248" s="332" t="str">
        <f>IF('USER FORM5'!$AE$2=0,"",'USER FORM5'!$AE$2)</f>
        <v>NO</v>
      </c>
      <c r="BC248" s="337" t="str">
        <f>'USER FORM5'!$AZ$2</f>
        <v>NO EXTC</v>
      </c>
      <c r="BD248" s="332" t="str">
        <f>IF('USER FEEDBACK'!$C$47=0,"",'USER FEEDBACK'!$C$47)</f>
        <v/>
      </c>
      <c r="BE248" t="str">
        <f>'USER FEEDBACK'!$Q$8</f>
        <v>NO</v>
      </c>
      <c r="BF248" t="str">
        <f>'USER FEEDBACK'!$Q$11</f>
        <v>Missing Information</v>
      </c>
      <c r="BG248" t="str">
        <f>'USER FEEDBACK'!$Q$14</f>
        <v>No</v>
      </c>
      <c r="BH248" t="str">
        <f>'USER FEEDBACK'!$Q$20&amp;" "&amp;'USER FEEDBACK'!$Q$21&amp;" "&amp;'USER FEEDBACK'!$Q$22</f>
        <v xml:space="preserve">  - -  - -</v>
      </c>
      <c r="BI248" t="str">
        <f>'USER FORM1'!$C$65</f>
        <v>VERSION 2</v>
      </c>
      <c r="BJ248">
        <f>'USER FORM4'!$G$38</f>
        <v>0</v>
      </c>
      <c r="BK248">
        <f>'USER FEEDBACK'!$V$7</f>
        <v>0</v>
      </c>
      <c r="BL248" t="str">
        <f>(IF(OR('USER FEEDBACK'!$Z$64,'USER FEEDBACK'!$Z$31="Q4R"),"Y","N"))</f>
        <v>N</v>
      </c>
      <c r="BM248">
        <f>'USER FORM1'!$D$25</f>
        <v>0</v>
      </c>
      <c r="BN248">
        <f>'USER FORM1'!$D$26</f>
        <v>0</v>
      </c>
      <c r="BO248">
        <f>'USER FORM1'!$D$27</f>
        <v>0</v>
      </c>
      <c r="BP248" t="str">
        <f>IF('USER FEEDBACK'!$AA$64=TRUE, "Y","N")</f>
        <v>N</v>
      </c>
      <c r="BQ248" t="str">
        <f>IF('USER FEEDBACK'!$AC$64=TRUE, "Y","N")</f>
        <v>N</v>
      </c>
      <c r="BR248" t="str">
        <f>IF('USER FEEDBACK'!$AB$64=TRUE, "Y","N")</f>
        <v>N</v>
      </c>
      <c r="BS248" t="str">
        <f>IF('USER FEEDBACK'!$AD$64=TRUE, "Y","N")</f>
        <v>N</v>
      </c>
      <c r="BT248" t="str">
        <f>IF('USER FEEDBACK'!$AE$64=TRUE, "Y","N")</f>
        <v>N</v>
      </c>
      <c r="BU248" t="str">
        <f>IF('USER FEEDBACK'!$AF$64=TRUE, "Y","N")</f>
        <v>N</v>
      </c>
      <c r="BV248">
        <f>'CHECK CONTEXT'!$B$8</f>
        <v>0</v>
      </c>
      <c r="BW248" s="15">
        <f>'CHECK CONTEXT'!$B$12</f>
        <v>0</v>
      </c>
      <c r="BX248">
        <f>'CHECK CONTEXT'!$I$5</f>
        <v>0</v>
      </c>
      <c r="BY248">
        <f ca="1">SUM('USER FEEDBACK'!$G$7:$G$17)</f>
        <v>0</v>
      </c>
      <c r="BZ248">
        <f>'CHECK CONTEXT'!$B$5</f>
        <v>0</v>
      </c>
      <c r="CA248">
        <f>'CHECK CONTEXT'!$B$6</f>
        <v>0</v>
      </c>
      <c r="CB248">
        <f>'CHECK CONTEXT'!$B$7</f>
        <v>0</v>
      </c>
      <c r="CC248">
        <f>'CHECK CONTEXT'!$B$8</f>
        <v>0</v>
      </c>
      <c r="CD248">
        <f>'CHECK CONTEXT'!$B$9</f>
        <v>0</v>
      </c>
    </row>
    <row r="249" spans="1:82">
      <c r="A249" s="332" t="str">
        <f>IF('USER FORM1'!$C$10="","",'USER FORM1'!$C$10)</f>
        <v/>
      </c>
      <c r="B249" s="332" t="str">
        <f>IF('USER FORM1'!$D$10="","",'USER FORM1'!$D$10)</f>
        <v/>
      </c>
      <c r="C249" s="332" t="str">
        <f>TRIM(IF('USER FORM1'!$E$10="", "",'USER FORM1'!$E$10))</f>
        <v/>
      </c>
      <c r="D249" s="332" t="str">
        <f>IF('USER FORM1'!$F$10="","",'USER FORM1'!$F$10)</f>
        <v/>
      </c>
      <c r="E249" s="332" t="str">
        <f>IF('USER FORM1'!$G$10="", "",'USER FORM1'!$G$10)</f>
        <v/>
      </c>
      <c r="F249" s="333" t="s">
        <v>16108</v>
      </c>
      <c r="G249" s="14"/>
      <c r="H249" s="14"/>
      <c r="I249" s="14"/>
      <c r="J249" s="14"/>
      <c r="K249" s="14"/>
      <c r="L249" s="14"/>
      <c r="M249" s="343"/>
      <c r="N249" s="343"/>
      <c r="O249" s="343"/>
      <c r="P249" s="14"/>
      <c r="Q249" s="14"/>
      <c r="R249" s="14"/>
      <c r="S249" s="14"/>
      <c r="T249" s="14"/>
      <c r="U249" s="184" t="str">
        <f>IF('USER FORM4'!E28="","",'USER FORM4'!E28)</f>
        <v/>
      </c>
      <c r="V249" s="14"/>
      <c r="W249" s="184" t="str">
        <f>IF('USER FORM4'!F28="","",'USER FORM4'!F28)</f>
        <v/>
      </c>
      <c r="X249" s="184" t="str">
        <f>IF('USER FORM4'!G28="","",'USER FORM4'!G28)</f>
        <v/>
      </c>
      <c r="Y249" s="14"/>
      <c r="Z249" s="184" t="str">
        <f>IF('USER FORM4'!H28="","",'USER FORM4'!H28)</f>
        <v/>
      </c>
      <c r="AA249" s="184" t="str">
        <f>IF('USER FORM4'!I28="","",'USER FORM4'!I28)</f>
        <v/>
      </c>
      <c r="AB249" s="184" t="str">
        <f>IF('USER FORM4'!J28="","",'USER FORM4'!J28)</f>
        <v/>
      </c>
      <c r="AC249" s="14"/>
      <c r="AD249" s="184" t="str">
        <f>IF('USER FORM4'!L28="","",'USER FORM4'!L28)</f>
        <v/>
      </c>
      <c r="AE249" s="184" t="str">
        <f>IF('USER FORM4'!M28="","",'USER FORM4'!M28)</f>
        <v/>
      </c>
      <c r="AF249" s="184" t="str">
        <f>IF('USER FORM4'!N28="","",'USER FORM4'!N28)</f>
        <v/>
      </c>
      <c r="AG249" s="184" t="str">
        <f>IF('USER FORM4'!AB28="","",'USER FORM4'!AB28)</f>
        <v/>
      </c>
      <c r="AH249" s="184" t="str">
        <f>'USER FORM4'!B28</f>
        <v>PHYSICS I - LAB</v>
      </c>
      <c r="AI249" s="184" t="str">
        <f>IF('USER FORM4'!D28="","",'USER FORM4'!D28)</f>
        <v/>
      </c>
      <c r="AJ249" s="184" t="str">
        <f>IF('USER FORM4'!O28="","",'USER FORM4'!O28)</f>
        <v/>
      </c>
      <c r="AK249" s="184" t="str">
        <f>IF('USER FORM4'!P28="","",'USER FORM4'!P28)</f>
        <v/>
      </c>
      <c r="AL249" s="14"/>
      <c r="AM249" s="332" t="str">
        <f>'USER FORM3'!$AY$17</f>
        <v/>
      </c>
      <c r="AN249" s="335" t="str">
        <f>'USER FORM3'!$AY$24</f>
        <v/>
      </c>
      <c r="AO249" s="336" t="str">
        <f>'USER FORM3'!$AY$18</f>
        <v/>
      </c>
      <c r="AP249" s="336" t="str">
        <f>'USER FORM3'!$AY$20</f>
        <v/>
      </c>
      <c r="AQ249" s="337" t="str">
        <f>'USER FORM3'!$AY$19</f>
        <v/>
      </c>
      <c r="AR249" s="337" t="str">
        <f>'USER FORM3'!$AY$22</f>
        <v/>
      </c>
      <c r="AS249" s="436" t="str">
        <f>'USER FORM3'!$AY$36</f>
        <v/>
      </c>
      <c r="AT249" s="336">
        <f>'USER FORM3'!$AY$23</f>
        <v>1</v>
      </c>
      <c r="AU249" s="336" t="str">
        <f>'USER FORM3'!$AY$21</f>
        <v/>
      </c>
      <c r="AV249" s="337" t="str">
        <f>IFERROR('USER FORM3'!$AY$25,"")</f>
        <v/>
      </c>
      <c r="AW249" s="338">
        <f>COUNTIFS(DEGREE_TYPE,"Bachelor",'USER FORM2'!$N$10:$N$21,"PROGRAM GRADUATED")+COUNTIFS(DEGREE_TYPE,"Bachelor",'USER FORM2'!$N$10:$N$21,"PROGRAM IN PROGRESS")</f>
        <v>0</v>
      </c>
      <c r="AX249" s="338">
        <f t="shared" si="6"/>
        <v>0</v>
      </c>
      <c r="AY249" s="338">
        <f t="shared" si="7"/>
        <v>0</v>
      </c>
      <c r="AZ249" s="332" t="str">
        <f>'USER FORM2'!$AQ$3</f>
        <v/>
      </c>
      <c r="BA249" s="337" t="str">
        <f>'USER FORM5'!$AP$2</f>
        <v/>
      </c>
      <c r="BB249" s="332" t="str">
        <f>IF('USER FORM5'!$AE$2=0,"",'USER FORM5'!$AE$2)</f>
        <v>NO</v>
      </c>
      <c r="BC249" s="337" t="str">
        <f>'USER FORM5'!$AZ$2</f>
        <v>NO EXTC</v>
      </c>
      <c r="BD249" s="332" t="str">
        <f>IF('USER FEEDBACK'!$C$47=0,"",'USER FEEDBACK'!$C$47)</f>
        <v/>
      </c>
      <c r="BE249" t="str">
        <f>'USER FEEDBACK'!$Q$8</f>
        <v>NO</v>
      </c>
      <c r="BF249" t="str">
        <f>'USER FEEDBACK'!$Q$11</f>
        <v>Missing Information</v>
      </c>
      <c r="BG249" t="str">
        <f>'USER FEEDBACK'!$Q$14</f>
        <v>No</v>
      </c>
      <c r="BH249" t="str">
        <f>'USER FEEDBACK'!$Q$20&amp;" "&amp;'USER FEEDBACK'!$Q$21&amp;" "&amp;'USER FEEDBACK'!$Q$22</f>
        <v xml:space="preserve">  - -  - -</v>
      </c>
      <c r="BI249" t="str">
        <f>'USER FORM1'!$C$65</f>
        <v>VERSION 2</v>
      </c>
      <c r="BJ249">
        <f>'USER FORM4'!$G$38</f>
        <v>0</v>
      </c>
      <c r="BK249">
        <f>'USER FEEDBACK'!$V$7</f>
        <v>0</v>
      </c>
      <c r="BL249" t="str">
        <f>(IF(OR('USER FEEDBACK'!$Z$64,'USER FEEDBACK'!$Z$31="Q4R"),"Y","N"))</f>
        <v>N</v>
      </c>
      <c r="BM249">
        <f>'USER FORM1'!$D$25</f>
        <v>0</v>
      </c>
      <c r="BN249">
        <f>'USER FORM1'!$D$26</f>
        <v>0</v>
      </c>
      <c r="BO249">
        <f>'USER FORM1'!$D$27</f>
        <v>0</v>
      </c>
      <c r="BP249" t="str">
        <f>IF('USER FEEDBACK'!$AA$64=TRUE, "Y","N")</f>
        <v>N</v>
      </c>
      <c r="BQ249" t="str">
        <f>IF('USER FEEDBACK'!$AC$64=TRUE, "Y","N")</f>
        <v>N</v>
      </c>
      <c r="BR249" t="str">
        <f>IF('USER FEEDBACK'!$AB$64=TRUE, "Y","N")</f>
        <v>N</v>
      </c>
      <c r="BS249" t="str">
        <f>IF('USER FEEDBACK'!$AD$64=TRUE, "Y","N")</f>
        <v>N</v>
      </c>
      <c r="BT249" t="str">
        <f>IF('USER FEEDBACK'!$AE$64=TRUE, "Y","N")</f>
        <v>N</v>
      </c>
      <c r="BU249" t="str">
        <f>IF('USER FEEDBACK'!$AF$64=TRUE, "Y","N")</f>
        <v>N</v>
      </c>
      <c r="BV249">
        <f>'CHECK CONTEXT'!$B$8</f>
        <v>0</v>
      </c>
      <c r="BW249" s="15">
        <f>'CHECK CONTEXT'!$B$12</f>
        <v>0</v>
      </c>
      <c r="BX249">
        <f>'CHECK CONTEXT'!$I$5</f>
        <v>0</v>
      </c>
      <c r="BY249">
        <f ca="1">SUM('USER FEEDBACK'!$G$7:$G$17)</f>
        <v>0</v>
      </c>
      <c r="BZ249">
        <f>'CHECK CONTEXT'!$B$5</f>
        <v>0</v>
      </c>
      <c r="CA249">
        <f>'CHECK CONTEXT'!$B$6</f>
        <v>0</v>
      </c>
      <c r="CB249">
        <f>'CHECK CONTEXT'!$B$7</f>
        <v>0</v>
      </c>
      <c r="CC249">
        <f>'CHECK CONTEXT'!$B$8</f>
        <v>0</v>
      </c>
      <c r="CD249">
        <f>'CHECK CONTEXT'!$B$9</f>
        <v>0</v>
      </c>
    </row>
    <row r="250" spans="1:82">
      <c r="A250" s="332" t="str">
        <f>IF('USER FORM1'!$C$10="","",'USER FORM1'!$C$10)</f>
        <v/>
      </c>
      <c r="B250" s="332" t="str">
        <f>IF('USER FORM1'!$D$10="","",'USER FORM1'!$D$10)</f>
        <v/>
      </c>
      <c r="C250" s="332" t="str">
        <f>TRIM(IF('USER FORM1'!$E$10="", "",'USER FORM1'!$E$10))</f>
        <v/>
      </c>
      <c r="D250" s="332" t="str">
        <f>IF('USER FORM1'!$F$10="","",'USER FORM1'!$F$10)</f>
        <v/>
      </c>
      <c r="E250" s="332" t="str">
        <f>IF('USER FORM1'!$G$10="", "",'USER FORM1'!$G$10)</f>
        <v/>
      </c>
      <c r="F250" s="333" t="s">
        <v>16108</v>
      </c>
      <c r="G250" s="14"/>
      <c r="H250" s="14"/>
      <c r="I250" s="14"/>
      <c r="J250" s="14"/>
      <c r="K250" s="14"/>
      <c r="L250" s="14"/>
      <c r="M250" s="343"/>
      <c r="N250" s="343"/>
      <c r="O250" s="343"/>
      <c r="P250" s="14"/>
      <c r="Q250" s="14"/>
      <c r="R250" s="14"/>
      <c r="S250" s="14"/>
      <c r="T250" s="14"/>
      <c r="U250" s="184" t="str">
        <f>IF('USER FORM4'!E29="","",'USER FORM4'!E29)</f>
        <v/>
      </c>
      <c r="V250" s="14"/>
      <c r="W250" s="184" t="str">
        <f>IF('USER FORM4'!F29="","",'USER FORM4'!F29)</f>
        <v/>
      </c>
      <c r="X250" s="184" t="str">
        <f>IF('USER FORM4'!G29="","",'USER FORM4'!G29)</f>
        <v/>
      </c>
      <c r="Y250" s="14"/>
      <c r="Z250" s="184" t="str">
        <f>IF('USER FORM4'!H29="","",'USER FORM4'!H29)</f>
        <v/>
      </c>
      <c r="AA250" s="184" t="str">
        <f>IF('USER FORM4'!I29="","",'USER FORM4'!I29)</f>
        <v/>
      </c>
      <c r="AB250" s="184" t="str">
        <f>IF('USER FORM4'!J29="","",'USER FORM4'!J29)</f>
        <v/>
      </c>
      <c r="AC250" s="14"/>
      <c r="AD250" s="184" t="str">
        <f>IF('USER FORM4'!L29="","",'USER FORM4'!L29)</f>
        <v/>
      </c>
      <c r="AE250" s="184" t="str">
        <f>IF('USER FORM4'!M29="","",'USER FORM4'!M29)</f>
        <v/>
      </c>
      <c r="AF250" s="184" t="str">
        <f>IF('USER FORM4'!N29="","",'USER FORM4'!N29)</f>
        <v/>
      </c>
      <c r="AG250" s="184" t="str">
        <f>IF('USER FORM4'!AB29="","",'USER FORM4'!AB29)</f>
        <v/>
      </c>
      <c r="AH250" s="184" t="str">
        <f>'USER FORM4'!B29</f>
        <v>PHYSICS II - LAB</v>
      </c>
      <c r="AI250" s="184" t="str">
        <f>IF('USER FORM4'!D29="","",'USER FORM4'!D29)</f>
        <v/>
      </c>
      <c r="AJ250" s="184" t="str">
        <f>IF('USER FORM4'!O29="","",'USER FORM4'!O29)</f>
        <v/>
      </c>
      <c r="AK250" s="184" t="str">
        <f>IF('USER FORM4'!P29="","",'USER FORM4'!P29)</f>
        <v/>
      </c>
      <c r="AL250" s="14"/>
      <c r="AM250" s="332" t="str">
        <f>'USER FORM3'!$AY$17</f>
        <v/>
      </c>
      <c r="AN250" s="335" t="str">
        <f>'USER FORM3'!$AY$24</f>
        <v/>
      </c>
      <c r="AO250" s="336" t="str">
        <f>'USER FORM3'!$AY$18</f>
        <v/>
      </c>
      <c r="AP250" s="336" t="str">
        <f>'USER FORM3'!$AY$20</f>
        <v/>
      </c>
      <c r="AQ250" s="337" t="str">
        <f>'USER FORM3'!$AY$19</f>
        <v/>
      </c>
      <c r="AR250" s="337" t="str">
        <f>'USER FORM3'!$AY$22</f>
        <v/>
      </c>
      <c r="AS250" s="436" t="str">
        <f>'USER FORM3'!$AY$36</f>
        <v/>
      </c>
      <c r="AT250" s="336">
        <f>'USER FORM3'!$AY$23</f>
        <v>1</v>
      </c>
      <c r="AU250" s="336" t="str">
        <f>'USER FORM3'!$AY$21</f>
        <v/>
      </c>
      <c r="AV250" s="337" t="str">
        <f>IFERROR('USER FORM3'!$AY$25,"")</f>
        <v/>
      </c>
      <c r="AW250" s="338">
        <f>COUNTIFS(DEGREE_TYPE,"Bachelor",'USER FORM2'!$N$10:$N$21,"PROGRAM GRADUATED")+COUNTIFS(DEGREE_TYPE,"Bachelor",'USER FORM2'!$N$10:$N$21,"PROGRAM IN PROGRESS")</f>
        <v>0</v>
      </c>
      <c r="AX250" s="338">
        <f t="shared" si="6"/>
        <v>0</v>
      </c>
      <c r="AY250" s="338">
        <f t="shared" si="7"/>
        <v>0</v>
      </c>
      <c r="AZ250" s="332" t="str">
        <f>'USER FORM2'!$AQ$3</f>
        <v/>
      </c>
      <c r="BA250" s="337" t="str">
        <f>'USER FORM5'!$AP$2</f>
        <v/>
      </c>
      <c r="BB250" s="332" t="str">
        <f>IF('USER FORM5'!$AE$2=0,"",'USER FORM5'!$AE$2)</f>
        <v>NO</v>
      </c>
      <c r="BC250" s="337" t="str">
        <f>'USER FORM5'!$AZ$2</f>
        <v>NO EXTC</v>
      </c>
      <c r="BD250" s="332" t="str">
        <f>IF('USER FEEDBACK'!$C$47=0,"",'USER FEEDBACK'!$C$47)</f>
        <v/>
      </c>
      <c r="BE250" t="str">
        <f>'USER FEEDBACK'!$Q$8</f>
        <v>NO</v>
      </c>
      <c r="BF250" t="str">
        <f>'USER FEEDBACK'!$Q$11</f>
        <v>Missing Information</v>
      </c>
      <c r="BG250" t="str">
        <f>'USER FEEDBACK'!$Q$14</f>
        <v>No</v>
      </c>
      <c r="BH250" t="str">
        <f>'USER FEEDBACK'!$Q$20&amp;" "&amp;'USER FEEDBACK'!$Q$21&amp;" "&amp;'USER FEEDBACK'!$Q$22</f>
        <v xml:space="preserve">  - -  - -</v>
      </c>
      <c r="BI250" t="str">
        <f>'USER FORM1'!$C$65</f>
        <v>VERSION 2</v>
      </c>
      <c r="BJ250">
        <f>'USER FORM4'!$G$38</f>
        <v>0</v>
      </c>
      <c r="BK250">
        <f>'USER FEEDBACK'!$V$7</f>
        <v>0</v>
      </c>
      <c r="BL250" t="str">
        <f>(IF(OR('USER FEEDBACK'!$Z$64,'USER FEEDBACK'!$Z$31="Q4R"),"Y","N"))</f>
        <v>N</v>
      </c>
      <c r="BM250">
        <f>'USER FORM1'!$D$25</f>
        <v>0</v>
      </c>
      <c r="BN250">
        <f>'USER FORM1'!$D$26</f>
        <v>0</v>
      </c>
      <c r="BO250">
        <f>'USER FORM1'!$D$27</f>
        <v>0</v>
      </c>
      <c r="BP250" t="str">
        <f>IF('USER FEEDBACK'!$AA$64=TRUE, "Y","N")</f>
        <v>N</v>
      </c>
      <c r="BQ250" t="str">
        <f>IF('USER FEEDBACK'!$AC$64=TRUE, "Y","N")</f>
        <v>N</v>
      </c>
      <c r="BR250" t="str">
        <f>IF('USER FEEDBACK'!$AB$64=TRUE, "Y","N")</f>
        <v>N</v>
      </c>
      <c r="BS250" t="str">
        <f>IF('USER FEEDBACK'!$AD$64=TRUE, "Y","N")</f>
        <v>N</v>
      </c>
      <c r="BT250" t="str">
        <f>IF('USER FEEDBACK'!$AE$64=TRUE, "Y","N")</f>
        <v>N</v>
      </c>
      <c r="BU250" t="str">
        <f>IF('USER FEEDBACK'!$AF$64=TRUE, "Y","N")</f>
        <v>N</v>
      </c>
      <c r="BV250">
        <f>'CHECK CONTEXT'!$B$8</f>
        <v>0</v>
      </c>
      <c r="BW250" s="15">
        <f>'CHECK CONTEXT'!$B$12</f>
        <v>0</v>
      </c>
      <c r="BX250">
        <f>'CHECK CONTEXT'!$I$5</f>
        <v>0</v>
      </c>
      <c r="BY250">
        <f ca="1">SUM('USER FEEDBACK'!$G$7:$G$17)</f>
        <v>0</v>
      </c>
      <c r="BZ250">
        <f>'CHECK CONTEXT'!$B$5</f>
        <v>0</v>
      </c>
      <c r="CA250">
        <f>'CHECK CONTEXT'!$B$6</f>
        <v>0</v>
      </c>
      <c r="CB250">
        <f>'CHECK CONTEXT'!$B$7</f>
        <v>0</v>
      </c>
      <c r="CC250">
        <f>'CHECK CONTEXT'!$B$8</f>
        <v>0</v>
      </c>
      <c r="CD250">
        <f>'CHECK CONTEXT'!$B$9</f>
        <v>0</v>
      </c>
    </row>
    <row r="251" spans="1:82">
      <c r="A251" s="332" t="str">
        <f>IF('USER FORM1'!$C$10="","",'USER FORM1'!$C$10)</f>
        <v/>
      </c>
      <c r="B251" s="332" t="str">
        <f>IF('USER FORM1'!$D$10="","",'USER FORM1'!$D$10)</f>
        <v/>
      </c>
      <c r="C251" s="332" t="str">
        <f>TRIM(IF('USER FORM1'!$E$10="", "",'USER FORM1'!$E$10))</f>
        <v/>
      </c>
      <c r="D251" s="332" t="str">
        <f>IF('USER FORM1'!$F$10="","",'USER FORM1'!$F$10)</f>
        <v/>
      </c>
      <c r="E251" s="332" t="str">
        <f>IF('USER FORM1'!$G$10="", "",'USER FORM1'!$G$10)</f>
        <v/>
      </c>
      <c r="F251" s="333" t="s">
        <v>16108</v>
      </c>
      <c r="G251" s="14"/>
      <c r="H251" s="14"/>
      <c r="I251" s="14"/>
      <c r="J251" s="14"/>
      <c r="K251" s="14"/>
      <c r="L251" s="14"/>
      <c r="M251" s="343"/>
      <c r="N251" s="343"/>
      <c r="O251" s="343"/>
      <c r="P251" s="14"/>
      <c r="Q251" s="14"/>
      <c r="R251" s="14"/>
      <c r="S251" s="14"/>
      <c r="T251" s="14"/>
      <c r="U251" s="184" t="str">
        <f>IF('USER FORM4'!E30="","",'USER FORM4'!E30)</f>
        <v/>
      </c>
      <c r="V251" s="14"/>
      <c r="W251" s="184" t="str">
        <f>IF('USER FORM4'!F30="","",'USER FORM4'!F30)</f>
        <v/>
      </c>
      <c r="X251" s="184" t="str">
        <f>IF('USER FORM4'!G30="","",'USER FORM4'!G30)</f>
        <v/>
      </c>
      <c r="Y251" s="14"/>
      <c r="Z251" s="184" t="str">
        <f>IF('USER FORM4'!H30="","",'USER FORM4'!H30)</f>
        <v/>
      </c>
      <c r="AA251" s="184" t="str">
        <f>IF('USER FORM4'!I30="","",'USER FORM4'!I30)</f>
        <v/>
      </c>
      <c r="AB251" s="184" t="str">
        <f>IF('USER FORM4'!J30="","",'USER FORM4'!J30)</f>
        <v/>
      </c>
      <c r="AC251" s="14"/>
      <c r="AD251" s="184" t="str">
        <f>IF('USER FORM4'!L30="","",'USER FORM4'!L30)</f>
        <v/>
      </c>
      <c r="AE251" s="184" t="str">
        <f>IF('USER FORM4'!M30="","",'USER FORM4'!M30)</f>
        <v/>
      </c>
      <c r="AF251" s="184" t="str">
        <f>IF('USER FORM4'!N30="","",'USER FORM4'!N30)</f>
        <v/>
      </c>
      <c r="AG251" s="184" t="str">
        <f>IF('USER FORM4'!AB30="","",'USER FORM4'!AB30)</f>
        <v/>
      </c>
      <c r="AH251" s="184" t="str">
        <f>'USER FORM4'!B30</f>
        <v>PHYSICS I &amp; II - LAB</v>
      </c>
      <c r="AI251" s="184" t="str">
        <f>IF('USER FORM4'!D30="","",'USER FORM4'!D30)</f>
        <v/>
      </c>
      <c r="AJ251" s="184" t="str">
        <f>IF('USER FORM4'!O30="","",'USER FORM4'!O30)</f>
        <v/>
      </c>
      <c r="AK251" s="184" t="str">
        <f>IF('USER FORM4'!P30="","",'USER FORM4'!P30)</f>
        <v/>
      </c>
      <c r="AL251" s="14"/>
      <c r="AM251" s="332" t="str">
        <f>'USER FORM3'!$AY$17</f>
        <v/>
      </c>
      <c r="AN251" s="335" t="str">
        <f>'USER FORM3'!$AY$24</f>
        <v/>
      </c>
      <c r="AO251" s="336" t="str">
        <f>'USER FORM3'!$AY$18</f>
        <v/>
      </c>
      <c r="AP251" s="336" t="str">
        <f>'USER FORM3'!$AY$20</f>
        <v/>
      </c>
      <c r="AQ251" s="337" t="str">
        <f>'USER FORM3'!$AY$19</f>
        <v/>
      </c>
      <c r="AR251" s="337" t="str">
        <f>'USER FORM3'!$AY$22</f>
        <v/>
      </c>
      <c r="AS251" s="436" t="str">
        <f>'USER FORM3'!$AY$36</f>
        <v/>
      </c>
      <c r="AT251" s="336">
        <f>'USER FORM3'!$AY$23</f>
        <v>1</v>
      </c>
      <c r="AU251" s="336" t="str">
        <f>'USER FORM3'!$AY$21</f>
        <v/>
      </c>
      <c r="AV251" s="337" t="str">
        <f>IFERROR('USER FORM3'!$AY$25,"")</f>
        <v/>
      </c>
      <c r="AW251" s="338">
        <f>COUNTIFS(DEGREE_TYPE,"Bachelor",'USER FORM2'!$N$10:$N$21,"PROGRAM GRADUATED")+COUNTIFS(DEGREE_TYPE,"Bachelor",'USER FORM2'!$N$10:$N$21,"PROGRAM IN PROGRESS")</f>
        <v>0</v>
      </c>
      <c r="AX251" s="338">
        <f t="shared" si="6"/>
        <v>0</v>
      </c>
      <c r="AY251" s="338">
        <f t="shared" si="7"/>
        <v>0</v>
      </c>
      <c r="AZ251" s="332" t="str">
        <f>'USER FORM2'!$AQ$3</f>
        <v/>
      </c>
      <c r="BA251" s="337" t="str">
        <f>'USER FORM5'!$AP$2</f>
        <v/>
      </c>
      <c r="BB251" s="332" t="str">
        <f>IF('USER FORM5'!$AE$2=0,"",'USER FORM5'!$AE$2)</f>
        <v>NO</v>
      </c>
      <c r="BC251" s="337" t="str">
        <f>'USER FORM5'!$AZ$2</f>
        <v>NO EXTC</v>
      </c>
      <c r="BD251" s="332" t="str">
        <f>IF('USER FEEDBACK'!$C$47=0,"",'USER FEEDBACK'!$C$47)</f>
        <v/>
      </c>
      <c r="BE251" t="str">
        <f>'USER FEEDBACK'!$Q$8</f>
        <v>NO</v>
      </c>
      <c r="BF251" t="str">
        <f>'USER FEEDBACK'!$Q$11</f>
        <v>Missing Information</v>
      </c>
      <c r="BG251" t="str">
        <f>'USER FEEDBACK'!$Q$14</f>
        <v>No</v>
      </c>
      <c r="BH251" t="str">
        <f>'USER FEEDBACK'!$Q$20&amp;" "&amp;'USER FEEDBACK'!$Q$21&amp;" "&amp;'USER FEEDBACK'!$Q$22</f>
        <v xml:space="preserve">  - -  - -</v>
      </c>
      <c r="BI251" t="str">
        <f>'USER FORM1'!$C$65</f>
        <v>VERSION 2</v>
      </c>
      <c r="BJ251">
        <f>'USER FORM4'!$G$38</f>
        <v>0</v>
      </c>
      <c r="BK251">
        <f>'USER FEEDBACK'!$V$7</f>
        <v>0</v>
      </c>
      <c r="BL251" t="str">
        <f>(IF(OR('USER FEEDBACK'!$Z$64,'USER FEEDBACK'!$Z$31="Q4R"),"Y","N"))</f>
        <v>N</v>
      </c>
      <c r="BM251">
        <f>'USER FORM1'!$D$25</f>
        <v>0</v>
      </c>
      <c r="BN251">
        <f>'USER FORM1'!$D$26</f>
        <v>0</v>
      </c>
      <c r="BO251">
        <f>'USER FORM1'!$D$27</f>
        <v>0</v>
      </c>
      <c r="BP251" t="str">
        <f>IF('USER FEEDBACK'!$AA$64=TRUE, "Y","N")</f>
        <v>N</v>
      </c>
      <c r="BQ251" t="str">
        <f>IF('USER FEEDBACK'!$AC$64=TRUE, "Y","N")</f>
        <v>N</v>
      </c>
      <c r="BR251" t="str">
        <f>IF('USER FEEDBACK'!$AB$64=TRUE, "Y","N")</f>
        <v>N</v>
      </c>
      <c r="BS251" t="str">
        <f>IF('USER FEEDBACK'!$AD$64=TRUE, "Y","N")</f>
        <v>N</v>
      </c>
      <c r="BT251" t="str">
        <f>IF('USER FEEDBACK'!$AE$64=TRUE, "Y","N")</f>
        <v>N</v>
      </c>
      <c r="BU251" t="str">
        <f>IF('USER FEEDBACK'!$AF$64=TRUE, "Y","N")</f>
        <v>N</v>
      </c>
      <c r="BV251">
        <f>'CHECK CONTEXT'!$B$8</f>
        <v>0</v>
      </c>
      <c r="BW251" s="15">
        <f>'CHECK CONTEXT'!$B$12</f>
        <v>0</v>
      </c>
      <c r="BX251">
        <f>'CHECK CONTEXT'!$I$5</f>
        <v>0</v>
      </c>
      <c r="BY251">
        <f ca="1">SUM('USER FEEDBACK'!$G$7:$G$17)</f>
        <v>0</v>
      </c>
      <c r="BZ251">
        <f>'CHECK CONTEXT'!$B$5</f>
        <v>0</v>
      </c>
      <c r="CA251">
        <f>'CHECK CONTEXT'!$B$6</f>
        <v>0</v>
      </c>
      <c r="CB251">
        <f>'CHECK CONTEXT'!$B$7</f>
        <v>0</v>
      </c>
      <c r="CC251">
        <f>'CHECK CONTEXT'!$B$8</f>
        <v>0</v>
      </c>
      <c r="CD251">
        <f>'CHECK CONTEXT'!$B$9</f>
        <v>0</v>
      </c>
    </row>
    <row r="252" spans="1:82">
      <c r="A252" s="332" t="str">
        <f>IF('USER FORM1'!$C$10="","",'USER FORM1'!$C$10)</f>
        <v/>
      </c>
      <c r="B252" s="332" t="str">
        <f>IF('USER FORM1'!$D$10="","",'USER FORM1'!$D$10)</f>
        <v/>
      </c>
      <c r="C252" s="332" t="str">
        <f>TRIM(IF('USER FORM1'!$E$10="", "",'USER FORM1'!$E$10))</f>
        <v/>
      </c>
      <c r="D252" s="332" t="str">
        <f>IF('USER FORM1'!$F$10="","",'USER FORM1'!$F$10)</f>
        <v/>
      </c>
      <c r="E252" s="332" t="str">
        <f>IF('USER FORM1'!$G$10="", "",'USER FORM1'!$G$10)</f>
        <v/>
      </c>
      <c r="F252" s="333" t="s">
        <v>16108</v>
      </c>
      <c r="G252" s="14"/>
      <c r="H252" s="14"/>
      <c r="I252" s="14"/>
      <c r="J252" s="14"/>
      <c r="K252" s="14"/>
      <c r="L252" s="14"/>
      <c r="M252" s="343"/>
      <c r="N252" s="343"/>
      <c r="O252" s="343"/>
      <c r="P252" s="14"/>
      <c r="Q252" s="14"/>
      <c r="R252" s="14"/>
      <c r="S252" s="14"/>
      <c r="T252" s="14"/>
      <c r="U252" s="184" t="str">
        <f>IF('USER FORM4'!E31="","",'USER FORM4'!E31)</f>
        <v/>
      </c>
      <c r="V252" s="14"/>
      <c r="W252" s="184" t="str">
        <f>IF('USER FORM4'!F31="","",'USER FORM4'!F31)</f>
        <v/>
      </c>
      <c r="X252" s="184" t="str">
        <f>IF('USER FORM4'!G31="","",'USER FORM4'!G31)</f>
        <v/>
      </c>
      <c r="Y252" s="14"/>
      <c r="Z252" s="184" t="str">
        <f>IF('USER FORM4'!H31="","",'USER FORM4'!H31)</f>
        <v/>
      </c>
      <c r="AA252" s="184" t="str">
        <f>IF('USER FORM4'!I31="","",'USER FORM4'!I31)</f>
        <v/>
      </c>
      <c r="AB252" s="184" t="str">
        <f>IF('USER FORM4'!J31="","",'USER FORM4'!J31)</f>
        <v/>
      </c>
      <c r="AC252" s="14"/>
      <c r="AD252" s="184" t="str">
        <f>IF('USER FORM4'!L31="","",'USER FORM4'!L31)</f>
        <v/>
      </c>
      <c r="AE252" s="184" t="str">
        <f>IF('USER FORM4'!M31="","",'USER FORM4'!M31)</f>
        <v/>
      </c>
      <c r="AF252" s="184" t="str">
        <f>IF('USER FORM4'!N31="","",'USER FORM4'!N31)</f>
        <v/>
      </c>
      <c r="AG252" s="184" t="str">
        <f>IF('USER FORM4'!AB31="","",'USER FORM4'!AB31)</f>
        <v/>
      </c>
      <c r="AH252" s="184" t="str">
        <f>'USER FORM4'!B31</f>
        <v>ORGANIC CHEMISTRY I - LAB</v>
      </c>
      <c r="AI252" s="184" t="str">
        <f>IF('USER FORM4'!D31="","",'USER FORM4'!D31)</f>
        <v/>
      </c>
      <c r="AJ252" s="184" t="str">
        <f>IF('USER FORM4'!O31="","",'USER FORM4'!O31)</f>
        <v/>
      </c>
      <c r="AK252" s="184" t="str">
        <f>IF('USER FORM4'!P31="","",'USER FORM4'!P31)</f>
        <v/>
      </c>
      <c r="AL252" s="14"/>
      <c r="AM252" s="332" t="str">
        <f>'USER FORM3'!$AY$17</f>
        <v/>
      </c>
      <c r="AN252" s="335" t="str">
        <f>'USER FORM3'!$AY$24</f>
        <v/>
      </c>
      <c r="AO252" s="336" t="str">
        <f>'USER FORM3'!$AY$18</f>
        <v/>
      </c>
      <c r="AP252" s="336" t="str">
        <f>'USER FORM3'!$AY$20</f>
        <v/>
      </c>
      <c r="AQ252" s="337" t="str">
        <f>'USER FORM3'!$AY$19</f>
        <v/>
      </c>
      <c r="AR252" s="337" t="str">
        <f>'USER FORM3'!$AY$22</f>
        <v/>
      </c>
      <c r="AS252" s="436" t="str">
        <f>'USER FORM3'!$AY$36</f>
        <v/>
      </c>
      <c r="AT252" s="336">
        <f>'USER FORM3'!$AY$23</f>
        <v>1</v>
      </c>
      <c r="AU252" s="336" t="str">
        <f>'USER FORM3'!$AY$21</f>
        <v/>
      </c>
      <c r="AV252" s="337" t="str">
        <f>IFERROR('USER FORM3'!$AY$25,"")</f>
        <v/>
      </c>
      <c r="AW252" s="338">
        <f>COUNTIFS(DEGREE_TYPE,"Bachelor",'USER FORM2'!$N$10:$N$21,"PROGRAM GRADUATED")+COUNTIFS(DEGREE_TYPE,"Bachelor",'USER FORM2'!$N$10:$N$21,"PROGRAM IN PROGRESS")</f>
        <v>0</v>
      </c>
      <c r="AX252" s="338">
        <f t="shared" si="6"/>
        <v>0</v>
      </c>
      <c r="AY252" s="338">
        <f t="shared" si="7"/>
        <v>0</v>
      </c>
      <c r="AZ252" s="332" t="str">
        <f>'USER FORM2'!$AQ$3</f>
        <v/>
      </c>
      <c r="BA252" s="337" t="str">
        <f>'USER FORM5'!$AP$2</f>
        <v/>
      </c>
      <c r="BB252" s="332" t="str">
        <f>IF('USER FORM5'!$AE$2=0,"",'USER FORM5'!$AE$2)</f>
        <v>NO</v>
      </c>
      <c r="BC252" s="337" t="str">
        <f>'USER FORM5'!$AZ$2</f>
        <v>NO EXTC</v>
      </c>
      <c r="BD252" s="332" t="str">
        <f>IF('USER FEEDBACK'!$C$47=0,"",'USER FEEDBACK'!$C$47)</f>
        <v/>
      </c>
      <c r="BE252" t="str">
        <f>'USER FEEDBACK'!$Q$8</f>
        <v>NO</v>
      </c>
      <c r="BF252" t="str">
        <f>'USER FEEDBACK'!$Q$11</f>
        <v>Missing Information</v>
      </c>
      <c r="BG252" t="str">
        <f>'USER FEEDBACK'!$Q$14</f>
        <v>No</v>
      </c>
      <c r="BH252" t="str">
        <f>'USER FEEDBACK'!$Q$20&amp;" "&amp;'USER FEEDBACK'!$Q$21&amp;" "&amp;'USER FEEDBACK'!$Q$22</f>
        <v xml:space="preserve">  - -  - -</v>
      </c>
      <c r="BI252" t="str">
        <f>'USER FORM1'!$C$65</f>
        <v>VERSION 2</v>
      </c>
      <c r="BJ252">
        <f>'USER FORM4'!$G$38</f>
        <v>0</v>
      </c>
      <c r="BK252">
        <f>'USER FEEDBACK'!$V$7</f>
        <v>0</v>
      </c>
      <c r="BL252" t="str">
        <f>(IF(OR('USER FEEDBACK'!$Z$64,'USER FEEDBACK'!$Z$31="Q4R"),"Y","N"))</f>
        <v>N</v>
      </c>
      <c r="BM252">
        <f>'USER FORM1'!$D$25</f>
        <v>0</v>
      </c>
      <c r="BN252">
        <f>'USER FORM1'!$D$26</f>
        <v>0</v>
      </c>
      <c r="BO252">
        <f>'USER FORM1'!$D$27</f>
        <v>0</v>
      </c>
      <c r="BP252" t="str">
        <f>IF('USER FEEDBACK'!$AA$64=TRUE, "Y","N")</f>
        <v>N</v>
      </c>
      <c r="BQ252" t="str">
        <f>IF('USER FEEDBACK'!$AC$64=TRUE, "Y","N")</f>
        <v>N</v>
      </c>
      <c r="BR252" t="str">
        <f>IF('USER FEEDBACK'!$AB$64=TRUE, "Y","N")</f>
        <v>N</v>
      </c>
      <c r="BS252" t="str">
        <f>IF('USER FEEDBACK'!$AD$64=TRUE, "Y","N")</f>
        <v>N</v>
      </c>
      <c r="BT252" t="str">
        <f>IF('USER FEEDBACK'!$AE$64=TRUE, "Y","N")</f>
        <v>N</v>
      </c>
      <c r="BU252" t="str">
        <f>IF('USER FEEDBACK'!$AF$64=TRUE, "Y","N")</f>
        <v>N</v>
      </c>
      <c r="BV252">
        <f>'CHECK CONTEXT'!$B$8</f>
        <v>0</v>
      </c>
      <c r="BW252" s="15">
        <f>'CHECK CONTEXT'!$B$12</f>
        <v>0</v>
      </c>
      <c r="BX252">
        <f>'CHECK CONTEXT'!$I$5</f>
        <v>0</v>
      </c>
      <c r="BY252">
        <f ca="1">SUM('USER FEEDBACK'!$G$7:$G$17)</f>
        <v>0</v>
      </c>
      <c r="BZ252">
        <f>'CHECK CONTEXT'!$B$5</f>
        <v>0</v>
      </c>
      <c r="CA252">
        <f>'CHECK CONTEXT'!$B$6</f>
        <v>0</v>
      </c>
      <c r="CB252">
        <f>'CHECK CONTEXT'!$B$7</f>
        <v>0</v>
      </c>
      <c r="CC252">
        <f>'CHECK CONTEXT'!$B$8</f>
        <v>0</v>
      </c>
      <c r="CD252">
        <f>'CHECK CONTEXT'!$B$9</f>
        <v>0</v>
      </c>
    </row>
    <row r="253" spans="1:82">
      <c r="AP253" s="345"/>
      <c r="AQ253" s="15"/>
      <c r="AR253" s="15"/>
      <c r="AS253" s="15"/>
      <c r="AT253" s="15"/>
      <c r="AU253" s="15"/>
      <c r="AV253" s="15"/>
    </row>
    <row r="254" spans="1:82">
      <c r="AP254" s="345"/>
      <c r="AQ254" s="15"/>
      <c r="AR254" s="15"/>
      <c r="AS254" s="15"/>
      <c r="AT254" s="15"/>
      <c r="AU254" s="15"/>
      <c r="AV254" s="15"/>
    </row>
    <row r="255" spans="1:82">
      <c r="AP255" s="345"/>
      <c r="AQ255" s="15"/>
      <c r="AR255" s="15"/>
      <c r="AS255" s="15"/>
      <c r="AT255" s="15"/>
      <c r="AU255" s="15"/>
      <c r="AV255" s="15"/>
    </row>
    <row r="256" spans="1:82">
      <c r="AP256" s="345"/>
      <c r="AQ256" s="15"/>
      <c r="AR256" s="15"/>
      <c r="AS256" s="15"/>
      <c r="AT256" s="15"/>
      <c r="AU256" s="15"/>
      <c r="AV256" s="15"/>
    </row>
    <row r="257" spans="42:48">
      <c r="AP257" s="345"/>
      <c r="AQ257" s="15"/>
      <c r="AR257" s="15"/>
      <c r="AS257" s="15"/>
      <c r="AT257" s="15"/>
      <c r="AU257" s="15"/>
      <c r="AV257" s="15"/>
    </row>
    <row r="258" spans="42:48">
      <c r="AP258" s="345"/>
      <c r="AQ258" s="15"/>
      <c r="AR258" s="15"/>
      <c r="AS258" s="15"/>
      <c r="AT258" s="15"/>
      <c r="AU258" s="15"/>
      <c r="AV258" s="15"/>
    </row>
    <row r="259" spans="42:48">
      <c r="AP259" s="345"/>
      <c r="AQ259" s="15"/>
      <c r="AR259" s="15"/>
      <c r="AS259" s="15"/>
      <c r="AT259" s="15"/>
      <c r="AU259" s="15"/>
      <c r="AV259" s="15"/>
    </row>
    <row r="260" spans="42:48">
      <c r="AP260" s="345"/>
      <c r="AQ260" s="15"/>
      <c r="AR260" s="15"/>
      <c r="AS260" s="15"/>
      <c r="AT260" s="15"/>
      <c r="AU260" s="15"/>
      <c r="AV260" s="15"/>
    </row>
    <row r="261" spans="42:48">
      <c r="AP261" s="345"/>
      <c r="AQ261" s="15"/>
      <c r="AR261" s="15"/>
      <c r="AS261" s="15"/>
      <c r="AT261" s="15"/>
      <c r="AU261" s="15"/>
      <c r="AV261" s="15"/>
    </row>
    <row r="262" spans="42:48">
      <c r="AP262" s="345"/>
      <c r="AQ262" s="15"/>
      <c r="AR262" s="15"/>
      <c r="AS262" s="15"/>
      <c r="AT262" s="15"/>
      <c r="AU262" s="15"/>
      <c r="AV262" s="15"/>
    </row>
    <row r="263" spans="42:48">
      <c r="AP263" s="345"/>
      <c r="AQ263" s="15"/>
      <c r="AR263" s="15"/>
      <c r="AS263" s="15"/>
      <c r="AT263" s="15"/>
      <c r="AU263" s="15"/>
      <c r="AV263" s="15"/>
    </row>
    <row r="264" spans="42:48">
      <c r="AP264" s="345"/>
      <c r="AQ264" s="15"/>
      <c r="AR264" s="15"/>
      <c r="AS264" s="15"/>
      <c r="AT264" s="15"/>
      <c r="AU264" s="15"/>
      <c r="AV264" s="15"/>
    </row>
    <row r="265" spans="42:48">
      <c r="AP265" s="345"/>
      <c r="AQ265" s="15"/>
      <c r="AR265" s="15"/>
      <c r="AS265" s="15"/>
      <c r="AT265" s="15"/>
      <c r="AU265" s="15"/>
      <c r="AV265" s="15"/>
    </row>
    <row r="266" spans="42:48">
      <c r="AP266" s="345"/>
      <c r="AQ266" s="15"/>
      <c r="AR266" s="15"/>
      <c r="AS266" s="15"/>
      <c r="AT266" s="15"/>
      <c r="AU266" s="15"/>
      <c r="AV266" s="15"/>
    </row>
    <row r="267" spans="42:48">
      <c r="AP267" s="345"/>
      <c r="AQ267" s="15"/>
      <c r="AR267" s="15"/>
      <c r="AS267" s="15"/>
      <c r="AT267" s="15"/>
      <c r="AU267" s="15"/>
      <c r="AV267" s="15"/>
    </row>
    <row r="268" spans="42:48">
      <c r="AP268" s="345"/>
      <c r="AQ268" s="15"/>
      <c r="AR268" s="15"/>
      <c r="AS268" s="15"/>
      <c r="AT268" s="15"/>
      <c r="AU268" s="15"/>
      <c r="AV268" s="15"/>
    </row>
    <row r="269" spans="42:48">
      <c r="AP269" s="345"/>
      <c r="AQ269" s="15"/>
      <c r="AR269" s="15"/>
      <c r="AS269" s="15"/>
      <c r="AT269" s="15"/>
      <c r="AU269" s="15"/>
      <c r="AV269" s="15"/>
    </row>
    <row r="270" spans="42:48">
      <c r="AP270" s="345"/>
      <c r="AQ270" s="15"/>
      <c r="AR270" s="15"/>
      <c r="AS270" s="15"/>
      <c r="AT270" s="15"/>
      <c r="AU270" s="15"/>
      <c r="AV270" s="15"/>
    </row>
    <row r="271" spans="42:48">
      <c r="AP271" s="345"/>
      <c r="AQ271" s="15"/>
      <c r="AR271" s="15"/>
      <c r="AS271" s="15"/>
      <c r="AT271" s="15"/>
      <c r="AU271" s="15"/>
      <c r="AV271" s="15"/>
    </row>
    <row r="272" spans="42:48">
      <c r="AP272" s="345"/>
      <c r="AQ272" s="15"/>
      <c r="AR272" s="15"/>
      <c r="AS272" s="15"/>
      <c r="AT272" s="15"/>
      <c r="AU272" s="15"/>
      <c r="AV272" s="15"/>
    </row>
    <row r="273" spans="42:48">
      <c r="AP273" s="345"/>
      <c r="AQ273" s="15"/>
      <c r="AR273" s="15"/>
      <c r="AS273" s="15"/>
      <c r="AT273" s="15"/>
      <c r="AU273" s="15"/>
      <c r="AV273" s="15"/>
    </row>
    <row r="274" spans="42:48">
      <c r="AP274" s="345"/>
      <c r="AQ274" s="15"/>
      <c r="AR274" s="15"/>
      <c r="AS274" s="15"/>
      <c r="AT274" s="15"/>
      <c r="AU274" s="15"/>
      <c r="AV274" s="15"/>
    </row>
    <row r="275" spans="42:48">
      <c r="AP275" s="345"/>
      <c r="AQ275" s="15"/>
      <c r="AR275" s="15"/>
      <c r="AS275" s="15"/>
      <c r="AT275" s="15"/>
      <c r="AU275" s="15"/>
      <c r="AV275" s="15"/>
    </row>
    <row r="276" spans="42:48">
      <c r="AP276" s="345"/>
      <c r="AQ276" s="15"/>
      <c r="AR276" s="15"/>
      <c r="AS276" s="15"/>
      <c r="AT276" s="15"/>
      <c r="AU276" s="15"/>
      <c r="AV276" s="15"/>
    </row>
    <row r="277" spans="42:48">
      <c r="AP277" s="345"/>
      <c r="AQ277" s="15"/>
      <c r="AR277" s="15"/>
      <c r="AS277" s="15"/>
      <c r="AT277" s="15"/>
      <c r="AU277" s="15"/>
      <c r="AV277" s="15"/>
    </row>
    <row r="278" spans="42:48">
      <c r="AP278" s="345"/>
      <c r="AQ278" s="15"/>
      <c r="AR278" s="15"/>
      <c r="AS278" s="15"/>
      <c r="AT278" s="15"/>
      <c r="AU278" s="15"/>
      <c r="AV278" s="15"/>
    </row>
    <row r="279" spans="42:48">
      <c r="AP279" s="345"/>
      <c r="AQ279" s="15"/>
      <c r="AR279" s="15"/>
      <c r="AS279" s="15"/>
      <c r="AT279" s="15"/>
      <c r="AU279" s="15"/>
      <c r="AV279" s="15"/>
    </row>
    <row r="280" spans="42:48">
      <c r="AP280" s="345"/>
      <c r="AQ280" s="15"/>
      <c r="AR280" s="15"/>
      <c r="AS280" s="15"/>
      <c r="AT280" s="15"/>
      <c r="AU280" s="15"/>
      <c r="AV280" s="15"/>
    </row>
    <row r="281" spans="42:48">
      <c r="AP281" s="345"/>
      <c r="AQ281" s="15"/>
      <c r="AR281" s="15"/>
      <c r="AS281" s="15"/>
      <c r="AT281" s="15"/>
      <c r="AU281" s="15"/>
      <c r="AV281" s="15"/>
    </row>
    <row r="282" spans="42:48">
      <c r="AP282" s="345"/>
      <c r="AQ282" s="15"/>
      <c r="AR282" s="15"/>
      <c r="AS282" s="15"/>
      <c r="AT282" s="15"/>
      <c r="AU282" s="15"/>
      <c r="AV282" s="15"/>
    </row>
    <row r="283" spans="42:48">
      <c r="AP283" s="345"/>
      <c r="AQ283" s="15"/>
      <c r="AR283" s="15"/>
      <c r="AS283" s="15"/>
      <c r="AT283" s="15"/>
      <c r="AU283" s="15"/>
      <c r="AV283" s="15"/>
    </row>
    <row r="284" spans="42:48">
      <c r="AP284" s="345"/>
      <c r="AQ284" s="15"/>
      <c r="AR284" s="15"/>
      <c r="AS284" s="15"/>
      <c r="AT284" s="15"/>
      <c r="AU284" s="15"/>
      <c r="AV284" s="15"/>
    </row>
    <row r="285" spans="42:48">
      <c r="AP285" s="345"/>
      <c r="AQ285" s="15"/>
      <c r="AR285" s="15"/>
      <c r="AS285" s="15"/>
      <c r="AT285" s="15"/>
      <c r="AU285" s="15"/>
      <c r="AV285" s="15"/>
    </row>
    <row r="286" spans="42:48">
      <c r="AP286" s="345"/>
      <c r="AQ286" s="15"/>
      <c r="AR286" s="15"/>
      <c r="AS286" s="15"/>
      <c r="AT286" s="15"/>
      <c r="AU286" s="15"/>
      <c r="AV286" s="15"/>
    </row>
  </sheetData>
  <sheetProtection algorithmName="SHA-512" hashValue="N/0oZFLtX8pcWOZO28bgcz9lrxU1mw7IgLxv0l0EBAg8olGuEP6zwSP1pjyTctGsqt7nzk660mdqs8VXIPb6Ig==" saltValue="DdJs1m+VsPZZiZOjYsdyAg==" spinCount="100000" sheet="1" objects="1" scenarios="1"/>
  <pageMargins left="0.7" right="0.7" top="0.75" bottom="0.75" header="0.3" footer="0.3"/>
  <pageSetup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9D9D9"/>
  </sheetPr>
  <dimension ref="A1:X57"/>
  <sheetViews>
    <sheetView workbookViewId="0">
      <selection activeCell="I27" sqref="I27"/>
    </sheetView>
  </sheetViews>
  <sheetFormatPr defaultColWidth="8.7109375" defaultRowHeight="15"/>
  <cols>
    <col min="1" max="1" width="23.42578125" style="326" bestFit="1" customWidth="1"/>
    <col min="2" max="2" width="39.5703125" style="326" bestFit="1" customWidth="1"/>
    <col min="3" max="3" width="30.5703125" style="326" customWidth="1"/>
    <col min="4" max="8" width="8.7109375" style="326"/>
    <col min="9" max="9" width="29.5703125" style="326" bestFit="1" customWidth="1"/>
    <col min="10" max="13" width="8.7109375" style="326"/>
    <col min="14" max="14" width="9.42578125" style="326" bestFit="1" customWidth="1"/>
    <col min="15" max="15" width="48.140625" style="326" bestFit="1" customWidth="1"/>
    <col min="16" max="16" width="11.28515625" style="326" bestFit="1" customWidth="1"/>
    <col min="17" max="16384" width="8.7109375" style="326"/>
  </cols>
  <sheetData>
    <row r="1" spans="1:24" ht="15.75" thickBot="1">
      <c r="A1" s="326" t="s">
        <v>16668</v>
      </c>
      <c r="B1" s="326" t="str">
        <f>'USER FORM3'!$AY$17</f>
        <v/>
      </c>
      <c r="I1" s="326" t="s">
        <v>16676</v>
      </c>
      <c r="K1" s="471" t="s">
        <v>16714</v>
      </c>
      <c r="R1" s="326" t="s">
        <v>16753</v>
      </c>
      <c r="U1" s="326" t="s">
        <v>16753</v>
      </c>
    </row>
    <row r="2" spans="1:24" ht="15.75" thickBot="1">
      <c r="A2" s="326" t="s">
        <v>16669</v>
      </c>
      <c r="B2" s="437">
        <f>MAX('USER FORM5'!H5,'USER FORM5'!I5)</f>
        <v>0</v>
      </c>
      <c r="I2" s="326">
        <f>($B8/10)*7+(B$2/4)*63</f>
        <v>0</v>
      </c>
      <c r="K2" s="474">
        <f>($B$2/4)*60+(($B$9+$T$22)/12)*10</f>
        <v>0</v>
      </c>
      <c r="P2" s="326" t="s">
        <v>16679</v>
      </c>
      <c r="Q2" s="326" t="s">
        <v>16680</v>
      </c>
      <c r="R2" s="326" t="s">
        <v>16678</v>
      </c>
      <c r="S2" s="471" t="s">
        <v>16738</v>
      </c>
      <c r="T2" s="471" t="s">
        <v>16739</v>
      </c>
      <c r="U2" s="471" t="s">
        <v>16721</v>
      </c>
      <c r="W2" s="326" t="s">
        <v>16751</v>
      </c>
      <c r="X2" s="326" t="s">
        <v>16752</v>
      </c>
    </row>
    <row r="3" spans="1:24">
      <c r="K3" s="471"/>
      <c r="O3" s="326" t="s">
        <v>23</v>
      </c>
      <c r="P3" s="491">
        <v>63</v>
      </c>
      <c r="Q3" s="491">
        <v>55.125</v>
      </c>
      <c r="R3" s="491">
        <v>77.285714285714292</v>
      </c>
      <c r="S3" s="491">
        <v>63</v>
      </c>
      <c r="T3" s="491">
        <v>55.125</v>
      </c>
      <c r="U3" s="491">
        <v>77.285714285714292</v>
      </c>
      <c r="W3" s="486">
        <f>(Q3*4)/63</f>
        <v>3.5</v>
      </c>
      <c r="X3" s="486"/>
    </row>
    <row r="4" spans="1:24">
      <c r="I4" s="326" t="s">
        <v>16677</v>
      </c>
      <c r="K4" s="471" t="s">
        <v>16719</v>
      </c>
      <c r="O4" s="326" t="s">
        <v>51</v>
      </c>
      <c r="P4" s="438">
        <v>63</v>
      </c>
      <c r="Q4" s="438">
        <v>55.125</v>
      </c>
      <c r="R4" s="438">
        <v>77.285714285714292</v>
      </c>
      <c r="S4" s="438">
        <v>63</v>
      </c>
      <c r="T4" s="438">
        <v>55.125</v>
      </c>
      <c r="U4" s="438">
        <v>77.285714285714292</v>
      </c>
      <c r="W4" s="486">
        <f t="shared" ref="W4:W6" si="0">(Q4*4)/63</f>
        <v>3.5</v>
      </c>
      <c r="X4" s="486"/>
    </row>
    <row r="5" spans="1:24">
      <c r="A5" s="326" t="s">
        <v>16672</v>
      </c>
      <c r="B5" s="326">
        <f>IF(E28&lt;240, 0, IF(AND(E28&gt;=240, E28&lt;280), 1, IF(AND(E28&gt;=280, E28&lt;320), 2, IF(AND(E28&gt;=320, E28&lt;360), 3, IF(E28&gt;=360,4, "")))))</f>
        <v>0</v>
      </c>
      <c r="I5" s="326">
        <f>IFERROR(IF(I2&gt;=VLOOKUP(B14,O3:Q10, 2,FALSE), 2,IF(I2&lt;VLOOKUP(B14,O3:Q10, 3,FALSE), 0, 1)),0) *(IF(B12&gt;14, 0, 1))</f>
        <v>0</v>
      </c>
      <c r="K5" s="471">
        <f>IFERROR(IF(K2&gt;=VLOOKUP(B14,O3:U10, 5,FALSE), 2,IF(K2&lt;VLOOKUP(B14,O3:U10, 6,FALSE), 0, 1)),0) *(IF(D12&gt;14, 0, 1))</f>
        <v>0</v>
      </c>
      <c r="O5" s="326" t="s">
        <v>53</v>
      </c>
      <c r="P5" s="438">
        <v>61.424999999999997</v>
      </c>
      <c r="Q5" s="438">
        <v>48.825000000000003</v>
      </c>
      <c r="R5" s="438">
        <v>74.282142857142858</v>
      </c>
      <c r="S5" s="438">
        <v>61.424999999999997</v>
      </c>
      <c r="T5" s="438">
        <v>48.825000000000003</v>
      </c>
      <c r="U5" s="438">
        <v>74.282142857142858</v>
      </c>
      <c r="W5" s="486">
        <f t="shared" si="0"/>
        <v>3.1</v>
      </c>
      <c r="X5" s="486"/>
    </row>
    <row r="6" spans="1:24">
      <c r="A6" s="326" t="s">
        <v>16671</v>
      </c>
      <c r="B6" s="326">
        <f>MAX(E30:E35)</f>
        <v>0</v>
      </c>
      <c r="K6" s="471"/>
      <c r="O6" s="326" t="s">
        <v>59</v>
      </c>
      <c r="P6" s="438">
        <v>50.400000000000006</v>
      </c>
      <c r="Q6" s="438">
        <v>44.685714285714297</v>
      </c>
      <c r="R6" s="438">
        <v>63.257142857142867</v>
      </c>
      <c r="S6" s="438">
        <v>50.400000000000006</v>
      </c>
      <c r="T6" s="438">
        <v>44.685714285714297</v>
      </c>
      <c r="U6" s="438">
        <v>63.257142857142867</v>
      </c>
      <c r="W6" s="486">
        <f t="shared" si="0"/>
        <v>2.837188208616781</v>
      </c>
      <c r="X6" s="486"/>
    </row>
    <row r="7" spans="1:24" ht="15.75" thickBot="1">
      <c r="A7" s="326" t="s">
        <v>16670</v>
      </c>
      <c r="B7" s="326">
        <f>MAX(E38:E41)</f>
        <v>0</v>
      </c>
      <c r="K7" s="471"/>
      <c r="O7" s="471" t="s">
        <v>16229</v>
      </c>
      <c r="P7" s="483">
        <v>61.424999999999997</v>
      </c>
      <c r="Q7" s="483">
        <v>48.825000000000003</v>
      </c>
      <c r="R7" s="483">
        <v>74.282142857142858</v>
      </c>
      <c r="S7" s="483">
        <v>61.424999999999997</v>
      </c>
      <c r="T7" s="483">
        <v>48.825000000000003</v>
      </c>
      <c r="U7" s="483">
        <v>74.282142857142858</v>
      </c>
      <c r="W7" s="486"/>
      <c r="X7" s="486">
        <f t="shared" ref="X7:X9" si="1">(T7*4)/63</f>
        <v>3.1</v>
      </c>
    </row>
    <row r="8" spans="1:24" ht="15.75" thickBot="1">
      <c r="A8" s="326" t="s">
        <v>16673</v>
      </c>
      <c r="B8" s="439">
        <f>SUM(B5:B7)</f>
        <v>0</v>
      </c>
      <c r="I8" s="326" t="s">
        <v>16678</v>
      </c>
      <c r="K8" s="471" t="s">
        <v>16721</v>
      </c>
      <c r="O8" s="471" t="s">
        <v>16227</v>
      </c>
      <c r="P8" s="483">
        <v>63</v>
      </c>
      <c r="Q8" s="483">
        <v>55.125</v>
      </c>
      <c r="R8" s="483">
        <v>77.285714285714292</v>
      </c>
      <c r="S8" s="483">
        <v>63</v>
      </c>
      <c r="T8" s="483">
        <v>55.125</v>
      </c>
      <c r="U8" s="483">
        <v>77.285714285714292</v>
      </c>
      <c r="W8" s="486"/>
      <c r="X8" s="486">
        <f t="shared" si="1"/>
        <v>3.5</v>
      </c>
    </row>
    <row r="9" spans="1:24">
      <c r="A9" s="471" t="s">
        <v>16714</v>
      </c>
      <c r="B9" s="471">
        <f>MAX(F30:F35)</f>
        <v>0</v>
      </c>
      <c r="I9" s="326">
        <f>IFERROR(VLOOKUP(B14,O3:R10, 4,FALSE),0)</f>
        <v>0</v>
      </c>
      <c r="K9" s="474">
        <f>IFERROR(VLOOKUP(B14,O3:U10, 7,FALSE),0)</f>
        <v>0</v>
      </c>
      <c r="O9" s="471" t="s">
        <v>16228</v>
      </c>
      <c r="P9" s="483">
        <v>61.424999999999997</v>
      </c>
      <c r="Q9" s="483">
        <v>48.825000000000003</v>
      </c>
      <c r="R9" s="483">
        <v>74.282142857142858</v>
      </c>
      <c r="S9" s="483">
        <v>61.424999999999997</v>
      </c>
      <c r="T9" s="483">
        <v>48.825000000000003</v>
      </c>
      <c r="U9" s="483">
        <v>74.282142857142858</v>
      </c>
      <c r="W9" s="486"/>
      <c r="X9" s="486">
        <f t="shared" si="1"/>
        <v>3.1</v>
      </c>
    </row>
    <row r="10" spans="1:24">
      <c r="K10" s="471"/>
      <c r="O10" s="471"/>
      <c r="P10" s="438"/>
      <c r="Q10" s="438"/>
      <c r="R10" s="438"/>
      <c r="S10" s="483"/>
      <c r="T10" s="483"/>
      <c r="U10" s="483"/>
      <c r="W10" s="486"/>
      <c r="X10" s="486"/>
    </row>
    <row r="11" spans="1:24" ht="15.75" thickBot="1">
      <c r="I11" s="326" t="s">
        <v>16675</v>
      </c>
      <c r="K11" s="471" t="s">
        <v>16720</v>
      </c>
    </row>
    <row r="12" spans="1:24" ht="15.75" thickBot="1">
      <c r="A12" s="326" t="s">
        <v>16674</v>
      </c>
      <c r="B12" s="437">
        <f>IF(IFERROR((I9-I2)*(14/20),0)&lt;14,IFERROR((I9-I2)*(14/20),0),"Not likely Competative")</f>
        <v>0</v>
      </c>
      <c r="C12" s="326" t="s">
        <v>16723</v>
      </c>
      <c r="D12" s="439">
        <f>IFERROR((K9-K2)*(14/20),0)</f>
        <v>0</v>
      </c>
      <c r="I12" s="326" t="str">
        <f>IF(I5=1, B12, "None")</f>
        <v>None</v>
      </c>
      <c r="K12" s="474" t="str">
        <f>IF(K5=1, D12, "None")</f>
        <v>None</v>
      </c>
    </row>
    <row r="14" spans="1:24">
      <c r="A14" s="326" t="s">
        <v>16</v>
      </c>
      <c r="B14" s="326">
        <f>'USER FORM1'!G10</f>
        <v>0</v>
      </c>
      <c r="I14" s="326" t="s">
        <v>16747</v>
      </c>
      <c r="K14" s="326" t="s">
        <v>16748</v>
      </c>
      <c r="P14" s="438"/>
      <c r="Q14" s="438"/>
      <c r="R14" s="438"/>
    </row>
    <row r="15" spans="1:24">
      <c r="I15" s="326" t="str">
        <f>IF(I5=0," ASNM",IF(I5=1," CHECK C"," GTG"))</f>
        <v xml:space="preserve"> ASNM</v>
      </c>
      <c r="K15" s="326" t="str">
        <f>IF(K5=0,"ASNM",IF(K5=1,"CHECK C","Good to go"))</f>
        <v>ASNM</v>
      </c>
      <c r="P15" s="438"/>
      <c r="Q15" s="438"/>
      <c r="R15" s="438"/>
    </row>
    <row r="16" spans="1:24">
      <c r="M16" s="326" t="s">
        <v>16717</v>
      </c>
      <c r="N16" s="326" t="s">
        <v>16718</v>
      </c>
      <c r="P16" s="438"/>
      <c r="Q16" s="438"/>
      <c r="R16" s="438"/>
    </row>
    <row r="17" spans="1:20">
      <c r="M17" s="326">
        <f t="array" ref="M17">MIN(IF('USER FORM3'!$AV$15:$AV$233='CHECK CONTEXT'!$B$1,'USER FORM3'!$AU$15:$AU$233))-1</f>
        <v>-1</v>
      </c>
      <c r="N17" s="326">
        <f t="array" ref="N17">MAX(IF('USER FORM3'!$AV$15:$AV$233='CHECK CONTEXT'!$B$1,'USER FORM3'!$AU$15:$AU$233))</f>
        <v>0</v>
      </c>
      <c r="P17" s="438"/>
      <c r="Q17" s="438"/>
      <c r="R17" s="438"/>
    </row>
    <row r="18" spans="1:20">
      <c r="P18" s="438"/>
      <c r="Q18" s="438"/>
      <c r="R18" s="438"/>
    </row>
    <row r="19" spans="1:20">
      <c r="P19" s="438"/>
      <c r="Q19" s="438"/>
      <c r="R19" s="438"/>
    </row>
    <row r="20" spans="1:20">
      <c r="A20" s="440"/>
      <c r="B20" s="440"/>
      <c r="C20" s="441" t="s">
        <v>2</v>
      </c>
      <c r="D20" s="440" t="s">
        <v>16646</v>
      </c>
      <c r="E20" s="440" t="s">
        <v>16709</v>
      </c>
      <c r="I20" s="442"/>
      <c r="P20" s="438"/>
      <c r="Q20" s="438"/>
      <c r="R20" s="438"/>
    </row>
    <row r="21" spans="1:20">
      <c r="A21" s="440"/>
      <c r="B21" s="440"/>
      <c r="C21" s="443" t="s">
        <v>55</v>
      </c>
      <c r="D21" s="440">
        <f>SUMIFS('USER FORM3'!$P$15:$P$233,'USER FORM3'!$D$15:$D$233,'CHECK CONTEXT'!$B$1,'USER FORM3'!$I$15:$I$233,'CHECK CONTEXT'!C21,'USER FORM3'!$J$15:$J$233,"&lt;&gt;IP (In Progress)")</f>
        <v>0</v>
      </c>
      <c r="E21" s="440">
        <f>D21*0</f>
        <v>0</v>
      </c>
      <c r="F21" s="440"/>
      <c r="I21" s="444"/>
      <c r="P21" s="438" t="s">
        <v>16711</v>
      </c>
      <c r="Q21" s="438" t="s">
        <v>16715</v>
      </c>
      <c r="R21" s="438"/>
      <c r="S21" s="326" t="s">
        <v>16712</v>
      </c>
      <c r="T21" s="326" t="s">
        <v>16713</v>
      </c>
    </row>
    <row r="22" spans="1:20">
      <c r="A22" s="440"/>
      <c r="B22" s="440"/>
      <c r="C22" s="443" t="s">
        <v>5</v>
      </c>
      <c r="D22" s="440">
        <f>SUMIFS('USER FORM3'!$P$15:$P$233,'USER FORM3'!$D$15:$D$233,'CHECK CONTEXT'!$B$1,'USER FORM3'!$I$15:$I$233,'CHECK CONTEXT'!C22,'USER FORM3'!$J$15:$J$233,"&lt;&gt;IP (In Progress)")</f>
        <v>0</v>
      </c>
      <c r="E22" s="440">
        <f>D22*1</f>
        <v>0</v>
      </c>
      <c r="F22" s="440"/>
      <c r="I22" s="444"/>
      <c r="N22" s="472" t="str">
        <f>M17&amp;"-"&amp;M17+1</f>
        <v>-1-0</v>
      </c>
      <c r="O22" s="467" t="s">
        <v>16099</v>
      </c>
      <c r="P22" s="326">
        <f>SUMIFS('USER FORM3'!$P$15:$P$233,'USER FORM3'!$D$15:$D$233,'CHECK CONTEXT'!$B$1,'USER FORM3'!$E$15:$E$233,'CHECK CONTEXT'!N22,'USER FORM3'!$F$15:$F$233,'CHECK CONTEXT'!O22)</f>
        <v>0</v>
      </c>
      <c r="Q22" s="326">
        <f>P22+$P$26*0.5</f>
        <v>0</v>
      </c>
      <c r="S22" s="438">
        <f>IFERROR(AVERAGE(Q22:Q51),0)</f>
        <v>0</v>
      </c>
      <c r="T22" s="471">
        <f>IF($S$22&lt;=12,0,IF($S$22&gt;=18,8,((($S$22/(40-$S$22))-(12/28))/((18/(22))-(12/28)))*8))</f>
        <v>0</v>
      </c>
    </row>
    <row r="23" spans="1:20">
      <c r="A23" s="440"/>
      <c r="B23" s="440"/>
      <c r="C23" s="443" t="s">
        <v>10</v>
      </c>
      <c r="D23" s="440">
        <f>SUMIFS('USER FORM3'!$P$15:$P$233,'USER FORM3'!$D$15:$D$233,'CHECK CONTEXT'!$B$1,'USER FORM3'!$I$15:$I$233,'CHECK CONTEXT'!C23,'USER FORM3'!$J$15:$J$233,"&lt;&gt;IP (In Progress)")</f>
        <v>0</v>
      </c>
      <c r="E23" s="440">
        <f>D23*2</f>
        <v>0</v>
      </c>
      <c r="F23" s="440"/>
      <c r="I23" s="444"/>
      <c r="N23" s="473" t="str">
        <f>$N$22</f>
        <v>-1-0</v>
      </c>
      <c r="O23" s="468" t="s">
        <v>16100</v>
      </c>
      <c r="P23" s="326">
        <f>SUMIFS('USER FORM3'!$P$15:$P$233,'USER FORM3'!$D$15:$D$233,'CHECK CONTEXT'!$B$1,'USER FORM3'!$E$15:$E$233,'CHECK CONTEXT'!N23,'USER FORM3'!$F$15:$F$233,'CHECK CONTEXT'!O23)</f>
        <v>0</v>
      </c>
      <c r="Q23" s="326">
        <f>P23+$P$26*0.5</f>
        <v>0</v>
      </c>
    </row>
    <row r="24" spans="1:20">
      <c r="A24" s="440"/>
      <c r="B24" s="440"/>
      <c r="C24" s="443" t="s">
        <v>18</v>
      </c>
      <c r="D24" s="440">
        <f>SUMIFS('USER FORM3'!$P$15:$P$233,'USER FORM3'!$D$15:$D$233,'CHECK CONTEXT'!$B$1,'USER FORM3'!$I$15:$I$233,'CHECK CONTEXT'!C24,'USER FORM3'!$J$15:$J$233,"&lt;&gt;IP (In Progress)")</f>
        <v>0</v>
      </c>
      <c r="E24" s="440">
        <f>D24*3</f>
        <v>0</v>
      </c>
      <c r="F24" s="440"/>
      <c r="I24" s="444"/>
      <c r="N24" s="473" t="str">
        <f t="shared" ref="N24:N27" si="2">$N$22</f>
        <v>-1-0</v>
      </c>
      <c r="O24" s="468" t="s">
        <v>16102</v>
      </c>
      <c r="P24" s="326">
        <f>SUMIFS('USER FORM3'!$P$15:$P$233,'USER FORM3'!$D$15:$D$233,'CHECK CONTEXT'!$B$1,'USER FORM3'!$E$15:$E$233,'CHECK CONTEXT'!N24,'USER FORM3'!$F$15:$F$233,'CHECK CONTEXT'!O24)</f>
        <v>0</v>
      </c>
      <c r="Q24" s="326" t="str">
        <f>IF(P24&gt;6, P24,"")</f>
        <v/>
      </c>
    </row>
    <row r="25" spans="1:20">
      <c r="A25" s="440"/>
      <c r="B25" s="440"/>
      <c r="C25" s="443" t="s">
        <v>22</v>
      </c>
      <c r="D25" s="440">
        <f>SUMIFS('USER FORM3'!$P$15:$P$233,'USER FORM3'!$D$15:$D$233,'CHECK CONTEXT'!$B$1,'USER FORM3'!$I$15:$I$233,'CHECK CONTEXT'!C25,'USER FORM3'!$J$15:$J$233,"&lt;&gt;IP (In Progress)")</f>
        <v>0</v>
      </c>
      <c r="E25" s="440">
        <f>D25*4</f>
        <v>0</v>
      </c>
      <c r="F25" s="440"/>
      <c r="I25" s="444"/>
      <c r="N25" s="473" t="str">
        <f t="shared" si="2"/>
        <v>-1-0</v>
      </c>
      <c r="O25" s="468" t="s">
        <v>16101</v>
      </c>
      <c r="P25" s="326">
        <f>SUMIFS('USER FORM3'!$P$15:$P$233,'USER FORM3'!$D$15:$D$233,'CHECK CONTEXT'!$B$1,'USER FORM3'!$E$15:$E$233,'CHECK CONTEXT'!N25,'USER FORM3'!$F$15:$F$233,'CHECK CONTEXT'!O25)</f>
        <v>0</v>
      </c>
      <c r="Q25" s="326" t="str">
        <f>IF(P25&gt;6, P25,"")</f>
        <v/>
      </c>
    </row>
    <row r="26" spans="1:20">
      <c r="A26" s="440"/>
      <c r="B26" s="440"/>
      <c r="C26" s="443" t="s">
        <v>48</v>
      </c>
      <c r="D26" s="440">
        <f>SUMIFS('USER FORM3'!$P$15:$P$233,'USER FORM3'!$D$15:$D$233,'CHECK CONTEXT'!$B$1,'USER FORM3'!$I$15:$I$233,'CHECK CONTEXT'!C26,'USER FORM3'!$J$15:$J$233,"&lt;&gt;IP (In Progress)")</f>
        <v>0</v>
      </c>
      <c r="E26" s="440">
        <f>D26*4</f>
        <v>0</v>
      </c>
      <c r="F26" s="440"/>
      <c r="I26" s="445"/>
      <c r="N26" s="473" t="str">
        <f t="shared" si="2"/>
        <v>-1-0</v>
      </c>
      <c r="O26" s="468" t="s">
        <v>16103</v>
      </c>
      <c r="P26" s="326">
        <f>SUMIFS('USER FORM3'!$P$15:$P$233,'USER FORM3'!$D$15:$D$233,'CHECK CONTEXT'!$B$1,'USER FORM3'!$E$15:$E$233,'CHECK CONTEXT'!N26,'USER FORM3'!$F$15:$F$233,'CHECK CONTEXT'!O26)</f>
        <v>0</v>
      </c>
    </row>
    <row r="27" spans="1:20">
      <c r="A27" s="440"/>
      <c r="B27" s="440"/>
      <c r="C27" s="443" t="s">
        <v>39</v>
      </c>
      <c r="D27" s="440">
        <f>SUMIFS('USER FORM3'!$P$15:$P$233,'USER FORM3'!$D$15:$D$233,'CHECK CONTEXT'!$B$1,'USER FORM3'!$I$15:$I$233,'CHECK CONTEXT'!C27,'USER FORM3'!$J$15:$J$233,"&lt;&gt;IP (In Progress)")</f>
        <v>0</v>
      </c>
      <c r="E27" s="440">
        <f>D27*4</f>
        <v>0</v>
      </c>
      <c r="F27" s="440"/>
      <c r="I27" s="442"/>
      <c r="N27" s="473" t="str">
        <f t="shared" si="2"/>
        <v>-1-0</v>
      </c>
      <c r="O27" s="469" t="s">
        <v>16104</v>
      </c>
      <c r="P27" s="326">
        <f>SUMIFS('USER FORM3'!$P$15:$P$233,'USER FORM3'!$D$15:$D$233,'CHECK CONTEXT'!$B$1,'USER FORM3'!$E$15:$E$233,'CHECK CONTEXT'!N27,'USER FORM3'!$F$15:$F$233,'CHECK CONTEXT'!O27)</f>
        <v>0</v>
      </c>
    </row>
    <row r="28" spans="1:20">
      <c r="A28" s="440"/>
      <c r="B28" s="440"/>
      <c r="C28" s="440"/>
      <c r="D28" s="440"/>
      <c r="E28" s="440">
        <f>SUM(E21:E27)</f>
        <v>0</v>
      </c>
      <c r="F28" s="440"/>
      <c r="I28" s="444"/>
      <c r="N28" s="472" t="str">
        <f>M17+1&amp;"-"&amp;M17+2</f>
        <v>0-1</v>
      </c>
      <c r="O28" s="467" t="s">
        <v>16099</v>
      </c>
      <c r="P28" s="326">
        <f>SUMIFS('USER FORM3'!$P$15:$P$233,'USER FORM3'!$D$15:$D$233,'CHECK CONTEXT'!$B$1,'USER FORM3'!$E$15:$E$233,'CHECK CONTEXT'!N28,'USER FORM3'!$F$15:$F$233,'CHECK CONTEXT'!O28)</f>
        <v>0</v>
      </c>
      <c r="Q28" s="326">
        <f>P28+$P$32*0.5</f>
        <v>0</v>
      </c>
    </row>
    <row r="29" spans="1:20">
      <c r="A29" s="440"/>
      <c r="B29" s="440"/>
      <c r="C29" s="440"/>
      <c r="D29" s="440"/>
      <c r="E29" s="440"/>
      <c r="F29" s="440" t="s">
        <v>16710</v>
      </c>
      <c r="G29" s="326" t="s">
        <v>16716</v>
      </c>
      <c r="I29" s="444"/>
      <c r="N29" s="473" t="str">
        <f>$N$28</f>
        <v>0-1</v>
      </c>
      <c r="O29" s="468" t="s">
        <v>16100</v>
      </c>
      <c r="P29" s="326">
        <f>SUMIFS('USER FORM3'!$P$15:$P$233,'USER FORM3'!$D$15:$D$233,'CHECK CONTEXT'!$B$1,'USER FORM3'!$E$15:$E$233,'CHECK CONTEXT'!N29,'USER FORM3'!$F$15:$F$233,'CHECK CONTEXT'!O29)</f>
        <v>0</v>
      </c>
      <c r="Q29" s="326">
        <f>P29+$P$32*0.5</f>
        <v>0</v>
      </c>
    </row>
    <row r="30" spans="1:20">
      <c r="A30" s="440"/>
      <c r="B30" s="441" t="s">
        <v>731</v>
      </c>
      <c r="C30" s="446" t="s">
        <v>15987</v>
      </c>
      <c r="D30" s="440">
        <f>COUNTIFS(DEGREE_TYPE,'CHECK CONTEXT'!B30,'USER FORM2'!$N$10:$N$21,'CHECK CONTEXT'!C30)</f>
        <v>0</v>
      </c>
      <c r="E30" s="440">
        <f>IF(D30&gt;=1, 4,0)</f>
        <v>0</v>
      </c>
      <c r="F30" s="471">
        <f>IF(D30&gt;=1, 3.5,0)+IF(G30&gt;=1, 0.5, 0)</f>
        <v>0</v>
      </c>
      <c r="G30" s="471">
        <f>COUNTIFS(DEGREE_TYPE,'CHECK CONTEXT'!B30,'USER FORM2'!$N$10:$N$21,'CHECK CONTEXT'!C30,'USER FORM2'!$B$10:$B$21,"*Dental*")+COUNTIFS(DEGREE_TYPE,'CHECK CONTEXT'!B30,'USER FORM2'!$N$10:$N$21,'CHECK CONTEXT'!C30,'USER FORM2'!$B$10:$B$21,"*Dentistry*")</f>
        <v>0</v>
      </c>
      <c r="I30" s="444"/>
      <c r="N30" s="473" t="str">
        <f t="shared" ref="N30:N33" si="3">$N$28</f>
        <v>0-1</v>
      </c>
      <c r="O30" s="468" t="s">
        <v>16102</v>
      </c>
      <c r="P30" s="326">
        <f>SUMIFS('USER FORM3'!$P$15:$P$233,'USER FORM3'!$D$15:$D$233,'CHECK CONTEXT'!$B$1,'USER FORM3'!$E$15:$E$233,'CHECK CONTEXT'!N30,'USER FORM3'!$F$15:$F$233,'CHECK CONTEXT'!O30)</f>
        <v>0</v>
      </c>
      <c r="Q30" s="326" t="str">
        <f t="shared" ref="Q30:Q31" si="4">IF(P30&gt;6, P30,"")</f>
        <v/>
      </c>
    </row>
    <row r="31" spans="1:20">
      <c r="A31" s="440"/>
      <c r="B31" s="441" t="s">
        <v>731</v>
      </c>
      <c r="C31" s="446" t="s">
        <v>15986</v>
      </c>
      <c r="D31" s="440">
        <f>COUNTIFS(DEGREE_TYPE,'CHECK CONTEXT'!B31,'USER FORM2'!$N$10:$N$21,'CHECK CONTEXT'!C31)</f>
        <v>0</v>
      </c>
      <c r="E31" s="440">
        <f>IF(D31&gt;=1, 3,0)</f>
        <v>0</v>
      </c>
      <c r="F31" s="471">
        <f>IF(D31&gt;=1, 3,0)+IF(G31&gt;=1, 0.5, 0)</f>
        <v>0</v>
      </c>
      <c r="G31" s="471">
        <f>COUNTIFS(DEGREE_TYPE,'CHECK CONTEXT'!B31,'USER FORM2'!$N$10:$N$21,'CHECK CONTEXT'!C31,'USER FORM2'!$B$10:$B$21,"*Dental*")+COUNTIFS(DEGREE_TYPE,'CHECK CONTEXT'!B31,'USER FORM2'!$N$10:$N$21,'CHECK CONTEXT'!C31,'USER FORM2'!$B$10:$B$21,"*Dentistry*")</f>
        <v>0</v>
      </c>
      <c r="I31" s="444"/>
      <c r="N31" s="473" t="str">
        <f t="shared" si="3"/>
        <v>0-1</v>
      </c>
      <c r="O31" s="468" t="s">
        <v>16101</v>
      </c>
      <c r="P31" s="326">
        <f>SUMIFS('USER FORM3'!$P$15:$P$233,'USER FORM3'!$D$15:$D$233,'CHECK CONTEXT'!$B$1,'USER FORM3'!$E$15:$E$233,'CHECK CONTEXT'!N31,'USER FORM3'!$F$15:$F$233,'CHECK CONTEXT'!O31)</f>
        <v>0</v>
      </c>
      <c r="Q31" s="326" t="str">
        <f t="shared" si="4"/>
        <v/>
      </c>
    </row>
    <row r="32" spans="1:20">
      <c r="A32" s="440"/>
      <c r="B32" s="441" t="s">
        <v>16375</v>
      </c>
      <c r="C32" s="446" t="s">
        <v>15987</v>
      </c>
      <c r="D32" s="440">
        <f>COUNTIFS(DEGREE_TYPE,'CHECK CONTEXT'!B32,'USER FORM2'!$N$10:$N$21,'CHECK CONTEXT'!C32)</f>
        <v>0</v>
      </c>
      <c r="E32" s="440">
        <f>IF(D32&gt;=1, 2,0)</f>
        <v>0</v>
      </c>
      <c r="F32" s="471">
        <f>IF(D32&gt;=1, 2,0)+IF(G32&gt;=1, 1, 0)</f>
        <v>0</v>
      </c>
      <c r="G32" s="471">
        <f>COUNTIFS(DEGREE_TYPE,'CHECK CONTEXT'!B32,'USER FORM2'!$N$10:$N$21,'CHECK CONTEXT'!C32,'USER FORM2'!$B$10:$B$21,"*Dental*")+COUNTIFS(DEGREE_TYPE,'CHECK CONTEXT'!B32,'USER FORM2'!$N$10:$N$21,'CHECK CONTEXT'!C32,'USER FORM2'!$B$10:$B$21,"*Dentistry*")</f>
        <v>0</v>
      </c>
      <c r="I32" s="444"/>
      <c r="N32" s="473" t="str">
        <f t="shared" si="3"/>
        <v>0-1</v>
      </c>
      <c r="O32" s="468" t="s">
        <v>16103</v>
      </c>
      <c r="P32" s="326">
        <f>SUMIFS('USER FORM3'!$P$15:$P$233,'USER FORM3'!$D$15:$D$233,'CHECK CONTEXT'!$B$1,'USER FORM3'!$E$15:$E$233,'CHECK CONTEXT'!N32,'USER FORM3'!$F$15:$F$233,'CHECK CONTEXT'!O32)</f>
        <v>0</v>
      </c>
    </row>
    <row r="33" spans="1:17">
      <c r="A33" s="440"/>
      <c r="B33" s="441" t="s">
        <v>16375</v>
      </c>
      <c r="C33" s="446" t="s">
        <v>15986</v>
      </c>
      <c r="D33" s="440">
        <f>COUNTIFS(DEGREE_TYPE,'CHECK CONTEXT'!B33,'USER FORM2'!$N$10:$N$21,'CHECK CONTEXT'!C33)</f>
        <v>0</v>
      </c>
      <c r="E33" s="440">
        <f>IF(D33&gt;=1, 1,0)</f>
        <v>0</v>
      </c>
      <c r="F33" s="471"/>
      <c r="G33" s="471"/>
      <c r="N33" s="473" t="str">
        <f t="shared" si="3"/>
        <v>0-1</v>
      </c>
      <c r="O33" s="469" t="s">
        <v>16104</v>
      </c>
      <c r="P33" s="326">
        <f>SUMIFS('USER FORM3'!$P$15:$P$233,'USER FORM3'!$D$15:$D$233,'CHECK CONTEXT'!$B$1,'USER FORM3'!$E$15:$E$233,'CHECK CONTEXT'!N33,'USER FORM3'!$F$15:$F$233,'CHECK CONTEXT'!O33)</f>
        <v>0</v>
      </c>
    </row>
    <row r="34" spans="1:17">
      <c r="A34" s="440"/>
      <c r="B34" s="441" t="s">
        <v>16376</v>
      </c>
      <c r="C34" s="446" t="s">
        <v>15987</v>
      </c>
      <c r="D34" s="440">
        <f>COUNTIFS(DEGREE_TYPE,'CHECK CONTEXT'!B34,'USER FORM2'!$N$10:$N$21,'CHECK CONTEXT'!C34)</f>
        <v>0</v>
      </c>
      <c r="E34" s="440">
        <f>IF(D34&gt;=1, 2,0)</f>
        <v>0</v>
      </c>
      <c r="F34" s="471">
        <f>IF(D34&gt;=1, 1,0)+IF(G34&gt;=1, 1, 0)</f>
        <v>0</v>
      </c>
      <c r="G34" s="471">
        <f>COUNTIFS(DEGREE_TYPE,'CHECK CONTEXT'!B34,'USER FORM2'!$N$10:$N$21,'CHECK CONTEXT'!C34,'USER FORM2'!$B$10:$B$21,"*Dental*")+COUNTIFS(DEGREE_TYPE,'CHECK CONTEXT'!B34,'USER FORM2'!$N$10:$N$21,'CHECK CONTEXT'!C34,'USER FORM2'!$B$10:$B$21,"*Dentistry*")</f>
        <v>0</v>
      </c>
      <c r="N34" s="472" t="str">
        <f>M17+2&amp;"-"&amp;M17+3</f>
        <v>1-2</v>
      </c>
      <c r="O34" s="467" t="s">
        <v>16099</v>
      </c>
      <c r="P34" s="326">
        <f>SUMIFS('USER FORM3'!$P$15:$P$233,'USER FORM3'!$D$15:$D$233,'CHECK CONTEXT'!$B$1,'USER FORM3'!$E$15:$E$233,'CHECK CONTEXT'!N34,'USER FORM3'!$F$15:$F$233,'CHECK CONTEXT'!O34)</f>
        <v>0</v>
      </c>
      <c r="Q34" s="326">
        <f>P34+$P$38*0.5</f>
        <v>0</v>
      </c>
    </row>
    <row r="35" spans="1:17">
      <c r="A35" s="440"/>
      <c r="B35" s="441" t="s">
        <v>16376</v>
      </c>
      <c r="C35" s="446" t="s">
        <v>15986</v>
      </c>
      <c r="D35" s="440">
        <f>COUNTIFS(DEGREE_TYPE,'CHECK CONTEXT'!B35,'USER FORM2'!$N$10:$N$21,'CHECK CONTEXT'!C35)</f>
        <v>0</v>
      </c>
      <c r="E35" s="440">
        <f>IF(D35&gt;=1, 1,0)</f>
        <v>0</v>
      </c>
      <c r="F35" s="470"/>
      <c r="G35" s="471"/>
      <c r="N35" s="473" t="str">
        <f>$N$34</f>
        <v>1-2</v>
      </c>
      <c r="O35" s="468" t="s">
        <v>16100</v>
      </c>
      <c r="P35" s="326">
        <f>SUMIFS('USER FORM3'!$P$15:$P$233,'USER FORM3'!$D$15:$D$233,'CHECK CONTEXT'!$B$1,'USER FORM3'!$E$15:$E$233,'CHECK CONTEXT'!N35,'USER FORM3'!$F$15:$F$233,'CHECK CONTEXT'!O35)</f>
        <v>0</v>
      </c>
      <c r="Q35" s="326">
        <f>P35+$P$38*0.5</f>
        <v>0</v>
      </c>
    </row>
    <row r="36" spans="1:17">
      <c r="A36" s="440"/>
      <c r="B36" s="440"/>
      <c r="C36" s="440"/>
      <c r="D36" s="440"/>
      <c r="E36" s="440"/>
      <c r="F36" s="440"/>
      <c r="N36" s="473" t="str">
        <f t="shared" ref="N36:N39" si="5">$N$34</f>
        <v>1-2</v>
      </c>
      <c r="O36" s="468" t="s">
        <v>16102</v>
      </c>
      <c r="P36" s="326">
        <f>SUMIFS('USER FORM3'!$P$15:$P$233,'USER FORM3'!$D$15:$D$233,'CHECK CONTEXT'!$B$1,'USER FORM3'!$E$15:$E$233,'CHECK CONTEXT'!N36,'USER FORM3'!$F$15:$F$233,'CHECK CONTEXT'!O36)</f>
        <v>0</v>
      </c>
      <c r="Q36" s="326" t="str">
        <f t="shared" ref="Q36:Q37" si="6">IF(P36&gt;6, P36,"")</f>
        <v/>
      </c>
    </row>
    <row r="37" spans="1:17">
      <c r="A37" s="440"/>
      <c r="B37" s="440"/>
      <c r="C37" s="440"/>
      <c r="D37" s="440"/>
      <c r="E37" s="440"/>
      <c r="F37" s="440"/>
      <c r="N37" s="473" t="str">
        <f t="shared" si="5"/>
        <v>1-2</v>
      </c>
      <c r="O37" s="468" t="s">
        <v>16101</v>
      </c>
      <c r="P37" s="326">
        <f>SUMIFS('USER FORM3'!$P$15:$P$233,'USER FORM3'!$D$15:$D$233,'CHECK CONTEXT'!$B$1,'USER FORM3'!$E$15:$E$233,'CHECK CONTEXT'!N37,'USER FORM3'!$F$15:$F$233,'CHECK CONTEXT'!O37)</f>
        <v>0</v>
      </c>
      <c r="Q37" s="326" t="str">
        <f t="shared" si="6"/>
        <v/>
      </c>
    </row>
    <row r="38" spans="1:17">
      <c r="A38" s="440"/>
      <c r="B38" s="441" t="s">
        <v>210</v>
      </c>
      <c r="C38" s="446" t="s">
        <v>15987</v>
      </c>
      <c r="D38" s="440">
        <f>COUNTIFS(DEGREE_TYPE,'CHECK CONTEXT'!B38,'USER FORM2'!$N$10:$N$21,'CHECK CONTEXT'!C38,'USER FORM2'!$AR$10:$AR$21,TRUE)</f>
        <v>0</v>
      </c>
      <c r="E38" s="440">
        <f>IF(D38&gt;=1, 1,0)</f>
        <v>0</v>
      </c>
      <c r="F38" s="440"/>
      <c r="N38" s="473" t="str">
        <f t="shared" si="5"/>
        <v>1-2</v>
      </c>
      <c r="O38" s="468" t="s">
        <v>16103</v>
      </c>
      <c r="P38" s="326">
        <f>SUMIFS('USER FORM3'!$P$15:$P$233,'USER FORM3'!$D$15:$D$233,'CHECK CONTEXT'!$B$1,'USER FORM3'!$E$15:$E$233,'CHECK CONTEXT'!N38,'USER FORM3'!$F$15:$F$233,'CHECK CONTEXT'!O38)</f>
        <v>0</v>
      </c>
    </row>
    <row r="39" spans="1:17">
      <c r="A39" s="440"/>
      <c r="B39" s="441" t="s">
        <v>731</v>
      </c>
      <c r="C39" s="446" t="s">
        <v>15987</v>
      </c>
      <c r="D39" s="440">
        <f>COUNTIFS(DEGREE_TYPE,'CHECK CONTEXT'!B39,'USER FORM2'!$N$10:$N$21,'CHECK CONTEXT'!C39,'USER FORM2'!$AR$10:$AR$21,TRUE)</f>
        <v>0</v>
      </c>
      <c r="E39" s="440">
        <f>IF(D39&gt;=1, 2,0)</f>
        <v>0</v>
      </c>
      <c r="F39" s="440"/>
      <c r="N39" s="473" t="str">
        <f t="shared" si="5"/>
        <v>1-2</v>
      </c>
      <c r="O39" s="469" t="s">
        <v>16104</v>
      </c>
      <c r="P39" s="326">
        <f>SUMIFS('USER FORM3'!$P$15:$P$233,'USER FORM3'!$D$15:$D$233,'CHECK CONTEXT'!$B$1,'USER FORM3'!$E$15:$E$233,'CHECK CONTEXT'!N39,'USER FORM3'!$F$15:$F$233,'CHECK CONTEXT'!O39)</f>
        <v>0</v>
      </c>
    </row>
    <row r="40" spans="1:17">
      <c r="A40" s="440"/>
      <c r="B40" s="441" t="s">
        <v>16375</v>
      </c>
      <c r="C40" s="446" t="s">
        <v>15987</v>
      </c>
      <c r="D40" s="440">
        <f>COUNTIFS(DEGREE_TYPE,'CHECK CONTEXT'!B40,'USER FORM2'!$N$10:$N$21,'CHECK CONTEXT'!C40,'USER FORM2'!$AR$10:$AR$21,TRUE)</f>
        <v>0</v>
      </c>
      <c r="E40" s="440">
        <f t="shared" ref="E40:E41" si="7">IF(D40&gt;=1, 2,0)</f>
        <v>0</v>
      </c>
      <c r="F40" s="440"/>
      <c r="N40" s="472" t="str">
        <f>M17+3&amp;"-"&amp;M17+4</f>
        <v>2-3</v>
      </c>
      <c r="O40" s="467" t="s">
        <v>16099</v>
      </c>
      <c r="P40" s="326">
        <f>SUMIFS('USER FORM3'!$P$15:$P$233,'USER FORM3'!$D$15:$D$233,'CHECK CONTEXT'!$B$1,'USER FORM3'!$E$15:$E$233,'CHECK CONTEXT'!N40,'USER FORM3'!$F$15:$F$233,'CHECK CONTEXT'!O40)</f>
        <v>0</v>
      </c>
      <c r="Q40" s="326">
        <f>P40+$P$44*0.5</f>
        <v>0</v>
      </c>
    </row>
    <row r="41" spans="1:17">
      <c r="A41" s="440"/>
      <c r="B41" s="441" t="s">
        <v>16376</v>
      </c>
      <c r="C41" s="446" t="s">
        <v>15987</v>
      </c>
      <c r="D41" s="440">
        <f>COUNTIFS(DEGREE_TYPE,'CHECK CONTEXT'!B41,'USER FORM2'!$N$10:$N$21,'CHECK CONTEXT'!C41,'USER FORM2'!$AR$10:$AR$21,TRUE)</f>
        <v>0</v>
      </c>
      <c r="E41" s="440">
        <f t="shared" si="7"/>
        <v>0</v>
      </c>
      <c r="F41" s="440"/>
      <c r="N41" s="473" t="str">
        <f>$N$40</f>
        <v>2-3</v>
      </c>
      <c r="O41" s="468" t="s">
        <v>16100</v>
      </c>
      <c r="P41" s="326">
        <f>SUMIFS('USER FORM3'!$P$15:$P$233,'USER FORM3'!$D$15:$D$233,'CHECK CONTEXT'!$B$1,'USER FORM3'!$E$15:$E$233,'CHECK CONTEXT'!N41,'USER FORM3'!$F$15:$F$233,'CHECK CONTEXT'!O41)</f>
        <v>0</v>
      </c>
      <c r="Q41" s="326">
        <f>P41+$P$44*0.5</f>
        <v>0</v>
      </c>
    </row>
    <row r="42" spans="1:17">
      <c r="N42" s="473" t="str">
        <f t="shared" ref="N42:N45" si="8">$N$40</f>
        <v>2-3</v>
      </c>
      <c r="O42" s="468" t="s">
        <v>16102</v>
      </c>
      <c r="P42" s="326">
        <f>SUMIFS('USER FORM3'!$P$15:$P$233,'USER FORM3'!$D$15:$D$233,'CHECK CONTEXT'!$B$1,'USER FORM3'!$E$15:$E$233,'CHECK CONTEXT'!N42,'USER FORM3'!$F$15:$F$233,'CHECK CONTEXT'!O42)</f>
        <v>0</v>
      </c>
      <c r="Q42" s="326" t="str">
        <f t="shared" ref="Q42:Q43" si="9">IF(P42&gt;6, P42,"")</f>
        <v/>
      </c>
    </row>
    <row r="43" spans="1:17">
      <c r="N43" s="473" t="str">
        <f t="shared" si="8"/>
        <v>2-3</v>
      </c>
      <c r="O43" s="468" t="s">
        <v>16101</v>
      </c>
      <c r="P43" s="326">
        <f>SUMIFS('USER FORM3'!$P$15:$P$233,'USER FORM3'!$D$15:$D$233,'CHECK CONTEXT'!$B$1,'USER FORM3'!$E$15:$E$233,'CHECK CONTEXT'!N43,'USER FORM3'!$F$15:$F$233,'CHECK CONTEXT'!O43)</f>
        <v>0</v>
      </c>
      <c r="Q43" s="326" t="str">
        <f t="shared" si="9"/>
        <v/>
      </c>
    </row>
    <row r="44" spans="1:17">
      <c r="N44" s="473" t="str">
        <f t="shared" si="8"/>
        <v>2-3</v>
      </c>
      <c r="O44" s="468" t="s">
        <v>16103</v>
      </c>
      <c r="P44" s="326">
        <f>SUMIFS('USER FORM3'!$P$15:$P$233,'USER FORM3'!$D$15:$D$233,'CHECK CONTEXT'!$B$1,'USER FORM3'!$E$15:$E$233,'CHECK CONTEXT'!N44,'USER FORM3'!$F$15:$F$233,'CHECK CONTEXT'!O44)</f>
        <v>0</v>
      </c>
    </row>
    <row r="45" spans="1:17">
      <c r="N45" s="473" t="str">
        <f t="shared" si="8"/>
        <v>2-3</v>
      </c>
      <c r="O45" s="469" t="s">
        <v>16104</v>
      </c>
      <c r="P45" s="326">
        <f>SUMIFS('USER FORM3'!$P$15:$P$233,'USER FORM3'!$D$15:$D$233,'CHECK CONTEXT'!$B$1,'USER FORM3'!$E$15:$E$233,'CHECK CONTEXT'!N45,'USER FORM3'!$F$15:$F$233,'CHECK CONTEXT'!O45)</f>
        <v>0</v>
      </c>
    </row>
    <row r="46" spans="1:17">
      <c r="N46" s="472" t="str">
        <f>M17+4&amp;"-"&amp;M17+5</f>
        <v>3-4</v>
      </c>
      <c r="O46" s="467" t="s">
        <v>16099</v>
      </c>
      <c r="P46" s="326">
        <f>SUMIFS('USER FORM3'!$P$15:$P$233,'USER FORM3'!$D$15:$D$233,'CHECK CONTEXT'!$B$1,'USER FORM3'!$E$15:$E$233,'CHECK CONTEXT'!N46,'USER FORM3'!$F$15:$F$233,'CHECK CONTEXT'!O46)</f>
        <v>0</v>
      </c>
      <c r="Q46" s="326">
        <f>P46+$P$50*0.5</f>
        <v>0</v>
      </c>
    </row>
    <row r="47" spans="1:17">
      <c r="N47" s="473" t="str">
        <f>$N$46</f>
        <v>3-4</v>
      </c>
      <c r="O47" s="468" t="s">
        <v>16100</v>
      </c>
      <c r="P47" s="326">
        <f>SUMIFS('USER FORM3'!$P$15:$P$233,'USER FORM3'!$D$15:$D$233,'CHECK CONTEXT'!$B$1,'USER FORM3'!$E$15:$E$233,'CHECK CONTEXT'!N47,'USER FORM3'!$F$15:$F$233,'CHECK CONTEXT'!O47)</f>
        <v>0</v>
      </c>
      <c r="Q47" s="326">
        <f>P47+$P$50*0.5</f>
        <v>0</v>
      </c>
    </row>
    <row r="48" spans="1:17">
      <c r="N48" s="473" t="str">
        <f t="shared" ref="N48:N51" si="10">$N$46</f>
        <v>3-4</v>
      </c>
      <c r="O48" s="468" t="s">
        <v>16102</v>
      </c>
      <c r="P48" s="326">
        <f>SUMIFS('USER FORM3'!$P$15:$P$233,'USER FORM3'!$D$15:$D$233,'CHECK CONTEXT'!$B$1,'USER FORM3'!$E$15:$E$233,'CHECK CONTEXT'!N48,'USER FORM3'!$F$15:$F$233,'CHECK CONTEXT'!O48)</f>
        <v>0</v>
      </c>
      <c r="Q48" s="326" t="str">
        <f t="shared" ref="Q48:Q49" si="11">IF(P48&gt;6, P48,"")</f>
        <v/>
      </c>
    </row>
    <row r="49" spans="14:17">
      <c r="N49" s="473" t="str">
        <f t="shared" si="10"/>
        <v>3-4</v>
      </c>
      <c r="O49" s="468" t="s">
        <v>16101</v>
      </c>
      <c r="P49" s="326">
        <f>SUMIFS('USER FORM3'!$P$15:$P$233,'USER FORM3'!$D$15:$D$233,'CHECK CONTEXT'!$B$1,'USER FORM3'!$E$15:$E$233,'CHECK CONTEXT'!N49,'USER FORM3'!$F$15:$F$233,'CHECK CONTEXT'!O49)</f>
        <v>0</v>
      </c>
      <c r="Q49" s="326" t="str">
        <f t="shared" si="11"/>
        <v/>
      </c>
    </row>
    <row r="50" spans="14:17">
      <c r="N50" s="473" t="str">
        <f t="shared" si="10"/>
        <v>3-4</v>
      </c>
      <c r="O50" s="468" t="s">
        <v>16103</v>
      </c>
      <c r="P50" s="326">
        <f>SUMIFS('USER FORM3'!$P$15:$P$233,'USER FORM3'!$D$15:$D$233,'CHECK CONTEXT'!$B$1,'USER FORM3'!$E$15:$E$233,'CHECK CONTEXT'!N50,'USER FORM3'!$F$15:$F$233,'CHECK CONTEXT'!O50)</f>
        <v>0</v>
      </c>
    </row>
    <row r="51" spans="14:17">
      <c r="N51" s="473" t="str">
        <f t="shared" si="10"/>
        <v>3-4</v>
      </c>
      <c r="O51" s="469" t="s">
        <v>16104</v>
      </c>
      <c r="P51" s="326">
        <f>SUMIFS('USER FORM3'!$P$15:$P$233,'USER FORM3'!$D$15:$D$233,'CHECK CONTEXT'!$B$1,'USER FORM3'!$E$15:$E$233,'CHECK CONTEXT'!N51,'USER FORM3'!$F$15:$F$233,'CHECK CONTEXT'!O51)</f>
        <v>0</v>
      </c>
    </row>
    <row r="52" spans="14:17">
      <c r="N52" s="482" t="str">
        <f>M17+5&amp;"-"&amp;M17+6</f>
        <v>4-5</v>
      </c>
      <c r="O52" s="467" t="s">
        <v>16099</v>
      </c>
      <c r="P52" s="326">
        <f>SUMIFS('USER FORM3'!$P$15:$P$233,'USER FORM3'!$D$15:$D$233,'CHECK CONTEXT'!$B$1,'USER FORM3'!$E$15:$E$233,'CHECK CONTEXT'!N52,'USER FORM3'!$F$15:$F$233,'CHECK CONTEXT'!O52)</f>
        <v>0</v>
      </c>
      <c r="Q52" s="326">
        <f>P52+$P$56*0.5</f>
        <v>0</v>
      </c>
    </row>
    <row r="53" spans="14:17">
      <c r="N53" s="471" t="str">
        <f>$N$52</f>
        <v>4-5</v>
      </c>
      <c r="O53" s="468" t="s">
        <v>16100</v>
      </c>
      <c r="P53" s="326">
        <f>SUMIFS('USER FORM3'!$P$15:$P$233,'USER FORM3'!$D$15:$D$233,'CHECK CONTEXT'!$B$1,'USER FORM3'!$E$15:$E$233,'CHECK CONTEXT'!N53,'USER FORM3'!$F$15:$F$233,'CHECK CONTEXT'!O53)</f>
        <v>0</v>
      </c>
      <c r="Q53" s="326">
        <f>P53+$P$56*0.5</f>
        <v>0</v>
      </c>
    </row>
    <row r="54" spans="14:17">
      <c r="N54" s="471" t="str">
        <f t="shared" ref="N54:N57" si="12">$N$52</f>
        <v>4-5</v>
      </c>
      <c r="O54" s="468" t="s">
        <v>16102</v>
      </c>
      <c r="P54" s="326">
        <f>SUMIFS('USER FORM3'!$P$15:$P$233,'USER FORM3'!$D$15:$D$233,'CHECK CONTEXT'!$B$1,'USER FORM3'!$E$15:$E$233,'CHECK CONTEXT'!N54,'USER FORM3'!$F$15:$F$233,'CHECK CONTEXT'!O54)</f>
        <v>0</v>
      </c>
      <c r="Q54" s="326" t="str">
        <f>IF(P54&gt;6, P54,"")</f>
        <v/>
      </c>
    </row>
    <row r="55" spans="14:17">
      <c r="N55" s="471" t="str">
        <f t="shared" si="12"/>
        <v>4-5</v>
      </c>
      <c r="O55" s="468" t="s">
        <v>16101</v>
      </c>
      <c r="P55" s="326">
        <f>SUMIFS('USER FORM3'!$P$15:$P$233,'USER FORM3'!$D$15:$D$233,'CHECK CONTEXT'!$B$1,'USER FORM3'!$E$15:$E$233,'CHECK CONTEXT'!N55,'USER FORM3'!$F$15:$F$233,'CHECK CONTEXT'!O55)</f>
        <v>0</v>
      </c>
      <c r="Q55" s="326" t="str">
        <f>IF(P55&gt;6, P55,"")</f>
        <v/>
      </c>
    </row>
    <row r="56" spans="14:17">
      <c r="N56" s="471" t="str">
        <f t="shared" si="12"/>
        <v>4-5</v>
      </c>
      <c r="O56" s="468" t="s">
        <v>16103</v>
      </c>
      <c r="P56" s="326">
        <f>SUMIFS('USER FORM3'!$P$15:$P$233,'USER FORM3'!$D$15:$D$233,'CHECK CONTEXT'!$B$1,'USER FORM3'!$E$15:$E$233,'CHECK CONTEXT'!N56,'USER FORM3'!$F$15:$F$233,'CHECK CONTEXT'!O56)</f>
        <v>0</v>
      </c>
    </row>
    <row r="57" spans="14:17">
      <c r="N57" s="471" t="str">
        <f t="shared" si="12"/>
        <v>4-5</v>
      </c>
      <c r="O57" s="469" t="s">
        <v>16104</v>
      </c>
      <c r="P57" s="326">
        <f>SUMIFS('USER FORM3'!$P$15:$P$233,'USER FORM3'!$D$15:$D$233,'CHECK CONTEXT'!$B$1,'USER FORM3'!$E$15:$E$233,'CHECK CONTEXT'!N57,'USER FORM3'!$F$15:$F$233,'CHECK CONTEXT'!O57)</f>
        <v>0</v>
      </c>
    </row>
  </sheetData>
  <sheetProtection algorithmName="SHA-512" hashValue="mc7W18xA6Jm5/IehB2TxSE4w6/WrrL6I1XxINq+UHm8/2T5kIdTRt4WoRmFs0wfE/9Gnt38j6LFOgWrNK7jffQ==" saltValue="eyl5RZwAsPPe51eQBQx9fA==" spinCount="100000"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038DC541-078D-4504-893F-16C4BF9BAED1}">
            <xm:f>'USER FEEDBACK'!$Z$52="NO"</xm:f>
            <x14:dxf>
              <font>
                <color theme="0"/>
              </font>
              <fill>
                <patternFill>
                  <bgColor theme="0"/>
                </patternFill>
              </fill>
              <border>
                <left/>
                <right/>
                <top/>
                <bottom/>
                <vertical/>
                <horizontal/>
              </border>
            </x14:dxf>
          </x14:cfRule>
          <xm:sqref>A1:AB167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1628"/>
  </sheetPr>
  <dimension ref="A1:J7"/>
  <sheetViews>
    <sheetView workbookViewId="0">
      <selection activeCell="D5" sqref="D5"/>
    </sheetView>
  </sheetViews>
  <sheetFormatPr defaultRowHeight="15"/>
  <cols>
    <col min="1" max="1" width="56.28515625" bestFit="1" customWidth="1"/>
    <col min="2" max="2" width="16.7109375" bestFit="1" customWidth="1"/>
    <col min="3" max="3" width="21.42578125" bestFit="1" customWidth="1"/>
    <col min="4" max="4" width="24.85546875" bestFit="1" customWidth="1"/>
    <col min="5" max="5" width="28.7109375" bestFit="1" customWidth="1"/>
    <col min="6" max="6" width="5.42578125" bestFit="1" customWidth="1"/>
  </cols>
  <sheetData>
    <row r="1" spans="1:10">
      <c r="A1" s="251" t="s">
        <v>16281</v>
      </c>
      <c r="B1" t="s">
        <v>16462</v>
      </c>
    </row>
    <row r="2" spans="1:10">
      <c r="A2" s="251" t="s">
        <v>16280</v>
      </c>
      <c r="B2" t="s">
        <v>16462</v>
      </c>
      <c r="J2" s="253" t="s">
        <v>16467</v>
      </c>
    </row>
    <row r="3" spans="1:10">
      <c r="J3" s="252" t="s">
        <v>16478</v>
      </c>
    </row>
    <row r="4" spans="1:10">
      <c r="A4" s="251" t="s">
        <v>16465</v>
      </c>
      <c r="J4" s="252" t="s">
        <v>16475</v>
      </c>
    </row>
    <row r="5" spans="1:10">
      <c r="A5" s="251" t="s">
        <v>16471</v>
      </c>
      <c r="B5" s="251" t="s">
        <v>16473</v>
      </c>
      <c r="C5" s="251" t="s">
        <v>16472</v>
      </c>
      <c r="D5" s="251" t="s">
        <v>16474</v>
      </c>
      <c r="E5" t="s">
        <v>16466</v>
      </c>
      <c r="J5" s="252" t="s">
        <v>16476</v>
      </c>
    </row>
    <row r="6" spans="1:10">
      <c r="A6" t="s">
        <v>16463</v>
      </c>
      <c r="B6" t="s">
        <v>16463</v>
      </c>
      <c r="C6" t="s">
        <v>16463</v>
      </c>
      <c r="D6" t="s">
        <v>16463</v>
      </c>
      <c r="E6" s="538"/>
      <c r="J6" s="252" t="s">
        <v>16477</v>
      </c>
    </row>
    <row r="7" spans="1:10">
      <c r="A7" t="s">
        <v>781</v>
      </c>
      <c r="E7" s="538"/>
    </row>
  </sheetData>
  <sheetProtection algorithmName="SHA-512" hashValue="2QiVDltFK5npwUNilGdaVifaUxsff9bbc7ezZKCoOvbji8qMKHLk8OqGdM2Obi4whdek8GU/7fm7zzwOrhMnKw==" saltValue="J2qQrUiEXhxQEQ461zYtr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1628"/>
  </sheetPr>
  <dimension ref="A1:F8"/>
  <sheetViews>
    <sheetView workbookViewId="0">
      <selection activeCell="D5" sqref="D5"/>
    </sheetView>
  </sheetViews>
  <sheetFormatPr defaultRowHeight="15"/>
  <cols>
    <col min="1" max="1" width="56.28515625" bestFit="1" customWidth="1"/>
    <col min="2" max="2" width="26.5703125" bestFit="1" customWidth="1"/>
    <col min="3" max="3" width="27.5703125" bestFit="1" customWidth="1"/>
    <col min="4" max="4" width="5.42578125" bestFit="1" customWidth="1"/>
  </cols>
  <sheetData>
    <row r="1" spans="1:6">
      <c r="A1" s="251" t="s">
        <v>16281</v>
      </c>
      <c r="B1" t="s">
        <v>16462</v>
      </c>
    </row>
    <row r="2" spans="1:6">
      <c r="A2" s="251" t="s">
        <v>16280</v>
      </c>
      <c r="B2" t="s">
        <v>16462</v>
      </c>
      <c r="F2" s="253" t="s">
        <v>16467</v>
      </c>
    </row>
    <row r="3" spans="1:6">
      <c r="F3" s="252" t="s">
        <v>16468</v>
      </c>
    </row>
    <row r="4" spans="1:6">
      <c r="A4" s="251" t="s">
        <v>16465</v>
      </c>
      <c r="F4" s="252" t="s">
        <v>16475</v>
      </c>
    </row>
    <row r="5" spans="1:6">
      <c r="A5" s="251" t="s">
        <v>16279</v>
      </c>
      <c r="B5" s="251" t="s">
        <v>16469</v>
      </c>
      <c r="C5" s="251" t="s">
        <v>16470</v>
      </c>
      <c r="D5" t="s">
        <v>16466</v>
      </c>
      <c r="F5" s="252" t="s">
        <v>16476</v>
      </c>
    </row>
    <row r="6" spans="1:6">
      <c r="A6" t="s">
        <v>16463</v>
      </c>
      <c r="B6" t="s">
        <v>16463</v>
      </c>
      <c r="C6" t="s">
        <v>16463</v>
      </c>
      <c r="D6" s="538"/>
      <c r="F6" s="252" t="s">
        <v>16477</v>
      </c>
    </row>
    <row r="7" spans="1:6">
      <c r="A7" t="s">
        <v>16464</v>
      </c>
      <c r="D7" s="538"/>
    </row>
    <row r="8" spans="1:6">
      <c r="A8" t="s">
        <v>781</v>
      </c>
      <c r="D8" s="538"/>
    </row>
  </sheetData>
  <sheetProtection algorithmName="SHA-512" hashValue="ozvn6Ay8s77EWHipsCPzgXPVAcuxNOGS+iddO/sZsy3WMujmYfzsFYpuEMbDBSxk1l8o7W6+hiZRf9fMRc5TFw==" saltValue="ljVtV5uvkZlYhI1WJ+iQN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1628"/>
  </sheetPr>
  <dimension ref="A1:S8"/>
  <sheetViews>
    <sheetView workbookViewId="0">
      <selection activeCell="I59" sqref="I59"/>
    </sheetView>
  </sheetViews>
  <sheetFormatPr defaultColWidth="9.140625" defaultRowHeight="15"/>
  <cols>
    <col min="1" max="1" width="56.28515625" bestFit="1" customWidth="1"/>
    <col min="2" max="2" width="26.5703125" bestFit="1" customWidth="1"/>
    <col min="3" max="3" width="27.5703125" bestFit="1" customWidth="1"/>
    <col min="4" max="4" width="27.7109375" customWidth="1"/>
  </cols>
  <sheetData>
    <row r="1" spans="1:19">
      <c r="A1" s="251" t="s">
        <v>16281</v>
      </c>
      <c r="B1" t="s">
        <v>16462</v>
      </c>
    </row>
    <row r="2" spans="1:19">
      <c r="A2" s="251" t="s">
        <v>16280</v>
      </c>
      <c r="B2" t="s">
        <v>16462</v>
      </c>
      <c r="S2" s="252"/>
    </row>
    <row r="3" spans="1:19">
      <c r="F3" s="253" t="s">
        <v>16467</v>
      </c>
      <c r="S3" s="252"/>
    </row>
    <row r="4" spans="1:19">
      <c r="C4" s="251" t="s">
        <v>16641</v>
      </c>
      <c r="F4" s="252" t="s">
        <v>16480</v>
      </c>
      <c r="S4" s="252"/>
    </row>
    <row r="5" spans="1:19">
      <c r="A5" s="251" t="s">
        <v>16134</v>
      </c>
      <c r="B5" s="251" t="s">
        <v>16135</v>
      </c>
      <c r="C5" t="s">
        <v>16479</v>
      </c>
      <c r="D5" t="s">
        <v>16642</v>
      </c>
      <c r="F5" s="252" t="s">
        <v>16481</v>
      </c>
      <c r="S5" s="252"/>
    </row>
    <row r="6" spans="1:19">
      <c r="A6" t="s">
        <v>16463</v>
      </c>
      <c r="B6" t="s">
        <v>16463</v>
      </c>
      <c r="C6" s="15"/>
      <c r="D6" s="15"/>
      <c r="F6" s="252" t="s">
        <v>16563</v>
      </c>
      <c r="S6" s="252"/>
    </row>
    <row r="7" spans="1:19">
      <c r="A7" t="s">
        <v>16464</v>
      </c>
      <c r="C7" s="15"/>
      <c r="D7" s="15"/>
      <c r="F7" s="252" t="s">
        <v>16482</v>
      </c>
    </row>
    <row r="8" spans="1:19">
      <c r="A8" t="s">
        <v>781</v>
      </c>
      <c r="C8" s="15"/>
      <c r="D8" s="15"/>
      <c r="F8" s="254"/>
    </row>
  </sheetData>
  <sheetProtection algorithmName="SHA-512" hashValue="MUjlKbO2F+ZJ7XWl56oaK1XQgltMCVRC0SDV5LvD3N8rHtbALqKomQPIWJ/YpqZQu2y8hlzQjuV+yPvLtJZNTQ==" saltValue="3z0cU7KSa//vVInuVwCorw==" spinCount="100000" sheet="1" objects="1" scenarios="1"/>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1628"/>
  </sheetPr>
  <dimension ref="A2:S21"/>
  <sheetViews>
    <sheetView workbookViewId="0">
      <selection activeCell="D5" sqref="D5"/>
    </sheetView>
  </sheetViews>
  <sheetFormatPr defaultColWidth="9.140625" defaultRowHeight="15"/>
  <cols>
    <col min="1" max="1" width="56.28515625" bestFit="1" customWidth="1"/>
    <col min="2" max="2" width="26.5703125" bestFit="1" customWidth="1"/>
    <col min="3" max="3" width="16.42578125" customWidth="1"/>
    <col min="4" max="6" width="20.7109375" customWidth="1"/>
    <col min="7" max="7" width="19.42578125" bestFit="1" customWidth="1"/>
    <col min="8" max="8" width="68.5703125" style="454" customWidth="1"/>
  </cols>
  <sheetData>
    <row r="2" spans="1:19">
      <c r="A2" s="251" t="s">
        <v>16281</v>
      </c>
      <c r="B2" t="s">
        <v>16462</v>
      </c>
      <c r="S2" s="252"/>
    </row>
    <row r="3" spans="1:19">
      <c r="A3" s="251" t="s">
        <v>16280</v>
      </c>
      <c r="B3" t="s">
        <v>16462</v>
      </c>
      <c r="F3" s="253"/>
      <c r="S3" s="252"/>
    </row>
    <row r="4" spans="1:19" ht="21">
      <c r="A4" s="251" t="s">
        <v>16279</v>
      </c>
      <c r="B4" t="s">
        <v>16699</v>
      </c>
      <c r="D4" s="454"/>
      <c r="E4" s="454"/>
      <c r="F4" s="454"/>
      <c r="H4" s="466" t="s">
        <v>16467</v>
      </c>
      <c r="S4" s="252"/>
    </row>
    <row r="5" spans="1:19">
      <c r="H5" s="455" t="s">
        <v>16700</v>
      </c>
      <c r="S5" s="252"/>
    </row>
    <row r="6" spans="1:19" ht="30">
      <c r="C6" s="251" t="s">
        <v>16641</v>
      </c>
      <c r="H6" s="454" t="s">
        <v>16704</v>
      </c>
      <c r="S6" s="252"/>
    </row>
    <row r="7" spans="1:19" ht="30">
      <c r="A7" s="251" t="s">
        <v>16134</v>
      </c>
      <c r="B7" s="251" t="s">
        <v>16135</v>
      </c>
      <c r="C7" t="s">
        <v>16697</v>
      </c>
      <c r="D7" t="s">
        <v>16696</v>
      </c>
      <c r="E7" t="s">
        <v>16698</v>
      </c>
      <c r="H7" s="454" t="s">
        <v>16705</v>
      </c>
    </row>
    <row r="8" spans="1:19">
      <c r="A8" t="s">
        <v>781</v>
      </c>
      <c r="C8" s="538"/>
      <c r="D8" s="538"/>
      <c r="E8" s="15" t="e">
        <v>#DIV/0!</v>
      </c>
      <c r="H8" s="454" t="s">
        <v>16701</v>
      </c>
    </row>
    <row r="9" spans="1:19">
      <c r="H9" s="454" t="s">
        <v>16702</v>
      </c>
    </row>
    <row r="10" spans="1:19" ht="30">
      <c r="H10" s="454" t="s">
        <v>16703</v>
      </c>
    </row>
    <row r="21" spans="7:7">
      <c r="G21" s="15"/>
    </row>
  </sheetData>
  <sheetProtection algorithmName="SHA-512" hashValue="15LGf/yDjfW5aVNlme/1rXHcqjgRSo5SweEsGAE7CVS6DKimbGRQlewy89VxEK8DWmDOPgiLApUwMoe40IVM0g==" saltValue="7zBwR1j4velbLPhYnkja+g==" spinCount="100000" sheet="1" objects="1" scenarios="1"/>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E60F2D"/>
  </sheetPr>
  <dimension ref="A1:BA145"/>
  <sheetViews>
    <sheetView topLeftCell="A2" zoomScale="80" zoomScaleNormal="80" workbookViewId="0">
      <selection activeCell="D44" sqref="D44"/>
    </sheetView>
  </sheetViews>
  <sheetFormatPr defaultColWidth="9.140625" defaultRowHeight="15"/>
  <cols>
    <col min="1" max="1" width="1.28515625" customWidth="1"/>
    <col min="2" max="2" width="33.140625" customWidth="1"/>
    <col min="3" max="3" width="23.5703125" customWidth="1"/>
    <col min="4" max="4" width="16.7109375" customWidth="1"/>
    <col min="5" max="5" width="17.140625" customWidth="1"/>
    <col min="6" max="6" width="16.85546875" customWidth="1"/>
    <col min="7" max="7" width="22.42578125" customWidth="1"/>
    <col min="8" max="11" width="8.140625" customWidth="1"/>
    <col min="12" max="12" width="16.140625" customWidth="1"/>
    <col min="13" max="13" width="28.42578125" customWidth="1"/>
    <col min="14" max="15" width="8.140625" customWidth="1"/>
    <col min="16" max="16" width="12.85546875" bestFit="1" customWidth="1"/>
    <col min="17" max="21" width="5.7109375" bestFit="1" customWidth="1"/>
    <col min="40" max="40" width="9.140625" customWidth="1"/>
    <col min="41" max="53" width="9.140625" hidden="1" customWidth="1"/>
    <col min="54" max="55" width="0" hidden="1" customWidth="1"/>
  </cols>
  <sheetData>
    <row r="1" spans="1:46">
      <c r="A1" s="790"/>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790"/>
      <c r="AG1" s="790"/>
      <c r="AH1" s="790"/>
      <c r="AI1" s="790"/>
      <c r="AJ1" s="792"/>
      <c r="AK1" s="792"/>
      <c r="AL1" s="792"/>
      <c r="AM1" s="792"/>
      <c r="AN1" s="793"/>
    </row>
    <row r="2" spans="1:46" ht="26.25">
      <c r="A2" s="790"/>
      <c r="B2" s="791"/>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791"/>
      <c r="AF2" s="790"/>
      <c r="AG2" s="790"/>
      <c r="AH2" s="790"/>
      <c r="AI2" s="790"/>
      <c r="AJ2" s="792"/>
      <c r="AK2" s="792"/>
      <c r="AL2" s="792"/>
      <c r="AM2" s="792"/>
      <c r="AN2" s="792"/>
    </row>
    <row r="3" spans="1:46" ht="18" customHeight="1">
      <c r="A3" s="790"/>
      <c r="B3" s="947" t="s">
        <v>15965</v>
      </c>
      <c r="C3" s="947"/>
      <c r="D3" s="947"/>
      <c r="E3" s="947"/>
      <c r="F3" s="947"/>
      <c r="G3" s="947"/>
      <c r="H3" s="947"/>
      <c r="I3" s="947"/>
      <c r="J3" s="947"/>
      <c r="K3" s="565"/>
      <c r="L3" s="565"/>
      <c r="M3" s="565"/>
      <c r="N3" s="565"/>
      <c r="O3" s="565"/>
      <c r="P3" s="565"/>
      <c r="Q3" s="565"/>
      <c r="R3" s="565"/>
      <c r="S3" s="565"/>
      <c r="T3" s="565"/>
      <c r="U3" s="565"/>
      <c r="V3" s="565"/>
      <c r="W3" s="565"/>
      <c r="X3" s="565"/>
      <c r="Y3" s="565"/>
      <c r="Z3" s="565"/>
      <c r="AA3" s="565"/>
      <c r="AB3" s="565"/>
      <c r="AC3" s="565"/>
      <c r="AD3" s="565"/>
      <c r="AE3" s="794"/>
      <c r="AF3" s="790"/>
      <c r="AG3" s="790"/>
      <c r="AH3" s="790"/>
      <c r="AI3" s="790"/>
      <c r="AJ3" s="792"/>
      <c r="AK3" s="792"/>
      <c r="AL3" s="792"/>
      <c r="AM3" s="792"/>
      <c r="AN3" s="792"/>
    </row>
    <row r="4" spans="1:46">
      <c r="A4" s="790"/>
      <c r="B4" s="565"/>
      <c r="C4" s="62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790"/>
      <c r="AG4" s="790"/>
      <c r="AH4" s="790"/>
      <c r="AI4" s="790"/>
      <c r="AJ4" s="792"/>
      <c r="AK4" s="792"/>
      <c r="AL4" s="792"/>
      <c r="AM4" s="792"/>
      <c r="AN4" s="792"/>
    </row>
    <row r="5" spans="1:46">
      <c r="A5" s="790"/>
      <c r="B5" s="789" t="str">
        <f ca="1">HYPERLINK($AP$33, "&lt;-GO BACK")</f>
        <v>&lt;-GO BACK</v>
      </c>
      <c r="C5" s="609"/>
      <c r="D5" s="877"/>
      <c r="E5" s="877"/>
      <c r="F5" s="877"/>
      <c r="G5" s="877"/>
      <c r="H5" s="877"/>
      <c r="I5" s="877"/>
      <c r="J5" s="877"/>
      <c r="K5" s="877"/>
      <c r="L5" s="877"/>
      <c r="M5" s="877"/>
      <c r="N5" s="877"/>
      <c r="O5" s="877"/>
      <c r="P5" s="877"/>
      <c r="Q5" s="877"/>
      <c r="R5" s="609"/>
      <c r="S5" s="609"/>
      <c r="T5" s="609"/>
      <c r="U5" s="609"/>
      <c r="V5" s="609"/>
      <c r="W5" s="609"/>
      <c r="X5" s="609"/>
      <c r="Y5" s="609"/>
      <c r="Z5" s="609"/>
      <c r="AA5" s="609"/>
      <c r="AB5" s="609"/>
      <c r="AC5" s="609"/>
      <c r="AD5" s="609"/>
      <c r="AE5" s="795"/>
      <c r="AF5" s="790"/>
      <c r="AG5" s="790"/>
      <c r="AH5" s="790"/>
      <c r="AI5" s="790"/>
      <c r="AJ5" s="792"/>
      <c r="AK5" s="792"/>
      <c r="AL5" s="792"/>
      <c r="AM5" s="792"/>
      <c r="AN5" s="792"/>
    </row>
    <row r="6" spans="1:46">
      <c r="A6" s="790"/>
      <c r="B6" s="609"/>
      <c r="C6" s="609"/>
      <c r="D6" s="611"/>
      <c r="E6" s="609"/>
      <c r="F6" s="609"/>
      <c r="G6" s="609"/>
      <c r="H6" s="609"/>
      <c r="I6" s="609"/>
      <c r="J6" s="612"/>
      <c r="K6" s="612"/>
      <c r="L6" s="609"/>
      <c r="M6" s="609"/>
      <c r="N6" s="609"/>
      <c r="O6" s="609"/>
      <c r="P6" s="612"/>
      <c r="Q6" s="609"/>
      <c r="R6" s="609"/>
      <c r="S6" s="609"/>
      <c r="T6" s="609"/>
      <c r="U6" s="609"/>
      <c r="V6" s="609"/>
      <c r="W6" s="609"/>
      <c r="X6" s="609"/>
      <c r="Y6" s="609"/>
      <c r="Z6" s="609"/>
      <c r="AA6" s="609"/>
      <c r="AB6" s="609"/>
      <c r="AC6" s="609"/>
      <c r="AD6" s="609"/>
      <c r="AE6" s="609"/>
      <c r="AF6" s="790"/>
      <c r="AG6" s="790"/>
      <c r="AH6" s="790"/>
      <c r="AI6" s="790"/>
      <c r="AJ6" s="792"/>
      <c r="AK6" s="792"/>
      <c r="AL6" s="792"/>
      <c r="AM6" s="792"/>
      <c r="AN6" s="792"/>
    </row>
    <row r="7" spans="1:46" ht="15.75" thickBot="1">
      <c r="A7" s="790"/>
      <c r="B7" s="613"/>
      <c r="C7" s="613"/>
      <c r="D7" s="614"/>
      <c r="E7" s="613"/>
      <c r="F7" s="613"/>
      <c r="G7" s="613"/>
      <c r="H7" s="613"/>
      <c r="I7" s="613"/>
      <c r="J7" s="613"/>
      <c r="K7" s="613"/>
      <c r="L7" s="613"/>
      <c r="M7" s="613"/>
      <c r="N7" s="613"/>
      <c r="O7" s="613"/>
      <c r="P7" s="613"/>
      <c r="Q7" s="609"/>
      <c r="R7" s="609"/>
      <c r="S7" s="609"/>
      <c r="T7" s="615"/>
      <c r="U7" s="615"/>
      <c r="V7" s="615"/>
      <c r="W7" s="615"/>
      <c r="X7" s="615"/>
      <c r="Y7" s="615"/>
      <c r="Z7" s="609"/>
      <c r="AA7" s="609"/>
      <c r="AB7" s="609"/>
      <c r="AC7" s="609"/>
      <c r="AD7" s="609"/>
      <c r="AE7" s="613"/>
      <c r="AF7" s="790"/>
      <c r="AG7" s="790"/>
      <c r="AH7" s="790"/>
      <c r="AI7" s="790"/>
      <c r="AJ7" s="792"/>
      <c r="AK7" s="792"/>
      <c r="AL7" s="792"/>
      <c r="AM7" s="792"/>
      <c r="AN7" s="792"/>
    </row>
    <row r="8" spans="1:46" ht="95.25" thickTop="1" thickBot="1">
      <c r="A8" s="790"/>
      <c r="B8" s="596" t="s">
        <v>15984</v>
      </c>
      <c r="C8" s="596" t="s">
        <v>16161</v>
      </c>
      <c r="D8" s="597" t="s">
        <v>16405</v>
      </c>
      <c r="E8" s="597" t="s">
        <v>16404</v>
      </c>
      <c r="F8" s="597" t="s">
        <v>16084</v>
      </c>
      <c r="G8" s="597" t="s">
        <v>15970</v>
      </c>
      <c r="H8" s="865" t="s">
        <v>16418</v>
      </c>
      <c r="I8" s="866"/>
      <c r="J8" s="865" t="s">
        <v>16419</v>
      </c>
      <c r="K8" s="866"/>
      <c r="L8" s="597" t="s">
        <v>16105</v>
      </c>
      <c r="M8" s="596" t="s">
        <v>175</v>
      </c>
      <c r="N8" s="865" t="s">
        <v>16420</v>
      </c>
      <c r="O8" s="866"/>
      <c r="P8" s="598" t="s">
        <v>185</v>
      </c>
      <c r="Q8" s="599" t="s">
        <v>16014</v>
      </c>
      <c r="R8" s="599" t="s">
        <v>16013</v>
      </c>
      <c r="S8" s="599" t="s">
        <v>16012</v>
      </c>
      <c r="T8" s="600" t="s">
        <v>16015</v>
      </c>
      <c r="U8" s="601" t="s">
        <v>16395</v>
      </c>
      <c r="V8" s="565"/>
      <c r="W8" s="609"/>
      <c r="X8" s="609"/>
      <c r="Y8" s="609"/>
      <c r="Z8" s="609"/>
      <c r="AA8" s="609"/>
      <c r="AB8" s="609"/>
      <c r="AC8" s="609"/>
      <c r="AD8" s="609"/>
      <c r="AE8" s="796"/>
      <c r="AF8" s="790"/>
      <c r="AG8" s="790"/>
      <c r="AH8" s="790"/>
      <c r="AI8" s="790"/>
      <c r="AJ8" s="792"/>
      <c r="AK8" s="792"/>
      <c r="AL8" s="792"/>
      <c r="AM8" s="792"/>
      <c r="AN8" s="792"/>
    </row>
    <row r="9" spans="1:46" ht="16.5" thickTop="1" thickBot="1">
      <c r="A9" s="790"/>
      <c r="B9" s="602"/>
      <c r="C9" s="603"/>
      <c r="D9" s="603"/>
      <c r="E9" s="603"/>
      <c r="F9" s="603"/>
      <c r="G9" s="603"/>
      <c r="H9" s="603"/>
      <c r="I9" s="603"/>
      <c r="J9" s="603"/>
      <c r="K9" s="603"/>
      <c r="L9" s="603"/>
      <c r="M9" s="603"/>
      <c r="N9" s="603"/>
      <c r="O9" s="603"/>
      <c r="P9" s="603"/>
      <c r="Q9" s="604"/>
      <c r="R9" s="604"/>
      <c r="S9" s="604"/>
      <c r="T9" s="604"/>
      <c r="U9" s="604"/>
      <c r="V9" s="565"/>
      <c r="W9" s="948" t="s">
        <v>16232</v>
      </c>
      <c r="X9" s="949"/>
      <c r="Y9" s="949"/>
      <c r="Z9" s="949"/>
      <c r="AA9" s="950"/>
      <c r="AB9" s="609"/>
      <c r="AC9" s="609"/>
      <c r="AD9" s="609"/>
      <c r="AE9" s="797"/>
      <c r="AF9" s="790"/>
      <c r="AG9" s="790"/>
      <c r="AH9" s="790"/>
      <c r="AI9" s="790"/>
      <c r="AJ9" s="792"/>
      <c r="AK9" s="792"/>
      <c r="AL9" s="792"/>
      <c r="AM9" s="792"/>
      <c r="AN9" s="792"/>
    </row>
    <row r="10" spans="1:46" ht="29.25" customHeight="1">
      <c r="A10" s="790"/>
      <c r="B10" s="260" t="s">
        <v>177</v>
      </c>
      <c r="C10" s="260" t="s">
        <v>173</v>
      </c>
      <c r="D10" s="260"/>
      <c r="E10" s="261" t="s">
        <v>16025</v>
      </c>
      <c r="F10" s="261" t="s">
        <v>452</v>
      </c>
      <c r="G10" s="261" t="s">
        <v>650</v>
      </c>
      <c r="H10" s="261" t="s">
        <v>16427</v>
      </c>
      <c r="I10" s="261">
        <v>1995</v>
      </c>
      <c r="J10" s="261" t="s">
        <v>16425</v>
      </c>
      <c r="K10" s="261">
        <v>2018</v>
      </c>
      <c r="L10" s="262" t="s">
        <v>15995</v>
      </c>
      <c r="M10" s="263" t="s">
        <v>15987</v>
      </c>
      <c r="N10" s="261" t="s">
        <v>16425</v>
      </c>
      <c r="O10" s="261">
        <v>1997</v>
      </c>
      <c r="P10" s="260"/>
      <c r="Q10" s="43"/>
      <c r="R10" s="43"/>
      <c r="S10" s="43"/>
      <c r="T10" s="43"/>
      <c r="U10" s="43"/>
      <c r="V10" s="565"/>
      <c r="W10" s="878" t="s">
        <v>16355</v>
      </c>
      <c r="X10" s="879"/>
      <c r="Y10" s="879"/>
      <c r="Z10" s="879"/>
      <c r="AA10" s="880"/>
      <c r="AB10" s="609"/>
      <c r="AC10" s="609"/>
      <c r="AD10" s="609"/>
      <c r="AE10" s="798"/>
      <c r="AF10" s="790"/>
      <c r="AG10" s="790"/>
      <c r="AH10" s="790"/>
      <c r="AI10" s="790"/>
      <c r="AJ10" s="792"/>
      <c r="AK10" s="792"/>
      <c r="AL10" s="792"/>
      <c r="AM10" s="792"/>
      <c r="AN10" s="792"/>
      <c r="AT10" t="b">
        <v>1</v>
      </c>
    </row>
    <row r="11" spans="1:46" ht="29.25" customHeight="1">
      <c r="A11" s="790"/>
      <c r="B11" s="260" t="s">
        <v>210</v>
      </c>
      <c r="C11" s="260" t="s">
        <v>16596</v>
      </c>
      <c r="D11" s="260" t="s">
        <v>16749</v>
      </c>
      <c r="E11" s="261" t="s">
        <v>16025</v>
      </c>
      <c r="F11" s="261" t="s">
        <v>448</v>
      </c>
      <c r="G11" s="261" t="s">
        <v>624</v>
      </c>
      <c r="H11" s="261" t="s">
        <v>16427</v>
      </c>
      <c r="I11" s="261">
        <v>1997</v>
      </c>
      <c r="J11" s="261" t="s">
        <v>16424</v>
      </c>
      <c r="K11" s="261">
        <v>2001</v>
      </c>
      <c r="L11" s="262" t="s">
        <v>15991</v>
      </c>
      <c r="M11" s="263" t="s">
        <v>15987</v>
      </c>
      <c r="N11" s="261" t="s">
        <v>16425</v>
      </c>
      <c r="O11" s="261">
        <v>2001</v>
      </c>
      <c r="P11" s="260"/>
      <c r="Q11" s="43"/>
      <c r="R11" s="43"/>
      <c r="S11" s="43"/>
      <c r="T11" s="43"/>
      <c r="U11" s="43"/>
      <c r="V11" s="565"/>
      <c r="W11" s="874" t="s">
        <v>16355</v>
      </c>
      <c r="X11" s="875"/>
      <c r="Y11" s="875"/>
      <c r="Z11" s="875"/>
      <c r="AA11" s="876"/>
      <c r="AB11" s="609"/>
      <c r="AC11" s="609"/>
      <c r="AD11" s="609"/>
      <c r="AE11" s="798"/>
      <c r="AF11" s="790"/>
      <c r="AG11" s="790"/>
      <c r="AH11" s="790"/>
      <c r="AI11" s="790"/>
      <c r="AJ11" s="792"/>
      <c r="AK11" s="792"/>
      <c r="AL11" s="792"/>
      <c r="AM11" s="792"/>
      <c r="AN11" s="792"/>
    </row>
    <row r="12" spans="1:46" ht="29.25" customHeight="1">
      <c r="A12" s="790"/>
      <c r="B12" s="260" t="s">
        <v>16136</v>
      </c>
      <c r="C12" s="260" t="s">
        <v>16597</v>
      </c>
      <c r="D12" s="260" t="s">
        <v>16604</v>
      </c>
      <c r="E12" s="261" t="s">
        <v>172</v>
      </c>
      <c r="F12" s="261" t="s">
        <v>16605</v>
      </c>
      <c r="G12" s="261" t="s">
        <v>16606</v>
      </c>
      <c r="H12" s="261" t="s">
        <v>16427</v>
      </c>
      <c r="I12" s="261">
        <v>2000</v>
      </c>
      <c r="J12" s="261" t="s">
        <v>16425</v>
      </c>
      <c r="K12" s="261">
        <v>2001</v>
      </c>
      <c r="L12" s="262" t="s">
        <v>15989</v>
      </c>
      <c r="M12" s="263" t="s">
        <v>16226</v>
      </c>
      <c r="N12" s="261"/>
      <c r="O12" s="261"/>
      <c r="P12" s="260"/>
      <c r="Q12" s="43"/>
      <c r="R12" s="43"/>
      <c r="S12" s="43"/>
      <c r="T12" s="43"/>
      <c r="U12" s="43"/>
      <c r="V12" s="565"/>
      <c r="W12" s="874" t="s">
        <v>16355</v>
      </c>
      <c r="X12" s="875"/>
      <c r="Y12" s="875"/>
      <c r="Z12" s="875"/>
      <c r="AA12" s="876"/>
      <c r="AB12" s="609"/>
      <c r="AC12" s="609"/>
      <c r="AD12" s="609"/>
      <c r="AE12" s="798"/>
      <c r="AF12" s="790"/>
      <c r="AG12" s="790"/>
      <c r="AH12" s="790"/>
      <c r="AI12" s="790"/>
      <c r="AJ12" s="792"/>
      <c r="AK12" s="792"/>
      <c r="AL12" s="792"/>
      <c r="AM12" s="792"/>
      <c r="AN12" s="792"/>
    </row>
    <row r="13" spans="1:46" ht="29.25" customHeight="1">
      <c r="A13" s="790"/>
      <c r="B13" s="260" t="s">
        <v>181</v>
      </c>
      <c r="C13" s="260" t="s">
        <v>16598</v>
      </c>
      <c r="D13" s="260"/>
      <c r="E13" s="261" t="s">
        <v>16025</v>
      </c>
      <c r="F13" s="261" t="s">
        <v>450</v>
      </c>
      <c r="G13" s="261" t="s">
        <v>488</v>
      </c>
      <c r="H13" s="261" t="s">
        <v>16427</v>
      </c>
      <c r="I13" s="261">
        <v>2014</v>
      </c>
      <c r="J13" s="261" t="s">
        <v>16425</v>
      </c>
      <c r="K13" s="261">
        <v>2016</v>
      </c>
      <c r="L13" s="262" t="s">
        <v>15989</v>
      </c>
      <c r="M13" s="263" t="s">
        <v>16226</v>
      </c>
      <c r="N13" s="261"/>
      <c r="O13" s="261"/>
      <c r="P13" s="260"/>
      <c r="Q13" s="43"/>
      <c r="R13" s="43"/>
      <c r="S13" s="43"/>
      <c r="T13" s="43"/>
      <c r="U13" s="43"/>
      <c r="V13" s="565"/>
      <c r="W13" s="874" t="s">
        <v>16355</v>
      </c>
      <c r="X13" s="875"/>
      <c r="Y13" s="875"/>
      <c r="Z13" s="875"/>
      <c r="AA13" s="876"/>
      <c r="AB13" s="609"/>
      <c r="AC13" s="609"/>
      <c r="AD13" s="609"/>
      <c r="AE13" s="798"/>
      <c r="AF13" s="790"/>
      <c r="AG13" s="790"/>
      <c r="AH13" s="790"/>
      <c r="AI13" s="790"/>
      <c r="AJ13" s="792"/>
      <c r="AK13" s="792"/>
      <c r="AL13" s="792"/>
      <c r="AM13" s="792"/>
      <c r="AN13" s="792"/>
    </row>
    <row r="14" spans="1:46" ht="29.25" customHeight="1">
      <c r="A14" s="790"/>
      <c r="B14" s="260" t="s">
        <v>210</v>
      </c>
      <c r="C14" s="260" t="s">
        <v>16599</v>
      </c>
      <c r="D14" s="260" t="s">
        <v>16750</v>
      </c>
      <c r="E14" s="261" t="s">
        <v>16025</v>
      </c>
      <c r="F14" s="261" t="s">
        <v>443</v>
      </c>
      <c r="G14" s="261" t="s">
        <v>463</v>
      </c>
      <c r="H14" s="261" t="s">
        <v>16427</v>
      </c>
      <c r="I14" s="261">
        <v>2007</v>
      </c>
      <c r="J14" s="261" t="s">
        <v>16424</v>
      </c>
      <c r="K14" s="261">
        <v>2010</v>
      </c>
      <c r="L14" s="262" t="s">
        <v>15991</v>
      </c>
      <c r="M14" s="263" t="s">
        <v>15987</v>
      </c>
      <c r="N14" s="261" t="s">
        <v>16425</v>
      </c>
      <c r="O14" s="261">
        <v>2010</v>
      </c>
      <c r="P14" s="260"/>
      <c r="Q14" s="43"/>
      <c r="R14" s="43"/>
      <c r="S14" s="43"/>
      <c r="T14" s="43"/>
      <c r="U14" s="43"/>
      <c r="V14" s="565"/>
      <c r="W14" s="874" t="s">
        <v>16355</v>
      </c>
      <c r="X14" s="875"/>
      <c r="Y14" s="875"/>
      <c r="Z14" s="875"/>
      <c r="AA14" s="876"/>
      <c r="AB14" s="609"/>
      <c r="AC14" s="609"/>
      <c r="AD14" s="609"/>
      <c r="AE14" s="798"/>
      <c r="AF14" s="790"/>
      <c r="AG14" s="790"/>
      <c r="AH14" s="790"/>
      <c r="AI14" s="790"/>
      <c r="AJ14" s="792"/>
      <c r="AK14" s="792"/>
      <c r="AL14" s="792"/>
      <c r="AM14" s="792"/>
      <c r="AN14" s="792"/>
    </row>
    <row r="15" spans="1:46" ht="29.25" customHeight="1">
      <c r="A15" s="790"/>
      <c r="B15" s="260" t="s">
        <v>16376</v>
      </c>
      <c r="C15" s="260" t="s">
        <v>16600</v>
      </c>
      <c r="D15" s="260"/>
      <c r="E15" s="261" t="s">
        <v>72</v>
      </c>
      <c r="F15" s="261" t="s">
        <v>16037</v>
      </c>
      <c r="G15" s="261" t="s">
        <v>13245</v>
      </c>
      <c r="H15" s="261" t="s">
        <v>16427</v>
      </c>
      <c r="I15" s="261">
        <v>2010</v>
      </c>
      <c r="J15" s="261" t="s">
        <v>16424</v>
      </c>
      <c r="K15" s="261">
        <v>2012</v>
      </c>
      <c r="L15" s="262" t="s">
        <v>15995</v>
      </c>
      <c r="M15" s="263" t="s">
        <v>15987</v>
      </c>
      <c r="N15" s="261" t="s">
        <v>16425</v>
      </c>
      <c r="O15" s="261">
        <v>2012</v>
      </c>
      <c r="P15" s="260"/>
      <c r="Q15" s="43"/>
      <c r="R15" s="43"/>
      <c r="S15" s="43"/>
      <c r="T15" s="43"/>
      <c r="U15" s="43"/>
      <c r="V15" s="565"/>
      <c r="W15" s="874" t="s">
        <v>16355</v>
      </c>
      <c r="X15" s="875"/>
      <c r="Y15" s="875"/>
      <c r="Z15" s="875"/>
      <c r="AA15" s="876"/>
      <c r="AB15" s="609"/>
      <c r="AC15" s="609"/>
      <c r="AD15" s="609"/>
      <c r="AE15" s="798"/>
      <c r="AF15" s="790"/>
      <c r="AG15" s="790"/>
      <c r="AH15" s="790"/>
      <c r="AI15" s="790"/>
      <c r="AJ15" s="792"/>
      <c r="AK15" s="792"/>
      <c r="AL15" s="792"/>
      <c r="AM15" s="792"/>
      <c r="AN15" s="792"/>
    </row>
    <row r="16" spans="1:46" ht="29.25" customHeight="1">
      <c r="A16" s="790"/>
      <c r="B16" s="260" t="s">
        <v>731</v>
      </c>
      <c r="C16" s="260" t="s">
        <v>16601</v>
      </c>
      <c r="D16" s="260"/>
      <c r="E16" s="261" t="s">
        <v>72</v>
      </c>
      <c r="F16" s="261" t="s">
        <v>16035</v>
      </c>
      <c r="G16" s="261" t="s">
        <v>8195</v>
      </c>
      <c r="H16" s="261" t="s">
        <v>16427</v>
      </c>
      <c r="I16" s="261">
        <v>2014</v>
      </c>
      <c r="J16" s="261" t="s">
        <v>16426</v>
      </c>
      <c r="K16" s="261">
        <v>2023</v>
      </c>
      <c r="L16" s="262" t="s">
        <v>15989</v>
      </c>
      <c r="M16" s="263" t="s">
        <v>15986</v>
      </c>
      <c r="N16" s="261" t="s">
        <v>16427</v>
      </c>
      <c r="O16" s="261">
        <v>2020</v>
      </c>
      <c r="P16" s="260"/>
      <c r="Q16" s="43"/>
      <c r="R16" s="43"/>
      <c r="S16" s="43"/>
      <c r="T16" s="43"/>
      <c r="U16" s="43"/>
      <c r="V16" s="565"/>
      <c r="W16" s="874" t="s">
        <v>16355</v>
      </c>
      <c r="X16" s="875"/>
      <c r="Y16" s="875"/>
      <c r="Z16" s="875"/>
      <c r="AA16" s="876"/>
      <c r="AB16" s="609"/>
      <c r="AC16" s="609"/>
      <c r="AD16" s="609"/>
      <c r="AE16" s="798"/>
      <c r="AF16" s="790"/>
      <c r="AG16" s="790"/>
      <c r="AH16" s="790"/>
      <c r="AI16" s="790"/>
      <c r="AJ16" s="792"/>
      <c r="AK16" s="792"/>
      <c r="AL16" s="792"/>
      <c r="AM16" s="792"/>
      <c r="AN16" s="792"/>
      <c r="AS16" t="b">
        <v>1</v>
      </c>
    </row>
    <row r="17" spans="1:46" ht="29.25" customHeight="1">
      <c r="A17" s="790"/>
      <c r="B17" s="260" t="s">
        <v>203</v>
      </c>
      <c r="C17" s="260" t="s">
        <v>16602</v>
      </c>
      <c r="D17" s="260"/>
      <c r="E17" s="264" t="s">
        <v>16025</v>
      </c>
      <c r="F17" s="264" t="s">
        <v>448</v>
      </c>
      <c r="G17" s="264" t="s">
        <v>16607</v>
      </c>
      <c r="H17" s="261" t="s">
        <v>16427</v>
      </c>
      <c r="I17" s="261">
        <v>1993</v>
      </c>
      <c r="J17" s="261" t="s">
        <v>16422</v>
      </c>
      <c r="K17" s="261">
        <v>1994</v>
      </c>
      <c r="L17" s="260" t="s">
        <v>15989</v>
      </c>
      <c r="M17" s="265" t="s">
        <v>16226</v>
      </c>
      <c r="N17" s="261"/>
      <c r="O17" s="261"/>
      <c r="P17" s="260"/>
      <c r="Q17" s="43"/>
      <c r="R17" s="43"/>
      <c r="S17" s="43"/>
      <c r="T17" s="43"/>
      <c r="U17" s="43"/>
      <c r="V17" s="565"/>
      <c r="W17" s="874" t="s">
        <v>16355</v>
      </c>
      <c r="X17" s="875"/>
      <c r="Y17" s="875"/>
      <c r="Z17" s="875"/>
      <c r="AA17" s="876"/>
      <c r="AB17" s="609"/>
      <c r="AC17" s="609"/>
      <c r="AD17" s="609"/>
      <c r="AE17" s="798"/>
      <c r="AF17" s="790"/>
      <c r="AG17" s="790"/>
      <c r="AH17" s="790"/>
      <c r="AI17" s="790"/>
      <c r="AJ17" s="792"/>
      <c r="AK17" s="792"/>
      <c r="AL17" s="792"/>
      <c r="AM17" s="792"/>
      <c r="AN17" s="792"/>
    </row>
    <row r="18" spans="1:46" ht="29.25" customHeight="1">
      <c r="A18" s="790"/>
      <c r="B18" s="260" t="s">
        <v>179</v>
      </c>
      <c r="C18" s="260" t="s">
        <v>16603</v>
      </c>
      <c r="D18" s="260"/>
      <c r="E18" s="264" t="s">
        <v>16025</v>
      </c>
      <c r="F18" s="264" t="s">
        <v>448</v>
      </c>
      <c r="G18" s="264" t="s">
        <v>16608</v>
      </c>
      <c r="H18" s="261" t="s">
        <v>16427</v>
      </c>
      <c r="I18" s="261">
        <v>1994</v>
      </c>
      <c r="J18" s="261" t="s">
        <v>16422</v>
      </c>
      <c r="K18" s="261">
        <v>1995</v>
      </c>
      <c r="L18" s="260" t="s">
        <v>15989</v>
      </c>
      <c r="M18" s="265" t="s">
        <v>16226</v>
      </c>
      <c r="N18" s="261"/>
      <c r="O18" s="261"/>
      <c r="P18" s="260"/>
      <c r="Q18" s="43"/>
      <c r="R18" s="43"/>
      <c r="S18" s="43"/>
      <c r="T18" s="43"/>
      <c r="U18" s="43"/>
      <c r="V18" s="565"/>
      <c r="W18" s="874" t="s">
        <v>16355</v>
      </c>
      <c r="X18" s="875"/>
      <c r="Y18" s="875"/>
      <c r="Z18" s="875"/>
      <c r="AA18" s="876"/>
      <c r="AB18" s="609"/>
      <c r="AC18" s="609"/>
      <c r="AD18" s="609"/>
      <c r="AE18" s="798"/>
      <c r="AF18" s="790"/>
      <c r="AG18" s="790"/>
      <c r="AH18" s="790"/>
      <c r="AI18" s="790"/>
      <c r="AJ18" s="792"/>
      <c r="AK18" s="792"/>
      <c r="AL18" s="792"/>
      <c r="AM18" s="792"/>
      <c r="AN18" s="792"/>
      <c r="AS18" t="b">
        <v>1</v>
      </c>
      <c r="AT18" t="b">
        <v>1</v>
      </c>
    </row>
    <row r="19" spans="1:46" ht="29.25" customHeight="1">
      <c r="A19" s="790"/>
      <c r="B19" s="260"/>
      <c r="C19" s="260"/>
      <c r="D19" s="260"/>
      <c r="E19" s="264"/>
      <c r="F19" s="264"/>
      <c r="G19" s="264"/>
      <c r="H19" s="261"/>
      <c r="I19" s="261"/>
      <c r="J19" s="261"/>
      <c r="K19" s="261"/>
      <c r="L19" s="260"/>
      <c r="M19" s="265"/>
      <c r="N19" s="261"/>
      <c r="O19" s="261"/>
      <c r="P19" s="260"/>
      <c r="Q19" s="43"/>
      <c r="R19" s="43"/>
      <c r="S19" s="43"/>
      <c r="T19" s="43"/>
      <c r="U19" s="43"/>
      <c r="V19" s="565"/>
      <c r="W19" s="874" t="s">
        <v>16562</v>
      </c>
      <c r="X19" s="875"/>
      <c r="Y19" s="875"/>
      <c r="Z19" s="875"/>
      <c r="AA19" s="876"/>
      <c r="AB19" s="609"/>
      <c r="AC19" s="609"/>
      <c r="AD19" s="609"/>
      <c r="AE19" s="798"/>
      <c r="AF19" s="790"/>
      <c r="AG19" s="790"/>
      <c r="AH19" s="790"/>
      <c r="AI19" s="790"/>
      <c r="AJ19" s="792"/>
      <c r="AK19" s="792"/>
      <c r="AL19" s="792"/>
      <c r="AM19" s="792"/>
      <c r="AN19" s="792"/>
    </row>
    <row r="20" spans="1:46" ht="29.25" customHeight="1">
      <c r="A20" s="790"/>
      <c r="B20" s="260"/>
      <c r="C20" s="260"/>
      <c r="D20" s="260"/>
      <c r="E20" s="264"/>
      <c r="F20" s="264"/>
      <c r="G20" s="264"/>
      <c r="H20" s="261"/>
      <c r="I20" s="261"/>
      <c r="J20" s="261"/>
      <c r="K20" s="261"/>
      <c r="L20" s="260"/>
      <c r="M20" s="265"/>
      <c r="N20" s="261"/>
      <c r="O20" s="261"/>
      <c r="P20" s="260"/>
      <c r="Q20" s="43"/>
      <c r="R20" s="43"/>
      <c r="S20" s="43"/>
      <c r="T20" s="43"/>
      <c r="U20" s="43"/>
      <c r="V20" s="565"/>
      <c r="W20" s="874" t="s">
        <v>16562</v>
      </c>
      <c r="X20" s="875"/>
      <c r="Y20" s="875"/>
      <c r="Z20" s="875"/>
      <c r="AA20" s="876"/>
      <c r="AB20" s="609"/>
      <c r="AC20" s="609"/>
      <c r="AD20" s="609"/>
      <c r="AE20" s="798"/>
      <c r="AF20" s="790"/>
      <c r="AG20" s="790"/>
      <c r="AH20" s="790"/>
      <c r="AI20" s="790"/>
      <c r="AJ20" s="792"/>
      <c r="AK20" s="792"/>
      <c r="AL20" s="792"/>
      <c r="AM20" s="792"/>
      <c r="AN20" s="792"/>
    </row>
    <row r="21" spans="1:46" ht="29.25" customHeight="1">
      <c r="A21" s="790"/>
      <c r="B21" s="260"/>
      <c r="C21" s="260"/>
      <c r="D21" s="260"/>
      <c r="E21" s="264"/>
      <c r="F21" s="264"/>
      <c r="G21" s="264"/>
      <c r="H21" s="261"/>
      <c r="I21" s="261"/>
      <c r="J21" s="261"/>
      <c r="K21" s="261"/>
      <c r="L21" s="260"/>
      <c r="M21" s="265"/>
      <c r="N21" s="261"/>
      <c r="O21" s="261"/>
      <c r="P21" s="260"/>
      <c r="Q21" s="43"/>
      <c r="R21" s="43"/>
      <c r="S21" s="43"/>
      <c r="T21" s="43"/>
      <c r="U21" s="43"/>
      <c r="V21" s="565"/>
      <c r="W21" s="874" t="s">
        <v>16562</v>
      </c>
      <c r="X21" s="875"/>
      <c r="Y21" s="875"/>
      <c r="Z21" s="875"/>
      <c r="AA21" s="876"/>
      <c r="AB21" s="609"/>
      <c r="AC21" s="609"/>
      <c r="AD21" s="609"/>
      <c r="AE21" s="798"/>
      <c r="AF21" s="790"/>
      <c r="AG21" s="790"/>
      <c r="AH21" s="790"/>
      <c r="AI21" s="790"/>
      <c r="AJ21" s="792"/>
      <c r="AK21" s="792"/>
      <c r="AL21" s="792"/>
      <c r="AM21" s="792"/>
      <c r="AN21" s="792"/>
      <c r="AT21" t="b">
        <v>1</v>
      </c>
    </row>
    <row r="22" spans="1:46">
      <c r="A22" s="790"/>
      <c r="B22" s="569" t="s">
        <v>16085</v>
      </c>
      <c r="C22" s="566"/>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66"/>
      <c r="AB22" s="566"/>
      <c r="AC22" s="565"/>
      <c r="AD22" s="565"/>
      <c r="AE22" s="565"/>
      <c r="AF22" s="790"/>
      <c r="AG22" s="790"/>
      <c r="AH22" s="790"/>
      <c r="AI22" s="790"/>
      <c r="AJ22" s="792"/>
      <c r="AK22" s="792"/>
      <c r="AL22" s="792"/>
      <c r="AM22" s="792"/>
      <c r="AN22" s="792"/>
      <c r="AP22" s="182" t="s">
        <v>16322</v>
      </c>
    </row>
    <row r="23" spans="1:46">
      <c r="A23" s="790"/>
      <c r="B23" s="566"/>
      <c r="C23" s="566"/>
      <c r="D23" s="566"/>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5"/>
      <c r="AD23" s="565"/>
      <c r="AE23" s="565"/>
      <c r="AF23" s="790"/>
      <c r="AG23" s="790"/>
      <c r="AH23" s="790"/>
      <c r="AI23" s="790"/>
      <c r="AJ23" s="792"/>
      <c r="AK23" s="792"/>
      <c r="AL23" s="792"/>
      <c r="AM23" s="792"/>
      <c r="AN23" s="792"/>
      <c r="AP23" s="182" t="s">
        <v>16323</v>
      </c>
    </row>
    <row r="24" spans="1:46">
      <c r="A24" s="790"/>
      <c r="B24" s="566"/>
      <c r="C24" s="566"/>
      <c r="D24" s="566"/>
      <c r="E24" s="566"/>
      <c r="F24" s="566"/>
      <c r="G24" s="566"/>
      <c r="H24" s="566"/>
      <c r="I24" s="566"/>
      <c r="J24" s="566"/>
      <c r="K24" s="566"/>
      <c r="L24" s="566"/>
      <c r="M24" s="566"/>
      <c r="N24" s="566"/>
      <c r="O24" s="566"/>
      <c r="P24" s="566"/>
      <c r="Q24" s="566"/>
      <c r="R24" s="566"/>
      <c r="S24" s="566"/>
      <c r="T24" s="566"/>
      <c r="U24" s="566"/>
      <c r="V24" s="566"/>
      <c r="W24" s="566"/>
      <c r="X24" s="566"/>
      <c r="Y24" s="566"/>
      <c r="Z24" s="566"/>
      <c r="AA24" s="566"/>
      <c r="AB24" s="566"/>
      <c r="AC24" s="565"/>
      <c r="AD24" s="565"/>
      <c r="AE24" s="565"/>
      <c r="AF24" s="790"/>
      <c r="AG24" s="790"/>
      <c r="AH24" s="790"/>
      <c r="AI24" s="790"/>
      <c r="AJ24" s="792"/>
      <c r="AK24" s="792"/>
      <c r="AL24" s="792"/>
      <c r="AM24" s="792"/>
      <c r="AN24" s="792"/>
      <c r="AP24" s="182" t="s">
        <v>16324</v>
      </c>
    </row>
    <row r="25" spans="1:46">
      <c r="A25" s="790"/>
      <c r="B25" s="566"/>
      <c r="C25" s="566"/>
      <c r="D25" s="566"/>
      <c r="E25" s="566"/>
      <c r="F25" s="566"/>
      <c r="G25" s="566"/>
      <c r="H25" s="566"/>
      <c r="I25" s="566"/>
      <c r="J25" s="566"/>
      <c r="K25" s="566"/>
      <c r="L25" s="566"/>
      <c r="M25" s="566"/>
      <c r="N25" s="566"/>
      <c r="O25" s="566"/>
      <c r="P25" s="566"/>
      <c r="Q25" s="566"/>
      <c r="R25" s="566"/>
      <c r="S25" s="566"/>
      <c r="T25" s="566"/>
      <c r="U25" s="566"/>
      <c r="V25" s="566"/>
      <c r="W25" s="566"/>
      <c r="X25" s="566"/>
      <c r="Y25" s="566"/>
      <c r="Z25" s="566"/>
      <c r="AA25" s="566"/>
      <c r="AB25" s="566"/>
      <c r="AC25" s="565"/>
      <c r="AD25" s="565"/>
      <c r="AE25" s="565"/>
      <c r="AF25" s="790"/>
      <c r="AG25" s="790"/>
      <c r="AH25" s="790"/>
      <c r="AI25" s="790"/>
      <c r="AJ25" s="792"/>
      <c r="AK25" s="792"/>
      <c r="AL25" s="792"/>
      <c r="AM25" s="792"/>
      <c r="AN25" s="792"/>
    </row>
    <row r="26" spans="1:46" ht="18">
      <c r="A26" s="790"/>
      <c r="B26" s="795"/>
      <c r="C26" s="799"/>
      <c r="D26" s="582"/>
      <c r="E26" s="566"/>
      <c r="F26" s="566"/>
      <c r="G26" s="566"/>
      <c r="H26" s="566"/>
      <c r="I26" s="566"/>
      <c r="J26" s="566"/>
      <c r="K26" s="566"/>
      <c r="L26" s="566"/>
      <c r="M26" s="566"/>
      <c r="N26" s="566"/>
      <c r="O26" s="566"/>
      <c r="P26" s="566"/>
      <c r="Q26" s="566"/>
      <c r="R26" s="566"/>
      <c r="S26" s="566"/>
      <c r="T26" s="566"/>
      <c r="U26" s="566"/>
      <c r="V26" s="566"/>
      <c r="W26" s="566"/>
      <c r="X26" s="566"/>
      <c r="Y26" s="566"/>
      <c r="Z26" s="566"/>
      <c r="AA26" s="566"/>
      <c r="AB26" s="566"/>
      <c r="AC26" s="565"/>
      <c r="AD26" s="565"/>
      <c r="AE26" s="795"/>
      <c r="AF26" s="790"/>
      <c r="AG26" s="790"/>
      <c r="AH26" s="790"/>
      <c r="AI26" s="790"/>
      <c r="AJ26" s="792"/>
      <c r="AK26" s="792"/>
      <c r="AL26" s="792"/>
      <c r="AM26" s="792"/>
      <c r="AN26" s="792"/>
    </row>
    <row r="27" spans="1:46" ht="18">
      <c r="A27" s="790"/>
      <c r="B27" s="566"/>
      <c r="C27" s="799"/>
      <c r="D27" s="605"/>
      <c r="E27" s="566"/>
      <c r="F27" s="566"/>
      <c r="G27" s="566"/>
      <c r="H27" s="566"/>
      <c r="I27" s="566"/>
      <c r="J27" s="566"/>
      <c r="K27" s="566"/>
      <c r="L27" s="566"/>
      <c r="M27" s="566"/>
      <c r="N27" s="566"/>
      <c r="O27" s="566"/>
      <c r="P27" s="566"/>
      <c r="Q27" s="566"/>
      <c r="R27" s="566"/>
      <c r="S27" s="566"/>
      <c r="T27" s="566"/>
      <c r="U27" s="566"/>
      <c r="V27" s="566"/>
      <c r="W27" s="566"/>
      <c r="X27" s="566"/>
      <c r="Y27" s="566"/>
      <c r="Z27" s="566"/>
      <c r="AA27" s="566"/>
      <c r="AB27" s="566"/>
      <c r="AC27" s="565"/>
      <c r="AD27" s="565"/>
      <c r="AE27" s="566"/>
      <c r="AF27" s="790"/>
      <c r="AG27" s="790"/>
      <c r="AH27" s="790"/>
      <c r="AI27" s="790"/>
      <c r="AJ27" s="792"/>
      <c r="AK27" s="792"/>
      <c r="AL27" s="792"/>
      <c r="AM27" s="792"/>
      <c r="AN27" s="792"/>
    </row>
    <row r="28" spans="1:46">
      <c r="A28" s="790"/>
      <c r="B28" s="800"/>
      <c r="C28" s="616"/>
      <c r="D28" s="605"/>
      <c r="E28" s="566"/>
      <c r="F28" s="566"/>
      <c r="G28" s="566"/>
      <c r="H28" s="566"/>
      <c r="I28" s="566"/>
      <c r="J28" s="566"/>
      <c r="K28" s="566"/>
      <c r="L28" s="566"/>
      <c r="M28" s="566"/>
      <c r="N28" s="566"/>
      <c r="O28" s="566"/>
      <c r="P28" s="566"/>
      <c r="Q28" s="566"/>
      <c r="R28" s="566"/>
      <c r="S28" s="566"/>
      <c r="T28" s="566"/>
      <c r="U28" s="566"/>
      <c r="V28" s="566"/>
      <c r="W28" s="566"/>
      <c r="X28" s="566"/>
      <c r="Y28" s="566"/>
      <c r="Z28" s="566"/>
      <c r="AA28" s="566"/>
      <c r="AB28" s="566"/>
      <c r="AC28" s="565"/>
      <c r="AD28" s="565"/>
      <c r="AE28" s="800"/>
      <c r="AF28" s="790"/>
      <c r="AG28" s="790"/>
      <c r="AH28" s="790"/>
      <c r="AI28" s="790"/>
      <c r="AJ28" s="792"/>
      <c r="AK28" s="792"/>
      <c r="AL28" s="792"/>
      <c r="AM28" s="792"/>
      <c r="AN28" s="792"/>
      <c r="AO28" s="2"/>
      <c r="AP28" s="323" t="s">
        <v>420</v>
      </c>
      <c r="AQ28" s="324" t="str">
        <f ca="1">CELL("filename")</f>
        <v>\\campus.mcgill.ca\medicine\MedShare2\Admissions\WORKGROUP\ADMISSIONS CYCLE\202309\PRESCREEN\WORKBOOKS\GUIDE AND REFERENCE DOCS\WORKBOOK &amp; GUIDE\WORKBOOK DESIGN\[ACADEMIC_WORKBOOK_MEDDENT_V2.xlsx]USER FEEDBACK</v>
      </c>
    </row>
    <row r="29" spans="1:46">
      <c r="A29" s="790"/>
      <c r="B29" s="566"/>
      <c r="C29" s="566"/>
      <c r="D29" s="605"/>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5"/>
      <c r="AD29" s="565"/>
      <c r="AE29" s="565"/>
      <c r="AF29" s="790"/>
      <c r="AG29" s="790"/>
      <c r="AH29" s="790"/>
      <c r="AI29" s="790"/>
      <c r="AJ29" s="792"/>
      <c r="AK29" s="792"/>
      <c r="AL29" s="792"/>
      <c r="AM29" s="792"/>
      <c r="AN29" s="792"/>
      <c r="AO29" s="2"/>
      <c r="AP29" s="323" t="s">
        <v>419</v>
      </c>
      <c r="AQ29" t="s">
        <v>15954</v>
      </c>
    </row>
    <row r="30" spans="1:46">
      <c r="A30" s="790"/>
      <c r="B30" s="566"/>
      <c r="C30" s="566"/>
      <c r="D30" s="605"/>
      <c r="E30" s="566"/>
      <c r="F30" s="566"/>
      <c r="G30" s="566"/>
      <c r="H30" s="566"/>
      <c r="I30" s="566"/>
      <c r="J30" s="566"/>
      <c r="K30" s="566"/>
      <c r="L30" s="566"/>
      <c r="M30" s="566"/>
      <c r="N30" s="566"/>
      <c r="O30" s="566"/>
      <c r="P30" s="566"/>
      <c r="Q30" s="566"/>
      <c r="R30" s="566"/>
      <c r="S30" s="566"/>
      <c r="T30" s="566"/>
      <c r="U30" s="566"/>
      <c r="V30" s="566"/>
      <c r="W30" s="566"/>
      <c r="X30" s="566"/>
      <c r="Y30" s="566"/>
      <c r="Z30" s="566"/>
      <c r="AA30" s="566"/>
      <c r="AB30" s="566"/>
      <c r="AC30" s="565"/>
      <c r="AD30" s="565"/>
      <c r="AE30" s="565"/>
      <c r="AF30" s="790"/>
      <c r="AG30" s="790"/>
      <c r="AH30" s="790"/>
      <c r="AI30" s="790"/>
      <c r="AJ30" s="792"/>
      <c r="AK30" s="792"/>
      <c r="AL30" s="792"/>
      <c r="AM30" s="792"/>
      <c r="AN30" s="792"/>
      <c r="AO30" s="2"/>
      <c r="AP30" s="323"/>
      <c r="AQ30" s="325"/>
    </row>
    <row r="31" spans="1:46" ht="15.75" thickBot="1">
      <c r="A31" s="790"/>
      <c r="B31" s="587"/>
      <c r="C31" s="587"/>
      <c r="D31" s="587"/>
      <c r="E31" s="587"/>
      <c r="F31" s="587"/>
      <c r="G31" s="587"/>
      <c r="H31" s="587"/>
      <c r="I31" s="587"/>
      <c r="J31" s="587"/>
      <c r="K31" s="587"/>
      <c r="L31" s="587"/>
      <c r="M31" s="587"/>
      <c r="N31" s="587"/>
      <c r="O31" s="587"/>
      <c r="P31" s="587"/>
      <c r="Q31" s="587"/>
      <c r="R31" s="587"/>
      <c r="S31" s="587"/>
      <c r="T31" s="587"/>
      <c r="U31" s="587"/>
      <c r="V31" s="587"/>
      <c r="W31" s="587"/>
      <c r="X31" s="587"/>
      <c r="Y31" s="587"/>
      <c r="Z31" s="587"/>
      <c r="AA31" s="587"/>
      <c r="AB31" s="587"/>
      <c r="AC31" s="617"/>
      <c r="AD31" s="617"/>
      <c r="AE31" s="565"/>
      <c r="AF31" s="790"/>
      <c r="AG31" s="790"/>
      <c r="AH31" s="790"/>
      <c r="AI31" s="790"/>
      <c r="AJ31" s="792"/>
      <c r="AK31" s="792"/>
      <c r="AL31" s="792"/>
      <c r="AM31" s="792"/>
      <c r="AN31" s="792"/>
      <c r="AO31" s="2"/>
      <c r="AP31" s="323"/>
      <c r="AQ31" s="324" t="str">
        <f ca="1">RIGHT(CELL("filename"),LEN(CELL("filename"))- MAX(IF(NOT(ISERR(SEARCH("\",CELL("filename"), ROW(18:285)))),SEARCH("\",CELL("filename"),ROW(18:285)))))</f>
        <v>medicine\MedShare2\Admissions\WORKGROUP\ADMISSIONS CYCLE\202309\PRESCREEN\WORKBOOKS\GUIDE AND REFERENCE DOCS\WORKBOOK &amp; GUIDE\WORKBOOK DESIGN\[ACADEMIC_WORKBOOK_MEDDENT_V2.xlsx]USER FEEDBACK</v>
      </c>
    </row>
    <row r="32" spans="1:46">
      <c r="A32" s="790"/>
      <c r="B32" s="801"/>
      <c r="C32" s="801"/>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1"/>
      <c r="AB32" s="801"/>
      <c r="AC32" s="790"/>
      <c r="AD32" s="790"/>
      <c r="AE32" s="790"/>
      <c r="AF32" s="790"/>
      <c r="AG32" s="790"/>
      <c r="AH32" s="790"/>
      <c r="AI32" s="790"/>
      <c r="AJ32" s="792"/>
      <c r="AK32" s="792"/>
      <c r="AL32" s="792"/>
      <c r="AM32" s="792"/>
      <c r="AN32" s="792"/>
      <c r="AO32" s="2"/>
      <c r="AP32" s="323"/>
      <c r="AQ32" s="322" t="str">
        <f ca="1">MID(CELL("filename"),SEARCH("[",CELL("filename"))+1, SEARCH("]",CELL("filename"))-SEARCH("[",CELL("filename"))-1)</f>
        <v>ACADEMIC_WORKBOOK_MEDDENT_V2.xlsx</v>
      </c>
    </row>
    <row r="33" spans="1:43">
      <c r="A33" s="790"/>
      <c r="B33" s="801"/>
      <c r="C33" s="801"/>
      <c r="D33" s="801"/>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790"/>
      <c r="AD33" s="790"/>
      <c r="AE33" s="790"/>
      <c r="AF33" s="790"/>
      <c r="AG33" s="790"/>
      <c r="AH33" s="790"/>
      <c r="AI33" s="790"/>
      <c r="AJ33" s="792"/>
      <c r="AK33" s="792"/>
      <c r="AL33" s="792"/>
      <c r="AM33" s="792"/>
      <c r="AN33" s="792"/>
      <c r="AO33" s="323" t="s">
        <v>422</v>
      </c>
      <c r="AP33" s="324" t="str">
        <f ca="1">CONCATENATE("[",AQ32,"]'",AQ29)</f>
        <v>[ACADEMIC_WORKBOOK_MEDDENT_V2.xlsx]'USER FORM2'!B10</v>
      </c>
      <c r="AQ33" s="181"/>
    </row>
    <row r="34" spans="1:43">
      <c r="A34" s="790"/>
      <c r="B34" s="801"/>
      <c r="C34" s="801"/>
      <c r="D34" s="801"/>
      <c r="E34" s="801"/>
      <c r="F34" s="801"/>
      <c r="G34" s="801"/>
      <c r="H34" s="801"/>
      <c r="I34" s="801"/>
      <c r="J34" s="801"/>
      <c r="K34" s="801"/>
      <c r="L34" s="801"/>
      <c r="M34" s="801"/>
      <c r="N34" s="801"/>
      <c r="O34" s="801"/>
      <c r="P34" s="801"/>
      <c r="Q34" s="801"/>
      <c r="R34" s="801"/>
      <c r="S34" s="801"/>
      <c r="T34" s="801"/>
      <c r="U34" s="801"/>
      <c r="V34" s="801"/>
      <c r="W34" s="801"/>
      <c r="X34" s="801"/>
      <c r="Y34" s="801"/>
      <c r="Z34" s="801"/>
      <c r="AA34" s="801"/>
      <c r="AB34" s="801"/>
      <c r="AC34" s="790"/>
      <c r="AD34" s="790"/>
      <c r="AE34" s="790"/>
      <c r="AF34" s="790"/>
      <c r="AG34" s="790"/>
      <c r="AH34" s="790"/>
      <c r="AI34" s="790"/>
      <c r="AJ34" s="792"/>
      <c r="AK34" s="792"/>
      <c r="AL34" s="792"/>
      <c r="AM34" s="792"/>
      <c r="AN34" s="792"/>
      <c r="AO34" s="326"/>
      <c r="AP34" s="326"/>
      <c r="AQ34" s="181"/>
    </row>
    <row r="35" spans="1:43">
      <c r="A35" s="790"/>
      <c r="B35" s="801"/>
      <c r="C35" s="801"/>
      <c r="D35" s="801"/>
      <c r="E35" s="801"/>
      <c r="F35" s="801"/>
      <c r="G35" s="801"/>
      <c r="H35" s="801"/>
      <c r="I35" s="801"/>
      <c r="J35" s="801"/>
      <c r="K35" s="801"/>
      <c r="L35" s="801"/>
      <c r="M35" s="801"/>
      <c r="N35" s="801"/>
      <c r="O35" s="801"/>
      <c r="P35" s="801"/>
      <c r="Q35" s="801"/>
      <c r="R35" s="801"/>
      <c r="S35" s="801"/>
      <c r="T35" s="801"/>
      <c r="U35" s="801"/>
      <c r="V35" s="801"/>
      <c r="W35" s="801"/>
      <c r="X35" s="801"/>
      <c r="Y35" s="801"/>
      <c r="Z35" s="801"/>
      <c r="AA35" s="801"/>
      <c r="AB35" s="801"/>
      <c r="AC35" s="790"/>
      <c r="AD35" s="790"/>
      <c r="AE35" s="790"/>
      <c r="AF35" s="790"/>
      <c r="AG35" s="790"/>
      <c r="AH35" s="790"/>
      <c r="AI35" s="790"/>
      <c r="AJ35" s="792"/>
      <c r="AK35" s="792"/>
      <c r="AL35" s="792"/>
      <c r="AM35" s="792"/>
      <c r="AN35" s="792"/>
      <c r="AO35" s="326"/>
      <c r="AP35" s="326"/>
      <c r="AQ35" s="181"/>
    </row>
    <row r="36" spans="1:43">
      <c r="A36" s="790"/>
      <c r="B36" s="801"/>
      <c r="C36" s="801"/>
      <c r="D36" s="801"/>
      <c r="E36" s="801"/>
      <c r="F36" s="801"/>
      <c r="G36" s="801"/>
      <c r="H36" s="801"/>
      <c r="I36" s="801"/>
      <c r="J36" s="801"/>
      <c r="K36" s="801"/>
      <c r="L36" s="801"/>
      <c r="M36" s="801"/>
      <c r="N36" s="801"/>
      <c r="O36" s="801"/>
      <c r="P36" s="801"/>
      <c r="Q36" s="801"/>
      <c r="R36" s="801"/>
      <c r="S36" s="801"/>
      <c r="T36" s="801"/>
      <c r="U36" s="801"/>
      <c r="V36" s="801"/>
      <c r="W36" s="801"/>
      <c r="X36" s="801"/>
      <c r="Y36" s="801"/>
      <c r="Z36" s="801"/>
      <c r="AA36" s="801"/>
      <c r="AB36" s="801"/>
      <c r="AC36" s="790"/>
      <c r="AD36" s="790"/>
      <c r="AE36" s="790"/>
      <c r="AF36" s="790"/>
      <c r="AG36" s="790"/>
      <c r="AH36" s="790"/>
      <c r="AI36" s="790"/>
      <c r="AJ36" s="792"/>
      <c r="AK36" s="792"/>
      <c r="AL36" s="792"/>
      <c r="AM36" s="792"/>
      <c r="AN36" s="792"/>
      <c r="AO36" s="326"/>
      <c r="AP36" s="326"/>
      <c r="AQ36" s="181"/>
    </row>
    <row r="37" spans="1:43">
      <c r="A37" s="790"/>
      <c r="B37" s="801"/>
      <c r="C37" s="801"/>
      <c r="D37" s="801"/>
      <c r="E37" s="801"/>
      <c r="F37" s="801"/>
      <c r="G37" s="801"/>
      <c r="H37" s="801"/>
      <c r="I37" s="801"/>
      <c r="J37" s="801"/>
      <c r="K37" s="801"/>
      <c r="L37" s="801"/>
      <c r="M37" s="801"/>
      <c r="N37" s="801"/>
      <c r="O37" s="801"/>
      <c r="P37" s="801"/>
      <c r="Q37" s="801"/>
      <c r="R37" s="801"/>
      <c r="S37" s="801"/>
      <c r="T37" s="801"/>
      <c r="U37" s="801"/>
      <c r="V37" s="801"/>
      <c r="W37" s="801"/>
      <c r="X37" s="801"/>
      <c r="Y37" s="801"/>
      <c r="Z37" s="801"/>
      <c r="AA37" s="801"/>
      <c r="AB37" s="801"/>
      <c r="AC37" s="790"/>
      <c r="AD37" s="790"/>
      <c r="AE37" s="790"/>
      <c r="AF37" s="790"/>
      <c r="AG37" s="790"/>
      <c r="AH37" s="790"/>
      <c r="AI37" s="790"/>
      <c r="AJ37" s="790"/>
      <c r="AK37" s="790"/>
      <c r="AL37" s="790"/>
      <c r="AM37" s="790"/>
      <c r="AN37" s="790"/>
      <c r="AO37" s="326"/>
      <c r="AP37" s="326"/>
      <c r="AQ37" s="181"/>
    </row>
    <row r="38" spans="1:43">
      <c r="A38" s="790"/>
      <c r="B38" s="801"/>
      <c r="C38" s="801"/>
      <c r="D38" s="801"/>
      <c r="E38" s="801"/>
      <c r="F38" s="801"/>
      <c r="G38" s="801"/>
      <c r="H38" s="801"/>
      <c r="I38" s="801"/>
      <c r="J38" s="801"/>
      <c r="K38" s="801"/>
      <c r="L38" s="801"/>
      <c r="M38" s="801"/>
      <c r="N38" s="801"/>
      <c r="O38" s="801"/>
      <c r="P38" s="801"/>
      <c r="Q38" s="801"/>
      <c r="R38" s="801"/>
      <c r="S38" s="801"/>
      <c r="T38" s="801"/>
      <c r="U38" s="801"/>
      <c r="V38" s="801"/>
      <c r="W38" s="801"/>
      <c r="X38" s="801"/>
      <c r="Y38" s="801"/>
      <c r="Z38" s="801"/>
      <c r="AA38" s="801"/>
      <c r="AB38" s="801"/>
      <c r="AC38" s="790"/>
      <c r="AD38" s="790"/>
      <c r="AE38" s="790"/>
      <c r="AF38" s="790"/>
      <c r="AG38" s="790"/>
      <c r="AH38" s="790"/>
      <c r="AI38" s="790"/>
      <c r="AJ38" s="790"/>
      <c r="AK38" s="790"/>
      <c r="AL38" s="790"/>
      <c r="AM38" s="790"/>
      <c r="AN38" s="790"/>
      <c r="AO38" s="326"/>
      <c r="AP38" s="326"/>
      <c r="AQ38" s="181"/>
    </row>
    <row r="39" spans="1:43">
      <c r="A39" s="790"/>
      <c r="B39" s="801"/>
      <c r="C39" s="801"/>
      <c r="D39" s="801"/>
      <c r="E39" s="801"/>
      <c r="F39" s="801"/>
      <c r="G39" s="801"/>
      <c r="H39" s="801"/>
      <c r="I39" s="801"/>
      <c r="J39" s="801"/>
      <c r="K39" s="801"/>
      <c r="L39" s="801"/>
      <c r="M39" s="801"/>
      <c r="N39" s="801"/>
      <c r="O39" s="801"/>
      <c r="P39" s="801"/>
      <c r="Q39" s="801"/>
      <c r="R39" s="801"/>
      <c r="S39" s="801"/>
      <c r="T39" s="801"/>
      <c r="U39" s="801"/>
      <c r="V39" s="801"/>
      <c r="W39" s="801"/>
      <c r="X39" s="801"/>
      <c r="Y39" s="801"/>
      <c r="Z39" s="801"/>
      <c r="AA39" s="801"/>
      <c r="AB39" s="801"/>
      <c r="AC39" s="790"/>
      <c r="AD39" s="790"/>
      <c r="AE39" s="790"/>
      <c r="AF39" s="790"/>
      <c r="AG39" s="790"/>
      <c r="AH39" s="790"/>
      <c r="AI39" s="790"/>
      <c r="AJ39" s="790"/>
      <c r="AK39" s="790"/>
      <c r="AL39" s="790"/>
      <c r="AM39" s="790"/>
      <c r="AN39" s="790"/>
      <c r="AO39" s="326"/>
      <c r="AP39" s="326"/>
      <c r="AQ39" s="181"/>
    </row>
    <row r="40" spans="1:43">
      <c r="A40" s="790"/>
      <c r="B40" s="801"/>
      <c r="C40" s="801"/>
      <c r="D40" s="801"/>
      <c r="E40" s="801"/>
      <c r="F40" s="801"/>
      <c r="G40" s="801"/>
      <c r="H40" s="801"/>
      <c r="I40" s="801"/>
      <c r="J40" s="801"/>
      <c r="K40" s="801"/>
      <c r="L40" s="801"/>
      <c r="M40" s="801"/>
      <c r="N40" s="801"/>
      <c r="O40" s="801"/>
      <c r="P40" s="801"/>
      <c r="Q40" s="801"/>
      <c r="R40" s="801"/>
      <c r="S40" s="801"/>
      <c r="T40" s="801"/>
      <c r="U40" s="801"/>
      <c r="V40" s="801"/>
      <c r="W40" s="801"/>
      <c r="X40" s="801"/>
      <c r="Y40" s="801"/>
      <c r="Z40" s="801"/>
      <c r="AA40" s="801"/>
      <c r="AB40" s="801"/>
      <c r="AC40" s="790"/>
      <c r="AD40" s="790"/>
      <c r="AE40" s="790"/>
      <c r="AF40" s="790"/>
      <c r="AG40" s="790"/>
      <c r="AH40" s="790"/>
      <c r="AI40" s="790"/>
      <c r="AJ40" s="790"/>
      <c r="AK40" s="790"/>
      <c r="AL40" s="790"/>
      <c r="AM40" s="790"/>
      <c r="AN40" s="790"/>
      <c r="AO40" s="326" t="s">
        <v>16145</v>
      </c>
      <c r="AP40" s="326"/>
      <c r="AQ40" s="181"/>
    </row>
    <row r="41" spans="1:43">
      <c r="A41" s="790"/>
      <c r="B41" s="801"/>
      <c r="C41" s="801"/>
      <c r="D41" s="801"/>
      <c r="E41" s="801"/>
      <c r="F41" s="801"/>
      <c r="G41" s="801"/>
      <c r="H41" s="801"/>
      <c r="I41" s="801"/>
      <c r="J41" s="801"/>
      <c r="K41" s="801"/>
      <c r="L41" s="801"/>
      <c r="M41" s="801"/>
      <c r="N41" s="801"/>
      <c r="O41" s="801"/>
      <c r="P41" s="801"/>
      <c r="Q41" s="801"/>
      <c r="R41" s="801"/>
      <c r="S41" s="801"/>
      <c r="T41" s="801"/>
      <c r="U41" s="801"/>
      <c r="V41" s="801"/>
      <c r="W41" s="801"/>
      <c r="X41" s="801"/>
      <c r="Y41" s="801"/>
      <c r="Z41" s="801"/>
      <c r="AA41" s="801"/>
      <c r="AB41" s="801"/>
      <c r="AC41" s="790"/>
      <c r="AD41" s="790"/>
      <c r="AE41" s="790"/>
      <c r="AF41" s="790"/>
      <c r="AG41" s="790"/>
      <c r="AH41" s="790"/>
      <c r="AI41" s="790"/>
      <c r="AJ41" s="790"/>
      <c r="AK41" s="790"/>
      <c r="AL41" s="790"/>
      <c r="AM41" s="790"/>
      <c r="AN41" s="790"/>
      <c r="AO41" s="326" t="s">
        <v>16146</v>
      </c>
      <c r="AP41" s="325" t="s">
        <v>16150</v>
      </c>
      <c r="AQ41" s="181"/>
    </row>
    <row r="42" spans="1:43">
      <c r="A42" s="790"/>
      <c r="B42" s="801"/>
      <c r="C42" s="801"/>
      <c r="D42" s="801"/>
      <c r="E42" s="801"/>
      <c r="F42" s="801"/>
      <c r="G42" s="801"/>
      <c r="H42" s="801"/>
      <c r="I42" s="801"/>
      <c r="J42" s="801"/>
      <c r="K42" s="801"/>
      <c r="L42" s="801"/>
      <c r="M42" s="801"/>
      <c r="N42" s="801"/>
      <c r="O42" s="801"/>
      <c r="P42" s="801"/>
      <c r="Q42" s="801"/>
      <c r="R42" s="801"/>
      <c r="S42" s="801"/>
      <c r="T42" s="801"/>
      <c r="U42" s="801"/>
      <c r="V42" s="801"/>
      <c r="W42" s="801"/>
      <c r="X42" s="801"/>
      <c r="Y42" s="801"/>
      <c r="Z42" s="801"/>
      <c r="AA42" s="801"/>
      <c r="AB42" s="801"/>
      <c r="AC42" s="790"/>
      <c r="AD42" s="790"/>
      <c r="AE42" s="790"/>
      <c r="AF42" s="790"/>
      <c r="AG42" s="790"/>
      <c r="AH42" s="790"/>
      <c r="AI42" s="790"/>
      <c r="AJ42" s="790"/>
      <c r="AK42" s="790"/>
      <c r="AL42" s="790"/>
      <c r="AM42" s="790"/>
      <c r="AN42" s="790"/>
    </row>
    <row r="43" spans="1:43">
      <c r="A43" s="790"/>
      <c r="B43" s="801"/>
      <c r="C43" s="801"/>
      <c r="D43" s="801"/>
      <c r="E43" s="801"/>
      <c r="F43" s="801"/>
      <c r="G43" s="801"/>
      <c r="H43" s="801"/>
      <c r="I43" s="801"/>
      <c r="J43" s="801"/>
      <c r="K43" s="801"/>
      <c r="L43" s="801"/>
      <c r="M43" s="801"/>
      <c r="N43" s="801"/>
      <c r="O43" s="801"/>
      <c r="P43" s="801"/>
      <c r="Q43" s="801"/>
      <c r="R43" s="801"/>
      <c r="S43" s="801"/>
      <c r="T43" s="801"/>
      <c r="U43" s="801"/>
      <c r="V43" s="801"/>
      <c r="W43" s="801"/>
      <c r="X43" s="801"/>
      <c r="Y43" s="801"/>
      <c r="Z43" s="801"/>
      <c r="AA43" s="801"/>
      <c r="AB43" s="801"/>
      <c r="AC43" s="790"/>
      <c r="AD43" s="790"/>
      <c r="AE43" s="790"/>
      <c r="AF43" s="790"/>
      <c r="AG43" s="790"/>
      <c r="AH43" s="790"/>
      <c r="AI43" s="790"/>
      <c r="AJ43" s="790"/>
      <c r="AK43" s="790"/>
      <c r="AL43" s="790"/>
      <c r="AM43" s="790"/>
      <c r="AN43" s="790"/>
    </row>
    <row r="44" spans="1:43">
      <c r="A44" s="790"/>
      <c r="B44" s="801"/>
      <c r="C44" s="801"/>
      <c r="D44" s="801"/>
      <c r="E44" s="801"/>
      <c r="F44" s="801"/>
      <c r="G44" s="801"/>
      <c r="H44" s="801"/>
      <c r="I44" s="801"/>
      <c r="J44" s="801"/>
      <c r="K44" s="801"/>
      <c r="L44" s="801"/>
      <c r="M44" s="801"/>
      <c r="N44" s="801"/>
      <c r="O44" s="801"/>
      <c r="P44" s="801"/>
      <c r="Q44" s="801"/>
      <c r="R44" s="801"/>
      <c r="S44" s="801"/>
      <c r="T44" s="801"/>
      <c r="U44" s="801"/>
      <c r="V44" s="801"/>
      <c r="W44" s="801"/>
      <c r="X44" s="801"/>
      <c r="Y44" s="801"/>
      <c r="Z44" s="801"/>
      <c r="AA44" s="801"/>
      <c r="AB44" s="801"/>
      <c r="AC44" s="790"/>
      <c r="AD44" s="790"/>
      <c r="AE44" s="790"/>
      <c r="AF44" s="790"/>
      <c r="AG44" s="790"/>
      <c r="AH44" s="790"/>
      <c r="AI44" s="790"/>
      <c r="AJ44" s="790"/>
      <c r="AK44" s="790"/>
      <c r="AL44" s="790"/>
      <c r="AM44" s="790"/>
      <c r="AN44" s="790"/>
    </row>
    <row r="45" spans="1:43">
      <c r="A45" s="790"/>
      <c r="B45" s="801"/>
      <c r="C45" s="801"/>
      <c r="D45" s="801"/>
      <c r="E45" s="801"/>
      <c r="F45" s="801"/>
      <c r="G45" s="801"/>
      <c r="H45" s="801"/>
      <c r="I45" s="801"/>
      <c r="J45" s="801"/>
      <c r="K45" s="801"/>
      <c r="L45" s="801"/>
      <c r="M45" s="801"/>
      <c r="N45" s="801"/>
      <c r="O45" s="801"/>
      <c r="P45" s="801"/>
      <c r="Q45" s="801"/>
      <c r="R45" s="801"/>
      <c r="S45" s="801"/>
      <c r="T45" s="801"/>
      <c r="U45" s="801"/>
      <c r="V45" s="801"/>
      <c r="W45" s="801"/>
      <c r="X45" s="801"/>
      <c r="Y45" s="801"/>
      <c r="Z45" s="801"/>
      <c r="AA45" s="801"/>
      <c r="AB45" s="801"/>
      <c r="AC45" s="790"/>
      <c r="AD45" s="790"/>
      <c r="AE45" s="790"/>
      <c r="AF45" s="790"/>
      <c r="AG45" s="790"/>
      <c r="AH45" s="790"/>
      <c r="AI45" s="790"/>
      <c r="AJ45" s="790"/>
      <c r="AK45" s="790"/>
      <c r="AL45" s="790"/>
      <c r="AM45" s="790"/>
      <c r="AN45" s="790"/>
    </row>
    <row r="46" spans="1:43">
      <c r="A46" s="790"/>
      <c r="B46" s="801"/>
      <c r="C46" s="801"/>
      <c r="D46" s="801"/>
      <c r="E46" s="801"/>
      <c r="F46" s="801"/>
      <c r="G46" s="801"/>
      <c r="H46" s="801"/>
      <c r="I46" s="801"/>
      <c r="J46" s="801"/>
      <c r="K46" s="801"/>
      <c r="L46" s="801"/>
      <c r="M46" s="801"/>
      <c r="N46" s="801"/>
      <c r="O46" s="801"/>
      <c r="P46" s="801"/>
      <c r="Q46" s="801"/>
      <c r="R46" s="801"/>
      <c r="S46" s="801"/>
      <c r="T46" s="801"/>
      <c r="U46" s="801"/>
      <c r="V46" s="801"/>
      <c r="W46" s="801"/>
      <c r="X46" s="801"/>
      <c r="Y46" s="801"/>
      <c r="Z46" s="801"/>
      <c r="AA46" s="801"/>
      <c r="AB46" s="801"/>
      <c r="AC46" s="790"/>
      <c r="AD46" s="790"/>
      <c r="AE46" s="790"/>
      <c r="AF46" s="790"/>
      <c r="AG46" s="790"/>
      <c r="AH46" s="790"/>
      <c r="AI46" s="790"/>
      <c r="AJ46" s="790"/>
      <c r="AK46" s="790"/>
      <c r="AL46" s="790"/>
      <c r="AM46" s="790"/>
      <c r="AN46" s="790"/>
    </row>
    <row r="47" spans="1:43">
      <c r="A47" s="790"/>
      <c r="B47" s="801"/>
      <c r="C47" s="801"/>
      <c r="D47" s="801"/>
      <c r="E47" s="801"/>
      <c r="F47" s="801"/>
      <c r="G47" s="801"/>
      <c r="H47" s="801"/>
      <c r="I47" s="801"/>
      <c r="J47" s="801"/>
      <c r="K47" s="801"/>
      <c r="L47" s="801"/>
      <c r="M47" s="801"/>
      <c r="N47" s="801"/>
      <c r="O47" s="801"/>
      <c r="P47" s="801"/>
      <c r="Q47" s="801"/>
      <c r="R47" s="801"/>
      <c r="S47" s="801"/>
      <c r="T47" s="801"/>
      <c r="U47" s="801"/>
      <c r="V47" s="801"/>
      <c r="W47" s="801"/>
      <c r="X47" s="801"/>
      <c r="Y47" s="801"/>
      <c r="Z47" s="801"/>
      <c r="AA47" s="801"/>
      <c r="AB47" s="801"/>
      <c r="AC47" s="790"/>
      <c r="AD47" s="790"/>
      <c r="AE47" s="790"/>
      <c r="AF47" s="790"/>
      <c r="AG47" s="790"/>
      <c r="AH47" s="790"/>
      <c r="AI47" s="790"/>
      <c r="AJ47" s="790"/>
      <c r="AK47" s="790"/>
      <c r="AL47" s="790"/>
      <c r="AM47" s="790"/>
      <c r="AN47" s="790"/>
    </row>
    <row r="48" spans="1:43">
      <c r="A48" s="790"/>
      <c r="B48" s="801"/>
      <c r="C48" s="801"/>
      <c r="D48" s="801"/>
      <c r="E48" s="801"/>
      <c r="F48" s="801"/>
      <c r="G48" s="801"/>
      <c r="H48" s="801"/>
      <c r="I48" s="801"/>
      <c r="J48" s="801"/>
      <c r="K48" s="801"/>
      <c r="L48" s="801"/>
      <c r="M48" s="801"/>
      <c r="N48" s="801"/>
      <c r="O48" s="801"/>
      <c r="P48" s="801"/>
      <c r="Q48" s="801"/>
      <c r="R48" s="801"/>
      <c r="S48" s="801"/>
      <c r="T48" s="801"/>
      <c r="U48" s="801"/>
      <c r="V48" s="801"/>
      <c r="W48" s="801"/>
      <c r="X48" s="801"/>
      <c r="Y48" s="801"/>
      <c r="Z48" s="801"/>
      <c r="AA48" s="801"/>
      <c r="AB48" s="801"/>
      <c r="AC48" s="790"/>
      <c r="AD48" s="790"/>
      <c r="AE48" s="790"/>
      <c r="AF48" s="790"/>
      <c r="AG48" s="790"/>
      <c r="AH48" s="790"/>
      <c r="AI48" s="790"/>
      <c r="AJ48" s="790"/>
      <c r="AK48" s="790"/>
      <c r="AL48" s="790"/>
      <c r="AM48" s="790"/>
      <c r="AN48" s="790"/>
    </row>
    <row r="49" spans="1:40">
      <c r="A49" s="790"/>
      <c r="B49" s="801"/>
      <c r="C49" s="801"/>
      <c r="D49" s="801"/>
      <c r="E49" s="801"/>
      <c r="F49" s="801"/>
      <c r="G49" s="801"/>
      <c r="H49" s="801"/>
      <c r="I49" s="801"/>
      <c r="J49" s="801"/>
      <c r="K49" s="801"/>
      <c r="L49" s="801"/>
      <c r="M49" s="801"/>
      <c r="N49" s="801"/>
      <c r="O49" s="801"/>
      <c r="P49" s="801"/>
      <c r="Q49" s="801"/>
      <c r="R49" s="801"/>
      <c r="S49" s="801"/>
      <c r="T49" s="801"/>
      <c r="U49" s="801"/>
      <c r="V49" s="801"/>
      <c r="W49" s="801"/>
      <c r="X49" s="801"/>
      <c r="Y49" s="801"/>
      <c r="Z49" s="801"/>
      <c r="AA49" s="801"/>
      <c r="AB49" s="801"/>
      <c r="AC49" s="790"/>
      <c r="AD49" s="790"/>
      <c r="AE49" s="790"/>
      <c r="AF49" s="790"/>
      <c r="AG49" s="790"/>
      <c r="AH49" s="790"/>
      <c r="AI49" s="790"/>
      <c r="AJ49" s="790"/>
      <c r="AK49" s="790"/>
      <c r="AL49" s="790"/>
      <c r="AM49" s="790"/>
      <c r="AN49" s="790"/>
    </row>
    <row r="50" spans="1:40">
      <c r="A50" s="790"/>
      <c r="B50" s="801"/>
      <c r="C50" s="801"/>
      <c r="D50" s="801"/>
      <c r="E50" s="801"/>
      <c r="F50" s="801"/>
      <c r="G50" s="801"/>
      <c r="H50" s="801"/>
      <c r="I50" s="801"/>
      <c r="J50" s="801"/>
      <c r="K50" s="801"/>
      <c r="L50" s="801"/>
      <c r="M50" s="801"/>
      <c r="N50" s="801"/>
      <c r="O50" s="801"/>
      <c r="P50" s="801"/>
      <c r="Q50" s="801"/>
      <c r="R50" s="801"/>
      <c r="S50" s="801"/>
      <c r="T50" s="801"/>
      <c r="U50" s="801"/>
      <c r="V50" s="801"/>
      <c r="W50" s="801"/>
      <c r="X50" s="801"/>
      <c r="Y50" s="801"/>
      <c r="Z50" s="801"/>
      <c r="AA50" s="801"/>
      <c r="AB50" s="801"/>
      <c r="AC50" s="790"/>
      <c r="AD50" s="790"/>
      <c r="AE50" s="790"/>
      <c r="AF50" s="790"/>
      <c r="AG50" s="790"/>
      <c r="AH50" s="790"/>
      <c r="AI50" s="790"/>
      <c r="AJ50" s="790"/>
      <c r="AK50" s="790"/>
      <c r="AL50" s="790"/>
      <c r="AM50" s="790"/>
      <c r="AN50" s="790"/>
    </row>
    <row r="51" spans="1:40" ht="15" customHeight="1">
      <c r="A51" s="790"/>
      <c r="B51" s="801"/>
      <c r="C51" s="801"/>
      <c r="D51" s="801"/>
      <c r="E51" s="801"/>
      <c r="F51" s="801"/>
      <c r="G51" s="801"/>
      <c r="H51" s="801"/>
      <c r="I51" s="801"/>
      <c r="J51" s="801"/>
      <c r="K51" s="801"/>
      <c r="L51" s="801"/>
      <c r="M51" s="801"/>
      <c r="N51" s="801"/>
      <c r="O51" s="801"/>
      <c r="P51" s="801"/>
      <c r="Q51" s="801"/>
      <c r="R51" s="801"/>
      <c r="S51" s="801"/>
      <c r="T51" s="801"/>
      <c r="U51" s="801"/>
      <c r="V51" s="801"/>
      <c r="W51" s="801"/>
      <c r="X51" s="801"/>
      <c r="Y51" s="801"/>
      <c r="Z51" s="801"/>
      <c r="AA51" s="801"/>
      <c r="AB51" s="801"/>
      <c r="AC51" s="790"/>
      <c r="AD51" s="790"/>
      <c r="AE51" s="790"/>
      <c r="AF51" s="790"/>
      <c r="AG51" s="790"/>
      <c r="AH51" s="790"/>
      <c r="AI51" s="790"/>
      <c r="AJ51" s="790"/>
      <c r="AK51" s="790"/>
      <c r="AL51" s="790"/>
      <c r="AM51" s="790"/>
      <c r="AN51" s="790"/>
    </row>
    <row r="52" spans="1:40">
      <c r="A52" s="790"/>
      <c r="B52" s="801"/>
      <c r="C52" s="801"/>
      <c r="D52" s="801"/>
      <c r="E52" s="801"/>
      <c r="F52" s="801"/>
      <c r="G52" s="801"/>
      <c r="H52" s="801"/>
      <c r="I52" s="801"/>
      <c r="J52" s="801"/>
      <c r="K52" s="801"/>
      <c r="L52" s="801"/>
      <c r="M52" s="801"/>
      <c r="N52" s="801"/>
      <c r="O52" s="801"/>
      <c r="P52" s="801"/>
      <c r="Q52" s="801"/>
      <c r="R52" s="801"/>
      <c r="S52" s="801"/>
      <c r="T52" s="801"/>
      <c r="U52" s="801"/>
      <c r="V52" s="801"/>
      <c r="W52" s="801"/>
      <c r="X52" s="801"/>
      <c r="Y52" s="801"/>
      <c r="Z52" s="801"/>
      <c r="AA52" s="801"/>
      <c r="AB52" s="801"/>
      <c r="AC52" s="790"/>
      <c r="AD52" s="790"/>
      <c r="AE52" s="790"/>
      <c r="AF52" s="790"/>
      <c r="AG52" s="790"/>
      <c r="AH52" s="790"/>
      <c r="AI52" s="790"/>
      <c r="AJ52" s="790"/>
      <c r="AK52" s="790"/>
      <c r="AL52" s="790"/>
      <c r="AM52" s="790"/>
      <c r="AN52" s="790"/>
    </row>
    <row r="53" spans="1:40" ht="15" customHeight="1">
      <c r="A53" s="790"/>
      <c r="B53" s="801"/>
      <c r="C53" s="801"/>
      <c r="D53" s="801"/>
      <c r="E53" s="801"/>
      <c r="F53" s="801"/>
      <c r="G53" s="801"/>
      <c r="H53" s="801"/>
      <c r="I53" s="801"/>
      <c r="J53" s="801"/>
      <c r="K53" s="801"/>
      <c r="L53" s="801"/>
      <c r="M53" s="801"/>
      <c r="N53" s="801"/>
      <c r="O53" s="801"/>
      <c r="P53" s="801"/>
      <c r="Q53" s="801"/>
      <c r="R53" s="801"/>
      <c r="S53" s="801"/>
      <c r="T53" s="801"/>
      <c r="U53" s="801"/>
      <c r="V53" s="801"/>
      <c r="W53" s="801"/>
      <c r="X53" s="801"/>
      <c r="Y53" s="801"/>
      <c r="Z53" s="801"/>
      <c r="AA53" s="801"/>
      <c r="AB53" s="801"/>
      <c r="AC53" s="790"/>
      <c r="AD53" s="790"/>
      <c r="AE53" s="790"/>
      <c r="AF53" s="790"/>
      <c r="AG53" s="790"/>
      <c r="AH53" s="790"/>
      <c r="AI53" s="790"/>
      <c r="AJ53" s="790"/>
      <c r="AK53" s="790"/>
      <c r="AL53" s="790"/>
      <c r="AM53" s="790"/>
      <c r="AN53" s="790"/>
    </row>
    <row r="54" spans="1:40">
      <c r="A54" s="790"/>
      <c r="B54" s="801"/>
      <c r="C54" s="801"/>
      <c r="D54" s="801"/>
      <c r="E54" s="801"/>
      <c r="F54" s="801"/>
      <c r="G54" s="801"/>
      <c r="H54" s="801"/>
      <c r="I54" s="801"/>
      <c r="J54" s="801"/>
      <c r="K54" s="801"/>
      <c r="L54" s="801"/>
      <c r="M54" s="801"/>
      <c r="N54" s="801"/>
      <c r="O54" s="801"/>
      <c r="P54" s="801"/>
      <c r="Q54" s="801"/>
      <c r="R54" s="801"/>
      <c r="S54" s="801"/>
      <c r="T54" s="801"/>
      <c r="U54" s="801"/>
      <c r="V54" s="801"/>
      <c r="W54" s="801"/>
      <c r="X54" s="801"/>
      <c r="Y54" s="801"/>
      <c r="Z54" s="801"/>
      <c r="AA54" s="801"/>
      <c r="AB54" s="801"/>
      <c r="AC54" s="790"/>
      <c r="AD54" s="790"/>
      <c r="AE54" s="790"/>
      <c r="AF54" s="790"/>
      <c r="AG54" s="790"/>
      <c r="AH54" s="790"/>
      <c r="AI54" s="790"/>
      <c r="AJ54" s="790"/>
      <c r="AK54" s="790"/>
      <c r="AL54" s="790"/>
      <c r="AM54" s="790"/>
      <c r="AN54" s="790"/>
    </row>
    <row r="55" spans="1:40">
      <c r="A55" s="790"/>
      <c r="B55" s="801"/>
      <c r="C55" s="801"/>
      <c r="D55" s="801"/>
      <c r="E55" s="801"/>
      <c r="F55" s="801"/>
      <c r="G55" s="801"/>
      <c r="H55" s="801"/>
      <c r="I55" s="801"/>
      <c r="J55" s="801"/>
      <c r="K55" s="801"/>
      <c r="L55" s="801"/>
      <c r="M55" s="801"/>
      <c r="N55" s="801"/>
      <c r="O55" s="801"/>
      <c r="P55" s="801"/>
      <c r="Q55" s="801"/>
      <c r="R55" s="801"/>
      <c r="S55" s="801"/>
      <c r="T55" s="801"/>
      <c r="U55" s="801"/>
      <c r="V55" s="801"/>
      <c r="W55" s="801"/>
      <c r="X55" s="801"/>
      <c r="Y55" s="801"/>
      <c r="Z55" s="801"/>
      <c r="AA55" s="801"/>
      <c r="AB55" s="801"/>
      <c r="AC55" s="790"/>
      <c r="AD55" s="790"/>
      <c r="AE55" s="790"/>
      <c r="AF55" s="790"/>
      <c r="AG55" s="790"/>
      <c r="AH55" s="790"/>
      <c r="AI55" s="790"/>
      <c r="AJ55" s="790"/>
      <c r="AK55" s="790"/>
      <c r="AL55" s="790"/>
      <c r="AM55" s="790"/>
      <c r="AN55" s="790"/>
    </row>
    <row r="56" spans="1:40">
      <c r="A56" s="790"/>
      <c r="B56" s="801"/>
      <c r="C56" s="801"/>
      <c r="D56" s="801"/>
      <c r="E56" s="801"/>
      <c r="F56" s="801"/>
      <c r="G56" s="801"/>
      <c r="H56" s="801"/>
      <c r="I56" s="801"/>
      <c r="J56" s="801"/>
      <c r="K56" s="801"/>
      <c r="L56" s="801"/>
      <c r="M56" s="801"/>
      <c r="N56" s="801"/>
      <c r="O56" s="801"/>
      <c r="P56" s="801"/>
      <c r="Q56" s="801"/>
      <c r="R56" s="801"/>
      <c r="S56" s="801"/>
      <c r="T56" s="801"/>
      <c r="U56" s="801"/>
      <c r="V56" s="801"/>
      <c r="W56" s="801"/>
      <c r="X56" s="801"/>
      <c r="Y56" s="801"/>
      <c r="Z56" s="801"/>
      <c r="AA56" s="801"/>
      <c r="AB56" s="801"/>
      <c r="AC56" s="790"/>
      <c r="AD56" s="790"/>
      <c r="AE56" s="790"/>
      <c r="AF56" s="790"/>
      <c r="AG56" s="790"/>
      <c r="AH56" s="790"/>
      <c r="AI56" s="790"/>
      <c r="AJ56" s="790"/>
      <c r="AK56" s="790"/>
      <c r="AL56" s="790"/>
      <c r="AM56" s="790"/>
      <c r="AN56" s="790"/>
    </row>
    <row r="57" spans="1:40" ht="15" customHeight="1">
      <c r="A57" s="790"/>
      <c r="B57" s="801"/>
      <c r="C57" s="801"/>
      <c r="D57" s="801"/>
      <c r="E57" s="801"/>
      <c r="F57" s="801"/>
      <c r="G57" s="801"/>
      <c r="H57" s="801"/>
      <c r="I57" s="801"/>
      <c r="J57" s="801"/>
      <c r="K57" s="801"/>
      <c r="L57" s="801"/>
      <c r="M57" s="801"/>
      <c r="N57" s="801"/>
      <c r="O57" s="801"/>
      <c r="P57" s="801"/>
      <c r="Q57" s="801"/>
      <c r="R57" s="801"/>
      <c r="S57" s="801"/>
      <c r="T57" s="801"/>
      <c r="U57" s="801"/>
      <c r="V57" s="801"/>
      <c r="W57" s="801"/>
      <c r="X57" s="801"/>
      <c r="Y57" s="801"/>
      <c r="Z57" s="801"/>
      <c r="AA57" s="801"/>
      <c r="AB57" s="801"/>
      <c r="AC57" s="790"/>
      <c r="AD57" s="790"/>
      <c r="AE57" s="790"/>
      <c r="AF57" s="790"/>
      <c r="AG57" s="790"/>
      <c r="AH57" s="790"/>
      <c r="AI57" s="790"/>
      <c r="AJ57" s="790"/>
      <c r="AK57" s="790"/>
      <c r="AL57" s="790"/>
      <c r="AM57" s="790"/>
      <c r="AN57" s="790"/>
    </row>
    <row r="58" spans="1:40">
      <c r="A58" s="790"/>
      <c r="B58" s="801"/>
      <c r="C58" s="801"/>
      <c r="D58" s="801"/>
      <c r="E58" s="801"/>
      <c r="F58" s="801"/>
      <c r="G58" s="801"/>
      <c r="H58" s="801"/>
      <c r="I58" s="801"/>
      <c r="J58" s="801"/>
      <c r="K58" s="801"/>
      <c r="L58" s="801"/>
      <c r="M58" s="801"/>
      <c r="N58" s="801"/>
      <c r="O58" s="801"/>
      <c r="P58" s="801"/>
      <c r="Q58" s="801"/>
      <c r="R58" s="801"/>
      <c r="S58" s="801"/>
      <c r="T58" s="801"/>
      <c r="U58" s="801"/>
      <c r="V58" s="801"/>
      <c r="W58" s="801"/>
      <c r="X58" s="801"/>
      <c r="Y58" s="801"/>
      <c r="Z58" s="801"/>
      <c r="AA58" s="801"/>
      <c r="AB58" s="801"/>
      <c r="AC58" s="790"/>
      <c r="AD58" s="790"/>
      <c r="AE58" s="790"/>
      <c r="AF58" s="790"/>
      <c r="AG58" s="790"/>
      <c r="AH58" s="790"/>
      <c r="AI58" s="790"/>
      <c r="AJ58" s="790"/>
      <c r="AK58" s="790"/>
      <c r="AL58" s="790"/>
      <c r="AM58" s="790"/>
      <c r="AN58" s="790"/>
    </row>
    <row r="59" spans="1:40">
      <c r="A59" s="790"/>
      <c r="B59" s="801"/>
      <c r="C59" s="801"/>
      <c r="D59" s="801"/>
      <c r="E59" s="801"/>
      <c r="F59" s="801"/>
      <c r="G59" s="801"/>
      <c r="H59" s="801"/>
      <c r="I59" s="801"/>
      <c r="J59" s="801"/>
      <c r="K59" s="801"/>
      <c r="L59" s="801"/>
      <c r="M59" s="801"/>
      <c r="N59" s="801"/>
      <c r="O59" s="801"/>
      <c r="P59" s="801"/>
      <c r="Q59" s="801"/>
      <c r="R59" s="801"/>
      <c r="S59" s="801"/>
      <c r="T59" s="801"/>
      <c r="U59" s="801"/>
      <c r="V59" s="801"/>
      <c r="W59" s="801"/>
      <c r="X59" s="801"/>
      <c r="Y59" s="801"/>
      <c r="Z59" s="801"/>
      <c r="AA59" s="801"/>
      <c r="AB59" s="801"/>
      <c r="AC59" s="790"/>
      <c r="AD59" s="790"/>
      <c r="AE59" s="790"/>
      <c r="AF59" s="790"/>
      <c r="AG59" s="790"/>
      <c r="AH59" s="790"/>
      <c r="AI59" s="790"/>
      <c r="AJ59" s="790"/>
      <c r="AK59" s="790"/>
      <c r="AL59" s="790"/>
      <c r="AM59" s="790"/>
      <c r="AN59" s="790"/>
    </row>
    <row r="60" spans="1:40">
      <c r="A60" s="790"/>
      <c r="B60" s="801"/>
      <c r="C60" s="801"/>
      <c r="D60" s="801"/>
      <c r="E60" s="801"/>
      <c r="F60" s="801"/>
      <c r="G60" s="801"/>
      <c r="H60" s="801"/>
      <c r="I60" s="801"/>
      <c r="J60" s="801"/>
      <c r="K60" s="801"/>
      <c r="L60" s="801"/>
      <c r="M60" s="801"/>
      <c r="N60" s="801"/>
      <c r="O60" s="801"/>
      <c r="P60" s="801"/>
      <c r="Q60" s="801"/>
      <c r="R60" s="801"/>
      <c r="S60" s="801"/>
      <c r="T60" s="801"/>
      <c r="U60" s="801"/>
      <c r="V60" s="801"/>
      <c r="W60" s="801"/>
      <c r="X60" s="801"/>
      <c r="Y60" s="801"/>
      <c r="Z60" s="801"/>
      <c r="AA60" s="801"/>
      <c r="AB60" s="801"/>
      <c r="AC60" s="790"/>
      <c r="AD60" s="790"/>
      <c r="AE60" s="790"/>
      <c r="AF60" s="790"/>
      <c r="AG60" s="790"/>
      <c r="AH60" s="790"/>
      <c r="AI60" s="790"/>
      <c r="AJ60" s="790"/>
      <c r="AK60" s="790"/>
      <c r="AL60" s="790"/>
      <c r="AM60" s="790"/>
      <c r="AN60" s="790"/>
    </row>
    <row r="61" spans="1:40">
      <c r="A61" s="790"/>
      <c r="B61" s="801"/>
      <c r="C61" s="801"/>
      <c r="D61" s="801"/>
      <c r="E61" s="801"/>
      <c r="F61" s="801"/>
      <c r="G61" s="801"/>
      <c r="H61" s="801"/>
      <c r="I61" s="801"/>
      <c r="J61" s="801"/>
      <c r="K61" s="801"/>
      <c r="L61" s="801"/>
      <c r="M61" s="801"/>
      <c r="N61" s="801"/>
      <c r="O61" s="801"/>
      <c r="P61" s="801"/>
      <c r="Q61" s="801"/>
      <c r="R61" s="801"/>
      <c r="S61" s="801"/>
      <c r="T61" s="801"/>
      <c r="U61" s="801"/>
      <c r="V61" s="801"/>
      <c r="W61" s="801"/>
      <c r="X61" s="801"/>
      <c r="Y61" s="801"/>
      <c r="Z61" s="801"/>
      <c r="AA61" s="801"/>
      <c r="AB61" s="801"/>
      <c r="AC61" s="790"/>
      <c r="AD61" s="790"/>
      <c r="AE61" s="790"/>
      <c r="AF61" s="790"/>
      <c r="AG61" s="790"/>
      <c r="AH61" s="790"/>
      <c r="AI61" s="790"/>
      <c r="AJ61" s="790"/>
      <c r="AK61" s="790"/>
      <c r="AL61" s="790"/>
      <c r="AM61" s="790"/>
      <c r="AN61" s="790"/>
    </row>
    <row r="62" spans="1:40">
      <c r="A62" s="790"/>
      <c r="B62" s="801"/>
      <c r="C62" s="801"/>
      <c r="D62" s="801"/>
      <c r="E62" s="801"/>
      <c r="F62" s="801"/>
      <c r="G62" s="801"/>
      <c r="H62" s="801"/>
      <c r="I62" s="801"/>
      <c r="J62" s="801"/>
      <c r="K62" s="801"/>
      <c r="L62" s="801"/>
      <c r="M62" s="801"/>
      <c r="N62" s="801"/>
      <c r="O62" s="801"/>
      <c r="P62" s="801"/>
      <c r="Q62" s="801"/>
      <c r="R62" s="801"/>
      <c r="S62" s="801"/>
      <c r="T62" s="801"/>
      <c r="U62" s="801"/>
      <c r="V62" s="801"/>
      <c r="W62" s="801"/>
      <c r="X62" s="801"/>
      <c r="Y62" s="801"/>
      <c r="Z62" s="801"/>
      <c r="AA62" s="801"/>
      <c r="AB62" s="801"/>
      <c r="AC62" s="790"/>
      <c r="AD62" s="790"/>
      <c r="AE62" s="790"/>
      <c r="AF62" s="790"/>
      <c r="AG62" s="790"/>
      <c r="AH62" s="790"/>
      <c r="AI62" s="790"/>
      <c r="AJ62" s="790"/>
      <c r="AK62" s="790"/>
      <c r="AL62" s="790"/>
      <c r="AM62" s="790"/>
      <c r="AN62" s="790"/>
    </row>
    <row r="63" spans="1:40">
      <c r="A63" s="790"/>
      <c r="B63" s="801"/>
      <c r="C63" s="801"/>
      <c r="D63" s="801"/>
      <c r="E63" s="801"/>
      <c r="F63" s="801"/>
      <c r="G63" s="801"/>
      <c r="H63" s="801"/>
      <c r="I63" s="801"/>
      <c r="J63" s="801"/>
      <c r="K63" s="801"/>
      <c r="L63" s="801"/>
      <c r="M63" s="801"/>
      <c r="N63" s="801"/>
      <c r="O63" s="801"/>
      <c r="P63" s="801"/>
      <c r="Q63" s="801"/>
      <c r="R63" s="801"/>
      <c r="S63" s="801"/>
      <c r="T63" s="801"/>
      <c r="U63" s="801"/>
      <c r="V63" s="801"/>
      <c r="W63" s="801"/>
      <c r="X63" s="801"/>
      <c r="Y63" s="801"/>
      <c r="Z63" s="801"/>
      <c r="AA63" s="801"/>
      <c r="AB63" s="801"/>
      <c r="AC63" s="790"/>
      <c r="AD63" s="790"/>
      <c r="AE63" s="790"/>
      <c r="AF63" s="790"/>
      <c r="AG63" s="790"/>
      <c r="AH63" s="790"/>
      <c r="AI63" s="790"/>
      <c r="AJ63" s="790"/>
      <c r="AK63" s="790"/>
      <c r="AL63" s="790"/>
      <c r="AM63" s="790"/>
      <c r="AN63" s="790"/>
    </row>
    <row r="64" spans="1:40">
      <c r="A64" s="790"/>
      <c r="B64" s="801"/>
      <c r="C64" s="801"/>
      <c r="D64" s="801"/>
      <c r="E64" s="801"/>
      <c r="F64" s="801"/>
      <c r="G64" s="801"/>
      <c r="H64" s="801"/>
      <c r="I64" s="801"/>
      <c r="J64" s="801"/>
      <c r="K64" s="801"/>
      <c r="L64" s="801"/>
      <c r="M64" s="801"/>
      <c r="N64" s="801"/>
      <c r="O64" s="801"/>
      <c r="P64" s="801"/>
      <c r="Q64" s="801"/>
      <c r="R64" s="801"/>
      <c r="S64" s="801"/>
      <c r="T64" s="801"/>
      <c r="U64" s="801"/>
      <c r="V64" s="801"/>
      <c r="W64" s="801"/>
      <c r="X64" s="801"/>
      <c r="Y64" s="801"/>
      <c r="Z64" s="801"/>
      <c r="AA64" s="801"/>
      <c r="AB64" s="801"/>
      <c r="AC64" s="790"/>
      <c r="AD64" s="790"/>
      <c r="AE64" s="790"/>
      <c r="AF64" s="790"/>
      <c r="AG64" s="790"/>
      <c r="AH64" s="790"/>
      <c r="AI64" s="790"/>
      <c r="AJ64" s="790"/>
      <c r="AK64" s="790"/>
      <c r="AL64" s="790"/>
      <c r="AM64" s="790"/>
      <c r="AN64" s="790"/>
    </row>
    <row r="65" spans="1:40">
      <c r="A65" s="790"/>
      <c r="B65" s="801"/>
      <c r="C65" s="801"/>
      <c r="D65" s="801"/>
      <c r="E65" s="801"/>
      <c r="F65" s="801"/>
      <c r="G65" s="801"/>
      <c r="H65" s="801"/>
      <c r="I65" s="801"/>
      <c r="J65" s="801"/>
      <c r="K65" s="801"/>
      <c r="L65" s="801"/>
      <c r="M65" s="801"/>
      <c r="N65" s="801"/>
      <c r="O65" s="801"/>
      <c r="P65" s="801"/>
      <c r="Q65" s="801"/>
      <c r="R65" s="801"/>
      <c r="S65" s="801"/>
      <c r="T65" s="801"/>
      <c r="U65" s="801"/>
      <c r="V65" s="801"/>
      <c r="W65" s="801"/>
      <c r="X65" s="801"/>
      <c r="Y65" s="801"/>
      <c r="Z65" s="801"/>
      <c r="AA65" s="801"/>
      <c r="AB65" s="801"/>
      <c r="AC65" s="790"/>
      <c r="AD65" s="790"/>
      <c r="AE65" s="790"/>
      <c r="AF65" s="790"/>
      <c r="AG65" s="790"/>
      <c r="AH65" s="790"/>
      <c r="AI65" s="790"/>
      <c r="AJ65" s="790"/>
      <c r="AK65" s="790"/>
      <c r="AL65" s="790"/>
      <c r="AM65" s="790"/>
      <c r="AN65" s="790"/>
    </row>
    <row r="66" spans="1:40">
      <c r="A66" s="790"/>
      <c r="B66" s="801"/>
      <c r="C66" s="801"/>
      <c r="D66" s="801"/>
      <c r="E66" s="801"/>
      <c r="F66" s="801"/>
      <c r="G66" s="801"/>
      <c r="H66" s="801"/>
      <c r="I66" s="801"/>
      <c r="J66" s="801"/>
      <c r="K66" s="801"/>
      <c r="L66" s="801"/>
      <c r="M66" s="801"/>
      <c r="N66" s="801"/>
      <c r="O66" s="801"/>
      <c r="P66" s="801"/>
      <c r="Q66" s="801"/>
      <c r="R66" s="801"/>
      <c r="S66" s="801"/>
      <c r="T66" s="801"/>
      <c r="U66" s="801"/>
      <c r="V66" s="801"/>
      <c r="W66" s="801"/>
      <c r="X66" s="801"/>
      <c r="Y66" s="801"/>
      <c r="Z66" s="801"/>
      <c r="AA66" s="801"/>
      <c r="AB66" s="801"/>
      <c r="AC66" s="790"/>
      <c r="AD66" s="790"/>
      <c r="AE66" s="790"/>
      <c r="AF66" s="790"/>
      <c r="AG66" s="790"/>
      <c r="AH66" s="790"/>
      <c r="AI66" s="790"/>
      <c r="AJ66" s="790"/>
      <c r="AK66" s="790"/>
      <c r="AL66" s="790"/>
      <c r="AM66" s="790"/>
      <c r="AN66" s="790"/>
    </row>
    <row r="67" spans="1:40">
      <c r="A67" s="790"/>
      <c r="B67" s="801"/>
      <c r="C67" s="801"/>
      <c r="D67" s="801"/>
      <c r="E67" s="801"/>
      <c r="F67" s="801"/>
      <c r="G67" s="801"/>
      <c r="H67" s="801"/>
      <c r="I67" s="801"/>
      <c r="J67" s="801"/>
      <c r="K67" s="801"/>
      <c r="L67" s="801"/>
      <c r="M67" s="801"/>
      <c r="N67" s="801"/>
      <c r="O67" s="801"/>
      <c r="P67" s="801"/>
      <c r="Q67" s="801"/>
      <c r="R67" s="801"/>
      <c r="S67" s="801"/>
      <c r="T67" s="801"/>
      <c r="U67" s="801"/>
      <c r="V67" s="801"/>
      <c r="W67" s="801"/>
      <c r="X67" s="801"/>
      <c r="Y67" s="801"/>
      <c r="Z67" s="801"/>
      <c r="AA67" s="801"/>
      <c r="AB67" s="801"/>
      <c r="AC67" s="790"/>
      <c r="AD67" s="790"/>
      <c r="AE67" s="790"/>
      <c r="AF67" s="790"/>
      <c r="AG67" s="790"/>
      <c r="AH67" s="790"/>
      <c r="AI67" s="790"/>
      <c r="AJ67" s="790"/>
      <c r="AK67" s="790"/>
      <c r="AL67" s="790"/>
      <c r="AM67" s="790"/>
      <c r="AN67" s="790"/>
    </row>
    <row r="68" spans="1:40">
      <c r="A68" s="790"/>
      <c r="B68" s="801"/>
      <c r="C68" s="801"/>
      <c r="D68" s="801"/>
      <c r="E68" s="801"/>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790"/>
      <c r="AD68" s="790"/>
      <c r="AE68" s="790"/>
      <c r="AF68" s="790"/>
      <c r="AG68" s="790"/>
      <c r="AH68" s="790"/>
      <c r="AI68" s="790"/>
      <c r="AJ68" s="790"/>
      <c r="AK68" s="790"/>
      <c r="AL68" s="790"/>
      <c r="AM68" s="790"/>
      <c r="AN68" s="790"/>
    </row>
    <row r="69" spans="1:40">
      <c r="A69" s="790"/>
      <c r="B69" s="801"/>
      <c r="C69" s="801"/>
      <c r="D69" s="801"/>
      <c r="E69" s="801"/>
      <c r="F69" s="801"/>
      <c r="G69" s="801"/>
      <c r="H69" s="801"/>
      <c r="I69" s="801"/>
      <c r="J69" s="801"/>
      <c r="K69" s="801"/>
      <c r="L69" s="801"/>
      <c r="M69" s="801"/>
      <c r="N69" s="801"/>
      <c r="O69" s="801"/>
      <c r="P69" s="801"/>
      <c r="Q69" s="801"/>
      <c r="R69" s="801"/>
      <c r="S69" s="801"/>
      <c r="T69" s="801"/>
      <c r="U69" s="801"/>
      <c r="V69" s="801"/>
      <c r="W69" s="801"/>
      <c r="X69" s="801"/>
      <c r="Y69" s="801"/>
      <c r="Z69" s="801"/>
      <c r="AA69" s="801"/>
      <c r="AB69" s="801"/>
      <c r="AC69" s="790"/>
      <c r="AD69" s="790"/>
      <c r="AE69" s="790"/>
      <c r="AF69" s="790"/>
      <c r="AG69" s="790"/>
      <c r="AH69" s="790"/>
      <c r="AI69" s="790"/>
      <c r="AJ69" s="790"/>
      <c r="AK69" s="790"/>
      <c r="AL69" s="790"/>
      <c r="AM69" s="790"/>
      <c r="AN69" s="790"/>
    </row>
    <row r="70" spans="1:40">
      <c r="A70" s="790"/>
      <c r="B70" s="801"/>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801"/>
      <c r="AB70" s="801"/>
      <c r="AC70" s="790"/>
      <c r="AD70" s="790"/>
      <c r="AE70" s="790"/>
      <c r="AF70" s="790"/>
      <c r="AG70" s="790"/>
      <c r="AH70" s="790"/>
      <c r="AI70" s="790"/>
      <c r="AJ70" s="790"/>
      <c r="AK70" s="790"/>
      <c r="AL70" s="790"/>
      <c r="AM70" s="790"/>
      <c r="AN70" s="790"/>
    </row>
    <row r="71" spans="1:40">
      <c r="A71" s="790"/>
      <c r="B71" s="801"/>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B71" s="801"/>
      <c r="AC71" s="790"/>
      <c r="AD71" s="790"/>
      <c r="AE71" s="790"/>
      <c r="AF71" s="790"/>
      <c r="AG71" s="790"/>
      <c r="AH71" s="790"/>
      <c r="AI71" s="790"/>
      <c r="AJ71" s="790"/>
      <c r="AK71" s="790"/>
      <c r="AL71" s="790"/>
      <c r="AM71" s="790"/>
      <c r="AN71" s="790"/>
    </row>
    <row r="72" spans="1:40">
      <c r="A72" s="790"/>
      <c r="B72" s="801"/>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B72" s="801"/>
      <c r="AC72" s="790"/>
      <c r="AD72" s="790"/>
      <c r="AE72" s="790"/>
      <c r="AF72" s="790"/>
      <c r="AG72" s="790"/>
      <c r="AH72" s="790"/>
      <c r="AI72" s="790"/>
      <c r="AJ72" s="790"/>
      <c r="AK72" s="790"/>
      <c r="AL72" s="790"/>
      <c r="AM72" s="790"/>
      <c r="AN72" s="790"/>
    </row>
    <row r="73" spans="1:40">
      <c r="A73" s="790"/>
      <c r="B73" s="801"/>
      <c r="C73" s="801"/>
      <c r="D73" s="801"/>
      <c r="E73" s="801"/>
      <c r="F73" s="801"/>
      <c r="G73" s="801"/>
      <c r="H73" s="801"/>
      <c r="I73" s="801"/>
      <c r="J73" s="801"/>
      <c r="K73" s="801"/>
      <c r="L73" s="801"/>
      <c r="M73" s="801"/>
      <c r="N73" s="801"/>
      <c r="O73" s="801"/>
      <c r="P73" s="801"/>
      <c r="Q73" s="801"/>
      <c r="R73" s="801"/>
      <c r="S73" s="801"/>
      <c r="T73" s="801"/>
      <c r="U73" s="801"/>
      <c r="V73" s="801"/>
      <c r="W73" s="801"/>
      <c r="X73" s="801"/>
      <c r="Y73" s="801"/>
      <c r="Z73" s="801"/>
      <c r="AA73" s="801"/>
      <c r="AB73" s="801"/>
      <c r="AC73" s="790"/>
      <c r="AD73" s="790"/>
      <c r="AE73" s="790"/>
      <c r="AF73" s="790"/>
      <c r="AG73" s="790"/>
      <c r="AH73" s="790"/>
      <c r="AI73" s="790"/>
      <c r="AJ73" s="790"/>
      <c r="AK73" s="790"/>
      <c r="AL73" s="790"/>
      <c r="AM73" s="790"/>
      <c r="AN73" s="790"/>
    </row>
    <row r="74" spans="1:40">
      <c r="A74" s="790"/>
      <c r="B74" s="801"/>
      <c r="C74" s="801"/>
      <c r="D74" s="801"/>
      <c r="E74" s="801"/>
      <c r="F74" s="801"/>
      <c r="G74" s="801"/>
      <c r="H74" s="801"/>
      <c r="I74" s="801"/>
      <c r="J74" s="801"/>
      <c r="K74" s="801"/>
      <c r="L74" s="801"/>
      <c r="M74" s="801"/>
      <c r="N74" s="801"/>
      <c r="O74" s="801"/>
      <c r="P74" s="801"/>
      <c r="Q74" s="801"/>
      <c r="R74" s="801"/>
      <c r="S74" s="801"/>
      <c r="T74" s="801"/>
      <c r="U74" s="801"/>
      <c r="V74" s="801"/>
      <c r="W74" s="801"/>
      <c r="X74" s="801"/>
      <c r="Y74" s="801"/>
      <c r="Z74" s="801"/>
      <c r="AA74" s="801"/>
      <c r="AB74" s="801"/>
      <c r="AC74" s="790"/>
      <c r="AD74" s="790"/>
      <c r="AE74" s="790"/>
      <c r="AF74" s="790"/>
      <c r="AG74" s="790"/>
      <c r="AH74" s="790"/>
      <c r="AI74" s="790"/>
      <c r="AJ74" s="790"/>
      <c r="AK74" s="790"/>
      <c r="AL74" s="790"/>
      <c r="AM74" s="790"/>
      <c r="AN74" s="790"/>
    </row>
    <row r="75" spans="1:40">
      <c r="A75" s="790"/>
      <c r="B75" s="801"/>
      <c r="C75" s="801"/>
      <c r="D75" s="801"/>
      <c r="E75" s="801"/>
      <c r="F75" s="801"/>
      <c r="G75" s="801"/>
      <c r="H75" s="801"/>
      <c r="I75" s="801"/>
      <c r="J75" s="801"/>
      <c r="K75" s="801"/>
      <c r="L75" s="801"/>
      <c r="M75" s="801"/>
      <c r="N75" s="801"/>
      <c r="O75" s="801"/>
      <c r="P75" s="801"/>
      <c r="Q75" s="801"/>
      <c r="R75" s="801"/>
      <c r="S75" s="801"/>
      <c r="T75" s="801"/>
      <c r="U75" s="801"/>
      <c r="V75" s="801"/>
      <c r="W75" s="801"/>
      <c r="X75" s="801"/>
      <c r="Y75" s="801"/>
      <c r="Z75" s="801"/>
      <c r="AA75" s="801"/>
      <c r="AB75" s="801"/>
      <c r="AC75" s="790"/>
      <c r="AD75" s="790"/>
      <c r="AE75" s="790"/>
      <c r="AF75" s="790"/>
      <c r="AG75" s="790"/>
      <c r="AH75" s="790"/>
      <c r="AI75" s="790"/>
      <c r="AJ75" s="790"/>
      <c r="AK75" s="790"/>
      <c r="AL75" s="790"/>
      <c r="AM75" s="790"/>
      <c r="AN75" s="790"/>
    </row>
    <row r="76" spans="1:40">
      <c r="A76" s="790"/>
      <c r="B76" s="801"/>
      <c r="C76" s="801"/>
      <c r="D76" s="801"/>
      <c r="E76" s="801"/>
      <c r="F76" s="801"/>
      <c r="G76" s="801"/>
      <c r="H76" s="801"/>
      <c r="I76" s="801"/>
      <c r="J76" s="801"/>
      <c r="K76" s="801"/>
      <c r="L76" s="801"/>
      <c r="M76" s="801"/>
      <c r="N76" s="801"/>
      <c r="O76" s="801"/>
      <c r="P76" s="801"/>
      <c r="Q76" s="801"/>
      <c r="R76" s="801"/>
      <c r="S76" s="801"/>
      <c r="T76" s="801"/>
      <c r="U76" s="801"/>
      <c r="V76" s="801"/>
      <c r="W76" s="801"/>
      <c r="X76" s="801"/>
      <c r="Y76" s="801"/>
      <c r="Z76" s="801"/>
      <c r="AA76" s="801"/>
      <c r="AB76" s="801"/>
      <c r="AC76" s="790"/>
      <c r="AD76" s="790"/>
      <c r="AE76" s="790"/>
      <c r="AF76" s="790"/>
      <c r="AG76" s="790"/>
      <c r="AH76" s="790"/>
      <c r="AI76" s="790"/>
      <c r="AJ76" s="790"/>
      <c r="AK76" s="790"/>
      <c r="AL76" s="790"/>
      <c r="AM76" s="790"/>
      <c r="AN76" s="790"/>
    </row>
    <row r="77" spans="1:40">
      <c r="A77" s="790"/>
      <c r="B77" s="801"/>
      <c r="C77" s="801"/>
      <c r="D77" s="801"/>
      <c r="E77" s="801"/>
      <c r="F77" s="801"/>
      <c r="G77" s="801"/>
      <c r="H77" s="801"/>
      <c r="I77" s="801"/>
      <c r="J77" s="801"/>
      <c r="K77" s="801"/>
      <c r="L77" s="801"/>
      <c r="M77" s="801"/>
      <c r="N77" s="801"/>
      <c r="O77" s="801"/>
      <c r="P77" s="801"/>
      <c r="Q77" s="801"/>
      <c r="R77" s="801"/>
      <c r="S77" s="801"/>
      <c r="T77" s="801"/>
      <c r="U77" s="801"/>
      <c r="V77" s="801"/>
      <c r="W77" s="801"/>
      <c r="X77" s="801"/>
      <c r="Y77" s="801"/>
      <c r="Z77" s="801"/>
      <c r="AA77" s="801"/>
      <c r="AB77" s="801"/>
      <c r="AC77" s="790"/>
      <c r="AD77" s="790"/>
      <c r="AE77" s="790"/>
      <c r="AF77" s="790"/>
      <c r="AG77" s="790"/>
      <c r="AH77" s="790"/>
      <c r="AI77" s="790"/>
      <c r="AJ77" s="790"/>
      <c r="AK77" s="790"/>
      <c r="AL77" s="790"/>
      <c r="AM77" s="790"/>
      <c r="AN77" s="790"/>
    </row>
    <row r="78" spans="1:40">
      <c r="A78" s="790"/>
      <c r="B78" s="801"/>
      <c r="C78" s="801"/>
      <c r="D78" s="801"/>
      <c r="E78" s="801"/>
      <c r="F78" s="801"/>
      <c r="G78" s="801"/>
      <c r="H78" s="801"/>
      <c r="I78" s="801"/>
      <c r="J78" s="801"/>
      <c r="K78" s="801"/>
      <c r="L78" s="801"/>
      <c r="M78" s="801"/>
      <c r="N78" s="801"/>
      <c r="O78" s="801"/>
      <c r="P78" s="801"/>
      <c r="Q78" s="801"/>
      <c r="R78" s="801"/>
      <c r="S78" s="801"/>
      <c r="T78" s="801"/>
      <c r="U78" s="801"/>
      <c r="V78" s="801"/>
      <c r="W78" s="801"/>
      <c r="X78" s="801"/>
      <c r="Y78" s="801"/>
      <c r="Z78" s="801"/>
      <c r="AA78" s="801"/>
      <c r="AB78" s="801"/>
      <c r="AC78" s="790"/>
      <c r="AD78" s="790"/>
      <c r="AE78" s="790"/>
      <c r="AF78" s="790"/>
      <c r="AG78" s="790"/>
      <c r="AH78" s="790"/>
      <c r="AI78" s="790"/>
      <c r="AJ78" s="790"/>
      <c r="AK78" s="790"/>
      <c r="AL78" s="790"/>
      <c r="AM78" s="790"/>
      <c r="AN78" s="790"/>
    </row>
    <row r="79" spans="1:40">
      <c r="A79" s="790"/>
      <c r="B79" s="801"/>
      <c r="C79" s="801"/>
      <c r="D79" s="801"/>
      <c r="E79" s="801"/>
      <c r="F79" s="801"/>
      <c r="G79" s="801"/>
      <c r="H79" s="801"/>
      <c r="I79" s="801"/>
      <c r="J79" s="801"/>
      <c r="K79" s="801"/>
      <c r="L79" s="801"/>
      <c r="M79" s="801"/>
      <c r="N79" s="801"/>
      <c r="O79" s="801"/>
      <c r="P79" s="801"/>
      <c r="Q79" s="801"/>
      <c r="R79" s="801"/>
      <c r="S79" s="801"/>
      <c r="T79" s="801"/>
      <c r="U79" s="801"/>
      <c r="V79" s="801"/>
      <c r="W79" s="801"/>
      <c r="X79" s="801"/>
      <c r="Y79" s="801"/>
      <c r="Z79" s="801"/>
      <c r="AA79" s="801"/>
      <c r="AB79" s="801"/>
      <c r="AC79" s="790"/>
      <c r="AD79" s="790"/>
      <c r="AE79" s="790"/>
      <c r="AF79" s="790"/>
      <c r="AG79" s="790"/>
      <c r="AH79" s="790"/>
      <c r="AI79" s="790"/>
      <c r="AJ79" s="790"/>
      <c r="AK79" s="790"/>
      <c r="AL79" s="790"/>
      <c r="AM79" s="790"/>
      <c r="AN79" s="790"/>
    </row>
    <row r="80" spans="1:40">
      <c r="A80" s="790"/>
      <c r="B80" s="801"/>
      <c r="C80" s="801"/>
      <c r="D80" s="801"/>
      <c r="E80" s="801"/>
      <c r="F80" s="801"/>
      <c r="G80" s="801"/>
      <c r="H80" s="801"/>
      <c r="I80" s="801"/>
      <c r="J80" s="801"/>
      <c r="K80" s="801"/>
      <c r="L80" s="801"/>
      <c r="M80" s="801"/>
      <c r="N80" s="801"/>
      <c r="O80" s="801"/>
      <c r="P80" s="801"/>
      <c r="Q80" s="801"/>
      <c r="R80" s="801"/>
      <c r="S80" s="801"/>
      <c r="T80" s="801"/>
      <c r="U80" s="801"/>
      <c r="V80" s="801"/>
      <c r="W80" s="801"/>
      <c r="X80" s="801"/>
      <c r="Y80" s="801"/>
      <c r="Z80" s="801"/>
      <c r="AA80" s="801"/>
      <c r="AB80" s="801"/>
      <c r="AC80" s="790"/>
      <c r="AD80" s="790"/>
      <c r="AE80" s="790"/>
      <c r="AF80" s="790"/>
      <c r="AG80" s="790"/>
      <c r="AH80" s="790"/>
      <c r="AI80" s="790"/>
      <c r="AJ80" s="790"/>
      <c r="AK80" s="790"/>
      <c r="AL80" s="790"/>
      <c r="AM80" s="790"/>
      <c r="AN80" s="790"/>
    </row>
    <row r="81" spans="1:40">
      <c r="A81" s="790"/>
      <c r="B81" s="801"/>
      <c r="C81" s="801"/>
      <c r="D81" s="801"/>
      <c r="E81" s="801"/>
      <c r="F81" s="801"/>
      <c r="G81" s="801"/>
      <c r="H81" s="801"/>
      <c r="I81" s="801"/>
      <c r="J81" s="801"/>
      <c r="K81" s="801"/>
      <c r="L81" s="801"/>
      <c r="M81" s="801"/>
      <c r="N81" s="801"/>
      <c r="O81" s="801"/>
      <c r="P81" s="801"/>
      <c r="Q81" s="801"/>
      <c r="R81" s="801"/>
      <c r="S81" s="801"/>
      <c r="T81" s="801"/>
      <c r="U81" s="801"/>
      <c r="V81" s="801"/>
      <c r="W81" s="801"/>
      <c r="X81" s="801"/>
      <c r="Y81" s="801"/>
      <c r="Z81" s="801"/>
      <c r="AA81" s="801"/>
      <c r="AB81" s="801"/>
      <c r="AC81" s="790"/>
      <c r="AD81" s="790"/>
      <c r="AE81" s="790"/>
      <c r="AF81" s="790"/>
      <c r="AG81" s="790"/>
      <c r="AH81" s="790"/>
      <c r="AI81" s="790"/>
      <c r="AJ81" s="790"/>
      <c r="AK81" s="790"/>
      <c r="AL81" s="790"/>
      <c r="AM81" s="790"/>
      <c r="AN81" s="790"/>
    </row>
    <row r="82" spans="1:40">
      <c r="A82" s="790"/>
      <c r="B82" s="801"/>
      <c r="C82" s="801"/>
      <c r="D82" s="801"/>
      <c r="E82" s="801"/>
      <c r="F82" s="801"/>
      <c r="G82" s="801"/>
      <c r="H82" s="801"/>
      <c r="I82" s="801"/>
      <c r="J82" s="801"/>
      <c r="K82" s="801"/>
      <c r="L82" s="801"/>
      <c r="M82" s="801"/>
      <c r="N82" s="801"/>
      <c r="O82" s="801"/>
      <c r="P82" s="801"/>
      <c r="Q82" s="801"/>
      <c r="R82" s="801"/>
      <c r="S82" s="801"/>
      <c r="T82" s="801"/>
      <c r="U82" s="801"/>
      <c r="V82" s="801"/>
      <c r="W82" s="801"/>
      <c r="X82" s="801"/>
      <c r="Y82" s="801"/>
      <c r="Z82" s="801"/>
      <c r="AA82" s="801"/>
      <c r="AB82" s="801"/>
      <c r="AC82" s="790"/>
      <c r="AD82" s="790"/>
      <c r="AE82" s="790"/>
      <c r="AF82" s="790"/>
      <c r="AG82" s="790"/>
      <c r="AH82" s="790"/>
      <c r="AI82" s="790"/>
      <c r="AJ82" s="790"/>
      <c r="AK82" s="790"/>
      <c r="AL82" s="790"/>
      <c r="AM82" s="790"/>
      <c r="AN82" s="790"/>
    </row>
    <row r="83" spans="1:40">
      <c r="A83" s="790"/>
      <c r="B83" s="801"/>
      <c r="C83" s="801"/>
      <c r="D83" s="801"/>
      <c r="E83" s="801"/>
      <c r="F83" s="801"/>
      <c r="G83" s="801"/>
      <c r="H83" s="801"/>
      <c r="I83" s="801"/>
      <c r="J83" s="801"/>
      <c r="K83" s="801"/>
      <c r="L83" s="801"/>
      <c r="M83" s="801"/>
      <c r="N83" s="801"/>
      <c r="O83" s="801"/>
      <c r="P83" s="801"/>
      <c r="Q83" s="801"/>
      <c r="R83" s="801"/>
      <c r="S83" s="801"/>
      <c r="T83" s="801"/>
      <c r="U83" s="801"/>
      <c r="V83" s="801"/>
      <c r="W83" s="801"/>
      <c r="X83" s="801"/>
      <c r="Y83" s="801"/>
      <c r="Z83" s="801"/>
      <c r="AA83" s="801"/>
      <c r="AB83" s="801"/>
      <c r="AC83" s="790"/>
      <c r="AD83" s="790"/>
      <c r="AE83" s="790"/>
      <c r="AF83" s="790"/>
      <c r="AG83" s="790"/>
      <c r="AH83" s="790"/>
      <c r="AI83" s="790"/>
      <c r="AJ83" s="790"/>
      <c r="AK83" s="790"/>
      <c r="AL83" s="790"/>
      <c r="AM83" s="790"/>
      <c r="AN83" s="790"/>
    </row>
    <row r="84" spans="1:40">
      <c r="A84" s="790"/>
      <c r="B84" s="801"/>
      <c r="C84" s="801"/>
      <c r="D84" s="801"/>
      <c r="E84" s="801"/>
      <c r="F84" s="801"/>
      <c r="G84" s="801"/>
      <c r="H84" s="801"/>
      <c r="I84" s="801"/>
      <c r="J84" s="801"/>
      <c r="K84" s="801"/>
      <c r="L84" s="801"/>
      <c r="M84" s="801"/>
      <c r="N84" s="801"/>
      <c r="O84" s="801"/>
      <c r="P84" s="801"/>
      <c r="Q84" s="801"/>
      <c r="R84" s="801"/>
      <c r="S84" s="801"/>
      <c r="T84" s="801"/>
      <c r="U84" s="801"/>
      <c r="V84" s="801"/>
      <c r="W84" s="801"/>
      <c r="X84" s="801"/>
      <c r="Y84" s="801"/>
      <c r="Z84" s="801"/>
      <c r="AA84" s="801"/>
      <c r="AB84" s="801"/>
      <c r="AC84" s="790"/>
      <c r="AD84" s="790"/>
      <c r="AE84" s="790"/>
      <c r="AF84" s="790"/>
      <c r="AG84" s="790"/>
      <c r="AH84" s="790"/>
      <c r="AI84" s="790"/>
      <c r="AJ84" s="790"/>
      <c r="AK84" s="790"/>
      <c r="AL84" s="790"/>
      <c r="AM84" s="790"/>
      <c r="AN84" s="790"/>
    </row>
    <row r="85" spans="1:40">
      <c r="A85" s="790"/>
      <c r="B85" s="801"/>
      <c r="C85" s="801"/>
      <c r="D85" s="801"/>
      <c r="E85" s="801"/>
      <c r="F85" s="801"/>
      <c r="G85" s="801"/>
      <c r="H85" s="801"/>
      <c r="I85" s="801"/>
      <c r="J85" s="801"/>
      <c r="K85" s="801"/>
      <c r="L85" s="801"/>
      <c r="M85" s="801"/>
      <c r="N85" s="801"/>
      <c r="O85" s="801"/>
      <c r="P85" s="801"/>
      <c r="Q85" s="801"/>
      <c r="R85" s="801"/>
      <c r="S85" s="801"/>
      <c r="T85" s="801"/>
      <c r="U85" s="801"/>
      <c r="V85" s="801"/>
      <c r="W85" s="801"/>
      <c r="X85" s="801"/>
      <c r="Y85" s="801"/>
      <c r="Z85" s="801"/>
      <c r="AA85" s="801"/>
      <c r="AB85" s="801"/>
      <c r="AC85" s="790"/>
      <c r="AD85" s="790"/>
      <c r="AE85" s="790"/>
      <c r="AF85" s="790"/>
      <c r="AG85" s="790"/>
      <c r="AH85" s="790"/>
      <c r="AI85" s="790"/>
      <c r="AJ85" s="790"/>
      <c r="AK85" s="790"/>
      <c r="AL85" s="790"/>
      <c r="AM85" s="790"/>
      <c r="AN85" s="790"/>
    </row>
    <row r="86" spans="1:40">
      <c r="A86" s="790"/>
      <c r="B86" s="801"/>
      <c r="C86" s="801"/>
      <c r="D86" s="801"/>
      <c r="E86" s="801"/>
      <c r="F86" s="801"/>
      <c r="G86" s="801"/>
      <c r="H86" s="801"/>
      <c r="I86" s="801"/>
      <c r="J86" s="801"/>
      <c r="K86" s="801"/>
      <c r="L86" s="801"/>
      <c r="M86" s="801"/>
      <c r="N86" s="801"/>
      <c r="O86" s="801"/>
      <c r="P86" s="801"/>
      <c r="Q86" s="801"/>
      <c r="R86" s="801"/>
      <c r="S86" s="801"/>
      <c r="T86" s="801"/>
      <c r="U86" s="801"/>
      <c r="V86" s="801"/>
      <c r="W86" s="801"/>
      <c r="X86" s="801"/>
      <c r="Y86" s="801"/>
      <c r="Z86" s="801"/>
      <c r="AA86" s="801"/>
      <c r="AB86" s="801"/>
      <c r="AC86" s="790"/>
      <c r="AD86" s="790"/>
      <c r="AE86" s="790"/>
      <c r="AF86" s="790"/>
      <c r="AG86" s="790"/>
      <c r="AH86" s="790"/>
      <c r="AI86" s="790"/>
      <c r="AJ86" s="790"/>
      <c r="AK86" s="790"/>
      <c r="AL86" s="790"/>
      <c r="AM86" s="790"/>
      <c r="AN86" s="790"/>
    </row>
    <row r="87" spans="1:40">
      <c r="A87" s="790"/>
      <c r="B87" s="801"/>
      <c r="C87" s="801"/>
      <c r="D87" s="801"/>
      <c r="E87" s="801"/>
      <c r="F87" s="801"/>
      <c r="G87" s="801"/>
      <c r="H87" s="801"/>
      <c r="I87" s="801"/>
      <c r="J87" s="801"/>
      <c r="K87" s="801"/>
      <c r="L87" s="801"/>
      <c r="M87" s="801"/>
      <c r="N87" s="801"/>
      <c r="O87" s="801"/>
      <c r="P87" s="801"/>
      <c r="Q87" s="801"/>
      <c r="R87" s="801"/>
      <c r="S87" s="801"/>
      <c r="T87" s="801"/>
      <c r="U87" s="801"/>
      <c r="V87" s="801"/>
      <c r="W87" s="801"/>
      <c r="X87" s="801"/>
      <c r="Y87" s="801"/>
      <c r="Z87" s="801"/>
      <c r="AA87" s="801"/>
      <c r="AB87" s="801"/>
      <c r="AC87" s="790"/>
      <c r="AD87" s="790"/>
      <c r="AE87" s="790"/>
      <c r="AF87" s="790"/>
      <c r="AG87" s="790"/>
      <c r="AH87" s="790"/>
      <c r="AI87" s="790"/>
      <c r="AJ87" s="790"/>
      <c r="AK87" s="790"/>
      <c r="AL87" s="790"/>
      <c r="AM87" s="790"/>
      <c r="AN87" s="790"/>
    </row>
    <row r="88" spans="1:40">
      <c r="A88" s="790"/>
      <c r="B88" s="801"/>
      <c r="C88" s="801"/>
      <c r="D88" s="801"/>
      <c r="E88" s="801"/>
      <c r="F88" s="801"/>
      <c r="G88" s="801"/>
      <c r="H88" s="801"/>
      <c r="I88" s="801"/>
      <c r="J88" s="801"/>
      <c r="K88" s="801"/>
      <c r="L88" s="801"/>
      <c r="M88" s="801"/>
      <c r="N88" s="801"/>
      <c r="O88" s="801"/>
      <c r="P88" s="801"/>
      <c r="Q88" s="801"/>
      <c r="R88" s="801"/>
      <c r="S88" s="801"/>
      <c r="T88" s="801"/>
      <c r="U88" s="801"/>
      <c r="V88" s="801"/>
      <c r="W88" s="801"/>
      <c r="X88" s="801"/>
      <c r="Y88" s="801"/>
      <c r="Z88" s="801"/>
      <c r="AA88" s="801"/>
      <c r="AB88" s="801"/>
      <c r="AC88" s="790"/>
      <c r="AD88" s="790"/>
      <c r="AE88" s="790"/>
      <c r="AF88" s="790"/>
      <c r="AG88" s="790"/>
      <c r="AH88" s="790"/>
      <c r="AI88" s="790"/>
      <c r="AJ88" s="790"/>
      <c r="AK88" s="790"/>
      <c r="AL88" s="790"/>
      <c r="AM88" s="790"/>
      <c r="AN88" s="790"/>
    </row>
    <row r="89" spans="1:40">
      <c r="A89" s="790"/>
      <c r="B89" s="801"/>
      <c r="C89" s="801"/>
      <c r="D89" s="801"/>
      <c r="E89" s="801"/>
      <c r="F89" s="801"/>
      <c r="G89" s="801"/>
      <c r="H89" s="801"/>
      <c r="I89" s="801"/>
      <c r="J89" s="801"/>
      <c r="K89" s="801"/>
      <c r="L89" s="801"/>
      <c r="M89" s="801"/>
      <c r="N89" s="801"/>
      <c r="O89" s="801"/>
      <c r="P89" s="801"/>
      <c r="Q89" s="801"/>
      <c r="R89" s="801"/>
      <c r="S89" s="801"/>
      <c r="T89" s="801"/>
      <c r="U89" s="801"/>
      <c r="V89" s="801"/>
      <c r="W89" s="801"/>
      <c r="X89" s="801"/>
      <c r="Y89" s="801"/>
      <c r="Z89" s="801"/>
      <c r="AA89" s="801"/>
      <c r="AB89" s="801"/>
      <c r="AC89" s="790"/>
      <c r="AD89" s="790"/>
      <c r="AE89" s="790"/>
      <c r="AF89" s="790"/>
      <c r="AG89" s="790"/>
      <c r="AH89" s="790"/>
      <c r="AI89" s="790"/>
      <c r="AJ89" s="790"/>
      <c r="AK89" s="790"/>
      <c r="AL89" s="790"/>
      <c r="AM89" s="790"/>
      <c r="AN89" s="790"/>
    </row>
    <row r="90" spans="1:40">
      <c r="A90" s="790"/>
      <c r="B90" s="801"/>
      <c r="C90" s="801"/>
      <c r="D90" s="801"/>
      <c r="E90" s="801"/>
      <c r="F90" s="801"/>
      <c r="G90" s="801"/>
      <c r="H90" s="801"/>
      <c r="I90" s="801"/>
      <c r="J90" s="801"/>
      <c r="K90" s="801"/>
      <c r="L90" s="801"/>
      <c r="M90" s="801"/>
      <c r="N90" s="801"/>
      <c r="O90" s="801"/>
      <c r="P90" s="801"/>
      <c r="Q90" s="801"/>
      <c r="R90" s="801"/>
      <c r="S90" s="801"/>
      <c r="T90" s="801"/>
      <c r="U90" s="801"/>
      <c r="V90" s="801"/>
      <c r="W90" s="801"/>
      <c r="X90" s="801"/>
      <c r="Y90" s="801"/>
      <c r="Z90" s="801"/>
      <c r="AA90" s="801"/>
      <c r="AB90" s="801"/>
      <c r="AC90" s="790"/>
      <c r="AD90" s="790"/>
      <c r="AE90" s="790"/>
      <c r="AF90" s="790"/>
      <c r="AG90" s="790"/>
      <c r="AH90" s="790"/>
      <c r="AI90" s="790"/>
      <c r="AJ90" s="790"/>
      <c r="AK90" s="790"/>
      <c r="AL90" s="790"/>
      <c r="AM90" s="790"/>
      <c r="AN90" s="790"/>
    </row>
    <row r="91" spans="1:40">
      <c r="A91" s="790"/>
      <c r="B91" s="801"/>
      <c r="C91" s="801"/>
      <c r="D91" s="801"/>
      <c r="E91" s="801"/>
      <c r="F91" s="801"/>
      <c r="G91" s="801"/>
      <c r="H91" s="801"/>
      <c r="I91" s="801"/>
      <c r="J91" s="801"/>
      <c r="K91" s="801"/>
      <c r="L91" s="801"/>
      <c r="M91" s="801"/>
      <c r="N91" s="801"/>
      <c r="O91" s="801"/>
      <c r="P91" s="801"/>
      <c r="Q91" s="801"/>
      <c r="R91" s="801"/>
      <c r="S91" s="801"/>
      <c r="T91" s="801"/>
      <c r="U91" s="801"/>
      <c r="V91" s="801"/>
      <c r="W91" s="801"/>
      <c r="X91" s="801"/>
      <c r="Y91" s="801"/>
      <c r="Z91" s="801"/>
      <c r="AA91" s="801"/>
      <c r="AB91" s="801"/>
      <c r="AC91" s="790"/>
      <c r="AD91" s="790"/>
      <c r="AE91" s="790"/>
      <c r="AF91" s="790"/>
      <c r="AG91" s="790"/>
      <c r="AH91" s="790"/>
      <c r="AI91" s="790"/>
      <c r="AJ91" s="790"/>
      <c r="AK91" s="790"/>
      <c r="AL91" s="790"/>
      <c r="AM91" s="790"/>
      <c r="AN91" s="790"/>
    </row>
    <row r="92" spans="1:40">
      <c r="A92" s="790"/>
      <c r="B92" s="801"/>
      <c r="C92" s="801"/>
      <c r="D92" s="801"/>
      <c r="E92" s="801"/>
      <c r="F92" s="801"/>
      <c r="G92" s="801"/>
      <c r="H92" s="801"/>
      <c r="I92" s="801"/>
      <c r="J92" s="801"/>
      <c r="K92" s="801"/>
      <c r="L92" s="801"/>
      <c r="M92" s="801"/>
      <c r="N92" s="801"/>
      <c r="O92" s="801"/>
      <c r="P92" s="801"/>
      <c r="Q92" s="801"/>
      <c r="R92" s="801"/>
      <c r="S92" s="801"/>
      <c r="T92" s="801"/>
      <c r="U92" s="801"/>
      <c r="V92" s="801"/>
      <c r="W92" s="801"/>
      <c r="X92" s="801"/>
      <c r="Y92" s="801"/>
      <c r="Z92" s="801"/>
      <c r="AA92" s="801"/>
      <c r="AB92" s="801"/>
      <c r="AC92" s="790"/>
      <c r="AD92" s="790"/>
      <c r="AE92" s="790"/>
      <c r="AF92" s="790"/>
      <c r="AG92" s="790"/>
      <c r="AH92" s="790"/>
      <c r="AI92" s="790"/>
      <c r="AJ92" s="790"/>
      <c r="AK92" s="790"/>
      <c r="AL92" s="790"/>
      <c r="AM92" s="790"/>
      <c r="AN92" s="790"/>
    </row>
    <row r="93" spans="1:40">
      <c r="A93" s="790"/>
      <c r="B93" s="801"/>
      <c r="C93" s="801"/>
      <c r="D93" s="801"/>
      <c r="E93" s="801"/>
      <c r="F93" s="801"/>
      <c r="G93" s="801"/>
      <c r="H93" s="801"/>
      <c r="I93" s="801"/>
      <c r="J93" s="801"/>
      <c r="K93" s="801"/>
      <c r="L93" s="801"/>
      <c r="M93" s="801"/>
      <c r="N93" s="801"/>
      <c r="O93" s="801"/>
      <c r="P93" s="801"/>
      <c r="Q93" s="801"/>
      <c r="R93" s="801"/>
      <c r="S93" s="801"/>
      <c r="T93" s="801"/>
      <c r="U93" s="801"/>
      <c r="V93" s="801"/>
      <c r="W93" s="801"/>
      <c r="X93" s="801"/>
      <c r="Y93" s="801"/>
      <c r="Z93" s="801"/>
      <c r="AA93" s="801"/>
      <c r="AB93" s="801"/>
      <c r="AC93" s="790"/>
      <c r="AD93" s="790"/>
      <c r="AE93" s="790"/>
      <c r="AF93" s="790"/>
      <c r="AG93" s="790"/>
      <c r="AH93" s="790"/>
      <c r="AI93" s="790"/>
      <c r="AJ93" s="790"/>
      <c r="AK93" s="790"/>
      <c r="AL93" s="790"/>
      <c r="AM93" s="790"/>
      <c r="AN93" s="790"/>
    </row>
    <row r="94" spans="1:40">
      <c r="A94" s="790"/>
      <c r="B94" s="801"/>
      <c r="C94" s="801"/>
      <c r="D94" s="801"/>
      <c r="E94" s="801"/>
      <c r="F94" s="801"/>
      <c r="G94" s="801"/>
      <c r="H94" s="801"/>
      <c r="I94" s="801"/>
      <c r="J94" s="801"/>
      <c r="K94" s="801"/>
      <c r="L94" s="801"/>
      <c r="M94" s="801"/>
      <c r="N94" s="801"/>
      <c r="O94" s="801"/>
      <c r="P94" s="801"/>
      <c r="Q94" s="801"/>
      <c r="R94" s="801"/>
      <c r="S94" s="801"/>
      <c r="T94" s="801"/>
      <c r="U94" s="801"/>
      <c r="V94" s="801"/>
      <c r="W94" s="801"/>
      <c r="X94" s="801"/>
      <c r="Y94" s="801"/>
      <c r="Z94" s="801"/>
      <c r="AA94" s="801"/>
      <c r="AB94" s="801"/>
      <c r="AC94" s="790"/>
      <c r="AD94" s="790"/>
      <c r="AE94" s="790"/>
      <c r="AF94" s="790"/>
      <c r="AG94" s="790"/>
      <c r="AH94" s="790"/>
      <c r="AI94" s="790"/>
      <c r="AJ94" s="790"/>
      <c r="AK94" s="790"/>
      <c r="AL94" s="790"/>
      <c r="AM94" s="790"/>
      <c r="AN94" s="790"/>
    </row>
    <row r="95" spans="1:40">
      <c r="A95" s="790"/>
      <c r="B95" s="801"/>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801"/>
      <c r="AB95" s="801"/>
      <c r="AC95" s="790"/>
      <c r="AD95" s="790"/>
      <c r="AE95" s="790"/>
      <c r="AF95" s="790"/>
      <c r="AG95" s="790"/>
      <c r="AH95" s="790"/>
      <c r="AI95" s="790"/>
      <c r="AJ95" s="790"/>
      <c r="AK95" s="790"/>
      <c r="AL95" s="790"/>
      <c r="AM95" s="790"/>
      <c r="AN95" s="790"/>
    </row>
    <row r="96" spans="1:40">
      <c r="A96" s="790"/>
      <c r="B96" s="801"/>
      <c r="C96" s="801"/>
      <c r="D96" s="801"/>
      <c r="E96" s="801"/>
      <c r="F96" s="801"/>
      <c r="G96" s="801"/>
      <c r="H96" s="801"/>
      <c r="I96" s="801"/>
      <c r="J96" s="801"/>
      <c r="K96" s="801"/>
      <c r="L96" s="801"/>
      <c r="M96" s="801"/>
      <c r="N96" s="801"/>
      <c r="O96" s="801"/>
      <c r="P96" s="801"/>
      <c r="Q96" s="801"/>
      <c r="R96" s="801"/>
      <c r="S96" s="801"/>
      <c r="T96" s="801"/>
      <c r="U96" s="801"/>
      <c r="V96" s="801"/>
      <c r="W96" s="801"/>
      <c r="X96" s="801"/>
      <c r="Y96" s="801"/>
      <c r="Z96" s="801"/>
      <c r="AA96" s="801"/>
      <c r="AB96" s="801"/>
      <c r="AC96" s="790"/>
      <c r="AD96" s="790"/>
      <c r="AE96" s="790"/>
      <c r="AF96" s="790"/>
      <c r="AG96" s="790"/>
      <c r="AH96" s="790"/>
      <c r="AI96" s="790"/>
      <c r="AJ96" s="790"/>
      <c r="AK96" s="790"/>
      <c r="AL96" s="790"/>
      <c r="AM96" s="790"/>
      <c r="AN96" s="790"/>
    </row>
    <row r="97" spans="1:40">
      <c r="A97" s="790"/>
      <c r="B97" s="801"/>
      <c r="C97" s="801"/>
      <c r="D97" s="801"/>
      <c r="E97" s="801"/>
      <c r="F97" s="801"/>
      <c r="G97" s="801"/>
      <c r="H97" s="801"/>
      <c r="I97" s="801"/>
      <c r="J97" s="801"/>
      <c r="K97" s="801"/>
      <c r="L97" s="801"/>
      <c r="M97" s="801"/>
      <c r="N97" s="801"/>
      <c r="O97" s="801"/>
      <c r="P97" s="801"/>
      <c r="Q97" s="801"/>
      <c r="R97" s="801"/>
      <c r="S97" s="801"/>
      <c r="T97" s="801"/>
      <c r="U97" s="801"/>
      <c r="V97" s="801"/>
      <c r="W97" s="801"/>
      <c r="X97" s="801"/>
      <c r="Y97" s="801"/>
      <c r="Z97" s="801"/>
      <c r="AA97" s="801"/>
      <c r="AB97" s="801"/>
      <c r="AC97" s="790"/>
      <c r="AD97" s="790"/>
      <c r="AE97" s="790"/>
      <c r="AF97" s="790"/>
      <c r="AG97" s="790"/>
      <c r="AH97" s="790"/>
      <c r="AI97" s="790"/>
      <c r="AJ97" s="790"/>
      <c r="AK97" s="790"/>
      <c r="AL97" s="790"/>
      <c r="AM97" s="790"/>
      <c r="AN97" s="790"/>
    </row>
    <row r="98" spans="1:40">
      <c r="A98" s="790"/>
      <c r="B98" s="801"/>
      <c r="C98" s="801"/>
      <c r="D98" s="801"/>
      <c r="E98" s="801"/>
      <c r="F98" s="801"/>
      <c r="G98" s="801"/>
      <c r="H98" s="801"/>
      <c r="I98" s="801"/>
      <c r="J98" s="801"/>
      <c r="K98" s="801"/>
      <c r="L98" s="801"/>
      <c r="M98" s="801"/>
      <c r="N98" s="801"/>
      <c r="O98" s="801"/>
      <c r="P98" s="801"/>
      <c r="Q98" s="801"/>
      <c r="R98" s="801"/>
      <c r="S98" s="801"/>
      <c r="T98" s="801"/>
      <c r="U98" s="801"/>
      <c r="V98" s="801"/>
      <c r="W98" s="801"/>
      <c r="X98" s="801"/>
      <c r="Y98" s="801"/>
      <c r="Z98" s="801"/>
      <c r="AA98" s="801"/>
      <c r="AB98" s="801"/>
      <c r="AC98" s="790"/>
      <c r="AD98" s="790"/>
      <c r="AE98" s="790"/>
      <c r="AF98" s="790"/>
      <c r="AG98" s="790"/>
      <c r="AH98" s="790"/>
      <c r="AI98" s="790"/>
      <c r="AJ98" s="790"/>
      <c r="AK98" s="790"/>
      <c r="AL98" s="790"/>
      <c r="AM98" s="790"/>
      <c r="AN98" s="790"/>
    </row>
    <row r="99" spans="1:40">
      <c r="A99" s="790"/>
      <c r="B99" s="801"/>
      <c r="C99" s="801"/>
      <c r="D99" s="801"/>
      <c r="E99" s="801"/>
      <c r="F99" s="801"/>
      <c r="G99" s="801"/>
      <c r="H99" s="801"/>
      <c r="I99" s="801"/>
      <c r="J99" s="801"/>
      <c r="K99" s="801"/>
      <c r="L99" s="801"/>
      <c r="M99" s="801"/>
      <c r="N99" s="801"/>
      <c r="O99" s="801"/>
      <c r="P99" s="801"/>
      <c r="Q99" s="801"/>
      <c r="R99" s="801"/>
      <c r="S99" s="801"/>
      <c r="T99" s="801"/>
      <c r="U99" s="801"/>
      <c r="V99" s="801"/>
      <c r="W99" s="801"/>
      <c r="X99" s="801"/>
      <c r="Y99" s="801"/>
      <c r="Z99" s="801"/>
      <c r="AA99" s="801"/>
      <c r="AB99" s="801"/>
      <c r="AC99" s="790"/>
      <c r="AD99" s="790"/>
      <c r="AE99" s="790"/>
      <c r="AF99" s="790"/>
      <c r="AG99" s="790"/>
      <c r="AH99" s="790"/>
      <c r="AI99" s="790"/>
      <c r="AJ99" s="790"/>
      <c r="AK99" s="790"/>
      <c r="AL99" s="790"/>
      <c r="AM99" s="790"/>
      <c r="AN99" s="790"/>
    </row>
    <row r="100" spans="1:40">
      <c r="A100" s="790"/>
      <c r="B100" s="801"/>
      <c r="C100" s="801"/>
      <c r="D100" s="801"/>
      <c r="E100" s="801"/>
      <c r="F100" s="801"/>
      <c r="G100" s="801"/>
      <c r="H100" s="801"/>
      <c r="I100" s="801"/>
      <c r="J100" s="801"/>
      <c r="K100" s="801"/>
      <c r="L100" s="801"/>
      <c r="M100" s="801"/>
      <c r="N100" s="801"/>
      <c r="O100" s="801"/>
      <c r="P100" s="801"/>
      <c r="Q100" s="801"/>
      <c r="R100" s="801"/>
      <c r="S100" s="801"/>
      <c r="T100" s="801"/>
      <c r="U100" s="801"/>
      <c r="V100" s="801"/>
      <c r="W100" s="801"/>
      <c r="X100" s="801"/>
      <c r="Y100" s="801"/>
      <c r="Z100" s="801"/>
      <c r="AA100" s="801"/>
      <c r="AB100" s="801"/>
      <c r="AC100" s="790"/>
      <c r="AD100" s="790"/>
      <c r="AE100" s="790"/>
      <c r="AF100" s="790"/>
      <c r="AG100" s="790"/>
      <c r="AH100" s="790"/>
      <c r="AI100" s="790"/>
      <c r="AJ100" s="790"/>
      <c r="AK100" s="790"/>
      <c r="AL100" s="790"/>
      <c r="AM100" s="790"/>
      <c r="AN100" s="790"/>
    </row>
    <row r="101" spans="1:40">
      <c r="A101" s="790"/>
      <c r="B101" s="801"/>
      <c r="C101" s="801"/>
      <c r="D101" s="801"/>
      <c r="E101" s="801"/>
      <c r="F101" s="801"/>
      <c r="G101" s="801"/>
      <c r="H101" s="801"/>
      <c r="I101" s="801"/>
      <c r="J101" s="801"/>
      <c r="K101" s="801"/>
      <c r="L101" s="801"/>
      <c r="M101" s="801"/>
      <c r="N101" s="801"/>
      <c r="O101" s="801"/>
      <c r="P101" s="801"/>
      <c r="Q101" s="801"/>
      <c r="R101" s="801"/>
      <c r="S101" s="801"/>
      <c r="T101" s="801"/>
      <c r="U101" s="801"/>
      <c r="V101" s="801"/>
      <c r="W101" s="801"/>
      <c r="X101" s="801"/>
      <c r="Y101" s="801"/>
      <c r="Z101" s="801"/>
      <c r="AA101" s="801"/>
      <c r="AB101" s="801"/>
      <c r="AC101" s="790"/>
      <c r="AD101" s="790"/>
      <c r="AE101" s="790"/>
      <c r="AF101" s="790"/>
      <c r="AG101" s="790"/>
      <c r="AH101" s="790"/>
      <c r="AI101" s="790"/>
      <c r="AJ101" s="790"/>
      <c r="AK101" s="790"/>
      <c r="AL101" s="790"/>
      <c r="AM101" s="790"/>
      <c r="AN101" s="790"/>
    </row>
    <row r="102" spans="1:40">
      <c r="A102" s="790"/>
      <c r="B102" s="801"/>
      <c r="C102" s="801"/>
      <c r="D102" s="801"/>
      <c r="E102" s="801"/>
      <c r="F102" s="801"/>
      <c r="G102" s="801"/>
      <c r="H102" s="801"/>
      <c r="I102" s="801"/>
      <c r="J102" s="801"/>
      <c r="K102" s="801"/>
      <c r="L102" s="801"/>
      <c r="M102" s="801"/>
      <c r="N102" s="801"/>
      <c r="O102" s="801"/>
      <c r="P102" s="801"/>
      <c r="Q102" s="801"/>
      <c r="R102" s="801"/>
      <c r="S102" s="801"/>
      <c r="T102" s="801"/>
      <c r="U102" s="801"/>
      <c r="V102" s="801"/>
      <c r="W102" s="801"/>
      <c r="X102" s="801"/>
      <c r="Y102" s="801"/>
      <c r="Z102" s="801"/>
      <c r="AA102" s="801"/>
      <c r="AB102" s="801"/>
      <c r="AC102" s="790"/>
      <c r="AD102" s="790"/>
      <c r="AE102" s="790"/>
      <c r="AF102" s="790"/>
      <c r="AG102" s="790"/>
      <c r="AH102" s="790"/>
      <c r="AI102" s="790"/>
      <c r="AJ102" s="790"/>
      <c r="AK102" s="790"/>
      <c r="AL102" s="790"/>
      <c r="AM102" s="790"/>
      <c r="AN102" s="790"/>
    </row>
    <row r="103" spans="1:40">
      <c r="A103" s="790"/>
      <c r="B103" s="801"/>
      <c r="C103" s="801"/>
      <c r="D103" s="801"/>
      <c r="E103" s="801"/>
      <c r="F103" s="801"/>
      <c r="G103" s="801"/>
      <c r="H103" s="801"/>
      <c r="I103" s="801"/>
      <c r="J103" s="801"/>
      <c r="K103" s="801"/>
      <c r="L103" s="801"/>
      <c r="M103" s="801"/>
      <c r="N103" s="801"/>
      <c r="O103" s="801"/>
      <c r="P103" s="801"/>
      <c r="Q103" s="801"/>
      <c r="R103" s="801"/>
      <c r="S103" s="801"/>
      <c r="T103" s="801"/>
      <c r="U103" s="801"/>
      <c r="V103" s="801"/>
      <c r="W103" s="801"/>
      <c r="X103" s="801"/>
      <c r="Y103" s="801"/>
      <c r="Z103" s="801"/>
      <c r="AA103" s="801"/>
      <c r="AB103" s="801"/>
      <c r="AC103" s="790"/>
      <c r="AD103" s="790"/>
      <c r="AE103" s="790"/>
      <c r="AF103" s="790"/>
      <c r="AG103" s="790"/>
      <c r="AH103" s="790"/>
      <c r="AI103" s="790"/>
      <c r="AJ103" s="790"/>
      <c r="AK103" s="790"/>
      <c r="AL103" s="790"/>
      <c r="AM103" s="790"/>
      <c r="AN103" s="790"/>
    </row>
    <row r="104" spans="1:40">
      <c r="A104" s="790"/>
      <c r="B104" s="801"/>
      <c r="C104" s="801"/>
      <c r="D104" s="801"/>
      <c r="E104" s="801"/>
      <c r="F104" s="801"/>
      <c r="G104" s="801"/>
      <c r="H104" s="801"/>
      <c r="I104" s="801"/>
      <c r="J104" s="801"/>
      <c r="K104" s="801"/>
      <c r="L104" s="801"/>
      <c r="M104" s="801"/>
      <c r="N104" s="801"/>
      <c r="O104" s="801"/>
      <c r="P104" s="801"/>
      <c r="Q104" s="801"/>
      <c r="R104" s="801"/>
      <c r="S104" s="801"/>
      <c r="T104" s="801"/>
      <c r="U104" s="801"/>
      <c r="V104" s="801"/>
      <c r="W104" s="801"/>
      <c r="X104" s="801"/>
      <c r="Y104" s="801"/>
      <c r="Z104" s="801"/>
      <c r="AA104" s="801"/>
      <c r="AB104" s="801"/>
      <c r="AC104" s="790"/>
      <c r="AD104" s="790"/>
      <c r="AE104" s="790"/>
      <c r="AF104" s="790"/>
      <c r="AG104" s="790"/>
      <c r="AH104" s="790"/>
      <c r="AI104" s="790"/>
      <c r="AJ104" s="790"/>
      <c r="AK104" s="790"/>
      <c r="AL104" s="790"/>
      <c r="AM104" s="790"/>
      <c r="AN104" s="790"/>
    </row>
    <row r="105" spans="1:40">
      <c r="A105" s="790"/>
      <c r="B105" s="801"/>
      <c r="C105" s="801"/>
      <c r="D105" s="801"/>
      <c r="E105" s="801"/>
      <c r="F105" s="801"/>
      <c r="G105" s="801"/>
      <c r="H105" s="801"/>
      <c r="I105" s="801"/>
      <c r="J105" s="801"/>
      <c r="K105" s="801"/>
      <c r="L105" s="801"/>
      <c r="M105" s="801"/>
      <c r="N105" s="801"/>
      <c r="O105" s="801"/>
      <c r="P105" s="801"/>
      <c r="Q105" s="801"/>
      <c r="R105" s="801"/>
      <c r="S105" s="801"/>
      <c r="T105" s="801"/>
      <c r="U105" s="801"/>
      <c r="V105" s="801"/>
      <c r="W105" s="801"/>
      <c r="X105" s="801"/>
      <c r="Y105" s="801"/>
      <c r="Z105" s="801"/>
      <c r="AA105" s="801"/>
      <c r="AB105" s="801"/>
      <c r="AC105" s="790"/>
      <c r="AD105" s="790"/>
      <c r="AE105" s="790"/>
      <c r="AF105" s="790"/>
      <c r="AG105" s="790"/>
      <c r="AH105" s="790"/>
      <c r="AI105" s="790"/>
      <c r="AJ105" s="790"/>
      <c r="AK105" s="790"/>
      <c r="AL105" s="790"/>
      <c r="AM105" s="790"/>
      <c r="AN105" s="790"/>
    </row>
    <row r="106" spans="1:40">
      <c r="A106" s="790"/>
      <c r="B106" s="801"/>
      <c r="C106" s="801"/>
      <c r="D106" s="801"/>
      <c r="E106" s="801"/>
      <c r="F106" s="801"/>
      <c r="G106" s="801"/>
      <c r="H106" s="801"/>
      <c r="I106" s="801"/>
      <c r="J106" s="801"/>
      <c r="K106" s="801"/>
      <c r="L106" s="801"/>
      <c r="M106" s="801"/>
      <c r="N106" s="801"/>
      <c r="O106" s="801"/>
      <c r="P106" s="801"/>
      <c r="Q106" s="801"/>
      <c r="R106" s="801"/>
      <c r="S106" s="801"/>
      <c r="T106" s="801"/>
      <c r="U106" s="801"/>
      <c r="V106" s="801"/>
      <c r="W106" s="801"/>
      <c r="X106" s="801"/>
      <c r="Y106" s="801"/>
      <c r="Z106" s="801"/>
      <c r="AA106" s="801"/>
      <c r="AB106" s="801"/>
      <c r="AC106" s="790"/>
      <c r="AD106" s="790"/>
      <c r="AE106" s="790"/>
      <c r="AF106" s="790"/>
      <c r="AG106" s="790"/>
      <c r="AH106" s="790"/>
      <c r="AI106" s="790"/>
      <c r="AJ106" s="790"/>
      <c r="AK106" s="790"/>
      <c r="AL106" s="790"/>
      <c r="AM106" s="790"/>
      <c r="AN106" s="790"/>
    </row>
    <row r="107" spans="1:40">
      <c r="A107" s="790"/>
      <c r="B107" s="801"/>
      <c r="C107" s="801"/>
      <c r="D107" s="801"/>
      <c r="E107" s="801"/>
      <c r="F107" s="801"/>
      <c r="G107" s="801"/>
      <c r="H107" s="801"/>
      <c r="I107" s="801"/>
      <c r="J107" s="801"/>
      <c r="K107" s="801"/>
      <c r="L107" s="801"/>
      <c r="M107" s="801"/>
      <c r="N107" s="801"/>
      <c r="O107" s="801"/>
      <c r="P107" s="801"/>
      <c r="Q107" s="801"/>
      <c r="R107" s="801"/>
      <c r="S107" s="801"/>
      <c r="T107" s="801"/>
      <c r="U107" s="801"/>
      <c r="V107" s="801"/>
      <c r="W107" s="801"/>
      <c r="X107" s="801"/>
      <c r="Y107" s="801"/>
      <c r="Z107" s="801"/>
      <c r="AA107" s="801"/>
      <c r="AB107" s="801"/>
      <c r="AC107" s="790"/>
      <c r="AD107" s="790"/>
      <c r="AE107" s="790"/>
      <c r="AF107" s="790"/>
      <c r="AG107" s="790"/>
      <c r="AH107" s="790"/>
      <c r="AI107" s="790"/>
      <c r="AJ107" s="790"/>
      <c r="AK107" s="790"/>
      <c r="AL107" s="790"/>
      <c r="AM107" s="790"/>
      <c r="AN107" s="790"/>
    </row>
    <row r="108" spans="1:40">
      <c r="A108" s="790"/>
      <c r="B108" s="801"/>
      <c r="C108" s="801"/>
      <c r="D108" s="801"/>
      <c r="E108" s="801"/>
      <c r="F108" s="801"/>
      <c r="G108" s="801"/>
      <c r="H108" s="801"/>
      <c r="I108" s="801"/>
      <c r="J108" s="801"/>
      <c r="K108" s="801"/>
      <c r="L108" s="801"/>
      <c r="M108" s="801"/>
      <c r="N108" s="801"/>
      <c r="O108" s="801"/>
      <c r="P108" s="801"/>
      <c r="Q108" s="801"/>
      <c r="R108" s="801"/>
      <c r="S108" s="801"/>
      <c r="T108" s="801"/>
      <c r="U108" s="801"/>
      <c r="V108" s="801"/>
      <c r="W108" s="801"/>
      <c r="X108" s="801"/>
      <c r="Y108" s="801"/>
      <c r="Z108" s="801"/>
      <c r="AA108" s="801"/>
      <c r="AB108" s="801"/>
      <c r="AC108" s="790"/>
      <c r="AD108" s="790"/>
      <c r="AE108" s="790"/>
      <c r="AF108" s="790"/>
      <c r="AG108" s="790"/>
      <c r="AH108" s="790"/>
      <c r="AI108" s="790"/>
      <c r="AJ108" s="790"/>
      <c r="AK108" s="790"/>
      <c r="AL108" s="790"/>
      <c r="AM108" s="790"/>
      <c r="AN108" s="790"/>
    </row>
    <row r="109" spans="1:40">
      <c r="A109" s="790"/>
      <c r="B109" s="801"/>
      <c r="C109" s="801"/>
      <c r="D109" s="801"/>
      <c r="E109" s="801"/>
      <c r="F109" s="801"/>
      <c r="G109" s="801"/>
      <c r="H109" s="801"/>
      <c r="I109" s="801"/>
      <c r="J109" s="801"/>
      <c r="K109" s="801"/>
      <c r="L109" s="801"/>
      <c r="M109" s="801"/>
      <c r="N109" s="801"/>
      <c r="O109" s="801"/>
      <c r="P109" s="801"/>
      <c r="Q109" s="801"/>
      <c r="R109" s="801"/>
      <c r="S109" s="801"/>
      <c r="T109" s="801"/>
      <c r="U109" s="801"/>
      <c r="V109" s="801"/>
      <c r="W109" s="801"/>
      <c r="X109" s="801"/>
      <c r="Y109" s="801"/>
      <c r="Z109" s="801"/>
      <c r="AA109" s="801"/>
      <c r="AB109" s="801"/>
      <c r="AC109" s="790"/>
      <c r="AD109" s="790"/>
      <c r="AE109" s="790"/>
      <c r="AF109" s="790"/>
      <c r="AG109" s="790"/>
      <c r="AH109" s="790"/>
      <c r="AI109" s="790"/>
      <c r="AJ109" s="790"/>
      <c r="AK109" s="790"/>
      <c r="AL109" s="790"/>
      <c r="AM109" s="790"/>
      <c r="AN109" s="790"/>
    </row>
    <row r="110" spans="1:40">
      <c r="A110" s="790"/>
      <c r="B110" s="801"/>
      <c r="C110" s="801"/>
      <c r="D110" s="801"/>
      <c r="E110" s="801"/>
      <c r="F110" s="801"/>
      <c r="G110" s="801"/>
      <c r="H110" s="801"/>
      <c r="I110" s="801"/>
      <c r="J110" s="801"/>
      <c r="K110" s="801"/>
      <c r="L110" s="801"/>
      <c r="M110" s="801"/>
      <c r="N110" s="801"/>
      <c r="O110" s="801"/>
      <c r="P110" s="801"/>
      <c r="Q110" s="801"/>
      <c r="R110" s="801"/>
      <c r="S110" s="801"/>
      <c r="T110" s="801"/>
      <c r="U110" s="801"/>
      <c r="V110" s="801"/>
      <c r="W110" s="801"/>
      <c r="X110" s="801"/>
      <c r="Y110" s="801"/>
      <c r="Z110" s="801"/>
      <c r="AA110" s="801"/>
      <c r="AB110" s="801"/>
      <c r="AC110" s="790"/>
      <c r="AD110" s="790"/>
      <c r="AE110" s="790"/>
      <c r="AF110" s="790"/>
      <c r="AG110" s="790"/>
      <c r="AH110" s="790"/>
      <c r="AI110" s="790"/>
      <c r="AJ110" s="790"/>
      <c r="AK110" s="790"/>
      <c r="AL110" s="790"/>
      <c r="AM110" s="790"/>
      <c r="AN110" s="790"/>
    </row>
    <row r="111" spans="1:40">
      <c r="A111" s="790"/>
      <c r="B111" s="801"/>
      <c r="C111" s="801"/>
      <c r="D111" s="801"/>
      <c r="E111" s="801"/>
      <c r="F111" s="801"/>
      <c r="G111" s="801"/>
      <c r="H111" s="801"/>
      <c r="I111" s="801"/>
      <c r="J111" s="801"/>
      <c r="K111" s="801"/>
      <c r="L111" s="801"/>
      <c r="M111" s="801"/>
      <c r="N111" s="801"/>
      <c r="O111" s="801"/>
      <c r="P111" s="801"/>
      <c r="Q111" s="801"/>
      <c r="R111" s="801"/>
      <c r="S111" s="801"/>
      <c r="T111" s="801"/>
      <c r="U111" s="801"/>
      <c r="V111" s="801"/>
      <c r="W111" s="801"/>
      <c r="X111" s="801"/>
      <c r="Y111" s="801"/>
      <c r="Z111" s="801"/>
      <c r="AA111" s="801"/>
      <c r="AB111" s="801"/>
      <c r="AC111" s="790"/>
      <c r="AD111" s="790"/>
      <c r="AE111" s="790"/>
      <c r="AF111" s="790"/>
      <c r="AG111" s="790"/>
      <c r="AH111" s="790"/>
      <c r="AI111" s="790"/>
      <c r="AJ111" s="790"/>
      <c r="AK111" s="790"/>
      <c r="AL111" s="790"/>
      <c r="AM111" s="790"/>
      <c r="AN111" s="790"/>
    </row>
    <row r="112" spans="1:40">
      <c r="A112" s="790"/>
      <c r="B112" s="801"/>
      <c r="C112" s="801"/>
      <c r="D112" s="801"/>
      <c r="E112" s="801"/>
      <c r="F112" s="801"/>
      <c r="G112" s="801"/>
      <c r="H112" s="801"/>
      <c r="I112" s="801"/>
      <c r="J112" s="801"/>
      <c r="K112" s="801"/>
      <c r="L112" s="801"/>
      <c r="M112" s="801"/>
      <c r="N112" s="801"/>
      <c r="O112" s="801"/>
      <c r="P112" s="801"/>
      <c r="Q112" s="801"/>
      <c r="R112" s="801"/>
      <c r="S112" s="801"/>
      <c r="T112" s="801"/>
      <c r="U112" s="801"/>
      <c r="V112" s="801"/>
      <c r="W112" s="801"/>
      <c r="X112" s="801"/>
      <c r="Y112" s="801"/>
      <c r="Z112" s="801"/>
      <c r="AA112" s="801"/>
      <c r="AB112" s="801"/>
      <c r="AC112" s="790"/>
      <c r="AD112" s="790"/>
      <c r="AE112" s="790"/>
      <c r="AF112" s="790"/>
      <c r="AG112" s="790"/>
      <c r="AH112" s="790"/>
      <c r="AI112" s="790"/>
      <c r="AJ112" s="790"/>
      <c r="AK112" s="790"/>
      <c r="AL112" s="790"/>
      <c r="AM112" s="790"/>
      <c r="AN112" s="790"/>
    </row>
    <row r="113" spans="1:40">
      <c r="A113" s="790"/>
      <c r="B113" s="801"/>
      <c r="C113" s="801"/>
      <c r="D113" s="801"/>
      <c r="E113" s="801"/>
      <c r="F113" s="801"/>
      <c r="G113" s="801"/>
      <c r="H113" s="801"/>
      <c r="I113" s="801"/>
      <c r="J113" s="801"/>
      <c r="K113" s="801"/>
      <c r="L113" s="801"/>
      <c r="M113" s="801"/>
      <c r="N113" s="801"/>
      <c r="O113" s="801"/>
      <c r="P113" s="801"/>
      <c r="Q113" s="801"/>
      <c r="R113" s="801"/>
      <c r="S113" s="801"/>
      <c r="T113" s="801"/>
      <c r="U113" s="801"/>
      <c r="V113" s="801"/>
      <c r="W113" s="801"/>
      <c r="X113" s="801"/>
      <c r="Y113" s="801"/>
      <c r="Z113" s="801"/>
      <c r="AA113" s="801"/>
      <c r="AB113" s="801"/>
      <c r="AC113" s="790"/>
      <c r="AD113" s="790"/>
      <c r="AE113" s="790"/>
      <c r="AF113" s="790"/>
      <c r="AG113" s="790"/>
      <c r="AH113" s="790"/>
      <c r="AI113" s="790"/>
      <c r="AJ113" s="790"/>
      <c r="AK113" s="790"/>
      <c r="AL113" s="790"/>
      <c r="AM113" s="790"/>
      <c r="AN113" s="790"/>
    </row>
    <row r="114" spans="1:40">
      <c r="A114" s="790"/>
      <c r="B114" s="801"/>
      <c r="C114" s="801"/>
      <c r="D114" s="801"/>
      <c r="E114" s="801"/>
      <c r="F114" s="801"/>
      <c r="G114" s="801"/>
      <c r="H114" s="801"/>
      <c r="I114" s="801"/>
      <c r="J114" s="801"/>
      <c r="K114" s="801"/>
      <c r="L114" s="801"/>
      <c r="M114" s="801"/>
      <c r="N114" s="801"/>
      <c r="O114" s="801"/>
      <c r="P114" s="801"/>
      <c r="Q114" s="801"/>
      <c r="R114" s="801"/>
      <c r="S114" s="801"/>
      <c r="T114" s="801"/>
      <c r="U114" s="801"/>
      <c r="V114" s="801"/>
      <c r="W114" s="801"/>
      <c r="X114" s="801"/>
      <c r="Y114" s="801"/>
      <c r="Z114" s="801"/>
      <c r="AA114" s="801"/>
      <c r="AB114" s="801"/>
      <c r="AC114" s="790"/>
      <c r="AD114" s="790"/>
      <c r="AE114" s="790"/>
      <c r="AF114" s="790"/>
      <c r="AG114" s="790"/>
      <c r="AH114" s="790"/>
      <c r="AI114" s="790"/>
      <c r="AJ114" s="790"/>
      <c r="AK114" s="790"/>
      <c r="AL114" s="790"/>
      <c r="AM114" s="790"/>
      <c r="AN114" s="790"/>
    </row>
    <row r="115" spans="1:40">
      <c r="A115" s="790"/>
      <c r="B115" s="801"/>
      <c r="C115" s="801"/>
      <c r="D115" s="801"/>
      <c r="E115" s="801"/>
      <c r="F115" s="801"/>
      <c r="G115" s="801"/>
      <c r="H115" s="801"/>
      <c r="I115" s="801"/>
      <c r="J115" s="801"/>
      <c r="K115" s="801"/>
      <c r="L115" s="801"/>
      <c r="M115" s="801"/>
      <c r="N115" s="801"/>
      <c r="O115" s="801"/>
      <c r="P115" s="801"/>
      <c r="Q115" s="801"/>
      <c r="R115" s="801"/>
      <c r="S115" s="801"/>
      <c r="T115" s="801"/>
      <c r="U115" s="801"/>
      <c r="V115" s="801"/>
      <c r="W115" s="801"/>
      <c r="X115" s="801"/>
      <c r="Y115" s="801"/>
      <c r="Z115" s="801"/>
      <c r="AA115" s="801"/>
      <c r="AB115" s="801"/>
      <c r="AC115" s="790"/>
      <c r="AD115" s="790"/>
      <c r="AE115" s="790"/>
      <c r="AF115" s="790"/>
      <c r="AG115" s="790"/>
      <c r="AH115" s="790"/>
      <c r="AI115" s="790"/>
      <c r="AJ115" s="790"/>
      <c r="AK115" s="790"/>
      <c r="AL115" s="790"/>
      <c r="AM115" s="790"/>
      <c r="AN115" s="790"/>
    </row>
    <row r="116" spans="1:40">
      <c r="A116" s="790"/>
      <c r="B116" s="801"/>
      <c r="C116" s="801"/>
      <c r="D116" s="801"/>
      <c r="E116" s="801"/>
      <c r="F116" s="801"/>
      <c r="G116" s="801"/>
      <c r="H116" s="801"/>
      <c r="I116" s="801"/>
      <c r="J116" s="801"/>
      <c r="K116" s="801"/>
      <c r="L116" s="801"/>
      <c r="M116" s="801"/>
      <c r="N116" s="801"/>
      <c r="O116" s="801"/>
      <c r="P116" s="801"/>
      <c r="Q116" s="801"/>
      <c r="R116" s="801"/>
      <c r="S116" s="801"/>
      <c r="T116" s="801"/>
      <c r="U116" s="801"/>
      <c r="V116" s="801"/>
      <c r="W116" s="801"/>
      <c r="X116" s="801"/>
      <c r="Y116" s="801"/>
      <c r="Z116" s="801"/>
      <c r="AA116" s="801"/>
      <c r="AB116" s="801"/>
      <c r="AC116" s="790"/>
      <c r="AD116" s="790"/>
      <c r="AE116" s="790"/>
      <c r="AF116" s="790"/>
      <c r="AG116" s="790"/>
      <c r="AH116" s="790"/>
      <c r="AI116" s="790"/>
      <c r="AJ116" s="790"/>
      <c r="AK116" s="790"/>
      <c r="AL116" s="790"/>
      <c r="AM116" s="790"/>
      <c r="AN116" s="790"/>
    </row>
    <row r="117" spans="1:40">
      <c r="A117" s="790"/>
      <c r="B117" s="801"/>
      <c r="C117" s="801"/>
      <c r="D117" s="801"/>
      <c r="E117" s="801"/>
      <c r="F117" s="801"/>
      <c r="G117" s="801"/>
      <c r="H117" s="801"/>
      <c r="I117" s="801"/>
      <c r="J117" s="801"/>
      <c r="K117" s="801"/>
      <c r="L117" s="801"/>
      <c r="M117" s="801"/>
      <c r="N117" s="801"/>
      <c r="O117" s="801"/>
      <c r="P117" s="801"/>
      <c r="Q117" s="801"/>
      <c r="R117" s="801"/>
      <c r="S117" s="801"/>
      <c r="T117" s="801"/>
      <c r="U117" s="801"/>
      <c r="V117" s="801"/>
      <c r="W117" s="801"/>
      <c r="X117" s="801"/>
      <c r="Y117" s="801"/>
      <c r="Z117" s="801"/>
      <c r="AA117" s="801"/>
      <c r="AB117" s="801"/>
      <c r="AC117" s="790"/>
      <c r="AD117" s="790"/>
      <c r="AE117" s="790"/>
      <c r="AF117" s="790"/>
      <c r="AG117" s="790"/>
      <c r="AH117" s="790"/>
      <c r="AI117" s="790"/>
      <c r="AJ117" s="790"/>
      <c r="AK117" s="790"/>
      <c r="AL117" s="790"/>
      <c r="AM117" s="790"/>
      <c r="AN117" s="790"/>
    </row>
    <row r="118" spans="1:40">
      <c r="A118" s="790"/>
      <c r="B118" s="801"/>
      <c r="C118" s="801"/>
      <c r="D118" s="801"/>
      <c r="E118" s="801"/>
      <c r="F118" s="801"/>
      <c r="G118" s="801"/>
      <c r="H118" s="801"/>
      <c r="I118" s="801"/>
      <c r="J118" s="801"/>
      <c r="K118" s="801"/>
      <c r="L118" s="801"/>
      <c r="M118" s="801"/>
      <c r="N118" s="801"/>
      <c r="O118" s="801"/>
      <c r="P118" s="801"/>
      <c r="Q118" s="801"/>
      <c r="R118" s="801"/>
      <c r="S118" s="801"/>
      <c r="T118" s="801"/>
      <c r="U118" s="801"/>
      <c r="V118" s="801"/>
      <c r="W118" s="801"/>
      <c r="X118" s="801"/>
      <c r="Y118" s="801"/>
      <c r="Z118" s="801"/>
      <c r="AA118" s="801"/>
      <c r="AB118" s="801"/>
      <c r="AC118" s="790"/>
      <c r="AD118" s="790"/>
      <c r="AE118" s="790"/>
      <c r="AF118" s="790"/>
      <c r="AG118" s="790"/>
      <c r="AH118" s="790"/>
      <c r="AI118" s="790"/>
      <c r="AJ118" s="790"/>
      <c r="AK118" s="790"/>
      <c r="AL118" s="790"/>
      <c r="AM118" s="790"/>
      <c r="AN118" s="790"/>
    </row>
    <row r="119" spans="1:40">
      <c r="A119" s="790"/>
      <c r="B119" s="801"/>
      <c r="C119" s="801"/>
      <c r="D119" s="801"/>
      <c r="E119" s="801"/>
      <c r="F119" s="801"/>
      <c r="G119" s="801"/>
      <c r="H119" s="801"/>
      <c r="I119" s="801"/>
      <c r="J119" s="801"/>
      <c r="K119" s="801"/>
      <c r="L119" s="801"/>
      <c r="M119" s="801"/>
      <c r="N119" s="801"/>
      <c r="O119" s="801"/>
      <c r="P119" s="801"/>
      <c r="Q119" s="801"/>
      <c r="R119" s="801"/>
      <c r="S119" s="801"/>
      <c r="T119" s="801"/>
      <c r="U119" s="801"/>
      <c r="V119" s="801"/>
      <c r="W119" s="801"/>
      <c r="X119" s="801"/>
      <c r="Y119" s="801"/>
      <c r="Z119" s="801"/>
      <c r="AA119" s="801"/>
      <c r="AB119" s="801"/>
      <c r="AC119" s="790"/>
      <c r="AD119" s="790"/>
      <c r="AE119" s="790"/>
      <c r="AF119" s="790"/>
      <c r="AG119" s="790"/>
      <c r="AH119" s="790"/>
      <c r="AI119" s="790"/>
      <c r="AJ119" s="790"/>
      <c r="AK119" s="790"/>
      <c r="AL119" s="790"/>
      <c r="AM119" s="790"/>
      <c r="AN119" s="790"/>
    </row>
    <row r="120" spans="1:40">
      <c r="A120" s="790"/>
      <c r="B120" s="801"/>
      <c r="C120" s="801"/>
      <c r="D120" s="801"/>
      <c r="E120" s="801"/>
      <c r="F120" s="801"/>
      <c r="G120" s="801"/>
      <c r="H120" s="801"/>
      <c r="I120" s="801"/>
      <c r="J120" s="801"/>
      <c r="K120" s="801"/>
      <c r="L120" s="801"/>
      <c r="M120" s="801"/>
      <c r="N120" s="801"/>
      <c r="O120" s="801"/>
      <c r="P120" s="801"/>
      <c r="Q120" s="801"/>
      <c r="R120" s="801"/>
      <c r="S120" s="801"/>
      <c r="T120" s="801"/>
      <c r="U120" s="801"/>
      <c r="V120" s="801"/>
      <c r="W120" s="801"/>
      <c r="X120" s="801"/>
      <c r="Y120" s="801"/>
      <c r="Z120" s="801"/>
      <c r="AA120" s="801"/>
      <c r="AB120" s="801"/>
      <c r="AC120" s="790"/>
      <c r="AD120" s="790"/>
      <c r="AE120" s="790"/>
      <c r="AF120" s="790"/>
      <c r="AG120" s="790"/>
      <c r="AH120" s="790"/>
      <c r="AI120" s="790"/>
      <c r="AJ120" s="790"/>
      <c r="AK120" s="790"/>
      <c r="AL120" s="790"/>
      <c r="AM120" s="790"/>
      <c r="AN120" s="790"/>
    </row>
    <row r="121" spans="1:40">
      <c r="A121" s="790"/>
      <c r="B121" s="801"/>
      <c r="C121" s="801"/>
      <c r="D121" s="801"/>
      <c r="E121" s="801"/>
      <c r="F121" s="801"/>
      <c r="G121" s="801"/>
      <c r="H121" s="801"/>
      <c r="I121" s="801"/>
      <c r="J121" s="801"/>
      <c r="K121" s="801"/>
      <c r="L121" s="801"/>
      <c r="M121" s="801"/>
      <c r="N121" s="801"/>
      <c r="O121" s="801"/>
      <c r="P121" s="801"/>
      <c r="Q121" s="801"/>
      <c r="R121" s="801"/>
      <c r="S121" s="801"/>
      <c r="T121" s="801"/>
      <c r="U121" s="801"/>
      <c r="V121" s="801"/>
      <c r="W121" s="801"/>
      <c r="X121" s="801"/>
      <c r="Y121" s="801"/>
      <c r="Z121" s="801"/>
      <c r="AA121" s="801"/>
      <c r="AB121" s="801"/>
      <c r="AC121" s="790"/>
      <c r="AD121" s="790"/>
      <c r="AE121" s="790"/>
      <c r="AF121" s="790"/>
      <c r="AG121" s="790"/>
      <c r="AH121" s="790"/>
      <c r="AI121" s="790"/>
      <c r="AJ121" s="790"/>
      <c r="AK121" s="790"/>
      <c r="AL121" s="790"/>
      <c r="AM121" s="790"/>
      <c r="AN121" s="790"/>
    </row>
    <row r="122" spans="1:40">
      <c r="A122" s="790"/>
      <c r="B122" s="801"/>
      <c r="C122" s="801"/>
      <c r="D122" s="801"/>
      <c r="E122" s="801"/>
      <c r="F122" s="801"/>
      <c r="G122" s="801"/>
      <c r="H122" s="801"/>
      <c r="I122" s="801"/>
      <c r="J122" s="801"/>
      <c r="K122" s="801"/>
      <c r="L122" s="801"/>
      <c r="M122" s="801"/>
      <c r="N122" s="801"/>
      <c r="O122" s="801"/>
      <c r="P122" s="801"/>
      <c r="Q122" s="801"/>
      <c r="R122" s="801"/>
      <c r="S122" s="801"/>
      <c r="T122" s="801"/>
      <c r="U122" s="801"/>
      <c r="V122" s="801"/>
      <c r="W122" s="801"/>
      <c r="X122" s="801"/>
      <c r="Y122" s="801"/>
      <c r="Z122" s="801"/>
      <c r="AA122" s="801"/>
      <c r="AB122" s="801"/>
      <c r="AC122" s="790"/>
      <c r="AD122" s="790"/>
      <c r="AE122" s="790"/>
      <c r="AF122" s="790"/>
      <c r="AG122" s="790"/>
      <c r="AH122" s="790"/>
      <c r="AI122" s="790"/>
      <c r="AJ122" s="790"/>
      <c r="AK122" s="790"/>
      <c r="AL122" s="790"/>
      <c r="AM122" s="790"/>
      <c r="AN122" s="790"/>
    </row>
    <row r="123" spans="1:40">
      <c r="A123" s="790"/>
      <c r="B123" s="801"/>
      <c r="C123" s="801"/>
      <c r="D123" s="801"/>
      <c r="E123" s="801"/>
      <c r="F123" s="801"/>
      <c r="G123" s="801"/>
      <c r="H123" s="801"/>
      <c r="I123" s="801"/>
      <c r="J123" s="801"/>
      <c r="K123" s="801"/>
      <c r="L123" s="801"/>
      <c r="M123" s="801"/>
      <c r="N123" s="801"/>
      <c r="O123" s="801"/>
      <c r="P123" s="801"/>
      <c r="Q123" s="801"/>
      <c r="R123" s="801"/>
      <c r="S123" s="801"/>
      <c r="T123" s="801"/>
      <c r="U123" s="801"/>
      <c r="V123" s="801"/>
      <c r="W123" s="801"/>
      <c r="X123" s="801"/>
      <c r="Y123" s="801"/>
      <c r="Z123" s="801"/>
      <c r="AA123" s="801"/>
      <c r="AB123" s="801"/>
      <c r="AC123" s="790"/>
      <c r="AD123" s="790"/>
      <c r="AE123" s="790"/>
      <c r="AF123" s="790"/>
      <c r="AG123" s="790"/>
      <c r="AH123" s="790"/>
      <c r="AI123" s="790"/>
      <c r="AJ123" s="790"/>
      <c r="AK123" s="790"/>
      <c r="AL123" s="790"/>
      <c r="AM123" s="790"/>
      <c r="AN123" s="790"/>
    </row>
    <row r="124" spans="1:40">
      <c r="A124" s="790"/>
      <c r="B124" s="801"/>
      <c r="C124" s="801"/>
      <c r="D124" s="801"/>
      <c r="E124" s="801"/>
      <c r="F124" s="801"/>
      <c r="G124" s="801"/>
      <c r="H124" s="801"/>
      <c r="I124" s="801"/>
      <c r="J124" s="801"/>
      <c r="K124" s="801"/>
      <c r="L124" s="801"/>
      <c r="M124" s="801"/>
      <c r="N124" s="801"/>
      <c r="O124" s="801"/>
      <c r="P124" s="801"/>
      <c r="Q124" s="801"/>
      <c r="R124" s="801"/>
      <c r="S124" s="801"/>
      <c r="T124" s="801"/>
      <c r="U124" s="801"/>
      <c r="V124" s="801"/>
      <c r="W124" s="801"/>
      <c r="X124" s="801"/>
      <c r="Y124" s="801"/>
      <c r="Z124" s="801"/>
      <c r="AA124" s="801"/>
      <c r="AB124" s="801"/>
      <c r="AC124" s="790"/>
      <c r="AD124" s="790"/>
      <c r="AE124" s="790"/>
      <c r="AF124" s="790"/>
      <c r="AG124" s="790"/>
      <c r="AH124" s="790"/>
      <c r="AI124" s="790"/>
      <c r="AJ124" s="790"/>
      <c r="AK124" s="790"/>
      <c r="AL124" s="790"/>
      <c r="AM124" s="790"/>
      <c r="AN124" s="790"/>
    </row>
    <row r="125" spans="1:40">
      <c r="A125" s="790"/>
      <c r="B125" s="801"/>
      <c r="C125" s="801"/>
      <c r="D125" s="801"/>
      <c r="E125" s="801"/>
      <c r="F125" s="801"/>
      <c r="G125" s="801"/>
      <c r="H125" s="801"/>
      <c r="I125" s="801"/>
      <c r="J125" s="801"/>
      <c r="K125" s="801"/>
      <c r="L125" s="801"/>
      <c r="M125" s="801"/>
      <c r="N125" s="801"/>
      <c r="O125" s="801"/>
      <c r="P125" s="801"/>
      <c r="Q125" s="801"/>
      <c r="R125" s="801"/>
      <c r="S125" s="801"/>
      <c r="T125" s="801"/>
      <c r="U125" s="801"/>
      <c r="V125" s="801"/>
      <c r="W125" s="801"/>
      <c r="X125" s="801"/>
      <c r="Y125" s="801"/>
      <c r="Z125" s="801"/>
      <c r="AA125" s="801"/>
      <c r="AB125" s="801"/>
      <c r="AC125" s="790"/>
      <c r="AD125" s="790"/>
      <c r="AE125" s="790"/>
      <c r="AF125" s="790"/>
      <c r="AG125" s="790"/>
      <c r="AH125" s="790"/>
      <c r="AI125" s="790"/>
      <c r="AJ125" s="790"/>
      <c r="AK125" s="790"/>
      <c r="AL125" s="790"/>
      <c r="AM125" s="790"/>
      <c r="AN125" s="790"/>
    </row>
    <row r="126" spans="1:40">
      <c r="A126" s="790"/>
      <c r="B126" s="801"/>
      <c r="C126" s="801"/>
      <c r="D126" s="801"/>
      <c r="E126" s="801"/>
      <c r="F126" s="801"/>
      <c r="G126" s="801"/>
      <c r="H126" s="801"/>
      <c r="I126" s="801"/>
      <c r="J126" s="801"/>
      <c r="K126" s="801"/>
      <c r="L126" s="801"/>
      <c r="M126" s="801"/>
      <c r="N126" s="801"/>
      <c r="O126" s="801"/>
      <c r="P126" s="801"/>
      <c r="Q126" s="801"/>
      <c r="R126" s="801"/>
      <c r="S126" s="801"/>
      <c r="T126" s="801"/>
      <c r="U126" s="801"/>
      <c r="V126" s="801"/>
      <c r="W126" s="801"/>
      <c r="X126" s="801"/>
      <c r="Y126" s="801"/>
      <c r="Z126" s="801"/>
      <c r="AA126" s="801"/>
      <c r="AB126" s="801"/>
      <c r="AC126" s="790"/>
      <c r="AD126" s="790"/>
      <c r="AE126" s="790"/>
      <c r="AF126" s="790"/>
      <c r="AG126" s="790"/>
      <c r="AH126" s="790"/>
      <c r="AI126" s="790"/>
      <c r="AJ126" s="790"/>
      <c r="AK126" s="790"/>
      <c r="AL126" s="790"/>
      <c r="AM126" s="790"/>
      <c r="AN126" s="790"/>
    </row>
    <row r="127" spans="1:40">
      <c r="A127" s="790"/>
      <c r="B127" s="801"/>
      <c r="C127" s="801"/>
      <c r="D127" s="801"/>
      <c r="E127" s="801"/>
      <c r="F127" s="801"/>
      <c r="G127" s="801"/>
      <c r="H127" s="801"/>
      <c r="I127" s="801"/>
      <c r="J127" s="801"/>
      <c r="K127" s="801"/>
      <c r="L127" s="801"/>
      <c r="M127" s="801"/>
      <c r="N127" s="801"/>
      <c r="O127" s="801"/>
      <c r="P127" s="801"/>
      <c r="Q127" s="801"/>
      <c r="R127" s="801"/>
      <c r="S127" s="801"/>
      <c r="T127" s="801"/>
      <c r="U127" s="801"/>
      <c r="V127" s="801"/>
      <c r="W127" s="801"/>
      <c r="X127" s="801"/>
      <c r="Y127" s="801"/>
      <c r="Z127" s="801"/>
      <c r="AA127" s="801"/>
      <c r="AB127" s="801"/>
      <c r="AC127" s="790"/>
      <c r="AD127" s="790"/>
      <c r="AE127" s="790"/>
      <c r="AF127" s="790"/>
      <c r="AG127" s="790"/>
      <c r="AH127" s="790"/>
      <c r="AI127" s="790"/>
      <c r="AJ127" s="790"/>
      <c r="AK127" s="790"/>
      <c r="AL127" s="790"/>
      <c r="AM127" s="790"/>
      <c r="AN127" s="790"/>
    </row>
    <row r="128" spans="1:40">
      <c r="A128" s="790"/>
      <c r="B128" s="801"/>
      <c r="C128" s="801"/>
      <c r="D128" s="801"/>
      <c r="E128" s="801"/>
      <c r="F128" s="801"/>
      <c r="G128" s="801"/>
      <c r="H128" s="801"/>
      <c r="I128" s="801"/>
      <c r="J128" s="801"/>
      <c r="K128" s="801"/>
      <c r="L128" s="801"/>
      <c r="M128" s="801"/>
      <c r="N128" s="801"/>
      <c r="O128" s="801"/>
      <c r="P128" s="801"/>
      <c r="Q128" s="801"/>
      <c r="R128" s="801"/>
      <c r="S128" s="801"/>
      <c r="T128" s="801"/>
      <c r="U128" s="801"/>
      <c r="V128" s="801"/>
      <c r="W128" s="801"/>
      <c r="X128" s="801"/>
      <c r="Y128" s="801"/>
      <c r="Z128" s="801"/>
      <c r="AA128" s="801"/>
      <c r="AB128" s="801"/>
      <c r="AC128" s="790"/>
      <c r="AD128" s="790"/>
      <c r="AE128" s="790"/>
      <c r="AF128" s="790"/>
      <c r="AG128" s="790"/>
      <c r="AH128" s="790"/>
      <c r="AI128" s="790"/>
      <c r="AJ128" s="790"/>
      <c r="AK128" s="790"/>
      <c r="AL128" s="790"/>
      <c r="AM128" s="790"/>
      <c r="AN128" s="790"/>
    </row>
    <row r="129" spans="1:40">
      <c r="A129" s="790"/>
      <c r="B129" s="801"/>
      <c r="C129" s="801"/>
      <c r="D129" s="801"/>
      <c r="E129" s="801"/>
      <c r="F129" s="801"/>
      <c r="G129" s="801"/>
      <c r="H129" s="801"/>
      <c r="I129" s="801"/>
      <c r="J129" s="801"/>
      <c r="K129" s="801"/>
      <c r="L129" s="801"/>
      <c r="M129" s="801"/>
      <c r="N129" s="801"/>
      <c r="O129" s="801"/>
      <c r="P129" s="801"/>
      <c r="Q129" s="801"/>
      <c r="R129" s="801"/>
      <c r="S129" s="801"/>
      <c r="T129" s="801"/>
      <c r="U129" s="801"/>
      <c r="V129" s="801"/>
      <c r="W129" s="801"/>
      <c r="X129" s="801"/>
      <c r="Y129" s="801"/>
      <c r="Z129" s="801"/>
      <c r="AA129" s="801"/>
      <c r="AB129" s="801"/>
      <c r="AC129" s="790"/>
      <c r="AD129" s="790"/>
      <c r="AE129" s="790"/>
      <c r="AF129" s="790"/>
      <c r="AG129" s="790"/>
      <c r="AH129" s="790"/>
      <c r="AI129" s="790"/>
      <c r="AJ129" s="790"/>
      <c r="AK129" s="790"/>
      <c r="AL129" s="790"/>
      <c r="AM129" s="790"/>
      <c r="AN129" s="790"/>
    </row>
    <row r="130" spans="1:40">
      <c r="A130" s="790"/>
      <c r="B130" s="801"/>
      <c r="C130" s="801"/>
      <c r="D130" s="801"/>
      <c r="E130" s="801"/>
      <c r="F130" s="801"/>
      <c r="G130" s="801"/>
      <c r="H130" s="801"/>
      <c r="I130" s="801"/>
      <c r="J130" s="801"/>
      <c r="K130" s="801"/>
      <c r="L130" s="801"/>
      <c r="M130" s="801"/>
      <c r="N130" s="801"/>
      <c r="O130" s="801"/>
      <c r="P130" s="801"/>
      <c r="Q130" s="801"/>
      <c r="R130" s="801"/>
      <c r="S130" s="801"/>
      <c r="T130" s="801"/>
      <c r="U130" s="801"/>
      <c r="V130" s="801"/>
      <c r="W130" s="801"/>
      <c r="X130" s="801"/>
      <c r="Y130" s="801"/>
      <c r="Z130" s="801"/>
      <c r="AA130" s="801"/>
      <c r="AB130" s="801"/>
      <c r="AC130" s="790"/>
      <c r="AD130" s="790"/>
      <c r="AE130" s="790"/>
      <c r="AF130" s="790"/>
      <c r="AG130" s="790"/>
      <c r="AH130" s="790"/>
      <c r="AI130" s="790"/>
      <c r="AJ130" s="790"/>
      <c r="AK130" s="790"/>
      <c r="AL130" s="790"/>
      <c r="AM130" s="790"/>
      <c r="AN130" s="790"/>
    </row>
    <row r="131" spans="1:40">
      <c r="A131" s="790"/>
      <c r="B131" s="801"/>
      <c r="C131" s="801"/>
      <c r="D131" s="801"/>
      <c r="E131" s="801"/>
      <c r="F131" s="801"/>
      <c r="G131" s="801"/>
      <c r="H131" s="801"/>
      <c r="I131" s="801"/>
      <c r="J131" s="801"/>
      <c r="K131" s="801"/>
      <c r="L131" s="801"/>
      <c r="M131" s="801"/>
      <c r="N131" s="801"/>
      <c r="O131" s="801"/>
      <c r="P131" s="801"/>
      <c r="Q131" s="801"/>
      <c r="R131" s="801"/>
      <c r="S131" s="801"/>
      <c r="T131" s="801"/>
      <c r="U131" s="801"/>
      <c r="V131" s="801"/>
      <c r="W131" s="801"/>
      <c r="X131" s="801"/>
      <c r="Y131" s="801"/>
      <c r="Z131" s="801"/>
      <c r="AA131" s="801"/>
      <c r="AB131" s="801"/>
      <c r="AC131" s="790"/>
      <c r="AD131" s="790"/>
      <c r="AE131" s="790"/>
      <c r="AF131" s="790"/>
      <c r="AG131" s="790"/>
      <c r="AH131" s="790"/>
      <c r="AI131" s="790"/>
      <c r="AJ131" s="790"/>
      <c r="AK131" s="790"/>
      <c r="AL131" s="790"/>
      <c r="AM131" s="790"/>
      <c r="AN131" s="790"/>
    </row>
    <row r="132" spans="1:40">
      <c r="A132" s="790"/>
      <c r="B132" s="801"/>
      <c r="C132" s="801"/>
      <c r="D132" s="801"/>
      <c r="E132" s="801"/>
      <c r="F132" s="801"/>
      <c r="G132" s="801"/>
      <c r="H132" s="801"/>
      <c r="I132" s="801"/>
      <c r="J132" s="801"/>
      <c r="K132" s="801"/>
      <c r="L132" s="801"/>
      <c r="M132" s="801"/>
      <c r="N132" s="801"/>
      <c r="O132" s="801"/>
      <c r="P132" s="801"/>
      <c r="Q132" s="801"/>
      <c r="R132" s="801"/>
      <c r="S132" s="801"/>
      <c r="T132" s="801"/>
      <c r="U132" s="801"/>
      <c r="V132" s="801"/>
      <c r="W132" s="801"/>
      <c r="X132" s="801"/>
      <c r="Y132" s="801"/>
      <c r="Z132" s="801"/>
      <c r="AA132" s="801"/>
      <c r="AB132" s="801"/>
      <c r="AC132" s="790"/>
      <c r="AD132" s="790"/>
      <c r="AE132" s="790"/>
      <c r="AF132" s="790"/>
      <c r="AG132" s="790"/>
      <c r="AH132" s="790"/>
      <c r="AI132" s="790"/>
      <c r="AJ132" s="790"/>
      <c r="AK132" s="790"/>
      <c r="AL132" s="790"/>
      <c r="AM132" s="790"/>
      <c r="AN132" s="790"/>
    </row>
    <row r="133" spans="1:40">
      <c r="A133" s="790"/>
      <c r="B133" s="801"/>
      <c r="C133" s="801"/>
      <c r="D133" s="801"/>
      <c r="E133" s="801"/>
      <c r="F133" s="801"/>
      <c r="G133" s="801"/>
      <c r="H133" s="801"/>
      <c r="I133" s="801"/>
      <c r="J133" s="801"/>
      <c r="K133" s="801"/>
      <c r="L133" s="801"/>
      <c r="M133" s="801"/>
      <c r="N133" s="801"/>
      <c r="O133" s="801"/>
      <c r="P133" s="801"/>
      <c r="Q133" s="801"/>
      <c r="R133" s="801"/>
      <c r="S133" s="801"/>
      <c r="T133" s="801"/>
      <c r="U133" s="801"/>
      <c r="V133" s="801"/>
      <c r="W133" s="801"/>
      <c r="X133" s="801"/>
      <c r="Y133" s="801"/>
      <c r="Z133" s="801"/>
      <c r="AA133" s="801"/>
      <c r="AB133" s="801"/>
      <c r="AC133" s="790"/>
      <c r="AD133" s="790"/>
      <c r="AE133" s="790"/>
      <c r="AF133" s="790"/>
      <c r="AG133" s="790"/>
      <c r="AH133" s="790"/>
      <c r="AI133" s="790"/>
      <c r="AJ133" s="790"/>
      <c r="AK133" s="790"/>
      <c r="AL133" s="790"/>
      <c r="AM133" s="790"/>
      <c r="AN133" s="790"/>
    </row>
    <row r="134" spans="1:40">
      <c r="A134" s="790"/>
      <c r="B134" s="801"/>
      <c r="C134" s="801"/>
      <c r="D134" s="801"/>
      <c r="E134" s="801"/>
      <c r="F134" s="801"/>
      <c r="G134" s="801"/>
      <c r="H134" s="801"/>
      <c r="I134" s="801"/>
      <c r="J134" s="801"/>
      <c r="K134" s="801"/>
      <c r="L134" s="801"/>
      <c r="M134" s="801"/>
      <c r="N134" s="801"/>
      <c r="O134" s="801"/>
      <c r="P134" s="801"/>
      <c r="Q134" s="801"/>
      <c r="R134" s="801"/>
      <c r="S134" s="801"/>
      <c r="T134" s="801"/>
      <c r="U134" s="801"/>
      <c r="V134" s="801"/>
      <c r="W134" s="801"/>
      <c r="X134" s="801"/>
      <c r="Y134" s="801"/>
      <c r="Z134" s="801"/>
      <c r="AA134" s="801"/>
      <c r="AB134" s="801"/>
      <c r="AC134" s="790"/>
      <c r="AD134" s="790"/>
      <c r="AE134" s="790"/>
      <c r="AF134" s="790"/>
      <c r="AG134" s="790"/>
      <c r="AH134" s="790"/>
      <c r="AI134" s="790"/>
      <c r="AJ134" s="790"/>
      <c r="AK134" s="790"/>
      <c r="AL134" s="790"/>
      <c r="AM134" s="790"/>
      <c r="AN134" s="790"/>
    </row>
    <row r="135" spans="1:40">
      <c r="A135" s="790"/>
      <c r="B135" s="801"/>
      <c r="C135" s="801"/>
      <c r="D135" s="801"/>
      <c r="E135" s="801"/>
      <c r="F135" s="801"/>
      <c r="G135" s="801"/>
      <c r="H135" s="801"/>
      <c r="I135" s="801"/>
      <c r="J135" s="801"/>
      <c r="K135" s="801"/>
      <c r="L135" s="801"/>
      <c r="M135" s="801"/>
      <c r="N135" s="801"/>
      <c r="O135" s="801"/>
      <c r="P135" s="801"/>
      <c r="Q135" s="801"/>
      <c r="R135" s="801"/>
      <c r="S135" s="801"/>
      <c r="T135" s="801"/>
      <c r="U135" s="801"/>
      <c r="V135" s="801"/>
      <c r="W135" s="801"/>
      <c r="X135" s="801"/>
      <c r="Y135" s="801"/>
      <c r="Z135" s="801"/>
      <c r="AA135" s="801"/>
      <c r="AB135" s="801"/>
      <c r="AC135" s="790"/>
      <c r="AD135" s="790"/>
      <c r="AE135" s="790"/>
      <c r="AF135" s="790"/>
      <c r="AG135" s="790"/>
      <c r="AH135" s="790"/>
      <c r="AI135" s="790"/>
      <c r="AJ135" s="790"/>
      <c r="AK135" s="790"/>
      <c r="AL135" s="790"/>
      <c r="AM135" s="790"/>
      <c r="AN135" s="790"/>
    </row>
    <row r="136" spans="1:40">
      <c r="A136" s="790"/>
      <c r="B136" s="801"/>
      <c r="C136" s="801"/>
      <c r="D136" s="801"/>
      <c r="E136" s="801"/>
      <c r="F136" s="801"/>
      <c r="G136" s="801"/>
      <c r="H136" s="801"/>
      <c r="I136" s="801"/>
      <c r="J136" s="801"/>
      <c r="K136" s="801"/>
      <c r="L136" s="801"/>
      <c r="M136" s="801"/>
      <c r="N136" s="801"/>
      <c r="O136" s="801"/>
      <c r="P136" s="801"/>
      <c r="Q136" s="801"/>
      <c r="R136" s="801"/>
      <c r="S136" s="801"/>
      <c r="T136" s="801"/>
      <c r="U136" s="801"/>
      <c r="V136" s="801"/>
      <c r="W136" s="801"/>
      <c r="X136" s="801"/>
      <c r="Y136" s="801"/>
      <c r="Z136" s="801"/>
      <c r="AA136" s="801"/>
      <c r="AB136" s="801"/>
      <c r="AC136" s="790"/>
      <c r="AD136" s="790"/>
      <c r="AE136" s="790"/>
      <c r="AF136" s="790"/>
      <c r="AG136" s="790"/>
      <c r="AH136" s="790"/>
      <c r="AI136" s="790"/>
      <c r="AJ136" s="790"/>
      <c r="AK136" s="790"/>
      <c r="AL136" s="790"/>
      <c r="AM136" s="790"/>
      <c r="AN136" s="790"/>
    </row>
    <row r="137" spans="1:40">
      <c r="A137" s="790"/>
      <c r="B137" s="801"/>
      <c r="C137" s="801"/>
      <c r="D137" s="801"/>
      <c r="E137" s="801"/>
      <c r="F137" s="801"/>
      <c r="G137" s="801"/>
      <c r="H137" s="801"/>
      <c r="I137" s="801"/>
      <c r="J137" s="801"/>
      <c r="K137" s="801"/>
      <c r="L137" s="801"/>
      <c r="M137" s="801"/>
      <c r="N137" s="801"/>
      <c r="O137" s="801"/>
      <c r="P137" s="801"/>
      <c r="Q137" s="801"/>
      <c r="R137" s="801"/>
      <c r="S137" s="801"/>
      <c r="T137" s="801"/>
      <c r="U137" s="801"/>
      <c r="V137" s="801"/>
      <c r="W137" s="801"/>
      <c r="X137" s="801"/>
      <c r="Y137" s="801"/>
      <c r="Z137" s="801"/>
      <c r="AA137" s="801"/>
      <c r="AB137" s="801"/>
      <c r="AC137" s="790"/>
      <c r="AD137" s="790"/>
      <c r="AE137" s="790"/>
      <c r="AF137" s="790"/>
      <c r="AG137" s="790"/>
      <c r="AH137" s="790"/>
      <c r="AI137" s="790"/>
      <c r="AJ137" s="790"/>
      <c r="AK137" s="790"/>
      <c r="AL137" s="790"/>
      <c r="AM137" s="790"/>
      <c r="AN137" s="790"/>
    </row>
    <row r="138" spans="1:40">
      <c r="A138" s="790"/>
      <c r="B138" s="801"/>
      <c r="C138" s="801"/>
      <c r="D138" s="801"/>
      <c r="E138" s="801"/>
      <c r="F138" s="801"/>
      <c r="G138" s="801"/>
      <c r="H138" s="801"/>
      <c r="I138" s="801"/>
      <c r="J138" s="801"/>
      <c r="K138" s="801"/>
      <c r="L138" s="801"/>
      <c r="M138" s="801"/>
      <c r="N138" s="801"/>
      <c r="O138" s="801"/>
      <c r="P138" s="801"/>
      <c r="Q138" s="801"/>
      <c r="R138" s="801"/>
      <c r="S138" s="801"/>
      <c r="T138" s="801"/>
      <c r="U138" s="801"/>
      <c r="V138" s="801"/>
      <c r="W138" s="801"/>
      <c r="X138" s="801"/>
      <c r="Y138" s="801"/>
      <c r="Z138" s="801"/>
      <c r="AA138" s="801"/>
      <c r="AB138" s="801"/>
      <c r="AC138" s="790"/>
      <c r="AD138" s="790"/>
      <c r="AE138" s="790"/>
      <c r="AF138" s="790"/>
      <c r="AG138" s="790"/>
      <c r="AH138" s="790"/>
      <c r="AI138" s="790"/>
      <c r="AJ138" s="790"/>
      <c r="AK138" s="790"/>
      <c r="AL138" s="790"/>
      <c r="AM138" s="790"/>
      <c r="AN138" s="790"/>
    </row>
    <row r="139" spans="1:40">
      <c r="A139" s="790"/>
      <c r="B139" s="801"/>
      <c r="C139" s="801"/>
      <c r="D139" s="801"/>
      <c r="E139" s="801"/>
      <c r="F139" s="801"/>
      <c r="G139" s="801"/>
      <c r="H139" s="801"/>
      <c r="I139" s="801"/>
      <c r="J139" s="801"/>
      <c r="K139" s="801"/>
      <c r="L139" s="801"/>
      <c r="M139" s="801"/>
      <c r="N139" s="801"/>
      <c r="O139" s="801"/>
      <c r="P139" s="801"/>
      <c r="Q139" s="801"/>
      <c r="R139" s="801"/>
      <c r="S139" s="801"/>
      <c r="T139" s="801"/>
      <c r="U139" s="801"/>
      <c r="V139" s="801"/>
      <c r="W139" s="801"/>
      <c r="X139" s="801"/>
      <c r="Y139" s="801"/>
      <c r="Z139" s="801"/>
      <c r="AA139" s="801"/>
      <c r="AB139" s="801"/>
      <c r="AC139" s="790"/>
      <c r="AD139" s="790"/>
      <c r="AE139" s="790"/>
      <c r="AF139" s="790"/>
      <c r="AG139" s="790"/>
      <c r="AH139" s="790"/>
      <c r="AI139" s="790"/>
      <c r="AJ139" s="790"/>
      <c r="AK139" s="790"/>
      <c r="AL139" s="790"/>
      <c r="AM139" s="790"/>
      <c r="AN139" s="790"/>
    </row>
    <row r="140" spans="1:40">
      <c r="A140" s="790"/>
      <c r="B140" s="801"/>
      <c r="C140" s="801"/>
      <c r="D140" s="801"/>
      <c r="E140" s="801"/>
      <c r="F140" s="801"/>
      <c r="G140" s="801"/>
      <c r="H140" s="801"/>
      <c r="I140" s="801"/>
      <c r="J140" s="801"/>
      <c r="K140" s="801"/>
      <c r="L140" s="801"/>
      <c r="M140" s="801"/>
      <c r="N140" s="801"/>
      <c r="O140" s="801"/>
      <c r="P140" s="801"/>
      <c r="Q140" s="801"/>
      <c r="R140" s="801"/>
      <c r="S140" s="801"/>
      <c r="T140" s="801"/>
      <c r="U140" s="801"/>
      <c r="V140" s="801"/>
      <c r="W140" s="801"/>
      <c r="X140" s="801"/>
      <c r="Y140" s="801"/>
      <c r="Z140" s="801"/>
      <c r="AA140" s="801"/>
      <c r="AB140" s="801"/>
      <c r="AC140" s="790"/>
      <c r="AD140" s="790"/>
      <c r="AE140" s="790"/>
      <c r="AF140" s="790"/>
      <c r="AG140" s="790"/>
      <c r="AH140" s="790"/>
      <c r="AI140" s="790"/>
      <c r="AJ140" s="790"/>
      <c r="AK140" s="790"/>
      <c r="AL140" s="790"/>
      <c r="AM140" s="790"/>
      <c r="AN140" s="790"/>
    </row>
    <row r="141" spans="1:40">
      <c r="A141" s="790"/>
      <c r="B141" s="801"/>
      <c r="C141" s="801"/>
      <c r="D141" s="801"/>
      <c r="E141" s="801"/>
      <c r="F141" s="801"/>
      <c r="G141" s="801"/>
      <c r="H141" s="801"/>
      <c r="I141" s="801"/>
      <c r="J141" s="801"/>
      <c r="K141" s="801"/>
      <c r="L141" s="801"/>
      <c r="M141" s="801"/>
      <c r="N141" s="801"/>
      <c r="O141" s="801"/>
      <c r="P141" s="801"/>
      <c r="Q141" s="801"/>
      <c r="R141" s="801"/>
      <c r="S141" s="801"/>
      <c r="T141" s="801"/>
      <c r="U141" s="801"/>
      <c r="V141" s="801"/>
      <c r="W141" s="801"/>
      <c r="X141" s="801"/>
      <c r="Y141" s="801"/>
      <c r="Z141" s="801"/>
      <c r="AA141" s="801"/>
      <c r="AB141" s="801"/>
      <c r="AC141" s="790"/>
      <c r="AD141" s="790"/>
      <c r="AE141" s="790"/>
      <c r="AF141" s="790"/>
      <c r="AG141" s="790"/>
      <c r="AH141" s="790"/>
      <c r="AI141" s="790"/>
      <c r="AJ141" s="790"/>
      <c r="AK141" s="790"/>
      <c r="AL141" s="790"/>
      <c r="AM141" s="790"/>
      <c r="AN141" s="790"/>
    </row>
    <row r="142" spans="1:40">
      <c r="A142" s="790"/>
      <c r="B142" s="801"/>
      <c r="C142" s="801"/>
      <c r="D142" s="801"/>
      <c r="E142" s="801"/>
      <c r="F142" s="801"/>
      <c r="G142" s="801"/>
      <c r="H142" s="801"/>
      <c r="I142" s="801"/>
      <c r="J142" s="801"/>
      <c r="K142" s="801"/>
      <c r="L142" s="801"/>
      <c r="M142" s="801"/>
      <c r="N142" s="801"/>
      <c r="O142" s="801"/>
      <c r="P142" s="801"/>
      <c r="Q142" s="801"/>
      <c r="R142" s="801"/>
      <c r="S142" s="801"/>
      <c r="T142" s="801"/>
      <c r="U142" s="801"/>
      <c r="V142" s="801"/>
      <c r="W142" s="801"/>
      <c r="X142" s="801"/>
      <c r="Y142" s="801"/>
      <c r="Z142" s="801"/>
      <c r="AA142" s="801"/>
      <c r="AB142" s="801"/>
      <c r="AC142" s="790"/>
      <c r="AD142" s="790"/>
      <c r="AE142" s="790"/>
      <c r="AF142" s="790"/>
      <c r="AG142" s="790"/>
      <c r="AH142" s="790"/>
      <c r="AI142" s="790"/>
      <c r="AJ142" s="790"/>
      <c r="AK142" s="790"/>
      <c r="AL142" s="790"/>
      <c r="AM142" s="790"/>
      <c r="AN142" s="790"/>
    </row>
    <row r="143" spans="1:40">
      <c r="A143" s="790"/>
      <c r="B143" s="801"/>
      <c r="C143" s="801"/>
      <c r="D143" s="801"/>
      <c r="E143" s="801"/>
      <c r="F143" s="801"/>
      <c r="G143" s="801"/>
      <c r="H143" s="801"/>
      <c r="I143" s="801"/>
      <c r="J143" s="801"/>
      <c r="K143" s="801"/>
      <c r="L143" s="801"/>
      <c r="M143" s="801"/>
      <c r="N143" s="801"/>
      <c r="O143" s="801"/>
      <c r="P143" s="801"/>
      <c r="Q143" s="801"/>
      <c r="R143" s="801"/>
      <c r="S143" s="801"/>
      <c r="T143" s="801"/>
      <c r="U143" s="801"/>
      <c r="V143" s="801"/>
      <c r="W143" s="801"/>
      <c r="X143" s="801"/>
      <c r="Y143" s="801"/>
      <c r="Z143" s="801"/>
      <c r="AA143" s="801"/>
      <c r="AB143" s="801"/>
      <c r="AC143" s="790"/>
      <c r="AD143" s="790"/>
      <c r="AE143" s="790"/>
      <c r="AF143" s="790"/>
      <c r="AG143" s="790"/>
      <c r="AH143" s="790"/>
      <c r="AI143" s="790"/>
      <c r="AJ143" s="790"/>
      <c r="AK143" s="790"/>
      <c r="AL143" s="790"/>
      <c r="AM143" s="790"/>
      <c r="AN143" s="790"/>
    </row>
    <row r="144" spans="1:40">
      <c r="A144" s="790"/>
      <c r="B144" s="801"/>
      <c r="C144" s="801"/>
      <c r="D144" s="801"/>
      <c r="E144" s="801"/>
      <c r="F144" s="801"/>
      <c r="G144" s="801"/>
      <c r="H144" s="801"/>
      <c r="I144" s="801"/>
      <c r="J144" s="801"/>
      <c r="K144" s="801"/>
      <c r="L144" s="801"/>
      <c r="M144" s="801"/>
      <c r="N144" s="801"/>
      <c r="O144" s="801"/>
      <c r="P144" s="801"/>
      <c r="Q144" s="801"/>
      <c r="R144" s="801"/>
      <c r="S144" s="801"/>
      <c r="T144" s="801"/>
      <c r="U144" s="801"/>
      <c r="V144" s="801"/>
      <c r="W144" s="801"/>
      <c r="X144" s="801"/>
      <c r="Y144" s="801"/>
      <c r="Z144" s="801"/>
      <c r="AA144" s="801"/>
      <c r="AB144" s="801"/>
      <c r="AC144" s="790"/>
      <c r="AD144" s="790"/>
      <c r="AE144" s="790"/>
      <c r="AF144" s="790"/>
      <c r="AG144" s="790"/>
      <c r="AH144" s="790"/>
      <c r="AI144" s="790"/>
      <c r="AJ144" s="790"/>
      <c r="AK144" s="790"/>
      <c r="AL144" s="790"/>
      <c r="AM144" s="790"/>
      <c r="AN144" s="790"/>
    </row>
    <row r="145" spans="1:1">
      <c r="A145" s="570"/>
    </row>
  </sheetData>
  <mergeCells count="18">
    <mergeCell ref="W18:AA18"/>
    <mergeCell ref="W19:AA19"/>
    <mergeCell ref="W20:AA20"/>
    <mergeCell ref="W21:AA21"/>
    <mergeCell ref="W12:AA12"/>
    <mergeCell ref="W13:AA13"/>
    <mergeCell ref="W14:AA14"/>
    <mergeCell ref="W15:AA15"/>
    <mergeCell ref="W16:AA16"/>
    <mergeCell ref="W17:AA17"/>
    <mergeCell ref="B3:J3"/>
    <mergeCell ref="D5:Q5"/>
    <mergeCell ref="W11:AA11"/>
    <mergeCell ref="H8:I8"/>
    <mergeCell ref="J8:K8"/>
    <mergeCell ref="N8:O8"/>
    <mergeCell ref="W9:AA9"/>
    <mergeCell ref="W10:AA10"/>
  </mergeCells>
  <conditionalFormatting sqref="W10:W21">
    <cfRule type="containsText" dxfId="13" priority="1" operator="containsText" text="COMPLETE">
      <formula>NOT(ISERROR(SEARCH("COMPLETE",W10)))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E60F2D"/>
  </sheetPr>
  <dimension ref="A1:AI87"/>
  <sheetViews>
    <sheetView topLeftCell="B1" zoomScale="70" zoomScaleNormal="70" workbookViewId="0">
      <selection activeCell="V6" sqref="V6"/>
    </sheetView>
  </sheetViews>
  <sheetFormatPr defaultColWidth="25.7109375" defaultRowHeight="15"/>
  <cols>
    <col min="1" max="1" width="3.7109375" hidden="1" customWidth="1"/>
    <col min="2" max="2" width="2.42578125" customWidth="1"/>
    <col min="3" max="3" width="43.5703125" customWidth="1"/>
    <col min="4" max="4" width="23.140625" bestFit="1" customWidth="1"/>
    <col min="5" max="5" width="17.42578125" bestFit="1" customWidth="1"/>
    <col min="6" max="6" width="13.85546875" bestFit="1" customWidth="1"/>
    <col min="7" max="7" width="11.7109375" bestFit="1" customWidth="1"/>
    <col min="8" max="8" width="25.7109375" bestFit="1" customWidth="1"/>
    <col min="9" max="9" width="11.140625" bestFit="1" customWidth="1"/>
    <col min="10" max="10" width="15.7109375" bestFit="1" customWidth="1"/>
    <col min="11" max="17" width="12.140625" customWidth="1"/>
    <col min="18" max="18" width="3.42578125" customWidth="1"/>
    <col min="20" max="20" width="2.85546875" customWidth="1"/>
    <col min="21" max="21" width="40.5703125" customWidth="1"/>
    <col min="28" max="28" width="0" hidden="1" customWidth="1"/>
    <col min="29" max="30" width="25.7109375" hidden="1" customWidth="1"/>
  </cols>
  <sheetData>
    <row r="1" spans="1:35">
      <c r="A1" s="206"/>
      <c r="B1" s="803"/>
      <c r="C1" s="803"/>
      <c r="D1" s="803"/>
      <c r="E1" s="803"/>
      <c r="F1" s="803"/>
      <c r="G1" s="803"/>
      <c r="H1" s="803"/>
      <c r="I1" s="803"/>
      <c r="J1" s="803"/>
      <c r="K1" s="803"/>
      <c r="L1" s="803"/>
      <c r="M1" s="803"/>
      <c r="N1" s="803"/>
      <c r="O1" s="803"/>
      <c r="P1" s="803"/>
      <c r="Q1" s="803"/>
      <c r="R1" s="803"/>
      <c r="S1" s="803"/>
      <c r="T1" s="803"/>
      <c r="U1" s="803"/>
      <c r="V1" s="803"/>
      <c r="W1" s="803"/>
      <c r="X1" s="790"/>
      <c r="Y1" s="790"/>
      <c r="Z1" s="790"/>
      <c r="AA1" s="790"/>
      <c r="AB1" s="790"/>
      <c r="AC1" s="790"/>
      <c r="AD1" s="790"/>
      <c r="AE1" s="790"/>
      <c r="AF1" s="790"/>
      <c r="AG1" s="790"/>
      <c r="AH1" s="790"/>
      <c r="AI1" s="790"/>
    </row>
    <row r="2" spans="1:35" ht="14.45" customHeight="1">
      <c r="A2" s="477"/>
      <c r="B2" s="790"/>
      <c r="C2" s="804" t="s">
        <v>15966</v>
      </c>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row>
    <row r="3" spans="1:35" ht="14.45" customHeight="1">
      <c r="A3" s="477"/>
      <c r="B3" s="790"/>
      <c r="C3" s="804"/>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row>
    <row r="4" spans="1:35" ht="15.75" thickBot="1">
      <c r="A4" s="477"/>
      <c r="B4" s="790"/>
      <c r="C4" s="789" t="str">
        <f ca="1">HYPERLINK($AD$19, "&lt;-GO BACK")</f>
        <v>&lt;-GO BACK</v>
      </c>
      <c r="D4" s="790"/>
      <c r="E4" s="790"/>
      <c r="F4" s="790"/>
      <c r="G4" s="790"/>
      <c r="H4" s="790"/>
      <c r="I4" s="790"/>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row>
    <row r="5" spans="1:35" ht="18" customHeight="1" thickBot="1">
      <c r="A5" s="477"/>
      <c r="B5" s="790"/>
      <c r="C5" s="790"/>
      <c r="D5" s="790"/>
      <c r="E5" s="790"/>
      <c r="F5" s="790"/>
      <c r="G5" s="790"/>
      <c r="H5" s="790"/>
      <c r="I5" s="790"/>
      <c r="J5" s="790"/>
      <c r="K5" s="833" t="s">
        <v>16645</v>
      </c>
      <c r="L5" s="834"/>
      <c r="M5" s="834"/>
      <c r="N5" s="834"/>
      <c r="O5" s="834"/>
      <c r="P5" s="834"/>
      <c r="Q5" s="834"/>
      <c r="R5" s="834"/>
      <c r="S5" s="835"/>
      <c r="T5" s="790"/>
      <c r="U5" s="790"/>
      <c r="V5" s="790"/>
      <c r="W5" s="790"/>
      <c r="X5" s="790"/>
      <c r="Y5" s="790"/>
      <c r="Z5" s="790"/>
      <c r="AA5" s="790"/>
      <c r="AB5" s="790"/>
      <c r="AC5" s="790"/>
      <c r="AD5" s="790"/>
      <c r="AE5" s="790"/>
      <c r="AF5" s="790"/>
      <c r="AG5" s="790"/>
      <c r="AH5" s="790"/>
      <c r="AI5" s="790"/>
    </row>
    <row r="6" spans="1:35" ht="32.450000000000003" customHeight="1" thickBot="1">
      <c r="A6" s="477"/>
      <c r="B6" s="790"/>
      <c r="C6" s="805"/>
      <c r="D6" s="805"/>
      <c r="E6" s="805"/>
      <c r="F6" s="805"/>
      <c r="G6" s="805"/>
      <c r="H6" s="805"/>
      <c r="I6" s="805"/>
      <c r="J6" s="805"/>
      <c r="K6" s="951" t="s">
        <v>16164</v>
      </c>
      <c r="L6" s="952"/>
      <c r="M6" s="952"/>
      <c r="N6" s="952"/>
      <c r="O6" s="953" t="str">
        <f>IF('USER FORM1'!AD54=2, "DENTISTRY EQUIVALENT", "MEDICINE EQUIVALENT")</f>
        <v>MEDICINE EQUIVALENT</v>
      </c>
      <c r="P6" s="954"/>
      <c r="Q6" s="643"/>
      <c r="R6" s="643"/>
      <c r="S6" s="643"/>
      <c r="T6" s="643"/>
      <c r="U6" s="643"/>
      <c r="V6" s="790"/>
      <c r="W6" s="790"/>
      <c r="X6" s="790"/>
      <c r="Y6" s="790"/>
      <c r="Z6" s="790"/>
      <c r="AA6" s="790"/>
      <c r="AB6" s="790"/>
      <c r="AC6" s="790"/>
      <c r="AD6" s="790"/>
      <c r="AE6" s="790"/>
      <c r="AF6" s="790"/>
      <c r="AG6" s="790"/>
      <c r="AH6" s="790"/>
      <c r="AI6" s="790"/>
    </row>
    <row r="7" spans="1:35" ht="29.25" customHeight="1">
      <c r="A7" s="477"/>
      <c r="B7" s="790"/>
      <c r="C7" s="827" t="s">
        <v>16559</v>
      </c>
      <c r="D7" s="828"/>
      <c r="E7" s="828"/>
      <c r="F7" s="829"/>
      <c r="G7" s="805"/>
      <c r="H7" s="805"/>
      <c r="I7" s="805"/>
      <c r="J7" s="805"/>
      <c r="K7" s="806"/>
      <c r="L7" s="648"/>
      <c r="M7" s="648"/>
      <c r="N7" s="807"/>
      <c r="O7" s="809"/>
      <c r="P7" s="810"/>
      <c r="Q7" s="643"/>
      <c r="R7" s="643"/>
      <c r="S7" s="643"/>
      <c r="T7" s="643"/>
      <c r="U7" s="643"/>
      <c r="V7" s="790"/>
      <c r="W7" s="790"/>
      <c r="X7" s="790"/>
      <c r="Y7" s="790"/>
      <c r="Z7" s="790"/>
      <c r="AA7" s="790"/>
      <c r="AB7" s="790"/>
      <c r="AC7" s="790"/>
      <c r="AD7" s="790"/>
      <c r="AE7" s="790"/>
      <c r="AF7" s="790"/>
      <c r="AG7" s="790"/>
      <c r="AH7" s="790"/>
      <c r="AI7" s="790"/>
    </row>
    <row r="8" spans="1:35" ht="18" customHeight="1" thickBot="1">
      <c r="A8" s="477"/>
      <c r="B8" s="790"/>
      <c r="C8" s="830" t="s">
        <v>16560</v>
      </c>
      <c r="D8" s="831"/>
      <c r="E8" s="831"/>
      <c r="F8" s="832"/>
      <c r="G8" s="805"/>
      <c r="H8" s="805"/>
      <c r="I8" s="805"/>
      <c r="J8" s="805"/>
      <c r="K8" s="955" t="s">
        <v>16139</v>
      </c>
      <c r="L8" s="956"/>
      <c r="M8" s="957"/>
      <c r="N8" s="808"/>
      <c r="O8" s="811"/>
      <c r="P8" s="812"/>
      <c r="Q8" s="643"/>
      <c r="R8" s="643"/>
      <c r="S8" s="813" t="s">
        <v>16491</v>
      </c>
      <c r="T8" s="643"/>
      <c r="U8" s="643"/>
      <c r="V8" s="790"/>
      <c r="W8" s="790"/>
      <c r="X8" s="790"/>
      <c r="Y8" s="790"/>
      <c r="Z8" s="790"/>
      <c r="AA8" s="790"/>
      <c r="AB8" s="790"/>
      <c r="AC8" s="790"/>
      <c r="AD8" s="790"/>
      <c r="AE8" s="790"/>
      <c r="AF8" s="790"/>
      <c r="AG8" s="790"/>
      <c r="AH8" s="790"/>
      <c r="AI8" s="790"/>
    </row>
    <row r="9" spans="1:35" ht="55.5" customHeight="1">
      <c r="A9" s="477"/>
      <c r="B9" s="790"/>
      <c r="C9" s="764" t="s">
        <v>16281</v>
      </c>
      <c r="D9" s="764" t="s">
        <v>16280</v>
      </c>
      <c r="E9" s="764" t="s">
        <v>16134</v>
      </c>
      <c r="F9" s="764" t="s">
        <v>16135</v>
      </c>
      <c r="G9" s="630" t="s">
        <v>16133</v>
      </c>
      <c r="H9" s="631" t="s">
        <v>16277</v>
      </c>
      <c r="I9" s="630" t="s">
        <v>16278</v>
      </c>
      <c r="J9" s="632" t="s">
        <v>16279</v>
      </c>
      <c r="K9" s="652" t="s">
        <v>16320</v>
      </c>
      <c r="L9" s="652" t="s">
        <v>16130</v>
      </c>
      <c r="M9" s="652" t="s">
        <v>195</v>
      </c>
      <c r="N9" s="653" t="s">
        <v>16129</v>
      </c>
      <c r="O9" s="499" t="s">
        <v>16130</v>
      </c>
      <c r="P9" s="499" t="s">
        <v>16129</v>
      </c>
      <c r="Q9" s="103" t="s">
        <v>16224</v>
      </c>
      <c r="R9" s="819"/>
      <c r="S9" s="630" t="s">
        <v>16561</v>
      </c>
      <c r="T9" s="819"/>
      <c r="U9" s="824" t="s">
        <v>16232</v>
      </c>
      <c r="V9" s="819"/>
      <c r="W9" s="820"/>
      <c r="X9" s="790"/>
      <c r="Y9" s="790"/>
      <c r="Z9" s="790"/>
      <c r="AA9" s="790"/>
      <c r="AB9" s="790"/>
      <c r="AC9" s="790"/>
      <c r="AD9" s="790"/>
      <c r="AE9" s="790"/>
      <c r="AF9" s="790"/>
      <c r="AG9" s="790"/>
      <c r="AH9" s="790"/>
      <c r="AI9" s="790"/>
    </row>
    <row r="10" spans="1:35" ht="29.25">
      <c r="A10" s="477"/>
      <c r="B10" s="790"/>
      <c r="C10" s="245" t="s">
        <v>16609</v>
      </c>
      <c r="D10" s="245" t="s">
        <v>16610</v>
      </c>
      <c r="E10" s="246" t="s">
        <v>16549</v>
      </c>
      <c r="F10" s="246" t="s">
        <v>16099</v>
      </c>
      <c r="G10" s="299" t="s">
        <v>16564</v>
      </c>
      <c r="H10" s="299" t="s">
        <v>16565</v>
      </c>
      <c r="I10" s="246" t="s">
        <v>5</v>
      </c>
      <c r="J10" s="247" t="s">
        <v>6</v>
      </c>
      <c r="K10" s="654">
        <v>90</v>
      </c>
      <c r="L10" s="654" t="s">
        <v>16002</v>
      </c>
      <c r="M10" s="654">
        <v>4</v>
      </c>
      <c r="N10" s="655">
        <v>0.5</v>
      </c>
      <c r="O10" s="500" t="s">
        <v>16002</v>
      </c>
      <c r="P10" s="500">
        <v>3</v>
      </c>
      <c r="Q10" s="116">
        <f>IF(ISERROR(VLOOKUP(O10,'GRADE CONVERSION'!$K$71:$L$88,2,FALSE)),"",VLOOKUP(O10,'GRADE CONVERSION'!$K$71:$L$88,2,FALSE))</f>
        <v>4</v>
      </c>
      <c r="R10" s="643"/>
      <c r="S10" s="246" t="s">
        <v>191</v>
      </c>
      <c r="T10" s="643"/>
      <c r="U10" s="370" t="str">
        <f t="shared" ref="U10:U30" si="0">IF(AND(Z11="", COUNTA(C10:P10)&gt;0),"COMPLETE", IF(AND(Z11&lt;&gt;""),Z11, ""))</f>
        <v>COMPLETE</v>
      </c>
      <c r="V10" s="643"/>
      <c r="W10" s="644"/>
      <c r="X10" s="790"/>
      <c r="Y10" s="790"/>
      <c r="Z10" s="790"/>
      <c r="AA10" s="790"/>
      <c r="AB10" s="790"/>
      <c r="AC10" s="790"/>
      <c r="AD10" s="790"/>
      <c r="AE10" s="790"/>
      <c r="AF10" s="790"/>
      <c r="AG10" s="790"/>
      <c r="AH10" s="790"/>
      <c r="AI10" s="790"/>
    </row>
    <row r="11" spans="1:35" ht="33" customHeight="1">
      <c r="A11" s="477"/>
      <c r="B11" s="790"/>
      <c r="C11" s="245" t="s">
        <v>16609</v>
      </c>
      <c r="D11" s="245" t="s">
        <v>16610</v>
      </c>
      <c r="E11" s="246" t="s">
        <v>16549</v>
      </c>
      <c r="F11" s="246" t="s">
        <v>16099</v>
      </c>
      <c r="G11" s="299" t="s">
        <v>16566</v>
      </c>
      <c r="H11" s="299" t="s">
        <v>16567</v>
      </c>
      <c r="I11" s="246" t="s">
        <v>5</v>
      </c>
      <c r="J11" s="247" t="s">
        <v>6</v>
      </c>
      <c r="K11" s="654">
        <v>98</v>
      </c>
      <c r="L11" s="654" t="s">
        <v>16002</v>
      </c>
      <c r="M11" s="654">
        <v>4</v>
      </c>
      <c r="N11" s="655">
        <v>0.5</v>
      </c>
      <c r="O11" s="500" t="s">
        <v>16002</v>
      </c>
      <c r="P11" s="500">
        <v>3</v>
      </c>
      <c r="Q11" s="116">
        <f>IF(ISERROR(VLOOKUP(O11,'GRADE CONVERSION'!$K$71:$L$88,2,FALSE)),"",VLOOKUP(O11,'GRADE CONVERSION'!$K$71:$L$88,2,FALSE))</f>
        <v>4</v>
      </c>
      <c r="R11" s="643"/>
      <c r="S11" s="246" t="s">
        <v>187</v>
      </c>
      <c r="T11" s="643"/>
      <c r="U11" s="321" t="str">
        <f t="shared" si="0"/>
        <v>COMPLETE</v>
      </c>
      <c r="V11" s="643"/>
      <c r="W11" s="644"/>
      <c r="X11" s="790"/>
      <c r="Y11" s="790"/>
      <c r="Z11" s="790"/>
      <c r="AA11" s="790"/>
      <c r="AB11" s="790"/>
      <c r="AC11" s="790"/>
      <c r="AD11" s="790"/>
      <c r="AE11" s="790"/>
      <c r="AF11" s="790"/>
      <c r="AG11" s="790"/>
      <c r="AH11" s="790"/>
      <c r="AI11" s="790"/>
    </row>
    <row r="12" spans="1:35" ht="33" customHeight="1">
      <c r="A12" s="477"/>
      <c r="B12" s="790"/>
      <c r="C12" s="245" t="s">
        <v>16609</v>
      </c>
      <c r="D12" s="245" t="s">
        <v>16610</v>
      </c>
      <c r="E12" s="246" t="s">
        <v>16549</v>
      </c>
      <c r="F12" s="246" t="s">
        <v>16099</v>
      </c>
      <c r="G12" s="299" t="s">
        <v>16568</v>
      </c>
      <c r="H12" s="299" t="s">
        <v>16569</v>
      </c>
      <c r="I12" s="246" t="s">
        <v>5</v>
      </c>
      <c r="J12" s="247" t="s">
        <v>6</v>
      </c>
      <c r="K12" s="654">
        <v>94</v>
      </c>
      <c r="L12" s="654" t="s">
        <v>16002</v>
      </c>
      <c r="M12" s="654">
        <v>4</v>
      </c>
      <c r="N12" s="655">
        <v>0.5</v>
      </c>
      <c r="O12" s="500" t="s">
        <v>16002</v>
      </c>
      <c r="P12" s="500">
        <v>3</v>
      </c>
      <c r="Q12" s="116">
        <f>IF(ISERROR(VLOOKUP(O12,'GRADE CONVERSION'!$K$71:$L$88,2,FALSE)),"",VLOOKUP(O12,'GRADE CONVERSION'!$K$71:$L$88,2,FALSE))</f>
        <v>4</v>
      </c>
      <c r="R12" s="643"/>
      <c r="S12" s="246"/>
      <c r="T12" s="643"/>
      <c r="U12" s="321" t="str">
        <f t="shared" si="0"/>
        <v>COMPLETE</v>
      </c>
      <c r="V12" s="643"/>
      <c r="W12" s="644"/>
      <c r="X12" s="790"/>
      <c r="Y12" s="790"/>
      <c r="Z12" s="790"/>
      <c r="AA12" s="790"/>
      <c r="AB12" s="790"/>
      <c r="AC12" s="790"/>
      <c r="AD12" s="790"/>
      <c r="AE12" s="790"/>
      <c r="AF12" s="790"/>
      <c r="AG12" s="790"/>
      <c r="AH12" s="790"/>
      <c r="AI12" s="790"/>
    </row>
    <row r="13" spans="1:35" ht="33" customHeight="1">
      <c r="A13" s="477"/>
      <c r="B13" s="790"/>
      <c r="C13" s="245" t="s">
        <v>16609</v>
      </c>
      <c r="D13" s="245" t="s">
        <v>16610</v>
      </c>
      <c r="E13" s="246" t="s">
        <v>16549</v>
      </c>
      <c r="F13" s="246" t="s">
        <v>16099</v>
      </c>
      <c r="G13" s="299" t="s">
        <v>16570</v>
      </c>
      <c r="H13" s="299" t="s">
        <v>16571</v>
      </c>
      <c r="I13" s="246" t="s">
        <v>5</v>
      </c>
      <c r="J13" s="247" t="s">
        <v>6</v>
      </c>
      <c r="K13" s="654">
        <v>96</v>
      </c>
      <c r="L13" s="654" t="s">
        <v>16002</v>
      </c>
      <c r="M13" s="654">
        <v>4</v>
      </c>
      <c r="N13" s="655">
        <v>0.5</v>
      </c>
      <c r="O13" s="500" t="s">
        <v>16002</v>
      </c>
      <c r="P13" s="500">
        <v>3</v>
      </c>
      <c r="Q13" s="116">
        <f>IF(ISERROR(VLOOKUP(O13,'GRADE CONVERSION'!$K$71:$L$88,2,FALSE)),"",VLOOKUP(O13,'GRADE CONVERSION'!$K$71:$L$88,2,FALSE))</f>
        <v>4</v>
      </c>
      <c r="R13" s="643"/>
      <c r="S13" s="246"/>
      <c r="T13" s="643"/>
      <c r="U13" s="321" t="str">
        <f t="shared" si="0"/>
        <v>COMPLETE</v>
      </c>
      <c r="V13" s="643"/>
      <c r="W13" s="644"/>
      <c r="X13" s="790"/>
      <c r="Y13" s="790"/>
      <c r="Z13" s="790"/>
      <c r="AA13" s="790"/>
      <c r="AB13" s="790"/>
      <c r="AC13" s="790"/>
      <c r="AD13" s="790"/>
      <c r="AE13" s="790"/>
      <c r="AF13" s="790"/>
      <c r="AG13" s="790"/>
      <c r="AH13" s="790"/>
      <c r="AI13" s="790"/>
    </row>
    <row r="14" spans="1:35" ht="33" customHeight="1">
      <c r="A14" s="477"/>
      <c r="B14" s="790"/>
      <c r="C14" s="245" t="s">
        <v>16611</v>
      </c>
      <c r="D14" s="245" t="s">
        <v>16610</v>
      </c>
      <c r="E14" s="246" t="s">
        <v>16549</v>
      </c>
      <c r="F14" s="246" t="s">
        <v>16099</v>
      </c>
      <c r="G14" s="299" t="s">
        <v>16612</v>
      </c>
      <c r="H14" s="299" t="s">
        <v>16617</v>
      </c>
      <c r="I14" s="246" t="s">
        <v>5</v>
      </c>
      <c r="J14" s="247" t="s">
        <v>20</v>
      </c>
      <c r="K14" s="654"/>
      <c r="L14" s="654"/>
      <c r="M14" s="654"/>
      <c r="N14" s="655">
        <v>0.5</v>
      </c>
      <c r="O14" s="500" t="s">
        <v>16007</v>
      </c>
      <c r="P14" s="500">
        <v>3</v>
      </c>
      <c r="Q14" s="116" t="str">
        <f>IF(ISERROR(VLOOKUP(O14,'GRADE CONVERSION'!$K$71:$L$88,2,FALSE)),"",VLOOKUP(O14,'GRADE CONVERSION'!$K$71:$L$88,2,FALSE))</f>
        <v/>
      </c>
      <c r="R14" s="643"/>
      <c r="S14" s="246"/>
      <c r="T14" s="643"/>
      <c r="U14" s="321" t="str">
        <f t="shared" si="0"/>
        <v>COMPLETE</v>
      </c>
      <c r="V14" s="643"/>
      <c r="W14" s="644"/>
      <c r="X14" s="790"/>
      <c r="Y14" s="790"/>
      <c r="Z14" s="790"/>
      <c r="AA14" s="790"/>
      <c r="AB14" s="790"/>
      <c r="AC14" s="821" t="s">
        <v>420</v>
      </c>
      <c r="AD14" s="822" t="str">
        <f ca="1">CELL("filename")</f>
        <v>\\campus.mcgill.ca\medicine\MedShare2\Admissions\WORKGROUP\ADMISSIONS CYCLE\202309\PRESCREEN\WORKBOOKS\GUIDE AND REFERENCE DOCS\WORKBOOK &amp; GUIDE\WORKBOOK DESIGN\[ACADEMIC_WORKBOOK_MEDDENT_V2.xlsx]USER FEEDBACK</v>
      </c>
      <c r="AE14" s="790"/>
      <c r="AF14" s="790"/>
      <c r="AG14" s="790"/>
      <c r="AH14" s="790"/>
      <c r="AI14" s="790"/>
    </row>
    <row r="15" spans="1:35" ht="33" customHeight="1">
      <c r="A15" s="477"/>
      <c r="B15" s="790"/>
      <c r="C15" s="245" t="s">
        <v>16611</v>
      </c>
      <c r="D15" s="245" t="s">
        <v>16610</v>
      </c>
      <c r="E15" s="246" t="s">
        <v>16549</v>
      </c>
      <c r="F15" s="246" t="s">
        <v>16099</v>
      </c>
      <c r="G15" s="299" t="s">
        <v>16613</v>
      </c>
      <c r="H15" s="299" t="s">
        <v>16616</v>
      </c>
      <c r="I15" s="246" t="s">
        <v>5</v>
      </c>
      <c r="J15" s="247" t="s">
        <v>20</v>
      </c>
      <c r="K15" s="654"/>
      <c r="L15" s="654"/>
      <c r="M15" s="654"/>
      <c r="N15" s="655">
        <v>0.5</v>
      </c>
      <c r="O15" s="500" t="s">
        <v>16007</v>
      </c>
      <c r="P15" s="500">
        <v>3</v>
      </c>
      <c r="Q15" s="116" t="str">
        <f>IF(ISERROR(VLOOKUP(O15,'GRADE CONVERSION'!$K$71:$L$88,2,FALSE)),"",VLOOKUP(O15,'GRADE CONVERSION'!$K$71:$L$88,2,FALSE))</f>
        <v/>
      </c>
      <c r="R15" s="643"/>
      <c r="S15" s="246"/>
      <c r="T15" s="643"/>
      <c r="U15" s="321" t="str">
        <f t="shared" si="0"/>
        <v>COMPLETE</v>
      </c>
      <c r="V15" s="643"/>
      <c r="W15" s="644"/>
      <c r="X15" s="790"/>
      <c r="Y15" s="790"/>
      <c r="Z15" s="790"/>
      <c r="AA15" s="790"/>
      <c r="AB15" s="790"/>
      <c r="AC15" s="821" t="s">
        <v>419</v>
      </c>
      <c r="AD15" s="823" t="s">
        <v>425</v>
      </c>
      <c r="AE15" s="790"/>
      <c r="AF15" s="790"/>
      <c r="AG15" s="790"/>
      <c r="AH15" s="790"/>
      <c r="AI15" s="790"/>
    </row>
    <row r="16" spans="1:35" ht="33" customHeight="1">
      <c r="A16" s="477"/>
      <c r="B16" s="790"/>
      <c r="C16" s="245" t="s">
        <v>16611</v>
      </c>
      <c r="D16" s="245" t="s">
        <v>16610</v>
      </c>
      <c r="E16" s="246" t="s">
        <v>16549</v>
      </c>
      <c r="F16" s="246" t="s">
        <v>16099</v>
      </c>
      <c r="G16" s="299" t="s">
        <v>16614</v>
      </c>
      <c r="H16" s="299" t="s">
        <v>16618</v>
      </c>
      <c r="I16" s="246" t="s">
        <v>5</v>
      </c>
      <c r="J16" s="247" t="s">
        <v>20</v>
      </c>
      <c r="K16" s="654"/>
      <c r="L16" s="654"/>
      <c r="M16" s="654"/>
      <c r="N16" s="655">
        <v>0.5</v>
      </c>
      <c r="O16" s="500" t="s">
        <v>16007</v>
      </c>
      <c r="P16" s="500">
        <v>3</v>
      </c>
      <c r="Q16" s="116" t="str">
        <f>IF(ISERROR(VLOOKUP(O16,'GRADE CONVERSION'!$K$71:$L$88,2,FALSE)),"",VLOOKUP(O16,'GRADE CONVERSION'!$K$71:$L$88,2,FALSE))</f>
        <v/>
      </c>
      <c r="R16" s="643"/>
      <c r="S16" s="246"/>
      <c r="T16" s="643"/>
      <c r="U16" s="321" t="str">
        <f t="shared" si="0"/>
        <v>COMPLETE</v>
      </c>
      <c r="V16" s="643"/>
      <c r="W16" s="644"/>
      <c r="X16" s="790"/>
      <c r="Y16" s="790"/>
      <c r="Z16" s="790"/>
      <c r="AA16" s="790"/>
      <c r="AB16" s="790"/>
      <c r="AC16" s="821"/>
      <c r="AD16" s="823"/>
      <c r="AE16" s="790"/>
      <c r="AF16" s="790"/>
      <c r="AG16" s="790"/>
      <c r="AH16" s="790"/>
      <c r="AI16" s="790"/>
    </row>
    <row r="17" spans="1:35" ht="33" customHeight="1">
      <c r="A17" s="477"/>
      <c r="B17" s="790"/>
      <c r="C17" s="245" t="s">
        <v>16611</v>
      </c>
      <c r="D17" s="245" t="s">
        <v>16610</v>
      </c>
      <c r="E17" s="246" t="s">
        <v>16549</v>
      </c>
      <c r="F17" s="246" t="s">
        <v>16099</v>
      </c>
      <c r="G17" s="299" t="s">
        <v>16615</v>
      </c>
      <c r="H17" s="299" t="s">
        <v>16619</v>
      </c>
      <c r="I17" s="246" t="s">
        <v>5</v>
      </c>
      <c r="J17" s="247" t="s">
        <v>20</v>
      </c>
      <c r="K17" s="654"/>
      <c r="L17" s="654"/>
      <c r="M17" s="654"/>
      <c r="N17" s="655">
        <v>0.5</v>
      </c>
      <c r="O17" s="500" t="s">
        <v>16007</v>
      </c>
      <c r="P17" s="500">
        <v>3</v>
      </c>
      <c r="Q17" s="116" t="str">
        <f>IF(ISERROR(VLOOKUP(O17,'GRADE CONVERSION'!$K$71:$L$88,2,FALSE)),"",VLOOKUP(O17,'GRADE CONVERSION'!$K$71:$L$88,2,FALSE))</f>
        <v/>
      </c>
      <c r="R17" s="643"/>
      <c r="S17" s="246"/>
      <c r="T17" s="643"/>
      <c r="U17" s="321" t="str">
        <f t="shared" si="0"/>
        <v>COMPLETE</v>
      </c>
      <c r="V17" s="643"/>
      <c r="W17" s="644"/>
      <c r="X17" s="790"/>
      <c r="Y17" s="790"/>
      <c r="Z17" s="790"/>
      <c r="AA17" s="790"/>
      <c r="AB17" s="790"/>
      <c r="AC17" s="821"/>
      <c r="AD17" s="822" t="str">
        <f ca="1">RIGHT(CELL("filename"),LEN(CELL("filename"))- MAX(IF(NOT(ISERR(SEARCH("\",CELL("filename"), ROW(18:285)))),SEARCH("\",CELL("filename"),ROW(18:285)))))</f>
        <v>medicine\MedShare2\Admissions\WORKGROUP\ADMISSIONS CYCLE\202309\PRESCREEN\WORKBOOKS\GUIDE AND REFERENCE DOCS\WORKBOOK &amp; GUIDE\WORKBOOK DESIGN\[ACADEMIC_WORKBOOK_MEDDENT_V2.xlsx]USER FEEDBACK</v>
      </c>
      <c r="AE17" s="790"/>
      <c r="AF17" s="790"/>
      <c r="AG17" s="790"/>
      <c r="AH17" s="790"/>
      <c r="AI17" s="790"/>
    </row>
    <row r="18" spans="1:35" ht="33" customHeight="1">
      <c r="A18" s="477"/>
      <c r="B18" s="790"/>
      <c r="C18" s="245" t="s">
        <v>16609</v>
      </c>
      <c r="D18" s="245" t="s">
        <v>16610</v>
      </c>
      <c r="E18" s="423" t="s">
        <v>16549</v>
      </c>
      <c r="F18" s="423" t="s">
        <v>16103</v>
      </c>
      <c r="G18" s="299" t="s">
        <v>16576</v>
      </c>
      <c r="H18" s="299" t="s">
        <v>16577</v>
      </c>
      <c r="I18" s="246" t="s">
        <v>5</v>
      </c>
      <c r="J18" s="247" t="s">
        <v>6</v>
      </c>
      <c r="K18" s="654">
        <v>97</v>
      </c>
      <c r="L18" s="654" t="s">
        <v>16002</v>
      </c>
      <c r="M18" s="654">
        <v>4</v>
      </c>
      <c r="N18" s="655">
        <v>1</v>
      </c>
      <c r="O18" s="500" t="s">
        <v>16002</v>
      </c>
      <c r="P18" s="500">
        <v>6</v>
      </c>
      <c r="Q18" s="116">
        <f>IF(ISERROR(VLOOKUP(O18,'GRADE CONVERSION'!$K$71:$L$88,2,FALSE)),"",VLOOKUP(O18,'GRADE CONVERSION'!$K$71:$L$88,2,FALSE))</f>
        <v>4</v>
      </c>
      <c r="R18" s="643"/>
      <c r="S18" s="246"/>
      <c r="T18" s="643"/>
      <c r="U18" s="321" t="str">
        <f t="shared" si="0"/>
        <v>COMPLETE</v>
      </c>
      <c r="V18" s="643"/>
      <c r="W18" s="644"/>
      <c r="X18" s="790"/>
      <c r="Y18" s="790"/>
      <c r="Z18" s="790"/>
      <c r="AA18" s="790"/>
      <c r="AB18" s="790"/>
      <c r="AC18" s="821"/>
      <c r="AD18" s="822" t="str">
        <f ca="1">MID(CELL("filename"),SEARCH("[",CELL("filename"))+1, SEARCH("]",CELL("filename"))-SEARCH("[",CELL("filename"))-1)</f>
        <v>ACADEMIC_WORKBOOK_MEDDENT_V2.xlsx</v>
      </c>
      <c r="AE18" s="790"/>
      <c r="AF18" s="790"/>
      <c r="AG18" s="790"/>
      <c r="AH18" s="790"/>
      <c r="AI18" s="790"/>
    </row>
    <row r="19" spans="1:35" ht="33" customHeight="1">
      <c r="A19" s="477"/>
      <c r="B19" s="790"/>
      <c r="C19" s="245" t="s">
        <v>16609</v>
      </c>
      <c r="D19" s="245" t="s">
        <v>16610</v>
      </c>
      <c r="E19" s="423" t="s">
        <v>16549</v>
      </c>
      <c r="F19" s="423" t="s">
        <v>16100</v>
      </c>
      <c r="G19" s="299" t="s">
        <v>16578</v>
      </c>
      <c r="H19" s="299" t="s">
        <v>16579</v>
      </c>
      <c r="I19" s="246" t="s">
        <v>10</v>
      </c>
      <c r="J19" s="247" t="s">
        <v>436</v>
      </c>
      <c r="K19" s="654">
        <v>65</v>
      </c>
      <c r="L19" s="654" t="s">
        <v>16</v>
      </c>
      <c r="M19" s="654">
        <v>2</v>
      </c>
      <c r="N19" s="655">
        <v>0.5</v>
      </c>
      <c r="O19" s="500" t="s">
        <v>16</v>
      </c>
      <c r="P19" s="500">
        <v>0</v>
      </c>
      <c r="Q19" s="116"/>
      <c r="R19" s="643"/>
      <c r="S19" s="246"/>
      <c r="T19" s="643"/>
      <c r="U19" s="321" t="str">
        <f t="shared" si="0"/>
        <v>COMPLETE</v>
      </c>
      <c r="V19" s="643"/>
      <c r="W19" s="644"/>
      <c r="X19" s="790"/>
      <c r="Y19" s="790"/>
      <c r="Z19" s="790"/>
      <c r="AA19" s="790"/>
      <c r="AB19" s="790"/>
      <c r="AC19" s="821" t="s">
        <v>422</v>
      </c>
      <c r="AD19" s="822" t="str">
        <f ca="1">CONCATENATE("[",AD18,"]'",AD15)</f>
        <v>[ACADEMIC_WORKBOOK_MEDDENT_V2.xlsx]'USER FORM3'!B10</v>
      </c>
      <c r="AE19" s="790"/>
      <c r="AF19" s="790"/>
      <c r="AG19" s="790"/>
      <c r="AH19" s="790"/>
      <c r="AI19" s="790"/>
    </row>
    <row r="20" spans="1:35" ht="33" customHeight="1">
      <c r="A20" s="477"/>
      <c r="B20" s="790"/>
      <c r="C20" s="245" t="s">
        <v>16609</v>
      </c>
      <c r="D20" s="245" t="s">
        <v>16610</v>
      </c>
      <c r="E20" s="423" t="s">
        <v>16549</v>
      </c>
      <c r="F20" s="423" t="s">
        <v>16100</v>
      </c>
      <c r="G20" s="299" t="s">
        <v>16580</v>
      </c>
      <c r="H20" s="299" t="s">
        <v>16581</v>
      </c>
      <c r="I20" s="246" t="s">
        <v>10</v>
      </c>
      <c r="J20" s="247" t="s">
        <v>6</v>
      </c>
      <c r="K20" s="654">
        <v>90</v>
      </c>
      <c r="L20" s="654" t="s">
        <v>16002</v>
      </c>
      <c r="M20" s="654">
        <v>4</v>
      </c>
      <c r="N20" s="655">
        <v>0.5</v>
      </c>
      <c r="O20" s="500" t="s">
        <v>16002</v>
      </c>
      <c r="P20" s="500">
        <v>3</v>
      </c>
      <c r="Q20" s="116">
        <f>IF(ISERROR(VLOOKUP(O20,'GRADE CONVERSION'!$K$71:$L$88,2,FALSE)),"",VLOOKUP(O20,'GRADE CONVERSION'!$K$71:$L$88,2,FALSE))</f>
        <v>4</v>
      </c>
      <c r="R20" s="643"/>
      <c r="S20" s="246"/>
      <c r="T20" s="643"/>
      <c r="U20" s="321" t="str">
        <f t="shared" si="0"/>
        <v>COMPLETE</v>
      </c>
      <c r="V20" s="643"/>
      <c r="W20" s="644"/>
      <c r="X20" s="790"/>
      <c r="Y20" s="790"/>
      <c r="Z20" s="790"/>
      <c r="AA20" s="790"/>
      <c r="AB20" s="790"/>
      <c r="AC20" s="790"/>
      <c r="AD20" s="790"/>
      <c r="AE20" s="790"/>
      <c r="AF20" s="790"/>
      <c r="AG20" s="790"/>
      <c r="AH20" s="790"/>
      <c r="AI20" s="790"/>
    </row>
    <row r="21" spans="1:35" ht="33" customHeight="1">
      <c r="A21" s="477"/>
      <c r="B21" s="790"/>
      <c r="C21" s="245" t="s">
        <v>16609</v>
      </c>
      <c r="D21" s="245" t="s">
        <v>16610</v>
      </c>
      <c r="E21" s="423" t="s">
        <v>16549</v>
      </c>
      <c r="F21" s="423" t="s">
        <v>16100</v>
      </c>
      <c r="G21" s="299" t="s">
        <v>16582</v>
      </c>
      <c r="H21" s="299" t="s">
        <v>16583</v>
      </c>
      <c r="I21" s="246" t="s">
        <v>10</v>
      </c>
      <c r="J21" s="247" t="s">
        <v>6</v>
      </c>
      <c r="K21" s="654">
        <v>92</v>
      </c>
      <c r="L21" s="654" t="s">
        <v>16002</v>
      </c>
      <c r="M21" s="654">
        <v>4</v>
      </c>
      <c r="N21" s="655">
        <v>0.5</v>
      </c>
      <c r="O21" s="500" t="s">
        <v>16002</v>
      </c>
      <c r="P21" s="500">
        <v>3</v>
      </c>
      <c r="Q21" s="116">
        <f>IF(ISERROR(VLOOKUP(O21,'GRADE CONVERSION'!$K$71:$L$88,2,FALSE)),"",VLOOKUP(O21,'GRADE CONVERSION'!$K$71:$L$88,2,FALSE))</f>
        <v>4</v>
      </c>
      <c r="R21" s="643"/>
      <c r="S21" s="246"/>
      <c r="T21" s="643"/>
      <c r="U21" s="321" t="str">
        <f t="shared" si="0"/>
        <v>COMPLETE</v>
      </c>
      <c r="V21" s="643"/>
      <c r="W21" s="644"/>
      <c r="X21" s="790"/>
      <c r="Y21" s="790"/>
      <c r="Z21" s="790"/>
      <c r="AA21" s="790"/>
      <c r="AB21" s="790"/>
      <c r="AC21" s="790"/>
      <c r="AD21" s="790"/>
      <c r="AE21" s="790"/>
      <c r="AF21" s="790"/>
      <c r="AG21" s="790"/>
      <c r="AH21" s="790"/>
      <c r="AI21" s="790"/>
    </row>
    <row r="22" spans="1:35" ht="33" customHeight="1">
      <c r="A22" s="477"/>
      <c r="B22" s="790"/>
      <c r="C22" s="245" t="s">
        <v>16609</v>
      </c>
      <c r="D22" s="245" t="s">
        <v>16610</v>
      </c>
      <c r="E22" s="423" t="s">
        <v>16549</v>
      </c>
      <c r="F22" s="423" t="s">
        <v>16100</v>
      </c>
      <c r="G22" s="299" t="s">
        <v>16584</v>
      </c>
      <c r="H22" s="299" t="s">
        <v>16585</v>
      </c>
      <c r="I22" s="246" t="s">
        <v>5</v>
      </c>
      <c r="J22" s="247" t="s">
        <v>6</v>
      </c>
      <c r="K22" s="654">
        <v>90</v>
      </c>
      <c r="L22" s="654" t="s">
        <v>16002</v>
      </c>
      <c r="M22" s="654">
        <v>4</v>
      </c>
      <c r="N22" s="655">
        <v>0.5</v>
      </c>
      <c r="O22" s="500" t="s">
        <v>16002</v>
      </c>
      <c r="P22" s="500">
        <v>3</v>
      </c>
      <c r="Q22" s="116">
        <f>IF(ISERROR(VLOOKUP(O22,'GRADE CONVERSION'!$K$71:$L$88,2,FALSE)),"",VLOOKUP(O22,'GRADE CONVERSION'!$K$71:$L$88,2,FALSE))</f>
        <v>4</v>
      </c>
      <c r="R22" s="643"/>
      <c r="S22" s="246" t="s">
        <v>189</v>
      </c>
      <c r="T22" s="643"/>
      <c r="U22" s="321" t="str">
        <f t="shared" si="0"/>
        <v>COMPLETE</v>
      </c>
      <c r="V22" s="643"/>
      <c r="W22" s="644"/>
      <c r="X22" s="790"/>
      <c r="Y22" s="790"/>
      <c r="Z22" s="790"/>
      <c r="AA22" s="790"/>
      <c r="AB22" s="790"/>
      <c r="AC22" s="790"/>
      <c r="AD22" s="790"/>
      <c r="AE22" s="790"/>
      <c r="AF22" s="790"/>
      <c r="AG22" s="790"/>
      <c r="AH22" s="790"/>
      <c r="AI22" s="790"/>
    </row>
    <row r="23" spans="1:35" ht="33" customHeight="1">
      <c r="A23" s="477"/>
      <c r="B23" s="790"/>
      <c r="C23" s="245" t="s">
        <v>16609</v>
      </c>
      <c r="D23" s="245" t="s">
        <v>16610</v>
      </c>
      <c r="E23" s="423" t="s">
        <v>16549</v>
      </c>
      <c r="F23" s="423" t="s">
        <v>16100</v>
      </c>
      <c r="G23" s="299" t="s">
        <v>16578</v>
      </c>
      <c r="H23" s="299" t="s">
        <v>16579</v>
      </c>
      <c r="I23" s="246" t="s">
        <v>10</v>
      </c>
      <c r="J23" s="247" t="s">
        <v>6</v>
      </c>
      <c r="K23" s="654">
        <v>96</v>
      </c>
      <c r="L23" s="654" t="s">
        <v>16002</v>
      </c>
      <c r="M23" s="654">
        <v>4</v>
      </c>
      <c r="N23" s="655">
        <v>0.5</v>
      </c>
      <c r="O23" s="500" t="s">
        <v>16002</v>
      </c>
      <c r="P23" s="500">
        <v>3</v>
      </c>
      <c r="Q23" s="116">
        <f>IF(ISERROR(VLOOKUP(O23,'GRADE CONVERSION'!$K$71:$L$88,2,FALSE)),"",VLOOKUP(O23,'GRADE CONVERSION'!$K$71:$L$88,2,FALSE))</f>
        <v>4</v>
      </c>
      <c r="R23" s="643"/>
      <c r="S23" s="246"/>
      <c r="T23" s="643"/>
      <c r="U23" s="321" t="str">
        <f t="shared" si="0"/>
        <v>COMPLETE</v>
      </c>
      <c r="V23" s="643"/>
      <c r="W23" s="644"/>
      <c r="X23" s="790"/>
      <c r="Y23" s="790"/>
      <c r="Z23" s="790"/>
      <c r="AA23" s="790"/>
      <c r="AB23" s="790"/>
      <c r="AC23" s="790"/>
      <c r="AD23" s="790"/>
      <c r="AE23" s="790"/>
      <c r="AF23" s="790"/>
      <c r="AG23" s="790"/>
      <c r="AH23" s="790"/>
      <c r="AI23" s="790"/>
    </row>
    <row r="24" spans="1:35" ht="33" customHeight="1">
      <c r="A24" s="477"/>
      <c r="B24" s="790"/>
      <c r="C24" s="245" t="s">
        <v>16609</v>
      </c>
      <c r="D24" s="245" t="s">
        <v>16610</v>
      </c>
      <c r="E24" s="246" t="s">
        <v>16630</v>
      </c>
      <c r="F24" s="246" t="s">
        <v>16102</v>
      </c>
      <c r="G24" s="299" t="s">
        <v>16574</v>
      </c>
      <c r="H24" s="299" t="s">
        <v>16575</v>
      </c>
      <c r="I24" s="246" t="s">
        <v>10</v>
      </c>
      <c r="J24" s="247" t="s">
        <v>6</v>
      </c>
      <c r="K24" s="654">
        <v>87</v>
      </c>
      <c r="L24" s="654" t="s">
        <v>19</v>
      </c>
      <c r="M24" s="654">
        <v>4</v>
      </c>
      <c r="N24" s="655">
        <v>0.5</v>
      </c>
      <c r="O24" s="500" t="s">
        <v>19</v>
      </c>
      <c r="P24" s="500">
        <v>3</v>
      </c>
      <c r="Q24" s="116">
        <f>IF(ISERROR(VLOOKUP(O24,'GRADE CONVERSION'!$K$71:$L$88,2,FALSE)),"",VLOOKUP(O24,'GRADE CONVERSION'!$K$71:$L$88,2,FALSE))</f>
        <v>4</v>
      </c>
      <c r="R24" s="643"/>
      <c r="S24" s="246" t="s">
        <v>16492</v>
      </c>
      <c r="T24" s="643"/>
      <c r="U24" s="321" t="str">
        <f t="shared" si="0"/>
        <v>COMPLETE</v>
      </c>
      <c r="V24" s="643"/>
      <c r="W24" s="644"/>
      <c r="X24" s="790"/>
      <c r="Y24" s="790"/>
      <c r="Z24" s="790"/>
      <c r="AA24" s="790"/>
      <c r="AB24" s="790"/>
      <c r="AC24" s="790" t="s">
        <v>16145</v>
      </c>
      <c r="AD24" s="790"/>
      <c r="AE24" s="790"/>
      <c r="AF24" s="790"/>
      <c r="AG24" s="790"/>
      <c r="AH24" s="790"/>
      <c r="AI24" s="790"/>
    </row>
    <row r="25" spans="1:35" ht="33" customHeight="1">
      <c r="A25" s="477"/>
      <c r="B25" s="790"/>
      <c r="C25" s="245" t="s">
        <v>16609</v>
      </c>
      <c r="D25" s="245" t="s">
        <v>16610</v>
      </c>
      <c r="E25" s="246" t="s">
        <v>16630</v>
      </c>
      <c r="F25" s="246" t="s">
        <v>16102</v>
      </c>
      <c r="G25" s="299" t="s">
        <v>16572</v>
      </c>
      <c r="H25" s="299" t="s">
        <v>16573</v>
      </c>
      <c r="I25" s="246" t="s">
        <v>10</v>
      </c>
      <c r="J25" s="247" t="s">
        <v>40</v>
      </c>
      <c r="K25" s="654"/>
      <c r="L25" s="654"/>
      <c r="M25" s="654"/>
      <c r="N25" s="655">
        <v>0.5</v>
      </c>
      <c r="O25" s="500" t="s">
        <v>16223</v>
      </c>
      <c r="P25" s="500">
        <v>3</v>
      </c>
      <c r="Q25" s="116" t="str">
        <f>IF(ISERROR(VLOOKUP(O25,'GRADE CONVERSION'!$K$71:$L$88,2,FALSE)),"",VLOOKUP(O25,'GRADE CONVERSION'!$K$71:$L$88,2,FALSE))</f>
        <v/>
      </c>
      <c r="R25" s="643"/>
      <c r="S25" s="246" t="s">
        <v>193</v>
      </c>
      <c r="T25" s="643"/>
      <c r="U25" s="321" t="str">
        <f t="shared" si="0"/>
        <v>COMPLETE</v>
      </c>
      <c r="V25" s="643"/>
      <c r="W25" s="644"/>
      <c r="X25" s="790"/>
      <c r="Y25" s="790"/>
      <c r="Z25" s="790"/>
      <c r="AA25" s="790"/>
      <c r="AB25" s="790"/>
      <c r="AC25" s="790" t="s">
        <v>16146</v>
      </c>
      <c r="AD25" s="823" t="s">
        <v>16148</v>
      </c>
      <c r="AE25" s="790"/>
      <c r="AF25" s="790"/>
      <c r="AG25" s="790"/>
      <c r="AH25" s="790"/>
      <c r="AI25" s="790"/>
    </row>
    <row r="26" spans="1:35" ht="45" customHeight="1">
      <c r="A26" s="477"/>
      <c r="B26" s="790"/>
      <c r="C26" s="245" t="s">
        <v>16609</v>
      </c>
      <c r="D26" s="245" t="s">
        <v>16610</v>
      </c>
      <c r="E26" s="246" t="s">
        <v>16630</v>
      </c>
      <c r="F26" s="246" t="s">
        <v>16102</v>
      </c>
      <c r="G26" s="299" t="s">
        <v>16586</v>
      </c>
      <c r="H26" s="299" t="s">
        <v>16587</v>
      </c>
      <c r="I26" s="246" t="s">
        <v>5</v>
      </c>
      <c r="J26" s="247" t="s">
        <v>40</v>
      </c>
      <c r="K26" s="654"/>
      <c r="L26" s="654"/>
      <c r="M26" s="654"/>
      <c r="N26" s="655">
        <v>0.5</v>
      </c>
      <c r="O26" s="500"/>
      <c r="P26" s="500">
        <v>3</v>
      </c>
      <c r="Q26" s="116" t="str">
        <f>IF(ISERROR(VLOOKUP(O26,'GRADE CONVERSION'!$K$71:$L$88,2,FALSE)),"",VLOOKUP(O26,'GRADE CONVERSION'!$K$71:$L$88,2,FALSE))</f>
        <v/>
      </c>
      <c r="R26" s="643"/>
      <c r="S26" s="246" t="s">
        <v>190</v>
      </c>
      <c r="T26" s="643"/>
      <c r="U26" s="321" t="str">
        <f t="shared" si="0"/>
        <v>COMPLETE</v>
      </c>
      <c r="V26" s="643"/>
      <c r="W26" s="644"/>
      <c r="X26" s="790"/>
      <c r="Y26" s="790"/>
      <c r="Z26" s="790"/>
      <c r="AA26" s="790"/>
      <c r="AB26" s="790"/>
      <c r="AC26" s="790"/>
      <c r="AD26" s="790"/>
      <c r="AE26" s="790"/>
      <c r="AF26" s="790"/>
      <c r="AG26" s="790"/>
      <c r="AH26" s="790"/>
      <c r="AI26" s="790"/>
    </row>
    <row r="27" spans="1:35" ht="33" customHeight="1">
      <c r="A27" s="477"/>
      <c r="B27" s="790"/>
      <c r="C27" s="245" t="s">
        <v>16609</v>
      </c>
      <c r="D27" s="245" t="s">
        <v>16610</v>
      </c>
      <c r="E27" s="246" t="s">
        <v>16630</v>
      </c>
      <c r="F27" s="246" t="s">
        <v>16102</v>
      </c>
      <c r="G27" s="299" t="s">
        <v>16588</v>
      </c>
      <c r="H27" s="299" t="s">
        <v>16589</v>
      </c>
      <c r="I27" s="246" t="s">
        <v>10</v>
      </c>
      <c r="J27" s="247" t="s">
        <v>40</v>
      </c>
      <c r="K27" s="654"/>
      <c r="L27" s="654"/>
      <c r="M27" s="654"/>
      <c r="N27" s="655">
        <v>0.5</v>
      </c>
      <c r="O27" s="500"/>
      <c r="P27" s="500">
        <v>3</v>
      </c>
      <c r="Q27" s="116" t="str">
        <f>IF(ISERROR(VLOOKUP(O27,'GRADE CONVERSION'!$K$71:$L$88,2,FALSE)),"",VLOOKUP(O27,'GRADE CONVERSION'!$K$71:$L$88,2,FALSE))</f>
        <v/>
      </c>
      <c r="R27" s="643"/>
      <c r="S27" s="246"/>
      <c r="T27" s="643"/>
      <c r="U27" s="321" t="str">
        <f t="shared" si="0"/>
        <v>COMPLETE</v>
      </c>
      <c r="V27" s="643"/>
      <c r="W27" s="644"/>
      <c r="X27" s="790"/>
      <c r="Y27" s="790"/>
      <c r="Z27" s="790"/>
      <c r="AA27" s="790"/>
      <c r="AB27" s="790"/>
      <c r="AC27" s="790"/>
      <c r="AD27" s="790"/>
      <c r="AE27" s="790"/>
      <c r="AF27" s="790"/>
      <c r="AG27" s="790"/>
      <c r="AH27" s="790"/>
      <c r="AI27" s="790"/>
    </row>
    <row r="28" spans="1:35" ht="33" customHeight="1">
      <c r="A28" s="477"/>
      <c r="B28" s="790"/>
      <c r="C28" s="245" t="s">
        <v>16609</v>
      </c>
      <c r="D28" s="245" t="s">
        <v>16610</v>
      </c>
      <c r="E28" s="246" t="s">
        <v>16630</v>
      </c>
      <c r="F28" s="246" t="s">
        <v>16102</v>
      </c>
      <c r="G28" s="299" t="s">
        <v>16590</v>
      </c>
      <c r="H28" s="299" t="s">
        <v>16591</v>
      </c>
      <c r="I28" s="246" t="s">
        <v>10</v>
      </c>
      <c r="J28" s="247" t="s">
        <v>40</v>
      </c>
      <c r="K28" s="654"/>
      <c r="L28" s="654"/>
      <c r="M28" s="654"/>
      <c r="N28" s="655">
        <v>0.5</v>
      </c>
      <c r="O28" s="500"/>
      <c r="P28" s="500">
        <v>3</v>
      </c>
      <c r="Q28" s="116" t="str">
        <f>IF(ISERROR(VLOOKUP(O28,'GRADE CONVERSION'!$K$71:$L$88,2,FALSE)),"",VLOOKUP(O28,'GRADE CONVERSION'!$K$71:$L$88,2,FALSE))</f>
        <v/>
      </c>
      <c r="R28" s="643"/>
      <c r="S28" s="246"/>
      <c r="T28" s="643"/>
      <c r="U28" s="321" t="str">
        <f t="shared" si="0"/>
        <v>COMPLETE</v>
      </c>
      <c r="V28" s="643"/>
      <c r="W28" s="644"/>
      <c r="X28" s="790"/>
      <c r="Y28" s="790"/>
      <c r="Z28" s="790"/>
      <c r="AA28" s="790"/>
      <c r="AB28" s="790"/>
      <c r="AC28" s="790"/>
      <c r="AD28" s="790"/>
      <c r="AE28" s="790"/>
      <c r="AF28" s="790"/>
      <c r="AG28" s="790"/>
      <c r="AH28" s="790"/>
      <c r="AI28" s="790"/>
    </row>
    <row r="29" spans="1:35" ht="33" customHeight="1">
      <c r="A29" s="477"/>
      <c r="B29" s="790"/>
      <c r="C29" s="245" t="s">
        <v>16609</v>
      </c>
      <c r="D29" s="245" t="s">
        <v>16610</v>
      </c>
      <c r="E29" s="246" t="s">
        <v>16630</v>
      </c>
      <c r="F29" s="246" t="s">
        <v>16103</v>
      </c>
      <c r="G29" s="299" t="s">
        <v>16592</v>
      </c>
      <c r="H29" s="299" t="s">
        <v>16593</v>
      </c>
      <c r="I29" s="246" t="s">
        <v>10</v>
      </c>
      <c r="J29" s="247" t="s">
        <v>40</v>
      </c>
      <c r="K29" s="654"/>
      <c r="L29" s="654"/>
      <c r="M29" s="654"/>
      <c r="N29" s="655">
        <v>1</v>
      </c>
      <c r="O29" s="500"/>
      <c r="P29" s="500">
        <v>6</v>
      </c>
      <c r="Q29" s="116" t="str">
        <f>IF(ISERROR(VLOOKUP(O29,'GRADE CONVERSION'!$K$71:$L$88,2,FALSE)),"",VLOOKUP(O29,'GRADE CONVERSION'!$K$71:$L$88,2,FALSE))</f>
        <v/>
      </c>
      <c r="R29" s="643"/>
      <c r="S29" s="246"/>
      <c r="T29" s="643"/>
      <c r="U29" s="321" t="str">
        <f t="shared" si="0"/>
        <v>COMPLETE</v>
      </c>
      <c r="V29" s="643"/>
      <c r="W29" s="644"/>
      <c r="X29" s="790"/>
      <c r="Y29" s="790"/>
      <c r="Z29" s="790"/>
      <c r="AA29" s="790"/>
      <c r="AB29" s="790"/>
      <c r="AC29" s="790"/>
      <c r="AD29" s="790"/>
      <c r="AE29" s="790"/>
      <c r="AF29" s="790"/>
      <c r="AG29" s="790"/>
      <c r="AH29" s="790"/>
      <c r="AI29" s="790"/>
    </row>
    <row r="30" spans="1:35" ht="33" customHeight="1">
      <c r="A30" s="477"/>
      <c r="B30" s="790"/>
      <c r="C30" s="478" t="s">
        <v>16609</v>
      </c>
      <c r="D30" s="478" t="s">
        <v>16610</v>
      </c>
      <c r="E30" s="478" t="s">
        <v>16630</v>
      </c>
      <c r="F30" s="478" t="s">
        <v>16099</v>
      </c>
      <c r="G30" s="479" t="s">
        <v>16594</v>
      </c>
      <c r="H30" s="479" t="s">
        <v>16595</v>
      </c>
      <c r="I30" s="478" t="s">
        <v>18</v>
      </c>
      <c r="J30" s="480" t="s">
        <v>40</v>
      </c>
      <c r="K30" s="825"/>
      <c r="L30" s="825"/>
      <c r="M30" s="825"/>
      <c r="N30" s="826">
        <v>0.5</v>
      </c>
      <c r="O30" s="528"/>
      <c r="P30" s="528">
        <v>3</v>
      </c>
      <c r="Q30" s="225" t="str">
        <f>IF(ISERROR(VLOOKUP(O30,'GRADE CONVERSION'!$K$71:$L$88,2,FALSE)),"",VLOOKUP(O30,'GRADE CONVERSION'!$K$71:$L$88,2,FALSE))</f>
        <v/>
      </c>
      <c r="R30" s="643"/>
      <c r="S30" s="478"/>
      <c r="T30" s="643"/>
      <c r="U30" s="481" t="str">
        <f t="shared" si="0"/>
        <v>COMPLETE</v>
      </c>
      <c r="V30" s="643"/>
      <c r="W30" s="644"/>
      <c r="X30" s="790"/>
      <c r="Y30" s="790"/>
      <c r="Z30" s="790"/>
      <c r="AA30" s="790"/>
      <c r="AB30" s="790"/>
      <c r="AC30" s="790"/>
      <c r="AD30" s="790"/>
      <c r="AE30" s="790"/>
      <c r="AF30" s="790"/>
      <c r="AG30" s="790"/>
      <c r="AH30" s="790"/>
      <c r="AI30" s="790"/>
    </row>
    <row r="31" spans="1:35" ht="33" customHeight="1">
      <c r="A31" s="477"/>
      <c r="B31" s="790"/>
      <c r="C31" s="814"/>
      <c r="D31" s="814"/>
      <c r="E31" s="814"/>
      <c r="F31" s="814"/>
      <c r="G31" s="815"/>
      <c r="H31" s="815"/>
      <c r="I31" s="814"/>
      <c r="J31" s="814"/>
      <c r="K31" s="570"/>
      <c r="L31" s="570"/>
      <c r="M31" s="570"/>
      <c r="N31" s="570"/>
      <c r="O31" s="816"/>
      <c r="P31" s="816"/>
      <c r="Q31" s="817"/>
      <c r="R31" s="643"/>
      <c r="S31" s="814"/>
      <c r="T31" s="643"/>
      <c r="U31" s="818"/>
      <c r="V31" s="643"/>
      <c r="W31" s="643"/>
      <c r="X31" s="790"/>
      <c r="Y31" s="790"/>
      <c r="Z31" s="790"/>
      <c r="AA31" s="790"/>
      <c r="AB31" s="790"/>
      <c r="AC31" s="790"/>
      <c r="AD31" s="790"/>
      <c r="AE31" s="790"/>
      <c r="AF31" s="790"/>
      <c r="AG31" s="790"/>
      <c r="AH31" s="790"/>
      <c r="AI31" s="790"/>
    </row>
    <row r="32" spans="1:35" ht="18">
      <c r="A32" s="206"/>
      <c r="B32" s="790"/>
      <c r="C32" s="814"/>
      <c r="D32" s="814"/>
      <c r="E32" s="814"/>
      <c r="F32" s="814"/>
      <c r="G32" s="815"/>
      <c r="H32" s="815"/>
      <c r="I32" s="814"/>
      <c r="J32" s="814"/>
      <c r="K32" s="570"/>
      <c r="L32" s="570"/>
      <c r="M32" s="570"/>
      <c r="N32" s="570"/>
      <c r="O32" s="816"/>
      <c r="P32" s="816"/>
      <c r="Q32" s="817"/>
      <c r="R32" s="643"/>
      <c r="S32" s="814"/>
      <c r="T32" s="643"/>
      <c r="U32" s="818"/>
      <c r="V32" s="643"/>
      <c r="W32" s="643"/>
      <c r="X32" s="790"/>
      <c r="Y32" s="790"/>
      <c r="Z32" s="790"/>
      <c r="AA32" s="790"/>
      <c r="AB32" s="790"/>
      <c r="AC32" s="790"/>
      <c r="AD32" s="790"/>
      <c r="AE32" s="790"/>
      <c r="AF32" s="790"/>
      <c r="AG32" s="790"/>
      <c r="AH32" s="790"/>
      <c r="AI32" s="790"/>
    </row>
    <row r="33" spans="1:35" ht="18">
      <c r="A33" s="206"/>
      <c r="B33" s="790"/>
      <c r="C33" s="814"/>
      <c r="D33" s="814"/>
      <c r="E33" s="814"/>
      <c r="F33" s="814"/>
      <c r="G33" s="815"/>
      <c r="H33" s="815"/>
      <c r="I33" s="814"/>
      <c r="J33" s="814"/>
      <c r="K33" s="570"/>
      <c r="L33" s="570"/>
      <c r="M33" s="570"/>
      <c r="N33" s="570"/>
      <c r="O33" s="816"/>
      <c r="P33" s="816"/>
      <c r="Q33" s="817"/>
      <c r="R33" s="643"/>
      <c r="S33" s="814"/>
      <c r="T33" s="643"/>
      <c r="U33" s="818"/>
      <c r="V33" s="643"/>
      <c r="W33" s="643"/>
      <c r="X33" s="790"/>
      <c r="Y33" s="790"/>
      <c r="Z33" s="790"/>
      <c r="AA33" s="790"/>
      <c r="AB33" s="790"/>
      <c r="AC33" s="790"/>
      <c r="AD33" s="790"/>
      <c r="AE33" s="790"/>
      <c r="AF33" s="790"/>
      <c r="AG33" s="790"/>
      <c r="AH33" s="790"/>
      <c r="AI33" s="790"/>
    </row>
    <row r="34" spans="1:35" ht="18">
      <c r="A34" s="206"/>
      <c r="B34" s="790"/>
      <c r="C34" s="814"/>
      <c r="D34" s="814"/>
      <c r="E34" s="814"/>
      <c r="F34" s="814"/>
      <c r="G34" s="815"/>
      <c r="H34" s="815"/>
      <c r="I34" s="814"/>
      <c r="J34" s="814"/>
      <c r="K34" s="570"/>
      <c r="L34" s="570"/>
      <c r="M34" s="570"/>
      <c r="N34" s="570"/>
      <c r="O34" s="816"/>
      <c r="P34" s="816"/>
      <c r="Q34" s="817"/>
      <c r="R34" s="643"/>
      <c r="S34" s="814"/>
      <c r="T34" s="643"/>
      <c r="U34" s="818"/>
      <c r="V34" s="643"/>
      <c r="W34" s="643"/>
      <c r="X34" s="790"/>
      <c r="Y34" s="790"/>
      <c r="Z34" s="790"/>
      <c r="AA34" s="790"/>
      <c r="AB34" s="790"/>
      <c r="AC34" s="790"/>
      <c r="AD34" s="790"/>
      <c r="AE34" s="790"/>
      <c r="AF34" s="790"/>
      <c r="AG34" s="790"/>
      <c r="AH34" s="790"/>
      <c r="AI34" s="790"/>
    </row>
    <row r="35" spans="1:35" ht="18">
      <c r="A35" s="206"/>
      <c r="B35" s="790"/>
      <c r="C35" s="814"/>
      <c r="D35" s="814"/>
      <c r="E35" s="814"/>
      <c r="F35" s="814"/>
      <c r="G35" s="815"/>
      <c r="H35" s="815"/>
      <c r="I35" s="814"/>
      <c r="J35" s="814"/>
      <c r="K35" s="570"/>
      <c r="L35" s="570"/>
      <c r="M35" s="570"/>
      <c r="N35" s="570"/>
      <c r="O35" s="816"/>
      <c r="P35" s="816"/>
      <c r="Q35" s="817"/>
      <c r="R35" s="643"/>
      <c r="S35" s="814"/>
      <c r="T35" s="643"/>
      <c r="U35" s="818"/>
      <c r="V35" s="643"/>
      <c r="W35" s="643"/>
      <c r="X35" s="790"/>
      <c r="Y35" s="790"/>
      <c r="Z35" s="790"/>
      <c r="AA35" s="790"/>
      <c r="AB35" s="790"/>
      <c r="AC35" s="790"/>
      <c r="AD35" s="790"/>
      <c r="AE35" s="790"/>
      <c r="AF35" s="790"/>
      <c r="AG35" s="790"/>
      <c r="AH35" s="790"/>
      <c r="AI35" s="790"/>
    </row>
    <row r="36" spans="1:35" ht="18">
      <c r="A36" s="206"/>
      <c r="B36" s="790"/>
      <c r="C36" s="814"/>
      <c r="D36" s="814"/>
      <c r="E36" s="814"/>
      <c r="F36" s="814"/>
      <c r="G36" s="815"/>
      <c r="H36" s="815"/>
      <c r="I36" s="814"/>
      <c r="J36" s="814"/>
      <c r="K36" s="570"/>
      <c r="L36" s="570"/>
      <c r="M36" s="570"/>
      <c r="N36" s="570"/>
      <c r="O36" s="816"/>
      <c r="P36" s="816"/>
      <c r="Q36" s="817"/>
      <c r="R36" s="643"/>
      <c r="S36" s="814"/>
      <c r="T36" s="643"/>
      <c r="U36" s="818"/>
      <c r="V36" s="643"/>
      <c r="W36" s="643"/>
      <c r="X36" s="790"/>
      <c r="Y36" s="790"/>
      <c r="Z36" s="790"/>
      <c r="AA36" s="790"/>
      <c r="AB36" s="790"/>
      <c r="AC36" s="790"/>
      <c r="AD36" s="790"/>
      <c r="AE36" s="790"/>
      <c r="AF36" s="790"/>
      <c r="AG36" s="790"/>
      <c r="AH36" s="790"/>
      <c r="AI36" s="790"/>
    </row>
    <row r="37" spans="1:35" ht="18">
      <c r="A37" s="206"/>
      <c r="B37" s="790"/>
      <c r="C37" s="814"/>
      <c r="D37" s="814"/>
      <c r="E37" s="814"/>
      <c r="F37" s="814"/>
      <c r="G37" s="815"/>
      <c r="H37" s="815"/>
      <c r="I37" s="814"/>
      <c r="J37" s="814"/>
      <c r="K37" s="570"/>
      <c r="L37" s="570"/>
      <c r="M37" s="570"/>
      <c r="N37" s="570"/>
      <c r="O37" s="816"/>
      <c r="P37" s="816"/>
      <c r="Q37" s="817"/>
      <c r="R37" s="643"/>
      <c r="S37" s="814"/>
      <c r="T37" s="643"/>
      <c r="U37" s="818"/>
      <c r="V37" s="643"/>
      <c r="W37" s="643"/>
      <c r="X37" s="790"/>
      <c r="Y37" s="790"/>
      <c r="Z37" s="790"/>
      <c r="AA37" s="790"/>
      <c r="AB37" s="790"/>
      <c r="AC37" s="790"/>
      <c r="AD37" s="790"/>
      <c r="AE37" s="790"/>
      <c r="AF37" s="790"/>
      <c r="AG37" s="790"/>
      <c r="AH37" s="790"/>
      <c r="AI37" s="790"/>
    </row>
    <row r="38" spans="1:35" ht="18">
      <c r="A38" s="206"/>
      <c r="B38" s="790"/>
      <c r="C38" s="814"/>
      <c r="D38" s="814"/>
      <c r="E38" s="814"/>
      <c r="F38" s="814"/>
      <c r="G38" s="815"/>
      <c r="H38" s="815"/>
      <c r="I38" s="814"/>
      <c r="J38" s="814"/>
      <c r="K38" s="570"/>
      <c r="L38" s="570"/>
      <c r="M38" s="570"/>
      <c r="N38" s="570"/>
      <c r="O38" s="816"/>
      <c r="P38" s="816"/>
      <c r="Q38" s="817"/>
      <c r="R38" s="643"/>
      <c r="S38" s="814"/>
      <c r="T38" s="643"/>
      <c r="U38" s="818"/>
      <c r="V38" s="643"/>
      <c r="W38" s="643"/>
      <c r="X38" s="790"/>
      <c r="Y38" s="790"/>
      <c r="Z38" s="790"/>
      <c r="AA38" s="790"/>
      <c r="AB38" s="790"/>
      <c r="AC38" s="790"/>
      <c r="AD38" s="790"/>
      <c r="AE38" s="790"/>
      <c r="AF38" s="790"/>
      <c r="AG38" s="790"/>
      <c r="AH38" s="790"/>
      <c r="AI38" s="790"/>
    </row>
    <row r="39" spans="1:35" ht="18">
      <c r="A39" s="206"/>
      <c r="B39" s="790"/>
      <c r="C39" s="814"/>
      <c r="D39" s="814"/>
      <c r="E39" s="814"/>
      <c r="F39" s="814"/>
      <c r="G39" s="815"/>
      <c r="H39" s="815"/>
      <c r="I39" s="814"/>
      <c r="J39" s="814"/>
      <c r="K39" s="570"/>
      <c r="L39" s="570"/>
      <c r="M39" s="570"/>
      <c r="N39" s="570"/>
      <c r="O39" s="816"/>
      <c r="P39" s="816"/>
      <c r="Q39" s="817"/>
      <c r="R39" s="643"/>
      <c r="S39" s="814"/>
      <c r="T39" s="643"/>
      <c r="U39" s="818"/>
      <c r="V39" s="643"/>
      <c r="W39" s="643"/>
      <c r="X39" s="790"/>
      <c r="Y39" s="790"/>
      <c r="Z39" s="790"/>
      <c r="AA39" s="790"/>
      <c r="AB39" s="790"/>
      <c r="AC39" s="790"/>
      <c r="AD39" s="790"/>
      <c r="AE39" s="790"/>
      <c r="AF39" s="790"/>
      <c r="AG39" s="790"/>
      <c r="AH39" s="790"/>
      <c r="AI39" s="790"/>
    </row>
    <row r="40" spans="1:35" ht="18">
      <c r="A40" s="206"/>
      <c r="B40" s="790"/>
      <c r="C40" s="814"/>
      <c r="D40" s="814"/>
      <c r="E40" s="814"/>
      <c r="F40" s="814"/>
      <c r="G40" s="815"/>
      <c r="H40" s="815"/>
      <c r="I40" s="814"/>
      <c r="J40" s="814"/>
      <c r="K40" s="570"/>
      <c r="L40" s="570"/>
      <c r="M40" s="570"/>
      <c r="N40" s="570"/>
      <c r="O40" s="816"/>
      <c r="P40" s="816"/>
      <c r="Q40" s="817"/>
      <c r="R40" s="643"/>
      <c r="S40" s="814"/>
      <c r="T40" s="643"/>
      <c r="U40" s="818"/>
      <c r="V40" s="643"/>
      <c r="W40" s="643"/>
      <c r="X40" s="790"/>
      <c r="Y40" s="790"/>
      <c r="Z40" s="790"/>
      <c r="AA40" s="790"/>
      <c r="AB40" s="790"/>
      <c r="AC40" s="790"/>
      <c r="AD40" s="790"/>
      <c r="AE40" s="790"/>
      <c r="AF40" s="790"/>
      <c r="AG40" s="790"/>
      <c r="AH40" s="790"/>
      <c r="AI40" s="790"/>
    </row>
    <row r="41" spans="1:35" ht="18">
      <c r="A41" s="206"/>
      <c r="B41" s="790"/>
      <c r="C41" s="814"/>
      <c r="D41" s="814"/>
      <c r="E41" s="814"/>
      <c r="F41" s="814"/>
      <c r="G41" s="815"/>
      <c r="H41" s="815"/>
      <c r="I41" s="814"/>
      <c r="J41" s="814"/>
      <c r="K41" s="570"/>
      <c r="L41" s="570"/>
      <c r="M41" s="570"/>
      <c r="N41" s="570"/>
      <c r="O41" s="816"/>
      <c r="P41" s="816"/>
      <c r="Q41" s="817"/>
      <c r="R41" s="643"/>
      <c r="S41" s="814"/>
      <c r="T41" s="643"/>
      <c r="U41" s="818"/>
      <c r="V41" s="643"/>
      <c r="W41" s="643"/>
      <c r="X41" s="790"/>
      <c r="Y41" s="790"/>
      <c r="Z41" s="790"/>
      <c r="AA41" s="790"/>
      <c r="AB41" s="790"/>
      <c r="AC41" s="790"/>
      <c r="AD41" s="790"/>
      <c r="AE41" s="790"/>
      <c r="AF41" s="790"/>
      <c r="AG41" s="790"/>
      <c r="AH41" s="790"/>
      <c r="AI41" s="790"/>
    </row>
    <row r="42" spans="1:35" ht="18">
      <c r="A42" s="206"/>
      <c r="B42" s="790"/>
      <c r="C42" s="814"/>
      <c r="D42" s="814"/>
      <c r="E42" s="814"/>
      <c r="F42" s="814"/>
      <c r="G42" s="815"/>
      <c r="H42" s="815"/>
      <c r="I42" s="814"/>
      <c r="J42" s="814"/>
      <c r="K42" s="570"/>
      <c r="L42" s="570"/>
      <c r="M42" s="570"/>
      <c r="N42" s="570"/>
      <c r="O42" s="816"/>
      <c r="P42" s="816"/>
      <c r="Q42" s="817"/>
      <c r="R42" s="643"/>
      <c r="S42" s="814"/>
      <c r="T42" s="643"/>
      <c r="U42" s="818"/>
      <c r="V42" s="643"/>
      <c r="W42" s="643"/>
      <c r="X42" s="790"/>
      <c r="Y42" s="790"/>
      <c r="Z42" s="790"/>
      <c r="AA42" s="790"/>
      <c r="AB42" s="790"/>
      <c r="AC42" s="790"/>
      <c r="AD42" s="790"/>
      <c r="AE42" s="790"/>
      <c r="AF42" s="790"/>
      <c r="AG42" s="790"/>
      <c r="AH42" s="790"/>
      <c r="AI42" s="790"/>
    </row>
    <row r="43" spans="1:35" ht="18">
      <c r="A43" s="206"/>
      <c r="B43" s="790"/>
      <c r="C43" s="814"/>
      <c r="D43" s="814"/>
      <c r="E43" s="814"/>
      <c r="F43" s="814"/>
      <c r="G43" s="815"/>
      <c r="H43" s="815"/>
      <c r="I43" s="814"/>
      <c r="J43" s="814"/>
      <c r="K43" s="570"/>
      <c r="L43" s="570"/>
      <c r="M43" s="570"/>
      <c r="N43" s="570"/>
      <c r="O43" s="816"/>
      <c r="P43" s="816"/>
      <c r="Q43" s="817"/>
      <c r="R43" s="643"/>
      <c r="S43" s="814"/>
      <c r="T43" s="643"/>
      <c r="U43" s="818"/>
      <c r="V43" s="643"/>
      <c r="W43" s="643"/>
      <c r="X43" s="790"/>
      <c r="Y43" s="790"/>
      <c r="Z43" s="790"/>
      <c r="AA43" s="790"/>
      <c r="AB43" s="790"/>
      <c r="AC43" s="790"/>
      <c r="AD43" s="790"/>
      <c r="AE43" s="790"/>
      <c r="AF43" s="790"/>
      <c r="AG43" s="790"/>
      <c r="AH43" s="790"/>
      <c r="AI43" s="790"/>
    </row>
    <row r="44" spans="1:35" ht="18">
      <c r="A44" s="206"/>
      <c r="B44" s="790"/>
      <c r="C44" s="814"/>
      <c r="D44" s="814"/>
      <c r="E44" s="814"/>
      <c r="F44" s="814"/>
      <c r="G44" s="815"/>
      <c r="H44" s="815"/>
      <c r="I44" s="814"/>
      <c r="J44" s="814"/>
      <c r="K44" s="570"/>
      <c r="L44" s="570"/>
      <c r="M44" s="570"/>
      <c r="N44" s="570"/>
      <c r="O44" s="816"/>
      <c r="P44" s="816"/>
      <c r="Q44" s="817"/>
      <c r="R44" s="643"/>
      <c r="S44" s="814"/>
      <c r="T44" s="643"/>
      <c r="U44" s="818"/>
      <c r="V44" s="643"/>
      <c r="W44" s="643"/>
      <c r="X44" s="790"/>
      <c r="Y44" s="790"/>
      <c r="Z44" s="790"/>
      <c r="AA44" s="790"/>
      <c r="AB44" s="790"/>
      <c r="AC44" s="790"/>
      <c r="AD44" s="790"/>
      <c r="AE44" s="790"/>
      <c r="AF44" s="790"/>
      <c r="AG44" s="790"/>
      <c r="AH44" s="790"/>
      <c r="AI44" s="790"/>
    </row>
    <row r="45" spans="1:35" ht="18">
      <c r="A45" s="206"/>
      <c r="B45" s="790"/>
      <c r="C45" s="814"/>
      <c r="D45" s="814"/>
      <c r="E45" s="814"/>
      <c r="F45" s="814"/>
      <c r="G45" s="815"/>
      <c r="H45" s="815"/>
      <c r="I45" s="814"/>
      <c r="J45" s="814"/>
      <c r="K45" s="570"/>
      <c r="L45" s="570"/>
      <c r="M45" s="570"/>
      <c r="N45" s="570"/>
      <c r="O45" s="816"/>
      <c r="P45" s="816"/>
      <c r="Q45" s="817"/>
      <c r="R45" s="643"/>
      <c r="S45" s="814"/>
      <c r="T45" s="643"/>
      <c r="U45" s="818"/>
      <c r="V45" s="643"/>
      <c r="W45" s="643"/>
      <c r="X45" s="790"/>
      <c r="Y45" s="790"/>
      <c r="Z45" s="790"/>
      <c r="AA45" s="790"/>
      <c r="AB45" s="790"/>
      <c r="AC45" s="790"/>
      <c r="AD45" s="790"/>
      <c r="AE45" s="790"/>
      <c r="AF45" s="790"/>
      <c r="AG45" s="790"/>
      <c r="AH45" s="790"/>
      <c r="AI45" s="790"/>
    </row>
    <row r="46" spans="1:35" ht="18">
      <c r="A46" s="206"/>
      <c r="B46" s="790"/>
      <c r="C46" s="814"/>
      <c r="D46" s="814"/>
      <c r="E46" s="814"/>
      <c r="F46" s="814"/>
      <c r="G46" s="815"/>
      <c r="H46" s="815"/>
      <c r="I46" s="814"/>
      <c r="J46" s="814"/>
      <c r="K46" s="570"/>
      <c r="L46" s="570"/>
      <c r="M46" s="570"/>
      <c r="N46" s="570"/>
      <c r="O46" s="816"/>
      <c r="P46" s="816"/>
      <c r="Q46" s="817"/>
      <c r="R46" s="643"/>
      <c r="S46" s="814"/>
      <c r="T46" s="643"/>
      <c r="U46" s="818"/>
      <c r="V46" s="643"/>
      <c r="W46" s="643"/>
      <c r="X46" s="790"/>
      <c r="Y46" s="790"/>
      <c r="Z46" s="790"/>
      <c r="AA46" s="790"/>
      <c r="AB46" s="790"/>
      <c r="AC46" s="790"/>
      <c r="AD46" s="790"/>
      <c r="AE46" s="790"/>
      <c r="AF46" s="790"/>
      <c r="AG46" s="790"/>
      <c r="AH46" s="790"/>
      <c r="AI46" s="790"/>
    </row>
    <row r="47" spans="1:35" ht="18">
      <c r="A47" s="206"/>
      <c r="B47" s="790"/>
      <c r="C47" s="814"/>
      <c r="D47" s="814"/>
      <c r="E47" s="814"/>
      <c r="F47" s="814"/>
      <c r="G47" s="815"/>
      <c r="H47" s="815"/>
      <c r="I47" s="814"/>
      <c r="J47" s="814"/>
      <c r="K47" s="570"/>
      <c r="L47" s="570"/>
      <c r="M47" s="570"/>
      <c r="N47" s="570"/>
      <c r="O47" s="816"/>
      <c r="P47" s="816"/>
      <c r="Q47" s="817"/>
      <c r="R47" s="643"/>
      <c r="S47" s="814"/>
      <c r="T47" s="643"/>
      <c r="U47" s="818"/>
      <c r="V47" s="643"/>
      <c r="W47" s="643"/>
      <c r="X47" s="790"/>
      <c r="Y47" s="790"/>
      <c r="Z47" s="790"/>
      <c r="AA47" s="790"/>
      <c r="AB47" s="790"/>
      <c r="AC47" s="790"/>
      <c r="AD47" s="790"/>
      <c r="AE47" s="790"/>
      <c r="AF47" s="790"/>
      <c r="AG47" s="790"/>
      <c r="AH47" s="790"/>
      <c r="AI47" s="790"/>
    </row>
    <row r="48" spans="1:35" ht="18">
      <c r="A48" s="206"/>
      <c r="B48" s="790"/>
      <c r="C48" s="814"/>
      <c r="D48" s="814"/>
      <c r="E48" s="814"/>
      <c r="F48" s="814"/>
      <c r="G48" s="815"/>
      <c r="H48" s="815"/>
      <c r="I48" s="814"/>
      <c r="J48" s="814"/>
      <c r="K48" s="570"/>
      <c r="L48" s="570"/>
      <c r="M48" s="570"/>
      <c r="N48" s="570"/>
      <c r="O48" s="816"/>
      <c r="P48" s="816"/>
      <c r="Q48" s="817"/>
      <c r="R48" s="643"/>
      <c r="S48" s="814"/>
      <c r="T48" s="643"/>
      <c r="U48" s="818"/>
      <c r="V48" s="643"/>
      <c r="W48" s="643"/>
      <c r="X48" s="790"/>
      <c r="Y48" s="790"/>
      <c r="Z48" s="790"/>
      <c r="AA48" s="790"/>
      <c r="AB48" s="790"/>
      <c r="AC48" s="790"/>
      <c r="AD48" s="790"/>
      <c r="AE48" s="790"/>
      <c r="AF48" s="790"/>
      <c r="AG48" s="790"/>
      <c r="AH48" s="790"/>
      <c r="AI48" s="790"/>
    </row>
    <row r="49" spans="1:35" ht="18">
      <c r="A49" s="206"/>
      <c r="B49" s="790"/>
      <c r="C49" s="814"/>
      <c r="D49" s="814"/>
      <c r="E49" s="814"/>
      <c r="F49" s="814"/>
      <c r="G49" s="815"/>
      <c r="H49" s="815"/>
      <c r="I49" s="814"/>
      <c r="J49" s="814"/>
      <c r="K49" s="570"/>
      <c r="L49" s="570"/>
      <c r="M49" s="570"/>
      <c r="N49" s="570"/>
      <c r="O49" s="816"/>
      <c r="P49" s="816"/>
      <c r="Q49" s="817"/>
      <c r="R49" s="643"/>
      <c r="S49" s="814"/>
      <c r="T49" s="643"/>
      <c r="U49" s="818"/>
      <c r="V49" s="643"/>
      <c r="W49" s="643"/>
      <c r="X49" s="790"/>
      <c r="Y49" s="790"/>
      <c r="Z49" s="790"/>
      <c r="AA49" s="790"/>
      <c r="AB49" s="790"/>
      <c r="AC49" s="790"/>
      <c r="AD49" s="790"/>
      <c r="AE49" s="790"/>
      <c r="AF49" s="790"/>
      <c r="AG49" s="790"/>
      <c r="AH49" s="790"/>
      <c r="AI49" s="790"/>
    </row>
    <row r="50" spans="1:35" ht="18">
      <c r="A50" s="206"/>
      <c r="B50" s="790"/>
      <c r="C50" s="814"/>
      <c r="D50" s="814"/>
      <c r="E50" s="814"/>
      <c r="F50" s="814"/>
      <c r="G50" s="815"/>
      <c r="H50" s="815"/>
      <c r="I50" s="814"/>
      <c r="J50" s="814"/>
      <c r="K50" s="570"/>
      <c r="L50" s="570"/>
      <c r="M50" s="570"/>
      <c r="N50" s="570"/>
      <c r="O50" s="816"/>
      <c r="P50" s="816"/>
      <c r="Q50" s="817"/>
      <c r="R50" s="643"/>
      <c r="S50" s="814"/>
      <c r="T50" s="643"/>
      <c r="U50" s="818"/>
      <c r="V50" s="643"/>
      <c r="W50" s="643"/>
      <c r="X50" s="790"/>
      <c r="Y50" s="790"/>
      <c r="Z50" s="790"/>
      <c r="AA50" s="790"/>
      <c r="AB50" s="790"/>
      <c r="AC50" s="790"/>
      <c r="AD50" s="790"/>
      <c r="AE50" s="790"/>
      <c r="AF50" s="790"/>
      <c r="AG50" s="790"/>
      <c r="AH50" s="790"/>
      <c r="AI50" s="790"/>
    </row>
    <row r="51" spans="1:35" ht="18">
      <c r="A51" s="206"/>
      <c r="B51" s="790"/>
      <c r="C51" s="814"/>
      <c r="D51" s="814"/>
      <c r="E51" s="814"/>
      <c r="F51" s="814"/>
      <c r="G51" s="815"/>
      <c r="H51" s="815"/>
      <c r="I51" s="814"/>
      <c r="J51" s="814"/>
      <c r="K51" s="570"/>
      <c r="L51" s="570"/>
      <c r="M51" s="570"/>
      <c r="N51" s="570"/>
      <c r="O51" s="816"/>
      <c r="P51" s="816"/>
      <c r="Q51" s="817"/>
      <c r="R51" s="643"/>
      <c r="S51" s="814"/>
      <c r="T51" s="643"/>
      <c r="U51" s="818"/>
      <c r="V51" s="643"/>
      <c r="W51" s="643"/>
      <c r="X51" s="790"/>
      <c r="Y51" s="790"/>
      <c r="Z51" s="790"/>
      <c r="AA51" s="790"/>
      <c r="AB51" s="790"/>
      <c r="AC51" s="790"/>
      <c r="AD51" s="790"/>
      <c r="AE51" s="790"/>
      <c r="AF51" s="790"/>
      <c r="AG51" s="790"/>
      <c r="AH51" s="790"/>
      <c r="AI51" s="790"/>
    </row>
    <row r="52" spans="1:35" ht="18">
      <c r="A52" s="206"/>
      <c r="B52" s="790"/>
      <c r="C52" s="814"/>
      <c r="D52" s="814"/>
      <c r="E52" s="814"/>
      <c r="F52" s="814"/>
      <c r="G52" s="815"/>
      <c r="H52" s="815"/>
      <c r="I52" s="814"/>
      <c r="J52" s="814"/>
      <c r="K52" s="570"/>
      <c r="L52" s="570"/>
      <c r="M52" s="570"/>
      <c r="N52" s="570"/>
      <c r="O52" s="816"/>
      <c r="P52" s="816"/>
      <c r="Q52" s="817"/>
      <c r="R52" s="643"/>
      <c r="S52" s="814"/>
      <c r="T52" s="643"/>
      <c r="U52" s="818"/>
      <c r="V52" s="643"/>
      <c r="W52" s="643"/>
      <c r="X52" s="790"/>
      <c r="Y52" s="790"/>
      <c r="Z52" s="790"/>
      <c r="AA52" s="790"/>
      <c r="AB52" s="790"/>
      <c r="AC52" s="790"/>
      <c r="AD52" s="790"/>
      <c r="AE52" s="790"/>
      <c r="AF52" s="790"/>
      <c r="AG52" s="790"/>
      <c r="AH52" s="790"/>
      <c r="AI52" s="790"/>
    </row>
    <row r="53" spans="1:35" ht="18">
      <c r="A53" s="206"/>
      <c r="B53" s="790"/>
      <c r="C53" s="814"/>
      <c r="D53" s="814"/>
      <c r="E53" s="814"/>
      <c r="F53" s="814"/>
      <c r="G53" s="815"/>
      <c r="H53" s="815"/>
      <c r="I53" s="814"/>
      <c r="J53" s="814"/>
      <c r="K53" s="570"/>
      <c r="L53" s="570"/>
      <c r="M53" s="570"/>
      <c r="N53" s="570"/>
      <c r="O53" s="816"/>
      <c r="P53" s="816"/>
      <c r="Q53" s="817"/>
      <c r="R53" s="643"/>
      <c r="S53" s="814"/>
      <c r="T53" s="643"/>
      <c r="U53" s="818"/>
      <c r="V53" s="643"/>
      <c r="W53" s="643"/>
      <c r="X53" s="790"/>
      <c r="Y53" s="790"/>
      <c r="Z53" s="790"/>
      <c r="AA53" s="790"/>
      <c r="AB53" s="790"/>
      <c r="AC53" s="790"/>
      <c r="AD53" s="790"/>
      <c r="AE53" s="790"/>
      <c r="AF53" s="790"/>
      <c r="AG53" s="790"/>
      <c r="AH53" s="790"/>
      <c r="AI53" s="790"/>
    </row>
    <row r="54" spans="1:35" ht="18">
      <c r="A54" s="206"/>
      <c r="B54" s="790"/>
      <c r="C54" s="814"/>
      <c r="D54" s="814"/>
      <c r="E54" s="814"/>
      <c r="F54" s="814"/>
      <c r="G54" s="815"/>
      <c r="H54" s="815"/>
      <c r="I54" s="814"/>
      <c r="J54" s="814"/>
      <c r="K54" s="570"/>
      <c r="L54" s="570"/>
      <c r="M54" s="570"/>
      <c r="N54" s="570"/>
      <c r="O54" s="816"/>
      <c r="P54" s="816"/>
      <c r="Q54" s="817"/>
      <c r="R54" s="643"/>
      <c r="S54" s="814"/>
      <c r="T54" s="643"/>
      <c r="U54" s="818"/>
      <c r="V54" s="643"/>
      <c r="W54" s="643"/>
      <c r="X54" s="790"/>
      <c r="Y54" s="790"/>
      <c r="Z54" s="790"/>
      <c r="AA54" s="790"/>
      <c r="AB54" s="790"/>
      <c r="AC54" s="790"/>
      <c r="AD54" s="790"/>
      <c r="AE54" s="790"/>
      <c r="AF54" s="790"/>
      <c r="AG54" s="790"/>
      <c r="AH54" s="790"/>
      <c r="AI54" s="790"/>
    </row>
    <row r="55" spans="1:35" ht="18">
      <c r="A55" s="206"/>
      <c r="B55" s="790"/>
      <c r="C55" s="814"/>
      <c r="D55" s="814"/>
      <c r="E55" s="814"/>
      <c r="F55" s="814"/>
      <c r="G55" s="815"/>
      <c r="H55" s="815"/>
      <c r="I55" s="814"/>
      <c r="J55" s="814"/>
      <c r="K55" s="570"/>
      <c r="L55" s="570"/>
      <c r="M55" s="570"/>
      <c r="N55" s="570"/>
      <c r="O55" s="816"/>
      <c r="P55" s="816"/>
      <c r="Q55" s="817"/>
      <c r="R55" s="643"/>
      <c r="S55" s="814"/>
      <c r="T55" s="643"/>
      <c r="U55" s="818"/>
      <c r="V55" s="643"/>
      <c r="W55" s="643"/>
      <c r="X55" s="790"/>
      <c r="Y55" s="790"/>
      <c r="Z55" s="790"/>
      <c r="AA55" s="790"/>
      <c r="AB55" s="790"/>
      <c r="AC55" s="790"/>
      <c r="AD55" s="790"/>
      <c r="AE55" s="790"/>
      <c r="AF55" s="790"/>
      <c r="AG55" s="790"/>
      <c r="AH55" s="790"/>
      <c r="AI55" s="790"/>
    </row>
    <row r="56" spans="1:35" ht="18">
      <c r="A56" s="206"/>
      <c r="B56" s="790"/>
      <c r="C56" s="814"/>
      <c r="D56" s="814"/>
      <c r="E56" s="814"/>
      <c r="F56" s="814"/>
      <c r="G56" s="815"/>
      <c r="H56" s="815"/>
      <c r="I56" s="814"/>
      <c r="J56" s="814"/>
      <c r="K56" s="570"/>
      <c r="L56" s="570"/>
      <c r="M56" s="570"/>
      <c r="N56" s="570"/>
      <c r="O56" s="816"/>
      <c r="P56" s="816"/>
      <c r="Q56" s="817"/>
      <c r="R56" s="643"/>
      <c r="S56" s="814"/>
      <c r="T56" s="643"/>
      <c r="U56" s="818"/>
      <c r="V56" s="643"/>
      <c r="W56" s="643"/>
      <c r="X56" s="790"/>
      <c r="Y56" s="790"/>
      <c r="Z56" s="790"/>
      <c r="AA56" s="790"/>
      <c r="AB56" s="790"/>
      <c r="AC56" s="790"/>
      <c r="AD56" s="790"/>
      <c r="AE56" s="790"/>
      <c r="AF56" s="790"/>
      <c r="AG56" s="790"/>
      <c r="AH56" s="790"/>
      <c r="AI56" s="790"/>
    </row>
    <row r="57" spans="1:35" ht="18">
      <c r="A57" s="206"/>
      <c r="B57" s="790"/>
      <c r="C57" s="814"/>
      <c r="D57" s="814"/>
      <c r="E57" s="814"/>
      <c r="F57" s="814"/>
      <c r="G57" s="815"/>
      <c r="H57" s="815"/>
      <c r="I57" s="814"/>
      <c r="J57" s="814"/>
      <c r="K57" s="570"/>
      <c r="L57" s="570"/>
      <c r="M57" s="570"/>
      <c r="N57" s="570"/>
      <c r="O57" s="816"/>
      <c r="P57" s="816"/>
      <c r="Q57" s="817"/>
      <c r="R57" s="643"/>
      <c r="S57" s="814"/>
      <c r="T57" s="643"/>
      <c r="U57" s="818"/>
      <c r="V57" s="643"/>
      <c r="W57" s="643"/>
      <c r="X57" s="790"/>
      <c r="Y57" s="790"/>
      <c r="Z57" s="790"/>
      <c r="AA57" s="790"/>
      <c r="AB57" s="790"/>
      <c r="AC57" s="790"/>
      <c r="AD57" s="790"/>
      <c r="AE57" s="790"/>
      <c r="AF57" s="790"/>
      <c r="AG57" s="790"/>
      <c r="AH57" s="790"/>
      <c r="AI57" s="790"/>
    </row>
    <row r="58" spans="1:35" ht="18">
      <c r="A58" s="206"/>
      <c r="B58" s="790"/>
      <c r="C58" s="814"/>
      <c r="D58" s="814"/>
      <c r="E58" s="814"/>
      <c r="F58" s="814"/>
      <c r="G58" s="815"/>
      <c r="H58" s="815"/>
      <c r="I58" s="814"/>
      <c r="J58" s="814"/>
      <c r="K58" s="570"/>
      <c r="L58" s="570"/>
      <c r="M58" s="570"/>
      <c r="N58" s="570"/>
      <c r="O58" s="816"/>
      <c r="P58" s="816"/>
      <c r="Q58" s="817"/>
      <c r="R58" s="643"/>
      <c r="S58" s="814"/>
      <c r="T58" s="643"/>
      <c r="U58" s="818"/>
      <c r="V58" s="643"/>
      <c r="W58" s="643"/>
      <c r="X58" s="790"/>
      <c r="Y58" s="790"/>
      <c r="Z58" s="790"/>
      <c r="AA58" s="790"/>
      <c r="AB58" s="790"/>
      <c r="AC58" s="790"/>
      <c r="AD58" s="790"/>
      <c r="AE58" s="790"/>
      <c r="AF58" s="790"/>
      <c r="AG58" s="790"/>
      <c r="AH58" s="790"/>
      <c r="AI58" s="790"/>
    </row>
    <row r="59" spans="1:35" ht="18">
      <c r="A59" s="206"/>
      <c r="B59" s="790"/>
      <c r="C59" s="814"/>
      <c r="D59" s="814"/>
      <c r="E59" s="814"/>
      <c r="F59" s="814"/>
      <c r="G59" s="815"/>
      <c r="H59" s="815"/>
      <c r="I59" s="814"/>
      <c r="J59" s="814"/>
      <c r="K59" s="570"/>
      <c r="L59" s="570"/>
      <c r="M59" s="570"/>
      <c r="N59" s="570"/>
      <c r="O59" s="816"/>
      <c r="P59" s="816"/>
      <c r="Q59" s="817"/>
      <c r="R59" s="643"/>
      <c r="S59" s="814"/>
      <c r="T59" s="643"/>
      <c r="U59" s="818"/>
      <c r="V59" s="643"/>
      <c r="W59" s="643"/>
      <c r="X59" s="790"/>
      <c r="Y59" s="790"/>
      <c r="Z59" s="790"/>
      <c r="AA59" s="790"/>
      <c r="AB59" s="790"/>
      <c r="AC59" s="790"/>
      <c r="AD59" s="790"/>
      <c r="AE59" s="790"/>
      <c r="AF59" s="790"/>
      <c r="AG59" s="790"/>
      <c r="AH59" s="790"/>
      <c r="AI59" s="790"/>
    </row>
    <row r="60" spans="1:35" ht="18">
      <c r="A60" s="206"/>
      <c r="B60" s="790"/>
      <c r="C60" s="814"/>
      <c r="D60" s="814"/>
      <c r="E60" s="814"/>
      <c r="F60" s="814"/>
      <c r="G60" s="815"/>
      <c r="H60" s="815"/>
      <c r="I60" s="814"/>
      <c r="J60" s="814"/>
      <c r="K60" s="570"/>
      <c r="L60" s="570"/>
      <c r="M60" s="570"/>
      <c r="N60" s="570"/>
      <c r="O60" s="816"/>
      <c r="P60" s="816"/>
      <c r="Q60" s="817"/>
      <c r="R60" s="643"/>
      <c r="S60" s="814"/>
      <c r="T60" s="643"/>
      <c r="U60" s="818"/>
      <c r="V60" s="643"/>
      <c r="W60" s="643"/>
      <c r="X60" s="790"/>
      <c r="Y60" s="790"/>
      <c r="Z60" s="790"/>
      <c r="AA60" s="790"/>
      <c r="AB60" s="790"/>
      <c r="AC60" s="790"/>
      <c r="AD60" s="790"/>
      <c r="AE60" s="790"/>
      <c r="AF60" s="790"/>
      <c r="AG60" s="790"/>
      <c r="AH60" s="790"/>
      <c r="AI60" s="790"/>
    </row>
    <row r="61" spans="1:35" ht="18">
      <c r="A61" s="206"/>
      <c r="B61" s="790"/>
      <c r="C61" s="814"/>
      <c r="D61" s="814"/>
      <c r="E61" s="814"/>
      <c r="F61" s="814"/>
      <c r="G61" s="815"/>
      <c r="H61" s="815"/>
      <c r="I61" s="814"/>
      <c r="J61" s="814"/>
      <c r="K61" s="570"/>
      <c r="L61" s="570"/>
      <c r="M61" s="570"/>
      <c r="N61" s="570"/>
      <c r="O61" s="816"/>
      <c r="P61" s="816"/>
      <c r="Q61" s="817"/>
      <c r="R61" s="643"/>
      <c r="S61" s="814"/>
      <c r="T61" s="643"/>
      <c r="U61" s="818"/>
      <c r="V61" s="643"/>
      <c r="W61" s="643"/>
      <c r="X61" s="790"/>
      <c r="Y61" s="790"/>
      <c r="Z61" s="790"/>
      <c r="AA61" s="790"/>
      <c r="AB61" s="790"/>
      <c r="AC61" s="790"/>
      <c r="AD61" s="790"/>
      <c r="AE61" s="790"/>
      <c r="AF61" s="790"/>
      <c r="AG61" s="790"/>
      <c r="AH61" s="790"/>
      <c r="AI61" s="790"/>
    </row>
    <row r="62" spans="1:35" ht="18">
      <c r="A62" s="206"/>
      <c r="B62" s="790"/>
      <c r="C62" s="814"/>
      <c r="D62" s="814"/>
      <c r="E62" s="814"/>
      <c r="F62" s="814"/>
      <c r="G62" s="815"/>
      <c r="H62" s="815"/>
      <c r="I62" s="814"/>
      <c r="J62" s="814"/>
      <c r="K62" s="570"/>
      <c r="L62" s="570"/>
      <c r="M62" s="570"/>
      <c r="N62" s="570"/>
      <c r="O62" s="816"/>
      <c r="P62" s="816"/>
      <c r="Q62" s="817"/>
      <c r="R62" s="643"/>
      <c r="S62" s="814"/>
      <c r="T62" s="643"/>
      <c r="U62" s="818"/>
      <c r="V62" s="643"/>
      <c r="W62" s="643"/>
      <c r="X62" s="790"/>
      <c r="Y62" s="790"/>
      <c r="Z62" s="790"/>
      <c r="AA62" s="790"/>
      <c r="AB62" s="790"/>
      <c r="AC62" s="790"/>
      <c r="AD62" s="790"/>
      <c r="AE62" s="790"/>
      <c r="AF62" s="790"/>
      <c r="AG62" s="790"/>
      <c r="AH62" s="790"/>
      <c r="AI62" s="790"/>
    </row>
    <row r="63" spans="1:35" ht="18">
      <c r="A63" s="206"/>
      <c r="B63" s="790"/>
      <c r="C63" s="814"/>
      <c r="D63" s="814"/>
      <c r="E63" s="814"/>
      <c r="F63" s="814"/>
      <c r="G63" s="815"/>
      <c r="H63" s="815"/>
      <c r="I63" s="814"/>
      <c r="J63" s="814"/>
      <c r="K63" s="570"/>
      <c r="L63" s="570"/>
      <c r="M63" s="570"/>
      <c r="N63" s="570"/>
      <c r="O63" s="816"/>
      <c r="P63" s="816"/>
      <c r="Q63" s="817"/>
      <c r="R63" s="643"/>
      <c r="S63" s="814"/>
      <c r="T63" s="643"/>
      <c r="U63" s="818"/>
      <c r="V63" s="643"/>
      <c r="W63" s="643"/>
      <c r="X63" s="790"/>
      <c r="Y63" s="790"/>
      <c r="Z63" s="790"/>
      <c r="AA63" s="790"/>
      <c r="AB63" s="790"/>
      <c r="AC63" s="790"/>
      <c r="AD63" s="790"/>
      <c r="AE63" s="790"/>
      <c r="AF63" s="790"/>
      <c r="AG63" s="790"/>
      <c r="AH63" s="790"/>
      <c r="AI63" s="790"/>
    </row>
    <row r="64" spans="1:35" ht="18">
      <c r="A64" s="206"/>
      <c r="B64" s="790"/>
      <c r="C64" s="814"/>
      <c r="D64" s="814"/>
      <c r="E64" s="814"/>
      <c r="F64" s="814"/>
      <c r="G64" s="815"/>
      <c r="H64" s="815"/>
      <c r="I64" s="814"/>
      <c r="J64" s="814"/>
      <c r="K64" s="570"/>
      <c r="L64" s="570"/>
      <c r="M64" s="570"/>
      <c r="N64" s="570"/>
      <c r="O64" s="816"/>
      <c r="P64" s="816"/>
      <c r="Q64" s="817"/>
      <c r="R64" s="643"/>
      <c r="S64" s="814"/>
      <c r="T64" s="643"/>
      <c r="U64" s="818"/>
      <c r="V64" s="643"/>
      <c r="W64" s="643"/>
      <c r="X64" s="790"/>
      <c r="Y64" s="790"/>
      <c r="Z64" s="790"/>
      <c r="AA64" s="790"/>
      <c r="AB64" s="790"/>
      <c r="AC64" s="790"/>
      <c r="AD64" s="790"/>
      <c r="AE64" s="790"/>
      <c r="AF64" s="790"/>
      <c r="AG64" s="790"/>
      <c r="AH64" s="790"/>
      <c r="AI64" s="790"/>
    </row>
    <row r="65" spans="1:35" ht="18">
      <c r="A65" s="206"/>
      <c r="B65" s="790"/>
      <c r="C65" s="814"/>
      <c r="D65" s="814"/>
      <c r="E65" s="814"/>
      <c r="F65" s="814"/>
      <c r="G65" s="815"/>
      <c r="H65" s="815"/>
      <c r="I65" s="814"/>
      <c r="J65" s="814"/>
      <c r="K65" s="570"/>
      <c r="L65" s="570"/>
      <c r="M65" s="570"/>
      <c r="N65" s="570"/>
      <c r="O65" s="816"/>
      <c r="P65" s="816"/>
      <c r="Q65" s="817"/>
      <c r="R65" s="643"/>
      <c r="S65" s="814"/>
      <c r="T65" s="643"/>
      <c r="U65" s="818"/>
      <c r="V65" s="643"/>
      <c r="W65" s="643"/>
      <c r="X65" s="790"/>
      <c r="Y65" s="790"/>
      <c r="Z65" s="790"/>
      <c r="AA65" s="790"/>
      <c r="AB65" s="790"/>
      <c r="AC65" s="790"/>
      <c r="AD65" s="790"/>
      <c r="AE65" s="790"/>
      <c r="AF65" s="790"/>
      <c r="AG65" s="790"/>
      <c r="AH65" s="790"/>
      <c r="AI65" s="790"/>
    </row>
    <row r="66" spans="1:35" ht="18">
      <c r="A66" s="206"/>
      <c r="B66" s="790"/>
      <c r="C66" s="814"/>
      <c r="D66" s="814"/>
      <c r="E66" s="814"/>
      <c r="F66" s="814"/>
      <c r="G66" s="815"/>
      <c r="H66" s="815"/>
      <c r="I66" s="814"/>
      <c r="J66" s="814"/>
      <c r="K66" s="570"/>
      <c r="L66" s="570"/>
      <c r="M66" s="570"/>
      <c r="N66" s="570"/>
      <c r="O66" s="816"/>
      <c r="P66" s="816"/>
      <c r="Q66" s="817"/>
      <c r="R66" s="643"/>
      <c r="S66" s="814"/>
      <c r="T66" s="643"/>
      <c r="U66" s="818"/>
      <c r="V66" s="643"/>
      <c r="W66" s="643"/>
      <c r="X66" s="790"/>
      <c r="Y66" s="790"/>
      <c r="Z66" s="790"/>
      <c r="AA66" s="790"/>
      <c r="AB66" s="790"/>
      <c r="AC66" s="790"/>
      <c r="AD66" s="790"/>
      <c r="AE66" s="790"/>
      <c r="AF66" s="790"/>
      <c r="AG66" s="790"/>
      <c r="AH66" s="790"/>
      <c r="AI66" s="790"/>
    </row>
    <row r="67" spans="1:35" ht="18">
      <c r="A67" s="206"/>
      <c r="B67" s="790"/>
      <c r="C67" s="814"/>
      <c r="D67" s="814"/>
      <c r="E67" s="814"/>
      <c r="F67" s="814"/>
      <c r="G67" s="815"/>
      <c r="H67" s="815"/>
      <c r="I67" s="814"/>
      <c r="J67" s="814"/>
      <c r="K67" s="570"/>
      <c r="L67" s="570"/>
      <c r="M67" s="570"/>
      <c r="N67" s="570"/>
      <c r="O67" s="816"/>
      <c r="P67" s="816"/>
      <c r="Q67" s="817"/>
      <c r="R67" s="643"/>
      <c r="S67" s="814"/>
      <c r="T67" s="643"/>
      <c r="U67" s="818"/>
      <c r="V67" s="643"/>
      <c r="W67" s="643"/>
      <c r="X67" s="790"/>
      <c r="Y67" s="790"/>
      <c r="Z67" s="790"/>
      <c r="AA67" s="790"/>
      <c r="AB67" s="790"/>
      <c r="AC67" s="790"/>
      <c r="AD67" s="790"/>
      <c r="AE67" s="790"/>
      <c r="AF67" s="790"/>
      <c r="AG67" s="790"/>
      <c r="AH67" s="790"/>
      <c r="AI67" s="790"/>
    </row>
    <row r="68" spans="1:35" ht="18">
      <c r="A68" s="206"/>
      <c r="B68" s="790"/>
      <c r="C68" s="814"/>
      <c r="D68" s="814"/>
      <c r="E68" s="814"/>
      <c r="F68" s="814"/>
      <c r="G68" s="815"/>
      <c r="H68" s="815"/>
      <c r="I68" s="814"/>
      <c r="J68" s="814"/>
      <c r="K68" s="570"/>
      <c r="L68" s="570"/>
      <c r="M68" s="570"/>
      <c r="N68" s="570"/>
      <c r="O68" s="816"/>
      <c r="P68" s="816"/>
      <c r="Q68" s="817"/>
      <c r="R68" s="643"/>
      <c r="S68" s="814"/>
      <c r="T68" s="643"/>
      <c r="U68" s="818"/>
      <c r="V68" s="643"/>
      <c r="W68" s="643"/>
      <c r="X68" s="790"/>
      <c r="Y68" s="790"/>
      <c r="Z68" s="790"/>
      <c r="AA68" s="790"/>
      <c r="AB68" s="790"/>
      <c r="AC68" s="790"/>
      <c r="AD68" s="790"/>
      <c r="AE68" s="790"/>
      <c r="AF68" s="790"/>
      <c r="AG68" s="790"/>
      <c r="AH68" s="790"/>
      <c r="AI68" s="790"/>
    </row>
    <row r="69" spans="1:35" ht="18">
      <c r="A69" s="206"/>
      <c r="B69" s="790"/>
      <c r="C69" s="814"/>
      <c r="D69" s="814"/>
      <c r="E69" s="814"/>
      <c r="F69" s="814"/>
      <c r="G69" s="815"/>
      <c r="H69" s="815"/>
      <c r="I69" s="814"/>
      <c r="J69" s="814"/>
      <c r="K69" s="570"/>
      <c r="L69" s="570"/>
      <c r="M69" s="570"/>
      <c r="N69" s="570"/>
      <c r="O69" s="816"/>
      <c r="P69" s="816"/>
      <c r="Q69" s="817"/>
      <c r="R69" s="643"/>
      <c r="S69" s="814"/>
      <c r="T69" s="643"/>
      <c r="U69" s="818"/>
      <c r="V69" s="643"/>
      <c r="W69" s="643"/>
      <c r="X69" s="790"/>
      <c r="Y69" s="790"/>
      <c r="Z69" s="790"/>
      <c r="AA69" s="790"/>
      <c r="AB69" s="790"/>
      <c r="AC69" s="790"/>
      <c r="AD69" s="790"/>
      <c r="AE69" s="790"/>
      <c r="AF69" s="790"/>
      <c r="AG69" s="790"/>
      <c r="AH69" s="790"/>
      <c r="AI69" s="790"/>
    </row>
    <row r="70" spans="1:35" ht="18">
      <c r="A70" s="206"/>
      <c r="B70" s="790"/>
      <c r="C70" s="814"/>
      <c r="D70" s="814"/>
      <c r="E70" s="814"/>
      <c r="F70" s="814"/>
      <c r="G70" s="815"/>
      <c r="H70" s="815"/>
      <c r="I70" s="814"/>
      <c r="J70" s="814"/>
      <c r="K70" s="570"/>
      <c r="L70" s="570"/>
      <c r="M70" s="570"/>
      <c r="N70" s="570"/>
      <c r="O70" s="816"/>
      <c r="P70" s="816"/>
      <c r="Q70" s="817"/>
      <c r="R70" s="643"/>
      <c r="S70" s="814"/>
      <c r="T70" s="643"/>
      <c r="U70" s="818"/>
      <c r="V70" s="643"/>
      <c r="W70" s="643"/>
      <c r="X70" s="790"/>
      <c r="Y70" s="790"/>
      <c r="Z70" s="790"/>
      <c r="AA70" s="790"/>
      <c r="AB70" s="790"/>
      <c r="AC70" s="790"/>
      <c r="AD70" s="790"/>
      <c r="AE70" s="790"/>
      <c r="AF70" s="790"/>
      <c r="AG70" s="790"/>
      <c r="AH70" s="790"/>
      <c r="AI70" s="790"/>
    </row>
    <row r="71" spans="1:35" ht="18">
      <c r="A71" s="206"/>
      <c r="B71" s="790"/>
      <c r="C71" s="814"/>
      <c r="D71" s="814"/>
      <c r="E71" s="814"/>
      <c r="F71" s="814"/>
      <c r="G71" s="815"/>
      <c r="H71" s="815"/>
      <c r="I71" s="814"/>
      <c r="J71" s="814"/>
      <c r="K71" s="570"/>
      <c r="L71" s="570"/>
      <c r="M71" s="570"/>
      <c r="N71" s="570"/>
      <c r="O71" s="816"/>
      <c r="P71" s="816"/>
      <c r="Q71" s="817"/>
      <c r="R71" s="643"/>
      <c r="S71" s="814"/>
      <c r="T71" s="643"/>
      <c r="U71" s="818"/>
      <c r="V71" s="643"/>
      <c r="W71" s="643"/>
      <c r="X71" s="790"/>
      <c r="Y71" s="790"/>
      <c r="Z71" s="790"/>
      <c r="AA71" s="790"/>
      <c r="AB71" s="790"/>
      <c r="AC71" s="790"/>
      <c r="AD71" s="790"/>
      <c r="AE71" s="790"/>
      <c r="AF71" s="790"/>
      <c r="AG71" s="790"/>
      <c r="AH71" s="790"/>
      <c r="AI71" s="790"/>
    </row>
    <row r="72" spans="1:35" ht="18">
      <c r="A72" s="206"/>
      <c r="B72" s="790"/>
      <c r="C72" s="814"/>
      <c r="D72" s="814"/>
      <c r="E72" s="814"/>
      <c r="F72" s="814"/>
      <c r="G72" s="815"/>
      <c r="H72" s="815"/>
      <c r="I72" s="814"/>
      <c r="J72" s="814"/>
      <c r="K72" s="570"/>
      <c r="L72" s="570"/>
      <c r="M72" s="570"/>
      <c r="N72" s="570"/>
      <c r="O72" s="816"/>
      <c r="P72" s="816"/>
      <c r="Q72" s="817"/>
      <c r="R72" s="643"/>
      <c r="S72" s="814"/>
      <c r="T72" s="643"/>
      <c r="U72" s="818"/>
      <c r="V72" s="643"/>
      <c r="W72" s="643"/>
      <c r="X72" s="790"/>
      <c r="Y72" s="790"/>
      <c r="Z72" s="790"/>
      <c r="AA72" s="790"/>
      <c r="AB72" s="790"/>
      <c r="AC72" s="790"/>
      <c r="AD72" s="790"/>
      <c r="AE72" s="790"/>
      <c r="AF72" s="790"/>
      <c r="AG72" s="790"/>
      <c r="AH72" s="790"/>
      <c r="AI72" s="790"/>
    </row>
    <row r="73" spans="1:35" ht="18">
      <c r="A73" s="206"/>
      <c r="B73" s="790"/>
      <c r="C73" s="814"/>
      <c r="D73" s="814"/>
      <c r="E73" s="814"/>
      <c r="F73" s="814"/>
      <c r="G73" s="815"/>
      <c r="H73" s="815"/>
      <c r="I73" s="814"/>
      <c r="J73" s="814"/>
      <c r="K73" s="570"/>
      <c r="L73" s="570"/>
      <c r="M73" s="570"/>
      <c r="N73" s="570"/>
      <c r="O73" s="816"/>
      <c r="P73" s="816"/>
      <c r="Q73" s="817"/>
      <c r="R73" s="643"/>
      <c r="S73" s="814"/>
      <c r="T73" s="643"/>
      <c r="U73" s="818"/>
      <c r="V73" s="643"/>
      <c r="W73" s="643"/>
      <c r="X73" s="790"/>
      <c r="Y73" s="790"/>
      <c r="Z73" s="790"/>
      <c r="AA73" s="790"/>
      <c r="AB73" s="790"/>
      <c r="AC73" s="790"/>
      <c r="AD73" s="790"/>
      <c r="AE73" s="790"/>
      <c r="AF73" s="790"/>
      <c r="AG73" s="790"/>
      <c r="AH73" s="790"/>
      <c r="AI73" s="790"/>
    </row>
    <row r="74" spans="1:35" ht="18">
      <c r="A74" s="206"/>
      <c r="B74" s="790"/>
      <c r="C74" s="814"/>
      <c r="D74" s="814"/>
      <c r="E74" s="814"/>
      <c r="F74" s="814"/>
      <c r="G74" s="815"/>
      <c r="H74" s="815"/>
      <c r="I74" s="814"/>
      <c r="J74" s="814"/>
      <c r="K74" s="570"/>
      <c r="L74" s="570"/>
      <c r="M74" s="570"/>
      <c r="N74" s="570"/>
      <c r="O74" s="816"/>
      <c r="P74" s="816"/>
      <c r="Q74" s="817"/>
      <c r="R74" s="643"/>
      <c r="S74" s="814"/>
      <c r="T74" s="643"/>
      <c r="U74" s="818"/>
      <c r="V74" s="643"/>
      <c r="W74" s="643"/>
      <c r="X74" s="790"/>
      <c r="Y74" s="790"/>
      <c r="Z74" s="790"/>
      <c r="AA74" s="790"/>
      <c r="AB74" s="790"/>
      <c r="AC74" s="790"/>
      <c r="AD74" s="790"/>
      <c r="AE74" s="790"/>
      <c r="AF74" s="790"/>
      <c r="AG74" s="790"/>
      <c r="AH74" s="790"/>
      <c r="AI74" s="790"/>
    </row>
    <row r="75" spans="1:35" ht="18">
      <c r="A75" s="206"/>
      <c r="B75" s="790"/>
      <c r="C75" s="814"/>
      <c r="D75" s="814"/>
      <c r="E75" s="814"/>
      <c r="F75" s="814"/>
      <c r="G75" s="815"/>
      <c r="H75" s="815"/>
      <c r="I75" s="814"/>
      <c r="J75" s="814"/>
      <c r="K75" s="570"/>
      <c r="L75" s="570"/>
      <c r="M75" s="570"/>
      <c r="N75" s="570"/>
      <c r="O75" s="816"/>
      <c r="P75" s="816"/>
      <c r="Q75" s="817"/>
      <c r="R75" s="643"/>
      <c r="S75" s="814"/>
      <c r="T75" s="643"/>
      <c r="U75" s="818"/>
      <c r="V75" s="643"/>
      <c r="W75" s="643"/>
      <c r="X75" s="790"/>
      <c r="Y75" s="790"/>
      <c r="Z75" s="790"/>
      <c r="AA75" s="790"/>
      <c r="AB75" s="790"/>
      <c r="AC75" s="790"/>
      <c r="AD75" s="790"/>
      <c r="AE75" s="790"/>
      <c r="AF75" s="790"/>
      <c r="AG75" s="790"/>
      <c r="AH75" s="790"/>
      <c r="AI75" s="790"/>
    </row>
    <row r="76" spans="1:35" ht="18">
      <c r="A76" s="206"/>
      <c r="B76" s="790"/>
      <c r="C76" s="814"/>
      <c r="D76" s="814"/>
      <c r="E76" s="814"/>
      <c r="F76" s="814"/>
      <c r="G76" s="815"/>
      <c r="H76" s="815"/>
      <c r="I76" s="814"/>
      <c r="J76" s="814"/>
      <c r="K76" s="570"/>
      <c r="L76" s="570"/>
      <c r="M76" s="570"/>
      <c r="N76" s="570"/>
      <c r="O76" s="816"/>
      <c r="P76" s="816"/>
      <c r="Q76" s="817"/>
      <c r="R76" s="643"/>
      <c r="S76" s="814"/>
      <c r="T76" s="643"/>
      <c r="U76" s="818"/>
      <c r="V76" s="643"/>
      <c r="W76" s="643"/>
      <c r="X76" s="790"/>
      <c r="Y76" s="790"/>
      <c r="Z76" s="790"/>
      <c r="AA76" s="790"/>
      <c r="AB76" s="790"/>
      <c r="AC76" s="790"/>
      <c r="AD76" s="790"/>
      <c r="AE76" s="790"/>
      <c r="AF76" s="790"/>
      <c r="AG76" s="790"/>
      <c r="AH76" s="790"/>
      <c r="AI76" s="790"/>
    </row>
    <row r="77" spans="1:35" ht="18">
      <c r="A77" s="206"/>
      <c r="B77" s="790"/>
      <c r="C77" s="814"/>
      <c r="D77" s="814"/>
      <c r="E77" s="814"/>
      <c r="F77" s="814"/>
      <c r="G77" s="815"/>
      <c r="H77" s="815"/>
      <c r="I77" s="814"/>
      <c r="J77" s="814"/>
      <c r="K77" s="570"/>
      <c r="L77" s="570"/>
      <c r="M77" s="570"/>
      <c r="N77" s="570"/>
      <c r="O77" s="816"/>
      <c r="P77" s="816"/>
      <c r="Q77" s="817"/>
      <c r="R77" s="643"/>
      <c r="S77" s="814"/>
      <c r="T77" s="643"/>
      <c r="U77" s="818"/>
      <c r="V77" s="643"/>
      <c r="W77" s="643"/>
      <c r="X77" s="790"/>
      <c r="Y77" s="790"/>
      <c r="Z77" s="790"/>
      <c r="AA77" s="790"/>
      <c r="AB77" s="790"/>
      <c r="AC77" s="790"/>
      <c r="AD77" s="790"/>
      <c r="AE77" s="790"/>
      <c r="AF77" s="790"/>
      <c r="AG77" s="790"/>
      <c r="AH77" s="790"/>
      <c r="AI77" s="790"/>
    </row>
    <row r="78" spans="1:35" ht="18">
      <c r="A78" s="206"/>
      <c r="B78" s="790"/>
      <c r="C78" s="814"/>
      <c r="D78" s="814"/>
      <c r="E78" s="814"/>
      <c r="F78" s="814"/>
      <c r="G78" s="815"/>
      <c r="H78" s="815"/>
      <c r="I78" s="814"/>
      <c r="J78" s="814"/>
      <c r="K78" s="570"/>
      <c r="L78" s="570"/>
      <c r="M78" s="570"/>
      <c r="N78" s="570"/>
      <c r="O78" s="816"/>
      <c r="P78" s="816"/>
      <c r="Q78" s="817"/>
      <c r="R78" s="643"/>
      <c r="S78" s="814"/>
      <c r="T78" s="643"/>
      <c r="U78" s="818"/>
      <c r="V78" s="643"/>
      <c r="W78" s="643"/>
      <c r="X78" s="790"/>
      <c r="Y78" s="790"/>
      <c r="Z78" s="790"/>
      <c r="AA78" s="790"/>
      <c r="AB78" s="790"/>
      <c r="AC78" s="790"/>
      <c r="AD78" s="790"/>
      <c r="AE78" s="790"/>
      <c r="AF78" s="790"/>
      <c r="AG78" s="790"/>
      <c r="AH78" s="790"/>
      <c r="AI78" s="790"/>
    </row>
    <row r="79" spans="1:35" ht="18">
      <c r="A79" s="206"/>
      <c r="B79" s="790"/>
      <c r="C79" s="814"/>
      <c r="D79" s="814"/>
      <c r="E79" s="814"/>
      <c r="F79" s="814"/>
      <c r="G79" s="815"/>
      <c r="H79" s="815"/>
      <c r="I79" s="814"/>
      <c r="J79" s="814"/>
      <c r="K79" s="570"/>
      <c r="L79" s="570"/>
      <c r="M79" s="570"/>
      <c r="N79" s="570"/>
      <c r="O79" s="816"/>
      <c r="P79" s="816"/>
      <c r="Q79" s="817"/>
      <c r="R79" s="643"/>
      <c r="S79" s="814"/>
      <c r="T79" s="643"/>
      <c r="U79" s="818"/>
      <c r="V79" s="643"/>
      <c r="W79" s="643"/>
      <c r="X79" s="790"/>
      <c r="Y79" s="790"/>
      <c r="Z79" s="790"/>
      <c r="AA79" s="790"/>
      <c r="AB79" s="790"/>
      <c r="AC79" s="790"/>
      <c r="AD79" s="790"/>
      <c r="AE79" s="790"/>
      <c r="AF79" s="790"/>
      <c r="AG79" s="790"/>
      <c r="AH79" s="790"/>
      <c r="AI79" s="790"/>
    </row>
    <row r="80" spans="1:35" ht="18">
      <c r="A80" s="206"/>
      <c r="B80" s="790"/>
      <c r="C80" s="814"/>
      <c r="D80" s="814"/>
      <c r="E80" s="814"/>
      <c r="F80" s="814"/>
      <c r="G80" s="815"/>
      <c r="H80" s="815"/>
      <c r="I80" s="814"/>
      <c r="J80" s="814"/>
      <c r="K80" s="570"/>
      <c r="L80" s="570"/>
      <c r="M80" s="570"/>
      <c r="N80" s="570"/>
      <c r="O80" s="816"/>
      <c r="P80" s="816"/>
      <c r="Q80" s="817"/>
      <c r="R80" s="643"/>
      <c r="S80" s="814"/>
      <c r="T80" s="643"/>
      <c r="U80" s="818"/>
      <c r="V80" s="643"/>
      <c r="W80" s="643"/>
      <c r="X80" s="790"/>
      <c r="Y80" s="790"/>
      <c r="Z80" s="790"/>
      <c r="AA80" s="790"/>
      <c r="AB80" s="790"/>
      <c r="AC80" s="790"/>
      <c r="AD80" s="790"/>
      <c r="AE80" s="790"/>
      <c r="AF80" s="790"/>
      <c r="AG80" s="790"/>
      <c r="AH80" s="790"/>
      <c r="AI80" s="790"/>
    </row>
    <row r="81" spans="1:35" ht="18">
      <c r="A81" s="206"/>
      <c r="B81" s="790"/>
      <c r="C81" s="814"/>
      <c r="D81" s="814"/>
      <c r="E81" s="814"/>
      <c r="F81" s="814"/>
      <c r="G81" s="815"/>
      <c r="H81" s="815"/>
      <c r="I81" s="814"/>
      <c r="J81" s="814"/>
      <c r="K81" s="570"/>
      <c r="L81" s="570"/>
      <c r="M81" s="570"/>
      <c r="N81" s="570"/>
      <c r="O81" s="816"/>
      <c r="P81" s="816"/>
      <c r="Q81" s="817"/>
      <c r="R81" s="643"/>
      <c r="S81" s="814"/>
      <c r="T81" s="643"/>
      <c r="U81" s="818"/>
      <c r="V81" s="643"/>
      <c r="W81" s="643"/>
      <c r="X81" s="790"/>
      <c r="Y81" s="790"/>
      <c r="Z81" s="790"/>
      <c r="AA81" s="790"/>
      <c r="AB81" s="790"/>
      <c r="AC81" s="790"/>
      <c r="AD81" s="790"/>
      <c r="AE81" s="790"/>
      <c r="AF81" s="790"/>
      <c r="AG81" s="790"/>
      <c r="AH81" s="790"/>
      <c r="AI81" s="790"/>
    </row>
    <row r="82" spans="1:35" ht="18">
      <c r="A82" s="206"/>
      <c r="B82" s="790"/>
      <c r="C82" s="814"/>
      <c r="D82" s="814"/>
      <c r="E82" s="814"/>
      <c r="F82" s="814"/>
      <c r="G82" s="815"/>
      <c r="H82" s="815"/>
      <c r="I82" s="814"/>
      <c r="J82" s="814"/>
      <c r="K82" s="570"/>
      <c r="L82" s="570"/>
      <c r="M82" s="570"/>
      <c r="N82" s="570"/>
      <c r="O82" s="816"/>
      <c r="P82" s="816"/>
      <c r="Q82" s="817"/>
      <c r="R82" s="643"/>
      <c r="S82" s="814"/>
      <c r="T82" s="643"/>
      <c r="U82" s="818"/>
      <c r="V82" s="643"/>
      <c r="W82" s="643"/>
      <c r="X82" s="790"/>
      <c r="Y82" s="790"/>
      <c r="Z82" s="790"/>
      <c r="AA82" s="790"/>
      <c r="AB82" s="790"/>
      <c r="AC82" s="790"/>
      <c r="AD82" s="790"/>
      <c r="AE82" s="790"/>
      <c r="AF82" s="790"/>
      <c r="AG82" s="790"/>
      <c r="AH82" s="790"/>
      <c r="AI82" s="790"/>
    </row>
    <row r="83" spans="1:35" ht="18">
      <c r="A83" s="206"/>
      <c r="B83" s="790"/>
      <c r="C83" s="814"/>
      <c r="D83" s="814"/>
      <c r="E83" s="814"/>
      <c r="F83" s="814"/>
      <c r="G83" s="815"/>
      <c r="H83" s="815"/>
      <c r="I83" s="814"/>
      <c r="J83" s="814"/>
      <c r="K83" s="570"/>
      <c r="L83" s="570"/>
      <c r="M83" s="570"/>
      <c r="N83" s="570"/>
      <c r="O83" s="816"/>
      <c r="P83" s="816"/>
      <c r="Q83" s="817"/>
      <c r="R83" s="643"/>
      <c r="S83" s="814"/>
      <c r="T83" s="643"/>
      <c r="U83" s="818"/>
      <c r="V83" s="643"/>
      <c r="W83" s="643"/>
      <c r="X83" s="790"/>
      <c r="Y83" s="790"/>
      <c r="Z83" s="790"/>
      <c r="AA83" s="790"/>
      <c r="AB83" s="790"/>
      <c r="AC83" s="790"/>
      <c r="AD83" s="790"/>
      <c r="AE83" s="790"/>
      <c r="AF83" s="790"/>
      <c r="AG83" s="790"/>
      <c r="AH83" s="790"/>
      <c r="AI83" s="790"/>
    </row>
    <row r="84" spans="1:35" ht="18">
      <c r="A84" s="206"/>
      <c r="B84" s="790"/>
      <c r="C84" s="814"/>
      <c r="D84" s="814"/>
      <c r="E84" s="814"/>
      <c r="F84" s="814"/>
      <c r="G84" s="815"/>
      <c r="H84" s="815"/>
      <c r="I84" s="814"/>
      <c r="J84" s="814"/>
      <c r="K84" s="570"/>
      <c r="L84" s="570"/>
      <c r="M84" s="570"/>
      <c r="N84" s="570"/>
      <c r="O84" s="816"/>
      <c r="P84" s="816"/>
      <c r="Q84" s="817"/>
      <c r="R84" s="643"/>
      <c r="S84" s="814"/>
      <c r="T84" s="643"/>
      <c r="U84" s="818"/>
      <c r="V84" s="643"/>
      <c r="W84" s="643"/>
      <c r="X84" s="790"/>
      <c r="Y84" s="790"/>
      <c r="Z84" s="790"/>
      <c r="AA84" s="790"/>
      <c r="AB84" s="790"/>
      <c r="AC84" s="790"/>
      <c r="AD84" s="790"/>
      <c r="AE84" s="790"/>
      <c r="AF84" s="790"/>
      <c r="AG84" s="790"/>
      <c r="AH84" s="790"/>
      <c r="AI84" s="790"/>
    </row>
    <row r="85" spans="1:35" ht="18">
      <c r="A85" s="206"/>
      <c r="B85" s="790"/>
      <c r="C85" s="814"/>
      <c r="D85" s="814"/>
      <c r="E85" s="814"/>
      <c r="F85" s="814"/>
      <c r="G85" s="815"/>
      <c r="H85" s="815"/>
      <c r="I85" s="814"/>
      <c r="J85" s="814"/>
      <c r="K85" s="570"/>
      <c r="L85" s="570"/>
      <c r="M85" s="570"/>
      <c r="N85" s="570"/>
      <c r="O85" s="816"/>
      <c r="P85" s="816"/>
      <c r="Q85" s="817"/>
      <c r="R85" s="643"/>
      <c r="S85" s="814"/>
      <c r="T85" s="643"/>
      <c r="U85" s="818"/>
      <c r="V85" s="643"/>
      <c r="W85" s="643"/>
      <c r="X85" s="790"/>
      <c r="Y85" s="790"/>
      <c r="Z85" s="790"/>
      <c r="AA85" s="790"/>
      <c r="AB85" s="790"/>
      <c r="AC85" s="790"/>
      <c r="AD85" s="790"/>
      <c r="AE85" s="790"/>
      <c r="AF85" s="790"/>
      <c r="AG85" s="790"/>
      <c r="AH85" s="790"/>
      <c r="AI85" s="790"/>
    </row>
    <row r="86" spans="1:35" ht="18">
      <c r="A86" s="206"/>
      <c r="B86" s="790"/>
      <c r="C86" s="814"/>
      <c r="D86" s="814"/>
      <c r="E86" s="814"/>
      <c r="F86" s="814"/>
      <c r="G86" s="815"/>
      <c r="H86" s="815"/>
      <c r="I86" s="814"/>
      <c r="J86" s="814"/>
      <c r="K86" s="570"/>
      <c r="L86" s="570"/>
      <c r="M86" s="570"/>
      <c r="N86" s="570"/>
      <c r="O86" s="816"/>
      <c r="P86" s="816"/>
      <c r="Q86" s="817"/>
      <c r="R86" s="643"/>
      <c r="S86" s="814"/>
      <c r="T86" s="643"/>
      <c r="U86" s="818"/>
      <c r="V86" s="643"/>
      <c r="W86" s="643"/>
      <c r="X86" s="790"/>
      <c r="Y86" s="790"/>
      <c r="Z86" s="790"/>
      <c r="AA86" s="790"/>
      <c r="AB86" s="790"/>
      <c r="AC86" s="790"/>
      <c r="AD86" s="790"/>
      <c r="AE86" s="790"/>
      <c r="AF86" s="790"/>
      <c r="AG86" s="790"/>
      <c r="AH86" s="790"/>
      <c r="AI86" s="790"/>
    </row>
    <row r="87" spans="1:35">
      <c r="B87" s="570"/>
    </row>
  </sheetData>
  <mergeCells count="3">
    <mergeCell ref="K6:N6"/>
    <mergeCell ref="O6:P6"/>
    <mergeCell ref="K8:M8"/>
  </mergeCells>
  <conditionalFormatting sqref="U10:U86">
    <cfRule type="containsText" dxfId="12" priority="8" operator="containsText" text="COMPLETE">
      <formula>NOT(ISERROR(SEARCH("COMPLETE",U10)))</formula>
    </cfRule>
  </conditionalFormatting>
  <conditionalFormatting sqref="G10:H86">
    <cfRule type="duplicateValues" dxfId="11" priority="7"/>
  </conditionalFormatting>
  <conditionalFormatting sqref="J10:J86">
    <cfRule type="containsText" dxfId="10" priority="6" operator="containsText" text="RT (Retaken)">
      <formula>NOT(ISERROR(SEARCH("RT (Retaken)",J10)))</formula>
    </cfRule>
  </conditionalFormatting>
  <conditionalFormatting sqref="J10:J86 O10:O86">
    <cfRule type="containsText" dxfId="9" priority="4" operator="containsText" text="In Progress">
      <formula>NOT(ISERROR(SEARCH("In Progress",J10)))</formula>
    </cfRule>
    <cfRule type="containsText" dxfId="8" priority="5" operator="containsText" text="NG (No Grade)">
      <formula>NOT(ISERROR(SEARCH("NG (No Grade)",J10)))</formula>
    </cfRule>
  </conditionalFormatting>
  <conditionalFormatting sqref="S10:S86">
    <cfRule type="duplicateValues" dxfId="7" priority="3"/>
  </conditionalFormatting>
  <conditionalFormatting sqref="E10:F86">
    <cfRule type="expression" dxfId="6" priority="1">
      <formula>$AJ10="2019-2020Full-Year Course"</formula>
    </cfRule>
    <cfRule type="expression" dxfId="5" priority="2">
      <formula>$AJ10="2019-2020Winter"</formula>
    </cfRule>
  </conditionalFormatting>
  <dataValidations count="9">
    <dataValidation type="list" allowBlank="1" showInputMessage="1" showErrorMessage="1" sqref="S10:S30">
      <formula1>$AS$65:$AS$87</formula1>
    </dataValidation>
    <dataValidation type="list" allowBlank="1" showInputMessage="1" showErrorMessage="1" sqref="D10:D30">
      <formula1>OFFSET($AB$2,,,SUM(COUNTA($AB$2:$AB$13)-COUNTIF($AB$2:$AB$13, "")+1),)</formula1>
    </dataValidation>
    <dataValidation type="textLength" allowBlank="1" showInputMessage="1" showErrorMessage="1" error="Your Course Code is too long" sqref="G10:G30">
      <formula1>0</formula1>
      <formula2>25</formula2>
    </dataValidation>
    <dataValidation type="list" allowBlank="1" showInputMessage="1" showErrorMessage="1" sqref="F10:F30">
      <formula1>IF(E10=" ", " ",ACADEMIC_TERM)</formula1>
    </dataValidation>
    <dataValidation type="list" allowBlank="1" showInputMessage="1" showErrorMessage="1" sqref="E10:E30">
      <formula1>ACADEMIC_YEAR</formula1>
    </dataValidation>
    <dataValidation type="list" allowBlank="1" showInputMessage="1" showErrorMessage="1" sqref="O10:O30">
      <formula1>NEW_LETTER</formula1>
    </dataValidation>
    <dataValidation type="list" allowBlank="1" showInputMessage="1" showErrorMessage="1" sqref="C10:C30">
      <formula1>OFFSET($AA$2,,,SUM(COUNTA($AA$2:$AA$13)-COUNTIF($AA$2:$AA$13, "")+1),)</formula1>
    </dataValidation>
    <dataValidation type="list" allowBlank="1" showInputMessage="1" showErrorMessage="1" sqref="I10:I30">
      <formula1>$AP$25:$AP$31</formula1>
    </dataValidation>
    <dataValidation type="list" allowBlank="1" showInputMessage="1" showErrorMessage="1" sqref="J10:J30">
      <formula1>$AP$15:$AP$18</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E60F2D"/>
  </sheetPr>
  <dimension ref="A1:AQ123"/>
  <sheetViews>
    <sheetView zoomScale="70" zoomScaleNormal="70" workbookViewId="0">
      <selection activeCell="M72" sqref="M72"/>
    </sheetView>
  </sheetViews>
  <sheetFormatPr defaultColWidth="9.140625" defaultRowHeight="15"/>
  <cols>
    <col min="1" max="1" width="3.140625" customWidth="1"/>
    <col min="2" max="2" width="49.140625" customWidth="1"/>
    <col min="3" max="3" width="11.7109375" customWidth="1"/>
    <col min="4" max="4" width="45.85546875" customWidth="1"/>
    <col min="5" max="5" width="29.140625" bestFit="1" customWidth="1"/>
    <col min="6" max="6" width="17.85546875" customWidth="1"/>
    <col min="7" max="7" width="44.140625" customWidth="1"/>
    <col min="8" max="8" width="18" customWidth="1"/>
    <col min="9" max="11" width="16.28515625" customWidth="1"/>
    <col min="12" max="13" width="11.7109375" customWidth="1"/>
    <col min="14" max="14" width="12.7109375" bestFit="1" customWidth="1"/>
    <col min="15" max="15" width="12.28515625" customWidth="1"/>
    <col min="16" max="16" width="44.7109375" customWidth="1"/>
    <col min="17" max="17" width="6.5703125" customWidth="1"/>
    <col min="18" max="18" width="41.7109375" customWidth="1"/>
    <col min="24" max="24" width="22.28515625" hidden="1" customWidth="1"/>
    <col min="25" max="25" width="26.5703125" hidden="1" customWidth="1"/>
    <col min="26" max="27" width="9.140625" hidden="1" customWidth="1"/>
    <col min="28" max="28" width="0" hidden="1" customWidth="1"/>
  </cols>
  <sheetData>
    <row r="1" spans="1:43">
      <c r="A1" s="790"/>
      <c r="B1" s="790"/>
      <c r="C1" s="570"/>
      <c r="D1" s="570"/>
      <c r="E1" s="570"/>
      <c r="F1" s="570"/>
      <c r="G1" s="570"/>
      <c r="H1" s="570"/>
      <c r="I1" s="570"/>
      <c r="J1" s="570"/>
      <c r="K1" s="570"/>
      <c r="L1" s="570"/>
      <c r="M1" s="570"/>
      <c r="N1" s="570"/>
      <c r="O1" s="570"/>
      <c r="P1" s="570"/>
      <c r="Q1" s="570"/>
      <c r="R1" s="570"/>
      <c r="S1" s="570"/>
      <c r="T1" s="570"/>
      <c r="U1" s="570"/>
      <c r="V1" s="570"/>
      <c r="W1" s="790"/>
      <c r="X1" s="790"/>
      <c r="Y1" s="790"/>
      <c r="Z1" s="790"/>
      <c r="AA1" s="790"/>
      <c r="AB1" s="790"/>
      <c r="AC1" s="790"/>
      <c r="AD1" s="790"/>
      <c r="AE1" s="790"/>
      <c r="AF1" s="790"/>
      <c r="AG1" s="790"/>
      <c r="AH1" s="790"/>
      <c r="AI1" s="790"/>
      <c r="AJ1" s="790"/>
      <c r="AK1" s="790"/>
      <c r="AL1" s="790"/>
      <c r="AM1" s="790"/>
      <c r="AN1" s="790"/>
      <c r="AO1" s="790"/>
      <c r="AP1" s="790"/>
      <c r="AQ1" s="570"/>
    </row>
    <row r="2" spans="1:43" ht="26.25">
      <c r="A2" s="790"/>
      <c r="B2" s="836" t="s">
        <v>15967</v>
      </c>
      <c r="C2" s="570"/>
      <c r="D2" s="570"/>
      <c r="E2" s="570"/>
      <c r="F2" s="570"/>
      <c r="G2" s="570"/>
      <c r="H2" s="570"/>
      <c r="I2" s="570"/>
      <c r="J2" s="570"/>
      <c r="K2" s="570"/>
      <c r="L2" s="570"/>
      <c r="M2" s="570"/>
      <c r="N2" s="570"/>
      <c r="O2" s="570"/>
      <c r="P2" s="570"/>
      <c r="Q2" s="570"/>
      <c r="R2" s="570"/>
      <c r="S2" s="570"/>
      <c r="T2" s="570"/>
      <c r="U2" s="570"/>
      <c r="V2" s="570"/>
      <c r="W2" s="790"/>
      <c r="X2" s="790"/>
      <c r="Y2" s="790"/>
      <c r="Z2" s="790"/>
      <c r="AA2" s="790"/>
      <c r="AB2" s="790"/>
      <c r="AC2" s="790"/>
      <c r="AD2" s="790"/>
      <c r="AE2" s="790"/>
      <c r="AF2" s="790"/>
      <c r="AG2" s="790"/>
      <c r="AH2" s="790"/>
      <c r="AI2" s="790"/>
      <c r="AJ2" s="790"/>
      <c r="AK2" s="790"/>
      <c r="AL2" s="790"/>
      <c r="AM2" s="790"/>
      <c r="AN2" s="790"/>
      <c r="AO2" s="790"/>
      <c r="AP2" s="790"/>
      <c r="AQ2" s="570"/>
    </row>
    <row r="3" spans="1:43">
      <c r="A3" s="790"/>
      <c r="B3" s="790"/>
      <c r="C3" s="570"/>
      <c r="D3" s="570"/>
      <c r="E3" s="570"/>
      <c r="F3" s="570"/>
      <c r="G3" s="570"/>
      <c r="H3" s="570"/>
      <c r="I3" s="570"/>
      <c r="J3" s="570"/>
      <c r="K3" s="570"/>
      <c r="L3" s="570"/>
      <c r="M3" s="570"/>
      <c r="N3" s="570"/>
      <c r="O3" s="570"/>
      <c r="P3" s="570"/>
      <c r="Q3" s="570"/>
      <c r="R3" s="570"/>
      <c r="S3" s="570"/>
      <c r="T3" s="570"/>
      <c r="U3" s="570"/>
      <c r="V3" s="570"/>
      <c r="W3" s="790"/>
      <c r="X3" s="790"/>
      <c r="Y3" s="790"/>
      <c r="Z3" s="790"/>
      <c r="AA3" s="790"/>
      <c r="AB3" s="790"/>
      <c r="AC3" s="790"/>
      <c r="AD3" s="790"/>
      <c r="AE3" s="790"/>
      <c r="AF3" s="790"/>
      <c r="AG3" s="790"/>
      <c r="AH3" s="790"/>
      <c r="AI3" s="790"/>
      <c r="AJ3" s="790"/>
      <c r="AK3" s="790"/>
      <c r="AL3" s="790"/>
      <c r="AM3" s="790"/>
      <c r="AN3" s="790"/>
      <c r="AO3" s="790"/>
      <c r="AP3" s="790"/>
      <c r="AQ3" s="570"/>
    </row>
    <row r="4" spans="1:43" ht="20.100000000000001" customHeight="1">
      <c r="A4" s="790"/>
      <c r="B4" s="802" t="str">
        <f ca="1">HYPERLINK($Y$24, "&lt;-GO BACK")</f>
        <v>&lt;-GO BACK</v>
      </c>
      <c r="C4" s="570"/>
      <c r="D4" s="570"/>
      <c r="E4" s="570"/>
      <c r="F4" s="570"/>
      <c r="G4" s="570"/>
      <c r="H4" s="570"/>
      <c r="I4" s="570"/>
      <c r="J4" s="570"/>
      <c r="K4" s="570"/>
      <c r="L4" s="570"/>
      <c r="M4" s="570"/>
      <c r="N4" s="570"/>
      <c r="O4" s="570"/>
      <c r="P4" s="570"/>
      <c r="Q4" s="570"/>
      <c r="R4" s="570"/>
      <c r="S4" s="570"/>
      <c r="T4" s="570"/>
      <c r="U4" s="570"/>
      <c r="V4" s="570"/>
      <c r="W4" s="790"/>
      <c r="X4" s="790"/>
      <c r="Y4" s="790"/>
      <c r="Z4" s="790"/>
      <c r="AA4" s="790"/>
      <c r="AB4" s="790"/>
      <c r="AC4" s="790"/>
      <c r="AD4" s="790"/>
      <c r="AE4" s="790"/>
      <c r="AF4" s="790"/>
      <c r="AG4" s="790"/>
      <c r="AH4" s="790"/>
      <c r="AI4" s="790"/>
      <c r="AJ4" s="790"/>
      <c r="AK4" s="790"/>
      <c r="AL4" s="790"/>
      <c r="AM4" s="790"/>
      <c r="AN4" s="790"/>
      <c r="AO4" s="790"/>
      <c r="AP4" s="790"/>
      <c r="AQ4" s="570"/>
    </row>
    <row r="5" spans="1:43">
      <c r="A5" s="570"/>
      <c r="B5" s="570"/>
      <c r="C5" s="570"/>
      <c r="D5" s="570"/>
      <c r="E5" s="570"/>
      <c r="F5" s="570"/>
      <c r="G5" s="570"/>
      <c r="H5" s="570"/>
      <c r="I5" s="580"/>
      <c r="J5" s="580"/>
      <c r="K5" s="580"/>
      <c r="L5" s="580"/>
      <c r="M5" s="580"/>
      <c r="N5" s="580"/>
      <c r="O5" s="580"/>
      <c r="P5" s="580"/>
      <c r="Q5" s="570"/>
      <c r="R5" s="570"/>
      <c r="S5" s="570"/>
      <c r="T5" s="570"/>
      <c r="U5" s="570"/>
      <c r="V5" s="570"/>
      <c r="W5" s="790"/>
      <c r="X5" s="790"/>
      <c r="Y5" s="790"/>
      <c r="Z5" s="790"/>
      <c r="AA5" s="790"/>
      <c r="AB5" s="790"/>
      <c r="AC5" s="790"/>
      <c r="AD5" s="790"/>
      <c r="AE5" s="790"/>
      <c r="AF5" s="790"/>
      <c r="AG5" s="790"/>
      <c r="AH5" s="790"/>
      <c r="AI5" s="790"/>
      <c r="AJ5" s="790"/>
      <c r="AK5" s="790"/>
      <c r="AL5" s="790"/>
      <c r="AM5" s="790"/>
      <c r="AN5" s="790"/>
      <c r="AO5" s="790"/>
      <c r="AP5" s="790"/>
      <c r="AQ5" s="570"/>
    </row>
    <row r="6" spans="1:43" ht="33.75" customHeight="1">
      <c r="A6" s="570"/>
      <c r="B6" s="565"/>
      <c r="C6" s="565"/>
      <c r="D6" s="625"/>
      <c r="E6" s="565"/>
      <c r="F6" s="570"/>
      <c r="G6" s="570"/>
      <c r="H6" s="570"/>
      <c r="I6" s="961" t="s">
        <v>16164</v>
      </c>
      <c r="J6" s="961"/>
      <c r="K6" s="961"/>
      <c r="L6" s="962"/>
      <c r="M6" s="963" t="str">
        <f>IF('USER FORM1'!AD59=2, "DENTISTRY EQUIVALENT", "MEDICINE EQUIVALENT")</f>
        <v>MEDICINE EQUIVALENT</v>
      </c>
      <c r="N6" s="964"/>
      <c r="O6" s="565"/>
      <c r="P6" s="565"/>
      <c r="Q6" s="565"/>
      <c r="R6" s="565"/>
      <c r="S6" s="570"/>
      <c r="T6" s="570"/>
      <c r="U6" s="570"/>
      <c r="V6" s="570"/>
      <c r="W6" s="790"/>
      <c r="X6" s="790"/>
      <c r="Y6" s="790"/>
      <c r="Z6" s="790"/>
      <c r="AA6" s="790"/>
      <c r="AB6" s="790"/>
      <c r="AC6" s="790"/>
      <c r="AD6" s="790"/>
      <c r="AE6" s="790"/>
      <c r="AF6" s="790"/>
      <c r="AG6" s="790"/>
      <c r="AH6" s="790"/>
      <c r="AI6" s="790"/>
      <c r="AJ6" s="790"/>
      <c r="AK6" s="790"/>
      <c r="AL6" s="790"/>
      <c r="AM6" s="790"/>
      <c r="AN6" s="790"/>
      <c r="AO6" s="790"/>
      <c r="AP6" s="790"/>
      <c r="AQ6" s="570"/>
    </row>
    <row r="7" spans="1:43">
      <c r="A7" s="570"/>
      <c r="B7" s="565"/>
      <c r="C7" s="565"/>
      <c r="D7" s="565"/>
      <c r="E7" s="565"/>
      <c r="F7" s="570"/>
      <c r="G7" s="570"/>
      <c r="H7" s="570"/>
      <c r="I7" s="838"/>
      <c r="J7" s="839"/>
      <c r="K7" s="839"/>
      <c r="L7" s="840"/>
      <c r="M7" s="842"/>
      <c r="N7" s="843"/>
      <c r="O7" s="565"/>
      <c r="P7" s="214"/>
      <c r="Q7" s="565"/>
      <c r="R7" s="565"/>
      <c r="S7" s="570"/>
      <c r="T7" s="570"/>
      <c r="U7" s="570"/>
      <c r="V7" s="570"/>
      <c r="W7" s="790"/>
      <c r="X7" s="790"/>
      <c r="Y7" s="790"/>
      <c r="Z7" s="790"/>
      <c r="AA7" s="790"/>
      <c r="AB7" s="790"/>
      <c r="AC7" s="790"/>
      <c r="AD7" s="790"/>
      <c r="AE7" s="790"/>
      <c r="AF7" s="790"/>
      <c r="AG7" s="790"/>
      <c r="AH7" s="790"/>
      <c r="AI7" s="790"/>
      <c r="AJ7" s="790"/>
      <c r="AK7" s="790"/>
      <c r="AL7" s="790"/>
      <c r="AM7" s="790"/>
      <c r="AN7" s="790"/>
      <c r="AO7" s="790"/>
      <c r="AP7" s="790"/>
      <c r="AQ7" s="570"/>
    </row>
    <row r="8" spans="1:43" ht="18">
      <c r="A8" s="570"/>
      <c r="B8" s="565"/>
      <c r="C8" s="565"/>
      <c r="D8" s="565"/>
      <c r="E8" s="565"/>
      <c r="F8" s="570"/>
      <c r="G8" s="570"/>
      <c r="H8" s="570"/>
      <c r="I8" s="965" t="s">
        <v>16139</v>
      </c>
      <c r="J8" s="965"/>
      <c r="K8" s="965"/>
      <c r="L8" s="841"/>
      <c r="M8" s="844"/>
      <c r="N8" s="845"/>
      <c r="O8" s="565"/>
      <c r="P8" s="214"/>
      <c r="Q8" s="565"/>
      <c r="R8" s="565"/>
      <c r="S8" s="570"/>
      <c r="T8" s="570"/>
      <c r="U8" s="570"/>
      <c r="V8" s="570"/>
      <c r="W8" s="790"/>
      <c r="X8" s="790"/>
      <c r="Y8" s="790"/>
      <c r="Z8" s="790"/>
      <c r="AA8" s="790"/>
      <c r="AB8" s="790"/>
      <c r="AC8" s="790"/>
      <c r="AD8" s="790"/>
      <c r="AE8" s="790"/>
      <c r="AF8" s="790"/>
      <c r="AG8" s="790"/>
      <c r="AH8" s="790"/>
      <c r="AI8" s="790"/>
      <c r="AJ8" s="790"/>
      <c r="AK8" s="790"/>
      <c r="AL8" s="790"/>
      <c r="AM8" s="790"/>
      <c r="AN8" s="790"/>
      <c r="AO8" s="790"/>
      <c r="AP8" s="790"/>
      <c r="AQ8" s="570"/>
    </row>
    <row r="9" spans="1:43" ht="56.25" customHeight="1">
      <c r="A9" s="570"/>
      <c r="B9" s="597" t="s">
        <v>16634</v>
      </c>
      <c r="C9" s="630" t="s">
        <v>16457</v>
      </c>
      <c r="D9" s="597" t="s">
        <v>170</v>
      </c>
      <c r="E9" s="597" t="s">
        <v>16128</v>
      </c>
      <c r="F9" s="597" t="s">
        <v>16116</v>
      </c>
      <c r="G9" s="596" t="s">
        <v>15988</v>
      </c>
      <c r="H9" s="598" t="s">
        <v>16132</v>
      </c>
      <c r="I9" s="688" t="s">
        <v>16131</v>
      </c>
      <c r="J9" s="688" t="s">
        <v>16130</v>
      </c>
      <c r="K9" s="688" t="s">
        <v>195</v>
      </c>
      <c r="L9" s="707" t="s">
        <v>16129</v>
      </c>
      <c r="M9" s="514" t="s">
        <v>16130</v>
      </c>
      <c r="N9" s="706" t="s">
        <v>16129</v>
      </c>
      <c r="O9" s="866" t="s">
        <v>16493</v>
      </c>
      <c r="P9" s="966"/>
      <c r="Q9" s="565"/>
      <c r="R9" s="509" t="s">
        <v>16232</v>
      </c>
      <c r="S9" s="570"/>
      <c r="T9" s="570"/>
      <c r="U9" s="570"/>
      <c r="V9" s="570"/>
      <c r="W9" s="790"/>
      <c r="X9" s="790"/>
      <c r="Y9" s="790"/>
      <c r="Z9" s="790"/>
      <c r="AA9" s="790"/>
      <c r="AB9" s="790"/>
      <c r="AC9" s="790"/>
      <c r="AD9" s="790"/>
      <c r="AE9" s="790"/>
      <c r="AF9" s="790"/>
      <c r="AG9" s="790"/>
      <c r="AH9" s="790"/>
      <c r="AI9" s="790"/>
      <c r="AJ9" s="790"/>
      <c r="AK9" s="790"/>
      <c r="AL9" s="790"/>
      <c r="AM9" s="790"/>
      <c r="AN9" s="790"/>
      <c r="AO9" s="790"/>
      <c r="AP9" s="790"/>
      <c r="AQ9" s="570"/>
    </row>
    <row r="10" spans="1:43">
      <c r="A10" s="570"/>
      <c r="B10" s="847"/>
      <c r="C10" s="602"/>
      <c r="D10" s="602"/>
      <c r="E10" s="602"/>
      <c r="F10" s="602"/>
      <c r="G10" s="602"/>
      <c r="H10" s="848"/>
      <c r="I10" s="267"/>
      <c r="J10" s="268"/>
      <c r="K10" s="268"/>
      <c r="L10" s="268"/>
      <c r="M10" s="511"/>
      <c r="N10" s="847"/>
      <c r="O10" s="849"/>
      <c r="P10" s="602"/>
      <c r="Q10" s="565"/>
      <c r="R10" s="510"/>
      <c r="S10" s="570"/>
      <c r="T10" s="570"/>
      <c r="U10" s="570"/>
      <c r="V10" s="570"/>
      <c r="W10" s="790"/>
      <c r="X10" s="790"/>
      <c r="Y10" s="790"/>
      <c r="Z10" s="790"/>
      <c r="AA10" s="790"/>
      <c r="AB10" s="790"/>
      <c r="AC10" s="790"/>
      <c r="AD10" s="790"/>
      <c r="AE10" s="790"/>
      <c r="AF10" s="790"/>
      <c r="AG10" s="790"/>
      <c r="AH10" s="790"/>
      <c r="AI10" s="790"/>
      <c r="AJ10" s="790"/>
      <c r="AK10" s="790"/>
      <c r="AL10" s="790"/>
      <c r="AM10" s="790"/>
      <c r="AN10" s="790"/>
      <c r="AO10" s="790"/>
      <c r="AP10" s="790"/>
      <c r="AQ10" s="570"/>
    </row>
    <row r="11" spans="1:43" ht="18">
      <c r="A11" s="570"/>
      <c r="B11" s="270" t="s">
        <v>191</v>
      </c>
      <c r="C11" s="273" t="s">
        <v>16435</v>
      </c>
      <c r="D11" s="273" t="s">
        <v>534</v>
      </c>
      <c r="E11" s="273" t="s">
        <v>34</v>
      </c>
      <c r="F11" s="273" t="s">
        <v>16620</v>
      </c>
      <c r="G11" s="273" t="s">
        <v>16623</v>
      </c>
      <c r="H11" s="274" t="s">
        <v>6</v>
      </c>
      <c r="I11" s="689">
        <v>88</v>
      </c>
      <c r="J11" s="689" t="s">
        <v>16562</v>
      </c>
      <c r="K11" s="689" t="s">
        <v>16562</v>
      </c>
      <c r="L11" s="690">
        <v>2.66</v>
      </c>
      <c r="M11" s="536" t="s">
        <v>19</v>
      </c>
      <c r="N11" s="314">
        <v>4</v>
      </c>
      <c r="O11" s="275"/>
      <c r="P11" s="276"/>
      <c r="Q11" s="565"/>
      <c r="R11" s="463" t="str">
        <f>IF(COUNTIF(D11:N11,"")=11,"",IF(AND(U11="", COUNTA(D11:N11)&gt;=9),"COMPLETE", IF(AND(U11&lt;&gt;""),U11, "COMPLETE")))</f>
        <v>COMPLETE</v>
      </c>
      <c r="S11" s="570"/>
      <c r="T11" s="570"/>
      <c r="U11" s="570"/>
      <c r="V11" s="570"/>
      <c r="W11" s="790"/>
      <c r="X11" s="790"/>
      <c r="Y11" s="790"/>
      <c r="Z11" s="790"/>
      <c r="AA11" s="790"/>
      <c r="AB11" s="790"/>
      <c r="AC11" s="790"/>
      <c r="AD11" s="790"/>
      <c r="AE11" s="790"/>
      <c r="AF11" s="790"/>
      <c r="AG11" s="790"/>
      <c r="AH11" s="790"/>
      <c r="AI11" s="790"/>
      <c r="AJ11" s="790"/>
      <c r="AK11" s="790"/>
      <c r="AL11" s="790"/>
      <c r="AM11" s="790"/>
      <c r="AN11" s="790"/>
      <c r="AO11" s="790"/>
      <c r="AP11" s="790"/>
      <c r="AQ11" s="570"/>
    </row>
    <row r="12" spans="1:43" ht="18">
      <c r="A12" s="570"/>
      <c r="B12" s="271" t="s">
        <v>192</v>
      </c>
      <c r="C12" s="273" t="s">
        <v>16435</v>
      </c>
      <c r="D12" s="273" t="s">
        <v>624</v>
      </c>
      <c r="E12" s="273" t="s">
        <v>16549</v>
      </c>
      <c r="F12" s="273" t="s">
        <v>16564</v>
      </c>
      <c r="G12" s="273" t="s">
        <v>16565</v>
      </c>
      <c r="H12" s="274" t="s">
        <v>6</v>
      </c>
      <c r="I12" s="689">
        <v>90</v>
      </c>
      <c r="J12" s="689" t="s">
        <v>16002</v>
      </c>
      <c r="K12" s="689">
        <v>4</v>
      </c>
      <c r="L12" s="690">
        <v>0.5</v>
      </c>
      <c r="M12" s="536" t="s">
        <v>16002</v>
      </c>
      <c r="N12" s="314">
        <v>4</v>
      </c>
      <c r="O12" s="275"/>
      <c r="P12" s="276"/>
      <c r="Q12" s="565"/>
      <c r="R12" s="320" t="str">
        <f t="shared" ref="R12:R20" si="0">IF(COUNTIF(D12:N12,"")=11,"",IF(AND(U12="", COUNTA(D12:N12)&gt;=9),"COMPLETE", IF(AND(U12&lt;&gt;""),U12, "COMPLETE")))</f>
        <v>COMPLETE</v>
      </c>
      <c r="S12" s="570"/>
      <c r="T12" s="570"/>
      <c r="U12" s="570"/>
      <c r="V12" s="570"/>
      <c r="W12" s="790"/>
      <c r="X12" s="790"/>
      <c r="Y12" s="790"/>
      <c r="Z12" s="790"/>
      <c r="AA12" s="790"/>
      <c r="AB12" s="790"/>
      <c r="AC12" s="790"/>
      <c r="AD12" s="790"/>
      <c r="AE12" s="790"/>
      <c r="AF12" s="790"/>
      <c r="AG12" s="790"/>
      <c r="AH12" s="790"/>
      <c r="AI12" s="790"/>
      <c r="AJ12" s="790"/>
      <c r="AK12" s="790"/>
      <c r="AL12" s="790"/>
      <c r="AM12" s="790"/>
      <c r="AN12" s="790"/>
      <c r="AO12" s="790"/>
      <c r="AP12" s="790"/>
      <c r="AQ12" s="570"/>
    </row>
    <row r="13" spans="1:43" ht="18">
      <c r="A13" s="570"/>
      <c r="B13" s="271" t="s">
        <v>16017</v>
      </c>
      <c r="C13" s="273"/>
      <c r="D13" s="273" t="s">
        <v>16562</v>
      </c>
      <c r="E13" s="273" t="s">
        <v>16562</v>
      </c>
      <c r="F13" s="273" t="s">
        <v>16562</v>
      </c>
      <c r="G13" s="273" t="s">
        <v>16562</v>
      </c>
      <c r="H13" s="274" t="s">
        <v>16562</v>
      </c>
      <c r="I13" s="689" t="s">
        <v>16562</v>
      </c>
      <c r="J13" s="689" t="s">
        <v>16562</v>
      </c>
      <c r="K13" s="689" t="s">
        <v>16562</v>
      </c>
      <c r="L13" s="690" t="s">
        <v>16562</v>
      </c>
      <c r="M13" s="536" t="s">
        <v>16562</v>
      </c>
      <c r="N13" s="314" t="s">
        <v>16562</v>
      </c>
      <c r="O13" s="275"/>
      <c r="P13" s="276"/>
      <c r="Q13" s="565"/>
      <c r="R13" s="320" t="str">
        <f t="shared" si="0"/>
        <v/>
      </c>
      <c r="S13" s="570"/>
      <c r="T13" s="570"/>
      <c r="U13" s="570"/>
      <c r="V13" s="570"/>
      <c r="W13" s="790"/>
      <c r="X13" s="790"/>
      <c r="Y13" s="790"/>
      <c r="Z13" s="790"/>
      <c r="AA13" s="790"/>
      <c r="AB13" s="790"/>
      <c r="AC13" s="790"/>
      <c r="AD13" s="790"/>
      <c r="AE13" s="790"/>
      <c r="AF13" s="790"/>
      <c r="AG13" s="790"/>
      <c r="AH13" s="790"/>
      <c r="AI13" s="790"/>
      <c r="AJ13" s="790"/>
      <c r="AK13" s="790"/>
      <c r="AL13" s="790"/>
      <c r="AM13" s="790"/>
      <c r="AN13" s="790"/>
      <c r="AO13" s="790"/>
      <c r="AP13" s="790"/>
      <c r="AQ13" s="570"/>
    </row>
    <row r="14" spans="1:43" ht="18">
      <c r="A14" s="570"/>
      <c r="B14" s="271" t="s">
        <v>187</v>
      </c>
      <c r="C14" s="273" t="s">
        <v>16435</v>
      </c>
      <c r="D14" s="273" t="s">
        <v>534</v>
      </c>
      <c r="E14" s="273" t="s">
        <v>34</v>
      </c>
      <c r="F14" s="273" t="s">
        <v>16621</v>
      </c>
      <c r="G14" s="273" t="s">
        <v>16622</v>
      </c>
      <c r="H14" s="274" t="s">
        <v>6</v>
      </c>
      <c r="I14" s="689">
        <v>90</v>
      </c>
      <c r="J14" s="689" t="s">
        <v>16562</v>
      </c>
      <c r="K14" s="689" t="s">
        <v>16562</v>
      </c>
      <c r="L14" s="690">
        <v>2.66</v>
      </c>
      <c r="M14" s="536" t="s">
        <v>19</v>
      </c>
      <c r="N14" s="314">
        <v>4</v>
      </c>
      <c r="O14" s="275"/>
      <c r="P14" s="276"/>
      <c r="Q14" s="565"/>
      <c r="R14" s="320" t="str">
        <f t="shared" si="0"/>
        <v>COMPLETE</v>
      </c>
      <c r="S14" s="570"/>
      <c r="T14" s="570"/>
      <c r="U14" s="570"/>
      <c r="V14" s="570"/>
      <c r="W14" s="790"/>
      <c r="X14" s="790"/>
      <c r="Y14" s="790"/>
      <c r="Z14" s="790"/>
      <c r="AA14" s="790"/>
      <c r="AB14" s="790"/>
      <c r="AC14" s="790"/>
      <c r="AD14" s="790"/>
      <c r="AE14" s="790"/>
      <c r="AF14" s="790"/>
      <c r="AG14" s="790"/>
      <c r="AH14" s="790"/>
      <c r="AI14" s="790"/>
      <c r="AJ14" s="790"/>
      <c r="AK14" s="790"/>
      <c r="AL14" s="790"/>
      <c r="AM14" s="790"/>
      <c r="AN14" s="790"/>
      <c r="AO14" s="790"/>
      <c r="AP14" s="790"/>
      <c r="AQ14" s="570"/>
    </row>
    <row r="15" spans="1:43" ht="18">
      <c r="A15" s="570"/>
      <c r="B15" s="271" t="s">
        <v>188</v>
      </c>
      <c r="C15" s="273" t="s">
        <v>16435</v>
      </c>
      <c r="D15" s="273" t="s">
        <v>624</v>
      </c>
      <c r="E15" s="273" t="s">
        <v>16549</v>
      </c>
      <c r="F15" s="273" t="s">
        <v>16566</v>
      </c>
      <c r="G15" s="273" t="s">
        <v>16567</v>
      </c>
      <c r="H15" s="274" t="s">
        <v>6</v>
      </c>
      <c r="I15" s="689">
        <v>98</v>
      </c>
      <c r="J15" s="689" t="s">
        <v>16002</v>
      </c>
      <c r="K15" s="689">
        <v>4</v>
      </c>
      <c r="L15" s="690">
        <v>0.5</v>
      </c>
      <c r="M15" s="536" t="s">
        <v>16002</v>
      </c>
      <c r="N15" s="314">
        <v>4</v>
      </c>
      <c r="O15" s="275"/>
      <c r="P15" s="276"/>
      <c r="Q15" s="565"/>
      <c r="R15" s="320" t="str">
        <f t="shared" si="0"/>
        <v>COMPLETE</v>
      </c>
      <c r="S15" s="570"/>
      <c r="T15" s="570"/>
      <c r="U15" s="570"/>
      <c r="V15" s="570"/>
      <c r="W15" s="790"/>
      <c r="X15" s="790"/>
      <c r="Y15" s="790"/>
      <c r="Z15" s="790"/>
      <c r="AA15" s="790"/>
      <c r="AB15" s="790"/>
      <c r="AC15" s="790"/>
      <c r="AD15" s="790"/>
      <c r="AE15" s="790"/>
      <c r="AF15" s="790"/>
      <c r="AG15" s="790"/>
      <c r="AH15" s="790"/>
      <c r="AI15" s="790"/>
      <c r="AJ15" s="790"/>
      <c r="AK15" s="790"/>
      <c r="AL15" s="790"/>
      <c r="AM15" s="790"/>
      <c r="AN15" s="790"/>
      <c r="AO15" s="790"/>
      <c r="AP15" s="790"/>
      <c r="AQ15" s="570"/>
    </row>
    <row r="16" spans="1:43" ht="18">
      <c r="A16" s="570"/>
      <c r="B16" s="271" t="s">
        <v>16018</v>
      </c>
      <c r="C16" s="273"/>
      <c r="D16" s="273" t="s">
        <v>16562</v>
      </c>
      <c r="E16" s="273" t="s">
        <v>16562</v>
      </c>
      <c r="F16" s="273" t="s">
        <v>16562</v>
      </c>
      <c r="G16" s="273" t="s">
        <v>16562</v>
      </c>
      <c r="H16" s="274" t="s">
        <v>16562</v>
      </c>
      <c r="I16" s="689" t="s">
        <v>16562</v>
      </c>
      <c r="J16" s="689" t="s">
        <v>16562</v>
      </c>
      <c r="K16" s="689" t="s">
        <v>16562</v>
      </c>
      <c r="L16" s="690" t="s">
        <v>16562</v>
      </c>
      <c r="M16" s="536" t="s">
        <v>16562</v>
      </c>
      <c r="N16" s="314" t="s">
        <v>16562</v>
      </c>
      <c r="O16" s="275"/>
      <c r="P16" s="276"/>
      <c r="Q16" s="565"/>
      <c r="R16" s="320" t="str">
        <f t="shared" si="0"/>
        <v/>
      </c>
      <c r="S16" s="570"/>
      <c r="T16" s="570"/>
      <c r="U16" s="570"/>
      <c r="V16" s="570"/>
      <c r="W16" s="790"/>
      <c r="X16" s="790"/>
      <c r="Y16" s="790"/>
      <c r="Z16" s="790"/>
      <c r="AA16" s="790"/>
      <c r="AB16" s="790"/>
      <c r="AC16" s="790"/>
      <c r="AD16" s="790"/>
      <c r="AE16" s="790"/>
      <c r="AF16" s="790"/>
      <c r="AG16" s="790"/>
      <c r="AH16" s="790"/>
      <c r="AI16" s="790"/>
      <c r="AJ16" s="790"/>
      <c r="AK16" s="790"/>
      <c r="AL16" s="790"/>
      <c r="AM16" s="790"/>
      <c r="AN16" s="790"/>
      <c r="AO16" s="790"/>
      <c r="AP16" s="790"/>
      <c r="AQ16" s="570"/>
    </row>
    <row r="17" spans="1:43" ht="18">
      <c r="A17" s="570"/>
      <c r="B17" s="271" t="s">
        <v>189</v>
      </c>
      <c r="C17" s="273" t="s">
        <v>16435</v>
      </c>
      <c r="D17" s="273" t="s">
        <v>624</v>
      </c>
      <c r="E17" s="273" t="s">
        <v>16549</v>
      </c>
      <c r="F17" s="273" t="s">
        <v>16584</v>
      </c>
      <c r="G17" s="273" t="s">
        <v>16585</v>
      </c>
      <c r="H17" s="274" t="s">
        <v>6</v>
      </c>
      <c r="I17" s="689">
        <v>90</v>
      </c>
      <c r="J17" s="689" t="s">
        <v>16002</v>
      </c>
      <c r="K17" s="689">
        <v>4</v>
      </c>
      <c r="L17" s="690">
        <v>0.5</v>
      </c>
      <c r="M17" s="536" t="s">
        <v>16002</v>
      </c>
      <c r="N17" s="314">
        <v>4</v>
      </c>
      <c r="O17" s="275"/>
      <c r="P17" s="276"/>
      <c r="Q17" s="565"/>
      <c r="R17" s="320" t="str">
        <f t="shared" si="0"/>
        <v>COMPLETE</v>
      </c>
      <c r="S17" s="570"/>
      <c r="T17" s="570"/>
      <c r="U17" s="570"/>
      <c r="V17" s="570"/>
      <c r="W17" s="790"/>
      <c r="X17" s="790"/>
      <c r="Y17" s="790"/>
      <c r="Z17" s="790"/>
      <c r="AA17" s="790"/>
      <c r="AB17" s="790"/>
      <c r="AC17" s="790"/>
      <c r="AD17" s="790"/>
      <c r="AE17" s="790"/>
      <c r="AF17" s="790"/>
      <c r="AG17" s="790"/>
      <c r="AH17" s="790"/>
      <c r="AI17" s="790"/>
      <c r="AJ17" s="790"/>
      <c r="AK17" s="790"/>
      <c r="AL17" s="790"/>
      <c r="AM17" s="790"/>
      <c r="AN17" s="790"/>
      <c r="AO17" s="790"/>
      <c r="AP17" s="790"/>
      <c r="AQ17" s="570"/>
    </row>
    <row r="18" spans="1:43" ht="18">
      <c r="A18" s="570"/>
      <c r="B18" s="271" t="s">
        <v>190</v>
      </c>
      <c r="C18" s="273" t="s">
        <v>16435</v>
      </c>
      <c r="D18" s="273" t="s">
        <v>624</v>
      </c>
      <c r="E18" s="273" t="s">
        <v>16630</v>
      </c>
      <c r="F18" s="273" t="s">
        <v>16586</v>
      </c>
      <c r="G18" s="273" t="s">
        <v>16587</v>
      </c>
      <c r="H18" s="274" t="s">
        <v>40</v>
      </c>
      <c r="I18" s="689" t="s">
        <v>16562</v>
      </c>
      <c r="J18" s="689" t="s">
        <v>16562</v>
      </c>
      <c r="K18" s="689" t="s">
        <v>16562</v>
      </c>
      <c r="L18" s="690">
        <v>0.5</v>
      </c>
      <c r="M18" s="536" t="s">
        <v>16562</v>
      </c>
      <c r="N18" s="314">
        <v>4</v>
      </c>
      <c r="O18" s="275"/>
      <c r="P18" s="276"/>
      <c r="Q18" s="565"/>
      <c r="R18" s="320" t="str">
        <f t="shared" si="0"/>
        <v>COMPLETE</v>
      </c>
      <c r="S18" s="570"/>
      <c r="T18" s="570"/>
      <c r="U18" s="570"/>
      <c r="V18" s="570"/>
      <c r="W18" s="790"/>
      <c r="X18" s="790"/>
      <c r="Y18" s="790"/>
      <c r="Z18" s="790"/>
      <c r="AA18" s="790"/>
      <c r="AB18" s="790"/>
      <c r="AC18" s="790"/>
      <c r="AD18" s="790"/>
      <c r="AE18" s="790"/>
      <c r="AF18" s="790"/>
      <c r="AG18" s="790"/>
      <c r="AH18" s="790"/>
      <c r="AI18" s="790"/>
      <c r="AJ18" s="790"/>
      <c r="AK18" s="790"/>
      <c r="AL18" s="790"/>
      <c r="AM18" s="790"/>
      <c r="AN18" s="790"/>
      <c r="AO18" s="790"/>
      <c r="AP18" s="790"/>
      <c r="AQ18" s="570"/>
    </row>
    <row r="19" spans="1:43" ht="18">
      <c r="A19" s="570"/>
      <c r="B19" s="271" t="s">
        <v>16019</v>
      </c>
      <c r="C19" s="273"/>
      <c r="D19" s="273" t="s">
        <v>16562</v>
      </c>
      <c r="E19" s="273" t="s">
        <v>16562</v>
      </c>
      <c r="F19" s="273" t="s">
        <v>16562</v>
      </c>
      <c r="G19" s="273" t="s">
        <v>16562</v>
      </c>
      <c r="H19" s="274" t="s">
        <v>16562</v>
      </c>
      <c r="I19" s="689" t="s">
        <v>16562</v>
      </c>
      <c r="J19" s="689" t="s">
        <v>16562</v>
      </c>
      <c r="K19" s="689" t="s">
        <v>16562</v>
      </c>
      <c r="L19" s="690" t="s">
        <v>16562</v>
      </c>
      <c r="M19" s="536" t="s">
        <v>16562</v>
      </c>
      <c r="N19" s="314" t="s">
        <v>16562</v>
      </c>
      <c r="O19" s="275"/>
      <c r="P19" s="276"/>
      <c r="Q19" s="565"/>
      <c r="R19" s="320" t="str">
        <f t="shared" si="0"/>
        <v/>
      </c>
      <c r="S19" s="570"/>
      <c r="T19" s="570"/>
      <c r="U19" s="570"/>
      <c r="V19" s="570"/>
      <c r="W19" s="790"/>
      <c r="X19" s="790"/>
      <c r="Y19" s="821" t="s">
        <v>420</v>
      </c>
      <c r="Z19" s="822" t="str">
        <f ca="1">CELL("filename")</f>
        <v>\\campus.mcgill.ca\medicine\MedShare2\Admissions\WORKGROUP\ADMISSIONS CYCLE\202309\PRESCREEN\WORKBOOKS\GUIDE AND REFERENCE DOCS\WORKBOOK &amp; GUIDE\WORKBOOK DESIGN\[ACADEMIC_WORKBOOK_MEDDENT_V2.xlsx]USER FEEDBACK</v>
      </c>
      <c r="AA19" s="790"/>
      <c r="AB19" s="790"/>
      <c r="AC19" s="790"/>
      <c r="AD19" s="790"/>
      <c r="AE19" s="790"/>
      <c r="AF19" s="790"/>
      <c r="AG19" s="790"/>
      <c r="AH19" s="790"/>
      <c r="AI19" s="790"/>
      <c r="AJ19" s="790"/>
      <c r="AK19" s="790"/>
      <c r="AL19" s="790"/>
      <c r="AM19" s="790"/>
      <c r="AN19" s="790"/>
      <c r="AO19" s="790"/>
      <c r="AP19" s="790"/>
      <c r="AQ19" s="570"/>
    </row>
    <row r="20" spans="1:43" ht="18">
      <c r="A20" s="570"/>
      <c r="B20" s="271" t="s">
        <v>16492</v>
      </c>
      <c r="C20" s="273" t="s">
        <v>16435</v>
      </c>
      <c r="D20" s="273" t="s">
        <v>624</v>
      </c>
      <c r="E20" s="273" t="s">
        <v>16630</v>
      </c>
      <c r="F20" s="273" t="s">
        <v>16574</v>
      </c>
      <c r="G20" s="273" t="s">
        <v>16575</v>
      </c>
      <c r="H20" s="274" t="s">
        <v>6</v>
      </c>
      <c r="I20" s="689">
        <v>87</v>
      </c>
      <c r="J20" s="689" t="s">
        <v>19</v>
      </c>
      <c r="K20" s="689">
        <v>4</v>
      </c>
      <c r="L20" s="690">
        <v>0.5</v>
      </c>
      <c r="M20" s="536" t="s">
        <v>19</v>
      </c>
      <c r="N20" s="314">
        <v>4</v>
      </c>
      <c r="O20" s="275"/>
      <c r="P20" s="276"/>
      <c r="Q20" s="565"/>
      <c r="R20" s="320" t="str">
        <f t="shared" si="0"/>
        <v>COMPLETE</v>
      </c>
      <c r="S20" s="570"/>
      <c r="T20" s="570"/>
      <c r="U20" s="570"/>
      <c r="V20" s="570"/>
      <c r="W20" s="790"/>
      <c r="X20" s="790"/>
      <c r="Y20" s="821" t="s">
        <v>419</v>
      </c>
      <c r="Z20" s="823" t="s">
        <v>15971</v>
      </c>
      <c r="AA20" s="790"/>
      <c r="AB20" s="790"/>
      <c r="AC20" s="790"/>
      <c r="AD20" s="790"/>
      <c r="AE20" s="790"/>
      <c r="AF20" s="790"/>
      <c r="AG20" s="790"/>
      <c r="AH20" s="790"/>
      <c r="AI20" s="790"/>
      <c r="AJ20" s="790"/>
      <c r="AK20" s="790"/>
      <c r="AL20" s="790"/>
      <c r="AM20" s="790"/>
      <c r="AN20" s="790"/>
      <c r="AO20" s="790"/>
      <c r="AP20" s="790"/>
      <c r="AQ20" s="570"/>
    </row>
    <row r="21" spans="1:43" ht="57.75" customHeight="1">
      <c r="A21" s="570"/>
      <c r="B21" s="846" t="s">
        <v>16459</v>
      </c>
      <c r="C21" s="666"/>
      <c r="D21" s="597" t="s">
        <v>170</v>
      </c>
      <c r="E21" s="597" t="s">
        <v>16128</v>
      </c>
      <c r="F21" s="597" t="s">
        <v>16116</v>
      </c>
      <c r="G21" s="597" t="s">
        <v>15988</v>
      </c>
      <c r="H21" s="598" t="s">
        <v>16132</v>
      </c>
      <c r="I21" s="691" t="s">
        <v>16131</v>
      </c>
      <c r="J21" s="691" t="s">
        <v>16130</v>
      </c>
      <c r="K21" s="691" t="s">
        <v>195</v>
      </c>
      <c r="L21" s="692" t="s">
        <v>16129</v>
      </c>
      <c r="M21" s="537" t="s">
        <v>16130</v>
      </c>
      <c r="N21" s="702" t="s">
        <v>16129</v>
      </c>
      <c r="O21" s="866" t="s">
        <v>16493</v>
      </c>
      <c r="P21" s="966"/>
      <c r="Q21" s="565"/>
      <c r="R21" s="513"/>
      <c r="S21" s="570"/>
      <c r="T21" s="570"/>
      <c r="U21" s="570"/>
      <c r="V21" s="570"/>
      <c r="W21" s="790"/>
      <c r="X21" s="790"/>
      <c r="Y21" s="821"/>
      <c r="Z21" s="823"/>
      <c r="AA21" s="790"/>
      <c r="AB21" s="790"/>
      <c r="AC21" s="790"/>
      <c r="AD21" s="790"/>
      <c r="AE21" s="790"/>
      <c r="AF21" s="790"/>
      <c r="AG21" s="790"/>
      <c r="AH21" s="790"/>
      <c r="AI21" s="790"/>
      <c r="AJ21" s="790"/>
      <c r="AK21" s="790"/>
      <c r="AL21" s="790"/>
      <c r="AM21" s="790"/>
      <c r="AN21" s="790"/>
      <c r="AO21" s="790"/>
      <c r="AP21" s="790"/>
      <c r="AQ21" s="570"/>
    </row>
    <row r="22" spans="1:43" ht="18">
      <c r="A22" s="570"/>
      <c r="B22" s="272" t="s">
        <v>16166</v>
      </c>
      <c r="C22" s="269"/>
      <c r="D22" s="273" t="str">
        <f t="shared" ref="D22:M31" si="1">IF(AM22=0,"",AM22)</f>
        <v/>
      </c>
      <c r="E22" s="273" t="str">
        <f t="shared" si="1"/>
        <v/>
      </c>
      <c r="F22" s="273" t="str">
        <f t="shared" si="1"/>
        <v/>
      </c>
      <c r="G22" s="273" t="str">
        <f t="shared" si="1"/>
        <v/>
      </c>
      <c r="H22" s="274" t="str">
        <f t="shared" si="1"/>
        <v/>
      </c>
      <c r="I22" s="689" t="str">
        <f t="shared" si="1"/>
        <v/>
      </c>
      <c r="J22" s="689" t="str">
        <f t="shared" si="1"/>
        <v/>
      </c>
      <c r="K22" s="689" t="str">
        <f t="shared" si="1"/>
        <v/>
      </c>
      <c r="L22" s="690" t="str">
        <f t="shared" si="1"/>
        <v/>
      </c>
      <c r="M22" s="536" t="str">
        <f t="shared" si="1"/>
        <v/>
      </c>
      <c r="N22" s="314" t="str">
        <f>IF(SUMPRODUCT((D22:H22&lt;&gt;"")+0)=5,1,"")</f>
        <v/>
      </c>
      <c r="O22" s="278"/>
      <c r="P22" s="277"/>
      <c r="Q22" s="565"/>
      <c r="R22" s="320" t="str">
        <f t="shared" ref="R22:R31" si="2">IF(COUNTIF(D22:N22,"")=11,"",IF(AND(U22="", COUNTA(D22:N22)&gt;=9),"COMPLETE", IF(AND(U22&lt;&gt;""),U22, "COMPLETE")))</f>
        <v/>
      </c>
      <c r="S22" s="570"/>
      <c r="T22" s="570"/>
      <c r="U22" s="570"/>
      <c r="V22" s="570"/>
      <c r="W22" s="790"/>
      <c r="X22" s="790"/>
      <c r="Y22" s="821"/>
      <c r="Z22" s="822" t="str">
        <f ca="1">RIGHT(CELL("filename"),LEN(CELL("filename"))- MAX(IF(NOT(ISERR(SEARCH("\",CELL("filename"), ROW(18:279)))),SEARCH("\",CELL("filename"),ROW(18:279)))))</f>
        <v>medicine\MedShare2\Admissions\WORKGROUP\ADMISSIONS CYCLE\202309\PRESCREEN\WORKBOOKS\GUIDE AND REFERENCE DOCS\WORKBOOK &amp; GUIDE\WORKBOOK DESIGN\[ACADEMIC_WORKBOOK_MEDDENT_V2.xlsx]USER FEEDBACK</v>
      </c>
      <c r="AA22" s="790"/>
      <c r="AB22" s="790"/>
      <c r="AC22" s="790"/>
      <c r="AD22" s="790"/>
      <c r="AE22" s="790"/>
      <c r="AF22" s="790"/>
      <c r="AG22" s="790"/>
      <c r="AH22" s="790"/>
      <c r="AI22" s="790"/>
      <c r="AJ22" s="790"/>
      <c r="AK22" s="790"/>
      <c r="AL22" s="790"/>
      <c r="AM22" s="790"/>
      <c r="AN22" s="790"/>
      <c r="AO22" s="790"/>
      <c r="AP22" s="790"/>
      <c r="AQ22" s="570"/>
    </row>
    <row r="23" spans="1:43" ht="18">
      <c r="A23" s="570"/>
      <c r="B23" s="272" t="s">
        <v>16167</v>
      </c>
      <c r="C23" s="269"/>
      <c r="D23" s="273" t="str">
        <f t="shared" si="1"/>
        <v/>
      </c>
      <c r="E23" s="273" t="str">
        <f t="shared" si="1"/>
        <v/>
      </c>
      <c r="F23" s="273" t="str">
        <f t="shared" si="1"/>
        <v/>
      </c>
      <c r="G23" s="273" t="str">
        <f t="shared" si="1"/>
        <v/>
      </c>
      <c r="H23" s="274" t="str">
        <f t="shared" si="1"/>
        <v/>
      </c>
      <c r="I23" s="689" t="str">
        <f t="shared" si="1"/>
        <v/>
      </c>
      <c r="J23" s="689" t="str">
        <f t="shared" si="1"/>
        <v/>
      </c>
      <c r="K23" s="689" t="str">
        <f t="shared" si="1"/>
        <v/>
      </c>
      <c r="L23" s="690" t="str">
        <f t="shared" si="1"/>
        <v/>
      </c>
      <c r="M23" s="536" t="str">
        <f t="shared" si="1"/>
        <v/>
      </c>
      <c r="N23" s="314" t="str">
        <f t="shared" ref="N23:N31" si="3">IF(SUMPRODUCT((D23:H23&lt;&gt;"")+0)=5,1,"")</f>
        <v/>
      </c>
      <c r="O23" s="278"/>
      <c r="P23" s="277"/>
      <c r="Q23" s="565"/>
      <c r="R23" s="320" t="str">
        <f t="shared" si="2"/>
        <v/>
      </c>
      <c r="S23" s="570"/>
      <c r="T23" s="570"/>
      <c r="U23" s="570"/>
      <c r="V23" s="570"/>
      <c r="W23" s="790"/>
      <c r="X23" s="790"/>
      <c r="Y23" s="821"/>
      <c r="Z23" s="822" t="str">
        <f ca="1">MID(CELL("filename"),SEARCH("[",CELL("filename"))+1, SEARCH("]",CELL("filename"))-SEARCH("[",CELL("filename"))-1)</f>
        <v>ACADEMIC_WORKBOOK_MEDDENT_V2.xlsx</v>
      </c>
      <c r="AA23" s="790"/>
      <c r="AB23" s="790"/>
      <c r="AC23" s="790"/>
      <c r="AD23" s="790"/>
      <c r="AE23" s="790"/>
      <c r="AF23" s="790"/>
      <c r="AG23" s="790"/>
      <c r="AH23" s="790"/>
      <c r="AI23" s="790"/>
      <c r="AJ23" s="790"/>
      <c r="AK23" s="790"/>
      <c r="AL23" s="790"/>
      <c r="AM23" s="790"/>
      <c r="AN23" s="790"/>
      <c r="AO23" s="790"/>
      <c r="AP23" s="790"/>
      <c r="AQ23" s="570"/>
    </row>
    <row r="24" spans="1:43" ht="18">
      <c r="A24" s="570"/>
      <c r="B24" s="272" t="s">
        <v>16168</v>
      </c>
      <c r="C24" s="269"/>
      <c r="D24" s="273" t="str">
        <f t="shared" si="1"/>
        <v/>
      </c>
      <c r="E24" s="273" t="str">
        <f t="shared" si="1"/>
        <v/>
      </c>
      <c r="F24" s="273" t="str">
        <f t="shared" si="1"/>
        <v/>
      </c>
      <c r="G24" s="273" t="str">
        <f t="shared" si="1"/>
        <v/>
      </c>
      <c r="H24" s="274" t="str">
        <f t="shared" si="1"/>
        <v/>
      </c>
      <c r="I24" s="689" t="str">
        <f t="shared" si="1"/>
        <v/>
      </c>
      <c r="J24" s="689" t="str">
        <f t="shared" si="1"/>
        <v/>
      </c>
      <c r="K24" s="689" t="str">
        <f t="shared" si="1"/>
        <v/>
      </c>
      <c r="L24" s="690" t="str">
        <f t="shared" si="1"/>
        <v/>
      </c>
      <c r="M24" s="536" t="str">
        <f t="shared" si="1"/>
        <v/>
      </c>
      <c r="N24" s="314" t="str">
        <f>IF(SUMPRODUCT((D24:H24&lt;&gt;"")+0)=5,2,"")</f>
        <v/>
      </c>
      <c r="O24" s="278"/>
      <c r="P24" s="277"/>
      <c r="Q24" s="565"/>
      <c r="R24" s="320" t="str">
        <f t="shared" si="2"/>
        <v/>
      </c>
      <c r="S24" s="570"/>
      <c r="T24" s="570"/>
      <c r="U24" s="570"/>
      <c r="V24" s="570"/>
      <c r="W24" s="790"/>
      <c r="X24" s="821" t="s">
        <v>422</v>
      </c>
      <c r="Y24" s="822" t="str">
        <f ca="1">CONCATENATE("[",Z23,"]'",Z20)</f>
        <v>[ACADEMIC_WORKBOOK_MEDDENT_V2.xlsx]'USER FORM4'!C10</v>
      </c>
      <c r="Z24" s="790"/>
      <c r="AA24" s="790"/>
      <c r="AB24" s="790"/>
      <c r="AC24" s="790"/>
      <c r="AD24" s="790"/>
      <c r="AE24" s="790"/>
      <c r="AF24" s="790"/>
      <c r="AG24" s="790"/>
      <c r="AH24" s="790"/>
      <c r="AI24" s="790"/>
      <c r="AJ24" s="790"/>
      <c r="AK24" s="790"/>
      <c r="AL24" s="790"/>
      <c r="AM24" s="790"/>
      <c r="AN24" s="790"/>
      <c r="AO24" s="790"/>
      <c r="AP24" s="790"/>
      <c r="AQ24" s="570"/>
    </row>
    <row r="25" spans="1:43" ht="18">
      <c r="A25" s="570"/>
      <c r="B25" s="272" t="s">
        <v>16169</v>
      </c>
      <c r="C25" s="269"/>
      <c r="D25" s="273" t="str">
        <f t="shared" si="1"/>
        <v/>
      </c>
      <c r="E25" s="273" t="str">
        <f t="shared" si="1"/>
        <v/>
      </c>
      <c r="F25" s="273" t="str">
        <f t="shared" si="1"/>
        <v/>
      </c>
      <c r="G25" s="273" t="str">
        <f t="shared" si="1"/>
        <v/>
      </c>
      <c r="H25" s="274" t="str">
        <f t="shared" si="1"/>
        <v/>
      </c>
      <c r="I25" s="689" t="str">
        <f t="shared" si="1"/>
        <v/>
      </c>
      <c r="J25" s="689" t="str">
        <f t="shared" si="1"/>
        <v/>
      </c>
      <c r="K25" s="689" t="str">
        <f t="shared" si="1"/>
        <v/>
      </c>
      <c r="L25" s="690" t="str">
        <f t="shared" si="1"/>
        <v/>
      </c>
      <c r="M25" s="536" t="str">
        <f t="shared" si="1"/>
        <v/>
      </c>
      <c r="N25" s="314" t="str">
        <f t="shared" si="3"/>
        <v/>
      </c>
      <c r="O25" s="278"/>
      <c r="P25" s="277"/>
      <c r="Q25" s="565"/>
      <c r="R25" s="320" t="str">
        <f t="shared" si="2"/>
        <v/>
      </c>
      <c r="S25" s="570"/>
      <c r="T25" s="570"/>
      <c r="U25" s="570"/>
      <c r="V25" s="570"/>
      <c r="W25" s="790"/>
      <c r="X25" s="790"/>
      <c r="Y25" s="790"/>
      <c r="Z25" s="790"/>
      <c r="AA25" s="790"/>
      <c r="AB25" s="790"/>
      <c r="AC25" s="790"/>
      <c r="AD25" s="790"/>
      <c r="AE25" s="790"/>
      <c r="AF25" s="790"/>
      <c r="AG25" s="790"/>
      <c r="AH25" s="790"/>
      <c r="AI25" s="790"/>
      <c r="AJ25" s="790"/>
      <c r="AK25" s="790"/>
      <c r="AL25" s="790"/>
      <c r="AM25" s="790"/>
      <c r="AN25" s="790"/>
      <c r="AO25" s="790"/>
      <c r="AP25" s="790"/>
      <c r="AQ25" s="570"/>
    </row>
    <row r="26" spans="1:43" ht="18">
      <c r="A26" s="570"/>
      <c r="B26" s="272" t="s">
        <v>16170</v>
      </c>
      <c r="C26" s="269"/>
      <c r="D26" s="273" t="str">
        <f t="shared" si="1"/>
        <v/>
      </c>
      <c r="E26" s="273" t="str">
        <f t="shared" si="1"/>
        <v/>
      </c>
      <c r="F26" s="273" t="str">
        <f t="shared" si="1"/>
        <v/>
      </c>
      <c r="G26" s="273" t="str">
        <f t="shared" si="1"/>
        <v/>
      </c>
      <c r="H26" s="274" t="str">
        <f t="shared" si="1"/>
        <v/>
      </c>
      <c r="I26" s="689" t="str">
        <f t="shared" si="1"/>
        <v/>
      </c>
      <c r="J26" s="689" t="str">
        <f t="shared" si="1"/>
        <v/>
      </c>
      <c r="K26" s="689" t="str">
        <f t="shared" si="1"/>
        <v/>
      </c>
      <c r="L26" s="690" t="str">
        <f t="shared" si="1"/>
        <v/>
      </c>
      <c r="M26" s="536" t="str">
        <f t="shared" si="1"/>
        <v/>
      </c>
      <c r="N26" s="314" t="str">
        <f t="shared" si="3"/>
        <v/>
      </c>
      <c r="O26" s="278"/>
      <c r="P26" s="277"/>
      <c r="Q26" s="565"/>
      <c r="R26" s="320" t="str">
        <f t="shared" si="2"/>
        <v/>
      </c>
      <c r="S26" s="570"/>
      <c r="T26" s="570"/>
      <c r="U26" s="570"/>
      <c r="V26" s="570"/>
      <c r="W26" s="790"/>
      <c r="X26" s="790"/>
      <c r="Y26" s="790"/>
      <c r="Z26" s="790"/>
      <c r="AA26" s="790"/>
      <c r="AB26" s="790"/>
      <c r="AC26" s="790"/>
      <c r="AD26" s="790"/>
      <c r="AE26" s="790"/>
      <c r="AF26" s="790"/>
      <c r="AG26" s="790"/>
      <c r="AH26" s="790"/>
      <c r="AI26" s="790"/>
      <c r="AJ26" s="790"/>
      <c r="AK26" s="790"/>
      <c r="AL26" s="790"/>
      <c r="AM26" s="790"/>
      <c r="AN26" s="790"/>
      <c r="AO26" s="790"/>
      <c r="AP26" s="790"/>
      <c r="AQ26" s="570"/>
    </row>
    <row r="27" spans="1:43" ht="18">
      <c r="A27" s="570"/>
      <c r="B27" s="272" t="s">
        <v>16171</v>
      </c>
      <c r="C27" s="269"/>
      <c r="D27" s="273" t="str">
        <f t="shared" si="1"/>
        <v/>
      </c>
      <c r="E27" s="273" t="str">
        <f t="shared" si="1"/>
        <v/>
      </c>
      <c r="F27" s="273" t="str">
        <f t="shared" si="1"/>
        <v/>
      </c>
      <c r="G27" s="273" t="str">
        <f t="shared" si="1"/>
        <v/>
      </c>
      <c r="H27" s="274" t="str">
        <f t="shared" si="1"/>
        <v/>
      </c>
      <c r="I27" s="689" t="str">
        <f t="shared" si="1"/>
        <v/>
      </c>
      <c r="J27" s="689" t="str">
        <f t="shared" si="1"/>
        <v/>
      </c>
      <c r="K27" s="689" t="str">
        <f t="shared" si="1"/>
        <v/>
      </c>
      <c r="L27" s="690" t="str">
        <f t="shared" si="1"/>
        <v/>
      </c>
      <c r="M27" s="536" t="str">
        <f t="shared" si="1"/>
        <v/>
      </c>
      <c r="N27" s="314" t="str">
        <f>IF(SUMPRODUCT((D27:H27&lt;&gt;"")+0)=5,2,"")</f>
        <v/>
      </c>
      <c r="O27" s="278"/>
      <c r="P27" s="277"/>
      <c r="Q27" s="565"/>
      <c r="R27" s="320" t="str">
        <f t="shared" si="2"/>
        <v/>
      </c>
      <c r="S27" s="570"/>
      <c r="T27" s="570"/>
      <c r="U27" s="570"/>
      <c r="V27" s="570"/>
      <c r="W27" s="790"/>
      <c r="X27" s="790"/>
      <c r="Y27" s="790"/>
      <c r="Z27" s="790"/>
      <c r="AA27" s="790"/>
      <c r="AB27" s="790"/>
      <c r="AC27" s="790"/>
      <c r="AD27" s="790"/>
      <c r="AE27" s="790"/>
      <c r="AF27" s="790"/>
      <c r="AG27" s="790"/>
      <c r="AH27" s="790"/>
      <c r="AI27" s="790"/>
      <c r="AJ27" s="790"/>
      <c r="AK27" s="790"/>
      <c r="AL27" s="790"/>
      <c r="AM27" s="790"/>
      <c r="AN27" s="790"/>
      <c r="AO27" s="790"/>
      <c r="AP27" s="790"/>
      <c r="AQ27" s="570"/>
    </row>
    <row r="28" spans="1:43" ht="18">
      <c r="A28" s="570"/>
      <c r="B28" s="272" t="s">
        <v>16172</v>
      </c>
      <c r="C28" s="269"/>
      <c r="D28" s="273" t="str">
        <f t="shared" si="1"/>
        <v/>
      </c>
      <c r="E28" s="273" t="str">
        <f t="shared" si="1"/>
        <v/>
      </c>
      <c r="F28" s="273" t="str">
        <f t="shared" si="1"/>
        <v/>
      </c>
      <c r="G28" s="273" t="str">
        <f t="shared" si="1"/>
        <v/>
      </c>
      <c r="H28" s="274" t="str">
        <f t="shared" si="1"/>
        <v/>
      </c>
      <c r="I28" s="689" t="str">
        <f t="shared" si="1"/>
        <v/>
      </c>
      <c r="J28" s="689" t="str">
        <f t="shared" si="1"/>
        <v/>
      </c>
      <c r="K28" s="689" t="str">
        <f t="shared" si="1"/>
        <v/>
      </c>
      <c r="L28" s="690" t="str">
        <f t="shared" si="1"/>
        <v/>
      </c>
      <c r="M28" s="536" t="str">
        <f t="shared" si="1"/>
        <v/>
      </c>
      <c r="N28" s="314" t="str">
        <f t="shared" si="3"/>
        <v/>
      </c>
      <c r="O28" s="278"/>
      <c r="P28" s="277"/>
      <c r="Q28" s="565"/>
      <c r="R28" s="320" t="str">
        <f t="shared" si="2"/>
        <v/>
      </c>
      <c r="S28" s="570"/>
      <c r="T28" s="570"/>
      <c r="U28" s="570"/>
      <c r="V28" s="570"/>
      <c r="W28" s="790"/>
      <c r="X28" s="790"/>
      <c r="Y28" s="790"/>
      <c r="Z28" s="790"/>
      <c r="AA28" s="790"/>
      <c r="AB28" s="790"/>
      <c r="AC28" s="790"/>
      <c r="AD28" s="790"/>
      <c r="AE28" s="790"/>
      <c r="AF28" s="790"/>
      <c r="AG28" s="790"/>
      <c r="AH28" s="790"/>
      <c r="AI28" s="790"/>
      <c r="AJ28" s="790"/>
      <c r="AK28" s="790"/>
      <c r="AL28" s="790"/>
      <c r="AM28" s="790"/>
      <c r="AN28" s="790"/>
      <c r="AO28" s="790"/>
      <c r="AP28" s="790"/>
      <c r="AQ28" s="570"/>
    </row>
    <row r="29" spans="1:43" ht="18">
      <c r="A29" s="570"/>
      <c r="B29" s="272" t="s">
        <v>16173</v>
      </c>
      <c r="C29" s="269"/>
      <c r="D29" s="273" t="str">
        <f t="shared" si="1"/>
        <v/>
      </c>
      <c r="E29" s="273" t="str">
        <f t="shared" si="1"/>
        <v/>
      </c>
      <c r="F29" s="273" t="str">
        <f t="shared" si="1"/>
        <v/>
      </c>
      <c r="G29" s="273" t="str">
        <f t="shared" si="1"/>
        <v/>
      </c>
      <c r="H29" s="274" t="str">
        <f t="shared" si="1"/>
        <v/>
      </c>
      <c r="I29" s="689" t="str">
        <f t="shared" si="1"/>
        <v/>
      </c>
      <c r="J29" s="689" t="str">
        <f t="shared" si="1"/>
        <v/>
      </c>
      <c r="K29" s="689" t="str">
        <f t="shared" si="1"/>
        <v/>
      </c>
      <c r="L29" s="690" t="str">
        <f t="shared" si="1"/>
        <v/>
      </c>
      <c r="M29" s="536" t="str">
        <f t="shared" si="1"/>
        <v/>
      </c>
      <c r="N29" s="314" t="str">
        <f t="shared" si="3"/>
        <v/>
      </c>
      <c r="O29" s="278"/>
      <c r="P29" s="277"/>
      <c r="Q29" s="565"/>
      <c r="R29" s="320" t="str">
        <f t="shared" si="2"/>
        <v/>
      </c>
      <c r="S29" s="570"/>
      <c r="T29" s="570"/>
      <c r="U29" s="570"/>
      <c r="V29" s="570"/>
      <c r="W29" s="790"/>
      <c r="X29" s="790"/>
      <c r="Y29" s="790"/>
      <c r="Z29" s="790"/>
      <c r="AA29" s="790"/>
      <c r="AB29" s="790"/>
      <c r="AC29" s="790"/>
      <c r="AD29" s="790"/>
      <c r="AE29" s="790"/>
      <c r="AF29" s="790"/>
      <c r="AG29" s="790"/>
      <c r="AH29" s="790"/>
      <c r="AI29" s="790"/>
      <c r="AJ29" s="790"/>
      <c r="AK29" s="790"/>
      <c r="AL29" s="790"/>
      <c r="AM29" s="790"/>
      <c r="AN29" s="790"/>
      <c r="AO29" s="790"/>
      <c r="AP29" s="790"/>
      <c r="AQ29" s="570"/>
    </row>
    <row r="30" spans="1:43" ht="18">
      <c r="A30" s="570"/>
      <c r="B30" s="272" t="s">
        <v>16174</v>
      </c>
      <c r="C30" s="269"/>
      <c r="D30" s="273" t="str">
        <f t="shared" si="1"/>
        <v/>
      </c>
      <c r="E30" s="273" t="str">
        <f t="shared" si="1"/>
        <v/>
      </c>
      <c r="F30" s="273" t="str">
        <f t="shared" si="1"/>
        <v/>
      </c>
      <c r="G30" s="273" t="str">
        <f t="shared" si="1"/>
        <v/>
      </c>
      <c r="H30" s="274" t="str">
        <f t="shared" si="1"/>
        <v/>
      </c>
      <c r="I30" s="689" t="str">
        <f t="shared" si="1"/>
        <v/>
      </c>
      <c r="J30" s="689" t="str">
        <f t="shared" si="1"/>
        <v/>
      </c>
      <c r="K30" s="689" t="str">
        <f t="shared" si="1"/>
        <v/>
      </c>
      <c r="L30" s="690" t="str">
        <f t="shared" si="1"/>
        <v/>
      </c>
      <c r="M30" s="536" t="str">
        <f t="shared" si="1"/>
        <v/>
      </c>
      <c r="N30" s="314" t="str">
        <f>IF(SUMPRODUCT((D30:H30&lt;&gt;"")+0)=5,2,"")</f>
        <v/>
      </c>
      <c r="O30" s="278"/>
      <c r="P30" s="277"/>
      <c r="Q30" s="565"/>
      <c r="R30" s="320" t="str">
        <f t="shared" si="2"/>
        <v/>
      </c>
      <c r="S30" s="570"/>
      <c r="T30" s="570"/>
      <c r="U30" s="570"/>
      <c r="V30" s="570"/>
      <c r="W30" s="790"/>
      <c r="X30" s="790"/>
      <c r="Y30" s="790"/>
      <c r="Z30" s="790"/>
      <c r="AA30" s="790"/>
      <c r="AB30" s="790"/>
      <c r="AC30" s="790"/>
      <c r="AD30" s="790"/>
      <c r="AE30" s="790"/>
      <c r="AF30" s="790"/>
      <c r="AG30" s="790"/>
      <c r="AH30" s="790"/>
      <c r="AI30" s="790"/>
      <c r="AJ30" s="790"/>
      <c r="AK30" s="790"/>
      <c r="AL30" s="790"/>
      <c r="AM30" s="790"/>
      <c r="AN30" s="790"/>
      <c r="AO30" s="790"/>
      <c r="AP30" s="790"/>
      <c r="AQ30" s="570"/>
    </row>
    <row r="31" spans="1:43" ht="18">
      <c r="A31" s="570"/>
      <c r="B31" s="400" t="s">
        <v>16175</v>
      </c>
      <c r="C31" s="269"/>
      <c r="D31" s="273" t="str">
        <f t="shared" si="1"/>
        <v/>
      </c>
      <c r="E31" s="273" t="str">
        <f t="shared" si="1"/>
        <v/>
      </c>
      <c r="F31" s="273" t="str">
        <f t="shared" si="1"/>
        <v/>
      </c>
      <c r="G31" s="273" t="str">
        <f t="shared" si="1"/>
        <v/>
      </c>
      <c r="H31" s="274" t="str">
        <f t="shared" si="1"/>
        <v/>
      </c>
      <c r="I31" s="689" t="str">
        <f t="shared" si="1"/>
        <v/>
      </c>
      <c r="J31" s="689" t="str">
        <f t="shared" si="1"/>
        <v/>
      </c>
      <c r="K31" s="689" t="str">
        <f t="shared" si="1"/>
        <v/>
      </c>
      <c r="L31" s="690" t="str">
        <f t="shared" si="1"/>
        <v/>
      </c>
      <c r="M31" s="536" t="str">
        <f t="shared" si="1"/>
        <v/>
      </c>
      <c r="N31" s="402" t="str">
        <f t="shared" si="3"/>
        <v/>
      </c>
      <c r="O31" s="403"/>
      <c r="P31" s="401"/>
      <c r="Q31" s="565"/>
      <c r="R31" s="404" t="str">
        <f t="shared" si="2"/>
        <v/>
      </c>
      <c r="S31" s="570"/>
      <c r="T31" s="570"/>
      <c r="U31" s="570"/>
      <c r="V31" s="570"/>
      <c r="W31" s="790"/>
      <c r="X31" s="790" t="s">
        <v>16145</v>
      </c>
      <c r="Y31" s="790"/>
      <c r="Z31" s="790"/>
      <c r="AA31" s="790"/>
      <c r="AB31" s="790"/>
      <c r="AC31" s="790"/>
      <c r="AD31" s="790"/>
      <c r="AE31" s="790"/>
      <c r="AF31" s="790"/>
      <c r="AG31" s="790"/>
      <c r="AH31" s="790"/>
      <c r="AI31" s="790"/>
      <c r="AJ31" s="790"/>
      <c r="AK31" s="790"/>
      <c r="AL31" s="790"/>
      <c r="AM31" s="790"/>
      <c r="AN31" s="790"/>
      <c r="AO31" s="790"/>
      <c r="AP31" s="790"/>
      <c r="AQ31" s="570"/>
    </row>
    <row r="32" spans="1:43" ht="64.5" customHeight="1">
      <c r="A32" s="570"/>
      <c r="B32" s="669"/>
      <c r="C32" s="669"/>
      <c r="D32" s="669"/>
      <c r="E32" s="669"/>
      <c r="F32" s="669"/>
      <c r="G32" s="669"/>
      <c r="H32" s="669"/>
      <c r="I32" s="669"/>
      <c r="J32" s="669"/>
      <c r="K32" s="669"/>
      <c r="L32" s="669"/>
      <c r="M32" s="669"/>
      <c r="N32" s="669"/>
      <c r="O32" s="669"/>
      <c r="P32" s="669"/>
      <c r="Q32" s="565"/>
      <c r="R32" s="679"/>
      <c r="S32" s="570"/>
      <c r="T32" s="570"/>
      <c r="U32" s="570"/>
      <c r="V32" s="570"/>
      <c r="W32" s="790"/>
      <c r="X32" s="790" t="s">
        <v>16146</v>
      </c>
      <c r="Y32" s="823" t="s">
        <v>16150</v>
      </c>
      <c r="Z32" s="790"/>
      <c r="AA32" s="790"/>
      <c r="AB32" s="790"/>
      <c r="AC32" s="790"/>
      <c r="AD32" s="790"/>
      <c r="AE32" s="790"/>
      <c r="AF32" s="790"/>
      <c r="AG32" s="790"/>
      <c r="AH32" s="790"/>
      <c r="AI32" s="790"/>
      <c r="AJ32" s="790"/>
      <c r="AK32" s="790"/>
      <c r="AL32" s="790"/>
      <c r="AM32" s="790"/>
      <c r="AN32" s="790"/>
      <c r="AO32" s="790"/>
      <c r="AP32" s="790"/>
      <c r="AQ32" s="570"/>
    </row>
    <row r="33" spans="1:43" ht="18">
      <c r="A33" s="790"/>
      <c r="B33" s="837"/>
      <c r="C33" s="668"/>
      <c r="D33" s="668"/>
      <c r="E33" s="668"/>
      <c r="F33" s="668"/>
      <c r="G33" s="668"/>
      <c r="H33" s="668"/>
      <c r="I33" s="668"/>
      <c r="J33" s="668"/>
      <c r="K33" s="668"/>
      <c r="L33" s="668"/>
      <c r="M33" s="668"/>
      <c r="N33" s="668"/>
      <c r="O33" s="668"/>
      <c r="P33" s="680"/>
      <c r="Q33" s="681"/>
      <c r="R33" s="681"/>
      <c r="S33" s="570"/>
      <c r="T33" s="570"/>
      <c r="U33" s="570"/>
      <c r="V33" s="570"/>
      <c r="W33" s="790"/>
      <c r="X33" s="790"/>
      <c r="Y33" s="790"/>
      <c r="Z33" s="790"/>
      <c r="AA33" s="790"/>
      <c r="AB33" s="790"/>
      <c r="AC33" s="790"/>
      <c r="AD33" s="790"/>
      <c r="AE33" s="790"/>
      <c r="AF33" s="790"/>
      <c r="AG33" s="790"/>
      <c r="AH33" s="790"/>
      <c r="AI33" s="790"/>
      <c r="AJ33" s="790"/>
      <c r="AK33" s="790"/>
      <c r="AL33" s="790"/>
      <c r="AM33" s="790"/>
      <c r="AN33" s="790"/>
      <c r="AO33" s="790"/>
      <c r="AP33" s="790"/>
      <c r="AQ33" s="570"/>
    </row>
    <row r="34" spans="1:43" ht="15.75">
      <c r="A34" s="790"/>
      <c r="B34" s="565"/>
      <c r="C34" s="565"/>
      <c r="D34" s="565"/>
      <c r="E34" s="958" t="s">
        <v>426</v>
      </c>
      <c r="F34" s="959"/>
      <c r="G34" s="959"/>
      <c r="H34" s="960"/>
      <c r="I34" s="565"/>
      <c r="J34" s="565"/>
      <c r="K34" s="565"/>
      <c r="L34" s="565"/>
      <c r="M34" s="670"/>
      <c r="N34" s="681"/>
      <c r="O34" s="681"/>
      <c r="P34" s="681"/>
      <c r="Q34" s="565"/>
      <c r="R34" s="565"/>
      <c r="S34" s="790"/>
      <c r="T34" s="790"/>
      <c r="U34" s="790"/>
      <c r="V34" s="790"/>
      <c r="W34" s="790"/>
      <c r="X34" s="790"/>
      <c r="Y34" s="790"/>
      <c r="Z34" s="790"/>
      <c r="AA34" s="790"/>
      <c r="AB34" s="790"/>
      <c r="AC34" s="790"/>
      <c r="AD34" s="790"/>
      <c r="AE34" s="790"/>
      <c r="AF34" s="790"/>
      <c r="AG34" s="790"/>
      <c r="AH34" s="790"/>
      <c r="AI34" s="790"/>
      <c r="AJ34" s="790"/>
      <c r="AK34" s="790"/>
      <c r="AL34" s="790"/>
      <c r="AM34" s="790"/>
      <c r="AN34" s="790"/>
      <c r="AO34" s="790"/>
      <c r="AP34" s="790"/>
      <c r="AQ34" s="570"/>
    </row>
    <row r="35" spans="1:43" ht="15.75">
      <c r="A35" s="790"/>
      <c r="B35" s="565"/>
      <c r="C35" s="565"/>
      <c r="D35" s="565"/>
      <c r="E35" s="529" t="s">
        <v>16458</v>
      </c>
      <c r="F35" s="529"/>
      <c r="G35" s="530">
        <f>COUNTIF(G11:G12,"?*") +COUNTIF(G14:G15,"?*")+ COUNTIF(G17:G18,"?*")+COUNTIF(G20,"?*")+COUNTIF(G13,"?*")*2+COUNTIF(G16,"?*")*2+COUNTIF(G19,"?*")*2</f>
        <v>7</v>
      </c>
      <c r="H35" s="535" t="s">
        <v>16373</v>
      </c>
      <c r="I35" s="565"/>
      <c r="J35" s="565"/>
      <c r="K35" s="565"/>
      <c r="L35" s="565"/>
      <c r="M35" s="670"/>
      <c r="N35" s="670"/>
      <c r="O35" s="670"/>
      <c r="P35" s="670"/>
      <c r="Q35" s="670"/>
      <c r="R35" s="670"/>
      <c r="S35" s="790"/>
      <c r="T35" s="790"/>
      <c r="U35" s="790"/>
      <c r="V35" s="790"/>
      <c r="W35" s="790"/>
      <c r="X35" s="790"/>
      <c r="Y35" s="790"/>
      <c r="Z35" s="790"/>
      <c r="AA35" s="790"/>
      <c r="AB35" s="790"/>
      <c r="AC35" s="790"/>
      <c r="AD35" s="790"/>
      <c r="AE35" s="790"/>
      <c r="AF35" s="790"/>
      <c r="AG35" s="790"/>
      <c r="AH35" s="790"/>
      <c r="AI35" s="790"/>
      <c r="AJ35" s="790"/>
      <c r="AK35" s="790"/>
      <c r="AL35" s="790"/>
      <c r="AM35" s="790"/>
      <c r="AN35" s="790"/>
      <c r="AO35" s="790"/>
      <c r="AP35" s="790"/>
      <c r="AQ35" s="570"/>
    </row>
    <row r="36" spans="1:43" ht="15.75">
      <c r="A36" s="790"/>
      <c r="B36" s="565"/>
      <c r="C36" s="565"/>
      <c r="D36" s="565"/>
      <c r="E36" s="532" t="s">
        <v>16417</v>
      </c>
      <c r="F36" s="532"/>
      <c r="G36" s="532">
        <f>COUNTIF(H22:H23, "IP (In Progress)")+COUNTIF(H25:H26, "IP (In Progress)")+COUNTIF(H28:H29, "IP (In Progress)")+COUNTIF(H31, "IP (In Progress)")+COUNTIF(H24, "IP (In Progress)")*2+COUNTIF(H27, "IP (In Progress)")*2+COUNTIF(H30, "IP (In Progress)")*2+ COUNTIF(H11:H12, "IP (In Progress)")+COUNTIF(H14:H15, "IP (In Progress)")+COUNTIF(H17:H18, "IP (In Progress)")+COUNTIF(H20, "IP (In Progress)")+COUNTIF(H13, "IP (In Progress)")*2+COUNTIF(H16, "IP (In Progress)")*2+COUNTIF(H19, "IP (In Progress)")*2</f>
        <v>1</v>
      </c>
      <c r="H36" s="535" t="s">
        <v>16649</v>
      </c>
      <c r="I36" s="565"/>
      <c r="J36" s="565"/>
      <c r="K36" s="565"/>
      <c r="L36" s="565"/>
      <c r="M36" s="670"/>
      <c r="N36" s="670"/>
      <c r="O36" s="670"/>
      <c r="P36" s="670"/>
      <c r="Q36" s="670"/>
      <c r="R36" s="670"/>
      <c r="S36" s="790"/>
      <c r="T36" s="790"/>
      <c r="U36" s="790"/>
      <c r="V36" s="790"/>
      <c r="W36" s="790"/>
      <c r="X36" s="790"/>
      <c r="Y36" s="790"/>
      <c r="Z36" s="790"/>
      <c r="AA36" s="790"/>
      <c r="AB36" s="790"/>
      <c r="AC36" s="790"/>
      <c r="AD36" s="790"/>
      <c r="AE36" s="790"/>
      <c r="AF36" s="790"/>
      <c r="AG36" s="790"/>
      <c r="AH36" s="790"/>
      <c r="AI36" s="790"/>
      <c r="AJ36" s="790"/>
      <c r="AK36" s="790"/>
      <c r="AL36" s="790"/>
      <c r="AM36" s="790"/>
      <c r="AN36" s="790"/>
      <c r="AO36" s="790"/>
      <c r="AP36" s="790"/>
      <c r="AQ36" s="570"/>
    </row>
    <row r="37" spans="1:43" ht="15.75">
      <c r="A37" s="790"/>
      <c r="B37" s="565"/>
      <c r="C37" s="565"/>
      <c r="D37" s="565"/>
      <c r="E37" s="533" t="s">
        <v>16156</v>
      </c>
      <c r="F37" s="534"/>
      <c r="G37" s="532">
        <f>COUNTIF($G$25:$G$26, "?*")+COUNTIF($G$28:$G$29, "?*")+COUNTIF($G$22:$G$23,"?*")+COUNTIF($G$24,"?*")*2+COUNTIF($G$27,"?*")*2+COUNTIF($G$30, "?*")*2+COUNTIF($G$31,"?*")+COUNTIF($AH$14:$AH$15,"YES")+COUNTIF($AH$17:$AH$18,"YES")+COUNTIF($AH$11:$AH$12,"YES")+COUNTIF($AH$13,"YES")*2+COUNTIF($AH$16,"YES")*2+COUNTIF($AH$19,"YES")*2+COUNTIF($AH$20,"YES")</f>
        <v>0</v>
      </c>
      <c r="H37" s="531"/>
      <c r="I37" s="565"/>
      <c r="J37" s="565"/>
      <c r="K37" s="565"/>
      <c r="L37" s="565"/>
      <c r="M37" s="670"/>
      <c r="N37" s="670"/>
      <c r="O37" s="670"/>
      <c r="P37" s="670"/>
      <c r="Q37" s="670"/>
      <c r="R37" s="670"/>
      <c r="S37" s="790"/>
      <c r="T37" s="790"/>
      <c r="U37" s="790"/>
      <c r="V37" s="790"/>
      <c r="W37" s="790"/>
      <c r="X37" s="790"/>
      <c r="Y37" s="790"/>
      <c r="Z37" s="790"/>
      <c r="AA37" s="790"/>
      <c r="AB37" s="790"/>
      <c r="AC37" s="790"/>
      <c r="AD37" s="790"/>
      <c r="AE37" s="790"/>
      <c r="AF37" s="790"/>
      <c r="AG37" s="790"/>
      <c r="AH37" s="790"/>
      <c r="AI37" s="790"/>
      <c r="AJ37" s="790"/>
      <c r="AK37" s="790"/>
      <c r="AL37" s="790"/>
      <c r="AM37" s="790"/>
      <c r="AN37" s="790"/>
      <c r="AO37" s="790"/>
      <c r="AP37" s="790"/>
      <c r="AQ37" s="570"/>
    </row>
    <row r="38" spans="1:43" ht="15.75">
      <c r="A38" s="790"/>
      <c r="B38" s="565"/>
      <c r="C38" s="565"/>
      <c r="D38" s="565"/>
      <c r="E38" s="570"/>
      <c r="F38" s="570"/>
      <c r="G38" s="570"/>
      <c r="H38" s="570"/>
      <c r="I38" s="570"/>
      <c r="J38" s="565"/>
      <c r="K38" s="565"/>
      <c r="L38" s="565"/>
      <c r="M38" s="670"/>
      <c r="N38" s="670"/>
      <c r="O38" s="670"/>
      <c r="P38" s="670"/>
      <c r="Q38" s="670"/>
      <c r="R38" s="670"/>
      <c r="S38" s="790"/>
      <c r="T38" s="790"/>
      <c r="U38" s="790"/>
      <c r="V38" s="790"/>
      <c r="W38" s="790"/>
      <c r="X38" s="790"/>
      <c r="Y38" s="790"/>
      <c r="Z38" s="790"/>
      <c r="AA38" s="790"/>
      <c r="AB38" s="790"/>
      <c r="AC38" s="790"/>
      <c r="AD38" s="790"/>
      <c r="AE38" s="790"/>
      <c r="AF38" s="790"/>
      <c r="AG38" s="790"/>
      <c r="AH38" s="790"/>
      <c r="AI38" s="790"/>
      <c r="AJ38" s="790"/>
      <c r="AK38" s="790"/>
      <c r="AL38" s="790"/>
      <c r="AM38" s="790"/>
      <c r="AN38" s="790"/>
      <c r="AO38" s="790"/>
      <c r="AP38" s="790"/>
      <c r="AQ38" s="570"/>
    </row>
    <row r="39" spans="1:43" ht="15.75">
      <c r="A39" s="790"/>
      <c r="B39" s="565"/>
      <c r="C39" s="565"/>
      <c r="D39" s="565"/>
      <c r="E39" s="570"/>
      <c r="F39" s="570"/>
      <c r="G39" s="570"/>
      <c r="H39" s="570"/>
      <c r="I39" s="570"/>
      <c r="J39" s="565"/>
      <c r="K39" s="565"/>
      <c r="L39" s="565"/>
      <c r="M39" s="670"/>
      <c r="N39" s="670"/>
      <c r="O39" s="670"/>
      <c r="P39" s="670"/>
      <c r="Q39" s="670"/>
      <c r="R39" s="67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570"/>
    </row>
    <row r="40" spans="1:43">
      <c r="A40" s="790"/>
      <c r="B40" s="790"/>
      <c r="C40" s="790"/>
      <c r="D40" s="790"/>
      <c r="E40" s="570"/>
      <c r="F40" s="570"/>
      <c r="G40" s="570"/>
      <c r="H40" s="570"/>
      <c r="I40" s="570"/>
      <c r="J40" s="790"/>
      <c r="K40" s="790"/>
      <c r="L40" s="790"/>
      <c r="M40" s="790"/>
      <c r="N40" s="790"/>
      <c r="O40" s="790"/>
      <c r="P40" s="790"/>
      <c r="Q40" s="790"/>
      <c r="R40" s="790"/>
      <c r="S40" s="790"/>
      <c r="T40" s="790"/>
      <c r="U40" s="790"/>
      <c r="V40" s="790"/>
      <c r="W40" s="790"/>
      <c r="X40" s="790"/>
      <c r="Y40" s="790"/>
      <c r="Z40" s="790"/>
      <c r="AA40" s="790"/>
      <c r="AB40" s="790"/>
      <c r="AC40" s="790"/>
      <c r="AD40" s="790"/>
      <c r="AE40" s="790"/>
      <c r="AF40" s="790"/>
      <c r="AG40" s="790"/>
      <c r="AH40" s="790"/>
      <c r="AI40" s="790"/>
      <c r="AJ40" s="790"/>
      <c r="AK40" s="790"/>
      <c r="AL40" s="790"/>
      <c r="AM40" s="790"/>
      <c r="AN40" s="790"/>
      <c r="AO40" s="790"/>
      <c r="AP40" s="790"/>
      <c r="AQ40" s="570"/>
    </row>
    <row r="41" spans="1:43">
      <c r="A41" s="790"/>
      <c r="B41" s="790"/>
      <c r="C41" s="790"/>
      <c r="D41" s="790"/>
      <c r="E41" s="570"/>
      <c r="F41" s="570"/>
      <c r="G41" s="570"/>
      <c r="H41" s="570"/>
      <c r="I41" s="570"/>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c r="AH41" s="790"/>
      <c r="AI41" s="790"/>
      <c r="AJ41" s="790"/>
      <c r="AK41" s="790"/>
      <c r="AL41" s="790"/>
      <c r="AM41" s="790"/>
      <c r="AN41" s="790"/>
      <c r="AO41" s="790"/>
      <c r="AP41" s="790"/>
      <c r="AQ41" s="570"/>
    </row>
    <row r="42" spans="1:43">
      <c r="A42" s="790"/>
      <c r="B42" s="790"/>
      <c r="C42" s="790"/>
      <c r="D42" s="790"/>
      <c r="E42" s="570"/>
      <c r="F42" s="570"/>
      <c r="G42" s="570"/>
      <c r="H42" s="570"/>
      <c r="I42" s="57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0"/>
      <c r="AL42" s="790"/>
      <c r="AM42" s="790"/>
      <c r="AN42" s="790"/>
      <c r="AO42" s="790"/>
      <c r="AP42" s="790"/>
      <c r="AQ42" s="570"/>
    </row>
    <row r="43" spans="1:43">
      <c r="A43" s="790"/>
      <c r="B43" s="790"/>
      <c r="C43" s="790"/>
      <c r="D43" s="790"/>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c r="AH43" s="790"/>
      <c r="AI43" s="790"/>
      <c r="AJ43" s="790"/>
      <c r="AK43" s="790"/>
      <c r="AL43" s="790"/>
      <c r="AM43" s="790"/>
      <c r="AN43" s="790"/>
      <c r="AO43" s="790"/>
      <c r="AP43" s="790"/>
      <c r="AQ43" s="570"/>
    </row>
    <row r="44" spans="1:43">
      <c r="A44" s="790"/>
      <c r="B44" s="790"/>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c r="AH44" s="790"/>
      <c r="AI44" s="790"/>
      <c r="AJ44" s="790"/>
      <c r="AK44" s="790"/>
      <c r="AL44" s="790"/>
      <c r="AM44" s="790"/>
      <c r="AN44" s="790"/>
      <c r="AO44" s="790"/>
      <c r="AP44" s="790"/>
      <c r="AQ44" s="570"/>
    </row>
    <row r="45" spans="1:43">
      <c r="A45" s="790"/>
      <c r="B45" s="790"/>
      <c r="C45" s="790"/>
      <c r="D45" s="790"/>
      <c r="E45" s="790"/>
      <c r="F45" s="790"/>
      <c r="G45" s="790"/>
      <c r="H45" s="790"/>
      <c r="I45" s="790"/>
      <c r="J45" s="790"/>
      <c r="K45" s="790"/>
      <c r="L45" s="790"/>
      <c r="M45" s="790"/>
      <c r="N45" s="790"/>
      <c r="O45" s="790"/>
      <c r="P45" s="790"/>
      <c r="Q45" s="790"/>
      <c r="R45" s="790"/>
      <c r="S45" s="790"/>
      <c r="T45" s="790"/>
      <c r="U45" s="790"/>
      <c r="V45" s="790"/>
      <c r="W45" s="790"/>
      <c r="X45" s="790"/>
      <c r="Y45" s="790"/>
      <c r="Z45" s="790"/>
      <c r="AA45" s="790"/>
      <c r="AB45" s="790"/>
      <c r="AC45" s="790"/>
      <c r="AD45" s="790"/>
      <c r="AE45" s="790"/>
      <c r="AF45" s="790"/>
      <c r="AG45" s="790"/>
      <c r="AH45" s="790"/>
      <c r="AI45" s="790"/>
      <c r="AJ45" s="790"/>
      <c r="AK45" s="790"/>
      <c r="AL45" s="790"/>
      <c r="AM45" s="790"/>
      <c r="AN45" s="790"/>
      <c r="AO45" s="790"/>
      <c r="AP45" s="790"/>
      <c r="AQ45" s="570"/>
    </row>
    <row r="46" spans="1:43">
      <c r="A46" s="790"/>
      <c r="B46" s="790"/>
      <c r="C46" s="790"/>
      <c r="D46" s="790"/>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0"/>
      <c r="AE46" s="790"/>
      <c r="AF46" s="790"/>
      <c r="AG46" s="790"/>
      <c r="AH46" s="790"/>
      <c r="AI46" s="790"/>
      <c r="AJ46" s="790"/>
      <c r="AK46" s="790"/>
      <c r="AL46" s="790"/>
      <c r="AM46" s="790"/>
      <c r="AN46" s="790"/>
      <c r="AO46" s="790"/>
      <c r="AP46" s="790"/>
      <c r="AQ46" s="570"/>
    </row>
    <row r="47" spans="1:43">
      <c r="A47" s="790"/>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c r="AH47" s="790"/>
      <c r="AI47" s="790"/>
      <c r="AJ47" s="790"/>
      <c r="AK47" s="790"/>
      <c r="AL47" s="790"/>
      <c r="AM47" s="790"/>
      <c r="AN47" s="790"/>
      <c r="AO47" s="790"/>
      <c r="AP47" s="790"/>
      <c r="AQ47" s="570"/>
    </row>
    <row r="48" spans="1:43">
      <c r="A48" s="790"/>
      <c r="B48" s="790"/>
      <c r="C48" s="790"/>
      <c r="D48" s="790"/>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570"/>
    </row>
    <row r="49" spans="1:43">
      <c r="A49" s="790"/>
      <c r="B49" s="790"/>
      <c r="C49" s="790"/>
      <c r="D49" s="790"/>
      <c r="E49" s="790"/>
      <c r="F49" s="790"/>
      <c r="G49" s="790"/>
      <c r="H49" s="790"/>
      <c r="I49" s="790"/>
      <c r="J49" s="790"/>
      <c r="K49" s="790"/>
      <c r="L49" s="790"/>
      <c r="M49" s="790"/>
      <c r="N49" s="790"/>
      <c r="O49" s="790"/>
      <c r="P49" s="790"/>
      <c r="Q49" s="790"/>
      <c r="R49" s="790"/>
      <c r="S49" s="790"/>
      <c r="T49" s="790"/>
      <c r="U49" s="790"/>
      <c r="V49" s="790"/>
      <c r="W49" s="790"/>
      <c r="X49" s="790"/>
      <c r="Y49" s="790"/>
      <c r="Z49" s="790"/>
      <c r="AA49" s="790"/>
      <c r="AB49" s="790"/>
      <c r="AC49" s="790"/>
      <c r="AD49" s="790"/>
      <c r="AE49" s="790"/>
      <c r="AF49" s="790"/>
      <c r="AG49" s="790"/>
      <c r="AH49" s="790"/>
      <c r="AI49" s="790"/>
      <c r="AJ49" s="790"/>
      <c r="AK49" s="790"/>
      <c r="AL49" s="790"/>
      <c r="AM49" s="790"/>
      <c r="AN49" s="790"/>
      <c r="AO49" s="790"/>
      <c r="AP49" s="790"/>
      <c r="AQ49" s="570"/>
    </row>
    <row r="50" spans="1:43">
      <c r="A50" s="790"/>
      <c r="B50" s="790"/>
      <c r="C50" s="790"/>
      <c r="D50" s="790"/>
      <c r="E50" s="790"/>
      <c r="F50" s="790"/>
      <c r="G50" s="790"/>
      <c r="H50" s="790"/>
      <c r="I50" s="790"/>
      <c r="J50" s="790"/>
      <c r="K50" s="790"/>
      <c r="L50" s="790"/>
      <c r="M50" s="790"/>
      <c r="N50" s="790"/>
      <c r="O50" s="790"/>
      <c r="P50" s="790"/>
      <c r="Q50" s="790"/>
      <c r="R50" s="790"/>
      <c r="S50" s="790"/>
      <c r="T50" s="790"/>
      <c r="U50" s="790"/>
      <c r="V50" s="790"/>
      <c r="W50" s="790"/>
      <c r="X50" s="790"/>
      <c r="Y50" s="790"/>
      <c r="Z50" s="790"/>
      <c r="AA50" s="790"/>
      <c r="AB50" s="790"/>
      <c r="AC50" s="790"/>
      <c r="AD50" s="790"/>
      <c r="AE50" s="790"/>
      <c r="AF50" s="790"/>
      <c r="AG50" s="790"/>
      <c r="AH50" s="790"/>
      <c r="AI50" s="790"/>
      <c r="AJ50" s="790"/>
      <c r="AK50" s="790"/>
      <c r="AL50" s="790"/>
      <c r="AM50" s="790"/>
      <c r="AN50" s="790"/>
      <c r="AO50" s="790"/>
      <c r="AP50" s="790"/>
      <c r="AQ50" s="570"/>
    </row>
    <row r="51" spans="1:43">
      <c r="A51" s="790"/>
      <c r="B51" s="790"/>
      <c r="C51" s="790"/>
      <c r="D51" s="790"/>
      <c r="E51" s="790"/>
      <c r="F51" s="790"/>
      <c r="G51" s="790"/>
      <c r="H51" s="790"/>
      <c r="I51" s="790"/>
      <c r="J51" s="790"/>
      <c r="K51" s="790"/>
      <c r="L51" s="790"/>
      <c r="M51" s="790"/>
      <c r="N51" s="790"/>
      <c r="O51" s="790"/>
      <c r="P51" s="790"/>
      <c r="Q51" s="790"/>
      <c r="R51" s="790"/>
      <c r="S51" s="790"/>
      <c r="T51" s="790"/>
      <c r="U51" s="790"/>
      <c r="V51" s="790"/>
      <c r="W51" s="790"/>
      <c r="X51" s="790"/>
      <c r="Y51" s="790"/>
      <c r="Z51" s="790"/>
      <c r="AA51" s="790"/>
      <c r="AB51" s="790"/>
      <c r="AC51" s="790"/>
      <c r="AD51" s="790"/>
      <c r="AE51" s="790"/>
      <c r="AF51" s="790"/>
      <c r="AG51" s="790"/>
      <c r="AH51" s="790"/>
      <c r="AI51" s="790"/>
      <c r="AJ51" s="790"/>
      <c r="AK51" s="790"/>
      <c r="AL51" s="790"/>
      <c r="AM51" s="790"/>
      <c r="AN51" s="790"/>
      <c r="AO51" s="790"/>
      <c r="AP51" s="790"/>
      <c r="AQ51" s="570"/>
    </row>
    <row r="52" spans="1:43">
      <c r="A52" s="790"/>
      <c r="B52" s="790"/>
      <c r="C52" s="790"/>
      <c r="D52" s="790"/>
      <c r="E52" s="790"/>
      <c r="F52" s="790"/>
      <c r="G52" s="790"/>
      <c r="H52" s="790"/>
      <c r="I52" s="790"/>
      <c r="J52" s="790"/>
      <c r="K52" s="790"/>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90"/>
      <c r="AI52" s="790"/>
      <c r="AJ52" s="790"/>
      <c r="AK52" s="790"/>
      <c r="AL52" s="790"/>
      <c r="AM52" s="790"/>
      <c r="AN52" s="790"/>
      <c r="AO52" s="790"/>
      <c r="AP52" s="790"/>
      <c r="AQ52" s="570"/>
    </row>
    <row r="53" spans="1:43">
      <c r="A53" s="790"/>
      <c r="B53" s="790"/>
      <c r="C53" s="790"/>
      <c r="D53" s="790"/>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790"/>
      <c r="AI53" s="790"/>
      <c r="AJ53" s="790"/>
      <c r="AK53" s="790"/>
      <c r="AL53" s="790"/>
      <c r="AM53" s="790"/>
      <c r="AN53" s="790"/>
      <c r="AO53" s="790"/>
      <c r="AP53" s="790"/>
      <c r="AQ53" s="570"/>
    </row>
    <row r="54" spans="1:43">
      <c r="A54" s="790"/>
      <c r="B54" s="790"/>
      <c r="C54" s="790"/>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790"/>
      <c r="AI54" s="790"/>
      <c r="AJ54" s="790"/>
      <c r="AK54" s="790"/>
      <c r="AL54" s="790"/>
      <c r="AM54" s="790"/>
      <c r="AN54" s="790"/>
      <c r="AO54" s="790"/>
      <c r="AP54" s="790"/>
      <c r="AQ54" s="570"/>
    </row>
    <row r="55" spans="1:43">
      <c r="A55" s="790"/>
      <c r="B55" s="790"/>
      <c r="C55" s="790"/>
      <c r="D55" s="790"/>
      <c r="E55" s="790"/>
      <c r="F55" s="790"/>
      <c r="G55" s="790"/>
      <c r="H55" s="790"/>
      <c r="I55" s="790"/>
      <c r="J55" s="790"/>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0"/>
      <c r="AJ55" s="790"/>
      <c r="AK55" s="790"/>
      <c r="AL55" s="790"/>
      <c r="AM55" s="790"/>
      <c r="AN55" s="790"/>
      <c r="AO55" s="790"/>
      <c r="AP55" s="790"/>
      <c r="AQ55" s="570"/>
    </row>
    <row r="56" spans="1:43">
      <c r="A56" s="790"/>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90"/>
      <c r="AI56" s="790"/>
      <c r="AJ56" s="790"/>
      <c r="AK56" s="790"/>
      <c r="AL56" s="790"/>
      <c r="AM56" s="790"/>
      <c r="AN56" s="790"/>
      <c r="AO56" s="790"/>
      <c r="AP56" s="790"/>
      <c r="AQ56" s="570"/>
    </row>
    <row r="57" spans="1:43">
      <c r="A57" s="790"/>
      <c r="B57" s="790"/>
      <c r="C57" s="790"/>
      <c r="D57" s="790"/>
      <c r="E57" s="790"/>
      <c r="F57" s="790"/>
      <c r="G57" s="790"/>
      <c r="H57" s="790"/>
      <c r="I57" s="790"/>
      <c r="J57" s="790"/>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c r="AH57" s="790"/>
      <c r="AI57" s="790"/>
      <c r="AJ57" s="790"/>
      <c r="AK57" s="790"/>
      <c r="AL57" s="790"/>
      <c r="AM57" s="790"/>
      <c r="AN57" s="790"/>
      <c r="AO57" s="790"/>
      <c r="AP57" s="790"/>
      <c r="AQ57" s="570"/>
    </row>
    <row r="58" spans="1:43">
      <c r="A58" s="790"/>
      <c r="B58" s="790"/>
      <c r="C58" s="790"/>
      <c r="D58" s="790"/>
      <c r="E58" s="790"/>
      <c r="F58" s="790"/>
      <c r="G58" s="790"/>
      <c r="H58" s="790"/>
      <c r="I58" s="790"/>
      <c r="J58" s="790"/>
      <c r="K58" s="790"/>
      <c r="L58" s="790"/>
      <c r="M58" s="790"/>
      <c r="N58" s="790"/>
      <c r="O58" s="790"/>
      <c r="P58" s="790"/>
      <c r="Q58" s="790"/>
      <c r="R58" s="790"/>
      <c r="S58" s="790"/>
      <c r="T58" s="790"/>
      <c r="U58" s="790"/>
      <c r="V58" s="790"/>
      <c r="W58" s="790"/>
      <c r="X58" s="790"/>
      <c r="Y58" s="790"/>
      <c r="Z58" s="790"/>
      <c r="AA58" s="790"/>
      <c r="AB58" s="790"/>
      <c r="AC58" s="790"/>
      <c r="AD58" s="790"/>
      <c r="AE58" s="790"/>
      <c r="AF58" s="790"/>
      <c r="AG58" s="790"/>
      <c r="AH58" s="790"/>
      <c r="AI58" s="790"/>
      <c r="AJ58" s="790"/>
      <c r="AK58" s="790"/>
      <c r="AL58" s="790"/>
      <c r="AM58" s="790"/>
      <c r="AN58" s="790"/>
      <c r="AO58" s="790"/>
      <c r="AP58" s="790"/>
      <c r="AQ58" s="570"/>
    </row>
    <row r="59" spans="1:43">
      <c r="A59" s="790"/>
      <c r="B59" s="790"/>
      <c r="C59" s="790"/>
      <c r="D59" s="790"/>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0"/>
      <c r="AE59" s="790"/>
      <c r="AF59" s="790"/>
      <c r="AG59" s="790"/>
      <c r="AH59" s="790"/>
      <c r="AI59" s="790"/>
      <c r="AJ59" s="790"/>
      <c r="AK59" s="790"/>
      <c r="AL59" s="790"/>
      <c r="AM59" s="790"/>
      <c r="AN59" s="790"/>
      <c r="AO59" s="790"/>
      <c r="AP59" s="790"/>
      <c r="AQ59" s="570"/>
    </row>
    <row r="60" spans="1:43">
      <c r="A60" s="790"/>
      <c r="B60" s="790"/>
      <c r="C60" s="790"/>
      <c r="D60" s="790"/>
      <c r="E60" s="790"/>
      <c r="F60" s="790"/>
      <c r="G60" s="790"/>
      <c r="H60" s="790"/>
      <c r="I60" s="790"/>
      <c r="J60" s="790"/>
      <c r="K60" s="790"/>
      <c r="L60" s="790"/>
      <c r="M60" s="790"/>
      <c r="N60" s="790"/>
      <c r="O60" s="790"/>
      <c r="P60" s="790"/>
      <c r="Q60" s="790"/>
      <c r="R60" s="790"/>
      <c r="S60" s="790"/>
      <c r="T60" s="790"/>
      <c r="U60" s="790"/>
      <c r="V60" s="790"/>
      <c r="W60" s="790"/>
      <c r="X60" s="790"/>
      <c r="Y60" s="790"/>
      <c r="Z60" s="790"/>
      <c r="AA60" s="790"/>
      <c r="AB60" s="790"/>
      <c r="AC60" s="790"/>
      <c r="AD60" s="790"/>
      <c r="AE60" s="790"/>
      <c r="AF60" s="790"/>
      <c r="AG60" s="790"/>
      <c r="AH60" s="790"/>
      <c r="AI60" s="790"/>
      <c r="AJ60" s="790"/>
      <c r="AK60" s="790"/>
      <c r="AL60" s="790"/>
      <c r="AM60" s="790"/>
      <c r="AN60" s="790"/>
      <c r="AO60" s="790"/>
      <c r="AP60" s="790"/>
      <c r="AQ60" s="570"/>
    </row>
    <row r="61" spans="1:43">
      <c r="A61" s="790"/>
      <c r="B61" s="790"/>
      <c r="C61" s="790"/>
      <c r="D61" s="790"/>
      <c r="E61" s="790"/>
      <c r="F61" s="790"/>
      <c r="G61" s="790"/>
      <c r="H61" s="790"/>
      <c r="I61" s="790"/>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c r="AH61" s="790"/>
      <c r="AI61" s="790"/>
      <c r="AJ61" s="790"/>
      <c r="AK61" s="790"/>
      <c r="AL61" s="790"/>
      <c r="AM61" s="790"/>
      <c r="AN61" s="790"/>
      <c r="AO61" s="790"/>
      <c r="AP61" s="790"/>
      <c r="AQ61" s="570"/>
    </row>
    <row r="62" spans="1:43">
      <c r="A62" s="790"/>
      <c r="B62" s="790"/>
      <c r="C62" s="790"/>
      <c r="D62" s="790"/>
      <c r="E62" s="790"/>
      <c r="F62" s="790"/>
      <c r="G62" s="790"/>
      <c r="H62" s="790"/>
      <c r="I62" s="790"/>
      <c r="J62" s="790"/>
      <c r="K62" s="790"/>
      <c r="L62" s="790"/>
      <c r="M62" s="790"/>
      <c r="N62" s="790"/>
      <c r="O62" s="790"/>
      <c r="P62" s="790"/>
      <c r="Q62" s="790"/>
      <c r="R62" s="790"/>
      <c r="S62" s="790"/>
      <c r="T62" s="790"/>
      <c r="U62" s="790"/>
      <c r="V62" s="790"/>
      <c r="W62" s="790"/>
      <c r="X62" s="790"/>
      <c r="Y62" s="790"/>
      <c r="Z62" s="790"/>
      <c r="AA62" s="790"/>
      <c r="AB62" s="790"/>
      <c r="AC62" s="790"/>
      <c r="AD62" s="790"/>
      <c r="AE62" s="790"/>
      <c r="AF62" s="790"/>
      <c r="AG62" s="790"/>
      <c r="AH62" s="790"/>
      <c r="AI62" s="790"/>
      <c r="AJ62" s="790"/>
      <c r="AK62" s="790"/>
      <c r="AL62" s="790"/>
      <c r="AM62" s="790"/>
      <c r="AN62" s="790"/>
      <c r="AO62" s="790"/>
      <c r="AP62" s="790"/>
      <c r="AQ62" s="570"/>
    </row>
    <row r="63" spans="1:43">
      <c r="A63" s="790"/>
      <c r="B63" s="790"/>
      <c r="C63" s="790"/>
      <c r="D63" s="790"/>
      <c r="E63" s="790"/>
      <c r="F63" s="790"/>
      <c r="G63" s="790"/>
      <c r="H63" s="790"/>
      <c r="I63" s="790"/>
      <c r="J63" s="790"/>
      <c r="K63" s="790"/>
      <c r="L63" s="790"/>
      <c r="M63" s="790"/>
      <c r="N63" s="790"/>
      <c r="O63" s="790"/>
      <c r="P63" s="790"/>
      <c r="Q63" s="790"/>
      <c r="R63" s="790"/>
      <c r="S63" s="790"/>
      <c r="T63" s="790"/>
      <c r="U63" s="790"/>
      <c r="V63" s="790"/>
      <c r="W63" s="790"/>
      <c r="X63" s="790"/>
      <c r="Y63" s="790"/>
      <c r="Z63" s="790"/>
      <c r="AA63" s="790"/>
      <c r="AB63" s="790"/>
      <c r="AC63" s="790"/>
      <c r="AD63" s="790"/>
      <c r="AE63" s="790"/>
      <c r="AF63" s="790"/>
      <c r="AG63" s="790"/>
      <c r="AH63" s="790"/>
      <c r="AI63" s="790"/>
      <c r="AJ63" s="790"/>
      <c r="AK63" s="790"/>
      <c r="AL63" s="790"/>
      <c r="AM63" s="790"/>
      <c r="AN63" s="790"/>
      <c r="AO63" s="790"/>
      <c r="AP63" s="790"/>
      <c r="AQ63" s="570"/>
    </row>
    <row r="64" spans="1:43">
      <c r="A64" s="790"/>
      <c r="B64" s="790"/>
      <c r="C64" s="790"/>
      <c r="D64" s="790"/>
      <c r="E64" s="790"/>
      <c r="F64" s="790"/>
      <c r="G64" s="790"/>
      <c r="H64" s="790"/>
      <c r="I64" s="790"/>
      <c r="J64" s="790"/>
      <c r="K64" s="790"/>
      <c r="L64" s="790"/>
      <c r="M64" s="790"/>
      <c r="N64" s="790"/>
      <c r="O64" s="790"/>
      <c r="P64" s="790"/>
      <c r="Q64" s="790"/>
      <c r="R64" s="790"/>
      <c r="S64" s="790"/>
      <c r="T64" s="790"/>
      <c r="U64" s="790"/>
      <c r="V64" s="790"/>
      <c r="W64" s="790"/>
      <c r="X64" s="790"/>
      <c r="Y64" s="790"/>
      <c r="Z64" s="790"/>
      <c r="AA64" s="790"/>
      <c r="AB64" s="790"/>
      <c r="AC64" s="790"/>
      <c r="AD64" s="790"/>
      <c r="AE64" s="790"/>
      <c r="AF64" s="790"/>
      <c r="AG64" s="790"/>
      <c r="AH64" s="790"/>
      <c r="AI64" s="790"/>
      <c r="AJ64" s="790"/>
      <c r="AK64" s="790"/>
      <c r="AL64" s="790"/>
      <c r="AM64" s="790"/>
      <c r="AN64" s="790"/>
      <c r="AO64" s="790"/>
      <c r="AP64" s="790"/>
      <c r="AQ64" s="570"/>
    </row>
    <row r="65" spans="1:43">
      <c r="A65" s="790"/>
      <c r="B65" s="790"/>
      <c r="C65" s="790"/>
      <c r="D65" s="790"/>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c r="AH65" s="790"/>
      <c r="AI65" s="790"/>
      <c r="AJ65" s="790"/>
      <c r="AK65" s="790"/>
      <c r="AL65" s="790"/>
      <c r="AM65" s="790"/>
      <c r="AN65" s="790"/>
      <c r="AO65" s="790"/>
      <c r="AP65" s="790"/>
      <c r="AQ65" s="570"/>
    </row>
    <row r="66" spans="1:43">
      <c r="A66" s="790"/>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570"/>
    </row>
    <row r="67" spans="1:43">
      <c r="A67" s="790"/>
      <c r="B67" s="790"/>
      <c r="C67" s="790"/>
      <c r="D67" s="790"/>
      <c r="E67" s="790"/>
      <c r="F67" s="790"/>
      <c r="G67" s="790"/>
      <c r="H67" s="790"/>
      <c r="I67" s="790"/>
      <c r="J67" s="790"/>
      <c r="K67" s="790"/>
      <c r="L67" s="790"/>
      <c r="M67" s="790"/>
      <c r="N67" s="790"/>
      <c r="O67" s="790"/>
      <c r="P67" s="790"/>
      <c r="Q67" s="790"/>
      <c r="R67" s="790"/>
      <c r="S67" s="790"/>
      <c r="T67" s="790"/>
      <c r="U67" s="790"/>
      <c r="V67" s="790"/>
      <c r="W67" s="790"/>
      <c r="X67" s="790"/>
      <c r="Y67" s="790"/>
      <c r="Z67" s="790"/>
      <c r="AA67" s="790"/>
      <c r="AB67" s="790"/>
      <c r="AC67" s="790"/>
      <c r="AD67" s="790"/>
      <c r="AE67" s="790"/>
      <c r="AF67" s="790"/>
      <c r="AG67" s="790"/>
      <c r="AH67" s="790"/>
      <c r="AI67" s="790"/>
      <c r="AJ67" s="790"/>
      <c r="AK67" s="790"/>
      <c r="AL67" s="790"/>
      <c r="AM67" s="790"/>
      <c r="AN67" s="790"/>
      <c r="AO67" s="790"/>
      <c r="AP67" s="790"/>
      <c r="AQ67" s="570"/>
    </row>
    <row r="68" spans="1:43">
      <c r="A68" s="790"/>
      <c r="B68" s="790"/>
      <c r="C68" s="790"/>
      <c r="D68" s="790"/>
      <c r="E68" s="790"/>
      <c r="F68" s="790"/>
      <c r="G68" s="790"/>
      <c r="H68" s="790"/>
      <c r="I68" s="790"/>
      <c r="J68" s="790"/>
      <c r="K68" s="790"/>
      <c r="L68" s="790"/>
      <c r="M68" s="790"/>
      <c r="N68" s="790"/>
      <c r="O68" s="790"/>
      <c r="P68" s="790"/>
      <c r="Q68" s="790"/>
      <c r="R68" s="790"/>
      <c r="S68" s="790"/>
      <c r="T68" s="790"/>
      <c r="U68" s="790"/>
      <c r="V68" s="790"/>
      <c r="W68" s="790"/>
      <c r="X68" s="790"/>
      <c r="Y68" s="790"/>
      <c r="Z68" s="790"/>
      <c r="AA68" s="790"/>
      <c r="AB68" s="790"/>
      <c r="AC68" s="790"/>
      <c r="AD68" s="790"/>
      <c r="AE68" s="790"/>
      <c r="AF68" s="790"/>
      <c r="AG68" s="790"/>
      <c r="AH68" s="790"/>
      <c r="AI68" s="790"/>
      <c r="AJ68" s="790"/>
      <c r="AK68" s="790"/>
      <c r="AL68" s="790"/>
      <c r="AM68" s="790"/>
      <c r="AN68" s="790"/>
      <c r="AO68" s="790"/>
      <c r="AP68" s="790"/>
      <c r="AQ68" s="570"/>
    </row>
    <row r="69" spans="1:43">
      <c r="A69" s="790"/>
      <c r="B69" s="790"/>
      <c r="C69" s="790"/>
      <c r="D69" s="790"/>
      <c r="E69" s="790"/>
      <c r="F69" s="790"/>
      <c r="G69" s="790"/>
      <c r="H69" s="790"/>
      <c r="I69" s="790"/>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790"/>
      <c r="AL69" s="790"/>
      <c r="AM69" s="790"/>
      <c r="AN69" s="790"/>
      <c r="AO69" s="790"/>
      <c r="AP69" s="790"/>
      <c r="AQ69" s="570"/>
    </row>
    <row r="70" spans="1:43">
      <c r="A70" s="790"/>
      <c r="B70" s="790"/>
      <c r="C70" s="790"/>
      <c r="D70" s="790"/>
      <c r="E70" s="790"/>
      <c r="F70" s="790"/>
      <c r="G70" s="790"/>
      <c r="H70" s="790"/>
      <c r="I70" s="790"/>
      <c r="J70" s="790"/>
      <c r="K70" s="790"/>
      <c r="L70" s="790"/>
      <c r="M70" s="790"/>
      <c r="N70" s="790"/>
      <c r="O70" s="790"/>
      <c r="P70" s="790"/>
      <c r="Q70" s="790"/>
      <c r="R70" s="790"/>
      <c r="S70" s="790"/>
      <c r="T70" s="790"/>
      <c r="U70" s="790"/>
      <c r="V70" s="790"/>
      <c r="W70" s="790"/>
      <c r="X70" s="790"/>
      <c r="Y70" s="790"/>
      <c r="Z70" s="790"/>
      <c r="AA70" s="790"/>
      <c r="AB70" s="790"/>
      <c r="AC70" s="790"/>
      <c r="AD70" s="790"/>
      <c r="AE70" s="790"/>
      <c r="AF70" s="790"/>
      <c r="AG70" s="790"/>
      <c r="AH70" s="790"/>
      <c r="AI70" s="790"/>
      <c r="AJ70" s="790"/>
      <c r="AK70" s="790"/>
      <c r="AL70" s="790"/>
      <c r="AM70" s="790"/>
      <c r="AN70" s="790"/>
      <c r="AO70" s="790"/>
      <c r="AP70" s="790"/>
      <c r="AQ70" s="570"/>
    </row>
    <row r="71" spans="1:43">
      <c r="A71" s="790"/>
      <c r="B71" s="790"/>
      <c r="C71" s="790"/>
      <c r="D71" s="790"/>
      <c r="E71" s="790"/>
      <c r="F71" s="790"/>
      <c r="G71" s="790"/>
      <c r="H71" s="790"/>
      <c r="I71" s="790"/>
      <c r="J71" s="790"/>
      <c r="K71" s="790"/>
      <c r="L71" s="790"/>
      <c r="M71" s="790"/>
      <c r="N71" s="790"/>
      <c r="O71" s="790"/>
      <c r="P71" s="790"/>
      <c r="Q71" s="790"/>
      <c r="R71" s="790"/>
      <c r="S71" s="790"/>
      <c r="T71" s="790"/>
      <c r="U71" s="790"/>
      <c r="V71" s="790"/>
      <c r="W71" s="790"/>
      <c r="X71" s="790"/>
      <c r="Y71" s="790"/>
      <c r="Z71" s="790"/>
      <c r="AA71" s="790"/>
      <c r="AB71" s="790"/>
      <c r="AC71" s="790"/>
      <c r="AD71" s="790"/>
      <c r="AE71" s="790"/>
      <c r="AF71" s="790"/>
      <c r="AG71" s="790"/>
      <c r="AH71" s="790"/>
      <c r="AI71" s="790"/>
      <c r="AJ71" s="790"/>
      <c r="AK71" s="790"/>
      <c r="AL71" s="790"/>
      <c r="AM71" s="790"/>
      <c r="AN71" s="790"/>
      <c r="AO71" s="790"/>
      <c r="AP71" s="790"/>
      <c r="AQ71" s="570"/>
    </row>
    <row r="72" spans="1:43">
      <c r="A72" s="790"/>
      <c r="B72" s="790"/>
      <c r="C72" s="790"/>
      <c r="D72" s="790"/>
      <c r="E72" s="790"/>
      <c r="F72" s="790"/>
      <c r="G72" s="790"/>
      <c r="H72" s="790"/>
      <c r="I72" s="790"/>
      <c r="J72" s="790"/>
      <c r="K72" s="790"/>
      <c r="L72" s="790"/>
      <c r="M72" s="790"/>
      <c r="N72" s="790"/>
      <c r="O72" s="790"/>
      <c r="P72" s="790"/>
      <c r="Q72" s="790"/>
      <c r="R72" s="790"/>
      <c r="S72" s="790"/>
      <c r="T72" s="790"/>
      <c r="U72" s="790"/>
      <c r="V72" s="790"/>
      <c r="W72" s="790"/>
      <c r="X72" s="790"/>
      <c r="Y72" s="790"/>
      <c r="Z72" s="790"/>
      <c r="AA72" s="790"/>
      <c r="AB72" s="790"/>
      <c r="AC72" s="790"/>
      <c r="AD72" s="790"/>
      <c r="AE72" s="790"/>
      <c r="AF72" s="790"/>
      <c r="AG72" s="790"/>
      <c r="AH72" s="790"/>
      <c r="AI72" s="790"/>
      <c r="AJ72" s="790"/>
      <c r="AK72" s="790"/>
      <c r="AL72" s="790"/>
      <c r="AM72" s="790"/>
      <c r="AN72" s="790"/>
      <c r="AO72" s="790"/>
      <c r="AP72" s="790"/>
      <c r="AQ72" s="570"/>
    </row>
    <row r="73" spans="1:43">
      <c r="A73" s="790"/>
      <c r="B73" s="790"/>
      <c r="C73" s="790"/>
      <c r="D73" s="790"/>
      <c r="E73" s="790"/>
      <c r="F73" s="790"/>
      <c r="G73" s="790"/>
      <c r="H73" s="790"/>
      <c r="I73" s="790"/>
      <c r="J73" s="790"/>
      <c r="K73" s="790"/>
      <c r="L73" s="790"/>
      <c r="M73" s="790"/>
      <c r="N73" s="790"/>
      <c r="O73" s="790"/>
      <c r="P73" s="790"/>
      <c r="Q73" s="790"/>
      <c r="R73" s="790"/>
      <c r="S73" s="790"/>
      <c r="T73" s="790"/>
      <c r="U73" s="790"/>
      <c r="V73" s="790"/>
      <c r="W73" s="790"/>
      <c r="X73" s="790"/>
      <c r="Y73" s="790"/>
      <c r="Z73" s="790"/>
      <c r="AA73" s="790"/>
      <c r="AB73" s="790"/>
      <c r="AC73" s="790"/>
      <c r="AD73" s="790"/>
      <c r="AE73" s="790"/>
      <c r="AF73" s="790"/>
      <c r="AG73" s="790"/>
      <c r="AH73" s="790"/>
      <c r="AI73" s="790"/>
      <c r="AJ73" s="790"/>
      <c r="AK73" s="790"/>
      <c r="AL73" s="790"/>
      <c r="AM73" s="790"/>
      <c r="AN73" s="790"/>
      <c r="AO73" s="790"/>
      <c r="AP73" s="790"/>
      <c r="AQ73" s="570"/>
    </row>
    <row r="74" spans="1:43">
      <c r="A74" s="790"/>
      <c r="B74" s="790"/>
      <c r="C74" s="790"/>
      <c r="D74" s="790"/>
      <c r="E74" s="790"/>
      <c r="F74" s="790"/>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c r="AJ74" s="790"/>
      <c r="AK74" s="790"/>
      <c r="AL74" s="790"/>
      <c r="AM74" s="790"/>
      <c r="AN74" s="790"/>
      <c r="AO74" s="790"/>
      <c r="AP74" s="790"/>
      <c r="AQ74" s="570"/>
    </row>
    <row r="75" spans="1:43">
      <c r="A75" s="790"/>
      <c r="B75" s="790"/>
      <c r="C75" s="790"/>
      <c r="D75" s="790"/>
      <c r="E75" s="790"/>
      <c r="F75" s="790"/>
      <c r="G75" s="790"/>
      <c r="H75" s="790"/>
      <c r="I75" s="790"/>
      <c r="J75" s="790"/>
      <c r="K75" s="790"/>
      <c r="L75" s="790"/>
      <c r="M75" s="790"/>
      <c r="N75" s="790"/>
      <c r="O75" s="790"/>
      <c r="P75" s="790"/>
      <c r="Q75" s="790"/>
      <c r="R75" s="790"/>
      <c r="S75" s="790"/>
      <c r="T75" s="790"/>
      <c r="U75" s="790"/>
      <c r="V75" s="790"/>
      <c r="W75" s="790"/>
      <c r="X75" s="790"/>
      <c r="Y75" s="790"/>
      <c r="Z75" s="790"/>
      <c r="AA75" s="790"/>
      <c r="AB75" s="790"/>
      <c r="AC75" s="790"/>
      <c r="AD75" s="790"/>
      <c r="AE75" s="790"/>
      <c r="AF75" s="790"/>
      <c r="AG75" s="790"/>
      <c r="AH75" s="790"/>
      <c r="AI75" s="790"/>
      <c r="AJ75" s="790"/>
      <c r="AK75" s="790"/>
      <c r="AL75" s="790"/>
      <c r="AM75" s="790"/>
      <c r="AN75" s="790"/>
      <c r="AO75" s="790"/>
      <c r="AP75" s="790"/>
      <c r="AQ75" s="570"/>
    </row>
    <row r="76" spans="1:43">
      <c r="A76" s="790"/>
      <c r="B76" s="790"/>
      <c r="C76" s="790"/>
      <c r="D76" s="790"/>
      <c r="E76" s="790"/>
      <c r="F76" s="790"/>
      <c r="G76" s="790"/>
      <c r="H76" s="790"/>
      <c r="I76" s="790"/>
      <c r="J76" s="790"/>
      <c r="K76" s="790"/>
      <c r="L76" s="790"/>
      <c r="M76" s="790"/>
      <c r="N76" s="790"/>
      <c r="O76" s="790"/>
      <c r="P76" s="790"/>
      <c r="Q76" s="790"/>
      <c r="R76" s="790"/>
      <c r="S76" s="790"/>
      <c r="T76" s="790"/>
      <c r="U76" s="790"/>
      <c r="V76" s="790"/>
      <c r="W76" s="790"/>
      <c r="X76" s="790"/>
      <c r="Y76" s="790"/>
      <c r="Z76" s="790"/>
      <c r="AA76" s="790"/>
      <c r="AB76" s="790"/>
      <c r="AC76" s="790"/>
      <c r="AD76" s="790"/>
      <c r="AE76" s="790"/>
      <c r="AF76" s="790"/>
      <c r="AG76" s="790"/>
      <c r="AH76" s="790"/>
      <c r="AI76" s="790"/>
      <c r="AJ76" s="790"/>
      <c r="AK76" s="790"/>
      <c r="AL76" s="790"/>
      <c r="AM76" s="790"/>
      <c r="AN76" s="790"/>
      <c r="AO76" s="790"/>
      <c r="AP76" s="790"/>
      <c r="AQ76" s="570"/>
    </row>
    <row r="77" spans="1:43">
      <c r="A77" s="790"/>
      <c r="B77" s="790"/>
      <c r="C77" s="790"/>
      <c r="D77" s="790"/>
      <c r="E77" s="790"/>
      <c r="F77" s="790"/>
      <c r="G77" s="790"/>
      <c r="H77" s="790"/>
      <c r="I77" s="790"/>
      <c r="J77" s="790"/>
      <c r="K77" s="790"/>
      <c r="L77" s="790"/>
      <c r="M77" s="790"/>
      <c r="N77" s="790"/>
      <c r="O77" s="790"/>
      <c r="P77" s="790"/>
      <c r="Q77" s="790"/>
      <c r="R77" s="790"/>
      <c r="S77" s="790"/>
      <c r="T77" s="790"/>
      <c r="U77" s="790"/>
      <c r="V77" s="790"/>
      <c r="W77" s="790"/>
      <c r="X77" s="790"/>
      <c r="Y77" s="790"/>
      <c r="Z77" s="790"/>
      <c r="AA77" s="790"/>
      <c r="AB77" s="790"/>
      <c r="AC77" s="790"/>
      <c r="AD77" s="790"/>
      <c r="AE77" s="790"/>
      <c r="AF77" s="790"/>
      <c r="AG77" s="790"/>
      <c r="AH77" s="790"/>
      <c r="AI77" s="790"/>
      <c r="AJ77" s="790"/>
      <c r="AK77" s="790"/>
      <c r="AL77" s="790"/>
      <c r="AM77" s="790"/>
      <c r="AN77" s="790"/>
      <c r="AO77" s="790"/>
      <c r="AP77" s="790"/>
      <c r="AQ77" s="570"/>
    </row>
    <row r="78" spans="1:43">
      <c r="A78" s="790"/>
      <c r="B78" s="790"/>
      <c r="C78" s="790"/>
      <c r="D78" s="790"/>
      <c r="E78" s="790"/>
      <c r="F78" s="790"/>
      <c r="G78" s="790"/>
      <c r="H78" s="790"/>
      <c r="I78" s="790"/>
      <c r="J78" s="790"/>
      <c r="K78" s="790"/>
      <c r="L78" s="790"/>
      <c r="M78" s="790"/>
      <c r="N78" s="790"/>
      <c r="O78" s="790"/>
      <c r="P78" s="790"/>
      <c r="Q78" s="790"/>
      <c r="R78" s="790"/>
      <c r="S78" s="790"/>
      <c r="T78" s="790"/>
      <c r="U78" s="790"/>
      <c r="V78" s="790"/>
      <c r="W78" s="790"/>
      <c r="X78" s="790"/>
      <c r="Y78" s="790"/>
      <c r="Z78" s="790"/>
      <c r="AA78" s="790"/>
      <c r="AB78" s="790"/>
      <c r="AC78" s="790"/>
      <c r="AD78" s="790"/>
      <c r="AE78" s="790"/>
      <c r="AF78" s="790"/>
      <c r="AG78" s="790"/>
      <c r="AH78" s="790"/>
      <c r="AI78" s="790"/>
      <c r="AJ78" s="790"/>
      <c r="AK78" s="790"/>
      <c r="AL78" s="790"/>
      <c r="AM78" s="790"/>
      <c r="AN78" s="790"/>
      <c r="AO78" s="790"/>
      <c r="AP78" s="790"/>
      <c r="AQ78" s="570"/>
    </row>
    <row r="79" spans="1:43">
      <c r="A79" s="790"/>
      <c r="B79" s="790"/>
      <c r="C79" s="790"/>
      <c r="D79" s="790"/>
      <c r="E79" s="790"/>
      <c r="F79" s="790"/>
      <c r="G79" s="790"/>
      <c r="H79" s="790"/>
      <c r="I79" s="790"/>
      <c r="J79" s="790"/>
      <c r="K79" s="790"/>
      <c r="L79" s="790"/>
      <c r="M79" s="790"/>
      <c r="N79" s="790"/>
      <c r="O79" s="790"/>
      <c r="P79" s="790"/>
      <c r="Q79" s="790"/>
      <c r="R79" s="790"/>
      <c r="S79" s="790"/>
      <c r="T79" s="790"/>
      <c r="U79" s="790"/>
      <c r="V79" s="790"/>
      <c r="W79" s="790"/>
      <c r="X79" s="790"/>
      <c r="Y79" s="790"/>
      <c r="Z79" s="790"/>
      <c r="AA79" s="790"/>
      <c r="AB79" s="790"/>
      <c r="AC79" s="790"/>
      <c r="AD79" s="790"/>
      <c r="AE79" s="790"/>
      <c r="AF79" s="790"/>
      <c r="AG79" s="790"/>
      <c r="AH79" s="790"/>
      <c r="AI79" s="790"/>
      <c r="AJ79" s="790"/>
      <c r="AK79" s="790"/>
      <c r="AL79" s="790"/>
      <c r="AM79" s="790"/>
      <c r="AN79" s="790"/>
      <c r="AO79" s="790"/>
      <c r="AP79" s="790"/>
      <c r="AQ79" s="570"/>
    </row>
    <row r="80" spans="1:43">
      <c r="A80" s="790"/>
      <c r="B80" s="790"/>
      <c r="C80" s="790"/>
      <c r="D80" s="790"/>
      <c r="E80" s="790"/>
      <c r="F80" s="790"/>
      <c r="G80" s="790"/>
      <c r="H80" s="790"/>
      <c r="I80" s="790"/>
      <c r="J80" s="790"/>
      <c r="K80" s="790"/>
      <c r="L80" s="790"/>
      <c r="M80" s="790"/>
      <c r="N80" s="790"/>
      <c r="O80" s="790"/>
      <c r="P80" s="790"/>
      <c r="Q80" s="790"/>
      <c r="R80" s="790"/>
      <c r="S80" s="790"/>
      <c r="T80" s="790"/>
      <c r="U80" s="790"/>
      <c r="V80" s="790"/>
      <c r="W80" s="790"/>
      <c r="X80" s="790"/>
      <c r="Y80" s="790"/>
      <c r="Z80" s="790"/>
      <c r="AA80" s="790"/>
      <c r="AB80" s="790"/>
      <c r="AC80" s="790"/>
      <c r="AD80" s="790"/>
      <c r="AE80" s="790"/>
      <c r="AF80" s="790"/>
      <c r="AG80" s="790"/>
      <c r="AH80" s="790"/>
      <c r="AI80" s="790"/>
      <c r="AJ80" s="790"/>
      <c r="AK80" s="790"/>
      <c r="AL80" s="790"/>
      <c r="AM80" s="790"/>
      <c r="AN80" s="790"/>
      <c r="AO80" s="790"/>
      <c r="AP80" s="790"/>
      <c r="AQ80" s="570"/>
    </row>
    <row r="81" spans="1:43">
      <c r="A81" s="790"/>
      <c r="B81" s="790"/>
      <c r="C81" s="790"/>
      <c r="D81" s="790"/>
      <c r="E81" s="790"/>
      <c r="F81" s="790"/>
      <c r="G81" s="790"/>
      <c r="H81" s="790"/>
      <c r="I81" s="790"/>
      <c r="J81" s="790"/>
      <c r="K81" s="790"/>
      <c r="L81" s="790"/>
      <c r="M81" s="790"/>
      <c r="N81" s="790"/>
      <c r="O81" s="790"/>
      <c r="P81" s="790"/>
      <c r="Q81" s="790"/>
      <c r="R81" s="790"/>
      <c r="S81" s="790"/>
      <c r="T81" s="790"/>
      <c r="U81" s="790"/>
      <c r="V81" s="790"/>
      <c r="W81" s="790"/>
      <c r="X81" s="790"/>
      <c r="Y81" s="790"/>
      <c r="Z81" s="790"/>
      <c r="AA81" s="790"/>
      <c r="AB81" s="790"/>
      <c r="AC81" s="790"/>
      <c r="AD81" s="790"/>
      <c r="AE81" s="790"/>
      <c r="AF81" s="790"/>
      <c r="AG81" s="790"/>
      <c r="AH81" s="790"/>
      <c r="AI81" s="790"/>
      <c r="AJ81" s="790"/>
      <c r="AK81" s="790"/>
      <c r="AL81" s="790"/>
      <c r="AM81" s="790"/>
      <c r="AN81" s="790"/>
      <c r="AO81" s="790"/>
      <c r="AP81" s="790"/>
      <c r="AQ81" s="570"/>
    </row>
    <row r="82" spans="1:43">
      <c r="A82" s="790"/>
      <c r="B82" s="790"/>
      <c r="C82" s="790"/>
      <c r="D82" s="790"/>
      <c r="E82" s="790"/>
      <c r="F82" s="790"/>
      <c r="G82" s="790"/>
      <c r="H82" s="790"/>
      <c r="I82" s="790"/>
      <c r="J82" s="790"/>
      <c r="K82" s="790"/>
      <c r="L82" s="790"/>
      <c r="M82" s="790"/>
      <c r="N82" s="790"/>
      <c r="O82" s="790"/>
      <c r="P82" s="790"/>
      <c r="Q82" s="790"/>
      <c r="R82" s="790"/>
      <c r="S82" s="790"/>
      <c r="T82" s="790"/>
      <c r="U82" s="790"/>
      <c r="V82" s="790"/>
      <c r="W82" s="790"/>
      <c r="X82" s="790"/>
      <c r="Y82" s="790"/>
      <c r="Z82" s="790"/>
      <c r="AA82" s="790"/>
      <c r="AB82" s="790"/>
      <c r="AC82" s="790"/>
      <c r="AD82" s="790"/>
      <c r="AE82" s="790"/>
      <c r="AF82" s="790"/>
      <c r="AG82" s="790"/>
      <c r="AH82" s="790"/>
      <c r="AI82" s="790"/>
      <c r="AJ82" s="790"/>
      <c r="AK82" s="790"/>
      <c r="AL82" s="790"/>
      <c r="AM82" s="790"/>
      <c r="AN82" s="790"/>
      <c r="AO82" s="790"/>
      <c r="AP82" s="790"/>
      <c r="AQ82" s="570"/>
    </row>
    <row r="83" spans="1:43">
      <c r="A83" s="790"/>
      <c r="B83" s="790"/>
      <c r="C83" s="790"/>
      <c r="D83" s="790"/>
      <c r="E83" s="790"/>
      <c r="F83" s="790"/>
      <c r="G83" s="790"/>
      <c r="H83" s="790"/>
      <c r="I83" s="790"/>
      <c r="J83" s="790"/>
      <c r="K83" s="790"/>
      <c r="L83" s="790"/>
      <c r="M83" s="790"/>
      <c r="N83" s="790"/>
      <c r="O83" s="790"/>
      <c r="P83" s="790"/>
      <c r="Q83" s="790"/>
      <c r="R83" s="790"/>
      <c r="S83" s="790"/>
      <c r="T83" s="790"/>
      <c r="U83" s="790"/>
      <c r="V83" s="790"/>
      <c r="W83" s="790"/>
      <c r="X83" s="790"/>
      <c r="Y83" s="790"/>
      <c r="Z83" s="790"/>
      <c r="AA83" s="790"/>
      <c r="AB83" s="790"/>
      <c r="AC83" s="790"/>
      <c r="AD83" s="790"/>
      <c r="AE83" s="790"/>
      <c r="AF83" s="790"/>
      <c r="AG83" s="790"/>
      <c r="AH83" s="790"/>
      <c r="AI83" s="790"/>
      <c r="AJ83" s="790"/>
      <c r="AK83" s="790"/>
      <c r="AL83" s="790"/>
      <c r="AM83" s="790"/>
      <c r="AN83" s="790"/>
      <c r="AO83" s="790"/>
      <c r="AP83" s="790"/>
      <c r="AQ83" s="570"/>
    </row>
    <row r="84" spans="1:43">
      <c r="A84" s="790"/>
      <c r="B84" s="790"/>
      <c r="C84" s="790"/>
      <c r="D84" s="790"/>
      <c r="E84" s="790"/>
      <c r="F84" s="790"/>
      <c r="G84" s="790"/>
      <c r="H84" s="790"/>
      <c r="I84" s="790"/>
      <c r="J84" s="790"/>
      <c r="K84" s="790"/>
      <c r="L84" s="790"/>
      <c r="M84" s="790"/>
      <c r="N84" s="790"/>
      <c r="O84" s="790"/>
      <c r="P84" s="790"/>
      <c r="Q84" s="790"/>
      <c r="R84" s="790"/>
      <c r="S84" s="790"/>
      <c r="T84" s="790"/>
      <c r="U84" s="790"/>
      <c r="V84" s="790"/>
      <c r="W84" s="790"/>
      <c r="X84" s="790"/>
      <c r="Y84" s="790"/>
      <c r="Z84" s="790"/>
      <c r="AA84" s="790"/>
      <c r="AB84" s="790"/>
      <c r="AC84" s="790"/>
      <c r="AD84" s="790"/>
      <c r="AE84" s="790"/>
      <c r="AF84" s="790"/>
      <c r="AG84" s="790"/>
      <c r="AH84" s="790"/>
      <c r="AI84" s="790"/>
      <c r="AJ84" s="790"/>
      <c r="AK84" s="790"/>
      <c r="AL84" s="790"/>
      <c r="AM84" s="790"/>
      <c r="AN84" s="790"/>
      <c r="AO84" s="790"/>
      <c r="AP84" s="790"/>
      <c r="AQ84" s="570"/>
    </row>
    <row r="85" spans="1:43">
      <c r="A85" s="790"/>
      <c r="B85" s="790"/>
      <c r="C85" s="790"/>
      <c r="D85" s="790"/>
      <c r="E85" s="790"/>
      <c r="F85" s="790"/>
      <c r="G85" s="790"/>
      <c r="H85" s="790"/>
      <c r="I85" s="790"/>
      <c r="J85" s="790"/>
      <c r="K85" s="790"/>
      <c r="L85" s="790"/>
      <c r="M85" s="790"/>
      <c r="N85" s="790"/>
      <c r="O85" s="790"/>
      <c r="P85" s="790"/>
      <c r="Q85" s="790"/>
      <c r="R85" s="790"/>
      <c r="S85" s="790"/>
      <c r="T85" s="790"/>
      <c r="U85" s="790"/>
      <c r="V85" s="790"/>
      <c r="W85" s="790"/>
      <c r="X85" s="790"/>
      <c r="Y85" s="790"/>
      <c r="Z85" s="790"/>
      <c r="AA85" s="790"/>
      <c r="AB85" s="790"/>
      <c r="AC85" s="790"/>
      <c r="AD85" s="790"/>
      <c r="AE85" s="790"/>
      <c r="AF85" s="790"/>
      <c r="AG85" s="790"/>
      <c r="AH85" s="790"/>
      <c r="AI85" s="790"/>
      <c r="AJ85" s="790"/>
      <c r="AK85" s="790"/>
      <c r="AL85" s="790"/>
      <c r="AM85" s="790"/>
      <c r="AN85" s="790"/>
      <c r="AO85" s="790"/>
      <c r="AP85" s="790"/>
      <c r="AQ85" s="570"/>
    </row>
    <row r="86" spans="1:43">
      <c r="A86" s="790"/>
      <c r="B86" s="790"/>
      <c r="C86" s="790"/>
      <c r="D86" s="790"/>
      <c r="E86" s="790"/>
      <c r="F86" s="790"/>
      <c r="G86" s="790"/>
      <c r="H86" s="790"/>
      <c r="I86" s="790"/>
      <c r="J86" s="790"/>
      <c r="K86" s="790"/>
      <c r="L86" s="790"/>
      <c r="M86" s="790"/>
      <c r="N86" s="790"/>
      <c r="O86" s="790"/>
      <c r="P86" s="790"/>
      <c r="Q86" s="790"/>
      <c r="R86" s="790"/>
      <c r="S86" s="790"/>
      <c r="T86" s="790"/>
      <c r="U86" s="790"/>
      <c r="V86" s="790"/>
      <c r="W86" s="790"/>
      <c r="X86" s="790"/>
      <c r="Y86" s="790"/>
      <c r="Z86" s="790"/>
      <c r="AA86" s="790"/>
      <c r="AB86" s="790"/>
      <c r="AC86" s="790"/>
      <c r="AD86" s="790"/>
      <c r="AE86" s="790"/>
      <c r="AF86" s="790"/>
      <c r="AG86" s="790"/>
      <c r="AH86" s="790"/>
      <c r="AI86" s="790"/>
      <c r="AJ86" s="790"/>
      <c r="AK86" s="790"/>
      <c r="AL86" s="790"/>
      <c r="AM86" s="790"/>
      <c r="AN86" s="790"/>
      <c r="AO86" s="790"/>
      <c r="AP86" s="790"/>
      <c r="AQ86" s="570"/>
    </row>
    <row r="87" spans="1:43">
      <c r="A87" s="790"/>
      <c r="B87" s="790"/>
      <c r="C87" s="790"/>
      <c r="D87" s="790"/>
      <c r="E87" s="790"/>
      <c r="F87" s="790"/>
      <c r="G87" s="790"/>
      <c r="H87" s="790"/>
      <c r="I87" s="790"/>
      <c r="J87" s="790"/>
      <c r="K87" s="790"/>
      <c r="L87" s="790"/>
      <c r="M87" s="790"/>
      <c r="N87" s="790"/>
      <c r="O87" s="790"/>
      <c r="P87" s="790"/>
      <c r="Q87" s="790"/>
      <c r="R87" s="790"/>
      <c r="S87" s="790"/>
      <c r="T87" s="790"/>
      <c r="U87" s="790"/>
      <c r="V87" s="790"/>
      <c r="W87" s="790"/>
      <c r="X87" s="790"/>
      <c r="Y87" s="790"/>
      <c r="Z87" s="790"/>
      <c r="AA87" s="790"/>
      <c r="AB87" s="790"/>
      <c r="AC87" s="790"/>
      <c r="AD87" s="790"/>
      <c r="AE87" s="790"/>
      <c r="AF87" s="790"/>
      <c r="AG87" s="790"/>
      <c r="AH87" s="790"/>
      <c r="AI87" s="790"/>
      <c r="AJ87" s="790"/>
      <c r="AK87" s="790"/>
      <c r="AL87" s="790"/>
      <c r="AM87" s="790"/>
      <c r="AN87" s="790"/>
      <c r="AO87" s="790"/>
      <c r="AP87" s="790"/>
      <c r="AQ87" s="570"/>
    </row>
    <row r="88" spans="1:43">
      <c r="A88" s="790"/>
      <c r="B88" s="790"/>
      <c r="C88" s="790"/>
      <c r="D88" s="790"/>
      <c r="E88" s="790"/>
      <c r="F88" s="790"/>
      <c r="G88" s="790"/>
      <c r="H88" s="790"/>
      <c r="I88" s="790"/>
      <c r="J88" s="790"/>
      <c r="K88" s="790"/>
      <c r="L88" s="790"/>
      <c r="M88" s="790"/>
      <c r="N88" s="790"/>
      <c r="O88" s="790"/>
      <c r="P88" s="790"/>
      <c r="Q88" s="790"/>
      <c r="R88" s="790"/>
      <c r="S88" s="790"/>
      <c r="T88" s="790"/>
      <c r="U88" s="790"/>
      <c r="V88" s="790"/>
      <c r="W88" s="790"/>
      <c r="X88" s="790"/>
      <c r="Y88" s="790"/>
      <c r="Z88" s="790"/>
      <c r="AA88" s="790"/>
      <c r="AB88" s="790"/>
      <c r="AC88" s="790"/>
      <c r="AD88" s="790"/>
      <c r="AE88" s="790"/>
      <c r="AF88" s="790"/>
      <c r="AG88" s="790"/>
      <c r="AH88" s="790"/>
      <c r="AI88" s="790"/>
      <c r="AJ88" s="790"/>
      <c r="AK88" s="790"/>
      <c r="AL88" s="790"/>
      <c r="AM88" s="790"/>
      <c r="AN88" s="790"/>
      <c r="AO88" s="790"/>
      <c r="AP88" s="790"/>
      <c r="AQ88" s="570"/>
    </row>
    <row r="89" spans="1:43">
      <c r="A89" s="790"/>
      <c r="B89" s="790"/>
      <c r="C89" s="790"/>
      <c r="D89" s="790"/>
      <c r="E89" s="790"/>
      <c r="F89" s="790"/>
      <c r="G89" s="790"/>
      <c r="H89" s="790"/>
      <c r="I89" s="790"/>
      <c r="J89" s="790"/>
      <c r="K89" s="790"/>
      <c r="L89" s="790"/>
      <c r="M89" s="790"/>
      <c r="N89" s="790"/>
      <c r="O89" s="790"/>
      <c r="P89" s="790"/>
      <c r="Q89" s="790"/>
      <c r="R89" s="790"/>
      <c r="S89" s="790"/>
      <c r="T89" s="790"/>
      <c r="U89" s="790"/>
      <c r="V89" s="790"/>
      <c r="W89" s="790"/>
      <c r="X89" s="790"/>
      <c r="Y89" s="790"/>
      <c r="Z89" s="790"/>
      <c r="AA89" s="790"/>
      <c r="AB89" s="790"/>
      <c r="AC89" s="790"/>
      <c r="AD89" s="790"/>
      <c r="AE89" s="790"/>
      <c r="AF89" s="790"/>
      <c r="AG89" s="790"/>
      <c r="AH89" s="790"/>
      <c r="AI89" s="790"/>
      <c r="AJ89" s="790"/>
      <c r="AK89" s="790"/>
      <c r="AL89" s="790"/>
      <c r="AM89" s="790"/>
      <c r="AN89" s="790"/>
      <c r="AO89" s="790"/>
      <c r="AP89" s="790"/>
      <c r="AQ89" s="570"/>
    </row>
    <row r="90" spans="1:43">
      <c r="A90" s="790"/>
      <c r="B90" s="790"/>
      <c r="C90" s="790"/>
      <c r="D90" s="790"/>
      <c r="E90" s="790"/>
      <c r="F90" s="790"/>
      <c r="G90" s="790"/>
      <c r="H90" s="790"/>
      <c r="I90" s="790"/>
      <c r="J90" s="790"/>
      <c r="K90" s="790"/>
      <c r="L90" s="790"/>
      <c r="M90" s="790"/>
      <c r="N90" s="790"/>
      <c r="O90" s="790"/>
      <c r="P90" s="790"/>
      <c r="Q90" s="790"/>
      <c r="R90" s="790"/>
      <c r="S90" s="790"/>
      <c r="T90" s="790"/>
      <c r="U90" s="790"/>
      <c r="V90" s="790"/>
      <c r="W90" s="790"/>
      <c r="X90" s="790"/>
      <c r="Y90" s="790"/>
      <c r="Z90" s="790"/>
      <c r="AA90" s="790"/>
      <c r="AB90" s="790"/>
      <c r="AC90" s="790"/>
      <c r="AD90" s="790"/>
      <c r="AE90" s="790"/>
      <c r="AF90" s="790"/>
      <c r="AG90" s="790"/>
      <c r="AH90" s="790"/>
      <c r="AI90" s="790"/>
      <c r="AJ90" s="790"/>
      <c r="AK90" s="790"/>
      <c r="AL90" s="790"/>
      <c r="AM90" s="790"/>
      <c r="AN90" s="790"/>
      <c r="AO90" s="790"/>
      <c r="AP90" s="790"/>
      <c r="AQ90" s="570"/>
    </row>
    <row r="91" spans="1:43">
      <c r="A91" s="790"/>
      <c r="B91" s="790"/>
      <c r="C91" s="790"/>
      <c r="D91" s="790"/>
      <c r="E91" s="790"/>
      <c r="F91" s="790"/>
      <c r="G91" s="790"/>
      <c r="H91" s="790"/>
      <c r="I91" s="790"/>
      <c r="J91" s="790"/>
      <c r="K91" s="790"/>
      <c r="L91" s="790"/>
      <c r="M91" s="790"/>
      <c r="N91" s="790"/>
      <c r="O91" s="790"/>
      <c r="P91" s="790"/>
      <c r="Q91" s="790"/>
      <c r="R91" s="790"/>
      <c r="S91" s="790"/>
      <c r="T91" s="790"/>
      <c r="U91" s="790"/>
      <c r="V91" s="790"/>
      <c r="W91" s="790"/>
      <c r="X91" s="790"/>
      <c r="Y91" s="790"/>
      <c r="Z91" s="790"/>
      <c r="AA91" s="790"/>
      <c r="AB91" s="790"/>
      <c r="AC91" s="790"/>
      <c r="AD91" s="790"/>
      <c r="AE91" s="790"/>
      <c r="AF91" s="790"/>
      <c r="AG91" s="790"/>
      <c r="AH91" s="790"/>
      <c r="AI91" s="790"/>
      <c r="AJ91" s="790"/>
      <c r="AK91" s="790"/>
      <c r="AL91" s="790"/>
      <c r="AM91" s="790"/>
      <c r="AN91" s="790"/>
      <c r="AO91" s="790"/>
      <c r="AP91" s="790"/>
      <c r="AQ91" s="570"/>
    </row>
    <row r="92" spans="1:43">
      <c r="A92" s="790"/>
      <c r="B92" s="790"/>
      <c r="C92" s="790"/>
      <c r="D92" s="790"/>
      <c r="E92" s="790"/>
      <c r="F92" s="790"/>
      <c r="G92" s="790"/>
      <c r="H92" s="790"/>
      <c r="I92" s="790"/>
      <c r="J92" s="790"/>
      <c r="K92" s="790"/>
      <c r="L92" s="790"/>
      <c r="M92" s="790"/>
      <c r="N92" s="790"/>
      <c r="O92" s="790"/>
      <c r="P92" s="790"/>
      <c r="Q92" s="790"/>
      <c r="R92" s="790"/>
      <c r="S92" s="790"/>
      <c r="T92" s="790"/>
      <c r="U92" s="790"/>
      <c r="V92" s="790"/>
      <c r="W92" s="790"/>
      <c r="X92" s="790"/>
      <c r="Y92" s="790"/>
      <c r="Z92" s="790"/>
      <c r="AA92" s="790"/>
      <c r="AB92" s="790"/>
      <c r="AC92" s="790"/>
      <c r="AD92" s="790"/>
      <c r="AE92" s="790"/>
      <c r="AF92" s="790"/>
      <c r="AG92" s="790"/>
      <c r="AH92" s="790"/>
      <c r="AI92" s="790"/>
      <c r="AJ92" s="790"/>
      <c r="AK92" s="790"/>
      <c r="AL92" s="790"/>
      <c r="AM92" s="790"/>
      <c r="AN92" s="790"/>
      <c r="AO92" s="790"/>
      <c r="AP92" s="790"/>
      <c r="AQ92" s="570"/>
    </row>
    <row r="93" spans="1:43">
      <c r="A93" s="790"/>
      <c r="B93" s="790"/>
      <c r="C93" s="790"/>
      <c r="D93" s="790"/>
      <c r="E93" s="790"/>
      <c r="F93" s="790"/>
      <c r="G93" s="790"/>
      <c r="H93" s="790"/>
      <c r="I93" s="790"/>
      <c r="J93" s="790"/>
      <c r="K93" s="790"/>
      <c r="L93" s="790"/>
      <c r="M93" s="790"/>
      <c r="N93" s="790"/>
      <c r="O93" s="790"/>
      <c r="P93" s="790"/>
      <c r="Q93" s="790"/>
      <c r="R93" s="790"/>
      <c r="S93" s="790"/>
      <c r="T93" s="790"/>
      <c r="U93" s="790"/>
      <c r="V93" s="790"/>
      <c r="W93" s="790"/>
      <c r="X93" s="790"/>
      <c r="Y93" s="790"/>
      <c r="Z93" s="790"/>
      <c r="AA93" s="790"/>
      <c r="AB93" s="790"/>
      <c r="AC93" s="790"/>
      <c r="AD93" s="790"/>
      <c r="AE93" s="790"/>
      <c r="AF93" s="790"/>
      <c r="AG93" s="790"/>
      <c r="AH93" s="790"/>
      <c r="AI93" s="790"/>
      <c r="AJ93" s="790"/>
      <c r="AK93" s="790"/>
      <c r="AL93" s="790"/>
      <c r="AM93" s="790"/>
      <c r="AN93" s="790"/>
      <c r="AO93" s="790"/>
      <c r="AP93" s="790"/>
      <c r="AQ93" s="570"/>
    </row>
    <row r="94" spans="1:43">
      <c r="A94" s="790"/>
      <c r="B94" s="790"/>
      <c r="C94" s="790"/>
      <c r="D94" s="790"/>
      <c r="E94" s="790"/>
      <c r="F94" s="790"/>
      <c r="G94" s="790"/>
      <c r="H94" s="790"/>
      <c r="I94" s="790"/>
      <c r="J94" s="790"/>
      <c r="K94" s="790"/>
      <c r="L94" s="790"/>
      <c r="M94" s="790"/>
      <c r="N94" s="790"/>
      <c r="O94" s="790"/>
      <c r="P94" s="790"/>
      <c r="Q94" s="790"/>
      <c r="R94" s="790"/>
      <c r="S94" s="790"/>
      <c r="T94" s="790"/>
      <c r="U94" s="790"/>
      <c r="V94" s="790"/>
      <c r="W94" s="790"/>
      <c r="X94" s="790"/>
      <c r="Y94" s="790"/>
      <c r="Z94" s="790"/>
      <c r="AA94" s="790"/>
      <c r="AB94" s="790"/>
      <c r="AC94" s="790"/>
      <c r="AD94" s="790"/>
      <c r="AE94" s="790"/>
      <c r="AF94" s="790"/>
      <c r="AG94" s="790"/>
      <c r="AH94" s="790"/>
      <c r="AI94" s="790"/>
      <c r="AJ94" s="790"/>
      <c r="AK94" s="790"/>
      <c r="AL94" s="790"/>
      <c r="AM94" s="790"/>
      <c r="AN94" s="790"/>
      <c r="AO94" s="790"/>
      <c r="AP94" s="790"/>
      <c r="AQ94" s="570"/>
    </row>
    <row r="95" spans="1:43">
      <c r="A95" s="790"/>
      <c r="B95" s="790"/>
      <c r="C95" s="790"/>
      <c r="D95" s="790"/>
      <c r="E95" s="790"/>
      <c r="F95" s="790"/>
      <c r="G95" s="790"/>
      <c r="H95" s="790"/>
      <c r="I95" s="790"/>
      <c r="J95" s="790"/>
      <c r="K95" s="790"/>
      <c r="L95" s="790"/>
      <c r="M95" s="790"/>
      <c r="N95" s="790"/>
      <c r="O95" s="790"/>
      <c r="P95" s="790"/>
      <c r="Q95" s="790"/>
      <c r="R95" s="790"/>
      <c r="S95" s="790"/>
      <c r="T95" s="790"/>
      <c r="U95" s="790"/>
      <c r="V95" s="790"/>
      <c r="W95" s="790"/>
      <c r="X95" s="790"/>
      <c r="Y95" s="790"/>
      <c r="Z95" s="790"/>
      <c r="AA95" s="790"/>
      <c r="AB95" s="790"/>
      <c r="AC95" s="790"/>
      <c r="AD95" s="790"/>
      <c r="AE95" s="790"/>
      <c r="AF95" s="790"/>
      <c r="AG95" s="790"/>
      <c r="AH95" s="790"/>
      <c r="AI95" s="790"/>
      <c r="AJ95" s="790"/>
      <c r="AK95" s="790"/>
      <c r="AL95" s="790"/>
      <c r="AM95" s="790"/>
      <c r="AN95" s="790"/>
      <c r="AO95" s="790"/>
      <c r="AP95" s="790"/>
      <c r="AQ95" s="570"/>
    </row>
    <row r="96" spans="1:43">
      <c r="A96" s="790"/>
      <c r="B96" s="790"/>
      <c r="C96" s="790"/>
      <c r="D96" s="790"/>
      <c r="E96" s="790"/>
      <c r="F96" s="790"/>
      <c r="G96" s="790"/>
      <c r="H96" s="790"/>
      <c r="I96" s="790"/>
      <c r="J96" s="790"/>
      <c r="K96" s="790"/>
      <c r="L96" s="790"/>
      <c r="M96" s="790"/>
      <c r="N96" s="790"/>
      <c r="O96" s="790"/>
      <c r="P96" s="790"/>
      <c r="Q96" s="790"/>
      <c r="R96" s="790"/>
      <c r="S96" s="790"/>
      <c r="T96" s="790"/>
      <c r="U96" s="790"/>
      <c r="V96" s="790"/>
      <c r="W96" s="790"/>
      <c r="X96" s="790"/>
      <c r="Y96" s="790"/>
      <c r="Z96" s="790"/>
      <c r="AA96" s="790"/>
      <c r="AB96" s="790"/>
      <c r="AC96" s="790"/>
      <c r="AD96" s="790"/>
      <c r="AE96" s="790"/>
      <c r="AF96" s="790"/>
      <c r="AG96" s="790"/>
      <c r="AH96" s="790"/>
      <c r="AI96" s="790"/>
      <c r="AJ96" s="790"/>
      <c r="AK96" s="790"/>
      <c r="AL96" s="790"/>
      <c r="AM96" s="790"/>
      <c r="AN96" s="790"/>
      <c r="AO96" s="790"/>
      <c r="AP96" s="790"/>
      <c r="AQ96" s="570"/>
    </row>
    <row r="97" spans="1:43">
      <c r="A97" s="790"/>
      <c r="B97" s="790"/>
      <c r="C97" s="790"/>
      <c r="D97" s="790"/>
      <c r="E97" s="790"/>
      <c r="F97" s="790"/>
      <c r="G97" s="790"/>
      <c r="H97" s="790"/>
      <c r="I97" s="790"/>
      <c r="J97" s="790"/>
      <c r="K97" s="790"/>
      <c r="L97" s="790"/>
      <c r="M97" s="790"/>
      <c r="N97" s="790"/>
      <c r="O97" s="790"/>
      <c r="P97" s="790"/>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c r="AN97" s="790"/>
      <c r="AO97" s="790"/>
      <c r="AP97" s="790"/>
      <c r="AQ97" s="570"/>
    </row>
    <row r="98" spans="1:43">
      <c r="A98" s="790"/>
      <c r="B98" s="790"/>
      <c r="C98" s="790"/>
      <c r="D98" s="790"/>
      <c r="E98" s="790"/>
      <c r="F98" s="790"/>
      <c r="G98" s="790"/>
      <c r="H98" s="790"/>
      <c r="I98" s="790"/>
      <c r="J98" s="790"/>
      <c r="K98" s="790"/>
      <c r="L98" s="790"/>
      <c r="M98" s="790"/>
      <c r="N98" s="790"/>
      <c r="O98" s="790"/>
      <c r="P98" s="790"/>
      <c r="Q98" s="790"/>
      <c r="R98" s="790"/>
      <c r="S98" s="790"/>
      <c r="T98" s="790"/>
      <c r="U98" s="790"/>
      <c r="V98" s="790"/>
      <c r="W98" s="790"/>
      <c r="X98" s="790"/>
      <c r="Y98" s="790"/>
      <c r="Z98" s="790"/>
      <c r="AA98" s="790"/>
      <c r="AB98" s="790"/>
      <c r="AC98" s="790"/>
      <c r="AD98" s="790"/>
      <c r="AE98" s="790"/>
      <c r="AF98" s="790"/>
      <c r="AG98" s="790"/>
      <c r="AH98" s="790"/>
      <c r="AI98" s="790"/>
      <c r="AJ98" s="790"/>
      <c r="AK98" s="790"/>
      <c r="AL98" s="790"/>
      <c r="AM98" s="790"/>
      <c r="AN98" s="790"/>
      <c r="AO98" s="790"/>
      <c r="AP98" s="790"/>
      <c r="AQ98" s="570"/>
    </row>
    <row r="99" spans="1:43">
      <c r="A99" s="790"/>
      <c r="B99" s="790"/>
      <c r="C99" s="790"/>
      <c r="D99" s="790"/>
      <c r="E99" s="790"/>
      <c r="F99" s="790"/>
      <c r="G99" s="790"/>
      <c r="H99" s="790"/>
      <c r="I99" s="790"/>
      <c r="J99" s="790"/>
      <c r="K99" s="790"/>
      <c r="L99" s="790"/>
      <c r="M99" s="790"/>
      <c r="N99" s="790"/>
      <c r="O99" s="790"/>
      <c r="P99" s="790"/>
      <c r="Q99" s="790"/>
      <c r="R99" s="790"/>
      <c r="S99" s="790"/>
      <c r="T99" s="790"/>
      <c r="U99" s="790"/>
      <c r="V99" s="790"/>
      <c r="W99" s="790"/>
      <c r="X99" s="790"/>
      <c r="Y99" s="790"/>
      <c r="Z99" s="790"/>
      <c r="AA99" s="790"/>
      <c r="AB99" s="790"/>
      <c r="AC99" s="790"/>
      <c r="AD99" s="790"/>
      <c r="AE99" s="790"/>
      <c r="AF99" s="790"/>
      <c r="AG99" s="790"/>
      <c r="AH99" s="790"/>
      <c r="AI99" s="790"/>
      <c r="AJ99" s="790"/>
      <c r="AK99" s="790"/>
      <c r="AL99" s="790"/>
      <c r="AM99" s="790"/>
      <c r="AN99" s="790"/>
      <c r="AO99" s="790"/>
      <c r="AP99" s="790"/>
      <c r="AQ99" s="570"/>
    </row>
    <row r="100" spans="1:43">
      <c r="A100" s="790"/>
      <c r="B100" s="790"/>
      <c r="C100" s="790"/>
      <c r="D100" s="790"/>
      <c r="E100" s="790"/>
      <c r="F100" s="790"/>
      <c r="G100" s="790"/>
      <c r="H100" s="790"/>
      <c r="I100" s="790"/>
      <c r="J100" s="790"/>
      <c r="K100" s="790"/>
      <c r="L100" s="790"/>
      <c r="M100" s="790"/>
      <c r="N100" s="790"/>
      <c r="O100" s="790"/>
      <c r="P100" s="790"/>
      <c r="Q100" s="790"/>
      <c r="R100" s="790"/>
      <c r="S100" s="790"/>
      <c r="T100" s="790"/>
      <c r="U100" s="790"/>
      <c r="V100" s="790"/>
      <c r="W100" s="790"/>
      <c r="X100" s="790"/>
      <c r="Y100" s="790"/>
      <c r="Z100" s="790"/>
      <c r="AA100" s="790"/>
      <c r="AB100" s="790"/>
      <c r="AC100" s="790"/>
      <c r="AD100" s="790"/>
      <c r="AE100" s="790"/>
      <c r="AF100" s="790"/>
      <c r="AG100" s="790"/>
      <c r="AH100" s="790"/>
      <c r="AI100" s="790"/>
      <c r="AJ100" s="790"/>
      <c r="AK100" s="790"/>
      <c r="AL100" s="790"/>
      <c r="AM100" s="790"/>
      <c r="AN100" s="790"/>
      <c r="AO100" s="790"/>
      <c r="AP100" s="790"/>
      <c r="AQ100" s="570"/>
    </row>
    <row r="101" spans="1:43">
      <c r="A101" s="790"/>
      <c r="B101" s="790"/>
      <c r="C101" s="790"/>
      <c r="D101" s="790"/>
      <c r="E101" s="790"/>
      <c r="F101" s="790"/>
      <c r="G101" s="790"/>
      <c r="H101" s="790"/>
      <c r="I101" s="790"/>
      <c r="J101" s="790"/>
      <c r="K101" s="790"/>
      <c r="L101" s="790"/>
      <c r="M101" s="790"/>
      <c r="N101" s="790"/>
      <c r="O101" s="790"/>
      <c r="P101" s="790"/>
      <c r="Q101" s="790"/>
      <c r="R101" s="790"/>
      <c r="S101" s="790"/>
      <c r="T101" s="790"/>
      <c r="U101" s="790"/>
      <c r="V101" s="790"/>
      <c r="W101" s="790"/>
      <c r="X101" s="790"/>
      <c r="Y101" s="790"/>
      <c r="Z101" s="790"/>
      <c r="AA101" s="790"/>
      <c r="AB101" s="790"/>
      <c r="AC101" s="790"/>
      <c r="AD101" s="790"/>
      <c r="AE101" s="790"/>
      <c r="AF101" s="790"/>
      <c r="AG101" s="790"/>
      <c r="AH101" s="790"/>
      <c r="AI101" s="790"/>
      <c r="AJ101" s="790"/>
      <c r="AK101" s="790"/>
      <c r="AL101" s="790"/>
      <c r="AM101" s="790"/>
      <c r="AN101" s="790"/>
      <c r="AO101" s="790"/>
      <c r="AP101" s="790"/>
      <c r="AQ101" s="570"/>
    </row>
    <row r="102" spans="1:43">
      <c r="A102" s="790"/>
      <c r="B102" s="790"/>
      <c r="C102" s="790"/>
      <c r="D102" s="790"/>
      <c r="E102" s="790"/>
      <c r="F102" s="790"/>
      <c r="G102" s="790"/>
      <c r="H102" s="790"/>
      <c r="I102" s="790"/>
      <c r="J102" s="790"/>
      <c r="K102" s="790"/>
      <c r="L102" s="790"/>
      <c r="M102" s="790"/>
      <c r="N102" s="790"/>
      <c r="O102" s="790"/>
      <c r="P102" s="790"/>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570"/>
    </row>
    <row r="103" spans="1:43">
      <c r="A103" s="790"/>
      <c r="B103" s="790"/>
      <c r="C103" s="790"/>
      <c r="D103" s="790"/>
      <c r="E103" s="790"/>
      <c r="F103" s="790"/>
      <c r="G103" s="790"/>
      <c r="H103" s="790"/>
      <c r="I103" s="790"/>
      <c r="J103" s="790"/>
      <c r="K103" s="790"/>
      <c r="L103" s="790"/>
      <c r="M103" s="790"/>
      <c r="N103" s="790"/>
      <c r="O103" s="790"/>
      <c r="P103" s="790"/>
      <c r="Q103" s="790"/>
      <c r="R103" s="790"/>
      <c r="S103" s="790"/>
      <c r="T103" s="790"/>
      <c r="U103" s="790"/>
      <c r="V103" s="790"/>
      <c r="W103" s="790"/>
      <c r="X103" s="790"/>
      <c r="Y103" s="790"/>
      <c r="Z103" s="790"/>
      <c r="AA103" s="790"/>
      <c r="AB103" s="790"/>
      <c r="AC103" s="790"/>
      <c r="AD103" s="790"/>
      <c r="AE103" s="790"/>
      <c r="AF103" s="790"/>
      <c r="AG103" s="790"/>
      <c r="AH103" s="790"/>
      <c r="AI103" s="790"/>
      <c r="AJ103" s="790"/>
      <c r="AK103" s="790"/>
      <c r="AL103" s="790"/>
      <c r="AM103" s="790"/>
      <c r="AN103" s="790"/>
      <c r="AO103" s="790"/>
      <c r="AP103" s="790"/>
      <c r="AQ103" s="570"/>
    </row>
    <row r="104" spans="1:43">
      <c r="A104" s="790"/>
      <c r="B104" s="790"/>
      <c r="C104" s="790"/>
      <c r="D104" s="790"/>
      <c r="E104" s="790"/>
      <c r="F104" s="790"/>
      <c r="G104" s="790"/>
      <c r="H104" s="790"/>
      <c r="I104" s="790"/>
      <c r="J104" s="790"/>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570"/>
    </row>
    <row r="105" spans="1:43">
      <c r="A105" s="790"/>
      <c r="B105" s="790"/>
      <c r="C105" s="790"/>
      <c r="D105" s="790"/>
      <c r="E105" s="790"/>
      <c r="F105" s="790"/>
      <c r="G105" s="790"/>
      <c r="H105" s="790"/>
      <c r="I105" s="790"/>
      <c r="J105" s="790"/>
      <c r="K105" s="790"/>
      <c r="L105" s="790"/>
      <c r="M105" s="790"/>
      <c r="N105" s="790"/>
      <c r="O105" s="790"/>
      <c r="P105" s="790"/>
      <c r="Q105" s="790"/>
      <c r="R105" s="790"/>
      <c r="S105" s="790"/>
      <c r="T105" s="790"/>
      <c r="U105" s="790"/>
      <c r="V105" s="790"/>
      <c r="W105" s="790"/>
      <c r="X105" s="790"/>
      <c r="Y105" s="790"/>
      <c r="Z105" s="790"/>
      <c r="AA105" s="790"/>
      <c r="AB105" s="790"/>
      <c r="AC105" s="790"/>
      <c r="AD105" s="790"/>
      <c r="AE105" s="790"/>
      <c r="AF105" s="790"/>
      <c r="AG105" s="790"/>
      <c r="AH105" s="790"/>
      <c r="AI105" s="790"/>
      <c r="AJ105" s="790"/>
      <c r="AK105" s="790"/>
      <c r="AL105" s="790"/>
      <c r="AM105" s="790"/>
      <c r="AN105" s="790"/>
      <c r="AO105" s="790"/>
      <c r="AP105" s="790"/>
      <c r="AQ105" s="570"/>
    </row>
    <row r="106" spans="1:43">
      <c r="A106" s="790"/>
      <c r="B106" s="790"/>
      <c r="C106" s="790"/>
      <c r="D106" s="790"/>
      <c r="E106" s="790"/>
      <c r="F106" s="790"/>
      <c r="G106" s="790"/>
      <c r="H106" s="790"/>
      <c r="I106" s="790"/>
      <c r="J106" s="790"/>
      <c r="K106" s="790"/>
      <c r="L106" s="790"/>
      <c r="M106" s="790"/>
      <c r="N106" s="790"/>
      <c r="O106" s="790"/>
      <c r="P106" s="790"/>
      <c r="Q106" s="790"/>
      <c r="R106" s="790"/>
      <c r="S106" s="790"/>
      <c r="T106" s="790"/>
      <c r="U106" s="790"/>
      <c r="V106" s="790"/>
      <c r="W106" s="790"/>
      <c r="X106" s="790"/>
      <c r="Y106" s="790"/>
      <c r="Z106" s="790"/>
      <c r="AA106" s="790"/>
      <c r="AB106" s="790"/>
      <c r="AC106" s="790"/>
      <c r="AD106" s="790"/>
      <c r="AE106" s="790"/>
      <c r="AF106" s="790"/>
      <c r="AG106" s="790"/>
      <c r="AH106" s="790"/>
      <c r="AI106" s="790"/>
      <c r="AJ106" s="790"/>
      <c r="AK106" s="790"/>
      <c r="AL106" s="790"/>
      <c r="AM106" s="790"/>
      <c r="AN106" s="790"/>
      <c r="AO106" s="790"/>
      <c r="AP106" s="790"/>
      <c r="AQ106" s="570"/>
    </row>
    <row r="107" spans="1:43">
      <c r="A107" s="790"/>
      <c r="B107" s="790"/>
      <c r="C107" s="790"/>
      <c r="D107" s="790"/>
      <c r="E107" s="790"/>
      <c r="F107" s="790"/>
      <c r="G107" s="790"/>
      <c r="H107" s="790"/>
      <c r="I107" s="790"/>
      <c r="J107" s="790"/>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0"/>
      <c r="AQ107" s="570"/>
    </row>
    <row r="108" spans="1:43">
      <c r="A108" s="790"/>
      <c r="B108" s="790"/>
      <c r="C108" s="790"/>
      <c r="D108" s="790"/>
      <c r="E108" s="790"/>
      <c r="F108" s="790"/>
      <c r="G108" s="790"/>
      <c r="H108" s="790"/>
      <c r="I108" s="790"/>
      <c r="J108" s="790"/>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570"/>
    </row>
    <row r="109" spans="1:43">
      <c r="A109" s="790"/>
      <c r="B109" s="790"/>
      <c r="C109" s="790"/>
      <c r="D109" s="790"/>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c r="AM109" s="790"/>
      <c r="AN109" s="790"/>
      <c r="AO109" s="790"/>
      <c r="AP109" s="790"/>
      <c r="AQ109" s="570"/>
    </row>
    <row r="110" spans="1:43">
      <c r="A110" s="790"/>
      <c r="B110" s="790"/>
      <c r="C110" s="790"/>
      <c r="D110" s="790"/>
      <c r="E110" s="790"/>
      <c r="F110" s="790"/>
      <c r="G110" s="790"/>
      <c r="H110" s="790"/>
      <c r="I110" s="790"/>
      <c r="J110" s="790"/>
      <c r="K110" s="790"/>
      <c r="L110" s="790"/>
      <c r="M110" s="790"/>
      <c r="N110" s="790"/>
      <c r="O110" s="790"/>
      <c r="P110" s="790"/>
      <c r="Q110" s="790"/>
      <c r="R110" s="790"/>
      <c r="S110" s="790"/>
      <c r="T110" s="790"/>
      <c r="U110" s="790"/>
      <c r="V110" s="790"/>
      <c r="W110" s="790"/>
      <c r="X110" s="790"/>
      <c r="Y110" s="790"/>
      <c r="Z110" s="790"/>
      <c r="AA110" s="790"/>
      <c r="AB110" s="790"/>
      <c r="AC110" s="790"/>
      <c r="AD110" s="790"/>
      <c r="AE110" s="790"/>
      <c r="AF110" s="790"/>
      <c r="AG110" s="790"/>
      <c r="AH110" s="790"/>
      <c r="AI110" s="790"/>
      <c r="AJ110" s="790"/>
      <c r="AK110" s="790"/>
      <c r="AL110" s="790"/>
      <c r="AM110" s="790"/>
      <c r="AN110" s="790"/>
      <c r="AO110" s="790"/>
      <c r="AP110" s="790"/>
      <c r="AQ110" s="570"/>
    </row>
    <row r="111" spans="1:43">
      <c r="A111" s="790"/>
      <c r="B111" s="790"/>
      <c r="C111" s="790"/>
      <c r="D111" s="790"/>
      <c r="E111" s="790"/>
      <c r="F111" s="790"/>
      <c r="G111" s="790"/>
      <c r="H111" s="790"/>
      <c r="I111" s="790"/>
      <c r="J111" s="790"/>
      <c r="K111" s="790"/>
      <c r="L111" s="790"/>
      <c r="M111" s="790"/>
      <c r="N111" s="790"/>
      <c r="O111" s="790"/>
      <c r="P111" s="790"/>
      <c r="Q111" s="790"/>
      <c r="R111" s="790"/>
      <c r="S111" s="790"/>
      <c r="T111" s="790"/>
      <c r="U111" s="790"/>
      <c r="V111" s="790"/>
      <c r="W111" s="790"/>
      <c r="X111" s="790"/>
      <c r="Y111" s="790"/>
      <c r="Z111" s="790"/>
      <c r="AA111" s="790"/>
      <c r="AB111" s="790"/>
      <c r="AC111" s="790"/>
      <c r="AD111" s="790"/>
      <c r="AE111" s="790"/>
      <c r="AF111" s="790"/>
      <c r="AG111" s="790"/>
      <c r="AH111" s="790"/>
      <c r="AI111" s="790"/>
      <c r="AJ111" s="790"/>
      <c r="AK111" s="790"/>
      <c r="AL111" s="790"/>
      <c r="AM111" s="790"/>
      <c r="AN111" s="790"/>
      <c r="AO111" s="790"/>
      <c r="AP111" s="790"/>
      <c r="AQ111" s="570"/>
    </row>
    <row r="112" spans="1:43">
      <c r="A112" s="790"/>
      <c r="B112" s="790"/>
      <c r="C112" s="790"/>
      <c r="D112" s="790"/>
      <c r="E112" s="790"/>
      <c r="F112" s="790"/>
      <c r="G112" s="790"/>
      <c r="H112" s="790"/>
      <c r="I112" s="790"/>
      <c r="J112" s="790"/>
      <c r="K112" s="790"/>
      <c r="L112" s="790"/>
      <c r="M112" s="790"/>
      <c r="N112" s="790"/>
      <c r="O112" s="790"/>
      <c r="P112" s="790"/>
      <c r="Q112" s="790"/>
      <c r="R112" s="790"/>
      <c r="S112" s="790"/>
      <c r="T112" s="790"/>
      <c r="U112" s="790"/>
      <c r="V112" s="790"/>
      <c r="W112" s="790"/>
      <c r="X112" s="790"/>
      <c r="Y112" s="790"/>
      <c r="Z112" s="790"/>
      <c r="AA112" s="790"/>
      <c r="AB112" s="790"/>
      <c r="AC112" s="790"/>
      <c r="AD112" s="790"/>
      <c r="AE112" s="790"/>
      <c r="AF112" s="790"/>
      <c r="AG112" s="790"/>
      <c r="AH112" s="790"/>
      <c r="AI112" s="790"/>
      <c r="AJ112" s="790"/>
      <c r="AK112" s="790"/>
      <c r="AL112" s="790"/>
      <c r="AM112" s="790"/>
      <c r="AN112" s="790"/>
      <c r="AO112" s="790"/>
      <c r="AP112" s="790"/>
      <c r="AQ112" s="570"/>
    </row>
    <row r="113" spans="1:43">
      <c r="A113" s="790"/>
      <c r="B113" s="790"/>
      <c r="C113" s="790"/>
      <c r="D113" s="790"/>
      <c r="E113" s="790"/>
      <c r="F113" s="790"/>
      <c r="G113" s="790"/>
      <c r="H113" s="790"/>
      <c r="I113" s="790"/>
      <c r="J113" s="790"/>
      <c r="K113" s="790"/>
      <c r="L113" s="790"/>
      <c r="M113" s="790"/>
      <c r="N113" s="790"/>
      <c r="O113" s="790"/>
      <c r="P113" s="790"/>
      <c r="Q113" s="790"/>
      <c r="R113" s="790"/>
      <c r="S113" s="790"/>
      <c r="T113" s="790"/>
      <c r="U113" s="790"/>
      <c r="V113" s="790"/>
      <c r="W113" s="790"/>
      <c r="X113" s="790"/>
      <c r="Y113" s="790"/>
      <c r="Z113" s="790"/>
      <c r="AA113" s="790"/>
      <c r="AB113" s="790"/>
      <c r="AC113" s="790"/>
      <c r="AD113" s="790"/>
      <c r="AE113" s="790"/>
      <c r="AF113" s="790"/>
      <c r="AG113" s="790"/>
      <c r="AH113" s="790"/>
      <c r="AI113" s="790"/>
      <c r="AJ113" s="790"/>
      <c r="AK113" s="790"/>
      <c r="AL113" s="790"/>
      <c r="AM113" s="790"/>
      <c r="AN113" s="790"/>
      <c r="AO113" s="790"/>
      <c r="AP113" s="790"/>
      <c r="AQ113" s="570"/>
    </row>
    <row r="114" spans="1:43">
      <c r="A114" s="790"/>
      <c r="B114" s="790"/>
      <c r="C114" s="790"/>
      <c r="D114" s="790"/>
      <c r="E114" s="790"/>
      <c r="F114" s="790"/>
      <c r="G114" s="790"/>
      <c r="H114" s="790"/>
      <c r="I114" s="790"/>
      <c r="J114" s="790"/>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570"/>
    </row>
    <row r="115" spans="1:43">
      <c r="A115" s="790"/>
      <c r="B115" s="790"/>
      <c r="C115" s="790"/>
      <c r="D115" s="790"/>
      <c r="E115" s="790"/>
      <c r="F115" s="790"/>
      <c r="G115" s="790"/>
      <c r="H115" s="790"/>
      <c r="I115" s="790"/>
      <c r="J115" s="790"/>
      <c r="K115" s="790"/>
      <c r="L115" s="790"/>
      <c r="M115" s="790"/>
      <c r="N115" s="790"/>
      <c r="O115" s="790"/>
      <c r="P115" s="790"/>
      <c r="Q115" s="790"/>
      <c r="R115" s="790"/>
      <c r="S115" s="790"/>
      <c r="T115" s="790"/>
      <c r="U115" s="790"/>
      <c r="V115" s="790"/>
      <c r="W115" s="790"/>
      <c r="X115" s="790"/>
      <c r="Y115" s="790"/>
      <c r="Z115" s="790"/>
      <c r="AA115" s="790"/>
      <c r="AB115" s="790"/>
      <c r="AC115" s="790"/>
      <c r="AD115" s="790"/>
      <c r="AE115" s="790"/>
      <c r="AF115" s="790"/>
      <c r="AG115" s="790"/>
      <c r="AH115" s="790"/>
      <c r="AI115" s="790"/>
      <c r="AJ115" s="790"/>
      <c r="AK115" s="790"/>
      <c r="AL115" s="790"/>
      <c r="AM115" s="790"/>
      <c r="AN115" s="790"/>
      <c r="AO115" s="790"/>
      <c r="AP115" s="790"/>
      <c r="AQ115" s="570"/>
    </row>
    <row r="116" spans="1:43">
      <c r="A116" s="790"/>
      <c r="B116" s="790"/>
      <c r="C116" s="790"/>
      <c r="D116" s="790"/>
      <c r="E116" s="790"/>
      <c r="F116" s="790"/>
      <c r="G116" s="790"/>
      <c r="H116" s="790"/>
      <c r="I116" s="790"/>
      <c r="J116" s="790"/>
      <c r="K116" s="790"/>
      <c r="L116" s="790"/>
      <c r="M116" s="790"/>
      <c r="N116" s="790"/>
      <c r="O116" s="790"/>
      <c r="P116" s="790"/>
      <c r="Q116" s="790"/>
      <c r="R116" s="790"/>
      <c r="S116" s="790"/>
      <c r="T116" s="790"/>
      <c r="U116" s="790"/>
      <c r="V116" s="790"/>
      <c r="W116" s="790"/>
      <c r="X116" s="790"/>
      <c r="Y116" s="790"/>
      <c r="Z116" s="790"/>
      <c r="AA116" s="790"/>
      <c r="AB116" s="790"/>
      <c r="AC116" s="790"/>
      <c r="AD116" s="790"/>
      <c r="AE116" s="790"/>
      <c r="AF116" s="790"/>
      <c r="AG116" s="790"/>
      <c r="AH116" s="790"/>
      <c r="AI116" s="790"/>
      <c r="AJ116" s="790"/>
      <c r="AK116" s="790"/>
      <c r="AL116" s="790"/>
      <c r="AM116" s="790"/>
      <c r="AN116" s="790"/>
      <c r="AO116" s="790"/>
      <c r="AP116" s="790"/>
      <c r="AQ116" s="570"/>
    </row>
    <row r="117" spans="1:43">
      <c r="A117" s="790"/>
      <c r="B117" s="790"/>
      <c r="C117" s="790"/>
      <c r="D117" s="790"/>
      <c r="E117" s="790"/>
      <c r="F117" s="790"/>
      <c r="G117" s="790"/>
      <c r="H117" s="790"/>
      <c r="I117" s="790"/>
      <c r="J117" s="790"/>
      <c r="K117" s="790"/>
      <c r="L117" s="790"/>
      <c r="M117" s="790"/>
      <c r="N117" s="790"/>
      <c r="O117" s="790"/>
      <c r="P117" s="790"/>
      <c r="Q117" s="790"/>
      <c r="R117" s="790"/>
      <c r="S117" s="790"/>
      <c r="T117" s="790"/>
      <c r="U117" s="790"/>
      <c r="V117" s="790"/>
      <c r="W117" s="790"/>
      <c r="X117" s="790"/>
      <c r="Y117" s="790"/>
      <c r="Z117" s="790"/>
      <c r="AA117" s="790"/>
      <c r="AB117" s="790"/>
      <c r="AC117" s="790"/>
      <c r="AD117" s="790"/>
      <c r="AE117" s="790"/>
      <c r="AF117" s="790"/>
      <c r="AG117" s="790"/>
      <c r="AH117" s="790"/>
      <c r="AI117" s="790"/>
      <c r="AJ117" s="790"/>
      <c r="AK117" s="790"/>
      <c r="AL117" s="790"/>
      <c r="AM117" s="790"/>
      <c r="AN117" s="790"/>
      <c r="AO117" s="790"/>
      <c r="AP117" s="790"/>
      <c r="AQ117" s="570"/>
    </row>
    <row r="118" spans="1:43">
      <c r="A118" s="790"/>
      <c r="B118" s="790"/>
      <c r="C118" s="790"/>
      <c r="D118" s="790"/>
      <c r="E118" s="790"/>
      <c r="F118" s="790"/>
      <c r="G118" s="790"/>
      <c r="H118" s="790"/>
      <c r="I118" s="790"/>
      <c r="J118" s="790"/>
      <c r="K118" s="790"/>
      <c r="L118" s="790"/>
      <c r="M118" s="790"/>
      <c r="N118" s="790"/>
      <c r="O118" s="790"/>
      <c r="P118" s="790"/>
      <c r="Q118" s="790"/>
      <c r="R118" s="790"/>
      <c r="S118" s="790"/>
      <c r="T118" s="790"/>
      <c r="U118" s="790"/>
      <c r="V118" s="790"/>
      <c r="W118" s="790"/>
      <c r="X118" s="790"/>
      <c r="Y118" s="790"/>
      <c r="Z118" s="790"/>
      <c r="AA118" s="790"/>
      <c r="AB118" s="790"/>
      <c r="AC118" s="790"/>
      <c r="AD118" s="790"/>
      <c r="AE118" s="790"/>
      <c r="AF118" s="790"/>
      <c r="AG118" s="790"/>
      <c r="AH118" s="790"/>
      <c r="AI118" s="790"/>
      <c r="AJ118" s="790"/>
      <c r="AK118" s="790"/>
      <c r="AL118" s="790"/>
      <c r="AM118" s="790"/>
      <c r="AN118" s="790"/>
      <c r="AO118" s="790"/>
      <c r="AP118" s="790"/>
      <c r="AQ118" s="570"/>
    </row>
    <row r="119" spans="1:43">
      <c r="A119" s="790"/>
      <c r="B119" s="790"/>
      <c r="C119" s="790"/>
      <c r="D119" s="790"/>
      <c r="E119" s="790"/>
      <c r="F119" s="790"/>
      <c r="G119" s="790"/>
      <c r="H119" s="790"/>
      <c r="I119" s="790"/>
      <c r="J119" s="790"/>
      <c r="K119" s="790"/>
      <c r="L119" s="790"/>
      <c r="M119" s="790"/>
      <c r="N119" s="790"/>
      <c r="O119" s="790"/>
      <c r="P119" s="790"/>
      <c r="Q119" s="790"/>
      <c r="R119" s="790"/>
      <c r="S119" s="790"/>
      <c r="T119" s="790"/>
      <c r="U119" s="790"/>
      <c r="V119" s="790"/>
      <c r="W119" s="790"/>
      <c r="X119" s="790"/>
      <c r="Y119" s="790"/>
      <c r="Z119" s="790"/>
      <c r="AA119" s="790"/>
      <c r="AB119" s="790"/>
      <c r="AC119" s="790"/>
      <c r="AD119" s="790"/>
      <c r="AE119" s="790"/>
      <c r="AF119" s="790"/>
      <c r="AG119" s="790"/>
      <c r="AH119" s="790"/>
      <c r="AI119" s="790"/>
      <c r="AJ119" s="790"/>
      <c r="AK119" s="790"/>
      <c r="AL119" s="790"/>
      <c r="AM119" s="790"/>
      <c r="AN119" s="790"/>
      <c r="AO119" s="790"/>
      <c r="AP119" s="790"/>
      <c r="AQ119" s="570"/>
    </row>
    <row r="120" spans="1:43">
      <c r="A120" s="790"/>
      <c r="B120" s="790"/>
      <c r="C120" s="790"/>
      <c r="D120" s="790"/>
      <c r="E120" s="790"/>
      <c r="F120" s="790"/>
      <c r="G120" s="790"/>
      <c r="H120" s="790"/>
      <c r="I120" s="790"/>
      <c r="J120" s="790"/>
      <c r="K120" s="790"/>
      <c r="L120" s="790"/>
      <c r="M120" s="790"/>
      <c r="N120" s="790"/>
      <c r="O120" s="790"/>
      <c r="P120" s="790"/>
      <c r="Q120" s="790"/>
      <c r="R120" s="790"/>
      <c r="S120" s="790"/>
      <c r="T120" s="790"/>
      <c r="U120" s="790"/>
      <c r="V120" s="790"/>
      <c r="W120" s="790"/>
      <c r="X120" s="790"/>
      <c r="Y120" s="790"/>
      <c r="Z120" s="790"/>
      <c r="AA120" s="790"/>
      <c r="AB120" s="790"/>
      <c r="AC120" s="790"/>
      <c r="AD120" s="790"/>
      <c r="AE120" s="790"/>
      <c r="AF120" s="790"/>
      <c r="AG120" s="790"/>
      <c r="AH120" s="790"/>
      <c r="AI120" s="790"/>
      <c r="AJ120" s="790"/>
      <c r="AK120" s="790"/>
      <c r="AL120" s="790"/>
      <c r="AM120" s="790"/>
      <c r="AN120" s="790"/>
      <c r="AO120" s="790"/>
      <c r="AP120" s="790"/>
      <c r="AQ120" s="570"/>
    </row>
    <row r="121" spans="1:43">
      <c r="A121" s="790"/>
      <c r="B121" s="790"/>
      <c r="C121" s="790"/>
      <c r="D121" s="790"/>
      <c r="E121" s="790"/>
      <c r="F121" s="790"/>
      <c r="G121" s="790"/>
      <c r="H121" s="790"/>
      <c r="I121" s="790"/>
      <c r="J121" s="790"/>
      <c r="K121" s="790"/>
      <c r="L121" s="790"/>
      <c r="M121" s="790"/>
      <c r="N121" s="790"/>
      <c r="O121" s="790"/>
      <c r="P121" s="790"/>
      <c r="Q121" s="790"/>
      <c r="R121" s="790"/>
      <c r="S121" s="790"/>
      <c r="T121" s="790"/>
      <c r="U121" s="790"/>
      <c r="V121" s="790"/>
      <c r="W121" s="790"/>
      <c r="X121" s="790"/>
      <c r="Y121" s="790"/>
      <c r="Z121" s="790"/>
      <c r="AA121" s="790"/>
      <c r="AB121" s="790"/>
      <c r="AC121" s="790"/>
      <c r="AD121" s="790"/>
      <c r="AE121" s="790"/>
      <c r="AF121" s="790"/>
      <c r="AG121" s="790"/>
      <c r="AH121" s="790"/>
      <c r="AI121" s="790"/>
      <c r="AJ121" s="790"/>
      <c r="AK121" s="790"/>
      <c r="AL121" s="790"/>
      <c r="AM121" s="790"/>
      <c r="AN121" s="790"/>
      <c r="AO121" s="790"/>
      <c r="AP121" s="790"/>
      <c r="AQ121" s="570"/>
    </row>
    <row r="122" spans="1:43">
      <c r="A122" s="790"/>
      <c r="B122" s="790"/>
      <c r="C122" s="790"/>
      <c r="D122" s="790"/>
      <c r="E122" s="790"/>
      <c r="F122" s="790"/>
      <c r="G122" s="790"/>
      <c r="H122" s="790"/>
      <c r="I122" s="790"/>
      <c r="J122" s="790"/>
      <c r="K122" s="790"/>
      <c r="L122" s="790"/>
      <c r="M122" s="790"/>
      <c r="N122" s="790"/>
      <c r="O122" s="790"/>
      <c r="P122" s="790"/>
      <c r="Q122" s="790"/>
      <c r="R122" s="790"/>
      <c r="S122" s="790"/>
      <c r="T122" s="790"/>
      <c r="U122" s="790"/>
      <c r="V122" s="790"/>
      <c r="W122" s="790"/>
      <c r="X122" s="790"/>
      <c r="Y122" s="790"/>
      <c r="Z122" s="790"/>
      <c r="AA122" s="790"/>
      <c r="AB122" s="790"/>
      <c r="AC122" s="790"/>
      <c r="AD122" s="790"/>
      <c r="AE122" s="790"/>
      <c r="AF122" s="790"/>
      <c r="AG122" s="790"/>
      <c r="AH122" s="790"/>
      <c r="AI122" s="790"/>
      <c r="AJ122" s="790"/>
      <c r="AK122" s="790"/>
      <c r="AL122" s="790"/>
      <c r="AM122" s="790"/>
      <c r="AN122" s="790"/>
      <c r="AO122" s="790"/>
      <c r="AP122" s="790"/>
      <c r="AQ122" s="570"/>
    </row>
    <row r="123" spans="1:43">
      <c r="A123" s="570"/>
      <c r="B123" s="570"/>
      <c r="C123" s="570"/>
      <c r="D123" s="570"/>
      <c r="E123" s="570"/>
      <c r="F123" s="570"/>
      <c r="G123" s="570"/>
      <c r="H123" s="570"/>
      <c r="I123" s="570"/>
      <c r="J123" s="570"/>
      <c r="K123" s="570"/>
      <c r="L123" s="570"/>
      <c r="M123" s="570"/>
      <c r="N123" s="570"/>
      <c r="O123" s="570"/>
      <c r="P123" s="570"/>
      <c r="Q123" s="570"/>
      <c r="R123" s="570"/>
      <c r="S123" s="570"/>
      <c r="T123" s="570"/>
      <c r="U123" s="570"/>
      <c r="V123" s="570"/>
      <c r="W123" s="570"/>
      <c r="X123" s="570"/>
      <c r="Y123" s="570"/>
      <c r="Z123" s="570"/>
      <c r="AA123" s="570"/>
      <c r="AB123" s="570"/>
      <c r="AC123" s="570"/>
      <c r="AD123" s="570"/>
      <c r="AE123" s="570"/>
      <c r="AF123" s="570"/>
      <c r="AG123" s="570"/>
      <c r="AH123" s="570"/>
      <c r="AI123" s="570"/>
      <c r="AJ123" s="570"/>
      <c r="AK123" s="570"/>
      <c r="AL123" s="570"/>
      <c r="AM123" s="570"/>
      <c r="AN123" s="570"/>
      <c r="AO123" s="570"/>
      <c r="AP123" s="570"/>
      <c r="AQ123" s="570"/>
    </row>
  </sheetData>
  <mergeCells count="6">
    <mergeCell ref="E34:H34"/>
    <mergeCell ref="I6:L6"/>
    <mergeCell ref="M6:N6"/>
    <mergeCell ref="I8:K8"/>
    <mergeCell ref="O9:P9"/>
    <mergeCell ref="O21:P21"/>
  </mergeCells>
  <conditionalFormatting sqref="R10:R20 R22:R32">
    <cfRule type="containsText" dxfId="4" priority="6" operator="containsText" text="COMPLETE">
      <formula>NOT(ISERROR(SEARCH("COMPLETE",R10)))</formula>
    </cfRule>
  </conditionalFormatting>
  <conditionalFormatting sqref="H11:H20">
    <cfRule type="containsText" dxfId="3" priority="3" operator="containsText" text="IP (In Progress)">
      <formula>NOT(ISERROR(SEARCH("IP (In Progress)",H11)))</formula>
    </cfRule>
    <cfRule type="containsText" dxfId="2" priority="4" operator="containsText" text="NG (No Grade)">
      <formula>NOT(ISERROR(SEARCH("NG (No Grade)",H11)))</formula>
    </cfRule>
  </conditionalFormatting>
  <conditionalFormatting sqref="H22:H31">
    <cfRule type="containsText" dxfId="1" priority="1" operator="containsText" text="IP (In Progress)">
      <formula>NOT(ISERROR(SEARCH("IP (In Progress)",H22)))</formula>
    </cfRule>
    <cfRule type="containsText" dxfId="0" priority="2" operator="containsText" text="NG (No Grade)">
      <formula>NOT(ISERROR(SEARCH("NG (No Grade)",H22)))</formula>
    </cfRule>
  </conditionalFormatting>
  <dataValidations count="7">
    <dataValidation type="list" allowBlank="1" showInputMessage="1" showErrorMessage="1" sqref="C11:C20">
      <formula1>$AJ$17:$AJ$18</formula1>
    </dataValidation>
    <dataValidation type="list" allowBlank="1" showInputMessage="1" showErrorMessage="1" sqref="M11:M20 M22:M31">
      <formula1>NEW_LETTER</formula1>
    </dataValidation>
    <dataValidation type="list" allowBlank="1" showInputMessage="1" showErrorMessage="1" sqref="H11:H20 H22:H32">
      <formula1>$AE$2:$AE$5</formula1>
    </dataValidation>
    <dataValidation type="list" allowBlank="1" showInputMessage="1" showErrorMessage="1" sqref="O11:O20 O22:O32">
      <formula1>$AJ$10:$AJ$11</formula1>
    </dataValidation>
    <dataValidation type="list" allowBlank="1" showInputMessage="1" showErrorMessage="1" sqref="D11:D20 D22:D32">
      <formula1>OFFSET($AI$34,,,SUM(COUNTA($AI$33:$AI$45)-COUNTIF($AI$33:$AI$45, ""))+1,)</formula1>
    </dataValidation>
    <dataValidation type="decimal" allowBlank="1" showInputMessage="1" showErrorMessage="1" error="Grade must not exceed 100 and must be a positive number." sqref="I11:I20 I22:I32">
      <formula1>0</formula1>
      <formula2>100</formula2>
    </dataValidation>
    <dataValidation type="list" allowBlank="1" showInputMessage="1" showErrorMessage="1" sqref="E11:E20 E22:E32">
      <formula1>ACADEMIC_YEAR</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68A2B9"/>
  </sheetPr>
  <dimension ref="A1:CA112"/>
  <sheetViews>
    <sheetView topLeftCell="C1" zoomScale="80" zoomScaleNormal="80" zoomScalePageLayoutView="70" workbookViewId="0">
      <selection sqref="A1:B1048576"/>
    </sheetView>
  </sheetViews>
  <sheetFormatPr defaultColWidth="9.140625" defaultRowHeight="15"/>
  <cols>
    <col min="1" max="1" width="7.5703125" style="19" hidden="1" customWidth="1"/>
    <col min="2" max="2" width="6.85546875" style="19" hidden="1" customWidth="1"/>
    <col min="3" max="3" width="39.85546875" style="19" customWidth="1"/>
    <col min="4" max="4" width="25.85546875" style="19" bestFit="1" customWidth="1"/>
    <col min="5" max="5" width="17.85546875" style="19" customWidth="1"/>
    <col min="6" max="6" width="18.28515625" style="19" customWidth="1"/>
    <col min="7" max="7" width="24.5703125" style="19" customWidth="1"/>
    <col min="8" max="8" width="26.5703125" style="19" bestFit="1" customWidth="1"/>
    <col min="9" max="9" width="10.42578125" style="19" bestFit="1" customWidth="1"/>
    <col min="10" max="10" width="8.28515625" style="19" customWidth="1"/>
    <col min="11" max="11" width="10.42578125" style="19" bestFit="1" customWidth="1"/>
    <col min="12" max="12" width="8.28515625" style="19" customWidth="1"/>
    <col min="13" max="13" width="17.28515625" style="19" customWidth="1"/>
    <col min="14" max="14" width="30.42578125" style="19" customWidth="1"/>
    <col min="15" max="15" width="10.42578125" style="19" bestFit="1" customWidth="1"/>
    <col min="16" max="16" width="8.28515625" style="19" customWidth="1"/>
    <col min="17" max="17" width="14.28515625" style="19" customWidth="1"/>
    <col min="18" max="22" width="5.7109375" style="19" customWidth="1"/>
    <col min="23" max="23" width="7.5703125" style="19" customWidth="1"/>
    <col min="24" max="28" width="12.85546875" style="19" customWidth="1"/>
    <col min="29" max="29" width="2" style="19" customWidth="1"/>
    <col min="30" max="30" width="2.140625" style="19" customWidth="1"/>
    <col min="31" max="31" width="4" style="19" customWidth="1"/>
    <col min="32" max="32" width="12.42578125" style="19" hidden="1" customWidth="1"/>
    <col min="33" max="33" width="31" style="19" hidden="1" customWidth="1"/>
    <col min="34" max="34" width="30" style="19" hidden="1" customWidth="1"/>
    <col min="35" max="35" width="31" style="19" hidden="1" customWidth="1"/>
    <col min="36" max="38" width="16.85546875" style="19" hidden="1" customWidth="1"/>
    <col min="39" max="39" width="12.28515625" style="19" hidden="1" customWidth="1"/>
    <col min="40" max="40" width="12.140625" style="19" hidden="1" customWidth="1"/>
    <col min="41" max="41" width="24.85546875" style="19" hidden="1" customWidth="1"/>
    <col min="42" max="42" width="73.85546875" style="19" hidden="1" customWidth="1"/>
    <col min="43" max="43" width="33.5703125" style="19" hidden="1" customWidth="1"/>
    <col min="44" max="44" width="30.42578125" style="19" hidden="1" customWidth="1"/>
    <col min="45" max="45" width="19" style="19" hidden="1" customWidth="1"/>
    <col min="46" max="46" width="12.5703125" style="19" hidden="1" customWidth="1"/>
    <col min="47" max="48" width="9.140625" style="19" hidden="1" customWidth="1"/>
    <col min="49" max="50" width="12.5703125" style="19" hidden="1" customWidth="1"/>
    <col min="51" max="54" width="23" style="19" hidden="1" customWidth="1"/>
    <col min="55" max="55" width="23" hidden="1" customWidth="1"/>
    <col min="56" max="57" width="9.140625" style="19" customWidth="1"/>
    <col min="58" max="58" width="9.140625" style="19"/>
    <col min="60" max="72" width="9.140625" style="19"/>
    <col min="74" max="16384" width="9.140625" style="19"/>
  </cols>
  <sheetData>
    <row r="1" spans="1:79">
      <c r="A1" s="39"/>
      <c r="B1" s="199"/>
      <c r="C1" s="606"/>
      <c r="D1" s="606"/>
      <c r="E1" s="606"/>
      <c r="F1" s="606"/>
      <c r="G1" s="606"/>
      <c r="H1" s="606"/>
      <c r="I1" s="606"/>
      <c r="J1" s="606"/>
      <c r="K1" s="606"/>
      <c r="L1" s="565"/>
      <c r="M1" s="565"/>
      <c r="N1" s="565"/>
      <c r="O1" s="565"/>
      <c r="P1" s="565"/>
      <c r="Q1" s="565"/>
      <c r="R1" s="565"/>
      <c r="S1" s="565"/>
      <c r="T1" s="565"/>
      <c r="U1" s="565"/>
      <c r="V1" s="565"/>
      <c r="W1" s="565"/>
      <c r="X1" s="565"/>
      <c r="Y1" s="565"/>
      <c r="Z1" s="565"/>
      <c r="AA1" s="565"/>
      <c r="AB1" s="565"/>
      <c r="AC1" s="565"/>
      <c r="AD1" s="565"/>
      <c r="AE1" s="608"/>
      <c r="AF1" s="17"/>
      <c r="AG1" s="17"/>
      <c r="AH1" s="18"/>
      <c r="AI1" s="259" t="s">
        <v>16688</v>
      </c>
      <c r="AJ1" s="18"/>
      <c r="AK1" s="18"/>
      <c r="AL1" s="18"/>
      <c r="AM1" s="18"/>
      <c r="AN1" s="18"/>
      <c r="AO1" s="18"/>
      <c r="AP1"/>
      <c r="AQ1" s="18"/>
      <c r="AR1" s="18"/>
      <c r="AS1" s="18"/>
      <c r="AT1" s="18"/>
      <c r="AU1" s="18"/>
      <c r="AV1" s="18"/>
      <c r="AW1" s="18"/>
      <c r="AX1" s="18"/>
      <c r="AY1" s="18"/>
      <c r="AZ1" s="18"/>
      <c r="BA1" s="18"/>
      <c r="BB1" s="18"/>
      <c r="BC1">
        <f t="array" ref="BC1:BC109">1</f>
        <v>1</v>
      </c>
      <c r="BD1" s="566"/>
      <c r="BE1" s="566"/>
      <c r="BF1" s="575"/>
      <c r="BG1" s="626"/>
      <c r="BH1" s="575"/>
      <c r="BI1" s="575"/>
      <c r="BJ1" s="575"/>
      <c r="BK1" s="575"/>
      <c r="BL1" s="575"/>
      <c r="BM1" s="575"/>
      <c r="BN1" s="575"/>
      <c r="BO1" s="575"/>
      <c r="BP1" s="575"/>
      <c r="BQ1" s="575"/>
      <c r="BR1" s="575"/>
      <c r="BS1" s="575"/>
      <c r="BT1" s="575"/>
      <c r="BU1" s="626"/>
      <c r="BV1" s="575"/>
      <c r="BW1" s="575"/>
      <c r="BX1" s="575"/>
      <c r="BY1" s="575"/>
      <c r="BZ1" s="575"/>
      <c r="CA1" s="575"/>
    </row>
    <row r="2" spans="1:79" ht="26.25">
      <c r="A2" s="39"/>
      <c r="B2" s="199"/>
      <c r="C2" s="567" t="s">
        <v>16767</v>
      </c>
      <c r="D2" s="569"/>
      <c r="E2" s="569"/>
      <c r="F2" s="569"/>
      <c r="G2" s="569"/>
      <c r="H2" s="569"/>
      <c r="I2" s="569"/>
      <c r="J2" s="569"/>
      <c r="K2" s="569"/>
      <c r="L2" s="565"/>
      <c r="M2" s="565"/>
      <c r="N2" s="565"/>
      <c r="O2" s="565"/>
      <c r="P2" s="565"/>
      <c r="Q2" s="565"/>
      <c r="R2" s="565"/>
      <c r="S2" s="565"/>
      <c r="T2" s="565"/>
      <c r="U2" s="565"/>
      <c r="V2" s="565"/>
      <c r="W2" s="565"/>
      <c r="X2" s="565"/>
      <c r="Y2" s="565"/>
      <c r="Z2" s="565"/>
      <c r="AA2" s="565"/>
      <c r="AB2" s="565"/>
      <c r="AC2" s="565"/>
      <c r="AD2" s="565"/>
      <c r="AE2" s="608"/>
      <c r="AF2" s="17"/>
      <c r="AG2" s="21" t="s">
        <v>16363</v>
      </c>
      <c r="AH2" s="21" t="s">
        <v>15961</v>
      </c>
      <c r="AI2" s="20" t="s">
        <v>16436</v>
      </c>
      <c r="AJ2" s="20" t="s">
        <v>16261</v>
      </c>
      <c r="AK2" s="21" t="s">
        <v>16271</v>
      </c>
      <c r="AL2" s="21" t="s">
        <v>16272</v>
      </c>
      <c r="AM2" s="21" t="s">
        <v>16262</v>
      </c>
      <c r="AN2" s="21" t="s">
        <v>16311</v>
      </c>
      <c r="AO2" s="21" t="s">
        <v>16263</v>
      </c>
      <c r="AP2"/>
      <c r="AQ2" s="21" t="s">
        <v>173</v>
      </c>
      <c r="AR2" s="21" t="s">
        <v>16379</v>
      </c>
      <c r="AS2" s="18"/>
      <c r="AX2" s="18"/>
      <c r="AY2" s="18"/>
      <c r="AZ2" s="18"/>
      <c r="BA2" s="18"/>
      <c r="BB2" s="18"/>
      <c r="BC2">
        <v>1</v>
      </c>
      <c r="BD2" s="566"/>
      <c r="BE2" s="566"/>
      <c r="BF2" s="575"/>
      <c r="BG2" s="626"/>
      <c r="BH2" s="575"/>
      <c r="BI2" s="575"/>
      <c r="BJ2" s="575"/>
      <c r="BK2" s="575"/>
      <c r="BL2" s="575"/>
      <c r="BM2" s="575"/>
      <c r="BN2" s="575"/>
      <c r="BO2" s="575"/>
      <c r="BP2" s="575"/>
      <c r="BQ2" s="575"/>
      <c r="BR2" s="575"/>
      <c r="BS2" s="575"/>
      <c r="BT2" s="575"/>
      <c r="BU2" s="626"/>
      <c r="BV2" s="575"/>
      <c r="BW2" s="575"/>
      <c r="BX2" s="575"/>
      <c r="BY2" s="575"/>
      <c r="BZ2" s="575"/>
      <c r="CA2" s="575"/>
    </row>
    <row r="3" spans="1:79" ht="33.75" customHeight="1">
      <c r="A3" s="39"/>
      <c r="B3" s="199"/>
      <c r="C3" s="867" t="s">
        <v>16335</v>
      </c>
      <c r="D3" s="867"/>
      <c r="E3" s="867"/>
      <c r="F3" s="867"/>
      <c r="G3" s="867"/>
      <c r="H3" s="867"/>
      <c r="I3" s="867"/>
      <c r="J3" s="867"/>
      <c r="K3" s="867"/>
      <c r="L3" s="565"/>
      <c r="M3" s="565"/>
      <c r="N3" s="565"/>
      <c r="O3" s="565"/>
      <c r="P3" s="565"/>
      <c r="Q3" s="565"/>
      <c r="R3" s="565"/>
      <c r="S3" s="565"/>
      <c r="T3" s="565"/>
      <c r="U3" s="565"/>
      <c r="V3" s="565"/>
      <c r="W3" s="565"/>
      <c r="X3" s="565"/>
      <c r="Y3" s="565"/>
      <c r="Z3" s="565"/>
      <c r="AA3" s="565"/>
      <c r="AB3" s="565"/>
      <c r="AC3" s="565"/>
      <c r="AD3" s="565"/>
      <c r="AE3" s="608"/>
      <c r="AF3" s="17"/>
      <c r="AG3" s="24">
        <f>12-(COUNTIF(X10:X21,"COMPLETE")+COUNTIF(X10:X21,""))</f>
        <v>0</v>
      </c>
      <c r="AH3" s="24" t="str">
        <f>IF(COUNTIF(X10:X21, "")&gt;=12, "EMPTY","")</f>
        <v>EMPTY</v>
      </c>
      <c r="AI3" s="23">
        <v>45138</v>
      </c>
      <c r="AJ3" s="23">
        <f ca="1">TODAY()</f>
        <v>44831</v>
      </c>
      <c r="AK3" s="24">
        <f>COUNTIFS(DEGREE_TYPE,"DEC or AEC (CEGEP)",N10:N21,"PROGRAM GRADUATED")+COUNTIFS(DEGREE_TYPE,"French Bacc.",N10:N21,"PROGRAM GRADUATED")</f>
        <v>0</v>
      </c>
      <c r="AL3" s="25">
        <f>IF(AND(OR('USER FORM1'!G10="MD-ROQ-U (Québec resident, university-level)",'USER FORM1'!G10="MD-ROQ-N (Québec resident, non-traditional)",'USER FORM1'!G10="MD-FNIN (First Nations, Inuit)",'USER FORM1'!G10="DMD-QU (Québec resident, university-level)"), AK3&gt;0), "Y",0)</f>
        <v>0</v>
      </c>
      <c r="AM3" s="26" t="str">
        <f>IF(COUNTIF(AM10:AM21,"FALSE")=0, "OK", "END DATE EARLIER THAN START DATE")</f>
        <v>OK</v>
      </c>
      <c r="AN3" s="26" t="str">
        <f>IF(COUNTIF(AN10:AN21,"TRUE")=0, "OK", "END DATE GOES BEYOND JULY 31, 2023")</f>
        <v>OK</v>
      </c>
      <c r="AO3" s="27" t="str">
        <f ca="1">IF(COUNTIF(AQ10:AQ21,"")=12, "OK", "STATUS DOES NOT AGREE WITH END DATE")</f>
        <v>STATUS DOES NOT AGREE WITH END DATE</v>
      </c>
      <c r="AP3"/>
      <c r="AQ3" s="26" t="str">
        <f t="array" ref="AQ3">IFERROR(INDEX(B10:B21, MATCH(1,( "DEC or AEC (CEGEP)"=DEGREE_TYPE)*("PROGRAM GRADUATED"=N10:N21),0)),"")</f>
        <v/>
      </c>
      <c r="AR3" s="26" t="str">
        <f>IFERROR(IF(VLOOKUP('USER FEEDBACK'!F19,'USER FORM2'!A10:N21,6,FALSE)="CANADA", "No","CHECK IF REQUIRES MCAT"), "Missing Information")</f>
        <v>Missing Information</v>
      </c>
      <c r="AS3" s="18"/>
      <c r="AX3" s="18"/>
      <c r="AY3" s="18"/>
      <c r="AZ3" s="18"/>
      <c r="BA3" s="18"/>
      <c r="BB3" s="18"/>
      <c r="BC3">
        <v>1</v>
      </c>
      <c r="BD3" s="566"/>
      <c r="BE3" s="566"/>
      <c r="BF3" s="575"/>
      <c r="BG3" s="626"/>
      <c r="BH3" s="575"/>
      <c r="BI3" s="575"/>
      <c r="BJ3" s="575"/>
      <c r="BK3" s="575"/>
      <c r="BL3" s="575"/>
      <c r="BM3" s="575"/>
      <c r="BN3" s="575"/>
      <c r="BO3" s="575"/>
      <c r="BP3" s="575"/>
      <c r="BQ3" s="575"/>
      <c r="BR3" s="575"/>
      <c r="BS3" s="575"/>
      <c r="BT3" s="575"/>
      <c r="BU3" s="626"/>
      <c r="BV3" s="575"/>
      <c r="BW3" s="575"/>
      <c r="BX3" s="575"/>
      <c r="BY3" s="575"/>
      <c r="BZ3" s="575"/>
      <c r="CA3" s="575"/>
    </row>
    <row r="4" spans="1:79" ht="18.75" customHeight="1">
      <c r="A4" s="39"/>
      <c r="B4"/>
      <c r="C4" s="606"/>
      <c r="D4" s="607"/>
      <c r="E4" s="606"/>
      <c r="F4" s="606"/>
      <c r="G4" s="606"/>
      <c r="H4" s="606"/>
      <c r="I4" s="606"/>
      <c r="J4" s="606"/>
      <c r="K4" s="606"/>
      <c r="L4" s="565"/>
      <c r="M4" s="565"/>
      <c r="N4" s="565"/>
      <c r="O4" s="565"/>
      <c r="P4" s="565"/>
      <c r="Q4" s="565"/>
      <c r="R4" s="565"/>
      <c r="S4" s="565"/>
      <c r="T4" s="565"/>
      <c r="U4" s="565"/>
      <c r="V4" s="565"/>
      <c r="W4" s="565"/>
      <c r="X4" s="565"/>
      <c r="Y4" s="565"/>
      <c r="Z4" s="565"/>
      <c r="AA4" s="565"/>
      <c r="AB4" s="565"/>
      <c r="AC4" s="565"/>
      <c r="AD4" s="565"/>
      <c r="AE4" s="608"/>
      <c r="AF4" s="17"/>
      <c r="AG4" s="17"/>
      <c r="AI4" s="28"/>
      <c r="AJ4" s="18"/>
      <c r="AK4" s="28"/>
      <c r="AL4" s="28"/>
      <c r="AM4" s="18"/>
      <c r="AN4" s="18"/>
      <c r="AO4" s="18"/>
      <c r="AP4" s="18"/>
      <c r="AQ4" s="19" t="str">
        <f>IF(AQ3="", "N", "Y")</f>
        <v>N</v>
      </c>
      <c r="AS4" s="18"/>
      <c r="AT4" s="18"/>
      <c r="AU4" s="18"/>
      <c r="AV4" s="18"/>
      <c r="AW4" s="18"/>
      <c r="AX4" s="18"/>
      <c r="AY4" s="18"/>
      <c r="AZ4" s="18"/>
      <c r="BA4" s="18"/>
      <c r="BB4" s="18"/>
      <c r="BC4">
        <v>1</v>
      </c>
      <c r="BD4" s="566"/>
      <c r="BE4" s="566"/>
      <c r="BF4" s="575"/>
      <c r="BG4" s="626"/>
      <c r="BH4" s="575"/>
      <c r="BI4" s="575"/>
      <c r="BJ4" s="575"/>
      <c r="BK4" s="575"/>
      <c r="BL4" s="575"/>
      <c r="BM4" s="575"/>
      <c r="BN4" s="575"/>
      <c r="BO4" s="575"/>
      <c r="BP4" s="575"/>
      <c r="BQ4" s="575"/>
      <c r="BR4" s="575"/>
      <c r="BS4" s="575"/>
      <c r="BT4" s="575"/>
      <c r="BU4" s="626"/>
      <c r="BV4" s="575"/>
      <c r="BW4" s="575"/>
      <c r="BX4" s="575"/>
      <c r="BY4" s="575"/>
      <c r="BZ4" s="575"/>
      <c r="CA4" s="575"/>
    </row>
    <row r="5" spans="1:79" ht="29.25" customHeight="1">
      <c r="A5" s="39"/>
      <c r="B5"/>
      <c r="C5" s="622" t="str">
        <f ca="1">HYPERLINK($AI$52,"CLICK HERE TO VIEW SAMPLE ENTRIES")</f>
        <v>CLICK HERE TO VIEW SAMPLE ENTRIES</v>
      </c>
      <c r="D5" s="609"/>
      <c r="E5" s="877"/>
      <c r="F5" s="877"/>
      <c r="G5" s="877"/>
      <c r="H5" s="877"/>
      <c r="I5" s="877"/>
      <c r="J5" s="877"/>
      <c r="K5" s="877"/>
      <c r="L5" s="877"/>
      <c r="M5" s="877"/>
      <c r="N5" s="877"/>
      <c r="O5" s="877"/>
      <c r="P5" s="877"/>
      <c r="Q5" s="877"/>
      <c r="R5" s="877"/>
      <c r="S5" s="609"/>
      <c r="T5" s="609"/>
      <c r="U5" s="609"/>
      <c r="V5" s="609"/>
      <c r="W5" s="609"/>
      <c r="X5" s="609"/>
      <c r="Y5" s="609"/>
      <c r="Z5" s="609"/>
      <c r="AA5" s="609"/>
      <c r="AB5" s="609"/>
      <c r="AC5" s="609"/>
      <c r="AD5" s="609"/>
      <c r="AE5" s="610"/>
      <c r="AF5" s="17"/>
      <c r="AG5" s="17"/>
      <c r="AH5" s="29"/>
      <c r="AI5" s="28"/>
      <c r="AJ5" s="28"/>
      <c r="AK5" s="28"/>
      <c r="AL5" s="28"/>
      <c r="AM5" s="18"/>
      <c r="AN5"/>
      <c r="AO5" s="18"/>
      <c r="AP5" s="18"/>
      <c r="AQ5" s="18"/>
      <c r="AR5" s="18"/>
      <c r="AS5" s="18"/>
      <c r="AT5" s="18"/>
      <c r="AU5" s="18"/>
      <c r="AV5" s="18"/>
      <c r="AW5" s="18"/>
      <c r="AX5" s="18"/>
      <c r="AY5" s="18"/>
      <c r="AZ5" s="18"/>
      <c r="BA5" s="18"/>
      <c r="BB5" s="18"/>
      <c r="BC5">
        <v>1</v>
      </c>
      <c r="BD5" s="566"/>
      <c r="BE5" s="566"/>
      <c r="BF5" s="575"/>
      <c r="BG5" s="626"/>
      <c r="BH5" s="575"/>
      <c r="BI5" s="575"/>
      <c r="BJ5" s="575"/>
      <c r="BK5" s="575"/>
      <c r="BL5" s="575"/>
      <c r="BM5" s="575"/>
      <c r="BN5" s="575"/>
      <c r="BO5" s="575"/>
      <c r="BP5" s="575"/>
      <c r="BQ5" s="575"/>
      <c r="BR5" s="575"/>
      <c r="BS5" s="575"/>
      <c r="BT5" s="575"/>
      <c r="BU5" s="626"/>
      <c r="BV5" s="575"/>
      <c r="BW5" s="575"/>
      <c r="BX5" s="575"/>
      <c r="BY5" s="575"/>
      <c r="BZ5" s="575"/>
      <c r="CA5" s="575"/>
    </row>
    <row r="6" spans="1:79">
      <c r="A6" s="39"/>
      <c r="B6"/>
      <c r="C6" s="609"/>
      <c r="D6" s="609"/>
      <c r="E6" s="611"/>
      <c r="F6" s="609"/>
      <c r="G6" s="609"/>
      <c r="H6" s="609"/>
      <c r="I6" s="609"/>
      <c r="J6" s="609"/>
      <c r="K6" s="612"/>
      <c r="L6" s="612"/>
      <c r="M6" s="609"/>
      <c r="N6" s="609"/>
      <c r="O6" s="609"/>
      <c r="P6" s="609"/>
      <c r="Q6" s="612"/>
      <c r="R6" s="609"/>
      <c r="S6" s="609"/>
      <c r="T6" s="609"/>
      <c r="U6" s="609"/>
      <c r="V6" s="609"/>
      <c r="W6" s="609"/>
      <c r="X6" s="609"/>
      <c r="Y6" s="609"/>
      <c r="Z6" s="609"/>
      <c r="AA6" s="609"/>
      <c r="AB6" s="609"/>
      <c r="AC6" s="609"/>
      <c r="AD6" s="609"/>
      <c r="AE6" s="610"/>
      <c r="AF6" s="17"/>
      <c r="AG6" s="17"/>
      <c r="AH6" s="18"/>
      <c r="AI6" s="18"/>
      <c r="AJ6" s="18"/>
      <c r="AK6" s="18"/>
      <c r="AL6" s="18"/>
      <c r="AM6" s="18"/>
      <c r="AN6" s="20" t="s">
        <v>16448</v>
      </c>
      <c r="AO6" s="18"/>
      <c r="AP6" s="18"/>
      <c r="AQ6" s="18"/>
      <c r="AR6" s="20" t="s">
        <v>16446</v>
      </c>
      <c r="AS6" s="20"/>
      <c r="AT6" s="20"/>
      <c r="AU6" s="20"/>
      <c r="AV6" s="20"/>
      <c r="AW6" s="20"/>
      <c r="AX6" s="18"/>
      <c r="AY6" s="18"/>
      <c r="AZ6" s="18"/>
      <c r="BA6" s="18"/>
      <c r="BB6" s="18"/>
      <c r="BC6">
        <v>1</v>
      </c>
      <c r="BD6" s="566"/>
      <c r="BE6" s="566"/>
      <c r="BF6" s="575"/>
      <c r="BG6" s="626"/>
      <c r="BH6" s="575"/>
      <c r="BI6" s="575"/>
      <c r="BJ6" s="575"/>
      <c r="BK6" s="575"/>
      <c r="BL6" s="575"/>
      <c r="BM6" s="575"/>
      <c r="BN6" s="575"/>
      <c r="BO6" s="575"/>
      <c r="BP6" s="575"/>
      <c r="BQ6" s="575"/>
      <c r="BR6" s="575"/>
      <c r="BS6" s="575"/>
      <c r="BT6" s="575"/>
      <c r="BU6" s="626"/>
      <c r="BV6" s="575"/>
      <c r="BW6" s="575"/>
      <c r="BX6" s="575"/>
      <c r="BY6" s="575"/>
      <c r="BZ6" s="575"/>
      <c r="CA6" s="575"/>
    </row>
    <row r="7" spans="1:79" ht="15.75" thickBot="1">
      <c r="A7" s="39"/>
      <c r="B7" s="199"/>
      <c r="C7" s="613"/>
      <c r="D7" s="613"/>
      <c r="E7" s="614"/>
      <c r="F7" s="613"/>
      <c r="G7" s="613"/>
      <c r="H7" s="613"/>
      <c r="I7" s="613"/>
      <c r="J7" s="613"/>
      <c r="K7" s="613"/>
      <c r="L7" s="613"/>
      <c r="M7" s="613"/>
      <c r="N7" s="613"/>
      <c r="O7" s="613"/>
      <c r="P7" s="613"/>
      <c r="Q7" s="613"/>
      <c r="R7" s="609"/>
      <c r="S7" s="609"/>
      <c r="T7" s="609"/>
      <c r="U7" s="615"/>
      <c r="V7" s="615"/>
      <c r="W7" s="615"/>
      <c r="X7" s="615"/>
      <c r="Y7" s="615"/>
      <c r="Z7" s="615"/>
      <c r="AA7" s="609"/>
      <c r="AB7" s="609"/>
      <c r="AC7" s="609"/>
      <c r="AD7" s="609"/>
      <c r="AE7" s="610"/>
      <c r="AF7" s="17"/>
      <c r="AG7" s="17"/>
      <c r="AI7" s="18"/>
      <c r="AJ7" s="18"/>
      <c r="AK7" s="18"/>
      <c r="AL7" s="18"/>
      <c r="AM7" s="18"/>
      <c r="AN7" s="31">
        <v>39</v>
      </c>
      <c r="AO7" s="30"/>
      <c r="AP7" s="30"/>
      <c r="AR7" s="31">
        <v>39</v>
      </c>
      <c r="AS7" s="31">
        <v>40</v>
      </c>
      <c r="AT7" s="31">
        <v>41</v>
      </c>
      <c r="AU7" s="31">
        <v>42</v>
      </c>
      <c r="AV7" s="31"/>
      <c r="AW7" s="31">
        <v>43</v>
      </c>
      <c r="AX7" s="18"/>
      <c r="AY7" s="18"/>
      <c r="AZ7" s="18"/>
      <c r="BA7" s="18"/>
      <c r="BB7" s="18"/>
      <c r="BC7">
        <v>1</v>
      </c>
      <c r="BD7" s="566"/>
      <c r="BE7" s="566"/>
      <c r="BF7" s="575"/>
      <c r="BG7" s="626"/>
      <c r="BH7" s="575"/>
      <c r="BI7" s="575"/>
      <c r="BJ7" s="575"/>
      <c r="BK7" s="575"/>
      <c r="BL7" s="575"/>
      <c r="BM7" s="575"/>
      <c r="BN7" s="575"/>
      <c r="BO7" s="575"/>
      <c r="BP7" s="575"/>
      <c r="BQ7" s="575"/>
      <c r="BR7" s="575"/>
      <c r="BS7" s="575"/>
      <c r="BT7" s="575"/>
      <c r="BU7" s="626"/>
      <c r="BV7" s="575"/>
      <c r="BW7" s="575"/>
      <c r="BX7" s="575"/>
      <c r="BY7" s="575"/>
      <c r="BZ7" s="575"/>
      <c r="CA7" s="575"/>
    </row>
    <row r="8" spans="1:79" ht="105" customHeight="1" thickTop="1" thickBot="1">
      <c r="A8" s="20" t="s">
        <v>16394</v>
      </c>
      <c r="B8" s="20" t="s">
        <v>16393</v>
      </c>
      <c r="C8" s="596" t="s">
        <v>15984</v>
      </c>
      <c r="D8" s="596" t="s">
        <v>16161</v>
      </c>
      <c r="E8" s="597" t="s">
        <v>16405</v>
      </c>
      <c r="F8" s="597" t="s">
        <v>16404</v>
      </c>
      <c r="G8" s="597" t="s">
        <v>16084</v>
      </c>
      <c r="H8" s="597" t="s">
        <v>15970</v>
      </c>
      <c r="I8" s="865" t="s">
        <v>16418</v>
      </c>
      <c r="J8" s="866"/>
      <c r="K8" s="865" t="s">
        <v>16419</v>
      </c>
      <c r="L8" s="866"/>
      <c r="M8" s="597" t="s">
        <v>16105</v>
      </c>
      <c r="N8" s="596" t="s">
        <v>175</v>
      </c>
      <c r="O8" s="865" t="s">
        <v>16420</v>
      </c>
      <c r="P8" s="866"/>
      <c r="Q8" s="598" t="s">
        <v>185</v>
      </c>
      <c r="R8" s="599" t="s">
        <v>16014</v>
      </c>
      <c r="S8" s="599" t="s">
        <v>16013</v>
      </c>
      <c r="T8" s="599" t="s">
        <v>16012</v>
      </c>
      <c r="U8" s="600" t="s">
        <v>16015</v>
      </c>
      <c r="V8" s="601" t="s">
        <v>16395</v>
      </c>
      <c r="W8" s="565"/>
      <c r="X8" s="609"/>
      <c r="Y8" s="609"/>
      <c r="Z8" s="609"/>
      <c r="AA8" s="609"/>
      <c r="AB8" s="609"/>
      <c r="AC8" s="609"/>
      <c r="AD8" s="609"/>
      <c r="AE8" s="610"/>
      <c r="AF8" s="32" t="s">
        <v>729</v>
      </c>
      <c r="AG8" s="33" t="s">
        <v>16253</v>
      </c>
      <c r="AH8" s="34" t="s">
        <v>15984</v>
      </c>
      <c r="AI8" s="35" t="s">
        <v>16441</v>
      </c>
      <c r="AJ8" s="35" t="s">
        <v>16254</v>
      </c>
      <c r="AK8" s="35" t="s">
        <v>16255</v>
      </c>
      <c r="AL8" s="36" t="s">
        <v>16256</v>
      </c>
      <c r="AM8" s="37" t="s">
        <v>16268</v>
      </c>
      <c r="AN8" s="37" t="s">
        <v>16447</v>
      </c>
      <c r="AO8" s="36" t="s">
        <v>416</v>
      </c>
      <c r="AP8" s="38" t="s">
        <v>16312</v>
      </c>
      <c r="AQ8" s="37" t="s">
        <v>16264</v>
      </c>
      <c r="AR8" s="36" t="s">
        <v>16257</v>
      </c>
      <c r="AS8" s="36" t="s">
        <v>16259</v>
      </c>
      <c r="AT8" s="36" t="s">
        <v>16260</v>
      </c>
      <c r="AU8" s="36" t="s">
        <v>16258</v>
      </c>
      <c r="AV8" s="36" t="s">
        <v>16396</v>
      </c>
      <c r="AW8" s="22" t="s">
        <v>16232</v>
      </c>
      <c r="AX8" s="22" t="s">
        <v>16386</v>
      </c>
      <c r="AY8" s="37" t="s">
        <v>16390</v>
      </c>
      <c r="AZ8" s="37" t="s">
        <v>16430</v>
      </c>
      <c r="BA8" s="37" t="s">
        <v>16431</v>
      </c>
      <c r="BB8" s="37" t="s">
        <v>16442</v>
      </c>
      <c r="BC8">
        <v>1</v>
      </c>
      <c r="BD8" s="566"/>
      <c r="BE8" s="566"/>
      <c r="BF8" s="575"/>
      <c r="BG8" s="626"/>
      <c r="BH8" s="575"/>
      <c r="BI8" s="575"/>
      <c r="BJ8" s="575"/>
      <c r="BK8" s="575"/>
      <c r="BL8" s="575"/>
      <c r="BM8" s="575"/>
      <c r="BN8" s="575"/>
      <c r="BO8" s="575"/>
      <c r="BP8" s="575"/>
      <c r="BQ8" s="575"/>
      <c r="BR8" s="575"/>
      <c r="BS8" s="575"/>
      <c r="BT8" s="575"/>
      <c r="BU8" s="626"/>
      <c r="BV8" s="575"/>
      <c r="BW8" s="575"/>
      <c r="BX8" s="575"/>
      <c r="BY8" s="575"/>
      <c r="BZ8" s="575"/>
      <c r="CA8" s="575"/>
    </row>
    <row r="9" spans="1:79" ht="21.75" customHeight="1" thickTop="1" thickBot="1">
      <c r="A9" s="39"/>
      <c r="B9" s="199"/>
      <c r="C9" s="602"/>
      <c r="D9" s="603"/>
      <c r="E9" s="603"/>
      <c r="F9" s="603"/>
      <c r="G9" s="603"/>
      <c r="H9" s="603"/>
      <c r="I9" s="603"/>
      <c r="J9" s="603"/>
      <c r="K9" s="603"/>
      <c r="L9" s="603"/>
      <c r="M9" s="603"/>
      <c r="N9" s="603"/>
      <c r="O9" s="603"/>
      <c r="P9" s="603"/>
      <c r="Q9" s="603"/>
      <c r="R9" s="604"/>
      <c r="S9" s="604"/>
      <c r="T9" s="604"/>
      <c r="U9" s="604"/>
      <c r="V9" s="604"/>
      <c r="W9" s="565"/>
      <c r="X9" s="871" t="s">
        <v>16232</v>
      </c>
      <c r="Y9" s="872"/>
      <c r="Z9" s="872"/>
      <c r="AA9" s="872"/>
      <c r="AB9" s="873"/>
      <c r="AC9" s="609"/>
      <c r="AD9" s="609"/>
      <c r="AE9" s="610"/>
      <c r="AF9" s="16"/>
      <c r="AG9" s="16"/>
      <c r="AH9" s="40"/>
      <c r="AI9" s="41"/>
      <c r="AJ9" s="41"/>
      <c r="AK9" s="41"/>
      <c r="AL9" s="41"/>
      <c r="AM9" s="42"/>
      <c r="AN9" s="42"/>
      <c r="AO9" s="41"/>
      <c r="AP9" s="42"/>
      <c r="AQ9" s="42"/>
      <c r="AR9" s="42"/>
      <c r="AS9" s="42"/>
      <c r="AT9" s="42"/>
      <c r="AU9" s="42"/>
      <c r="AV9" s="42"/>
      <c r="AW9" s="18"/>
      <c r="AX9" s="18"/>
      <c r="AY9" s="18"/>
      <c r="AZ9" s="18"/>
      <c r="BA9" s="18"/>
      <c r="BB9" s="18"/>
      <c r="BC9">
        <v>1</v>
      </c>
      <c r="BD9" s="566"/>
      <c r="BE9" s="566"/>
      <c r="BF9" s="575"/>
      <c r="BG9" s="626"/>
      <c r="BH9" s="575"/>
      <c r="BI9" s="575"/>
      <c r="BJ9" s="575"/>
      <c r="BK9" s="575"/>
      <c r="BL9" s="575"/>
      <c r="BM9" s="575"/>
      <c r="BN9" s="575"/>
      <c r="BO9" s="575"/>
      <c r="BP9" s="575"/>
      <c r="BQ9" s="575"/>
      <c r="BR9" s="575"/>
      <c r="BS9" s="575"/>
      <c r="BT9" s="575"/>
      <c r="BU9" s="626"/>
      <c r="BV9" s="575"/>
      <c r="BW9" s="575"/>
      <c r="BX9" s="575"/>
      <c r="BY9" s="575"/>
      <c r="BZ9" s="575"/>
      <c r="CA9" s="575"/>
    </row>
    <row r="10" spans="1:79" ht="29.25" customHeight="1">
      <c r="A10" s="248" t="str">
        <f t="shared" ref="A10:A20" si="0">(IF(OR(C10="Bachelor", C10="Master (Thesis)", C10="Master (Non-Thesis)", C10="Doctorate"), D10&amp;" ("&amp;E10&amp;")", H10&amp;" ("&amp;C10&amp;") "&amp;"-"&amp;D10&amp; " ("&amp;E10&amp;")"))</f>
        <v xml:space="preserve"> () - ()</v>
      </c>
      <c r="B10" s="248" t="str">
        <f t="shared" ref="B10:B20" si="1">(IF(OR(C10="Bachelor", C10="Master (Thesis)", C10="Master (Non-Thesis)", C10="Doctorate"), H10&amp;"-"&amp;D10&amp; " ("&amp;E10&amp;")", H10&amp;" ("&amp;C10&amp;") "&amp;"-"&amp;D10&amp;" ("&amp;E10&amp;")"))</f>
        <v xml:space="preserve"> () - ()</v>
      </c>
      <c r="C10" s="260"/>
      <c r="D10" s="260"/>
      <c r="E10" s="260"/>
      <c r="F10" s="261"/>
      <c r="G10" s="261"/>
      <c r="H10" s="261"/>
      <c r="I10" s="261"/>
      <c r="J10" s="261"/>
      <c r="K10" s="261"/>
      <c r="L10" s="261"/>
      <c r="M10" s="262"/>
      <c r="N10" s="263"/>
      <c r="O10" s="261"/>
      <c r="P10" s="261"/>
      <c r="Q10" s="260"/>
      <c r="R10" s="43"/>
      <c r="S10" s="43"/>
      <c r="T10" s="43"/>
      <c r="U10" s="43"/>
      <c r="V10" s="43"/>
      <c r="W10" s="565"/>
      <c r="X10" s="878" t="str">
        <f>IF(AND(AW10="", AG10&gt;8, AX10=""),"COMPLETE", IF(OR(AW10&lt;&gt;"", AX10&lt;&gt;""),AW10 &amp; " "&amp;AX10, ""))</f>
        <v/>
      </c>
      <c r="Y10" s="879"/>
      <c r="Z10" s="879"/>
      <c r="AA10" s="879"/>
      <c r="AB10" s="880"/>
      <c r="AC10" s="609"/>
      <c r="AD10" s="609"/>
      <c r="AE10" s="610"/>
      <c r="AF10" s="44" t="str">
        <f>IF(OR(AG10&gt;8, AG10=0),"OK","INCOMPLETE")</f>
        <v>OK</v>
      </c>
      <c r="AG10" s="16">
        <f t="shared" ref="AG10:AG21" si="2">COUNTA(C10)+COUNTA(D10)+COUNTA(F10)+COUNTA(G10)+COUNTA(K10)+COUNTA(L10)+COUNTA(M10)+COUNTA(N10)+COUNTA(H10)-COUNTIF(D10,"SELECT PROGRAM")-COUNTIF(G10, "SELECT LOCATION")-COUNTIF(G10, "ENTER COUNTRY")-COUNTIF(H10,"SELECT INSTITUTION")-COUNTIF(H10,"OVERWRITE FIELD")</f>
        <v>0</v>
      </c>
      <c r="AH10" s="81" t="s">
        <v>176</v>
      </c>
      <c r="AI10" s="46" t="s">
        <v>409</v>
      </c>
      <c r="AJ10" s="46">
        <v>2</v>
      </c>
      <c r="AK10" s="46" t="s">
        <v>172</v>
      </c>
      <c r="AL10" s="47" t="str">
        <f>IFERROR(VLOOKUP(C10,$AH$10:$AJ$22,3,FALSE),"")</f>
        <v/>
      </c>
      <c r="AM10" s="42" t="b">
        <f>BA10&gt;=AZ10</f>
        <v>1</v>
      </c>
      <c r="AN10" s="42" t="b">
        <f>AND(BA10&gt;$AI$3, C10="Bachelor")</f>
        <v>0</v>
      </c>
      <c r="AO10" s="47">
        <f>C10</f>
        <v>0</v>
      </c>
      <c r="AP10" s="48" t="str">
        <f>CONCATENATE(C10,N10)</f>
        <v/>
      </c>
      <c r="AQ10" s="42">
        <f ca="1">IF(OR(AND(N10=$AH$36,BA10&lt;=$AJ$3),AND(N10=$AH$37,BA10&gt;$AJ$3),AND(N10=$AH$38,BA10&lt;=$AJ$3),AND(N10=$AH$39,BA10&lt;=$AJ$3), AND(N10="",BA10="")),N10,"")</f>
        <v>0</v>
      </c>
      <c r="AR10" s="48" t="b">
        <f>U10="Y"</f>
        <v>0</v>
      </c>
      <c r="AS10" s="48" t="b">
        <f>S10="Y"</f>
        <v>0</v>
      </c>
      <c r="AT10" s="48" t="b">
        <f>R10="Y"</f>
        <v>0</v>
      </c>
      <c r="AU10" s="48" t="b">
        <f>T10="Y"</f>
        <v>0</v>
      </c>
      <c r="AV10" s="48" t="b">
        <f>V10="Y"</f>
        <v>0</v>
      </c>
      <c r="AW10" s="24" t="str">
        <f>IF(AG10=0,"",IF(OR(C10="",D10="",F10="",G10="",H10="",I10="",J10="",K10="",L10="",M10="",N10=""),"Missing: ","")&amp;IF(C10="","Program Type, ","")&amp;IF(D10=""," Program Name, ","")&amp;IF(OR(F10="",G10=""),"Location, ","")&amp;IF(H10="","Institution, ","")&amp;IF(OR(K10="",L10="",I10="",J10=""),"Start and/or End Date, ","")&amp;IF(M10="","Credit Count, ","")&amp;IF(N10="","Status ,","")&amp;IF(AM10=FALSE,"Start date and End date do not make sense."&amp;CHAR(10),"")&amp; IF(AQ10="","End date and status does not make sense.",""))</f>
        <v/>
      </c>
      <c r="AX10" s="24" t="str">
        <f>IF(AN10=TRUE,"Bachelor ends after July 2023."&amp;CHAR(10),"")</f>
        <v/>
      </c>
      <c r="AY10" s="193">
        <f>IFERROR(DATEDIF(AZ10,BA10,"d"),0)/365</f>
        <v>0</v>
      </c>
      <c r="AZ10" s="250" t="str">
        <f>IF(I10&lt;&gt;"",DATE(J10,VLOOKUP(I10,$AQ$55:$AS$67,3,FALSE),1),"")</f>
        <v/>
      </c>
      <c r="BA10" s="250" t="str">
        <f>IF(K10&lt;&gt;"",DATE(L10,VLOOKUP(K10,$AQ$55:$AS$67,3,FALSE),1),"")</f>
        <v/>
      </c>
      <c r="BB10" s="250" t="str">
        <f>IF(O10&lt;&gt;"",DATE(P10,VLOOKUP(O10,$AQ$55:$AS$67,3,FALSE),1),"")</f>
        <v/>
      </c>
      <c r="BC10">
        <v>1</v>
      </c>
      <c r="BD10" s="566"/>
      <c r="BE10" s="566"/>
      <c r="BF10" s="575"/>
      <c r="BG10" s="626"/>
      <c r="BH10" s="575"/>
      <c r="BI10" s="575"/>
      <c r="BJ10" s="575"/>
      <c r="BK10" s="575"/>
      <c r="BL10" s="575"/>
      <c r="BM10" s="575"/>
      <c r="BN10" s="575"/>
      <c r="BO10" s="575"/>
      <c r="BP10" s="575"/>
      <c r="BQ10" s="575"/>
      <c r="BR10" s="575"/>
      <c r="BS10" s="575"/>
      <c r="BT10" s="575"/>
      <c r="BU10" s="626"/>
      <c r="BV10" s="575"/>
      <c r="BW10" s="575"/>
      <c r="BX10" s="575"/>
      <c r="BY10" s="575"/>
      <c r="BZ10" s="575"/>
      <c r="CA10" s="575"/>
    </row>
    <row r="11" spans="1:79" ht="29.25" customHeight="1">
      <c r="A11" s="248" t="str">
        <f t="shared" si="0"/>
        <v xml:space="preserve"> () - ()</v>
      </c>
      <c r="B11" s="248" t="str">
        <f t="shared" si="1"/>
        <v xml:space="preserve"> () - ()</v>
      </c>
      <c r="C11" s="260"/>
      <c r="D11" s="260"/>
      <c r="E11" s="260"/>
      <c r="F11" s="261"/>
      <c r="G11" s="261"/>
      <c r="H11" s="261"/>
      <c r="I11" s="261"/>
      <c r="J11" s="261"/>
      <c r="K11" s="261"/>
      <c r="L11" s="261"/>
      <c r="M11" s="262"/>
      <c r="N11" s="263"/>
      <c r="O11" s="261"/>
      <c r="P11" s="261"/>
      <c r="Q11" s="260"/>
      <c r="R11" s="43"/>
      <c r="S11" s="43"/>
      <c r="T11" s="43"/>
      <c r="U11" s="43"/>
      <c r="V11" s="43"/>
      <c r="W11" s="565"/>
      <c r="X11" s="874" t="str">
        <f t="shared" ref="X11:X21" si="3">IF(AND(AW11="", AG11&gt;8, AX11=""),"COMPLETE", IF(OR(AW11&lt;&gt;"", AX11&lt;&gt;""),AW11 &amp; " "&amp;AX11, ""))</f>
        <v/>
      </c>
      <c r="Y11" s="875"/>
      <c r="Z11" s="875"/>
      <c r="AA11" s="875"/>
      <c r="AB11" s="876"/>
      <c r="AC11" s="609"/>
      <c r="AD11" s="609"/>
      <c r="AE11" s="610"/>
      <c r="AF11" s="44" t="str">
        <f t="shared" ref="AF11:AF21" si="4">IF(OR(AG11&gt;8, AG11=0),"OK","INCOMPLETE")</f>
        <v>OK</v>
      </c>
      <c r="AG11" s="16">
        <f t="shared" si="2"/>
        <v>0</v>
      </c>
      <c r="AH11" s="81" t="s">
        <v>203</v>
      </c>
      <c r="AI11" s="46" t="s">
        <v>49</v>
      </c>
      <c r="AJ11" s="46">
        <v>2</v>
      </c>
      <c r="AK11" s="46" t="s">
        <v>172</v>
      </c>
      <c r="AL11" s="47" t="str">
        <f t="shared" ref="AL11:AL22" si="5">IFERROR(VLOOKUP(C11,$AH$10:$AJ$22,3,FALSE),"")</f>
        <v/>
      </c>
      <c r="AM11" s="42" t="b">
        <f t="shared" ref="AM11:AM21" si="6">BA11&gt;=AZ11</f>
        <v>1</v>
      </c>
      <c r="AN11" s="42" t="b">
        <f t="shared" ref="AN11:AN21" si="7">AND(BA11&gt;$AI$3, C11="Bachelor")</f>
        <v>0</v>
      </c>
      <c r="AO11" s="47">
        <f t="shared" ref="AO11:AO21" si="8">C11</f>
        <v>0</v>
      </c>
      <c r="AP11" s="48" t="str">
        <f t="shared" ref="AP11:AP21" si="9">CONCATENATE(C11,N11)</f>
        <v/>
      </c>
      <c r="AQ11" s="42">
        <f t="shared" ref="AQ11:AQ21" ca="1" si="10">IF(OR(AND(N11=$AH$36,BA11&lt;=$AJ$3),AND(N11=$AH$37,BA11&gt;$AJ$3),AND(N11=$AH$38,BA11&lt;=$AJ$3),AND(N11=$AH$39,BA11&lt;=$AJ$3), AND(N11="",BA11="")),N11,"")</f>
        <v>0</v>
      </c>
      <c r="AR11" s="48" t="b">
        <f t="shared" ref="AR11:AR21" si="11">U11="Y"</f>
        <v>0</v>
      </c>
      <c r="AS11" s="48" t="b">
        <f t="shared" ref="AS11:AS21" si="12">S11="Y"</f>
        <v>0</v>
      </c>
      <c r="AT11" s="48" t="b">
        <f t="shared" ref="AT11:AT21" si="13">R11="Y"</f>
        <v>0</v>
      </c>
      <c r="AU11" s="48" t="b">
        <f t="shared" ref="AU11:AU21" si="14">T11="Y"</f>
        <v>0</v>
      </c>
      <c r="AV11" s="48" t="b">
        <f t="shared" ref="AV11:AV21" si="15">V11="Y"</f>
        <v>0</v>
      </c>
      <c r="AW11" s="24" t="str">
        <f t="shared" ref="AW11:AW21" si="16">IF(AG11=0,"",IF(OR(C11="",D11="",F11="",G11="",H11="",I11="",J11="",K11="",L11="",M11="",N11=""),"Missing: ","")&amp;IF(C11="","Program Type, ","")&amp;IF(D11=""," Program Name, ","")&amp;IF(OR(F11="",G11=""),"Location, ","")&amp;IF(H11="","Institution, ","")&amp;IF(OR(K11="",L11="",I11="",J11=""),"Start and/or End Date, ","")&amp;IF(M11="","Credit Count, ","")&amp;IF(N11="","Status ,","")&amp;IF(AM11=FALSE,"Start date and End date do not make sense."&amp;CHAR(10),"")&amp; IF(AQ11="","End date and status does not make sense.",""))</f>
        <v/>
      </c>
      <c r="AX11" s="24" t="str">
        <f t="shared" ref="AX11:AX21" si="17">IF(AN11=TRUE,"Bachelor ends after July 2023."&amp;CHAR(10),"")</f>
        <v/>
      </c>
      <c r="AY11" s="193">
        <f>IFERROR(DATEDIF(AZ11,BA11,"d"),0)/365</f>
        <v>0</v>
      </c>
      <c r="AZ11" s="250" t="str">
        <f t="shared" ref="AZ11:AZ21" si="18">IF(I11&lt;&gt;"",DATE(J11,VLOOKUP(I11,$AQ$55:$AS$67,3,FALSE),1),"")</f>
        <v/>
      </c>
      <c r="BA11" s="250" t="str">
        <f t="shared" ref="BA11:BA21" si="19">IF(K11&lt;&gt;"",DATE(L11,VLOOKUP(K11,$AQ$55:$AS$67,3,FALSE),1),"")</f>
        <v/>
      </c>
      <c r="BB11" s="250" t="str">
        <f t="shared" ref="BB11:BB21" si="20">IF(O11&lt;&gt;"",DATE(P11,VLOOKUP(O11,$AQ$55:$AS$67,3,FALSE),1),"")</f>
        <v/>
      </c>
      <c r="BC11">
        <v>1</v>
      </c>
      <c r="BD11" s="566"/>
      <c r="BE11" s="566"/>
      <c r="BF11" s="575"/>
      <c r="BG11" s="626"/>
      <c r="BH11" s="575"/>
      <c r="BI11" s="575"/>
      <c r="BJ11" s="575"/>
      <c r="BK11" s="575"/>
      <c r="BL11" s="575"/>
      <c r="BM11" s="575"/>
      <c r="BN11" s="575"/>
      <c r="BO11" s="575"/>
      <c r="BP11" s="575"/>
      <c r="BQ11" s="575"/>
      <c r="BR11" s="575"/>
      <c r="BS11" s="575"/>
      <c r="BT11" s="575"/>
      <c r="BU11" s="626"/>
      <c r="BV11" s="575"/>
      <c r="BW11" s="575"/>
      <c r="BX11" s="575"/>
      <c r="BY11" s="575"/>
      <c r="BZ11" s="575"/>
      <c r="CA11" s="575"/>
    </row>
    <row r="12" spans="1:79" ht="29.25" customHeight="1">
      <c r="A12" s="248" t="str">
        <f t="shared" si="0"/>
        <v xml:space="preserve"> () - ()</v>
      </c>
      <c r="B12" s="248" t="str">
        <f t="shared" si="1"/>
        <v xml:space="preserve"> () - ()</v>
      </c>
      <c r="C12" s="260"/>
      <c r="D12" s="260"/>
      <c r="E12" s="260"/>
      <c r="F12" s="261"/>
      <c r="G12" s="261"/>
      <c r="H12" s="261"/>
      <c r="I12" s="261"/>
      <c r="J12" s="261"/>
      <c r="K12" s="261"/>
      <c r="L12" s="261"/>
      <c r="M12" s="262"/>
      <c r="N12" s="263"/>
      <c r="O12" s="261"/>
      <c r="P12" s="261"/>
      <c r="Q12" s="260"/>
      <c r="R12" s="43"/>
      <c r="S12" s="43"/>
      <c r="T12" s="43"/>
      <c r="U12" s="43"/>
      <c r="V12" s="43"/>
      <c r="W12" s="565"/>
      <c r="X12" s="874" t="str">
        <f t="shared" si="3"/>
        <v/>
      </c>
      <c r="Y12" s="875"/>
      <c r="Z12" s="875"/>
      <c r="AA12" s="875"/>
      <c r="AB12" s="876"/>
      <c r="AC12" s="609"/>
      <c r="AD12" s="609"/>
      <c r="AE12" s="610"/>
      <c r="AF12" s="44" t="str">
        <f t="shared" si="4"/>
        <v>OK</v>
      </c>
      <c r="AG12" s="16">
        <f t="shared" si="2"/>
        <v>0</v>
      </c>
      <c r="AH12" s="81" t="s">
        <v>210</v>
      </c>
      <c r="AI12" s="46" t="s">
        <v>184</v>
      </c>
      <c r="AJ12" s="46">
        <v>2</v>
      </c>
      <c r="AK12" s="46"/>
      <c r="AL12" s="47" t="str">
        <f t="shared" si="5"/>
        <v/>
      </c>
      <c r="AM12" s="42" t="b">
        <f t="shared" si="6"/>
        <v>1</v>
      </c>
      <c r="AN12" s="42" t="b">
        <f t="shared" si="7"/>
        <v>0</v>
      </c>
      <c r="AO12" s="47">
        <f t="shared" si="8"/>
        <v>0</v>
      </c>
      <c r="AP12" s="48" t="str">
        <f t="shared" si="9"/>
        <v/>
      </c>
      <c r="AQ12" s="42">
        <f t="shared" ca="1" si="10"/>
        <v>0</v>
      </c>
      <c r="AR12" s="48" t="b">
        <f t="shared" si="11"/>
        <v>0</v>
      </c>
      <c r="AS12" s="48" t="b">
        <f t="shared" si="12"/>
        <v>0</v>
      </c>
      <c r="AT12" s="48" t="b">
        <f t="shared" si="13"/>
        <v>0</v>
      </c>
      <c r="AU12" s="48" t="b">
        <f t="shared" si="14"/>
        <v>0</v>
      </c>
      <c r="AV12" s="48" t="b">
        <f t="shared" si="15"/>
        <v>0</v>
      </c>
      <c r="AW12" s="24" t="str">
        <f t="shared" si="16"/>
        <v/>
      </c>
      <c r="AX12" s="24" t="str">
        <f t="shared" si="17"/>
        <v/>
      </c>
      <c r="AY12" s="193">
        <f t="shared" ref="AY12:AY21" si="21">IFERROR(DATEDIF(AZ12,BA12,"d"),0)/365</f>
        <v>0</v>
      </c>
      <c r="AZ12" s="250" t="str">
        <f t="shared" si="18"/>
        <v/>
      </c>
      <c r="BA12" s="250" t="str">
        <f t="shared" si="19"/>
        <v/>
      </c>
      <c r="BB12" s="250" t="str">
        <f t="shared" si="20"/>
        <v/>
      </c>
      <c r="BC12">
        <v>1</v>
      </c>
      <c r="BD12" s="566"/>
      <c r="BE12" s="566"/>
      <c r="BF12" s="575"/>
      <c r="BG12" s="626"/>
      <c r="BH12" s="575"/>
      <c r="BI12" s="575"/>
      <c r="BJ12" s="575"/>
      <c r="BK12" s="575"/>
      <c r="BL12" s="575"/>
      <c r="BM12" s="575"/>
      <c r="BN12" s="575"/>
      <c r="BO12" s="575"/>
      <c r="BP12" s="575"/>
      <c r="BQ12" s="575"/>
      <c r="BR12" s="575"/>
      <c r="BS12" s="575"/>
      <c r="BT12" s="575"/>
      <c r="BU12" s="626"/>
      <c r="BV12" s="575"/>
      <c r="BW12" s="575"/>
      <c r="BX12" s="575"/>
      <c r="BY12" s="575"/>
      <c r="BZ12" s="575"/>
      <c r="CA12" s="575"/>
    </row>
    <row r="13" spans="1:79" ht="29.25" customHeight="1">
      <c r="A13" s="248" t="str">
        <f t="shared" si="0"/>
        <v xml:space="preserve"> () - ()</v>
      </c>
      <c r="B13" s="248" t="str">
        <f t="shared" si="1"/>
        <v xml:space="preserve"> () - ()</v>
      </c>
      <c r="C13" s="260"/>
      <c r="D13" s="260"/>
      <c r="E13" s="260"/>
      <c r="F13" s="261"/>
      <c r="G13" s="261"/>
      <c r="H13" s="261"/>
      <c r="I13" s="261"/>
      <c r="J13" s="261"/>
      <c r="K13" s="261"/>
      <c r="L13" s="261"/>
      <c r="M13" s="262"/>
      <c r="N13" s="263"/>
      <c r="O13" s="261"/>
      <c r="P13" s="261"/>
      <c r="Q13" s="260"/>
      <c r="R13" s="43"/>
      <c r="S13" s="43"/>
      <c r="T13" s="43"/>
      <c r="U13" s="43"/>
      <c r="V13" s="43"/>
      <c r="W13" s="565"/>
      <c r="X13" s="874" t="str">
        <f t="shared" si="3"/>
        <v/>
      </c>
      <c r="Y13" s="875"/>
      <c r="Z13" s="875"/>
      <c r="AA13" s="875"/>
      <c r="AB13" s="876"/>
      <c r="AC13" s="609"/>
      <c r="AD13" s="609"/>
      <c r="AE13" s="610"/>
      <c r="AF13" s="44" t="str">
        <f t="shared" si="4"/>
        <v>OK</v>
      </c>
      <c r="AG13" s="16">
        <f t="shared" si="2"/>
        <v>0</v>
      </c>
      <c r="AH13" s="81" t="s">
        <v>177</v>
      </c>
      <c r="AI13" s="46" t="s">
        <v>173</v>
      </c>
      <c r="AJ13" s="46">
        <v>1</v>
      </c>
      <c r="AK13" s="46"/>
      <c r="AL13" s="47" t="str">
        <f t="shared" si="5"/>
        <v/>
      </c>
      <c r="AM13" s="42" t="b">
        <f t="shared" si="6"/>
        <v>1</v>
      </c>
      <c r="AN13" s="42" t="b">
        <f t="shared" si="7"/>
        <v>0</v>
      </c>
      <c r="AO13" s="47">
        <f t="shared" si="8"/>
        <v>0</v>
      </c>
      <c r="AP13" s="48" t="str">
        <f t="shared" si="9"/>
        <v/>
      </c>
      <c r="AQ13" s="42">
        <f t="shared" ca="1" si="10"/>
        <v>0</v>
      </c>
      <c r="AR13" s="48" t="b">
        <f t="shared" si="11"/>
        <v>0</v>
      </c>
      <c r="AS13" s="48" t="b">
        <f t="shared" si="12"/>
        <v>0</v>
      </c>
      <c r="AT13" s="48" t="b">
        <f t="shared" si="13"/>
        <v>0</v>
      </c>
      <c r="AU13" s="48" t="b">
        <f t="shared" si="14"/>
        <v>0</v>
      </c>
      <c r="AV13" s="48" t="b">
        <f t="shared" si="15"/>
        <v>0</v>
      </c>
      <c r="AW13" s="24" t="str">
        <f t="shared" si="16"/>
        <v/>
      </c>
      <c r="AX13" s="24" t="str">
        <f t="shared" si="17"/>
        <v/>
      </c>
      <c r="AY13" s="193">
        <f t="shared" si="21"/>
        <v>0</v>
      </c>
      <c r="AZ13" s="250" t="str">
        <f t="shared" si="18"/>
        <v/>
      </c>
      <c r="BA13" s="250" t="str">
        <f t="shared" si="19"/>
        <v/>
      </c>
      <c r="BB13" s="250" t="str">
        <f t="shared" si="20"/>
        <v/>
      </c>
      <c r="BC13">
        <v>1</v>
      </c>
      <c r="BD13" s="566"/>
      <c r="BE13" s="566"/>
      <c r="BF13" s="575"/>
      <c r="BG13" s="626"/>
      <c r="BH13" s="575"/>
      <c r="BI13" s="575"/>
      <c r="BJ13" s="575"/>
      <c r="BK13" s="575"/>
      <c r="BL13" s="575"/>
      <c r="BM13" s="575"/>
      <c r="BN13" s="575"/>
      <c r="BO13" s="575"/>
      <c r="BP13" s="575"/>
      <c r="BQ13" s="575"/>
      <c r="BR13" s="575"/>
      <c r="BS13" s="575"/>
      <c r="BT13" s="575"/>
      <c r="BU13" s="626"/>
      <c r="BV13" s="575"/>
      <c r="BW13" s="575"/>
      <c r="BX13" s="575"/>
      <c r="BY13" s="575"/>
      <c r="BZ13" s="575"/>
      <c r="CA13" s="575"/>
    </row>
    <row r="14" spans="1:79" ht="29.25" customHeight="1">
      <c r="A14" s="248" t="str">
        <f t="shared" si="0"/>
        <v xml:space="preserve"> () - ()</v>
      </c>
      <c r="B14" s="248" t="str">
        <f t="shared" si="1"/>
        <v xml:space="preserve"> () - ()</v>
      </c>
      <c r="C14" s="260"/>
      <c r="D14" s="260"/>
      <c r="E14" s="260"/>
      <c r="F14" s="261"/>
      <c r="G14" s="261"/>
      <c r="H14" s="261"/>
      <c r="I14" s="261"/>
      <c r="J14" s="261"/>
      <c r="K14" s="261"/>
      <c r="L14" s="261"/>
      <c r="M14" s="262"/>
      <c r="N14" s="263"/>
      <c r="O14" s="261"/>
      <c r="P14" s="261"/>
      <c r="Q14" s="260"/>
      <c r="R14" s="43"/>
      <c r="S14" s="43"/>
      <c r="T14" s="43"/>
      <c r="U14" s="43"/>
      <c r="V14" s="43"/>
      <c r="W14" s="565"/>
      <c r="X14" s="874" t="str">
        <f t="shared" si="3"/>
        <v/>
      </c>
      <c r="Y14" s="875"/>
      <c r="Z14" s="875"/>
      <c r="AA14" s="875"/>
      <c r="AB14" s="876"/>
      <c r="AC14" s="609"/>
      <c r="AD14" s="609"/>
      <c r="AE14" s="610"/>
      <c r="AF14" s="44" t="str">
        <f t="shared" si="4"/>
        <v>OK</v>
      </c>
      <c r="AG14" s="16">
        <f t="shared" si="2"/>
        <v>0</v>
      </c>
      <c r="AH14" s="81" t="s">
        <v>731</v>
      </c>
      <c r="AI14" s="46" t="s">
        <v>408</v>
      </c>
      <c r="AJ14" s="46">
        <v>2</v>
      </c>
      <c r="AK14" s="46"/>
      <c r="AL14" s="47" t="str">
        <f t="shared" si="5"/>
        <v/>
      </c>
      <c r="AM14" s="42" t="b">
        <f t="shared" si="6"/>
        <v>1</v>
      </c>
      <c r="AN14" s="42" t="b">
        <f t="shared" si="7"/>
        <v>0</v>
      </c>
      <c r="AO14" s="47">
        <f t="shared" si="8"/>
        <v>0</v>
      </c>
      <c r="AP14" s="48" t="str">
        <f t="shared" si="9"/>
        <v/>
      </c>
      <c r="AQ14" s="42">
        <f t="shared" ca="1" si="10"/>
        <v>0</v>
      </c>
      <c r="AR14" s="48" t="b">
        <f t="shared" si="11"/>
        <v>0</v>
      </c>
      <c r="AS14" s="48" t="b">
        <f t="shared" si="12"/>
        <v>0</v>
      </c>
      <c r="AT14" s="48" t="b">
        <f t="shared" si="13"/>
        <v>0</v>
      </c>
      <c r="AU14" s="48" t="b">
        <f t="shared" si="14"/>
        <v>0</v>
      </c>
      <c r="AV14" s="48" t="b">
        <f t="shared" si="15"/>
        <v>0</v>
      </c>
      <c r="AW14" s="24" t="str">
        <f t="shared" si="16"/>
        <v/>
      </c>
      <c r="AX14" s="24" t="str">
        <f t="shared" si="17"/>
        <v/>
      </c>
      <c r="AY14" s="193">
        <f t="shared" si="21"/>
        <v>0</v>
      </c>
      <c r="AZ14" s="250" t="str">
        <f t="shared" si="18"/>
        <v/>
      </c>
      <c r="BA14" s="250" t="str">
        <f t="shared" si="19"/>
        <v/>
      </c>
      <c r="BB14" s="250" t="str">
        <f t="shared" si="20"/>
        <v/>
      </c>
      <c r="BC14">
        <v>1</v>
      </c>
      <c r="BD14" s="566"/>
      <c r="BE14" s="566"/>
      <c r="BF14" s="575"/>
      <c r="BG14" s="626"/>
      <c r="BH14" s="575"/>
      <c r="BI14" s="575"/>
      <c r="BJ14" s="575"/>
      <c r="BK14" s="575"/>
      <c r="BL14" s="575"/>
      <c r="BM14" s="575"/>
      <c r="BN14" s="575"/>
      <c r="BO14" s="575"/>
      <c r="BP14" s="575"/>
      <c r="BQ14" s="575"/>
      <c r="BR14" s="575"/>
      <c r="BS14" s="575"/>
      <c r="BT14" s="575"/>
      <c r="BU14" s="626"/>
      <c r="BV14" s="575"/>
      <c r="BW14" s="575"/>
      <c r="BX14" s="575"/>
      <c r="BY14" s="575"/>
      <c r="BZ14" s="575"/>
      <c r="CA14" s="575"/>
    </row>
    <row r="15" spans="1:79" ht="29.25" customHeight="1">
      <c r="A15" s="248" t="str">
        <f t="shared" si="0"/>
        <v xml:space="preserve"> () - ()</v>
      </c>
      <c r="B15" s="248" t="str">
        <f t="shared" si="1"/>
        <v xml:space="preserve"> () - ()</v>
      </c>
      <c r="C15" s="260"/>
      <c r="D15" s="260"/>
      <c r="E15" s="260"/>
      <c r="F15" s="261"/>
      <c r="G15" s="261"/>
      <c r="H15" s="261"/>
      <c r="I15" s="261"/>
      <c r="J15" s="261"/>
      <c r="K15" s="261"/>
      <c r="L15" s="261"/>
      <c r="M15" s="262"/>
      <c r="N15" s="263"/>
      <c r="O15" s="261"/>
      <c r="P15" s="261"/>
      <c r="Q15" s="260"/>
      <c r="R15" s="43"/>
      <c r="S15" s="43"/>
      <c r="T15" s="43"/>
      <c r="U15" s="43"/>
      <c r="V15" s="43"/>
      <c r="W15" s="565"/>
      <c r="X15" s="874" t="str">
        <f t="shared" si="3"/>
        <v/>
      </c>
      <c r="Y15" s="875"/>
      <c r="Z15" s="875"/>
      <c r="AA15" s="875"/>
      <c r="AB15" s="876"/>
      <c r="AC15" s="609"/>
      <c r="AD15" s="609"/>
      <c r="AE15" s="610"/>
      <c r="AF15" s="44" t="str">
        <f t="shared" si="4"/>
        <v>OK</v>
      </c>
      <c r="AG15" s="16">
        <f t="shared" si="2"/>
        <v>0</v>
      </c>
      <c r="AH15" s="81" t="s">
        <v>16138</v>
      </c>
      <c r="AI15" s="46" t="s">
        <v>410</v>
      </c>
      <c r="AJ15" s="46">
        <v>1</v>
      </c>
      <c r="AK15" s="46" t="s">
        <v>172</v>
      </c>
      <c r="AL15" s="47" t="str">
        <f t="shared" si="5"/>
        <v/>
      </c>
      <c r="AM15" s="42" t="b">
        <f t="shared" si="6"/>
        <v>1</v>
      </c>
      <c r="AN15" s="42" t="b">
        <f t="shared" si="7"/>
        <v>0</v>
      </c>
      <c r="AO15" s="47">
        <f t="shared" si="8"/>
        <v>0</v>
      </c>
      <c r="AP15" s="48" t="str">
        <f t="shared" si="9"/>
        <v/>
      </c>
      <c r="AQ15" s="42">
        <f t="shared" ca="1" si="10"/>
        <v>0</v>
      </c>
      <c r="AR15" s="48" t="b">
        <f t="shared" si="11"/>
        <v>0</v>
      </c>
      <c r="AS15" s="48" t="b">
        <f t="shared" si="12"/>
        <v>0</v>
      </c>
      <c r="AT15" s="48" t="b">
        <f t="shared" si="13"/>
        <v>0</v>
      </c>
      <c r="AU15" s="48" t="b">
        <f t="shared" si="14"/>
        <v>0</v>
      </c>
      <c r="AV15" s="48" t="b">
        <f t="shared" si="15"/>
        <v>0</v>
      </c>
      <c r="AW15" s="24" t="str">
        <f t="shared" si="16"/>
        <v/>
      </c>
      <c r="AX15" s="24" t="str">
        <f t="shared" si="17"/>
        <v/>
      </c>
      <c r="AY15" s="193">
        <f t="shared" si="21"/>
        <v>0</v>
      </c>
      <c r="AZ15" s="250" t="str">
        <f t="shared" si="18"/>
        <v/>
      </c>
      <c r="BA15" s="250" t="str">
        <f t="shared" si="19"/>
        <v/>
      </c>
      <c r="BB15" s="250" t="str">
        <f t="shared" si="20"/>
        <v/>
      </c>
      <c r="BC15">
        <v>1</v>
      </c>
      <c r="BD15" s="566"/>
      <c r="BE15" s="566"/>
      <c r="BF15" s="575"/>
      <c r="BG15" s="626"/>
      <c r="BH15" s="575"/>
      <c r="BI15" s="575"/>
      <c r="BJ15" s="575"/>
      <c r="BK15" s="575"/>
      <c r="BL15" s="575"/>
      <c r="BM15" s="575"/>
      <c r="BN15" s="575"/>
      <c r="BO15" s="575"/>
      <c r="BP15" s="575"/>
      <c r="BQ15" s="575"/>
      <c r="BR15" s="575"/>
      <c r="BS15" s="575"/>
      <c r="BT15" s="575"/>
      <c r="BU15" s="626"/>
      <c r="BV15" s="575"/>
      <c r="BW15" s="575"/>
      <c r="BX15" s="575"/>
      <c r="BY15" s="575"/>
      <c r="BZ15" s="575"/>
      <c r="CA15" s="575"/>
    </row>
    <row r="16" spans="1:79" ht="29.25" customHeight="1">
      <c r="A16" s="248" t="str">
        <f t="shared" si="0"/>
        <v xml:space="preserve"> () - ()</v>
      </c>
      <c r="B16" s="248" t="str">
        <f t="shared" si="1"/>
        <v xml:space="preserve"> () - ()</v>
      </c>
      <c r="C16" s="260"/>
      <c r="D16" s="260"/>
      <c r="E16" s="260"/>
      <c r="F16" s="261"/>
      <c r="G16" s="261"/>
      <c r="H16" s="261"/>
      <c r="I16" s="261"/>
      <c r="J16" s="261"/>
      <c r="K16" s="261"/>
      <c r="L16" s="261"/>
      <c r="M16" s="262"/>
      <c r="N16" s="263"/>
      <c r="O16" s="261"/>
      <c r="P16" s="261"/>
      <c r="Q16" s="260"/>
      <c r="R16" s="43"/>
      <c r="S16" s="43"/>
      <c r="T16" s="43"/>
      <c r="U16" s="43"/>
      <c r="V16" s="43"/>
      <c r="W16" s="565"/>
      <c r="X16" s="874" t="str">
        <f t="shared" si="3"/>
        <v/>
      </c>
      <c r="Y16" s="875"/>
      <c r="Z16" s="875"/>
      <c r="AA16" s="875"/>
      <c r="AB16" s="876"/>
      <c r="AC16" s="609"/>
      <c r="AD16" s="609"/>
      <c r="AE16" s="610"/>
      <c r="AF16" s="44" t="str">
        <f t="shared" si="4"/>
        <v>OK</v>
      </c>
      <c r="AG16" s="16">
        <f t="shared" si="2"/>
        <v>0</v>
      </c>
      <c r="AH16" s="81" t="s">
        <v>179</v>
      </c>
      <c r="AI16" s="46" t="s">
        <v>196</v>
      </c>
      <c r="AJ16" s="46">
        <v>2</v>
      </c>
      <c r="AK16" s="46" t="s">
        <v>172</v>
      </c>
      <c r="AL16" s="47" t="str">
        <f t="shared" si="5"/>
        <v/>
      </c>
      <c r="AM16" s="42" t="b">
        <f t="shared" si="6"/>
        <v>1</v>
      </c>
      <c r="AN16" s="42" t="b">
        <f t="shared" si="7"/>
        <v>0</v>
      </c>
      <c r="AO16" s="47">
        <f t="shared" si="8"/>
        <v>0</v>
      </c>
      <c r="AP16" s="48" t="str">
        <f t="shared" si="9"/>
        <v/>
      </c>
      <c r="AQ16" s="42">
        <f t="shared" ca="1" si="10"/>
        <v>0</v>
      </c>
      <c r="AR16" s="48" t="b">
        <f t="shared" si="11"/>
        <v>0</v>
      </c>
      <c r="AS16" s="48" t="b">
        <f t="shared" si="12"/>
        <v>0</v>
      </c>
      <c r="AT16" s="48" t="b">
        <f t="shared" si="13"/>
        <v>0</v>
      </c>
      <c r="AU16" s="48" t="b">
        <f t="shared" si="14"/>
        <v>0</v>
      </c>
      <c r="AV16" s="48" t="b">
        <f t="shared" si="15"/>
        <v>0</v>
      </c>
      <c r="AW16" s="24" t="str">
        <f t="shared" si="16"/>
        <v/>
      </c>
      <c r="AX16" s="24" t="str">
        <f t="shared" si="17"/>
        <v/>
      </c>
      <c r="AY16" s="193">
        <f t="shared" si="21"/>
        <v>0</v>
      </c>
      <c r="AZ16" s="250" t="str">
        <f t="shared" si="18"/>
        <v/>
      </c>
      <c r="BA16" s="250" t="str">
        <f t="shared" si="19"/>
        <v/>
      </c>
      <c r="BB16" s="250" t="str">
        <f t="shared" si="20"/>
        <v/>
      </c>
      <c r="BC16">
        <v>1</v>
      </c>
      <c r="BD16" s="566"/>
      <c r="BE16" s="566"/>
      <c r="BF16" s="575"/>
      <c r="BG16" s="626"/>
      <c r="BH16" s="575"/>
      <c r="BI16" s="575"/>
      <c r="BJ16" s="575"/>
      <c r="BK16" s="575"/>
      <c r="BL16" s="575"/>
      <c r="BM16" s="575"/>
      <c r="BN16" s="575"/>
      <c r="BO16" s="575"/>
      <c r="BP16" s="575"/>
      <c r="BQ16" s="575"/>
      <c r="BR16" s="575"/>
      <c r="BS16" s="575"/>
      <c r="BT16" s="575"/>
      <c r="BU16" s="626"/>
      <c r="BV16" s="575"/>
      <c r="BW16" s="575"/>
      <c r="BX16" s="575"/>
      <c r="BY16" s="575"/>
      <c r="BZ16" s="575"/>
      <c r="CA16" s="575"/>
    </row>
    <row r="17" spans="1:79" ht="29.25" customHeight="1">
      <c r="A17" s="248" t="str">
        <f t="shared" si="0"/>
        <v xml:space="preserve"> () - ()</v>
      </c>
      <c r="B17" s="248" t="str">
        <f t="shared" si="1"/>
        <v xml:space="preserve"> () - ()</v>
      </c>
      <c r="C17" s="260"/>
      <c r="D17" s="260"/>
      <c r="E17" s="260"/>
      <c r="F17" s="264"/>
      <c r="G17" s="264"/>
      <c r="H17" s="264"/>
      <c r="I17" s="261"/>
      <c r="J17" s="261"/>
      <c r="K17" s="261"/>
      <c r="L17" s="261"/>
      <c r="M17" s="260"/>
      <c r="N17" s="265"/>
      <c r="O17" s="261"/>
      <c r="P17" s="261"/>
      <c r="Q17" s="260"/>
      <c r="R17" s="43"/>
      <c r="S17" s="43"/>
      <c r="T17" s="43"/>
      <c r="U17" s="43"/>
      <c r="V17" s="43"/>
      <c r="W17" s="565"/>
      <c r="X17" s="874" t="str">
        <f t="shared" si="3"/>
        <v/>
      </c>
      <c r="Y17" s="875"/>
      <c r="Z17" s="875"/>
      <c r="AA17" s="875"/>
      <c r="AB17" s="876"/>
      <c r="AC17" s="609"/>
      <c r="AD17" s="609"/>
      <c r="AE17" s="610"/>
      <c r="AF17" s="44" t="str">
        <f t="shared" si="4"/>
        <v>OK</v>
      </c>
      <c r="AG17" s="16">
        <f t="shared" si="2"/>
        <v>0</v>
      </c>
      <c r="AH17" s="81" t="s">
        <v>16375</v>
      </c>
      <c r="AI17" s="46" t="s">
        <v>183</v>
      </c>
      <c r="AJ17" s="46">
        <v>2</v>
      </c>
      <c r="AK17" s="46"/>
      <c r="AL17" s="47" t="str">
        <f t="shared" si="5"/>
        <v/>
      </c>
      <c r="AM17" s="42" t="b">
        <f t="shared" si="6"/>
        <v>1</v>
      </c>
      <c r="AN17" s="42" t="b">
        <f t="shared" si="7"/>
        <v>0</v>
      </c>
      <c r="AO17" s="47">
        <f t="shared" si="8"/>
        <v>0</v>
      </c>
      <c r="AP17" s="48" t="str">
        <f t="shared" si="9"/>
        <v/>
      </c>
      <c r="AQ17" s="42">
        <f t="shared" ca="1" si="10"/>
        <v>0</v>
      </c>
      <c r="AR17" s="48" t="b">
        <f t="shared" si="11"/>
        <v>0</v>
      </c>
      <c r="AS17" s="48" t="b">
        <f t="shared" si="12"/>
        <v>0</v>
      </c>
      <c r="AT17" s="48" t="b">
        <f t="shared" si="13"/>
        <v>0</v>
      </c>
      <c r="AU17" s="48" t="b">
        <f t="shared" si="14"/>
        <v>0</v>
      </c>
      <c r="AV17" s="48" t="b">
        <f t="shared" si="15"/>
        <v>0</v>
      </c>
      <c r="AW17" s="24" t="str">
        <f t="shared" si="16"/>
        <v/>
      </c>
      <c r="AX17" s="24" t="str">
        <f t="shared" si="17"/>
        <v/>
      </c>
      <c r="AY17" s="193">
        <f t="shared" si="21"/>
        <v>0</v>
      </c>
      <c r="AZ17" s="250" t="str">
        <f t="shared" si="18"/>
        <v/>
      </c>
      <c r="BA17" s="250" t="str">
        <f t="shared" si="19"/>
        <v/>
      </c>
      <c r="BB17" s="250" t="str">
        <f t="shared" si="20"/>
        <v/>
      </c>
      <c r="BC17">
        <v>1</v>
      </c>
      <c r="BD17" s="566"/>
      <c r="BE17" s="566"/>
      <c r="BF17" s="575"/>
      <c r="BG17" s="626"/>
      <c r="BH17" s="575"/>
      <c r="BI17" s="575"/>
      <c r="BJ17" s="575"/>
      <c r="BK17" s="575"/>
      <c r="BL17" s="575"/>
      <c r="BM17" s="575"/>
      <c r="BN17" s="575"/>
      <c r="BO17" s="575"/>
      <c r="BP17" s="575"/>
      <c r="BQ17" s="575"/>
      <c r="BR17" s="575"/>
      <c r="BS17" s="575"/>
      <c r="BT17" s="575"/>
      <c r="BU17" s="626"/>
      <c r="BV17" s="575"/>
      <c r="BW17" s="575"/>
      <c r="BX17" s="575"/>
      <c r="BY17" s="575"/>
      <c r="BZ17" s="575"/>
      <c r="CA17" s="575"/>
    </row>
    <row r="18" spans="1:79" ht="29.25" customHeight="1">
      <c r="A18" s="248" t="str">
        <f t="shared" si="0"/>
        <v xml:space="preserve"> () - ()</v>
      </c>
      <c r="B18" s="248" t="str">
        <f t="shared" si="1"/>
        <v xml:space="preserve"> () - ()</v>
      </c>
      <c r="C18" s="260"/>
      <c r="D18" s="260"/>
      <c r="E18" s="260"/>
      <c r="F18" s="264"/>
      <c r="G18" s="264"/>
      <c r="H18" s="264"/>
      <c r="I18" s="261"/>
      <c r="J18" s="261"/>
      <c r="K18" s="261"/>
      <c r="L18" s="261"/>
      <c r="M18" s="260"/>
      <c r="N18" s="265"/>
      <c r="O18" s="261"/>
      <c r="P18" s="261"/>
      <c r="Q18" s="260"/>
      <c r="R18" s="43"/>
      <c r="S18" s="43"/>
      <c r="T18" s="43"/>
      <c r="U18" s="43"/>
      <c r="V18" s="43"/>
      <c r="W18" s="565"/>
      <c r="X18" s="874" t="str">
        <f t="shared" si="3"/>
        <v/>
      </c>
      <c r="Y18" s="875"/>
      <c r="Z18" s="875"/>
      <c r="AA18" s="875"/>
      <c r="AB18" s="876"/>
      <c r="AC18" s="609"/>
      <c r="AD18" s="609"/>
      <c r="AE18" s="610"/>
      <c r="AF18" s="44" t="str">
        <f t="shared" si="4"/>
        <v>OK</v>
      </c>
      <c r="AG18" s="16">
        <f t="shared" si="2"/>
        <v>0</v>
      </c>
      <c r="AH18" s="81" t="s">
        <v>16376</v>
      </c>
      <c r="AI18" s="46" t="s">
        <v>183</v>
      </c>
      <c r="AJ18" s="46">
        <v>2</v>
      </c>
      <c r="AK18" s="46"/>
      <c r="AL18" s="47" t="str">
        <f t="shared" si="5"/>
        <v/>
      </c>
      <c r="AM18" s="42" t="b">
        <f t="shared" si="6"/>
        <v>1</v>
      </c>
      <c r="AN18" s="42" t="b">
        <f t="shared" si="7"/>
        <v>0</v>
      </c>
      <c r="AO18" s="47">
        <f t="shared" si="8"/>
        <v>0</v>
      </c>
      <c r="AP18" s="48" t="str">
        <f t="shared" si="9"/>
        <v/>
      </c>
      <c r="AQ18" s="42">
        <f t="shared" ca="1" si="10"/>
        <v>0</v>
      </c>
      <c r="AR18" s="48" t="b">
        <f t="shared" si="11"/>
        <v>0</v>
      </c>
      <c r="AS18" s="48" t="b">
        <f t="shared" si="12"/>
        <v>0</v>
      </c>
      <c r="AT18" s="48" t="b">
        <f t="shared" si="13"/>
        <v>0</v>
      </c>
      <c r="AU18" s="48" t="b">
        <f t="shared" si="14"/>
        <v>0</v>
      </c>
      <c r="AV18" s="48" t="b">
        <f t="shared" si="15"/>
        <v>0</v>
      </c>
      <c r="AW18" s="24" t="str">
        <f t="shared" si="16"/>
        <v/>
      </c>
      <c r="AX18" s="24" t="str">
        <f t="shared" si="17"/>
        <v/>
      </c>
      <c r="AY18" s="193">
        <f t="shared" si="21"/>
        <v>0</v>
      </c>
      <c r="AZ18" s="250" t="str">
        <f t="shared" si="18"/>
        <v/>
      </c>
      <c r="BA18" s="250" t="str">
        <f t="shared" si="19"/>
        <v/>
      </c>
      <c r="BB18" s="250" t="str">
        <f t="shared" si="20"/>
        <v/>
      </c>
      <c r="BC18">
        <v>1</v>
      </c>
      <c r="BD18" s="566"/>
      <c r="BE18" s="566"/>
      <c r="BF18" s="575"/>
      <c r="BG18" s="626"/>
      <c r="BH18" s="575"/>
      <c r="BI18" s="575"/>
      <c r="BJ18" s="575"/>
      <c r="BK18" s="575"/>
      <c r="BL18" s="575"/>
      <c r="BM18" s="575"/>
      <c r="BN18" s="575"/>
      <c r="BO18" s="575"/>
      <c r="BP18" s="575"/>
      <c r="BQ18" s="575"/>
      <c r="BR18" s="575"/>
      <c r="BS18" s="575"/>
      <c r="BT18" s="575"/>
      <c r="BU18" s="626"/>
      <c r="BV18" s="575"/>
      <c r="BW18" s="575"/>
      <c r="BX18" s="575"/>
      <c r="BY18" s="575"/>
      <c r="BZ18" s="575"/>
      <c r="CA18" s="575"/>
    </row>
    <row r="19" spans="1:79" ht="29.25" customHeight="1">
      <c r="A19" s="248" t="str">
        <f t="shared" si="0"/>
        <v xml:space="preserve"> () - ()</v>
      </c>
      <c r="B19" s="248" t="str">
        <f t="shared" si="1"/>
        <v xml:space="preserve"> () - ()</v>
      </c>
      <c r="C19" s="260"/>
      <c r="D19" s="260"/>
      <c r="E19" s="260"/>
      <c r="F19" s="264"/>
      <c r="G19" s="264"/>
      <c r="H19" s="264"/>
      <c r="I19" s="261"/>
      <c r="J19" s="261"/>
      <c r="K19" s="261"/>
      <c r="L19" s="261"/>
      <c r="M19" s="260"/>
      <c r="N19" s="265"/>
      <c r="O19" s="261"/>
      <c r="P19" s="261"/>
      <c r="Q19" s="260"/>
      <c r="R19" s="43"/>
      <c r="S19" s="43"/>
      <c r="T19" s="43"/>
      <c r="U19" s="43"/>
      <c r="V19" s="43"/>
      <c r="W19" s="565"/>
      <c r="X19" s="874" t="str">
        <f t="shared" si="3"/>
        <v/>
      </c>
      <c r="Y19" s="875"/>
      <c r="Z19" s="875"/>
      <c r="AA19" s="875"/>
      <c r="AB19" s="876"/>
      <c r="AC19" s="609"/>
      <c r="AD19" s="609"/>
      <c r="AE19" s="610"/>
      <c r="AF19" s="44" t="str">
        <f t="shared" si="4"/>
        <v>OK</v>
      </c>
      <c r="AG19" s="16">
        <f t="shared" si="2"/>
        <v>0</v>
      </c>
      <c r="AH19" s="81" t="s">
        <v>182</v>
      </c>
      <c r="AI19" s="46" t="s">
        <v>412</v>
      </c>
      <c r="AJ19" s="46">
        <v>2</v>
      </c>
      <c r="AK19" s="46" t="s">
        <v>172</v>
      </c>
      <c r="AL19" s="47" t="str">
        <f t="shared" si="5"/>
        <v/>
      </c>
      <c r="AM19" s="42" t="b">
        <f t="shared" si="6"/>
        <v>1</v>
      </c>
      <c r="AN19" s="42" t="b">
        <f t="shared" si="7"/>
        <v>0</v>
      </c>
      <c r="AO19" s="47">
        <f t="shared" si="8"/>
        <v>0</v>
      </c>
      <c r="AP19" s="48" t="str">
        <f t="shared" si="9"/>
        <v/>
      </c>
      <c r="AQ19" s="42">
        <f t="shared" ca="1" si="10"/>
        <v>0</v>
      </c>
      <c r="AR19" s="48" t="b">
        <f t="shared" si="11"/>
        <v>0</v>
      </c>
      <c r="AS19" s="48" t="b">
        <f t="shared" si="12"/>
        <v>0</v>
      </c>
      <c r="AT19" s="48" t="b">
        <f t="shared" si="13"/>
        <v>0</v>
      </c>
      <c r="AU19" s="48" t="b">
        <f t="shared" si="14"/>
        <v>0</v>
      </c>
      <c r="AV19" s="48" t="b">
        <f t="shared" si="15"/>
        <v>0</v>
      </c>
      <c r="AW19" s="24" t="str">
        <f t="shared" si="16"/>
        <v/>
      </c>
      <c r="AX19" s="24" t="str">
        <f t="shared" si="17"/>
        <v/>
      </c>
      <c r="AY19" s="193">
        <f t="shared" si="21"/>
        <v>0</v>
      </c>
      <c r="AZ19" s="250" t="str">
        <f t="shared" si="18"/>
        <v/>
      </c>
      <c r="BA19" s="250" t="str">
        <f t="shared" si="19"/>
        <v/>
      </c>
      <c r="BB19" s="250" t="str">
        <f t="shared" si="20"/>
        <v/>
      </c>
      <c r="BC19">
        <v>1</v>
      </c>
      <c r="BD19" s="566"/>
      <c r="BE19" s="566"/>
      <c r="BF19" s="575"/>
      <c r="BG19" s="626"/>
      <c r="BH19" s="575"/>
      <c r="BI19" s="575"/>
      <c r="BJ19" s="575"/>
      <c r="BK19" s="575"/>
      <c r="BL19" s="575"/>
      <c r="BM19" s="575"/>
      <c r="BN19" s="575"/>
      <c r="BO19" s="575"/>
      <c r="BP19" s="575"/>
      <c r="BQ19" s="575"/>
      <c r="BR19" s="575"/>
      <c r="BS19" s="575"/>
      <c r="BT19" s="575"/>
      <c r="BU19" s="626"/>
      <c r="BV19" s="575"/>
      <c r="BW19" s="575"/>
      <c r="BX19" s="575"/>
      <c r="BY19" s="575"/>
      <c r="BZ19" s="575"/>
      <c r="CA19" s="575"/>
    </row>
    <row r="20" spans="1:79" ht="29.25" customHeight="1">
      <c r="A20" s="248" t="str">
        <f t="shared" si="0"/>
        <v xml:space="preserve"> () - ()</v>
      </c>
      <c r="B20" s="248" t="str">
        <f t="shared" si="1"/>
        <v xml:space="preserve"> () - ()</v>
      </c>
      <c r="C20" s="260"/>
      <c r="D20" s="260"/>
      <c r="E20" s="260"/>
      <c r="F20" s="264"/>
      <c r="G20" s="264"/>
      <c r="H20" s="264"/>
      <c r="I20" s="261"/>
      <c r="J20" s="261"/>
      <c r="K20" s="261"/>
      <c r="L20" s="261"/>
      <c r="M20" s="260"/>
      <c r="N20" s="265"/>
      <c r="O20" s="261"/>
      <c r="P20" s="261"/>
      <c r="Q20" s="260"/>
      <c r="R20" s="43"/>
      <c r="S20" s="43"/>
      <c r="T20" s="43"/>
      <c r="U20" s="43"/>
      <c r="V20" s="43"/>
      <c r="W20" s="565"/>
      <c r="X20" s="874" t="str">
        <f t="shared" si="3"/>
        <v/>
      </c>
      <c r="Y20" s="875"/>
      <c r="Z20" s="875"/>
      <c r="AA20" s="875"/>
      <c r="AB20" s="876"/>
      <c r="AC20" s="609"/>
      <c r="AD20" s="609"/>
      <c r="AE20" s="610"/>
      <c r="AF20" s="44" t="str">
        <f t="shared" si="4"/>
        <v>OK</v>
      </c>
      <c r="AG20" s="16">
        <f t="shared" si="2"/>
        <v>0</v>
      </c>
      <c r="AH20" s="81" t="s">
        <v>16137</v>
      </c>
      <c r="AI20" s="46" t="s">
        <v>413</v>
      </c>
      <c r="AJ20" s="46">
        <v>2</v>
      </c>
      <c r="AK20" s="46" t="s">
        <v>172</v>
      </c>
      <c r="AL20" s="47" t="str">
        <f t="shared" si="5"/>
        <v/>
      </c>
      <c r="AM20" s="42" t="b">
        <f t="shared" si="6"/>
        <v>1</v>
      </c>
      <c r="AN20" s="42" t="b">
        <f t="shared" si="7"/>
        <v>0</v>
      </c>
      <c r="AO20" s="47">
        <f t="shared" si="8"/>
        <v>0</v>
      </c>
      <c r="AP20" s="48" t="str">
        <f t="shared" si="9"/>
        <v/>
      </c>
      <c r="AQ20" s="42">
        <f t="shared" ca="1" si="10"/>
        <v>0</v>
      </c>
      <c r="AR20" s="48" t="b">
        <f t="shared" si="11"/>
        <v>0</v>
      </c>
      <c r="AS20" s="48" t="b">
        <f t="shared" si="12"/>
        <v>0</v>
      </c>
      <c r="AT20" s="48" t="b">
        <f t="shared" si="13"/>
        <v>0</v>
      </c>
      <c r="AU20" s="48" t="b">
        <f t="shared" si="14"/>
        <v>0</v>
      </c>
      <c r="AV20" s="48" t="b">
        <f t="shared" si="15"/>
        <v>0</v>
      </c>
      <c r="AW20" s="24" t="str">
        <f t="shared" si="16"/>
        <v/>
      </c>
      <c r="AX20" s="24" t="str">
        <f t="shared" si="17"/>
        <v/>
      </c>
      <c r="AY20" s="193">
        <f t="shared" si="21"/>
        <v>0</v>
      </c>
      <c r="AZ20" s="250" t="str">
        <f t="shared" si="18"/>
        <v/>
      </c>
      <c r="BA20" s="250" t="str">
        <f t="shared" si="19"/>
        <v/>
      </c>
      <c r="BB20" s="250" t="str">
        <f t="shared" si="20"/>
        <v/>
      </c>
      <c r="BC20">
        <v>1</v>
      </c>
      <c r="BD20" s="566"/>
      <c r="BE20" s="566"/>
      <c r="BF20" s="575"/>
      <c r="BG20" s="626"/>
      <c r="BH20" s="575"/>
      <c r="BI20" s="575"/>
      <c r="BJ20" s="575"/>
      <c r="BK20" s="575"/>
      <c r="BL20" s="575"/>
      <c r="BM20" s="575"/>
      <c r="BN20" s="575"/>
      <c r="BO20" s="575"/>
      <c r="BP20" s="575"/>
      <c r="BQ20" s="575"/>
      <c r="BR20" s="575"/>
      <c r="BS20" s="575"/>
      <c r="BT20" s="575"/>
      <c r="BU20" s="626"/>
      <c r="BV20" s="575"/>
      <c r="BW20" s="575"/>
      <c r="BX20" s="575"/>
      <c r="BY20" s="575"/>
      <c r="BZ20" s="575"/>
      <c r="CA20" s="575"/>
    </row>
    <row r="21" spans="1:79" ht="29.25" customHeight="1">
      <c r="A21" s="248" t="str">
        <f t="shared" ref="A21" si="22">(IF(OR(C21="Bachelor", C21="Master (Thesis)", C21="Master (Non-Thesis)", C21="Doctorate"), D21&amp;" ("&amp;E21&amp;")", H21&amp;" ("&amp;C21&amp;") "&amp;"-"&amp;D21&amp; " ("&amp;E21&amp;")"))</f>
        <v xml:space="preserve"> () - ()</v>
      </c>
      <c r="B21" s="248" t="str">
        <f t="shared" ref="B21" si="23">(IF(OR(C21="Bachelor", C21="Master (Thesis)", C21="Master (Non-Thesis)", C21="Doctorate"), H21&amp;"-"&amp;D21&amp; " ("&amp;E21&amp;")", H21&amp;" ("&amp;C21&amp;") "&amp;"-"&amp;D21&amp;" ("&amp;E21&amp;")"))</f>
        <v xml:space="preserve"> () - ()</v>
      </c>
      <c r="C21" s="260"/>
      <c r="D21" s="260"/>
      <c r="E21" s="260"/>
      <c r="F21" s="264"/>
      <c r="G21" s="264"/>
      <c r="H21" s="264"/>
      <c r="I21" s="261"/>
      <c r="J21" s="261"/>
      <c r="K21" s="261"/>
      <c r="L21" s="261"/>
      <c r="M21" s="260"/>
      <c r="N21" s="265"/>
      <c r="O21" s="261"/>
      <c r="P21" s="261"/>
      <c r="Q21" s="260"/>
      <c r="R21" s="43"/>
      <c r="S21" s="43"/>
      <c r="T21" s="43"/>
      <c r="U21" s="43"/>
      <c r="V21" s="43"/>
      <c r="W21" s="565"/>
      <c r="X21" s="874" t="str">
        <f t="shared" si="3"/>
        <v/>
      </c>
      <c r="Y21" s="875"/>
      <c r="Z21" s="875"/>
      <c r="AA21" s="875"/>
      <c r="AB21" s="876"/>
      <c r="AC21" s="609"/>
      <c r="AD21" s="609"/>
      <c r="AE21" s="610"/>
      <c r="AF21" s="44" t="str">
        <f t="shared" si="4"/>
        <v>OK</v>
      </c>
      <c r="AG21" s="16">
        <f t="shared" si="2"/>
        <v>0</v>
      </c>
      <c r="AH21" s="81" t="s">
        <v>16136</v>
      </c>
      <c r="AI21" s="46" t="s">
        <v>414</v>
      </c>
      <c r="AJ21" s="46">
        <v>2</v>
      </c>
      <c r="AK21" s="46" t="s">
        <v>172</v>
      </c>
      <c r="AL21" s="47" t="str">
        <f t="shared" si="5"/>
        <v/>
      </c>
      <c r="AM21" s="42" t="b">
        <f t="shared" si="6"/>
        <v>1</v>
      </c>
      <c r="AN21" s="42" t="b">
        <f t="shared" si="7"/>
        <v>0</v>
      </c>
      <c r="AO21" s="47">
        <f t="shared" si="8"/>
        <v>0</v>
      </c>
      <c r="AP21" s="48" t="str">
        <f t="shared" si="9"/>
        <v/>
      </c>
      <c r="AQ21" s="42">
        <f t="shared" ca="1" si="10"/>
        <v>0</v>
      </c>
      <c r="AR21" s="48" t="b">
        <f t="shared" si="11"/>
        <v>0</v>
      </c>
      <c r="AS21" s="48" t="b">
        <f t="shared" si="12"/>
        <v>0</v>
      </c>
      <c r="AT21" s="48" t="b">
        <f t="shared" si="13"/>
        <v>0</v>
      </c>
      <c r="AU21" s="48" t="b">
        <f t="shared" si="14"/>
        <v>0</v>
      </c>
      <c r="AV21" s="48" t="b">
        <f t="shared" si="15"/>
        <v>0</v>
      </c>
      <c r="AW21" s="24" t="str">
        <f t="shared" si="16"/>
        <v/>
      </c>
      <c r="AX21" s="24" t="str">
        <f t="shared" si="17"/>
        <v/>
      </c>
      <c r="AY21" s="193">
        <f t="shared" si="21"/>
        <v>0</v>
      </c>
      <c r="AZ21" s="250" t="str">
        <f t="shared" si="18"/>
        <v/>
      </c>
      <c r="BA21" s="250" t="str">
        <f t="shared" si="19"/>
        <v/>
      </c>
      <c r="BB21" s="250" t="str">
        <f t="shared" si="20"/>
        <v/>
      </c>
      <c r="BC21">
        <v>1</v>
      </c>
      <c r="BD21" s="566"/>
      <c r="BE21" s="566"/>
      <c r="BF21" s="575"/>
      <c r="BG21" s="626"/>
      <c r="BH21" s="575"/>
      <c r="BI21" s="575"/>
      <c r="BJ21" s="575"/>
      <c r="BK21" s="575"/>
      <c r="BL21" s="575"/>
      <c r="BM21" s="575"/>
      <c r="BN21" s="575"/>
      <c r="BO21" s="575"/>
      <c r="BP21" s="575"/>
      <c r="BQ21" s="575"/>
      <c r="BR21" s="575"/>
      <c r="BS21" s="575"/>
      <c r="BT21" s="575"/>
      <c r="BU21" s="626"/>
      <c r="BV21" s="575"/>
      <c r="BW21" s="575"/>
      <c r="BX21" s="575"/>
      <c r="BY21" s="575"/>
      <c r="BZ21" s="575"/>
      <c r="CA21" s="575"/>
    </row>
    <row r="22" spans="1:79">
      <c r="A22" s="39"/>
      <c r="B22" s="199"/>
      <c r="C22" s="569" t="s">
        <v>16085</v>
      </c>
      <c r="D22" s="606"/>
      <c r="E22" s="606"/>
      <c r="F22" s="606"/>
      <c r="G22" s="606"/>
      <c r="H22" s="606"/>
      <c r="I22" s="606"/>
      <c r="J22" s="606"/>
      <c r="K22" s="606"/>
      <c r="L22" s="606"/>
      <c r="M22" s="606"/>
      <c r="N22" s="606"/>
      <c r="O22" s="606"/>
      <c r="P22" s="606"/>
      <c r="Q22" s="606"/>
      <c r="R22" s="606"/>
      <c r="S22" s="606"/>
      <c r="T22" s="606"/>
      <c r="U22" s="606"/>
      <c r="V22" s="606"/>
      <c r="W22" s="565"/>
      <c r="X22" s="565"/>
      <c r="Y22" s="565"/>
      <c r="Z22" s="565"/>
      <c r="AA22" s="565"/>
      <c r="AB22" s="565"/>
      <c r="AC22" s="565"/>
      <c r="AD22" s="565"/>
      <c r="AE22" s="608"/>
      <c r="AF22" s="49" t="str">
        <f>IF(AND(COUNTIF(AF10:AF21,"INCOMPLETE")=0), "COMPLETE", "INCOMPLETE")</f>
        <v>COMPLETE</v>
      </c>
      <c r="AG22" s="17"/>
      <c r="AH22" s="81" t="s">
        <v>181</v>
      </c>
      <c r="AI22" s="46" t="s">
        <v>172</v>
      </c>
      <c r="AJ22" s="46">
        <v>2</v>
      </c>
      <c r="AK22" s="46" t="s">
        <v>172</v>
      </c>
      <c r="AL22" s="47" t="str">
        <f t="shared" si="5"/>
        <v/>
      </c>
      <c r="AM22" s="18"/>
      <c r="AN22" s="18"/>
      <c r="AO22" s="18"/>
      <c r="AP22" s="18"/>
      <c r="AQ22" s="18"/>
      <c r="AR22" s="18"/>
      <c r="AS22" s="18"/>
      <c r="AT22" s="18"/>
      <c r="AU22" s="18"/>
      <c r="AV22" s="18"/>
      <c r="AW22" s="18"/>
      <c r="AX22" s="18"/>
      <c r="AY22" s="18"/>
      <c r="AZ22" s="18"/>
      <c r="BA22" s="18"/>
      <c r="BB22" s="18"/>
      <c r="BC22">
        <v>1</v>
      </c>
      <c r="BD22" s="566"/>
      <c r="BE22" s="566"/>
      <c r="BF22" s="575"/>
      <c r="BG22" s="626"/>
      <c r="BH22" s="575"/>
      <c r="BI22" s="575"/>
      <c r="BJ22" s="575"/>
      <c r="BK22" s="575"/>
      <c r="BL22" s="575"/>
      <c r="BM22" s="575"/>
      <c r="BN22" s="575"/>
      <c r="BO22" s="575"/>
      <c r="BP22" s="575"/>
      <c r="BQ22" s="575"/>
      <c r="BR22" s="575"/>
      <c r="BS22" s="575"/>
      <c r="BT22" s="575"/>
      <c r="BU22" s="626"/>
      <c r="BV22" s="575"/>
      <c r="BW22" s="575"/>
      <c r="BX22" s="575"/>
      <c r="BY22" s="575"/>
      <c r="BZ22" s="575"/>
      <c r="CA22" s="575"/>
    </row>
    <row r="23" spans="1:79">
      <c r="A23" s="39"/>
      <c r="B23" s="199"/>
      <c r="C23" s="606"/>
      <c r="D23" s="606"/>
      <c r="E23" s="606"/>
      <c r="F23" s="606"/>
      <c r="G23" s="606"/>
      <c r="H23" s="606"/>
      <c r="I23" s="606"/>
      <c r="J23" s="606"/>
      <c r="K23" s="606"/>
      <c r="L23" s="606"/>
      <c r="M23" s="606"/>
      <c r="N23" s="606"/>
      <c r="O23" s="606"/>
      <c r="P23" s="606"/>
      <c r="Q23" s="606"/>
      <c r="R23" s="606"/>
      <c r="S23" s="606"/>
      <c r="T23" s="606"/>
      <c r="U23" s="606"/>
      <c r="V23" s="606"/>
      <c r="W23" s="565"/>
      <c r="X23" s="565"/>
      <c r="Y23" s="565"/>
      <c r="Z23" s="565"/>
      <c r="AA23" s="565"/>
      <c r="AB23" s="565"/>
      <c r="AC23" s="565"/>
      <c r="AD23" s="565"/>
      <c r="AE23" s="608"/>
      <c r="AF23" s="17"/>
      <c r="AG23" s="17"/>
      <c r="AH23" s="18"/>
      <c r="AL23" s="18"/>
      <c r="AM23" s="18"/>
      <c r="AN23" s="18"/>
      <c r="AO23" s="18"/>
      <c r="AP23" s="18"/>
      <c r="AQ23" s="18"/>
      <c r="AR23" s="18"/>
      <c r="AS23" s="18"/>
      <c r="AT23" s="18"/>
      <c r="AU23" s="18"/>
      <c r="AV23" s="18"/>
      <c r="AW23" s="18"/>
      <c r="AX23" s="18"/>
      <c r="AY23" s="18"/>
      <c r="AZ23" s="18"/>
      <c r="BA23" s="18"/>
      <c r="BB23" s="18"/>
      <c r="BC23">
        <v>1</v>
      </c>
      <c r="BD23" s="566"/>
      <c r="BE23" s="566"/>
      <c r="BF23" s="575"/>
      <c r="BG23" s="626"/>
      <c r="BH23" s="575"/>
      <c r="BI23" s="575"/>
      <c r="BJ23" s="575"/>
      <c r="BK23" s="575"/>
      <c r="BL23" s="575"/>
      <c r="BM23" s="575"/>
      <c r="BN23" s="575"/>
      <c r="BO23" s="575"/>
      <c r="BP23" s="575"/>
      <c r="BQ23" s="575"/>
      <c r="BR23" s="575"/>
      <c r="BS23" s="575"/>
      <c r="BT23" s="575"/>
      <c r="BU23" s="626"/>
      <c r="BV23" s="575"/>
      <c r="BW23" s="575"/>
      <c r="BX23" s="575"/>
      <c r="BY23" s="575"/>
      <c r="BZ23" s="575"/>
      <c r="CA23" s="575"/>
    </row>
    <row r="24" spans="1:79">
      <c r="A24" s="39"/>
      <c r="B24" s="199"/>
      <c r="C24" s="606"/>
      <c r="D24" s="606"/>
      <c r="E24" s="606"/>
      <c r="F24" s="606"/>
      <c r="G24" s="606"/>
      <c r="H24" s="606"/>
      <c r="I24" s="606"/>
      <c r="J24" s="606"/>
      <c r="K24" s="606"/>
      <c r="L24" s="606"/>
      <c r="M24" s="606"/>
      <c r="N24" s="606"/>
      <c r="O24" s="606"/>
      <c r="P24" s="606"/>
      <c r="Q24" s="606"/>
      <c r="R24" s="606"/>
      <c r="S24" s="606"/>
      <c r="T24" s="606"/>
      <c r="U24" s="606"/>
      <c r="V24" s="606"/>
      <c r="W24" s="565"/>
      <c r="X24" s="565"/>
      <c r="Y24" s="565"/>
      <c r="Z24" s="565"/>
      <c r="AA24" s="565"/>
      <c r="AB24" s="565"/>
      <c r="AC24" s="565"/>
      <c r="AD24" s="565"/>
      <c r="AE24" s="608"/>
      <c r="AF24" s="17"/>
      <c r="AG24" s="17"/>
      <c r="AH24" s="18"/>
      <c r="AI24" s="18"/>
      <c r="AJ24" s="18"/>
      <c r="AK24" s="18"/>
      <c r="AL24" s="18"/>
      <c r="AM24" s="18"/>
      <c r="AN24" s="18"/>
      <c r="AO24" s="18"/>
      <c r="AP24" s="18"/>
      <c r="AQ24" s="18"/>
      <c r="AR24" s="18"/>
      <c r="AS24" s="18"/>
      <c r="AT24" s="18"/>
      <c r="AU24" s="18"/>
      <c r="AV24" s="18"/>
      <c r="AW24" s="18"/>
      <c r="AX24" s="18"/>
      <c r="AY24" s="18"/>
      <c r="AZ24" s="18"/>
      <c r="BA24" s="18"/>
      <c r="BB24" s="18"/>
      <c r="BC24">
        <v>1</v>
      </c>
      <c r="BD24" s="566"/>
      <c r="BE24" s="566"/>
      <c r="BF24" s="575"/>
      <c r="BG24" s="626"/>
      <c r="BH24" s="575"/>
      <c r="BI24" s="575"/>
      <c r="BJ24" s="575"/>
      <c r="BK24" s="575"/>
      <c r="BL24" s="575"/>
      <c r="BM24" s="575"/>
      <c r="BN24" s="575"/>
      <c r="BO24" s="575"/>
      <c r="BP24" s="575"/>
      <c r="BQ24" s="575"/>
      <c r="BR24" s="575"/>
      <c r="BS24" s="575"/>
      <c r="BT24" s="575"/>
      <c r="BU24" s="626"/>
      <c r="BV24" s="575"/>
      <c r="BW24" s="575"/>
      <c r="BX24" s="575"/>
      <c r="BY24" s="575"/>
      <c r="BZ24" s="575"/>
      <c r="CA24" s="575"/>
    </row>
    <row r="25" spans="1:79" ht="15.75" thickBot="1">
      <c r="A25" s="39"/>
      <c r="B25" s="199"/>
      <c r="C25" s="606"/>
      <c r="D25" s="606"/>
      <c r="E25" s="606"/>
      <c r="F25" s="606"/>
      <c r="G25" s="606"/>
      <c r="H25" s="606"/>
      <c r="I25" s="606"/>
      <c r="J25" s="606"/>
      <c r="K25" s="606"/>
      <c r="L25" s="606"/>
      <c r="M25" s="606"/>
      <c r="N25" s="606"/>
      <c r="O25" s="606"/>
      <c r="P25" s="606"/>
      <c r="Q25" s="606"/>
      <c r="R25" s="606"/>
      <c r="S25" s="606"/>
      <c r="T25" s="606"/>
      <c r="U25" s="606"/>
      <c r="V25" s="606"/>
      <c r="W25" s="565"/>
      <c r="X25" s="565"/>
      <c r="Y25" s="565"/>
      <c r="Z25" s="565"/>
      <c r="AA25" s="565"/>
      <c r="AB25" s="565"/>
      <c r="AC25" s="565"/>
      <c r="AD25" s="565"/>
      <c r="AE25" s="608"/>
      <c r="AF25" s="17"/>
      <c r="AG25" s="17"/>
      <c r="AH25" s="18"/>
      <c r="AI25" s="18"/>
      <c r="AJ25" s="18"/>
      <c r="AK25" s="18"/>
      <c r="AL25"/>
      <c r="AM25"/>
      <c r="AN25"/>
      <c r="AO25"/>
      <c r="AP25"/>
      <c r="AQ25"/>
      <c r="AR25" s="18"/>
      <c r="AS25" s="18"/>
      <c r="AT25" s="18"/>
      <c r="AU25" s="18"/>
      <c r="AV25" s="18"/>
      <c r="AW25" s="18"/>
      <c r="AX25" s="18"/>
      <c r="AY25" s="18"/>
      <c r="AZ25" s="18"/>
      <c r="BA25" s="18"/>
      <c r="BB25" s="18"/>
      <c r="BC25">
        <v>1</v>
      </c>
      <c r="BD25" s="566"/>
      <c r="BE25" s="566"/>
      <c r="BF25" s="575"/>
      <c r="BG25" s="626"/>
      <c r="BH25" s="575"/>
      <c r="BI25" s="575"/>
      <c r="BJ25" s="575"/>
      <c r="BK25" s="575"/>
      <c r="BL25" s="575"/>
      <c r="BM25" s="575"/>
      <c r="BN25" s="575"/>
      <c r="BO25" s="575"/>
      <c r="BP25" s="575"/>
      <c r="BQ25" s="575"/>
      <c r="BR25" s="575"/>
      <c r="BS25" s="575"/>
      <c r="BT25" s="575"/>
      <c r="BU25" s="626"/>
      <c r="BV25" s="575"/>
      <c r="BW25" s="575"/>
      <c r="BX25" s="575"/>
      <c r="BY25" s="575"/>
      <c r="BZ25" s="575"/>
      <c r="CA25" s="575"/>
    </row>
    <row r="26" spans="1:79" ht="24" customHeight="1">
      <c r="A26" s="39"/>
      <c r="B26" s="199"/>
      <c r="C26" s="621" t="str">
        <f ca="1">HYPERLINK(AI48,"&lt;- GO BACK")</f>
        <v>&lt;- GO BACK</v>
      </c>
      <c r="D26" s="574"/>
      <c r="E26" s="756" t="s">
        <v>16374</v>
      </c>
      <c r="F26" s="757"/>
      <c r="G26" s="758"/>
      <c r="H26" s="758"/>
      <c r="I26" s="758"/>
      <c r="J26" s="758"/>
      <c r="K26" s="758"/>
      <c r="L26" s="758"/>
      <c r="M26" s="758"/>
      <c r="N26" s="758"/>
      <c r="O26" s="758"/>
      <c r="P26" s="758"/>
      <c r="Q26" s="758"/>
      <c r="R26" s="758"/>
      <c r="S26" s="759"/>
      <c r="T26" s="566"/>
      <c r="U26" s="566"/>
      <c r="V26" s="566"/>
      <c r="W26" s="566"/>
      <c r="X26" s="565"/>
      <c r="Y26" s="565"/>
      <c r="Z26" s="565"/>
      <c r="AA26" s="565"/>
      <c r="AB26" s="565"/>
      <c r="AC26" s="565"/>
      <c r="AD26" s="565"/>
      <c r="AE26" s="608"/>
      <c r="AF26" s="17"/>
      <c r="AG26" s="17"/>
      <c r="AH26" s="18"/>
      <c r="AI26" s="18"/>
      <c r="AJ26" s="18"/>
      <c r="AK26" s="18"/>
      <c r="AL26"/>
      <c r="AM26"/>
      <c r="AN26"/>
      <c r="AO26"/>
      <c r="AP26"/>
      <c r="AQ26"/>
      <c r="AR26" s="18"/>
      <c r="AS26" s="18"/>
      <c r="AT26" s="18"/>
      <c r="AU26" s="18"/>
      <c r="AV26" s="18"/>
      <c r="AW26" s="18"/>
      <c r="AX26" s="18"/>
      <c r="AY26" s="18"/>
      <c r="AZ26" s="18"/>
      <c r="BA26" s="18"/>
      <c r="BB26" s="18"/>
      <c r="BC26">
        <v>1</v>
      </c>
      <c r="BD26" s="566"/>
      <c r="BE26" s="566"/>
      <c r="BF26" s="575"/>
      <c r="BG26" s="626"/>
      <c r="BH26" s="575"/>
      <c r="BI26" s="575"/>
      <c r="BJ26" s="575"/>
      <c r="BK26" s="575"/>
      <c r="BL26" s="575"/>
      <c r="BM26" s="575"/>
      <c r="BN26" s="575"/>
      <c r="BO26" s="575"/>
      <c r="BP26" s="575"/>
      <c r="BQ26" s="575"/>
      <c r="BR26" s="575"/>
      <c r="BS26" s="575"/>
      <c r="BT26" s="575"/>
      <c r="BU26" s="626"/>
      <c r="BV26" s="575"/>
      <c r="BW26" s="575"/>
      <c r="BX26" s="575"/>
      <c r="BY26" s="575"/>
      <c r="BZ26" s="575"/>
      <c r="CA26" s="575"/>
    </row>
    <row r="27" spans="1:79" ht="18.75" thickBot="1">
      <c r="A27" s="199"/>
      <c r="B27" s="199"/>
      <c r="C27" s="566"/>
      <c r="D27" s="574"/>
      <c r="E27" s="760" t="s">
        <v>16548</v>
      </c>
      <c r="F27" s="761"/>
      <c r="G27" s="762"/>
      <c r="H27" s="762"/>
      <c r="I27" s="762"/>
      <c r="J27" s="762"/>
      <c r="K27" s="762"/>
      <c r="L27" s="762"/>
      <c r="M27" s="762"/>
      <c r="N27" s="762"/>
      <c r="O27" s="762"/>
      <c r="P27" s="762"/>
      <c r="Q27" s="762"/>
      <c r="R27" s="762"/>
      <c r="S27" s="763"/>
      <c r="T27" s="566"/>
      <c r="U27" s="566"/>
      <c r="V27" s="566"/>
      <c r="W27" s="566"/>
      <c r="X27" s="565"/>
      <c r="Y27" s="565"/>
      <c r="Z27" s="565"/>
      <c r="AA27" s="565"/>
      <c r="AB27" s="565"/>
      <c r="AC27" s="565"/>
      <c r="AD27" s="565"/>
      <c r="AE27" s="608"/>
      <c r="AF27" s="17"/>
      <c r="AG27" s="17"/>
      <c r="AH27" s="50" t="s">
        <v>174</v>
      </c>
      <c r="AI27" s="20" t="s">
        <v>730</v>
      </c>
      <c r="AJ27" s="18"/>
      <c r="AK27" s="18"/>
      <c r="AL27"/>
      <c r="AM27"/>
      <c r="AN27"/>
      <c r="AO27"/>
      <c r="AP27"/>
      <c r="AQ27"/>
      <c r="AR27" s="18"/>
      <c r="AS27" s="18"/>
      <c r="AT27" s="18"/>
      <c r="AU27" s="18"/>
      <c r="AV27" s="18"/>
      <c r="AW27" s="18"/>
      <c r="AX27" s="18"/>
      <c r="AY27" s="18"/>
      <c r="AZ27" s="18"/>
      <c r="BA27" s="18"/>
      <c r="BB27" s="18"/>
      <c r="BC27">
        <v>1</v>
      </c>
      <c r="BD27" s="566"/>
      <c r="BE27" s="566"/>
      <c r="BF27" s="575"/>
      <c r="BG27" s="626"/>
      <c r="BH27" s="575"/>
      <c r="BI27" s="575"/>
      <c r="BJ27" s="575"/>
      <c r="BK27" s="575"/>
      <c r="BL27" s="575"/>
      <c r="BM27" s="575"/>
      <c r="BN27" s="575"/>
      <c r="BO27" s="575"/>
      <c r="BP27" s="575"/>
      <c r="BQ27" s="575"/>
      <c r="BR27" s="575"/>
      <c r="BS27" s="575"/>
      <c r="BT27" s="575"/>
      <c r="BU27" s="626"/>
      <c r="BV27" s="575"/>
      <c r="BW27" s="575"/>
      <c r="BX27" s="575"/>
      <c r="BY27" s="575"/>
      <c r="BZ27" s="575"/>
      <c r="CA27" s="575"/>
    </row>
    <row r="28" spans="1:79" ht="28.5" customHeight="1">
      <c r="A28" s="199"/>
      <c r="B28" s="199"/>
      <c r="C28" s="623" t="str">
        <f ca="1">HYPERLINK($AI$47,"CLICK HERE TO PROCEED")</f>
        <v>CLICK HERE TO PROCEED</v>
      </c>
      <c r="D28" s="616"/>
      <c r="E28" s="605"/>
      <c r="F28" s="566"/>
      <c r="G28" s="566"/>
      <c r="H28" s="566"/>
      <c r="I28" s="566"/>
      <c r="J28" s="566"/>
      <c r="K28" s="566"/>
      <c r="L28" s="566"/>
      <c r="M28" s="566"/>
      <c r="N28" s="566"/>
      <c r="O28" s="566"/>
      <c r="P28" s="566"/>
      <c r="Q28" s="566"/>
      <c r="R28" s="566"/>
      <c r="S28" s="566"/>
      <c r="T28" s="566"/>
      <c r="U28" s="566"/>
      <c r="V28" s="566"/>
      <c r="W28" s="566"/>
      <c r="X28" s="565"/>
      <c r="Y28" s="565"/>
      <c r="Z28" s="565"/>
      <c r="AA28" s="565"/>
      <c r="AB28" s="565"/>
      <c r="AC28" s="565"/>
      <c r="AD28" s="565"/>
      <c r="AE28" s="608"/>
      <c r="AF28" s="17"/>
      <c r="AG28" s="17"/>
      <c r="AH28" s="45" t="s">
        <v>15989</v>
      </c>
      <c r="AI28" s="51" t="s">
        <v>15980</v>
      </c>
      <c r="AJ28" s="18"/>
      <c r="AK28" s="18"/>
      <c r="AL28"/>
      <c r="AM28"/>
      <c r="AN28"/>
      <c r="AO28"/>
      <c r="AP28"/>
      <c r="AQ28"/>
      <c r="AR28" s="18"/>
      <c r="AS28" s="21" t="s">
        <v>16391</v>
      </c>
      <c r="AT28" s="24">
        <f>IF(AK3&gt;0,COUNTIFS(AY10:AY21,"&gt;4",DEGREE_TYPE,"Bachelor",N10:N21,"PROGRAM GRADUATED"),COUNTIFS(AY10:AY21,"&gt;5",DEGREE_TYPE,"Bachelor")) +COUNTIFS(AV10:AV21,"TRUE",DEGREE_TYPE,"Bachelor")</f>
        <v>0</v>
      </c>
      <c r="AU28" s="18"/>
      <c r="AV28" s="18" t="s">
        <v>16406</v>
      </c>
      <c r="AW28" s="18"/>
      <c r="AX28" s="18"/>
      <c r="AY28" s="18"/>
      <c r="AZ28" s="18"/>
      <c r="BA28" s="18"/>
      <c r="BB28" s="18"/>
      <c r="BC28">
        <v>1</v>
      </c>
      <c r="BD28" s="566"/>
      <c r="BE28" s="566"/>
      <c r="BF28" s="575"/>
      <c r="BG28" s="626"/>
      <c r="BH28" s="575"/>
      <c r="BI28" s="575"/>
      <c r="BJ28" s="575"/>
      <c r="BK28" s="575"/>
      <c r="BL28" s="575"/>
      <c r="BM28" s="575"/>
      <c r="BN28" s="575"/>
      <c r="BO28" s="575"/>
      <c r="BP28" s="575"/>
      <c r="BQ28" s="575"/>
      <c r="BR28" s="575"/>
      <c r="BS28" s="575"/>
      <c r="BT28" s="575"/>
      <c r="BU28" s="626"/>
      <c r="BV28" s="575"/>
      <c r="BW28" s="575"/>
      <c r="BX28" s="575"/>
      <c r="BY28" s="575"/>
      <c r="BZ28" s="575"/>
      <c r="CA28" s="575"/>
    </row>
    <row r="29" spans="1:79">
      <c r="A29" s="199"/>
      <c r="B29" s="199"/>
      <c r="C29" s="565"/>
      <c r="D29" s="566"/>
      <c r="E29" s="605"/>
      <c r="F29" s="566"/>
      <c r="G29" s="566"/>
      <c r="H29" s="566"/>
      <c r="I29" s="566"/>
      <c r="J29" s="566"/>
      <c r="K29" s="566"/>
      <c r="L29" s="566"/>
      <c r="M29" s="566"/>
      <c r="N29" s="566"/>
      <c r="O29" s="566"/>
      <c r="P29" s="566"/>
      <c r="Q29" s="566"/>
      <c r="R29" s="566"/>
      <c r="S29" s="566"/>
      <c r="T29" s="566"/>
      <c r="U29" s="566"/>
      <c r="V29" s="566"/>
      <c r="W29" s="566"/>
      <c r="X29" s="565"/>
      <c r="Y29" s="565"/>
      <c r="Z29" s="565"/>
      <c r="AA29" s="565"/>
      <c r="AB29" s="565"/>
      <c r="AC29" s="565"/>
      <c r="AD29" s="565"/>
      <c r="AE29" s="608"/>
      <c r="AF29" s="17"/>
      <c r="AG29" s="17"/>
      <c r="AH29" s="45" t="s">
        <v>15995</v>
      </c>
      <c r="AI29" s="51" t="s">
        <v>15981</v>
      </c>
      <c r="AJ29" s="18"/>
      <c r="AK29" s="18"/>
      <c r="AL29"/>
      <c r="AM29"/>
      <c r="AN29"/>
      <c r="AO29"/>
      <c r="AP29"/>
      <c r="AQ29"/>
      <c r="AR29" s="18"/>
      <c r="AS29" s="18"/>
      <c r="AT29" s="18"/>
      <c r="AU29" s="18"/>
      <c r="AV29" s="18"/>
      <c r="AW29" s="18"/>
      <c r="AX29" s="18"/>
      <c r="AY29" s="18"/>
      <c r="AZ29" s="18"/>
      <c r="BA29" s="18"/>
      <c r="BB29" s="18"/>
      <c r="BC29">
        <v>1</v>
      </c>
      <c r="BD29" s="566"/>
      <c r="BE29" s="566"/>
      <c r="BF29" s="575"/>
      <c r="BG29" s="626"/>
      <c r="BH29" s="575"/>
      <c r="BI29" s="575"/>
      <c r="BJ29" s="575"/>
      <c r="BK29" s="575"/>
      <c r="BL29" s="575"/>
      <c r="BM29" s="575"/>
      <c r="BN29" s="575"/>
      <c r="BO29" s="575"/>
      <c r="BP29" s="575"/>
      <c r="BQ29" s="575"/>
      <c r="BR29" s="575"/>
      <c r="BS29" s="575"/>
      <c r="BT29" s="575"/>
      <c r="BU29" s="626"/>
      <c r="BV29" s="575"/>
      <c r="BW29" s="575"/>
      <c r="BX29" s="575"/>
      <c r="BY29" s="575"/>
      <c r="BZ29" s="575"/>
      <c r="CA29" s="575"/>
    </row>
    <row r="30" spans="1:79">
      <c r="A30" s="199"/>
      <c r="B30" s="199"/>
      <c r="C30" s="565"/>
      <c r="D30" s="566"/>
      <c r="E30" s="605"/>
      <c r="F30" s="566"/>
      <c r="G30" s="566"/>
      <c r="H30" s="566"/>
      <c r="I30" s="566"/>
      <c r="J30" s="566"/>
      <c r="K30" s="566"/>
      <c r="L30" s="566"/>
      <c r="M30" s="566"/>
      <c r="N30" s="566"/>
      <c r="O30" s="566"/>
      <c r="P30" s="566"/>
      <c r="Q30" s="566"/>
      <c r="R30" s="566"/>
      <c r="S30" s="566"/>
      <c r="T30" s="566"/>
      <c r="U30" s="566"/>
      <c r="V30" s="566"/>
      <c r="W30" s="566"/>
      <c r="X30" s="565"/>
      <c r="Y30" s="565"/>
      <c r="Z30" s="565"/>
      <c r="AA30" s="565"/>
      <c r="AB30" s="565"/>
      <c r="AC30" s="565"/>
      <c r="AD30" s="565"/>
      <c r="AE30" s="608"/>
      <c r="AF30" s="17"/>
      <c r="AG30" s="17"/>
      <c r="AH30" s="45" t="s">
        <v>15990</v>
      </c>
      <c r="AI30" s="51" t="s">
        <v>15982</v>
      </c>
      <c r="AJ30" s="18"/>
      <c r="AK30" s="18"/>
      <c r="AL30"/>
      <c r="AM30"/>
      <c r="AN30"/>
      <c r="AO30"/>
      <c r="AP30"/>
      <c r="AQ30"/>
      <c r="AR30" s="18"/>
      <c r="AS30" s="18"/>
      <c r="AT30" s="18"/>
      <c r="AU30" s="18"/>
      <c r="AV30" s="18"/>
      <c r="AW30" s="18"/>
      <c r="AX30" s="18"/>
      <c r="AY30" s="18"/>
      <c r="AZ30" s="18"/>
      <c r="BA30" s="18"/>
      <c r="BB30" s="18"/>
      <c r="BC30">
        <v>1</v>
      </c>
      <c r="BD30" s="566"/>
      <c r="BE30" s="566"/>
      <c r="BF30" s="575"/>
      <c r="BG30" s="626"/>
      <c r="BH30" s="575"/>
      <c r="BI30" s="575"/>
      <c r="BJ30" s="575"/>
      <c r="BK30" s="575"/>
      <c r="BL30" s="575"/>
      <c r="BM30" s="575"/>
      <c r="BN30" s="575"/>
      <c r="BO30" s="575"/>
      <c r="BP30" s="575"/>
      <c r="BQ30" s="575"/>
      <c r="BR30" s="575"/>
      <c r="BS30" s="575"/>
      <c r="BT30" s="575"/>
      <c r="BU30" s="626"/>
      <c r="BV30" s="575"/>
      <c r="BW30" s="575"/>
      <c r="BX30" s="575"/>
      <c r="BY30" s="575"/>
      <c r="BZ30" s="575"/>
      <c r="CA30" s="575"/>
    </row>
    <row r="31" spans="1:79" ht="15.75" thickBot="1">
      <c r="A31" s="220"/>
      <c r="B31" s="220"/>
      <c r="C31" s="617"/>
      <c r="D31" s="587"/>
      <c r="E31" s="587"/>
      <c r="F31" s="587"/>
      <c r="G31" s="587"/>
      <c r="H31" s="587"/>
      <c r="I31" s="587"/>
      <c r="J31" s="587"/>
      <c r="K31" s="587"/>
      <c r="L31" s="587"/>
      <c r="M31" s="587"/>
      <c r="N31" s="587"/>
      <c r="O31" s="587"/>
      <c r="P31" s="587"/>
      <c r="Q31" s="587"/>
      <c r="R31" s="587"/>
      <c r="S31" s="587"/>
      <c r="T31" s="587"/>
      <c r="U31" s="587"/>
      <c r="V31" s="587"/>
      <c r="W31" s="587"/>
      <c r="X31" s="617"/>
      <c r="Y31" s="617"/>
      <c r="Z31" s="617"/>
      <c r="AA31" s="617"/>
      <c r="AB31" s="617"/>
      <c r="AC31" s="617"/>
      <c r="AD31" s="617"/>
      <c r="AE31" s="618"/>
      <c r="AF31" s="17"/>
      <c r="AG31" s="17"/>
      <c r="AH31" s="45" t="s">
        <v>15991</v>
      </c>
      <c r="AI31" s="51" t="s">
        <v>204</v>
      </c>
      <c r="AJ31" s="18"/>
      <c r="AK31" s="18"/>
      <c r="AL31"/>
      <c r="AM31"/>
      <c r="AN31"/>
      <c r="AO31"/>
      <c r="AP31"/>
      <c r="AQ31"/>
      <c r="AR31" s="18"/>
      <c r="AS31" s="21" t="s">
        <v>16392</v>
      </c>
      <c r="AT31" s="219">
        <f>24-COUNTIF(AW10:AX21, "")</f>
        <v>0</v>
      </c>
      <c r="AU31" s="18"/>
      <c r="AV31" s="18"/>
      <c r="AW31" s="18"/>
      <c r="AX31" s="18"/>
      <c r="AY31" s="18"/>
      <c r="AZ31" s="18"/>
      <c r="BA31" s="18"/>
      <c r="BB31" s="18"/>
      <c r="BC31">
        <v>1</v>
      </c>
      <c r="BD31" s="566"/>
      <c r="BE31" s="566"/>
      <c r="BF31" s="575"/>
      <c r="BG31" s="626"/>
      <c r="BH31" s="575"/>
      <c r="BI31" s="575"/>
      <c r="BJ31" s="575"/>
      <c r="BK31" s="575"/>
      <c r="BL31" s="575"/>
      <c r="BM31" s="575"/>
      <c r="BN31" s="575"/>
      <c r="BO31" s="575"/>
      <c r="BP31" s="575"/>
      <c r="BQ31" s="575"/>
      <c r="BR31" s="575"/>
      <c r="BS31" s="575"/>
      <c r="BT31" s="575"/>
      <c r="BU31" s="626"/>
      <c r="BV31" s="575"/>
      <c r="BW31" s="575"/>
      <c r="BX31" s="575"/>
      <c r="BY31" s="575"/>
      <c r="BZ31" s="575"/>
      <c r="CA31" s="575"/>
    </row>
    <row r="32" spans="1:79">
      <c r="A32" s="199"/>
      <c r="B32" s="199"/>
      <c r="C32" s="620"/>
      <c r="D32" s="619"/>
      <c r="E32" s="619"/>
      <c r="F32" s="619"/>
      <c r="G32" s="619"/>
      <c r="H32" s="619"/>
      <c r="I32" s="619"/>
      <c r="J32" s="619"/>
      <c r="K32" s="619"/>
      <c r="L32" s="619"/>
      <c r="M32" s="619"/>
      <c r="N32" s="619"/>
      <c r="O32" s="619"/>
      <c r="P32" s="619"/>
      <c r="Q32" s="619"/>
      <c r="R32" s="619"/>
      <c r="S32" s="619"/>
      <c r="T32" s="619"/>
      <c r="U32" s="619"/>
      <c r="V32" s="619"/>
      <c r="W32" s="619"/>
      <c r="X32" s="620"/>
      <c r="Y32" s="620"/>
      <c r="Z32" s="620"/>
      <c r="AA32" s="620"/>
      <c r="AB32" s="620"/>
      <c r="AC32" s="620"/>
      <c r="AD32" s="620"/>
      <c r="AE32" s="620"/>
      <c r="AF32" s="17"/>
      <c r="AG32" s="17"/>
      <c r="AH32" s="45" t="s">
        <v>15992</v>
      </c>
      <c r="AI32" s="51" t="s">
        <v>205</v>
      </c>
      <c r="AJ32" s="18"/>
      <c r="AK32" s="18"/>
      <c r="AL32"/>
      <c r="AM32"/>
      <c r="AN32"/>
      <c r="AO32"/>
      <c r="AP32"/>
      <c r="AQ32"/>
      <c r="AR32" s="18"/>
      <c r="AS32" s="18"/>
      <c r="AT32" s="18"/>
      <c r="AU32" s="18"/>
      <c r="AV32" s="18"/>
      <c r="AW32" s="18"/>
      <c r="AX32" s="18"/>
      <c r="AY32" s="18"/>
      <c r="AZ32" s="18"/>
      <c r="BA32" s="18"/>
      <c r="BB32" s="18"/>
      <c r="BC32">
        <v>1</v>
      </c>
      <c r="BD32" s="566"/>
      <c r="BE32" s="566"/>
      <c r="BF32" s="575"/>
      <c r="BG32" s="626"/>
      <c r="BH32" s="575"/>
      <c r="BI32" s="575"/>
      <c r="BJ32" s="575"/>
      <c r="BK32" s="575"/>
      <c r="BL32" s="575"/>
      <c r="BM32" s="575"/>
      <c r="BN32" s="575"/>
      <c r="BO32" s="575"/>
      <c r="BP32" s="575"/>
      <c r="BQ32" s="575"/>
      <c r="BR32" s="575"/>
      <c r="BS32" s="575"/>
      <c r="BT32" s="575"/>
      <c r="BU32" s="626"/>
      <c r="BV32" s="575"/>
      <c r="BW32" s="575"/>
      <c r="BX32" s="575"/>
      <c r="BY32" s="575"/>
      <c r="BZ32" s="575"/>
      <c r="CA32" s="575"/>
    </row>
    <row r="33" spans="1:79">
      <c r="A33" s="199"/>
      <c r="B33" s="199"/>
      <c r="C33" s="565"/>
      <c r="D33" s="566"/>
      <c r="E33" s="566"/>
      <c r="F33" s="566"/>
      <c r="G33" s="566"/>
      <c r="H33" s="566"/>
      <c r="I33" s="566"/>
      <c r="J33" s="566"/>
      <c r="K33" s="566"/>
      <c r="L33" s="566"/>
      <c r="M33" s="566"/>
      <c r="N33" s="566"/>
      <c r="O33" s="566"/>
      <c r="P33" s="566"/>
      <c r="Q33" s="566"/>
      <c r="R33" s="566"/>
      <c r="S33" s="566"/>
      <c r="T33" s="566"/>
      <c r="U33" s="566"/>
      <c r="V33" s="566"/>
      <c r="W33" s="566"/>
      <c r="X33" s="565"/>
      <c r="Y33" s="565"/>
      <c r="Z33" s="565"/>
      <c r="AA33" s="565"/>
      <c r="AB33" s="565"/>
      <c r="AC33" s="565"/>
      <c r="AD33" s="565"/>
      <c r="AE33" s="565"/>
      <c r="AF33" s="17"/>
      <c r="AG33" s="17"/>
      <c r="AH33" s="45" t="s">
        <v>15993</v>
      </c>
      <c r="AI33" s="51" t="s">
        <v>206</v>
      </c>
      <c r="AJ33" s="18"/>
      <c r="AK33" s="18"/>
      <c r="AL33"/>
      <c r="AM33"/>
      <c r="AN33"/>
      <c r="AO33"/>
      <c r="AP33"/>
      <c r="AQ33"/>
      <c r="AR33" s="18"/>
      <c r="AS33" s="18"/>
      <c r="AT33" s="18"/>
      <c r="AU33" s="18"/>
      <c r="AV33" s="18"/>
      <c r="AW33" s="18"/>
      <c r="AX33" s="18"/>
      <c r="AY33" s="18"/>
      <c r="AZ33" s="18"/>
      <c r="BA33" s="18"/>
      <c r="BB33" s="18"/>
      <c r="BC33">
        <v>1</v>
      </c>
      <c r="BD33" s="566"/>
      <c r="BE33" s="566"/>
      <c r="BF33" s="575"/>
      <c r="BG33" s="626"/>
      <c r="BH33" s="575"/>
      <c r="BI33" s="575"/>
      <c r="BJ33" s="575"/>
      <c r="BK33" s="575"/>
      <c r="BL33" s="575"/>
      <c r="BM33" s="575"/>
      <c r="BN33" s="575"/>
      <c r="BO33" s="575"/>
      <c r="BP33" s="575"/>
      <c r="BQ33" s="575"/>
      <c r="BR33" s="575"/>
      <c r="BS33" s="575"/>
      <c r="BT33" s="575"/>
      <c r="BU33" s="626"/>
      <c r="BV33" s="575"/>
      <c r="BW33" s="575"/>
      <c r="BX33" s="575"/>
      <c r="BY33" s="575"/>
      <c r="BZ33" s="575"/>
      <c r="CA33" s="575"/>
    </row>
    <row r="34" spans="1:79">
      <c r="A34" s="199"/>
      <c r="B34" s="199"/>
      <c r="C34" s="565"/>
      <c r="D34" s="566"/>
      <c r="E34" s="566"/>
      <c r="F34" s="566"/>
      <c r="G34" s="566"/>
      <c r="H34" s="566"/>
      <c r="I34" s="566"/>
      <c r="J34" s="566"/>
      <c r="K34" s="566"/>
      <c r="L34" s="566"/>
      <c r="M34" s="566"/>
      <c r="N34" s="566"/>
      <c r="O34" s="566"/>
      <c r="P34" s="566"/>
      <c r="Q34" s="566"/>
      <c r="R34" s="566"/>
      <c r="S34" s="566"/>
      <c r="T34" s="566"/>
      <c r="U34" s="566"/>
      <c r="V34" s="566"/>
      <c r="W34" s="566"/>
      <c r="X34" s="565"/>
      <c r="Y34" s="565"/>
      <c r="Z34" s="565"/>
      <c r="AA34" s="565"/>
      <c r="AB34" s="565"/>
      <c r="AC34" s="565"/>
      <c r="AD34" s="565"/>
      <c r="AE34" s="565"/>
      <c r="AF34" s="17"/>
      <c r="AG34" s="17"/>
      <c r="AH34" s="45" t="s">
        <v>15994</v>
      </c>
      <c r="AI34" s="51" t="s">
        <v>207</v>
      </c>
      <c r="AJ34" s="18"/>
      <c r="AK34" s="18"/>
      <c r="AL34" s="18"/>
      <c r="AM34" s="18"/>
      <c r="AN34" s="18"/>
      <c r="AO34" s="18"/>
      <c r="AP34" s="18"/>
      <c r="AQ34" s="18"/>
      <c r="AR34" s="18"/>
      <c r="AS34" s="18"/>
      <c r="AT34" s="18"/>
      <c r="AU34" s="18"/>
      <c r="AV34" s="18"/>
      <c r="AW34" s="18"/>
      <c r="AX34" s="18"/>
      <c r="AY34" s="18"/>
      <c r="AZ34" s="18"/>
      <c r="BA34" s="18"/>
      <c r="BB34" s="18"/>
      <c r="BC34">
        <v>1</v>
      </c>
      <c r="BD34" s="566"/>
      <c r="BE34" s="566"/>
      <c r="BF34" s="575"/>
      <c r="BG34" s="626"/>
      <c r="BH34" s="575"/>
      <c r="BI34" s="575"/>
      <c r="BJ34" s="575"/>
      <c r="BK34" s="575"/>
      <c r="BL34" s="575"/>
      <c r="BM34" s="575"/>
      <c r="BN34" s="575"/>
      <c r="BO34" s="575"/>
      <c r="BP34" s="575"/>
      <c r="BQ34" s="575"/>
      <c r="BR34" s="575"/>
      <c r="BS34" s="575"/>
      <c r="BT34" s="575"/>
      <c r="BU34" s="626"/>
      <c r="BV34" s="575"/>
      <c r="BW34" s="575"/>
      <c r="BX34" s="575"/>
      <c r="BY34" s="575"/>
      <c r="BZ34" s="575"/>
      <c r="CA34" s="575"/>
    </row>
    <row r="35" spans="1:79">
      <c r="A35" s="199"/>
      <c r="B35" s="199"/>
      <c r="C35" s="565"/>
      <c r="D35" s="566"/>
      <c r="E35" s="566"/>
      <c r="F35" s="566"/>
      <c r="G35" s="566"/>
      <c r="H35" s="566"/>
      <c r="I35" s="566"/>
      <c r="J35" s="566"/>
      <c r="K35" s="566"/>
      <c r="L35" s="566"/>
      <c r="M35" s="566"/>
      <c r="N35" s="566"/>
      <c r="O35" s="566"/>
      <c r="P35" s="566"/>
      <c r="Q35" s="566"/>
      <c r="R35" s="566"/>
      <c r="S35" s="566"/>
      <c r="T35" s="566"/>
      <c r="U35" s="566"/>
      <c r="V35" s="566"/>
      <c r="W35" s="566"/>
      <c r="X35" s="565"/>
      <c r="Y35" s="565"/>
      <c r="Z35" s="565"/>
      <c r="AA35" s="565"/>
      <c r="AB35" s="565"/>
      <c r="AC35" s="565"/>
      <c r="AD35" s="565"/>
      <c r="AE35" s="565"/>
      <c r="AF35" s="17"/>
      <c r="AG35" s="17"/>
      <c r="AH35" s="52" t="s">
        <v>175</v>
      </c>
      <c r="AI35" s="20" t="s">
        <v>730</v>
      </c>
      <c r="AM35" s="18"/>
      <c r="AN35" s="18"/>
      <c r="AO35" s="18"/>
      <c r="AP35" s="18"/>
      <c r="AQ35" s="18"/>
      <c r="AR35" s="18"/>
      <c r="AS35" s="18"/>
      <c r="AT35" s="18"/>
      <c r="AU35" s="18"/>
      <c r="AV35" s="18"/>
      <c r="AW35" s="18"/>
      <c r="AX35" s="18"/>
      <c r="AY35" s="18"/>
      <c r="AZ35" s="18"/>
      <c r="BA35" s="18"/>
      <c r="BB35" s="18"/>
      <c r="BC35">
        <v>1</v>
      </c>
      <c r="BD35" s="566"/>
      <c r="BE35" s="566"/>
      <c r="BF35" s="575"/>
      <c r="BG35" s="626"/>
      <c r="BH35" s="575"/>
      <c r="BI35" s="575"/>
      <c r="BJ35" s="575"/>
      <c r="BK35" s="575"/>
      <c r="BL35" s="575"/>
      <c r="BM35" s="575"/>
      <c r="BN35" s="575"/>
      <c r="BO35" s="575"/>
      <c r="BP35" s="575"/>
      <c r="BQ35" s="575"/>
      <c r="BR35" s="575"/>
      <c r="BS35" s="575"/>
      <c r="BT35" s="575"/>
      <c r="BU35" s="626"/>
      <c r="BV35" s="575"/>
      <c r="BW35" s="575"/>
      <c r="BX35" s="575"/>
      <c r="BY35" s="575"/>
      <c r="BZ35" s="575"/>
      <c r="CA35" s="575"/>
    </row>
    <row r="36" spans="1:79">
      <c r="A36" s="199"/>
      <c r="B36" s="199"/>
      <c r="C36" s="565"/>
      <c r="D36" s="566"/>
      <c r="E36" s="566"/>
      <c r="F36" s="566"/>
      <c r="G36" s="566"/>
      <c r="H36" s="566"/>
      <c r="I36" s="566"/>
      <c r="J36" s="566"/>
      <c r="K36" s="566"/>
      <c r="L36" s="566"/>
      <c r="M36" s="566"/>
      <c r="N36" s="566"/>
      <c r="O36" s="566"/>
      <c r="P36" s="566"/>
      <c r="Q36" s="566"/>
      <c r="R36" s="566"/>
      <c r="S36" s="566"/>
      <c r="T36" s="566"/>
      <c r="U36" s="566"/>
      <c r="V36" s="566"/>
      <c r="W36" s="566"/>
      <c r="X36" s="565"/>
      <c r="Y36" s="565"/>
      <c r="Z36" s="565"/>
      <c r="AA36" s="565"/>
      <c r="AB36" s="565"/>
      <c r="AC36" s="565"/>
      <c r="AD36" s="565"/>
      <c r="AE36" s="565"/>
      <c r="AF36" s="17"/>
      <c r="AG36" s="17"/>
      <c r="AH36" s="45" t="s">
        <v>15987</v>
      </c>
      <c r="AI36" s="53" t="s">
        <v>417</v>
      </c>
      <c r="AJ36" s="18"/>
      <c r="AK36" s="18"/>
      <c r="AL36" s="18"/>
      <c r="AM36" s="18"/>
      <c r="AN36" s="18"/>
      <c r="AO36" s="868" t="s">
        <v>16238</v>
      </c>
      <c r="AP36" s="869"/>
      <c r="AQ36" s="870"/>
      <c r="AR36" s="18"/>
      <c r="AS36" s="18"/>
      <c r="AT36" s="18"/>
      <c r="AU36" s="18"/>
      <c r="AV36" s="18"/>
      <c r="AW36" s="18"/>
      <c r="AX36" s="18"/>
      <c r="AY36" s="18"/>
      <c r="AZ36" s="18"/>
      <c r="BA36" s="18"/>
      <c r="BB36" s="18"/>
      <c r="BC36">
        <v>1</v>
      </c>
      <c r="BD36" s="566"/>
      <c r="BE36" s="566"/>
      <c r="BF36" s="575"/>
      <c r="BG36" s="626"/>
      <c r="BH36" s="575"/>
      <c r="BI36" s="575"/>
      <c r="BJ36" s="575"/>
      <c r="BK36" s="575"/>
      <c r="BL36" s="575"/>
      <c r="BM36" s="575"/>
      <c r="BN36" s="575"/>
      <c r="BO36" s="575"/>
      <c r="BP36" s="575"/>
      <c r="BQ36" s="575"/>
      <c r="BR36" s="575"/>
      <c r="BS36" s="575"/>
      <c r="BT36" s="575"/>
      <c r="BU36" s="626"/>
      <c r="BV36" s="575"/>
      <c r="BW36" s="575"/>
      <c r="BX36" s="575"/>
      <c r="BY36" s="575"/>
      <c r="BZ36" s="575"/>
      <c r="CA36" s="575"/>
    </row>
    <row r="37" spans="1:79">
      <c r="A37" s="199"/>
      <c r="B37" s="199"/>
      <c r="C37" s="565"/>
      <c r="D37" s="566"/>
      <c r="E37" s="566"/>
      <c r="F37" s="566"/>
      <c r="G37" s="566"/>
      <c r="H37" s="566"/>
      <c r="I37" s="566"/>
      <c r="J37" s="566"/>
      <c r="K37" s="566"/>
      <c r="L37" s="566"/>
      <c r="M37" s="566"/>
      <c r="N37" s="566"/>
      <c r="O37" s="566"/>
      <c r="P37" s="566"/>
      <c r="Q37" s="566"/>
      <c r="R37" s="566"/>
      <c r="S37" s="566"/>
      <c r="T37" s="566"/>
      <c r="U37" s="566"/>
      <c r="V37" s="566"/>
      <c r="W37" s="566"/>
      <c r="X37" s="565"/>
      <c r="Y37" s="565"/>
      <c r="Z37" s="565"/>
      <c r="AA37" s="565"/>
      <c r="AB37" s="565"/>
      <c r="AC37" s="565"/>
      <c r="AD37" s="565"/>
      <c r="AE37" s="565"/>
      <c r="AF37" s="624"/>
      <c r="AG37" s="17"/>
      <c r="AH37" s="45" t="s">
        <v>15986</v>
      </c>
      <c r="AI37" s="53" t="s">
        <v>418</v>
      </c>
      <c r="AJ37" s="18"/>
      <c r="AK37" s="18"/>
      <c r="AL37" s="18"/>
      <c r="AM37" s="18"/>
      <c r="AN37" s="18"/>
      <c r="AO37" s="54" t="s">
        <v>16236</v>
      </c>
      <c r="AP37" s="55"/>
      <c r="AQ37" s="56"/>
      <c r="AR37" s="18"/>
      <c r="AS37" s="18"/>
      <c r="AT37" s="18"/>
      <c r="AU37" s="18"/>
      <c r="AV37" s="18"/>
      <c r="AW37" s="18"/>
      <c r="AX37" s="18"/>
      <c r="AY37" s="18"/>
      <c r="AZ37" s="18"/>
      <c r="BA37" s="18"/>
      <c r="BB37" s="18"/>
      <c r="BC37">
        <v>1</v>
      </c>
      <c r="BD37" s="566"/>
      <c r="BE37" s="566"/>
      <c r="BF37" s="575"/>
      <c r="BG37" s="626"/>
      <c r="BH37" s="575"/>
      <c r="BI37" s="575"/>
      <c r="BJ37" s="575"/>
      <c r="BK37" s="575"/>
      <c r="BL37" s="575"/>
      <c r="BM37" s="575"/>
      <c r="BN37" s="575"/>
      <c r="BO37" s="575"/>
      <c r="BP37" s="575"/>
      <c r="BQ37" s="575"/>
      <c r="BR37" s="575"/>
      <c r="BS37" s="575"/>
      <c r="BT37" s="575"/>
      <c r="BU37" s="626"/>
      <c r="BV37" s="575"/>
      <c r="BW37" s="575"/>
      <c r="BX37" s="575"/>
      <c r="BY37" s="575"/>
      <c r="BZ37" s="575"/>
      <c r="CA37" s="575"/>
    </row>
    <row r="38" spans="1:79">
      <c r="A38" s="199"/>
      <c r="B38" s="199"/>
      <c r="C38" s="565"/>
      <c r="D38" s="566"/>
      <c r="E38" s="566"/>
      <c r="F38" s="566"/>
      <c r="G38" s="566"/>
      <c r="H38" s="566"/>
      <c r="I38" s="566"/>
      <c r="J38" s="566"/>
      <c r="K38" s="566"/>
      <c r="L38" s="566"/>
      <c r="M38" s="566"/>
      <c r="N38" s="566"/>
      <c r="O38" s="566"/>
      <c r="P38" s="566"/>
      <c r="Q38" s="566"/>
      <c r="R38" s="566"/>
      <c r="S38" s="566"/>
      <c r="T38" s="566"/>
      <c r="U38" s="566"/>
      <c r="V38" s="566"/>
      <c r="W38" s="566"/>
      <c r="X38" s="565"/>
      <c r="Y38" s="565"/>
      <c r="Z38" s="565"/>
      <c r="AA38" s="565"/>
      <c r="AB38" s="565"/>
      <c r="AC38" s="565"/>
      <c r="AD38" s="565"/>
      <c r="AE38" s="565"/>
      <c r="AF38" s="624"/>
      <c r="AG38" s="17"/>
      <c r="AH38" s="45" t="s">
        <v>15985</v>
      </c>
      <c r="AI38" s="53" t="s">
        <v>417</v>
      </c>
      <c r="AJ38" s="18"/>
      <c r="AK38" s="18"/>
      <c r="AL38" s="18"/>
      <c r="AM38" s="18"/>
      <c r="AN38" s="18"/>
      <c r="AO38" s="54" t="s">
        <v>427</v>
      </c>
      <c r="AP38" s="57"/>
      <c r="AQ38" s="58"/>
      <c r="AR38" s="18"/>
      <c r="AS38" s="18"/>
      <c r="AT38" s="18"/>
      <c r="AU38" s="18"/>
      <c r="AV38" s="18"/>
      <c r="AW38" s="18"/>
      <c r="AX38" s="18"/>
      <c r="AY38" s="18"/>
      <c r="AZ38" s="18"/>
      <c r="BA38" s="18"/>
      <c r="BB38" s="18"/>
      <c r="BC38">
        <v>1</v>
      </c>
      <c r="BD38" s="566"/>
      <c r="BE38" s="566"/>
      <c r="BF38" s="575"/>
      <c r="BG38" s="626"/>
      <c r="BH38" s="575"/>
      <c r="BI38" s="575"/>
      <c r="BJ38" s="575"/>
      <c r="BK38" s="575"/>
      <c r="BL38" s="575"/>
      <c r="BM38" s="575"/>
      <c r="BN38" s="575"/>
      <c r="BO38" s="575"/>
      <c r="BP38" s="575"/>
      <c r="BQ38" s="575"/>
      <c r="BR38" s="575"/>
      <c r="BS38" s="575"/>
      <c r="BT38" s="575"/>
      <c r="BU38" s="626"/>
      <c r="BV38" s="575"/>
      <c r="BW38" s="575"/>
      <c r="BX38" s="575"/>
      <c r="BY38" s="575"/>
      <c r="BZ38" s="575"/>
      <c r="CA38" s="575"/>
    </row>
    <row r="39" spans="1:79">
      <c r="A39" s="199"/>
      <c r="B39" s="199"/>
      <c r="C39" s="565"/>
      <c r="D39" s="566"/>
      <c r="E39" s="566"/>
      <c r="F39" s="566"/>
      <c r="G39" s="566"/>
      <c r="H39" s="566"/>
      <c r="I39" s="566"/>
      <c r="J39" s="566"/>
      <c r="K39" s="566"/>
      <c r="L39" s="566"/>
      <c r="M39" s="566"/>
      <c r="N39" s="566"/>
      <c r="O39" s="566"/>
      <c r="P39" s="566"/>
      <c r="Q39" s="566"/>
      <c r="R39" s="566"/>
      <c r="S39" s="566"/>
      <c r="T39" s="566"/>
      <c r="U39" s="566"/>
      <c r="V39" s="566"/>
      <c r="W39" s="566"/>
      <c r="X39" s="565"/>
      <c r="Y39" s="565"/>
      <c r="Z39" s="565"/>
      <c r="AA39" s="565"/>
      <c r="AB39" s="565"/>
      <c r="AC39" s="565"/>
      <c r="AD39" s="565"/>
      <c r="AE39" s="565"/>
      <c r="AF39" s="624"/>
      <c r="AG39" s="17"/>
      <c r="AH39" s="45" t="s">
        <v>16226</v>
      </c>
      <c r="AJ39" s="18"/>
      <c r="AK39" s="18"/>
      <c r="AL39" s="18"/>
      <c r="AM39" s="18"/>
      <c r="AN39" s="18"/>
      <c r="AO39" s="54" t="s">
        <v>16237</v>
      </c>
      <c r="AP39" s="59"/>
      <c r="AR39" s="18"/>
      <c r="AS39" s="18"/>
      <c r="AT39" s="18"/>
      <c r="AU39" s="18"/>
      <c r="AV39" s="18"/>
      <c r="AW39" s="18"/>
      <c r="AX39" s="18"/>
      <c r="AY39" s="18"/>
      <c r="AZ39" s="18"/>
      <c r="BA39" s="18"/>
      <c r="BB39" s="18"/>
      <c r="BC39">
        <v>1</v>
      </c>
      <c r="BD39" s="566"/>
      <c r="BE39" s="566"/>
      <c r="BF39" s="575"/>
      <c r="BG39" s="626"/>
      <c r="BH39" s="575"/>
      <c r="BI39" s="575"/>
      <c r="BJ39" s="575"/>
      <c r="BK39" s="575"/>
      <c r="BL39" s="575"/>
      <c r="BM39" s="575"/>
      <c r="BN39" s="575"/>
      <c r="BO39" s="575"/>
      <c r="BP39" s="575"/>
      <c r="BQ39" s="575"/>
      <c r="BR39" s="575"/>
      <c r="BS39" s="575"/>
      <c r="BT39" s="575"/>
      <c r="BU39" s="626"/>
      <c r="BV39" s="575"/>
      <c r="BW39" s="575"/>
      <c r="BX39" s="575"/>
      <c r="BY39" s="575"/>
      <c r="BZ39" s="575"/>
      <c r="CA39" s="575"/>
    </row>
    <row r="40" spans="1:79">
      <c r="A40" s="199"/>
      <c r="B40" s="199"/>
      <c r="C40" s="565"/>
      <c r="D40" s="566"/>
      <c r="E40" s="566"/>
      <c r="F40" s="566"/>
      <c r="G40" s="566"/>
      <c r="H40" s="566"/>
      <c r="I40" s="566"/>
      <c r="J40" s="566"/>
      <c r="K40" s="566"/>
      <c r="L40" s="566"/>
      <c r="M40" s="566"/>
      <c r="N40" s="566"/>
      <c r="O40" s="566"/>
      <c r="P40" s="566"/>
      <c r="Q40" s="566"/>
      <c r="R40" s="566"/>
      <c r="S40" s="566"/>
      <c r="T40" s="566"/>
      <c r="U40" s="566"/>
      <c r="V40" s="566"/>
      <c r="W40" s="566"/>
      <c r="X40" s="565"/>
      <c r="Y40" s="565"/>
      <c r="Z40" s="565"/>
      <c r="AA40" s="565"/>
      <c r="AB40" s="565"/>
      <c r="AC40" s="565"/>
      <c r="AD40" s="565"/>
      <c r="AE40" s="565"/>
      <c r="AF40" s="624"/>
      <c r="AG40" s="17"/>
      <c r="AH40" s="18"/>
      <c r="AI40" s="18"/>
      <c r="AJ40" s="18"/>
      <c r="AK40" s="18"/>
      <c r="AL40" s="18"/>
      <c r="AM40" s="18"/>
      <c r="AN40" s="18"/>
      <c r="AO40" s="54" t="s">
        <v>16239</v>
      </c>
      <c r="AP40" s="60"/>
      <c r="AQ40" s="61"/>
      <c r="AR40" s="18"/>
      <c r="AS40" s="18"/>
      <c r="AT40" s="18"/>
      <c r="AU40" s="18"/>
      <c r="AV40" s="18"/>
      <c r="AW40" s="18"/>
      <c r="AX40" s="18"/>
      <c r="AY40" s="18"/>
      <c r="AZ40" s="18"/>
      <c r="BA40" s="18"/>
      <c r="BB40" s="18"/>
      <c r="BC40">
        <v>1</v>
      </c>
      <c r="BD40" s="566"/>
      <c r="BE40" s="566"/>
      <c r="BF40" s="575"/>
      <c r="BG40" s="626"/>
      <c r="BH40" s="575"/>
      <c r="BI40" s="575"/>
      <c r="BJ40" s="575"/>
      <c r="BK40" s="575"/>
      <c r="BL40" s="575"/>
      <c r="BM40" s="575"/>
      <c r="BN40" s="575"/>
      <c r="BO40" s="575"/>
      <c r="BP40" s="575"/>
      <c r="BQ40" s="575"/>
      <c r="BR40" s="575"/>
      <c r="BS40" s="575"/>
      <c r="BT40" s="575"/>
      <c r="BU40" s="626"/>
      <c r="BV40" s="575"/>
      <c r="BW40" s="575"/>
      <c r="BX40" s="575"/>
      <c r="BY40" s="575"/>
      <c r="BZ40" s="575"/>
      <c r="CA40" s="575"/>
    </row>
    <row r="41" spans="1:79">
      <c r="A41" s="199"/>
      <c r="B41" s="199"/>
      <c r="C41" s="565"/>
      <c r="D41" s="566"/>
      <c r="E41" s="566"/>
      <c r="F41" s="566"/>
      <c r="G41" s="566"/>
      <c r="H41" s="566"/>
      <c r="I41" s="566"/>
      <c r="J41" s="566"/>
      <c r="K41" s="566"/>
      <c r="L41" s="566"/>
      <c r="M41" s="566"/>
      <c r="N41" s="566"/>
      <c r="O41" s="566"/>
      <c r="P41" s="566"/>
      <c r="Q41" s="566"/>
      <c r="R41" s="566"/>
      <c r="S41" s="566"/>
      <c r="T41" s="566"/>
      <c r="U41" s="566"/>
      <c r="V41" s="566"/>
      <c r="W41" s="566"/>
      <c r="X41" s="565"/>
      <c r="Y41" s="565"/>
      <c r="Z41" s="565"/>
      <c r="AA41" s="565"/>
      <c r="AB41" s="565"/>
      <c r="AC41" s="565"/>
      <c r="AD41" s="565"/>
      <c r="AE41" s="565"/>
      <c r="AF41" s="624"/>
      <c r="AG41" s="17"/>
      <c r="AH41" s="18"/>
      <c r="AI41" s="18"/>
      <c r="AJ41" s="18"/>
      <c r="AK41" s="18"/>
      <c r="AL41" s="18"/>
      <c r="AM41" s="18"/>
      <c r="AN41" s="18"/>
      <c r="AO41" s="54" t="s">
        <v>16240</v>
      </c>
      <c r="AP41" s="62"/>
      <c r="AQ41" s="63"/>
      <c r="AR41" s="18"/>
      <c r="AS41" s="18"/>
      <c r="AT41" s="18"/>
      <c r="AU41" s="18"/>
      <c r="AV41" s="18"/>
      <c r="AW41" s="18"/>
      <c r="AX41" s="18"/>
      <c r="AY41" s="18"/>
      <c r="AZ41" s="18"/>
      <c r="BA41" s="18"/>
      <c r="BB41" s="18"/>
      <c r="BC41">
        <v>1</v>
      </c>
      <c r="BD41" s="566"/>
      <c r="BE41" s="566"/>
      <c r="BF41" s="575"/>
      <c r="BG41" s="626"/>
      <c r="BH41" s="575"/>
      <c r="BI41" s="575"/>
      <c r="BJ41" s="575"/>
      <c r="BK41" s="575"/>
      <c r="BL41" s="575"/>
      <c r="BM41" s="575"/>
      <c r="BN41" s="575"/>
      <c r="BO41" s="575"/>
      <c r="BP41" s="575"/>
      <c r="BQ41" s="575"/>
      <c r="BR41" s="575"/>
      <c r="BS41" s="575"/>
      <c r="BT41" s="575"/>
      <c r="BU41" s="626"/>
      <c r="BV41" s="575"/>
      <c r="BW41" s="575"/>
      <c r="BX41" s="575"/>
      <c r="BY41" s="575"/>
      <c r="BZ41" s="575"/>
      <c r="CA41" s="575"/>
    </row>
    <row r="42" spans="1:79">
      <c r="A42" s="199"/>
      <c r="B42" s="199"/>
      <c r="C42" s="565"/>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624"/>
      <c r="AG42" s="17"/>
      <c r="AH42" s="64" t="s">
        <v>420</v>
      </c>
      <c r="AI42" s="65" t="str">
        <f ca="1">CELL("filename")</f>
        <v>\\campus.mcgill.ca\medicine\MedShare2\Admissions\WORKGROUP\ADMISSIONS CYCLE\202309\PRESCREEN\WORKBOOKS\GUIDE AND REFERENCE DOCS\WORKBOOK &amp; GUIDE\WORKBOOK DESIGN\[ACADEMIC_WORKBOOK_MEDDENT_V2.xlsx]USER FEEDBACK</v>
      </c>
      <c r="AJ42" s="66"/>
      <c r="AK42" s="67" t="s">
        <v>16140</v>
      </c>
      <c r="AL42" s="67"/>
      <c r="AM42" s="18"/>
      <c r="AN42" s="18"/>
      <c r="AO42" s="54" t="s">
        <v>16241</v>
      </c>
      <c r="AP42" s="68"/>
      <c r="AQ42" s="69"/>
      <c r="AR42" s="18"/>
      <c r="AS42" s="18"/>
      <c r="AT42" s="18"/>
      <c r="AU42" s="18"/>
      <c r="AV42" s="18"/>
      <c r="AW42" s="18"/>
      <c r="AX42" s="18"/>
      <c r="AY42" s="18"/>
      <c r="AZ42" s="18"/>
      <c r="BA42" s="18"/>
      <c r="BB42" s="18"/>
      <c r="BC42">
        <v>1</v>
      </c>
      <c r="BD42" s="566"/>
      <c r="BE42" s="566"/>
      <c r="BF42" s="575"/>
      <c r="BG42" s="626"/>
      <c r="BH42" s="575"/>
      <c r="BI42" s="575"/>
      <c r="BJ42" s="575"/>
      <c r="BK42" s="575"/>
      <c r="BL42" s="575"/>
      <c r="BM42" s="575"/>
      <c r="BN42" s="575"/>
      <c r="BO42" s="575"/>
      <c r="BP42" s="575"/>
      <c r="BQ42" s="575"/>
      <c r="BR42" s="575"/>
      <c r="BS42" s="575"/>
      <c r="BT42" s="575"/>
      <c r="BU42" s="626"/>
      <c r="BV42" s="575"/>
      <c r="BW42" s="575"/>
      <c r="BX42" s="575"/>
      <c r="BY42" s="575"/>
      <c r="BZ42" s="575"/>
      <c r="CA42" s="575"/>
    </row>
    <row r="43" spans="1:79">
      <c r="A43" s="199"/>
      <c r="B43" s="199"/>
      <c r="C43" s="565"/>
      <c r="D43" s="565"/>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5"/>
      <c r="AF43" s="624"/>
      <c r="AG43" s="17"/>
      <c r="AH43" s="64" t="s">
        <v>419</v>
      </c>
      <c r="AI43" s="70" t="s">
        <v>425</v>
      </c>
      <c r="AJ43" s="71"/>
      <c r="AK43" s="64" t="s">
        <v>16141</v>
      </c>
      <c r="AL43" s="72" t="s">
        <v>16148</v>
      </c>
      <c r="AM43" s="18"/>
      <c r="AN43" s="18"/>
      <c r="AO43" s="54" t="s">
        <v>16242</v>
      </c>
      <c r="AP43" s="73"/>
      <c r="AQ43" s="74"/>
      <c r="AR43" s="18"/>
      <c r="AS43" s="18"/>
      <c r="AT43" s="18"/>
      <c r="AU43" s="18"/>
      <c r="AV43" s="18"/>
      <c r="AW43" s="18"/>
      <c r="AX43" s="18"/>
      <c r="AY43" s="18"/>
      <c r="AZ43" s="18"/>
      <c r="BA43" s="18"/>
      <c r="BB43" s="18"/>
      <c r="BC43">
        <v>1</v>
      </c>
      <c r="BD43" s="566"/>
      <c r="BE43" s="566"/>
      <c r="BF43" s="575"/>
      <c r="BG43" s="626"/>
      <c r="BH43" s="575"/>
      <c r="BI43" s="575"/>
      <c r="BJ43" s="575"/>
      <c r="BK43" s="575"/>
      <c r="BL43" s="575"/>
      <c r="BM43" s="575"/>
      <c r="BN43" s="575"/>
      <c r="BO43" s="575"/>
      <c r="BP43" s="575"/>
      <c r="BQ43" s="575"/>
      <c r="BR43" s="575"/>
      <c r="BS43" s="575"/>
      <c r="BT43" s="575"/>
      <c r="BU43" s="626"/>
      <c r="BV43" s="575"/>
      <c r="BW43" s="575"/>
      <c r="BX43" s="575"/>
      <c r="BY43" s="575"/>
      <c r="BZ43" s="575"/>
      <c r="CA43" s="575"/>
    </row>
    <row r="44" spans="1:79">
      <c r="A44" s="199"/>
      <c r="B44" s="199"/>
      <c r="C44" s="565"/>
      <c r="D44" s="565"/>
      <c r="E44" s="565"/>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565"/>
      <c r="AD44" s="565"/>
      <c r="AE44" s="565"/>
      <c r="AF44" s="624"/>
      <c r="AG44" s="17"/>
      <c r="AH44" s="64" t="s">
        <v>421</v>
      </c>
      <c r="AI44" s="70" t="s">
        <v>424</v>
      </c>
      <c r="AJ44" s="71"/>
      <c r="AK44" s="64" t="s">
        <v>16142</v>
      </c>
      <c r="AL44" s="72" t="s">
        <v>16149</v>
      </c>
      <c r="AM44" s="18"/>
      <c r="AN44" s="18"/>
      <c r="AO44" s="54" t="s">
        <v>16243</v>
      </c>
      <c r="AP44" s="75"/>
      <c r="AQ44" s="76"/>
      <c r="AR44" s="18"/>
      <c r="AS44" s="18"/>
      <c r="AT44" s="18"/>
      <c r="AU44" s="18"/>
      <c r="AV44" s="18"/>
      <c r="AW44" s="18"/>
      <c r="AX44" s="18"/>
      <c r="AY44" s="18"/>
      <c r="AZ44" s="18"/>
      <c r="BA44" s="18"/>
      <c r="BB44" s="18"/>
      <c r="BC44">
        <v>1</v>
      </c>
      <c r="BD44" s="566"/>
      <c r="BE44" s="566"/>
      <c r="BF44" s="575"/>
      <c r="BG44" s="626"/>
      <c r="BH44" s="575"/>
      <c r="BI44" s="575"/>
      <c r="BJ44" s="575"/>
      <c r="BK44" s="575"/>
      <c r="BL44" s="575"/>
      <c r="BM44" s="575"/>
      <c r="BN44" s="575"/>
      <c r="BO44" s="575"/>
      <c r="BP44" s="575"/>
      <c r="BQ44" s="575"/>
      <c r="BR44" s="575"/>
      <c r="BS44" s="575"/>
      <c r="BT44" s="575"/>
      <c r="BU44" s="626"/>
      <c r="BV44" s="575"/>
      <c r="BW44" s="575"/>
      <c r="BX44" s="575"/>
      <c r="BY44" s="575"/>
      <c r="BZ44" s="575"/>
      <c r="CA44" s="575"/>
    </row>
    <row r="45" spans="1:79">
      <c r="A45" s="199"/>
      <c r="B45" s="199"/>
      <c r="C45" s="565"/>
      <c r="D45" s="565"/>
      <c r="E45" s="565"/>
      <c r="F45" s="565"/>
      <c r="G45" s="565"/>
      <c r="H45" s="565"/>
      <c r="I45" s="565"/>
      <c r="J45" s="565"/>
      <c r="K45" s="565"/>
      <c r="L45" s="565"/>
      <c r="M45" s="565"/>
      <c r="N45" s="565"/>
      <c r="O45" s="565"/>
      <c r="P45" s="565"/>
      <c r="Q45" s="565"/>
      <c r="R45" s="565"/>
      <c r="S45" s="565"/>
      <c r="T45" s="565"/>
      <c r="U45" s="565"/>
      <c r="V45" s="565"/>
      <c r="W45" s="565"/>
      <c r="X45" s="565"/>
      <c r="Y45" s="565"/>
      <c r="Z45" s="565"/>
      <c r="AA45" s="565"/>
      <c r="AB45" s="565"/>
      <c r="AC45" s="565"/>
      <c r="AD45" s="565"/>
      <c r="AE45" s="565"/>
      <c r="AF45" s="624"/>
      <c r="AG45" s="17"/>
      <c r="AH45" s="18"/>
      <c r="AI45" s="65" t="str">
        <f ca="1">RIGHT(CELL("filename"),LEN(CELL("filename"))- MAX(IF(NOT(ISERR(SEARCH("\",CELL("filename"), ROW(24:278)))),SEARCH("\",CELL("filename"),ROW(24:278)))))</f>
        <v>MedShare2\Admissions\WORKGROUP\ADMISSIONS CYCLE\202309\PRESCREEN\WORKBOOKS\GUIDE AND REFERENCE DOCS\WORKBOOK &amp; GUIDE\WORKBOOK DESIGN\[ACADEMIC_WORKBOOK_MEDDENT_V2.xlsx]USER FEEDBACK</v>
      </c>
      <c r="AJ45" s="66"/>
      <c r="AK45" s="64" t="s">
        <v>16143</v>
      </c>
      <c r="AL45" s="72" t="s">
        <v>16728</v>
      </c>
      <c r="AM45" s="18"/>
      <c r="AN45" s="18"/>
      <c r="AO45" s="18"/>
      <c r="AP45" s="18"/>
      <c r="AQ45" s="18"/>
      <c r="AR45" s="18"/>
      <c r="AS45" s="18"/>
      <c r="AT45" s="18"/>
      <c r="AU45" s="18"/>
      <c r="AV45" s="18"/>
      <c r="AW45" s="18"/>
      <c r="AX45" s="18"/>
      <c r="AY45" s="18"/>
      <c r="AZ45" s="18"/>
      <c r="BA45" s="18"/>
      <c r="BB45" s="18"/>
      <c r="BC45">
        <v>1</v>
      </c>
      <c r="BD45" s="566"/>
      <c r="BE45" s="566"/>
      <c r="BF45" s="575"/>
      <c r="BG45" s="626"/>
      <c r="BH45" s="575"/>
      <c r="BI45" s="575"/>
      <c r="BJ45" s="575"/>
      <c r="BK45" s="575"/>
      <c r="BL45" s="575"/>
      <c r="BM45" s="575"/>
      <c r="BN45" s="575"/>
      <c r="BO45" s="575"/>
      <c r="BP45" s="575"/>
      <c r="BQ45" s="575"/>
      <c r="BR45" s="575"/>
      <c r="BS45" s="575"/>
      <c r="BT45" s="575"/>
      <c r="BU45" s="626"/>
      <c r="BV45" s="575"/>
      <c r="BW45" s="575"/>
      <c r="BX45" s="575"/>
      <c r="BY45" s="575"/>
      <c r="BZ45" s="575"/>
      <c r="CA45" s="575"/>
    </row>
    <row r="46" spans="1:79">
      <c r="A46" s="199"/>
      <c r="B46" s="199"/>
      <c r="C46" s="565"/>
      <c r="D46" s="565"/>
      <c r="E46" s="565"/>
      <c r="F46" s="565"/>
      <c r="G46" s="565"/>
      <c r="H46" s="565"/>
      <c r="I46" s="565"/>
      <c r="J46" s="565"/>
      <c r="K46" s="565"/>
      <c r="L46" s="565"/>
      <c r="M46" s="565"/>
      <c r="N46" s="565"/>
      <c r="O46" s="565"/>
      <c r="P46" s="565"/>
      <c r="Q46" s="565"/>
      <c r="R46" s="565"/>
      <c r="S46" s="565"/>
      <c r="T46" s="565"/>
      <c r="U46" s="565"/>
      <c r="V46" s="565"/>
      <c r="W46" s="565"/>
      <c r="X46" s="565"/>
      <c r="Y46" s="565"/>
      <c r="Z46" s="565"/>
      <c r="AA46" s="565"/>
      <c r="AB46" s="565"/>
      <c r="AC46" s="565"/>
      <c r="AD46" s="565"/>
      <c r="AE46" s="565"/>
      <c r="AF46" s="624"/>
      <c r="AG46" s="17"/>
      <c r="AH46" s="18"/>
      <c r="AI46" s="65" t="str">
        <f ca="1">MID(CELL("filename"),SEARCH("[",CELL("filename"))+1, SEARCH("]",CELL("filename"))-SEARCH("[",CELL("filename"))-1)</f>
        <v>ACADEMIC_WORKBOOK_MEDDENT_V2.xlsx</v>
      </c>
      <c r="AJ46" s="66"/>
      <c r="AK46" s="66"/>
      <c r="AL46" s="66"/>
      <c r="AM46" s="18"/>
      <c r="AN46" s="18"/>
      <c r="AO46" s="18"/>
      <c r="AP46" s="18"/>
      <c r="AQ46" s="18"/>
      <c r="AR46" s="18"/>
      <c r="AS46" s="18"/>
      <c r="AT46" s="18"/>
      <c r="AU46" s="18"/>
      <c r="AV46" s="18"/>
      <c r="AW46" s="18"/>
      <c r="AX46" s="18"/>
      <c r="AY46" s="18"/>
      <c r="AZ46" s="18"/>
      <c r="BA46" s="18"/>
      <c r="BB46" s="18"/>
      <c r="BC46">
        <v>1</v>
      </c>
      <c r="BD46" s="566"/>
      <c r="BE46" s="566"/>
      <c r="BF46" s="575"/>
      <c r="BG46" s="626"/>
      <c r="BH46" s="575"/>
      <c r="BI46" s="575"/>
      <c r="BJ46" s="575"/>
      <c r="BK46" s="575"/>
      <c r="BL46" s="575"/>
      <c r="BM46" s="575"/>
      <c r="BN46" s="575"/>
      <c r="BO46" s="575"/>
      <c r="BP46" s="575"/>
      <c r="BQ46" s="575"/>
      <c r="BR46" s="575"/>
      <c r="BS46" s="575"/>
      <c r="BT46" s="575"/>
      <c r="BU46" s="626"/>
      <c r="BV46" s="575"/>
      <c r="BW46" s="575"/>
      <c r="BX46" s="575"/>
      <c r="BY46" s="575"/>
      <c r="BZ46" s="575"/>
      <c r="CA46" s="575"/>
    </row>
    <row r="47" spans="1:79">
      <c r="A47" s="199"/>
      <c r="B47" s="199"/>
      <c r="C47" s="565"/>
      <c r="D47" s="565"/>
      <c r="E47" s="565"/>
      <c r="F47" s="565"/>
      <c r="G47" s="565"/>
      <c r="H47" s="565"/>
      <c r="I47" s="565"/>
      <c r="J47" s="565"/>
      <c r="K47" s="565"/>
      <c r="L47" s="565"/>
      <c r="M47" s="565"/>
      <c r="N47" s="565"/>
      <c r="O47" s="565"/>
      <c r="P47" s="565"/>
      <c r="Q47" s="565"/>
      <c r="R47" s="565"/>
      <c r="S47" s="565"/>
      <c r="T47" s="565"/>
      <c r="U47" s="565"/>
      <c r="V47" s="565"/>
      <c r="W47" s="565"/>
      <c r="X47" s="565"/>
      <c r="Y47" s="565"/>
      <c r="Z47" s="565"/>
      <c r="AA47" s="565"/>
      <c r="AB47" s="565"/>
      <c r="AC47" s="565"/>
      <c r="AD47" s="565"/>
      <c r="AE47" s="565"/>
      <c r="AF47" s="624"/>
      <c r="AG47" s="17"/>
      <c r="AH47" s="64" t="s">
        <v>422</v>
      </c>
      <c r="AI47" s="65" t="str">
        <f ca="1">CONCATENATE("[",$AI$46,"]'",$AI$43)</f>
        <v>[ACADEMIC_WORKBOOK_MEDDENT_V2.xlsx]'USER FORM3'!B10</v>
      </c>
      <c r="AJ47" s="66"/>
      <c r="AK47" s="66"/>
      <c r="AL47" s="66"/>
      <c r="AM47" s="18"/>
      <c r="AN47" s="18"/>
      <c r="AO47" s="18"/>
      <c r="AP47" s="18"/>
      <c r="AQ47" s="18"/>
      <c r="AR47" s="18"/>
      <c r="AS47" s="18"/>
      <c r="AT47" s="18"/>
      <c r="AU47" s="18"/>
      <c r="AV47" s="18"/>
      <c r="AW47" s="18"/>
      <c r="AX47" s="18"/>
      <c r="AY47" s="18"/>
      <c r="AZ47" s="18"/>
      <c r="BA47" s="18"/>
      <c r="BB47" s="18"/>
      <c r="BC47">
        <v>1</v>
      </c>
      <c r="BD47" s="566"/>
      <c r="BE47" s="566"/>
      <c r="BF47" s="575"/>
      <c r="BG47" s="626"/>
      <c r="BH47" s="575"/>
      <c r="BI47" s="575"/>
      <c r="BJ47" s="575"/>
      <c r="BK47" s="575"/>
      <c r="BL47" s="575"/>
      <c r="BM47" s="575"/>
      <c r="BN47" s="575"/>
      <c r="BO47" s="575"/>
      <c r="BP47" s="575"/>
      <c r="BQ47" s="575"/>
      <c r="BR47" s="575"/>
      <c r="BS47" s="575"/>
      <c r="BT47" s="575"/>
      <c r="BU47" s="626"/>
      <c r="BV47" s="575"/>
      <c r="BW47" s="575"/>
      <c r="BX47" s="575"/>
      <c r="BY47" s="575"/>
      <c r="BZ47" s="575"/>
      <c r="CA47" s="575"/>
    </row>
    <row r="48" spans="1:79">
      <c r="A48" s="199"/>
      <c r="B48" s="199"/>
      <c r="C48" s="565"/>
      <c r="D48" s="565"/>
      <c r="E48" s="565"/>
      <c r="F48" s="565"/>
      <c r="G48" s="565"/>
      <c r="H48" s="565"/>
      <c r="I48" s="565"/>
      <c r="J48" s="565"/>
      <c r="K48" s="565"/>
      <c r="L48" s="565"/>
      <c r="M48" s="565"/>
      <c r="N48" s="565"/>
      <c r="O48" s="565"/>
      <c r="P48" s="565"/>
      <c r="Q48" s="565"/>
      <c r="R48" s="565"/>
      <c r="S48" s="565"/>
      <c r="T48" s="565"/>
      <c r="U48" s="565"/>
      <c r="V48" s="565"/>
      <c r="W48" s="565"/>
      <c r="X48" s="565"/>
      <c r="Y48" s="565"/>
      <c r="Z48" s="565"/>
      <c r="AA48" s="565"/>
      <c r="AB48" s="565"/>
      <c r="AC48" s="565"/>
      <c r="AD48" s="565"/>
      <c r="AE48" s="565"/>
      <c r="AF48" s="624"/>
      <c r="AG48" s="17"/>
      <c r="AH48" s="64" t="s">
        <v>423</v>
      </c>
      <c r="AI48" s="77" t="str">
        <f ca="1">CONCATENATE("[",$AI$46,"]'",$AI$44)</f>
        <v>[ACADEMIC_WORKBOOK_MEDDENT_V2.xlsx]'USER FORM1'!C9</v>
      </c>
      <c r="AJ48" s="78"/>
      <c r="AK48" s="78"/>
      <c r="AL48" s="78"/>
      <c r="AM48" s="18"/>
      <c r="AN48" s="18"/>
      <c r="AO48" s="18"/>
      <c r="AP48" s="18"/>
      <c r="AQ48" s="18"/>
      <c r="AR48" s="18"/>
      <c r="AS48" s="18"/>
      <c r="AT48" s="18"/>
      <c r="AU48" s="18"/>
      <c r="AV48" s="18"/>
      <c r="AW48" s="18"/>
      <c r="AX48" s="18"/>
      <c r="AY48" s="18"/>
      <c r="AZ48" s="18"/>
      <c r="BA48" s="18"/>
      <c r="BB48" s="18"/>
      <c r="BC48">
        <v>1</v>
      </c>
      <c r="BD48" s="566"/>
      <c r="BE48" s="566"/>
      <c r="BF48" s="575"/>
      <c r="BG48" s="626"/>
      <c r="BH48" s="575"/>
      <c r="BI48" s="575"/>
      <c r="BJ48" s="575"/>
      <c r="BK48" s="575"/>
      <c r="BL48" s="575"/>
      <c r="BM48" s="575"/>
      <c r="BN48" s="575"/>
      <c r="BO48" s="575"/>
      <c r="BP48" s="575"/>
      <c r="BQ48" s="575"/>
      <c r="BR48" s="575"/>
      <c r="BS48" s="575"/>
      <c r="BT48" s="575"/>
      <c r="BU48" s="626"/>
      <c r="BV48" s="575"/>
      <c r="BW48" s="575"/>
      <c r="BX48" s="575"/>
      <c r="BY48" s="575"/>
      <c r="BZ48" s="575"/>
      <c r="CA48" s="575"/>
    </row>
    <row r="49" spans="1:79">
      <c r="A49" s="199"/>
      <c r="B49" s="199"/>
      <c r="C49" s="565"/>
      <c r="D49" s="565"/>
      <c r="E49" s="565"/>
      <c r="F49" s="565"/>
      <c r="G49" s="565"/>
      <c r="H49" s="565"/>
      <c r="I49" s="565"/>
      <c r="J49" s="565"/>
      <c r="K49" s="565"/>
      <c r="L49" s="565"/>
      <c r="M49" s="565"/>
      <c r="N49" s="565"/>
      <c r="O49" s="565"/>
      <c r="P49" s="565"/>
      <c r="Q49" s="565"/>
      <c r="R49" s="565"/>
      <c r="S49" s="565"/>
      <c r="T49" s="565"/>
      <c r="U49" s="565"/>
      <c r="V49" s="565"/>
      <c r="W49" s="565"/>
      <c r="X49" s="565"/>
      <c r="Y49" s="565"/>
      <c r="Z49" s="565"/>
      <c r="AA49" s="565"/>
      <c r="AB49" s="565"/>
      <c r="AC49" s="565"/>
      <c r="AD49" s="565"/>
      <c r="AE49" s="565"/>
      <c r="AF49" s="624"/>
      <c r="AG49" s="17"/>
      <c r="AH49" s="18"/>
      <c r="AI49" s="51"/>
      <c r="AJ49" s="18"/>
      <c r="AK49" s="18"/>
      <c r="AL49" s="18"/>
      <c r="AM49" s="18"/>
      <c r="AN49" s="18"/>
      <c r="AO49" s="18"/>
      <c r="AP49" s="18"/>
      <c r="AQ49" s="18"/>
      <c r="AR49" s="18"/>
      <c r="AS49" s="18"/>
      <c r="AT49" s="18"/>
      <c r="AU49" s="18"/>
      <c r="AV49" s="18"/>
      <c r="AW49" s="18"/>
      <c r="AX49" s="18"/>
      <c r="AY49" s="18"/>
      <c r="AZ49" s="18"/>
      <c r="BA49" s="18"/>
      <c r="BB49" s="18"/>
      <c r="BC49">
        <v>1</v>
      </c>
      <c r="BD49" s="566"/>
      <c r="BE49" s="566"/>
      <c r="BF49" s="575"/>
      <c r="BG49" s="626"/>
      <c r="BH49" s="575"/>
      <c r="BI49" s="575"/>
      <c r="BJ49" s="575"/>
      <c r="BK49" s="575"/>
      <c r="BL49" s="575"/>
      <c r="BM49" s="575"/>
      <c r="BN49" s="575"/>
      <c r="BO49" s="575"/>
      <c r="BP49" s="575"/>
      <c r="BQ49" s="575"/>
      <c r="BR49" s="575"/>
      <c r="BS49" s="575"/>
      <c r="BT49" s="575"/>
      <c r="BU49" s="626"/>
      <c r="BV49" s="575"/>
      <c r="BW49" s="575"/>
      <c r="BX49" s="575"/>
      <c r="BY49" s="575"/>
      <c r="BZ49" s="575"/>
      <c r="CA49" s="575"/>
    </row>
    <row r="50" spans="1:79">
      <c r="A50" s="199"/>
      <c r="B50" s="199"/>
      <c r="C50" s="565"/>
      <c r="D50" s="565"/>
      <c r="E50" s="565"/>
      <c r="F50" s="565"/>
      <c r="G50" s="565"/>
      <c r="H50" s="565"/>
      <c r="I50" s="565"/>
      <c r="J50" s="565"/>
      <c r="K50" s="565"/>
      <c r="L50" s="565"/>
      <c r="M50" s="565"/>
      <c r="N50" s="565"/>
      <c r="O50" s="565"/>
      <c r="P50" s="565"/>
      <c r="Q50" s="565"/>
      <c r="R50" s="565"/>
      <c r="S50" s="565"/>
      <c r="T50" s="565"/>
      <c r="U50" s="565"/>
      <c r="V50" s="565"/>
      <c r="W50" s="565"/>
      <c r="X50" s="565"/>
      <c r="Y50" s="565"/>
      <c r="Z50" s="565"/>
      <c r="AA50" s="565"/>
      <c r="AB50" s="565"/>
      <c r="AC50" s="565"/>
      <c r="AD50" s="565"/>
      <c r="AE50" s="565"/>
      <c r="AF50" s="624"/>
      <c r="AG50" s="17"/>
      <c r="AH50" s="18"/>
      <c r="AI50" s="51"/>
      <c r="AJ50" s="18"/>
      <c r="AK50" s="18"/>
      <c r="AL50" s="18"/>
      <c r="AM50" s="18"/>
      <c r="AN50" s="18"/>
      <c r="AO50" s="18"/>
      <c r="AP50" s="18"/>
      <c r="AQ50" s="18"/>
      <c r="AR50" s="18"/>
      <c r="AS50" s="18"/>
      <c r="AT50" s="18"/>
      <c r="AU50" s="18"/>
      <c r="AV50" s="18"/>
      <c r="AW50" s="18"/>
      <c r="AX50" s="18"/>
      <c r="AY50" s="18"/>
      <c r="AZ50" s="18"/>
      <c r="BA50" s="18"/>
      <c r="BB50" s="18"/>
      <c r="BC50">
        <v>1</v>
      </c>
      <c r="BD50" s="566"/>
      <c r="BE50" s="566"/>
      <c r="BF50" s="575"/>
      <c r="BG50" s="626"/>
      <c r="BH50" s="575"/>
      <c r="BI50" s="575"/>
      <c r="BJ50" s="575"/>
      <c r="BK50" s="575"/>
      <c r="BL50" s="575"/>
      <c r="BM50" s="575"/>
      <c r="BN50" s="575"/>
      <c r="BO50" s="575"/>
      <c r="BP50" s="575"/>
      <c r="BQ50" s="575"/>
      <c r="BR50" s="575"/>
      <c r="BS50" s="575"/>
      <c r="BT50" s="575"/>
      <c r="BU50" s="626"/>
      <c r="BV50" s="575"/>
      <c r="BW50" s="575"/>
      <c r="BX50" s="575"/>
      <c r="BY50" s="575"/>
      <c r="BZ50" s="575"/>
      <c r="CA50" s="575"/>
    </row>
    <row r="51" spans="1:79">
      <c r="A51" s="199"/>
      <c r="B51" s="199"/>
      <c r="C51" s="565"/>
      <c r="D51" s="565"/>
      <c r="E51" s="565"/>
      <c r="F51" s="565"/>
      <c r="G51" s="565"/>
      <c r="H51" s="565"/>
      <c r="I51" s="565"/>
      <c r="J51" s="565"/>
      <c r="K51" s="565"/>
      <c r="L51" s="565"/>
      <c r="M51" s="565"/>
      <c r="N51" s="565"/>
      <c r="O51" s="565"/>
      <c r="P51" s="565"/>
      <c r="Q51" s="565"/>
      <c r="R51" s="565"/>
      <c r="S51" s="565"/>
      <c r="T51" s="565"/>
      <c r="U51" s="565"/>
      <c r="V51" s="565"/>
      <c r="W51" s="565"/>
      <c r="X51" s="565"/>
      <c r="Y51" s="565"/>
      <c r="Z51" s="565"/>
      <c r="AA51" s="565"/>
      <c r="AB51" s="565"/>
      <c r="AC51" s="565"/>
      <c r="AD51" s="565"/>
      <c r="AE51" s="565"/>
      <c r="AF51" s="624"/>
      <c r="AG51" s="17"/>
      <c r="AH51" s="64" t="s">
        <v>15951</v>
      </c>
      <c r="AI51" s="79" t="s">
        <v>16729</v>
      </c>
      <c r="AJ51" s="18"/>
      <c r="AK51" s="18"/>
      <c r="AL51" s="18"/>
      <c r="AM51" s="18"/>
      <c r="AN51" s="18"/>
      <c r="AO51" s="18"/>
      <c r="AP51" s="18"/>
      <c r="AQ51" s="18"/>
      <c r="AR51" s="18"/>
      <c r="AS51" s="18"/>
      <c r="AT51" s="18"/>
      <c r="AU51" s="18"/>
      <c r="AV51" s="18"/>
      <c r="AW51" s="18"/>
      <c r="AX51" s="18"/>
      <c r="AY51" s="18"/>
      <c r="AZ51" s="18"/>
      <c r="BA51" s="18"/>
      <c r="BB51" s="18"/>
      <c r="BC51">
        <v>1</v>
      </c>
      <c r="BD51" s="566"/>
      <c r="BE51" s="566"/>
      <c r="BF51" s="575"/>
      <c r="BG51" s="626"/>
      <c r="BH51" s="575"/>
      <c r="BI51" s="575"/>
      <c r="BJ51" s="575"/>
      <c r="BK51" s="575"/>
      <c r="BL51" s="575"/>
      <c r="BM51" s="575"/>
      <c r="BN51" s="575"/>
      <c r="BO51" s="575"/>
      <c r="BP51" s="575"/>
      <c r="BQ51" s="575"/>
      <c r="BR51" s="575"/>
      <c r="BS51" s="575"/>
      <c r="BT51" s="575"/>
      <c r="BU51" s="626"/>
      <c r="BV51" s="575"/>
      <c r="BW51" s="575"/>
      <c r="BX51" s="575"/>
      <c r="BY51" s="575"/>
      <c r="BZ51" s="575"/>
      <c r="CA51" s="575"/>
    </row>
    <row r="52" spans="1:79">
      <c r="A52" s="199"/>
      <c r="B52" s="199"/>
      <c r="C52" s="565"/>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624"/>
      <c r="AG52" s="17"/>
      <c r="AH52" s="64"/>
      <c r="AI52" s="51" t="str">
        <f ca="1">CONCATENATE("[",$AI$46,"]'",$AI$51)</f>
        <v>[ACADEMIC_WORKBOOK_MEDDENT_V2.xlsx]'Example1'!B10</v>
      </c>
      <c r="AJ52" s="18"/>
      <c r="AK52" s="18"/>
      <c r="AL52" s="18"/>
      <c r="AM52" s="18"/>
      <c r="AN52" s="18"/>
      <c r="AO52" s="18"/>
      <c r="AP52" s="18"/>
      <c r="AQ52" s="18"/>
      <c r="AR52" s="18"/>
      <c r="AS52" s="18"/>
      <c r="AT52" s="18"/>
      <c r="AU52" s="18"/>
      <c r="AV52" s="18"/>
      <c r="AW52" s="18"/>
      <c r="AX52" s="18"/>
      <c r="AY52" s="18"/>
      <c r="AZ52" s="18"/>
      <c r="BA52" s="18"/>
      <c r="BB52" s="18"/>
      <c r="BC52">
        <v>1</v>
      </c>
      <c r="BD52" s="566"/>
      <c r="BE52" s="566"/>
      <c r="BF52" s="575"/>
      <c r="BG52" s="626"/>
      <c r="BH52" s="575"/>
      <c r="BI52" s="575"/>
      <c r="BJ52" s="575"/>
      <c r="BK52" s="575"/>
      <c r="BL52" s="575"/>
      <c r="BM52" s="575"/>
      <c r="BN52" s="575"/>
      <c r="BO52" s="575"/>
      <c r="BP52" s="575"/>
      <c r="BQ52" s="575"/>
      <c r="BR52" s="575"/>
      <c r="BS52" s="575"/>
      <c r="BT52" s="575"/>
      <c r="BU52" s="626"/>
      <c r="BV52" s="575"/>
      <c r="BW52" s="575"/>
      <c r="BX52" s="575"/>
      <c r="BY52" s="575"/>
      <c r="BZ52" s="575"/>
      <c r="CA52" s="575"/>
    </row>
    <row r="53" spans="1:79">
      <c r="A53" s="199"/>
      <c r="B53" s="199"/>
      <c r="C53" s="565"/>
      <c r="D53" s="565"/>
      <c r="E53" s="565"/>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624"/>
      <c r="AG53" s="17"/>
      <c r="AH53" s="18"/>
      <c r="AI53" s="18"/>
      <c r="AJ53" s="18"/>
      <c r="AK53" s="18"/>
      <c r="AL53" s="18"/>
      <c r="AM53" s="18"/>
      <c r="AN53" s="18"/>
      <c r="AO53" s="18"/>
      <c r="AP53" s="18"/>
      <c r="AQ53" s="18"/>
      <c r="AR53" s="18"/>
      <c r="AS53" s="18"/>
      <c r="AT53" s="18"/>
      <c r="AU53" s="18"/>
      <c r="AV53" s="18"/>
      <c r="AW53" s="18"/>
      <c r="AX53" s="18"/>
      <c r="AY53" s="18"/>
      <c r="AZ53" s="18"/>
      <c r="BA53" s="18"/>
      <c r="BB53" s="18"/>
      <c r="BC53">
        <v>1</v>
      </c>
      <c r="BD53" s="566"/>
      <c r="BE53" s="566"/>
      <c r="BF53" s="575"/>
      <c r="BG53" s="626"/>
      <c r="BH53" s="575"/>
      <c r="BI53" s="575"/>
      <c r="BJ53" s="575"/>
      <c r="BK53" s="575"/>
      <c r="BL53" s="575"/>
      <c r="BM53" s="575"/>
      <c r="BN53" s="575"/>
      <c r="BO53" s="575"/>
      <c r="BP53" s="575"/>
      <c r="BQ53" s="575"/>
      <c r="BR53" s="575"/>
      <c r="BS53" s="575"/>
      <c r="BT53" s="575"/>
      <c r="BU53" s="626"/>
      <c r="BV53" s="575"/>
      <c r="BW53" s="575"/>
      <c r="BX53" s="575"/>
      <c r="BY53" s="575"/>
      <c r="BZ53" s="575"/>
      <c r="CA53" s="575"/>
    </row>
    <row r="54" spans="1:79">
      <c r="A54" s="199"/>
      <c r="B54" s="199"/>
      <c r="C54" s="565"/>
      <c r="D54" s="565"/>
      <c r="E54" s="565"/>
      <c r="F54" s="565"/>
      <c r="G54" s="565"/>
      <c r="H54" s="565"/>
      <c r="I54" s="565"/>
      <c r="J54" s="565"/>
      <c r="K54" s="565"/>
      <c r="L54" s="565"/>
      <c r="M54" s="565"/>
      <c r="N54" s="565"/>
      <c r="O54" s="565"/>
      <c r="P54" s="565"/>
      <c r="Q54" s="565"/>
      <c r="R54" s="565"/>
      <c r="S54" s="565"/>
      <c r="T54" s="565"/>
      <c r="U54" s="565"/>
      <c r="V54" s="565"/>
      <c r="W54" s="565"/>
      <c r="X54" s="565"/>
      <c r="Y54" s="565"/>
      <c r="Z54" s="565"/>
      <c r="AA54" s="565"/>
      <c r="AB54" s="565"/>
      <c r="AC54" s="565"/>
      <c r="AD54" s="565"/>
      <c r="AE54" s="565"/>
      <c r="AF54" s="624"/>
      <c r="AG54" s="17"/>
      <c r="AH54" s="18"/>
      <c r="AI54" s="18"/>
      <c r="AJ54" s="18"/>
      <c r="AK54" s="18"/>
      <c r="AL54" s="18"/>
      <c r="AM54" s="18"/>
      <c r="AN54" s="18"/>
      <c r="AO54" s="18"/>
      <c r="AP54" s="18"/>
      <c r="AQ54" s="18"/>
      <c r="AR54" s="18"/>
      <c r="AS54" s="18"/>
      <c r="AT54" s="18"/>
      <c r="AU54" s="18"/>
      <c r="AV54" s="18"/>
      <c r="AW54" s="18"/>
      <c r="AX54" s="18"/>
      <c r="AY54" s="18"/>
      <c r="AZ54" s="18"/>
      <c r="BA54" s="18"/>
      <c r="BB54" s="18"/>
      <c r="BC54">
        <v>1</v>
      </c>
      <c r="BD54" s="566"/>
      <c r="BE54" s="566"/>
      <c r="BF54" s="575"/>
      <c r="BG54" s="626"/>
      <c r="BH54" s="575"/>
      <c r="BI54" s="575"/>
      <c r="BJ54" s="575"/>
      <c r="BK54" s="575"/>
      <c r="BL54" s="575"/>
      <c r="BM54" s="575"/>
      <c r="BN54" s="575"/>
      <c r="BO54" s="575"/>
      <c r="BP54" s="575"/>
      <c r="BQ54" s="575"/>
      <c r="BR54" s="575"/>
      <c r="BS54" s="575"/>
      <c r="BT54" s="575"/>
      <c r="BU54" s="626"/>
      <c r="BV54" s="575"/>
      <c r="BW54" s="575"/>
      <c r="BX54" s="575"/>
      <c r="BY54" s="575"/>
      <c r="BZ54" s="575"/>
      <c r="CA54" s="575"/>
    </row>
    <row r="55" spans="1:79">
      <c r="A55" s="199"/>
      <c r="B55" s="199"/>
      <c r="C55" s="565"/>
      <c r="D55" s="565"/>
      <c r="E55" s="565"/>
      <c r="F55" s="565"/>
      <c r="G55" s="565"/>
      <c r="H55" s="565"/>
      <c r="I55" s="565"/>
      <c r="J55" s="565"/>
      <c r="K55" s="565"/>
      <c r="L55" s="565"/>
      <c r="M55" s="565"/>
      <c r="N55" s="565"/>
      <c r="O55" s="565"/>
      <c r="P55" s="565"/>
      <c r="Q55" s="565"/>
      <c r="R55" s="565"/>
      <c r="S55" s="565"/>
      <c r="T55" s="565"/>
      <c r="U55" s="565"/>
      <c r="V55" s="565"/>
      <c r="W55" s="565"/>
      <c r="X55" s="565"/>
      <c r="Y55" s="565"/>
      <c r="Z55" s="565"/>
      <c r="AA55" s="565"/>
      <c r="AB55" s="565"/>
      <c r="AC55" s="565"/>
      <c r="AD55" s="565"/>
      <c r="AE55" s="565"/>
      <c r="AF55" s="624"/>
      <c r="AG55" s="17"/>
      <c r="AH55" s="18"/>
      <c r="AI55" s="18"/>
      <c r="AJ55" s="18"/>
      <c r="AK55" s="18"/>
      <c r="AL55" s="18"/>
      <c r="AM55" s="18"/>
      <c r="AN55" s="18"/>
      <c r="AO55" s="18"/>
      <c r="AP55" s="18"/>
      <c r="AQ55" s="80" t="s">
        <v>16421</v>
      </c>
      <c r="AR55" s="80" t="s">
        <v>16246</v>
      </c>
      <c r="AS55" s="139" t="s">
        <v>16632</v>
      </c>
      <c r="AT55" s="18"/>
      <c r="AU55" s="18"/>
      <c r="AV55" s="18"/>
      <c r="AW55" s="18"/>
      <c r="AX55" s="18"/>
      <c r="AY55" s="18"/>
      <c r="AZ55" s="18"/>
      <c r="BA55" s="18"/>
      <c r="BB55" s="18"/>
      <c r="BC55">
        <v>1</v>
      </c>
      <c r="BD55" s="566"/>
      <c r="BE55" s="566"/>
      <c r="BF55" s="575"/>
      <c r="BG55" s="626"/>
      <c r="BH55" s="575"/>
      <c r="BI55" s="575"/>
      <c r="BJ55" s="575"/>
      <c r="BK55" s="575"/>
      <c r="BL55" s="575"/>
      <c r="BM55" s="575"/>
      <c r="BN55" s="575"/>
      <c r="BO55" s="575"/>
      <c r="BP55" s="575"/>
      <c r="BQ55" s="575"/>
      <c r="BR55" s="575"/>
      <c r="BS55" s="575"/>
      <c r="BT55" s="575"/>
      <c r="BU55" s="626"/>
      <c r="BV55" s="575"/>
      <c r="BW55" s="575"/>
      <c r="BX55" s="575"/>
      <c r="BY55" s="575"/>
      <c r="BZ55" s="575"/>
      <c r="CA55" s="575"/>
    </row>
    <row r="56" spans="1:79">
      <c r="A56" s="199"/>
      <c r="B56" s="199"/>
      <c r="C56" s="565"/>
      <c r="D56" s="565"/>
      <c r="E56" s="565"/>
      <c r="F56" s="565"/>
      <c r="G56" s="565"/>
      <c r="H56" s="565"/>
      <c r="I56" s="565"/>
      <c r="J56" s="565"/>
      <c r="K56" s="565"/>
      <c r="L56" s="565"/>
      <c r="M56" s="565"/>
      <c r="N56" s="565"/>
      <c r="O56" s="565"/>
      <c r="P56" s="565"/>
      <c r="Q56" s="565"/>
      <c r="R56" s="565"/>
      <c r="S56" s="565"/>
      <c r="T56" s="565"/>
      <c r="U56" s="565"/>
      <c r="V56" s="565"/>
      <c r="W56" s="565"/>
      <c r="X56" s="565"/>
      <c r="Y56" s="565"/>
      <c r="Z56" s="565"/>
      <c r="AA56" s="565"/>
      <c r="AB56" s="565"/>
      <c r="AC56" s="565"/>
      <c r="AD56" s="565"/>
      <c r="AE56" s="565"/>
      <c r="AF56" s="624"/>
      <c r="AG56" s="17"/>
      <c r="AH56" s="18"/>
      <c r="AI56" s="18"/>
      <c r="AJ56" s="18"/>
      <c r="AK56" s="18"/>
      <c r="AL56" s="18"/>
      <c r="AM56" s="18"/>
      <c r="AN56" s="18"/>
      <c r="AO56" s="18"/>
      <c r="AP56" s="18"/>
      <c r="AQ56" s="244" t="s">
        <v>16422</v>
      </c>
      <c r="AR56" s="244">
        <v>2030</v>
      </c>
      <c r="AS56" s="42">
        <v>1</v>
      </c>
      <c r="AT56" s="18"/>
      <c r="AU56" s="18"/>
      <c r="AV56" s="18"/>
      <c r="AW56" s="18"/>
      <c r="AX56" s="18"/>
      <c r="AY56" s="18"/>
      <c r="AZ56" s="18"/>
      <c r="BA56" s="18"/>
      <c r="BB56" s="18"/>
      <c r="BC56">
        <v>1</v>
      </c>
      <c r="BD56" s="566"/>
      <c r="BE56" s="566"/>
      <c r="BF56" s="575"/>
      <c r="BG56" s="626"/>
      <c r="BH56" s="575"/>
      <c r="BI56" s="575"/>
      <c r="BJ56" s="575"/>
      <c r="BK56" s="575"/>
      <c r="BL56" s="575"/>
      <c r="BM56" s="575"/>
      <c r="BN56" s="575"/>
      <c r="BO56" s="575"/>
      <c r="BP56" s="575"/>
      <c r="BQ56" s="575"/>
      <c r="BR56" s="575"/>
      <c r="BS56" s="575"/>
      <c r="BT56" s="575"/>
      <c r="BU56" s="626"/>
      <c r="BV56" s="575"/>
      <c r="BW56" s="575"/>
      <c r="BX56" s="575"/>
      <c r="BY56" s="575"/>
      <c r="BZ56" s="575"/>
      <c r="CA56" s="575"/>
    </row>
    <row r="57" spans="1:79">
      <c r="A57" s="199"/>
      <c r="B57" s="199"/>
      <c r="C57" s="565"/>
      <c r="D57" s="565"/>
      <c r="E57" s="565"/>
      <c r="F57" s="565"/>
      <c r="G57" s="565"/>
      <c r="H57" s="565"/>
      <c r="I57" s="565"/>
      <c r="J57" s="565"/>
      <c r="K57" s="565"/>
      <c r="L57" s="565"/>
      <c r="M57" s="565"/>
      <c r="N57" s="565"/>
      <c r="O57" s="565"/>
      <c r="P57" s="565"/>
      <c r="Q57" s="565"/>
      <c r="R57" s="565"/>
      <c r="S57" s="565"/>
      <c r="T57" s="565"/>
      <c r="U57" s="565"/>
      <c r="V57" s="565"/>
      <c r="W57" s="565"/>
      <c r="X57" s="565"/>
      <c r="Y57" s="565"/>
      <c r="Z57" s="565"/>
      <c r="AA57" s="565"/>
      <c r="AB57" s="565"/>
      <c r="AC57" s="565"/>
      <c r="AD57" s="565"/>
      <c r="AE57" s="565"/>
      <c r="AF57" s="624"/>
      <c r="AG57" s="80" t="s">
        <v>16707</v>
      </c>
      <c r="AH57" s="80" t="s">
        <v>16024</v>
      </c>
      <c r="AI57" s="35" t="s">
        <v>16265</v>
      </c>
      <c r="AJ57" s="35" t="s">
        <v>427</v>
      </c>
      <c r="AK57" s="18"/>
      <c r="AL57" s="80" t="s">
        <v>16026</v>
      </c>
      <c r="AM57" s="80" t="s">
        <v>72</v>
      </c>
      <c r="AN57" s="80" t="s">
        <v>16027</v>
      </c>
      <c r="AO57" s="18"/>
      <c r="AP57" s="18"/>
      <c r="AQ57" s="244" t="s">
        <v>16651</v>
      </c>
      <c r="AR57" s="244">
        <v>2029</v>
      </c>
      <c r="AS57" s="42">
        <v>2</v>
      </c>
      <c r="AT57" s="18"/>
      <c r="AU57" s="18"/>
      <c r="AV57" s="18"/>
      <c r="AW57" s="18"/>
      <c r="AX57" s="18"/>
      <c r="AY57" s="18"/>
      <c r="AZ57" s="18"/>
      <c r="BA57" s="18"/>
      <c r="BB57" s="18"/>
      <c r="BC57">
        <v>1</v>
      </c>
      <c r="BD57" s="566"/>
      <c r="BE57" s="566"/>
      <c r="BF57" s="575"/>
      <c r="BG57" s="626"/>
      <c r="BH57" s="575"/>
      <c r="BI57" s="575"/>
      <c r="BJ57" s="575"/>
      <c r="BK57" s="575"/>
      <c r="BL57" s="575"/>
      <c r="BM57" s="575"/>
      <c r="BN57" s="575"/>
      <c r="BO57" s="575"/>
      <c r="BP57" s="575"/>
      <c r="BQ57" s="575"/>
      <c r="BR57" s="575"/>
      <c r="BS57" s="575"/>
      <c r="BT57" s="575"/>
      <c r="BU57" s="626"/>
      <c r="BV57" s="575"/>
      <c r="BW57" s="575"/>
      <c r="BX57" s="575"/>
      <c r="BY57" s="575"/>
      <c r="BZ57" s="575"/>
      <c r="CA57" s="575"/>
    </row>
    <row r="58" spans="1:79">
      <c r="A58" s="199"/>
      <c r="B58" s="199"/>
      <c r="C58" s="565"/>
      <c r="D58" s="565"/>
      <c r="E58" s="565"/>
      <c r="F58" s="565"/>
      <c r="G58" s="565"/>
      <c r="H58" s="565"/>
      <c r="I58" s="565"/>
      <c r="J58" s="565"/>
      <c r="K58" s="565"/>
      <c r="L58" s="565"/>
      <c r="M58" s="565"/>
      <c r="N58" s="565"/>
      <c r="O58" s="565"/>
      <c r="P58" s="565"/>
      <c r="Q58" s="565"/>
      <c r="R58" s="565"/>
      <c r="S58" s="565"/>
      <c r="T58" s="565"/>
      <c r="U58" s="565"/>
      <c r="V58" s="565"/>
      <c r="W58" s="565"/>
      <c r="X58" s="565"/>
      <c r="Y58" s="565"/>
      <c r="Z58" s="565"/>
      <c r="AA58" s="565"/>
      <c r="AB58" s="565"/>
      <c r="AC58" s="565"/>
      <c r="AD58" s="565"/>
      <c r="AE58" s="565"/>
      <c r="AF58" s="624"/>
      <c r="AG58" s="81" t="s">
        <v>16708</v>
      </c>
      <c r="AH58" s="81" t="s">
        <v>16025</v>
      </c>
      <c r="AI58" s="46" t="s">
        <v>16028</v>
      </c>
      <c r="AJ58" s="46" t="s">
        <v>16026</v>
      </c>
      <c r="AK58" s="18"/>
      <c r="AL58" s="81" t="s">
        <v>442</v>
      </c>
      <c r="AM58" s="45" t="s">
        <v>16032</v>
      </c>
      <c r="AN58" s="45" t="s">
        <v>16083</v>
      </c>
      <c r="AO58" s="18"/>
      <c r="AP58" s="18"/>
      <c r="AQ58" s="244" t="s">
        <v>16423</v>
      </c>
      <c r="AR58" s="244">
        <v>2028</v>
      </c>
      <c r="AS58" s="42">
        <v>3</v>
      </c>
      <c r="AT58" s="18"/>
      <c r="AU58" s="18"/>
      <c r="AV58" s="18"/>
      <c r="AW58" s="18"/>
      <c r="AX58" s="18"/>
      <c r="AY58" s="18"/>
      <c r="AZ58" s="18"/>
      <c r="BA58" s="18"/>
      <c r="BB58" s="18"/>
      <c r="BC58">
        <v>1</v>
      </c>
      <c r="BD58" s="566"/>
      <c r="BE58" s="566"/>
      <c r="BF58" s="575"/>
      <c r="BG58" s="626"/>
      <c r="BH58" s="575"/>
      <c r="BI58" s="575"/>
      <c r="BJ58" s="575"/>
      <c r="BK58" s="575"/>
      <c r="BL58" s="575"/>
      <c r="BM58" s="575"/>
      <c r="BN58" s="575"/>
      <c r="BO58" s="575"/>
      <c r="BP58" s="575"/>
      <c r="BQ58" s="575"/>
      <c r="BR58" s="575"/>
      <c r="BS58" s="575"/>
      <c r="BT58" s="575"/>
      <c r="BU58" s="626"/>
      <c r="BV58" s="575"/>
      <c r="BW58" s="575"/>
      <c r="BX58" s="575"/>
      <c r="BY58" s="575"/>
      <c r="BZ58" s="575"/>
      <c r="CA58" s="575"/>
    </row>
    <row r="59" spans="1:79">
      <c r="A59" s="199"/>
      <c r="B59" s="199"/>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624"/>
      <c r="AG59" s="81"/>
      <c r="AH59" s="81" t="s">
        <v>72</v>
      </c>
      <c r="AI59" s="46" t="s">
        <v>16029</v>
      </c>
      <c r="AJ59" s="46" t="s">
        <v>72</v>
      </c>
      <c r="AK59" s="18"/>
      <c r="AL59" s="81" t="s">
        <v>443</v>
      </c>
      <c r="AM59" s="45" t="s">
        <v>16033</v>
      </c>
      <c r="AN59" s="18"/>
      <c r="AO59" s="18"/>
      <c r="AP59" s="18"/>
      <c r="AQ59" s="244" t="s">
        <v>16652</v>
      </c>
      <c r="AR59" s="244">
        <v>2027</v>
      </c>
      <c r="AS59" s="42">
        <v>4</v>
      </c>
      <c r="AT59" s="18"/>
      <c r="AU59" s="18"/>
      <c r="AV59" s="18"/>
      <c r="AW59" s="18"/>
      <c r="AX59" s="18"/>
      <c r="AY59" s="18"/>
      <c r="AZ59" s="18"/>
      <c r="BA59" s="18"/>
      <c r="BB59" s="18"/>
      <c r="BC59">
        <v>1</v>
      </c>
      <c r="BD59" s="566"/>
      <c r="BE59" s="566"/>
      <c r="BF59" s="575"/>
      <c r="BG59" s="626"/>
      <c r="BH59" s="575"/>
      <c r="BI59" s="575"/>
      <c r="BJ59" s="575"/>
      <c r="BK59" s="575"/>
      <c r="BL59" s="575"/>
      <c r="BM59" s="575"/>
      <c r="BN59" s="575"/>
      <c r="BO59" s="575"/>
      <c r="BP59" s="575"/>
      <c r="BQ59" s="575"/>
      <c r="BR59" s="575"/>
      <c r="BS59" s="575"/>
      <c r="BT59" s="575"/>
      <c r="BU59" s="626"/>
      <c r="BV59" s="575"/>
      <c r="BW59" s="575"/>
      <c r="BX59" s="575"/>
      <c r="BY59" s="575"/>
      <c r="BZ59" s="575"/>
      <c r="CA59" s="575"/>
    </row>
    <row r="60" spans="1:79">
      <c r="A60" s="199"/>
      <c r="B60" s="199"/>
      <c r="C60" s="565"/>
      <c r="D60" s="565"/>
      <c r="E60" s="565"/>
      <c r="F60" s="565"/>
      <c r="G60" s="565"/>
      <c r="H60" s="565"/>
      <c r="I60" s="565"/>
      <c r="J60" s="565"/>
      <c r="K60" s="565"/>
      <c r="L60" s="565"/>
      <c r="M60" s="565"/>
      <c r="N60" s="565"/>
      <c r="O60" s="565"/>
      <c r="P60" s="565"/>
      <c r="Q60" s="565"/>
      <c r="R60" s="565"/>
      <c r="S60" s="565"/>
      <c r="T60" s="565"/>
      <c r="U60" s="565"/>
      <c r="V60" s="565"/>
      <c r="W60" s="565"/>
      <c r="X60" s="565"/>
      <c r="Y60" s="565"/>
      <c r="Z60" s="565"/>
      <c r="AA60" s="565"/>
      <c r="AB60" s="565"/>
      <c r="AC60" s="565"/>
      <c r="AD60" s="565"/>
      <c r="AE60" s="565"/>
      <c r="AF60" s="624"/>
      <c r="AG60" s="17"/>
      <c r="AH60" s="81" t="s">
        <v>172</v>
      </c>
      <c r="AI60" s="46" t="s">
        <v>16030</v>
      </c>
      <c r="AJ60" s="46" t="s">
        <v>16027</v>
      </c>
      <c r="AK60" s="18"/>
      <c r="AL60" s="81" t="s">
        <v>444</v>
      </c>
      <c r="AM60" s="45" t="s">
        <v>16034</v>
      </c>
      <c r="AN60" s="18"/>
      <c r="AO60" s="18"/>
      <c r="AP60" s="18"/>
      <c r="AQ60" s="244" t="s">
        <v>16424</v>
      </c>
      <c r="AR60" s="244">
        <v>2026</v>
      </c>
      <c r="AS60" s="42">
        <v>5</v>
      </c>
      <c r="AT60" s="18"/>
      <c r="AU60" s="18"/>
      <c r="AV60" s="18"/>
      <c r="AW60" s="18"/>
      <c r="AX60" s="18"/>
      <c r="AY60" s="18"/>
      <c r="AZ60" s="18"/>
      <c r="BA60" s="18"/>
      <c r="BB60" s="18"/>
      <c r="BC60">
        <v>1</v>
      </c>
      <c r="BD60" s="566"/>
      <c r="BE60" s="566"/>
      <c r="BF60" s="575"/>
      <c r="BG60" s="626"/>
      <c r="BH60" s="575"/>
      <c r="BI60" s="575"/>
      <c r="BJ60" s="575"/>
      <c r="BK60" s="575"/>
      <c r="BL60" s="575"/>
      <c r="BM60" s="575"/>
      <c r="BN60" s="575"/>
      <c r="BO60" s="575"/>
      <c r="BP60" s="575"/>
      <c r="BQ60" s="575"/>
      <c r="BR60" s="575"/>
      <c r="BS60" s="575"/>
      <c r="BT60" s="575"/>
      <c r="BU60" s="626"/>
      <c r="BV60" s="575"/>
      <c r="BW60" s="575"/>
      <c r="BX60" s="575"/>
      <c r="BY60" s="575"/>
      <c r="BZ60" s="575"/>
      <c r="CA60" s="575"/>
    </row>
    <row r="61" spans="1:79">
      <c r="A61" s="199"/>
      <c r="B61" s="199"/>
      <c r="C61" s="565"/>
      <c r="D61" s="565"/>
      <c r="E61" s="565"/>
      <c r="F61" s="565"/>
      <c r="G61" s="565"/>
      <c r="H61" s="565"/>
      <c r="I61" s="565"/>
      <c r="J61" s="565"/>
      <c r="K61" s="565"/>
      <c r="L61" s="565"/>
      <c r="M61" s="565"/>
      <c r="N61" s="565"/>
      <c r="O61" s="565"/>
      <c r="P61" s="565"/>
      <c r="Q61" s="565"/>
      <c r="R61" s="565"/>
      <c r="S61" s="565"/>
      <c r="T61" s="565"/>
      <c r="U61" s="565"/>
      <c r="V61" s="565"/>
      <c r="W61" s="565"/>
      <c r="X61" s="565"/>
      <c r="Y61" s="565"/>
      <c r="Z61" s="565"/>
      <c r="AA61" s="565"/>
      <c r="AB61" s="565"/>
      <c r="AC61" s="565"/>
      <c r="AD61" s="565"/>
      <c r="AE61" s="565"/>
      <c r="AF61" s="624"/>
      <c r="AG61" s="17"/>
      <c r="AH61" s="46" t="s">
        <v>16025</v>
      </c>
      <c r="AI61" s="46" t="s">
        <v>16031</v>
      </c>
      <c r="AJ61" s="46" t="s">
        <v>440</v>
      </c>
      <c r="AK61" s="18"/>
      <c r="AL61" s="81" t="s">
        <v>445</v>
      </c>
      <c r="AM61" s="45" t="s">
        <v>16035</v>
      </c>
      <c r="AN61" s="18"/>
      <c r="AO61" s="18"/>
      <c r="AP61" s="18"/>
      <c r="AQ61" s="244" t="s">
        <v>16425</v>
      </c>
      <c r="AR61" s="244">
        <v>2025</v>
      </c>
      <c r="AS61" s="42">
        <v>6</v>
      </c>
      <c r="AT61" s="18"/>
      <c r="AU61" s="18"/>
      <c r="AV61" s="18"/>
      <c r="AW61" s="18"/>
      <c r="AX61" s="18"/>
      <c r="AY61" s="18"/>
      <c r="AZ61" s="18"/>
      <c r="BA61" s="18"/>
      <c r="BB61" s="18"/>
      <c r="BC61">
        <v>1</v>
      </c>
      <c r="BD61" s="566"/>
      <c r="BE61" s="566"/>
      <c r="BF61" s="575"/>
      <c r="BG61" s="626"/>
      <c r="BH61" s="575"/>
      <c r="BI61" s="575"/>
      <c r="BJ61" s="575"/>
      <c r="BK61" s="575"/>
      <c r="BL61" s="575"/>
      <c r="BM61" s="575"/>
      <c r="BN61" s="575"/>
      <c r="BO61" s="575"/>
      <c r="BP61" s="575"/>
      <c r="BQ61" s="575"/>
      <c r="BR61" s="575"/>
      <c r="BS61" s="575"/>
      <c r="BT61" s="575"/>
      <c r="BU61" s="626"/>
      <c r="BV61" s="575"/>
      <c r="BW61" s="575"/>
      <c r="BX61" s="575"/>
      <c r="BY61" s="575"/>
      <c r="BZ61" s="575"/>
      <c r="CA61" s="575"/>
    </row>
    <row r="62" spans="1:79">
      <c r="A62" s="199"/>
      <c r="B62" s="199"/>
      <c r="C62" s="565"/>
      <c r="D62" s="565"/>
      <c r="E62" s="565"/>
      <c r="F62" s="565"/>
      <c r="G62" s="565"/>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624"/>
      <c r="AG62" s="17"/>
      <c r="AH62" s="18"/>
      <c r="AI62" s="18"/>
      <c r="AJ62" s="18"/>
      <c r="AK62" s="18"/>
      <c r="AL62" s="81" t="s">
        <v>446</v>
      </c>
      <c r="AM62" s="45" t="s">
        <v>16036</v>
      </c>
      <c r="AN62" s="18"/>
      <c r="AO62" s="18"/>
      <c r="AP62" s="18"/>
      <c r="AQ62" s="244" t="s">
        <v>16426</v>
      </c>
      <c r="AR62" s="244">
        <v>2024</v>
      </c>
      <c r="AS62" s="42">
        <v>7</v>
      </c>
      <c r="AT62" s="18"/>
      <c r="AU62" s="18"/>
      <c r="AV62" s="18"/>
      <c r="AW62" s="18"/>
      <c r="AX62" s="18"/>
      <c r="AY62" s="18"/>
      <c r="AZ62" s="18"/>
      <c r="BA62" s="18"/>
      <c r="BB62" s="18"/>
      <c r="BC62">
        <v>1</v>
      </c>
      <c r="BD62" s="566"/>
      <c r="BE62" s="566"/>
      <c r="BF62" s="575"/>
      <c r="BG62" s="626"/>
      <c r="BH62" s="575"/>
      <c r="BI62" s="575"/>
      <c r="BJ62" s="575"/>
      <c r="BK62" s="575"/>
      <c r="BL62" s="575"/>
      <c r="BM62" s="575"/>
      <c r="BN62" s="575"/>
      <c r="BO62" s="575"/>
      <c r="BP62" s="575"/>
      <c r="BQ62" s="575"/>
      <c r="BR62" s="575"/>
      <c r="BS62" s="575"/>
      <c r="BT62" s="575"/>
      <c r="BU62" s="626"/>
      <c r="BV62" s="575"/>
      <c r="BW62" s="575"/>
      <c r="BX62" s="575"/>
      <c r="BY62" s="575"/>
      <c r="BZ62" s="575"/>
      <c r="CA62" s="575"/>
    </row>
    <row r="63" spans="1:79">
      <c r="A63" s="199"/>
      <c r="B63" s="199"/>
      <c r="C63" s="565"/>
      <c r="D63" s="565"/>
      <c r="E63" s="565"/>
      <c r="F63" s="565"/>
      <c r="G63" s="565"/>
      <c r="H63" s="565"/>
      <c r="I63" s="565"/>
      <c r="J63" s="565"/>
      <c r="K63" s="565"/>
      <c r="L63" s="565"/>
      <c r="M63" s="565"/>
      <c r="N63" s="565"/>
      <c r="O63" s="565"/>
      <c r="P63" s="565"/>
      <c r="Q63" s="565"/>
      <c r="R63" s="565"/>
      <c r="S63" s="565"/>
      <c r="T63" s="565"/>
      <c r="U63" s="565"/>
      <c r="V63" s="565"/>
      <c r="W63" s="565"/>
      <c r="X63" s="565"/>
      <c r="Y63" s="565"/>
      <c r="Z63" s="565"/>
      <c r="AA63" s="565"/>
      <c r="AB63" s="565"/>
      <c r="AC63" s="565"/>
      <c r="AD63" s="565"/>
      <c r="AE63" s="565"/>
      <c r="AF63" s="624"/>
      <c r="AG63" s="17"/>
      <c r="AH63" s="18"/>
      <c r="AI63" s="18"/>
      <c r="AJ63" s="18"/>
      <c r="AK63" s="18"/>
      <c r="AL63" s="81" t="s">
        <v>447</v>
      </c>
      <c r="AM63" s="45" t="s">
        <v>16037</v>
      </c>
      <c r="AN63" s="18"/>
      <c r="AO63" s="18"/>
      <c r="AP63" s="18"/>
      <c r="AQ63" s="244" t="s">
        <v>16650</v>
      </c>
      <c r="AR63" s="244">
        <v>2023</v>
      </c>
      <c r="AS63" s="42">
        <v>8</v>
      </c>
      <c r="AT63" s="18"/>
      <c r="AU63" s="18"/>
      <c r="AV63" s="18"/>
      <c r="AW63" s="18"/>
      <c r="AX63" s="18"/>
      <c r="AY63" s="18"/>
      <c r="AZ63" s="18"/>
      <c r="BA63" s="18"/>
      <c r="BB63" s="18"/>
      <c r="BC63">
        <v>1</v>
      </c>
      <c r="BD63" s="566"/>
      <c r="BE63" s="566"/>
      <c r="BF63" s="575"/>
      <c r="BG63" s="626"/>
      <c r="BH63" s="575"/>
      <c r="BI63" s="575"/>
      <c r="BJ63" s="575"/>
      <c r="BK63" s="575"/>
      <c r="BL63" s="575"/>
      <c r="BM63" s="575"/>
      <c r="BN63" s="575"/>
      <c r="BO63" s="575"/>
      <c r="BP63" s="575"/>
      <c r="BQ63" s="575"/>
      <c r="BR63" s="575"/>
      <c r="BS63" s="575"/>
      <c r="BT63" s="575"/>
      <c r="BU63" s="626"/>
      <c r="BV63" s="575"/>
      <c r="BW63" s="575"/>
      <c r="BX63" s="575"/>
      <c r="BY63" s="575"/>
      <c r="BZ63" s="575"/>
      <c r="CA63" s="575"/>
    </row>
    <row r="64" spans="1:79">
      <c r="A64" s="199"/>
      <c r="B64" s="199"/>
      <c r="C64" s="565"/>
      <c r="D64" s="565"/>
      <c r="E64" s="565"/>
      <c r="F64" s="565"/>
      <c r="G64" s="565"/>
      <c r="H64" s="565"/>
      <c r="I64" s="565"/>
      <c r="J64" s="565"/>
      <c r="K64" s="565"/>
      <c r="L64" s="565"/>
      <c r="M64" s="565"/>
      <c r="N64" s="565"/>
      <c r="O64" s="565"/>
      <c r="P64" s="565"/>
      <c r="Q64" s="565"/>
      <c r="R64" s="565"/>
      <c r="S64" s="565"/>
      <c r="T64" s="565"/>
      <c r="U64" s="565"/>
      <c r="V64" s="565"/>
      <c r="W64" s="565"/>
      <c r="X64" s="565"/>
      <c r="Y64" s="565"/>
      <c r="Z64" s="565"/>
      <c r="AA64" s="565"/>
      <c r="AB64" s="565"/>
      <c r="AC64" s="565"/>
      <c r="AD64" s="565"/>
      <c r="AE64" s="565"/>
      <c r="AF64" s="624"/>
      <c r="AG64" s="17"/>
      <c r="AH64" s="18"/>
      <c r="AI64" s="18"/>
      <c r="AJ64" s="18"/>
      <c r="AK64" s="18"/>
      <c r="AL64" s="81" t="s">
        <v>448</v>
      </c>
      <c r="AM64" s="45" t="s">
        <v>16038</v>
      </c>
      <c r="AN64" s="18"/>
      <c r="AO64" s="18"/>
      <c r="AP64" s="18"/>
      <c r="AQ64" s="244" t="s">
        <v>16427</v>
      </c>
      <c r="AR64" s="244">
        <v>2022</v>
      </c>
      <c r="AS64" s="42">
        <v>9</v>
      </c>
      <c r="AT64" s="18"/>
      <c r="AU64" s="18"/>
      <c r="AV64" s="18"/>
      <c r="AW64" s="18"/>
      <c r="AX64" s="18"/>
      <c r="AY64" s="18"/>
      <c r="AZ64" s="18"/>
      <c r="BA64" s="18"/>
      <c r="BB64" s="18"/>
      <c r="BC64">
        <v>1</v>
      </c>
      <c r="BD64" s="566"/>
      <c r="BE64" s="566"/>
      <c r="BF64" s="575"/>
      <c r="BG64" s="626"/>
      <c r="BH64" s="575"/>
      <c r="BI64" s="575"/>
      <c r="BJ64" s="575"/>
      <c r="BK64" s="575"/>
      <c r="BL64" s="575"/>
      <c r="BM64" s="575"/>
      <c r="BN64" s="575"/>
      <c r="BO64" s="575"/>
      <c r="BP64" s="575"/>
      <c r="BQ64" s="575"/>
      <c r="BR64" s="575"/>
      <c r="BS64" s="575"/>
      <c r="BT64" s="575"/>
      <c r="BU64" s="626"/>
      <c r="BV64" s="575"/>
      <c r="BW64" s="575"/>
      <c r="BX64" s="575"/>
      <c r="BY64" s="575"/>
      <c r="BZ64" s="575"/>
      <c r="CA64" s="575"/>
    </row>
    <row r="65" spans="1:79">
      <c r="A65" s="199"/>
      <c r="B65" s="199"/>
      <c r="C65" s="565"/>
      <c r="D65" s="565"/>
      <c r="E65" s="565"/>
      <c r="F65" s="565"/>
      <c r="G65" s="565"/>
      <c r="H65" s="565"/>
      <c r="I65" s="565"/>
      <c r="J65" s="565"/>
      <c r="K65" s="565"/>
      <c r="L65" s="565"/>
      <c r="M65" s="565"/>
      <c r="N65" s="565"/>
      <c r="O65" s="565"/>
      <c r="P65" s="565"/>
      <c r="Q65" s="565"/>
      <c r="R65" s="565"/>
      <c r="S65" s="565"/>
      <c r="T65" s="565"/>
      <c r="U65" s="565"/>
      <c r="V65" s="565"/>
      <c r="W65" s="565"/>
      <c r="X65" s="565"/>
      <c r="Y65" s="565"/>
      <c r="Z65" s="565"/>
      <c r="AA65" s="565"/>
      <c r="AB65" s="565"/>
      <c r="AC65" s="565"/>
      <c r="AD65" s="565"/>
      <c r="AE65" s="565"/>
      <c r="AF65" s="624"/>
      <c r="AG65" s="17"/>
      <c r="AH65" s="18"/>
      <c r="AI65" s="18"/>
      <c r="AJ65" s="18"/>
      <c r="AK65" s="18"/>
      <c r="AL65" s="81" t="s">
        <v>449</v>
      </c>
      <c r="AM65" s="45" t="s">
        <v>16039</v>
      </c>
      <c r="AN65" s="18"/>
      <c r="AO65" s="18"/>
      <c r="AP65" s="18"/>
      <c r="AQ65" s="244" t="s">
        <v>16428</v>
      </c>
      <c r="AR65" s="244">
        <v>2021</v>
      </c>
      <c r="AS65" s="42">
        <v>10</v>
      </c>
      <c r="AT65" s="18"/>
      <c r="AU65" s="18"/>
      <c r="AV65" s="18"/>
      <c r="AW65" s="18"/>
      <c r="AX65" s="18"/>
      <c r="AY65" s="18"/>
      <c r="AZ65" s="18"/>
      <c r="BA65" s="18"/>
      <c r="BB65" s="18"/>
      <c r="BC65">
        <v>1</v>
      </c>
      <c r="BD65" s="566"/>
      <c r="BE65" s="566"/>
      <c r="BF65" s="575"/>
      <c r="BG65" s="626"/>
      <c r="BH65" s="575"/>
      <c r="BI65" s="575"/>
      <c r="BJ65" s="575"/>
      <c r="BK65" s="575"/>
      <c r="BL65" s="575"/>
      <c r="BM65" s="575"/>
      <c r="BN65" s="575"/>
      <c r="BO65" s="575"/>
      <c r="BP65" s="575"/>
      <c r="BQ65" s="575"/>
      <c r="BR65" s="575"/>
      <c r="BS65" s="575"/>
      <c r="BT65" s="575"/>
      <c r="BU65" s="626"/>
      <c r="BV65" s="575"/>
      <c r="BW65" s="575"/>
      <c r="BX65" s="575"/>
      <c r="BY65" s="575"/>
      <c r="BZ65" s="575"/>
      <c r="CA65" s="575"/>
    </row>
    <row r="66" spans="1:79">
      <c r="A66" s="199"/>
      <c r="B66" s="199"/>
      <c r="C66" s="565"/>
      <c r="D66" s="565"/>
      <c r="E66" s="565"/>
      <c r="F66" s="565"/>
      <c r="G66" s="565"/>
      <c r="H66" s="565"/>
      <c r="I66" s="565"/>
      <c r="J66" s="565"/>
      <c r="K66" s="565"/>
      <c r="L66" s="565"/>
      <c r="M66" s="565"/>
      <c r="N66" s="565"/>
      <c r="O66" s="565"/>
      <c r="P66" s="565"/>
      <c r="Q66" s="565"/>
      <c r="R66" s="565"/>
      <c r="S66" s="565"/>
      <c r="T66" s="565"/>
      <c r="U66" s="565"/>
      <c r="V66" s="565"/>
      <c r="W66" s="565"/>
      <c r="X66" s="565"/>
      <c r="Y66" s="565"/>
      <c r="Z66" s="565"/>
      <c r="AA66" s="565"/>
      <c r="AB66" s="565"/>
      <c r="AC66" s="565"/>
      <c r="AD66" s="565"/>
      <c r="AE66" s="565"/>
      <c r="AF66" s="624"/>
      <c r="AG66" s="17"/>
      <c r="AH66" s="18"/>
      <c r="AI66" s="18"/>
      <c r="AJ66" s="18"/>
      <c r="AK66" s="18"/>
      <c r="AL66" s="81" t="s">
        <v>450</v>
      </c>
      <c r="AM66" s="45" t="s">
        <v>16040</v>
      </c>
      <c r="AN66" s="18"/>
      <c r="AO66" s="18"/>
      <c r="AP66" s="18"/>
      <c r="AQ66" s="244" t="s">
        <v>16429</v>
      </c>
      <c r="AR66" s="244">
        <v>2020</v>
      </c>
      <c r="AS66" s="42">
        <v>11</v>
      </c>
      <c r="AT66" s="18"/>
      <c r="AU66" s="18"/>
      <c r="AV66" s="18"/>
      <c r="AW66" s="18"/>
      <c r="AX66" s="18"/>
      <c r="AY66" s="18"/>
      <c r="AZ66" s="18"/>
      <c r="BA66" s="18"/>
      <c r="BB66" s="18"/>
      <c r="BC66">
        <v>1</v>
      </c>
      <c r="BD66" s="566"/>
      <c r="BE66" s="566"/>
      <c r="BF66" s="575"/>
      <c r="BG66" s="626"/>
      <c r="BH66" s="575"/>
      <c r="BI66" s="575"/>
      <c r="BJ66" s="575"/>
      <c r="BK66" s="575"/>
      <c r="BL66" s="575"/>
      <c r="BM66" s="575"/>
      <c r="BN66" s="575"/>
      <c r="BO66" s="575"/>
      <c r="BP66" s="575"/>
      <c r="BQ66" s="575"/>
      <c r="BR66" s="575"/>
      <c r="BS66" s="575"/>
      <c r="BT66" s="575"/>
      <c r="BU66" s="626"/>
      <c r="BV66" s="575"/>
      <c r="BW66" s="575"/>
      <c r="BX66" s="575"/>
      <c r="BY66" s="575"/>
      <c r="BZ66" s="575"/>
      <c r="CA66" s="575"/>
    </row>
    <row r="67" spans="1:79">
      <c r="A67" s="199"/>
      <c r="B67" s="199"/>
      <c r="C67" s="565"/>
      <c r="D67" s="565"/>
      <c r="E67" s="565"/>
      <c r="F67" s="565"/>
      <c r="G67" s="565"/>
      <c r="H67" s="565"/>
      <c r="I67" s="565"/>
      <c r="J67" s="565"/>
      <c r="K67" s="565"/>
      <c r="L67" s="565"/>
      <c r="M67" s="565"/>
      <c r="N67" s="565"/>
      <c r="O67" s="565"/>
      <c r="P67" s="565"/>
      <c r="Q67" s="565"/>
      <c r="R67" s="565"/>
      <c r="S67" s="565"/>
      <c r="T67" s="565"/>
      <c r="U67" s="565"/>
      <c r="V67" s="565"/>
      <c r="W67" s="565"/>
      <c r="X67" s="565"/>
      <c r="Y67" s="565"/>
      <c r="Z67" s="565"/>
      <c r="AA67" s="565"/>
      <c r="AB67" s="565"/>
      <c r="AC67" s="565"/>
      <c r="AD67" s="565"/>
      <c r="AE67" s="565"/>
      <c r="AF67" s="624"/>
      <c r="AG67" s="17"/>
      <c r="AH67" s="18"/>
      <c r="AI67" s="18"/>
      <c r="AJ67" s="18"/>
      <c r="AK67" s="18"/>
      <c r="AL67" s="81" t="s">
        <v>451</v>
      </c>
      <c r="AM67" s="45" t="s">
        <v>16041</v>
      </c>
      <c r="AN67" s="18"/>
      <c r="AO67" s="18"/>
      <c r="AP67" s="18"/>
      <c r="AQ67" s="244" t="s">
        <v>173</v>
      </c>
      <c r="AR67" s="244">
        <v>2019</v>
      </c>
      <c r="AS67" s="42">
        <v>12</v>
      </c>
      <c r="AT67" s="18"/>
      <c r="AU67" s="18"/>
      <c r="AV67" s="18"/>
      <c r="AW67" s="18"/>
      <c r="AX67" s="18"/>
      <c r="AY67" s="18"/>
      <c r="AZ67" s="18"/>
      <c r="BA67" s="18"/>
      <c r="BB67" s="18"/>
      <c r="BC67">
        <v>1</v>
      </c>
      <c r="BD67" s="566"/>
      <c r="BE67" s="566"/>
      <c r="BF67" s="575"/>
      <c r="BG67" s="626"/>
      <c r="BH67" s="575"/>
      <c r="BI67" s="575"/>
      <c r="BJ67" s="575"/>
      <c r="BK67" s="575"/>
      <c r="BL67" s="575"/>
      <c r="BM67" s="575"/>
      <c r="BN67" s="575"/>
      <c r="BO67" s="575"/>
      <c r="BP67" s="575"/>
      <c r="BQ67" s="575"/>
      <c r="BR67" s="575"/>
      <c r="BS67" s="575"/>
      <c r="BT67" s="575"/>
      <c r="BU67" s="626"/>
      <c r="BV67" s="575"/>
      <c r="BW67" s="575"/>
      <c r="BX67" s="575"/>
      <c r="BY67" s="575"/>
      <c r="BZ67" s="575"/>
      <c r="CA67" s="575"/>
    </row>
    <row r="68" spans="1:79">
      <c r="A68" s="199"/>
      <c r="B68" s="199"/>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624"/>
      <c r="AG68" s="17"/>
      <c r="AH68" s="18"/>
      <c r="AI68" s="18"/>
      <c r="AJ68" s="18"/>
      <c r="AK68" s="18"/>
      <c r="AL68" s="18"/>
      <c r="AM68" s="45" t="s">
        <v>16042</v>
      </c>
      <c r="AN68" s="18"/>
      <c r="AO68" s="18"/>
      <c r="AP68" s="18"/>
      <c r="AQ68"/>
      <c r="AR68" s="244">
        <v>2018</v>
      </c>
      <c r="AS68" s="18"/>
      <c r="AT68" s="18"/>
      <c r="AU68" s="18"/>
      <c r="AV68" s="18"/>
      <c r="AW68" s="18"/>
      <c r="AX68" s="18"/>
      <c r="AY68" s="18"/>
      <c r="AZ68" s="18"/>
      <c r="BA68" s="18"/>
      <c r="BB68" s="18"/>
      <c r="BC68">
        <v>1</v>
      </c>
      <c r="BD68" s="566"/>
      <c r="BE68" s="566"/>
      <c r="BF68" s="575"/>
      <c r="BG68" s="626"/>
      <c r="BH68" s="575"/>
      <c r="BI68" s="575"/>
      <c r="BJ68" s="575"/>
      <c r="BK68" s="575"/>
      <c r="BL68" s="575"/>
      <c r="BM68" s="575"/>
      <c r="BN68" s="575"/>
      <c r="BO68" s="575"/>
      <c r="BP68" s="575"/>
      <c r="BQ68" s="575"/>
      <c r="BR68" s="575"/>
      <c r="BS68" s="575"/>
      <c r="BT68" s="575"/>
      <c r="BU68" s="626"/>
      <c r="BV68" s="575"/>
      <c r="BW68" s="575"/>
      <c r="BX68" s="575"/>
      <c r="BY68" s="575"/>
      <c r="BZ68" s="575"/>
      <c r="CA68" s="575"/>
    </row>
    <row r="69" spans="1:79">
      <c r="A69" s="199"/>
      <c r="B69" s="199"/>
      <c r="C69" s="565"/>
      <c r="D69" s="565"/>
      <c r="E69" s="565"/>
      <c r="F69" s="565"/>
      <c r="G69" s="565"/>
      <c r="H69" s="565"/>
      <c r="I69" s="565"/>
      <c r="J69" s="565"/>
      <c r="K69" s="565"/>
      <c r="L69" s="565"/>
      <c r="M69" s="565"/>
      <c r="N69" s="565"/>
      <c r="O69" s="565"/>
      <c r="P69" s="565"/>
      <c r="Q69" s="565"/>
      <c r="R69" s="565"/>
      <c r="S69" s="565"/>
      <c r="T69" s="565"/>
      <c r="U69" s="565"/>
      <c r="V69" s="565"/>
      <c r="W69" s="565"/>
      <c r="X69" s="565"/>
      <c r="Y69" s="565"/>
      <c r="Z69" s="565"/>
      <c r="AA69" s="565"/>
      <c r="AB69" s="565"/>
      <c r="AC69" s="565"/>
      <c r="AD69" s="565"/>
      <c r="AE69" s="565"/>
      <c r="AF69" s="624"/>
      <c r="AG69" s="17"/>
      <c r="AH69" s="18"/>
      <c r="AI69" s="18"/>
      <c r="AJ69" s="18"/>
      <c r="AK69" s="18"/>
      <c r="AL69" s="18"/>
      <c r="AM69" s="45" t="s">
        <v>16043</v>
      </c>
      <c r="AN69" s="18"/>
      <c r="AO69" s="18"/>
      <c r="AP69" s="18"/>
      <c r="AQ69"/>
      <c r="AR69" s="244">
        <v>2017</v>
      </c>
      <c r="AS69" s="18"/>
      <c r="AT69" s="18"/>
      <c r="AU69" s="18"/>
      <c r="AV69" s="18"/>
      <c r="AW69" s="18"/>
      <c r="AX69" s="18"/>
      <c r="AY69" s="18"/>
      <c r="AZ69" s="18"/>
      <c r="BA69" s="18"/>
      <c r="BB69" s="18"/>
      <c r="BC69">
        <v>1</v>
      </c>
      <c r="BD69" s="566"/>
      <c r="BE69" s="566"/>
      <c r="BF69" s="575"/>
      <c r="BG69" s="626"/>
      <c r="BH69" s="575"/>
      <c r="BI69" s="575"/>
      <c r="BJ69" s="575"/>
      <c r="BK69" s="575"/>
      <c r="BL69" s="575"/>
      <c r="BM69" s="575"/>
      <c r="BN69" s="575"/>
      <c r="BO69" s="575"/>
      <c r="BP69" s="575"/>
      <c r="BQ69" s="575"/>
      <c r="BR69" s="575"/>
      <c r="BS69" s="575"/>
      <c r="BT69" s="575"/>
      <c r="BU69" s="626"/>
      <c r="BV69" s="575"/>
      <c r="BW69" s="575"/>
      <c r="BX69" s="575"/>
      <c r="BY69" s="575"/>
      <c r="BZ69" s="575"/>
      <c r="CA69" s="575"/>
    </row>
    <row r="70" spans="1:79">
      <c r="A70" s="199"/>
      <c r="B70" s="199"/>
      <c r="C70" s="565"/>
      <c r="D70" s="565"/>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624"/>
      <c r="AG70" s="17"/>
      <c r="AH70" s="18"/>
      <c r="AI70" s="18"/>
      <c r="AJ70" s="18"/>
      <c r="AK70" s="18"/>
      <c r="AL70" s="18"/>
      <c r="AM70" s="45" t="s">
        <v>16044</v>
      </c>
      <c r="AN70" s="18"/>
      <c r="AO70" s="18"/>
      <c r="AP70" s="18"/>
      <c r="AQ70"/>
      <c r="AR70" s="244">
        <v>2016</v>
      </c>
      <c r="AS70" s="18"/>
      <c r="AT70" s="18"/>
      <c r="AU70" s="18"/>
      <c r="AV70" s="18"/>
      <c r="AW70" s="18"/>
      <c r="AX70" s="18"/>
      <c r="AY70" s="18"/>
      <c r="AZ70" s="18"/>
      <c r="BA70" s="18"/>
      <c r="BB70" s="18"/>
      <c r="BC70">
        <v>1</v>
      </c>
      <c r="BD70" s="566"/>
      <c r="BE70" s="566"/>
      <c r="BF70" s="575"/>
      <c r="BG70" s="626"/>
      <c r="BH70" s="575"/>
      <c r="BI70" s="575"/>
      <c r="BJ70" s="575"/>
      <c r="BK70" s="575"/>
      <c r="BL70" s="575"/>
      <c r="BM70" s="575"/>
      <c r="BN70" s="575"/>
      <c r="BO70" s="575"/>
      <c r="BP70" s="575"/>
      <c r="BQ70" s="575"/>
      <c r="BR70" s="575"/>
      <c r="BS70" s="575"/>
      <c r="BT70" s="575"/>
      <c r="BU70" s="626"/>
      <c r="BV70" s="575"/>
      <c r="BW70" s="575"/>
      <c r="BX70" s="575"/>
      <c r="BY70" s="575"/>
      <c r="BZ70" s="575"/>
      <c r="CA70" s="575"/>
    </row>
    <row r="71" spans="1:79">
      <c r="A71" s="199"/>
      <c r="B71" s="199"/>
      <c r="C71" s="565"/>
      <c r="D71" s="565"/>
      <c r="E71" s="565"/>
      <c r="F71" s="565"/>
      <c r="G71" s="565"/>
      <c r="H71" s="565"/>
      <c r="I71" s="565"/>
      <c r="J71" s="565"/>
      <c r="K71" s="565"/>
      <c r="L71" s="565"/>
      <c r="M71" s="565"/>
      <c r="N71" s="565"/>
      <c r="O71" s="565"/>
      <c r="P71" s="565"/>
      <c r="Q71" s="565"/>
      <c r="R71" s="565"/>
      <c r="S71" s="565"/>
      <c r="T71" s="565"/>
      <c r="U71" s="565"/>
      <c r="V71" s="565"/>
      <c r="W71" s="565"/>
      <c r="X71" s="565"/>
      <c r="Y71" s="565"/>
      <c r="Z71" s="565"/>
      <c r="AA71" s="565"/>
      <c r="AB71" s="565"/>
      <c r="AC71" s="565"/>
      <c r="AD71" s="565"/>
      <c r="AE71" s="565"/>
      <c r="AF71" s="624"/>
      <c r="AG71" s="17"/>
      <c r="AH71" s="18"/>
      <c r="AI71" s="18"/>
      <c r="AJ71" s="18"/>
      <c r="AK71" s="18"/>
      <c r="AL71" s="18"/>
      <c r="AM71" s="45" t="s">
        <v>16045</v>
      </c>
      <c r="AN71" s="18"/>
      <c r="AO71" s="18"/>
      <c r="AP71" s="18"/>
      <c r="AQ71"/>
      <c r="AR71" s="244">
        <v>2015</v>
      </c>
      <c r="AS71" s="18"/>
      <c r="AT71" s="18"/>
      <c r="AU71" s="18"/>
      <c r="AV71" s="18"/>
      <c r="AW71" s="18"/>
      <c r="AX71" s="18"/>
      <c r="AY71" s="18"/>
      <c r="AZ71" s="18"/>
      <c r="BA71" s="18"/>
      <c r="BB71" s="18"/>
      <c r="BC71">
        <v>1</v>
      </c>
      <c r="BD71" s="566"/>
      <c r="BE71" s="566"/>
      <c r="BF71" s="575"/>
      <c r="BG71" s="626"/>
      <c r="BH71" s="575"/>
      <c r="BI71" s="575"/>
      <c r="BJ71" s="575"/>
      <c r="BK71" s="575"/>
      <c r="BL71" s="575"/>
      <c r="BM71" s="575"/>
      <c r="BN71" s="575"/>
      <c r="BO71" s="575"/>
      <c r="BP71" s="575"/>
      <c r="BQ71" s="575"/>
      <c r="BR71" s="575"/>
      <c r="BS71" s="575"/>
      <c r="BT71" s="575"/>
      <c r="BU71" s="626"/>
      <c r="BV71" s="575"/>
      <c r="BW71" s="575"/>
      <c r="BX71" s="575"/>
      <c r="BY71" s="575"/>
      <c r="BZ71" s="575"/>
      <c r="CA71" s="575"/>
    </row>
    <row r="72" spans="1:79">
      <c r="A72" s="199"/>
      <c r="B72" s="199"/>
      <c r="C72" s="565"/>
      <c r="D72" s="565"/>
      <c r="E72" s="565"/>
      <c r="F72" s="565"/>
      <c r="G72" s="565"/>
      <c r="H72" s="565"/>
      <c r="I72" s="565"/>
      <c r="J72" s="565"/>
      <c r="K72" s="565"/>
      <c r="L72" s="565"/>
      <c r="M72" s="565"/>
      <c r="N72" s="565"/>
      <c r="O72" s="565"/>
      <c r="P72" s="565"/>
      <c r="Q72" s="565"/>
      <c r="R72" s="565"/>
      <c r="S72" s="565"/>
      <c r="T72" s="565"/>
      <c r="U72" s="565"/>
      <c r="V72" s="565"/>
      <c r="W72" s="565"/>
      <c r="X72" s="565"/>
      <c r="Y72" s="565"/>
      <c r="Z72" s="565"/>
      <c r="AA72" s="565"/>
      <c r="AB72" s="565"/>
      <c r="AC72" s="565"/>
      <c r="AD72" s="565"/>
      <c r="AE72" s="565"/>
      <c r="AF72" s="624"/>
      <c r="AG72" s="17"/>
      <c r="AH72" s="18"/>
      <c r="AI72" s="18"/>
      <c r="AJ72" s="18"/>
      <c r="AK72" s="18"/>
      <c r="AL72" s="18"/>
      <c r="AM72" s="45" t="s">
        <v>16046</v>
      </c>
      <c r="AN72" s="18"/>
      <c r="AO72" s="18"/>
      <c r="AP72" s="18"/>
      <c r="AQ72"/>
      <c r="AR72" s="244">
        <v>2014</v>
      </c>
      <c r="AS72" s="18"/>
      <c r="AT72" s="18"/>
      <c r="AU72" s="18"/>
      <c r="AV72" s="18"/>
      <c r="AW72" s="18"/>
      <c r="AX72" s="18"/>
      <c r="AY72" s="18"/>
      <c r="AZ72" s="18"/>
      <c r="BA72" s="18"/>
      <c r="BB72" s="18"/>
      <c r="BC72">
        <v>1</v>
      </c>
      <c r="BD72" s="566"/>
      <c r="BE72" s="566"/>
      <c r="BF72" s="575"/>
      <c r="BG72" s="626"/>
      <c r="BH72" s="575"/>
      <c r="BI72" s="575"/>
      <c r="BJ72" s="575"/>
      <c r="BK72" s="575"/>
      <c r="BL72" s="575"/>
      <c r="BM72" s="575"/>
      <c r="BN72" s="575"/>
      <c r="BO72" s="575"/>
      <c r="BP72" s="575"/>
      <c r="BQ72" s="575"/>
      <c r="BR72" s="575"/>
      <c r="BS72" s="575"/>
      <c r="BT72" s="575"/>
      <c r="BU72" s="626"/>
      <c r="BV72" s="575"/>
      <c r="BW72" s="575"/>
      <c r="BX72" s="575"/>
      <c r="BY72" s="575"/>
      <c r="BZ72" s="575"/>
      <c r="CA72" s="575"/>
    </row>
    <row r="73" spans="1:79">
      <c r="A73" s="199"/>
      <c r="B73" s="199"/>
      <c r="C73" s="565"/>
      <c r="D73" s="565"/>
      <c r="E73" s="565"/>
      <c r="F73" s="565"/>
      <c r="G73" s="565"/>
      <c r="H73" s="565"/>
      <c r="I73" s="565"/>
      <c r="J73" s="565"/>
      <c r="K73" s="565"/>
      <c r="L73" s="565"/>
      <c r="M73" s="565"/>
      <c r="N73" s="565"/>
      <c r="O73" s="565"/>
      <c r="P73" s="565"/>
      <c r="Q73" s="565"/>
      <c r="R73" s="565"/>
      <c r="S73" s="565"/>
      <c r="T73" s="565"/>
      <c r="U73" s="565"/>
      <c r="V73" s="565"/>
      <c r="W73" s="565"/>
      <c r="X73" s="565"/>
      <c r="Y73" s="565"/>
      <c r="Z73" s="565"/>
      <c r="AA73" s="565"/>
      <c r="AB73" s="565"/>
      <c r="AC73" s="565"/>
      <c r="AD73" s="565"/>
      <c r="AE73" s="565"/>
      <c r="AF73" s="624"/>
      <c r="AG73" s="17"/>
      <c r="AH73" s="18"/>
      <c r="AI73" s="18"/>
      <c r="AJ73" s="18"/>
      <c r="AK73" s="18"/>
      <c r="AL73" s="18"/>
      <c r="AM73" s="45" t="s">
        <v>16047</v>
      </c>
      <c r="AN73" s="18"/>
      <c r="AO73" s="18"/>
      <c r="AP73" s="18"/>
      <c r="AQ73"/>
      <c r="AR73" s="244">
        <v>2013</v>
      </c>
      <c r="AS73" s="18"/>
      <c r="AT73" s="18"/>
      <c r="AU73" s="18"/>
      <c r="AV73" s="18"/>
      <c r="AW73" s="18"/>
      <c r="AX73" s="18"/>
      <c r="AY73" s="18"/>
      <c r="AZ73" s="18"/>
      <c r="BA73" s="18"/>
      <c r="BB73" s="18"/>
      <c r="BC73">
        <v>1</v>
      </c>
      <c r="BD73" s="566"/>
      <c r="BE73" s="566"/>
      <c r="BF73" s="575"/>
      <c r="BG73" s="626"/>
      <c r="BH73" s="575"/>
      <c r="BI73" s="575"/>
      <c r="BJ73" s="575"/>
      <c r="BK73" s="575"/>
      <c r="BL73" s="575"/>
      <c r="BM73" s="575"/>
      <c r="BN73" s="575"/>
      <c r="BO73" s="575"/>
      <c r="BP73" s="575"/>
      <c r="BQ73" s="575"/>
      <c r="BR73" s="575"/>
      <c r="BS73" s="575"/>
      <c r="BT73" s="575"/>
      <c r="BU73" s="626"/>
      <c r="BV73" s="575"/>
      <c r="BW73" s="575"/>
      <c r="BX73" s="575"/>
      <c r="BY73" s="575"/>
      <c r="BZ73" s="575"/>
      <c r="CA73" s="575"/>
    </row>
    <row r="74" spans="1:79">
      <c r="A74" s="199"/>
      <c r="B74" s="199"/>
      <c r="C74" s="565"/>
      <c r="D74" s="565"/>
      <c r="E74" s="565"/>
      <c r="F74" s="565"/>
      <c r="G74" s="565"/>
      <c r="H74" s="565"/>
      <c r="I74" s="565"/>
      <c r="J74" s="565"/>
      <c r="K74" s="565"/>
      <c r="L74" s="565"/>
      <c r="M74" s="565"/>
      <c r="N74" s="565"/>
      <c r="O74" s="565"/>
      <c r="P74" s="565"/>
      <c r="Q74" s="565"/>
      <c r="R74" s="565"/>
      <c r="S74" s="565"/>
      <c r="T74" s="565"/>
      <c r="U74" s="565"/>
      <c r="V74" s="565"/>
      <c r="W74" s="565"/>
      <c r="X74" s="565"/>
      <c r="Y74" s="565"/>
      <c r="Z74" s="565"/>
      <c r="AA74" s="565"/>
      <c r="AB74" s="565"/>
      <c r="AC74" s="565"/>
      <c r="AD74" s="565"/>
      <c r="AE74" s="565"/>
      <c r="AF74" s="624"/>
      <c r="AG74" s="17"/>
      <c r="AH74" s="18"/>
      <c r="AI74" s="18"/>
      <c r="AJ74" s="18"/>
      <c r="AK74" s="18"/>
      <c r="AL74" s="18"/>
      <c r="AM74" s="45" t="s">
        <v>16048</v>
      </c>
      <c r="AN74" s="18"/>
      <c r="AO74" s="18"/>
      <c r="AP74" s="18"/>
      <c r="AQ74"/>
      <c r="AR74" s="244">
        <v>2012</v>
      </c>
      <c r="AS74" s="18"/>
      <c r="AT74" s="18"/>
      <c r="AU74" s="18"/>
      <c r="AV74" s="18"/>
      <c r="AW74" s="18"/>
      <c r="AX74" s="18"/>
      <c r="AY74" s="18"/>
      <c r="AZ74" s="18"/>
      <c r="BA74" s="18"/>
      <c r="BB74" s="18"/>
      <c r="BC74">
        <v>1</v>
      </c>
      <c r="BD74" s="566"/>
      <c r="BE74" s="566"/>
      <c r="BF74" s="575"/>
      <c r="BG74" s="626"/>
      <c r="BH74" s="575"/>
      <c r="BI74" s="575"/>
      <c r="BJ74" s="575"/>
      <c r="BK74" s="575"/>
      <c r="BL74" s="575"/>
      <c r="BM74" s="575"/>
      <c r="BN74" s="575"/>
      <c r="BO74" s="575"/>
      <c r="BP74" s="575"/>
      <c r="BQ74" s="575"/>
      <c r="BR74" s="575"/>
      <c r="BS74" s="575"/>
      <c r="BT74" s="575"/>
      <c r="BU74" s="626"/>
      <c r="BV74" s="575"/>
      <c r="BW74" s="575"/>
      <c r="BX74" s="575"/>
      <c r="BY74" s="575"/>
      <c r="BZ74" s="575"/>
      <c r="CA74" s="575"/>
    </row>
    <row r="75" spans="1:79">
      <c r="A75" s="199"/>
      <c r="B75" s="199"/>
      <c r="C75" s="565"/>
      <c r="D75" s="565"/>
      <c r="E75" s="565"/>
      <c r="F75" s="565"/>
      <c r="G75" s="565"/>
      <c r="H75" s="565"/>
      <c r="I75" s="565"/>
      <c r="J75" s="565"/>
      <c r="K75" s="565"/>
      <c r="L75" s="565"/>
      <c r="M75" s="565"/>
      <c r="N75" s="565"/>
      <c r="O75" s="565"/>
      <c r="P75" s="565"/>
      <c r="Q75" s="565"/>
      <c r="R75" s="565"/>
      <c r="S75" s="565"/>
      <c r="T75" s="565"/>
      <c r="U75" s="565"/>
      <c r="V75" s="565"/>
      <c r="W75" s="565"/>
      <c r="X75" s="565"/>
      <c r="Y75" s="565"/>
      <c r="Z75" s="565"/>
      <c r="AA75" s="565"/>
      <c r="AB75" s="565"/>
      <c r="AC75" s="565"/>
      <c r="AD75" s="565"/>
      <c r="AE75" s="565"/>
      <c r="AF75" s="624"/>
      <c r="AG75" s="17"/>
      <c r="AH75" s="18"/>
      <c r="AI75" s="18"/>
      <c r="AJ75" s="18"/>
      <c r="AK75" s="18"/>
      <c r="AL75" s="18"/>
      <c r="AM75" s="45" t="s">
        <v>16049</v>
      </c>
      <c r="AN75" s="18"/>
      <c r="AO75" s="18"/>
      <c r="AP75" s="18"/>
      <c r="AQ75"/>
      <c r="AR75" s="244">
        <v>2011</v>
      </c>
      <c r="AS75" s="18"/>
      <c r="AT75" s="18"/>
      <c r="AU75" s="18"/>
      <c r="AV75" s="18"/>
      <c r="AW75" s="18"/>
      <c r="AX75" s="18"/>
      <c r="AY75" s="18"/>
      <c r="AZ75" s="18"/>
      <c r="BA75" s="18"/>
      <c r="BB75" s="18"/>
      <c r="BC75">
        <v>1</v>
      </c>
      <c r="BD75" s="566"/>
      <c r="BE75" s="566"/>
      <c r="BF75" s="575"/>
      <c r="BG75" s="626"/>
      <c r="BH75" s="575"/>
      <c r="BI75" s="575"/>
      <c r="BJ75" s="575"/>
      <c r="BK75" s="575"/>
      <c r="BL75" s="575"/>
      <c r="BM75" s="575"/>
      <c r="BN75" s="575"/>
      <c r="BO75" s="575"/>
      <c r="BP75" s="575"/>
      <c r="BQ75" s="575"/>
      <c r="BR75" s="575"/>
      <c r="BS75" s="575"/>
      <c r="BT75" s="575"/>
      <c r="BU75" s="626"/>
      <c r="BV75" s="575"/>
      <c r="BW75" s="575"/>
      <c r="BX75" s="575"/>
      <c r="BY75" s="575"/>
      <c r="BZ75" s="575"/>
      <c r="CA75" s="575"/>
    </row>
    <row r="76" spans="1:79">
      <c r="A76" s="199"/>
      <c r="B76" s="199"/>
      <c r="C76" s="565"/>
      <c r="D76" s="565"/>
      <c r="E76" s="565"/>
      <c r="F76" s="565"/>
      <c r="G76" s="565"/>
      <c r="H76" s="565"/>
      <c r="I76" s="565"/>
      <c r="J76" s="565"/>
      <c r="K76" s="565"/>
      <c r="L76" s="565"/>
      <c r="M76" s="565"/>
      <c r="N76" s="565"/>
      <c r="O76" s="565"/>
      <c r="P76" s="565"/>
      <c r="Q76" s="565"/>
      <c r="R76" s="565"/>
      <c r="S76" s="565"/>
      <c r="T76" s="565"/>
      <c r="U76" s="565"/>
      <c r="V76" s="565"/>
      <c r="W76" s="565"/>
      <c r="X76" s="565"/>
      <c r="Y76" s="565"/>
      <c r="Z76" s="565"/>
      <c r="AA76" s="565"/>
      <c r="AB76" s="565"/>
      <c r="AC76" s="565"/>
      <c r="AD76" s="565"/>
      <c r="AE76" s="565"/>
      <c r="AF76" s="624"/>
      <c r="AG76" s="17"/>
      <c r="AH76" s="18"/>
      <c r="AI76" s="18"/>
      <c r="AJ76" s="18"/>
      <c r="AK76" s="18"/>
      <c r="AL76" s="18"/>
      <c r="AM76" s="45" t="s">
        <v>16050</v>
      </c>
      <c r="AN76" s="18"/>
      <c r="AO76" s="18"/>
      <c r="AP76" s="18"/>
      <c r="AQ76"/>
      <c r="AR76" s="244">
        <v>2010</v>
      </c>
      <c r="AS76" s="18"/>
      <c r="AT76" s="18"/>
      <c r="AU76" s="18"/>
      <c r="AV76" s="18"/>
      <c r="AW76" s="18"/>
      <c r="AX76" s="18"/>
      <c r="AY76" s="18"/>
      <c r="AZ76" s="18"/>
      <c r="BA76" s="18"/>
      <c r="BB76" s="18"/>
      <c r="BC76">
        <v>1</v>
      </c>
      <c r="BD76" s="566"/>
      <c r="BE76" s="566"/>
      <c r="BF76" s="575"/>
      <c r="BG76" s="626"/>
      <c r="BH76" s="575"/>
      <c r="BI76" s="575"/>
      <c r="BJ76" s="575"/>
      <c r="BK76" s="575"/>
      <c r="BL76" s="575"/>
      <c r="BM76" s="575"/>
      <c r="BN76" s="575"/>
      <c r="BO76" s="575"/>
      <c r="BP76" s="575"/>
      <c r="BQ76" s="575"/>
      <c r="BR76" s="575"/>
      <c r="BS76" s="575"/>
      <c r="BT76" s="575"/>
      <c r="BU76" s="626"/>
      <c r="BV76" s="575"/>
      <c r="BW76" s="575"/>
      <c r="BX76" s="575"/>
      <c r="BY76" s="575"/>
      <c r="BZ76" s="575"/>
      <c r="CA76" s="575"/>
    </row>
    <row r="77" spans="1:79">
      <c r="A77" s="199"/>
      <c r="B77" s="199"/>
      <c r="C77" s="565"/>
      <c r="D77" s="565"/>
      <c r="E77" s="565"/>
      <c r="F77" s="565"/>
      <c r="G77" s="565"/>
      <c r="H77" s="565"/>
      <c r="I77" s="565"/>
      <c r="J77" s="565"/>
      <c r="K77" s="565"/>
      <c r="L77" s="565"/>
      <c r="M77" s="565"/>
      <c r="N77" s="565"/>
      <c r="O77" s="565"/>
      <c r="P77" s="565"/>
      <c r="Q77" s="565"/>
      <c r="R77" s="565"/>
      <c r="S77" s="565"/>
      <c r="T77" s="565"/>
      <c r="U77" s="565"/>
      <c r="V77" s="565"/>
      <c r="W77" s="565"/>
      <c r="X77" s="565"/>
      <c r="Y77" s="565"/>
      <c r="Z77" s="565"/>
      <c r="AA77" s="565"/>
      <c r="AB77" s="565"/>
      <c r="AC77" s="565"/>
      <c r="AD77" s="565"/>
      <c r="AE77" s="565"/>
      <c r="AF77" s="624"/>
      <c r="AG77" s="17"/>
      <c r="AH77" s="18"/>
      <c r="AI77" s="18"/>
      <c r="AJ77" s="18"/>
      <c r="AK77" s="18"/>
      <c r="AL77" s="18"/>
      <c r="AM77" s="45" t="s">
        <v>16051</v>
      </c>
      <c r="AN77" s="18"/>
      <c r="AO77" s="18"/>
      <c r="AP77" s="18"/>
      <c r="AQ77"/>
      <c r="AR77" s="244">
        <v>2009</v>
      </c>
      <c r="AS77" s="18"/>
      <c r="AT77" s="18"/>
      <c r="AU77" s="18"/>
      <c r="AV77" s="18"/>
      <c r="AW77" s="18"/>
      <c r="AX77" s="18"/>
      <c r="AY77" s="18"/>
      <c r="AZ77" s="18"/>
      <c r="BA77" s="18"/>
      <c r="BB77" s="18"/>
      <c r="BC77">
        <v>1</v>
      </c>
      <c r="BD77" s="566"/>
      <c r="BE77" s="566"/>
      <c r="BF77" s="575"/>
      <c r="BG77" s="626"/>
      <c r="BH77" s="575"/>
      <c r="BI77" s="575"/>
      <c r="BJ77" s="575"/>
      <c r="BK77" s="575"/>
      <c r="BL77" s="575"/>
      <c r="BM77" s="575"/>
      <c r="BN77" s="575"/>
      <c r="BO77" s="575"/>
      <c r="BP77" s="575"/>
      <c r="BQ77" s="575"/>
      <c r="BR77" s="575"/>
      <c r="BS77" s="575"/>
      <c r="BT77" s="575"/>
      <c r="BU77" s="626"/>
      <c r="BV77" s="575"/>
      <c r="BW77" s="575"/>
      <c r="BX77" s="575"/>
      <c r="BY77" s="575"/>
      <c r="BZ77" s="575"/>
      <c r="CA77" s="575"/>
    </row>
    <row r="78" spans="1:79">
      <c r="A78" s="199"/>
      <c r="B78" s="199"/>
      <c r="C78" s="565"/>
      <c r="D78" s="565"/>
      <c r="E78" s="565"/>
      <c r="F78" s="565"/>
      <c r="G78" s="565"/>
      <c r="H78" s="565"/>
      <c r="I78" s="565"/>
      <c r="J78" s="565"/>
      <c r="K78" s="565"/>
      <c r="L78" s="565"/>
      <c r="M78" s="565"/>
      <c r="N78" s="565"/>
      <c r="O78" s="565"/>
      <c r="P78" s="565"/>
      <c r="Q78" s="565"/>
      <c r="R78" s="565"/>
      <c r="S78" s="565"/>
      <c r="T78" s="565"/>
      <c r="U78" s="565"/>
      <c r="V78" s="565"/>
      <c r="W78" s="565"/>
      <c r="X78" s="565"/>
      <c r="Y78" s="565"/>
      <c r="Z78" s="565"/>
      <c r="AA78" s="565"/>
      <c r="AB78" s="565"/>
      <c r="AC78" s="565"/>
      <c r="AD78" s="565"/>
      <c r="AE78" s="565"/>
      <c r="AF78" s="624"/>
      <c r="AG78" s="17"/>
      <c r="AH78" s="18"/>
      <c r="AI78" s="18"/>
      <c r="AJ78" s="18"/>
      <c r="AK78" s="18"/>
      <c r="AL78" s="18"/>
      <c r="AM78" s="45" t="s">
        <v>16052</v>
      </c>
      <c r="AN78" s="18"/>
      <c r="AO78" s="18"/>
      <c r="AP78" s="18"/>
      <c r="AQ78"/>
      <c r="AR78" s="244">
        <v>2008</v>
      </c>
      <c r="AS78" s="18"/>
      <c r="AT78" s="18"/>
      <c r="AU78" s="18"/>
      <c r="AV78" s="18"/>
      <c r="AW78" s="18"/>
      <c r="AX78" s="18"/>
      <c r="AY78" s="18"/>
      <c r="AZ78" s="18"/>
      <c r="BA78" s="18"/>
      <c r="BB78" s="18"/>
      <c r="BC78">
        <v>1</v>
      </c>
      <c r="BD78" s="566"/>
      <c r="BE78" s="566"/>
      <c r="BF78" s="575"/>
      <c r="BG78" s="626"/>
      <c r="BH78" s="575"/>
      <c r="BI78" s="575"/>
      <c r="BJ78" s="575"/>
      <c r="BK78" s="575"/>
      <c r="BL78" s="575"/>
      <c r="BM78" s="575"/>
      <c r="BN78" s="575"/>
      <c r="BO78" s="575"/>
      <c r="BP78" s="575"/>
      <c r="BQ78" s="575"/>
      <c r="BR78" s="575"/>
      <c r="BS78" s="575"/>
      <c r="BT78" s="575"/>
      <c r="BU78" s="626"/>
      <c r="BV78" s="575"/>
      <c r="BW78" s="575"/>
      <c r="BX78" s="575"/>
      <c r="BY78" s="575"/>
      <c r="BZ78" s="575"/>
      <c r="CA78" s="575"/>
    </row>
    <row r="79" spans="1:79">
      <c r="A79" s="199"/>
      <c r="B79" s="199"/>
      <c r="C79" s="565"/>
      <c r="D79" s="565"/>
      <c r="E79" s="565"/>
      <c r="F79" s="565"/>
      <c r="G79" s="565"/>
      <c r="H79" s="565"/>
      <c r="I79" s="565"/>
      <c r="J79" s="565"/>
      <c r="K79" s="565"/>
      <c r="L79" s="565"/>
      <c r="M79" s="565"/>
      <c r="N79" s="565"/>
      <c r="O79" s="565"/>
      <c r="P79" s="565"/>
      <c r="Q79" s="565"/>
      <c r="R79" s="565"/>
      <c r="S79" s="565"/>
      <c r="T79" s="565"/>
      <c r="U79" s="565"/>
      <c r="V79" s="565"/>
      <c r="W79" s="565"/>
      <c r="X79" s="565"/>
      <c r="Y79" s="565"/>
      <c r="Z79" s="565"/>
      <c r="AA79" s="565"/>
      <c r="AB79" s="565"/>
      <c r="AC79" s="565"/>
      <c r="AD79" s="565"/>
      <c r="AE79" s="565"/>
      <c r="AF79" s="624"/>
      <c r="AG79" s="17"/>
      <c r="AH79" s="18"/>
      <c r="AI79" s="18"/>
      <c r="AJ79" s="18"/>
      <c r="AK79" s="18"/>
      <c r="AL79" s="18"/>
      <c r="AM79" s="45" t="s">
        <v>16053</v>
      </c>
      <c r="AN79" s="18"/>
      <c r="AO79" s="18"/>
      <c r="AP79" s="18"/>
      <c r="AQ79"/>
      <c r="AR79" s="244">
        <v>2007</v>
      </c>
      <c r="AS79" s="18"/>
      <c r="AT79" s="18"/>
      <c r="AU79" s="18"/>
      <c r="AV79" s="18"/>
      <c r="AW79" s="18"/>
      <c r="AX79" s="18"/>
      <c r="AY79" s="18"/>
      <c r="AZ79" s="18"/>
      <c r="BA79" s="18"/>
      <c r="BB79" s="18"/>
      <c r="BC79">
        <v>1</v>
      </c>
      <c r="BD79" s="566"/>
      <c r="BE79" s="566"/>
      <c r="BF79" s="575"/>
      <c r="BG79" s="626"/>
      <c r="BH79" s="575"/>
      <c r="BI79" s="575"/>
      <c r="BJ79" s="575"/>
      <c r="BK79" s="575"/>
      <c r="BL79" s="575"/>
      <c r="BM79" s="575"/>
      <c r="BN79" s="575"/>
      <c r="BO79" s="575"/>
      <c r="BP79" s="575"/>
      <c r="BQ79" s="575"/>
      <c r="BR79" s="575"/>
      <c r="BS79" s="575"/>
      <c r="BT79" s="575"/>
      <c r="BU79" s="626"/>
      <c r="BV79" s="575"/>
      <c r="BW79" s="575"/>
      <c r="BX79" s="575"/>
      <c r="BY79" s="575"/>
      <c r="BZ79" s="575"/>
      <c r="CA79" s="575"/>
    </row>
    <row r="80" spans="1:79">
      <c r="A80" s="199"/>
      <c r="B80" s="199"/>
      <c r="C80" s="565"/>
      <c r="D80" s="565"/>
      <c r="E80" s="625"/>
      <c r="F80" s="565"/>
      <c r="G80" s="565"/>
      <c r="H80" s="565"/>
      <c r="I80" s="565"/>
      <c r="J80" s="565"/>
      <c r="K80" s="565"/>
      <c r="L80" s="565"/>
      <c r="M80" s="565"/>
      <c r="N80" s="565"/>
      <c r="O80" s="565"/>
      <c r="P80" s="565"/>
      <c r="Q80" s="565"/>
      <c r="R80" s="565"/>
      <c r="S80" s="565"/>
      <c r="T80" s="565"/>
      <c r="U80" s="565"/>
      <c r="V80" s="565"/>
      <c r="W80" s="565"/>
      <c r="X80" s="565"/>
      <c r="Y80" s="565"/>
      <c r="Z80" s="565"/>
      <c r="AA80" s="565"/>
      <c r="AB80" s="565"/>
      <c r="AC80" s="565"/>
      <c r="AD80" s="565"/>
      <c r="AE80" s="565"/>
      <c r="AF80" s="624"/>
      <c r="AG80" s="17"/>
      <c r="AH80" s="18"/>
      <c r="AI80" s="18"/>
      <c r="AJ80" s="18"/>
      <c r="AK80" s="18"/>
      <c r="AL80" s="18"/>
      <c r="AM80" s="45" t="s">
        <v>16054</v>
      </c>
      <c r="AN80" s="18"/>
      <c r="AO80" s="18"/>
      <c r="AP80" s="18"/>
      <c r="AQ80"/>
      <c r="AR80" s="244">
        <v>2006</v>
      </c>
      <c r="AS80" s="18"/>
      <c r="AT80" s="18"/>
      <c r="AU80" s="18"/>
      <c r="AV80" s="18"/>
      <c r="AW80" s="18"/>
      <c r="AX80" s="18"/>
      <c r="AY80" s="18"/>
      <c r="AZ80" s="18"/>
      <c r="BA80" s="18"/>
      <c r="BB80" s="18"/>
      <c r="BC80">
        <v>1</v>
      </c>
      <c r="BD80" s="566"/>
      <c r="BE80" s="566"/>
      <c r="BF80" s="575"/>
      <c r="BG80" s="626"/>
      <c r="BH80" s="575"/>
      <c r="BI80" s="575"/>
      <c r="BJ80" s="575"/>
      <c r="BK80" s="575"/>
      <c r="BL80" s="575"/>
      <c r="BM80" s="575"/>
      <c r="BN80" s="575"/>
      <c r="BO80" s="575"/>
      <c r="BP80" s="575"/>
      <c r="BQ80" s="575"/>
      <c r="BR80" s="575"/>
      <c r="BS80" s="575"/>
      <c r="BT80" s="575"/>
      <c r="BU80" s="626"/>
      <c r="BV80" s="575"/>
      <c r="BW80" s="575"/>
      <c r="BX80" s="575"/>
      <c r="BY80" s="575"/>
      <c r="BZ80" s="575"/>
      <c r="CA80" s="575"/>
    </row>
    <row r="81" spans="1:79">
      <c r="A81" s="199"/>
      <c r="B81" s="199"/>
      <c r="C81" s="565"/>
      <c r="D81" s="565"/>
      <c r="E81" s="625"/>
      <c r="F81" s="565"/>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c r="AD81" s="565"/>
      <c r="AE81" s="565"/>
      <c r="AF81" s="624"/>
      <c r="AG81" s="17"/>
      <c r="AH81" s="18"/>
      <c r="AI81" s="18"/>
      <c r="AJ81" s="18"/>
      <c r="AK81" s="18"/>
      <c r="AL81" s="18"/>
      <c r="AM81" s="45" t="s">
        <v>16055</v>
      </c>
      <c r="AN81" s="18"/>
      <c r="AO81" s="18"/>
      <c r="AP81" s="18"/>
      <c r="AQ81"/>
      <c r="AR81" s="244">
        <v>2005</v>
      </c>
      <c r="AS81" s="18"/>
      <c r="AT81" s="18"/>
      <c r="AU81" s="18"/>
      <c r="AV81" s="18"/>
      <c r="AW81" s="18"/>
      <c r="AX81" s="18"/>
      <c r="AY81" s="18"/>
      <c r="AZ81" s="18"/>
      <c r="BA81" s="18"/>
      <c r="BB81" s="18"/>
      <c r="BC81">
        <v>1</v>
      </c>
      <c r="BD81" s="566"/>
      <c r="BE81" s="566"/>
      <c r="BF81" s="575"/>
      <c r="BG81" s="626"/>
      <c r="BH81" s="575"/>
      <c r="BI81" s="575"/>
      <c r="BJ81" s="575"/>
      <c r="BK81" s="575"/>
      <c r="BL81" s="575"/>
      <c r="BM81" s="575"/>
      <c r="BN81" s="575"/>
      <c r="BO81" s="575"/>
      <c r="BP81" s="575"/>
      <c r="BQ81" s="575"/>
      <c r="BR81" s="575"/>
      <c r="BS81" s="575"/>
      <c r="BT81" s="575"/>
      <c r="BU81" s="626"/>
      <c r="BV81" s="575"/>
      <c r="BW81" s="575"/>
      <c r="BX81" s="575"/>
      <c r="BY81" s="575"/>
      <c r="BZ81" s="575"/>
      <c r="CA81" s="575"/>
    </row>
    <row r="82" spans="1:79">
      <c r="A82" s="199"/>
      <c r="B82" s="199"/>
      <c r="C82" s="565"/>
      <c r="D82" s="565"/>
      <c r="E82" s="625"/>
      <c r="F82" s="565"/>
      <c r="G82" s="565"/>
      <c r="H82" s="565"/>
      <c r="I82" s="565"/>
      <c r="J82" s="565"/>
      <c r="K82" s="565"/>
      <c r="L82" s="565"/>
      <c r="M82" s="565"/>
      <c r="N82" s="565"/>
      <c r="O82" s="565"/>
      <c r="P82" s="565"/>
      <c r="Q82" s="565"/>
      <c r="R82" s="565"/>
      <c r="S82" s="565"/>
      <c r="T82" s="565"/>
      <c r="U82" s="565"/>
      <c r="V82" s="565"/>
      <c r="W82" s="565"/>
      <c r="X82" s="565"/>
      <c r="Y82" s="565"/>
      <c r="Z82" s="565"/>
      <c r="AA82" s="565"/>
      <c r="AB82" s="565"/>
      <c r="AC82" s="565"/>
      <c r="AD82" s="565"/>
      <c r="AE82" s="565"/>
      <c r="AF82" s="624"/>
      <c r="AG82" s="17"/>
      <c r="AH82" s="18"/>
      <c r="AI82" s="18"/>
      <c r="AJ82" s="18"/>
      <c r="AK82" s="18"/>
      <c r="AL82" s="18"/>
      <c r="AM82" s="45" t="s">
        <v>16056</v>
      </c>
      <c r="AN82" s="18"/>
      <c r="AO82" s="18"/>
      <c r="AP82" s="18"/>
      <c r="AQ82"/>
      <c r="AR82" s="244">
        <v>2004</v>
      </c>
      <c r="AS82" s="18"/>
      <c r="AT82" s="18"/>
      <c r="AU82" s="18"/>
      <c r="AV82" s="18"/>
      <c r="AW82" s="18"/>
      <c r="AX82" s="18"/>
      <c r="AY82" s="18"/>
      <c r="AZ82" s="18"/>
      <c r="BA82" s="18"/>
      <c r="BB82" s="18"/>
      <c r="BC82">
        <v>1</v>
      </c>
      <c r="BD82" s="566"/>
      <c r="BE82" s="566"/>
      <c r="BF82" s="575"/>
      <c r="BG82" s="626"/>
      <c r="BH82" s="575"/>
      <c r="BI82" s="575"/>
      <c r="BJ82" s="575"/>
      <c r="BK82" s="575"/>
      <c r="BL82" s="575"/>
      <c r="BM82" s="575"/>
      <c r="BN82" s="575"/>
      <c r="BO82" s="575"/>
      <c r="BP82" s="575"/>
      <c r="BQ82" s="575"/>
      <c r="BR82" s="575"/>
      <c r="BS82" s="575"/>
      <c r="BT82" s="575"/>
      <c r="BU82" s="626"/>
      <c r="BV82" s="575"/>
      <c r="BW82" s="575"/>
      <c r="BX82" s="575"/>
      <c r="BY82" s="575"/>
      <c r="BZ82" s="575"/>
      <c r="CA82" s="575"/>
    </row>
    <row r="83" spans="1:79">
      <c r="A83" s="199"/>
      <c r="B83" s="199"/>
      <c r="C83" s="565"/>
      <c r="D83" s="565"/>
      <c r="E83" s="625"/>
      <c r="F83" s="565"/>
      <c r="G83" s="565"/>
      <c r="H83" s="565"/>
      <c r="I83" s="565"/>
      <c r="J83" s="565"/>
      <c r="K83" s="565"/>
      <c r="L83" s="565"/>
      <c r="M83" s="565"/>
      <c r="N83" s="565"/>
      <c r="O83" s="565"/>
      <c r="P83" s="565"/>
      <c r="Q83" s="565"/>
      <c r="R83" s="565"/>
      <c r="S83" s="565"/>
      <c r="T83" s="565"/>
      <c r="U83" s="565"/>
      <c r="V83" s="565"/>
      <c r="W83" s="565"/>
      <c r="X83" s="565"/>
      <c r="Y83" s="565"/>
      <c r="Z83" s="565"/>
      <c r="AA83" s="565"/>
      <c r="AB83" s="565"/>
      <c r="AC83" s="565"/>
      <c r="AD83" s="565"/>
      <c r="AE83" s="565"/>
      <c r="AF83" s="624"/>
      <c r="AG83" s="17"/>
      <c r="AH83" s="18"/>
      <c r="AI83" s="18"/>
      <c r="AJ83" s="18"/>
      <c r="AK83" s="18"/>
      <c r="AL83" s="18"/>
      <c r="AM83" s="45" t="s">
        <v>16057</v>
      </c>
      <c r="AN83" s="18"/>
      <c r="AO83" s="18"/>
      <c r="AP83" s="18"/>
      <c r="AQ83"/>
      <c r="AR83" s="244">
        <v>2003</v>
      </c>
      <c r="AS83" s="18"/>
      <c r="AT83" s="18"/>
      <c r="AU83" s="18"/>
      <c r="AV83" s="18"/>
      <c r="AW83" s="18"/>
      <c r="AX83" s="18"/>
      <c r="AY83" s="18"/>
      <c r="AZ83" s="18"/>
      <c r="BA83" s="18"/>
      <c r="BB83" s="18"/>
      <c r="BC83">
        <v>1</v>
      </c>
      <c r="BD83" s="566"/>
      <c r="BE83" s="566"/>
      <c r="BF83" s="575"/>
      <c r="BG83" s="626"/>
      <c r="BH83" s="575"/>
      <c r="BI83" s="575"/>
      <c r="BJ83" s="575"/>
      <c r="BK83" s="575"/>
      <c r="BL83" s="575"/>
      <c r="BM83" s="575"/>
      <c r="BN83" s="575"/>
      <c r="BO83" s="575"/>
      <c r="BP83" s="575"/>
      <c r="BQ83" s="575"/>
      <c r="BR83" s="575"/>
      <c r="BS83" s="575"/>
      <c r="BT83" s="575"/>
      <c r="BU83" s="626"/>
      <c r="BV83" s="575"/>
      <c r="BW83" s="575"/>
      <c r="BX83" s="575"/>
      <c r="BY83" s="575"/>
      <c r="BZ83" s="575"/>
      <c r="CA83" s="575"/>
    </row>
    <row r="84" spans="1:79">
      <c r="A84" s="199"/>
      <c r="B84" s="199"/>
      <c r="C84" s="565"/>
      <c r="D84" s="565"/>
      <c r="E84" s="625"/>
      <c r="F84" s="565"/>
      <c r="G84" s="565"/>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624"/>
      <c r="AG84" s="17"/>
      <c r="AH84" s="18"/>
      <c r="AI84" s="18"/>
      <c r="AJ84" s="18"/>
      <c r="AK84" s="18"/>
      <c r="AL84" s="18"/>
      <c r="AM84" s="45" t="s">
        <v>16058</v>
      </c>
      <c r="AN84" s="18"/>
      <c r="AO84" s="18"/>
      <c r="AP84" s="18"/>
      <c r="AQ84"/>
      <c r="AR84" s="244">
        <v>2002</v>
      </c>
      <c r="AS84" s="18"/>
      <c r="AT84" s="18"/>
      <c r="AU84" s="18"/>
      <c r="AV84" s="18"/>
      <c r="AW84" s="18"/>
      <c r="AX84" s="18"/>
      <c r="AY84" s="18"/>
      <c r="AZ84" s="18"/>
      <c r="BA84" s="18"/>
      <c r="BB84" s="18"/>
      <c r="BC84">
        <v>1</v>
      </c>
      <c r="BD84" s="566"/>
      <c r="BE84" s="566"/>
      <c r="BF84" s="575"/>
      <c r="BG84" s="626"/>
      <c r="BH84" s="575"/>
      <c r="BI84" s="575"/>
      <c r="BJ84" s="575"/>
      <c r="BK84" s="575"/>
      <c r="BL84" s="575"/>
      <c r="BM84" s="575"/>
      <c r="BN84" s="575"/>
      <c r="BO84" s="575"/>
      <c r="BP84" s="575"/>
      <c r="BQ84" s="575"/>
      <c r="BR84" s="575"/>
      <c r="BS84" s="575"/>
      <c r="BT84" s="575"/>
      <c r="BU84" s="626"/>
      <c r="BV84" s="575"/>
      <c r="BW84" s="575"/>
      <c r="BX84" s="575"/>
      <c r="BY84" s="575"/>
      <c r="BZ84" s="575"/>
      <c r="CA84" s="575"/>
    </row>
    <row r="85" spans="1:79">
      <c r="A85" s="199"/>
      <c r="B85" s="199"/>
      <c r="C85" s="565"/>
      <c r="D85" s="565"/>
      <c r="E85" s="625"/>
      <c r="F85" s="565"/>
      <c r="G85" s="565"/>
      <c r="H85" s="565"/>
      <c r="I85" s="565"/>
      <c r="J85" s="565"/>
      <c r="K85" s="565"/>
      <c r="L85" s="565"/>
      <c r="M85" s="565"/>
      <c r="N85" s="565"/>
      <c r="O85" s="565"/>
      <c r="P85" s="565"/>
      <c r="Q85" s="565"/>
      <c r="R85" s="565"/>
      <c r="S85" s="565"/>
      <c r="T85" s="565"/>
      <c r="U85" s="565"/>
      <c r="V85" s="565"/>
      <c r="W85" s="565"/>
      <c r="X85" s="565"/>
      <c r="Y85" s="565"/>
      <c r="Z85" s="565"/>
      <c r="AA85" s="565"/>
      <c r="AB85" s="565"/>
      <c r="AC85" s="565"/>
      <c r="AD85" s="565"/>
      <c r="AE85" s="565"/>
      <c r="AF85" s="624"/>
      <c r="AG85" s="17"/>
      <c r="AH85" s="18"/>
      <c r="AI85" s="18"/>
      <c r="AJ85" s="18"/>
      <c r="AK85" s="18"/>
      <c r="AL85" s="18"/>
      <c r="AM85" s="45" t="s">
        <v>16059</v>
      </c>
      <c r="AN85" s="18"/>
      <c r="AO85" s="18"/>
      <c r="AP85" s="18"/>
      <c r="AQ85"/>
      <c r="AR85" s="244">
        <v>2001</v>
      </c>
      <c r="AS85" s="18"/>
      <c r="AT85" s="18"/>
      <c r="AU85" s="18"/>
      <c r="AV85" s="18"/>
      <c r="AW85" s="18"/>
      <c r="AX85" s="18"/>
      <c r="AY85" s="18"/>
      <c r="AZ85" s="18"/>
      <c r="BA85" s="18"/>
      <c r="BB85" s="18"/>
      <c r="BC85">
        <v>1</v>
      </c>
      <c r="BD85" s="566"/>
      <c r="BE85" s="566"/>
      <c r="BF85" s="575"/>
      <c r="BG85" s="626"/>
      <c r="BH85" s="575"/>
      <c r="BI85" s="575"/>
      <c r="BJ85" s="575"/>
      <c r="BK85" s="575"/>
      <c r="BL85" s="575"/>
      <c r="BM85" s="575"/>
      <c r="BN85" s="575"/>
      <c r="BO85" s="575"/>
      <c r="BP85" s="575"/>
      <c r="BQ85" s="575"/>
      <c r="BR85" s="575"/>
      <c r="BS85" s="575"/>
      <c r="BT85" s="575"/>
      <c r="BU85" s="626"/>
      <c r="BV85" s="575"/>
      <c r="BW85" s="575"/>
      <c r="BX85" s="575"/>
      <c r="BY85" s="575"/>
      <c r="BZ85" s="575"/>
      <c r="CA85" s="575"/>
    </row>
    <row r="86" spans="1:79">
      <c r="A86" s="199"/>
      <c r="B86" s="199"/>
      <c r="C86" s="565"/>
      <c r="D86" s="565"/>
      <c r="E86" s="625"/>
      <c r="F86" s="565"/>
      <c r="G86" s="565"/>
      <c r="H86" s="565"/>
      <c r="I86" s="565"/>
      <c r="J86" s="565"/>
      <c r="K86" s="565"/>
      <c r="L86" s="565"/>
      <c r="M86" s="565"/>
      <c r="N86" s="565"/>
      <c r="O86" s="565"/>
      <c r="P86" s="565"/>
      <c r="Q86" s="565"/>
      <c r="R86" s="565"/>
      <c r="S86" s="565"/>
      <c r="T86" s="565"/>
      <c r="U86" s="565"/>
      <c r="V86" s="565"/>
      <c r="W86" s="565"/>
      <c r="X86" s="565"/>
      <c r="Y86" s="565"/>
      <c r="Z86" s="565"/>
      <c r="AA86" s="565"/>
      <c r="AB86" s="565"/>
      <c r="AC86" s="565"/>
      <c r="AD86" s="565"/>
      <c r="AE86" s="565"/>
      <c r="AF86" s="624"/>
      <c r="AG86" s="17"/>
      <c r="AH86" s="18"/>
      <c r="AI86" s="18"/>
      <c r="AJ86" s="18"/>
      <c r="AK86" s="18"/>
      <c r="AL86" s="18"/>
      <c r="AM86" s="45" t="s">
        <v>16060</v>
      </c>
      <c r="AN86" s="18"/>
      <c r="AO86" s="18"/>
      <c r="AP86" s="18"/>
      <c r="AQ86"/>
      <c r="AR86" s="244">
        <v>2000</v>
      </c>
      <c r="AS86" s="18"/>
      <c r="AT86" s="18"/>
      <c r="AU86" s="18"/>
      <c r="AV86" s="18"/>
      <c r="AW86" s="18"/>
      <c r="AX86" s="18"/>
      <c r="AY86" s="18"/>
      <c r="AZ86" s="18"/>
      <c r="BA86" s="18"/>
      <c r="BB86" s="18"/>
      <c r="BC86">
        <v>1</v>
      </c>
      <c r="BD86" s="566"/>
      <c r="BE86" s="566"/>
      <c r="BF86" s="575"/>
      <c r="BG86" s="626"/>
      <c r="BH86" s="575"/>
      <c r="BI86" s="575"/>
      <c r="BJ86" s="575"/>
      <c r="BK86" s="575"/>
      <c r="BL86" s="575"/>
      <c r="BM86" s="575"/>
      <c r="BN86" s="575"/>
      <c r="BO86" s="575"/>
      <c r="BP86" s="575"/>
      <c r="BQ86" s="575"/>
      <c r="BR86" s="575"/>
      <c r="BS86" s="575"/>
      <c r="BT86" s="575"/>
      <c r="BU86" s="626"/>
      <c r="BV86" s="575"/>
      <c r="BW86" s="575"/>
      <c r="BX86" s="575"/>
      <c r="BY86" s="575"/>
      <c r="BZ86" s="575"/>
      <c r="CA86" s="575"/>
    </row>
    <row r="87" spans="1:79">
      <c r="A87" s="199"/>
      <c r="B87" s="199"/>
      <c r="C87" s="565"/>
      <c r="D87" s="565"/>
      <c r="E87" s="625"/>
      <c r="F87" s="565"/>
      <c r="G87" s="565"/>
      <c r="H87" s="565"/>
      <c r="I87" s="565"/>
      <c r="J87" s="565"/>
      <c r="K87" s="565"/>
      <c r="L87" s="565"/>
      <c r="M87" s="565"/>
      <c r="N87" s="565"/>
      <c r="O87" s="565"/>
      <c r="P87" s="565"/>
      <c r="Q87" s="565"/>
      <c r="R87" s="565"/>
      <c r="S87" s="565"/>
      <c r="T87" s="565"/>
      <c r="U87" s="565"/>
      <c r="V87" s="565"/>
      <c r="W87" s="565"/>
      <c r="X87" s="565"/>
      <c r="Y87" s="565"/>
      <c r="Z87" s="565"/>
      <c r="AA87" s="565"/>
      <c r="AB87" s="565"/>
      <c r="AC87" s="565"/>
      <c r="AD87" s="565"/>
      <c r="AE87" s="565"/>
      <c r="AF87" s="624"/>
      <c r="AG87" s="17"/>
      <c r="AH87" s="18"/>
      <c r="AI87" s="18"/>
      <c r="AJ87" s="18"/>
      <c r="AK87" s="18"/>
      <c r="AL87" s="18"/>
      <c r="AM87" s="45" t="s">
        <v>16061</v>
      </c>
      <c r="AN87" s="18"/>
      <c r="AO87" s="18"/>
      <c r="AP87" s="18"/>
      <c r="AQ87"/>
      <c r="AR87" s="244">
        <v>1999</v>
      </c>
      <c r="AS87" s="18"/>
      <c r="AT87" s="18"/>
      <c r="AU87" s="18"/>
      <c r="AV87" s="18"/>
      <c r="AW87" s="18"/>
      <c r="AX87" s="18"/>
      <c r="AY87" s="18"/>
      <c r="AZ87" s="18"/>
      <c r="BA87" s="18"/>
      <c r="BB87" s="18"/>
      <c r="BC87">
        <v>1</v>
      </c>
      <c r="BD87" s="566"/>
      <c r="BE87" s="566"/>
      <c r="BF87" s="575"/>
      <c r="BG87" s="626"/>
      <c r="BH87" s="575"/>
      <c r="BI87" s="575"/>
      <c r="BJ87" s="575"/>
      <c r="BK87" s="575"/>
      <c r="BL87" s="575"/>
      <c r="BM87" s="575"/>
      <c r="BN87" s="575"/>
      <c r="BO87" s="575"/>
      <c r="BP87" s="575"/>
      <c r="BQ87" s="575"/>
      <c r="BR87" s="575"/>
      <c r="BS87" s="575"/>
      <c r="BT87" s="575"/>
      <c r="BU87" s="626"/>
      <c r="BV87" s="575"/>
      <c r="BW87" s="575"/>
      <c r="BX87" s="575"/>
      <c r="BY87" s="575"/>
      <c r="BZ87" s="575"/>
      <c r="CA87" s="575"/>
    </row>
    <row r="88" spans="1:79">
      <c r="A88" s="199"/>
      <c r="B88" s="199"/>
      <c r="C88" s="565"/>
      <c r="D88" s="565"/>
      <c r="E88" s="625"/>
      <c r="F88" s="565"/>
      <c r="G88" s="565"/>
      <c r="H88" s="565"/>
      <c r="I88" s="565"/>
      <c r="J88" s="565"/>
      <c r="K88" s="565"/>
      <c r="L88" s="565"/>
      <c r="M88" s="565"/>
      <c r="N88" s="565"/>
      <c r="O88" s="565"/>
      <c r="P88" s="565"/>
      <c r="Q88" s="565"/>
      <c r="R88" s="565"/>
      <c r="S88" s="565"/>
      <c r="T88" s="565"/>
      <c r="U88" s="565"/>
      <c r="V88" s="565"/>
      <c r="W88" s="565"/>
      <c r="X88" s="565"/>
      <c r="Y88" s="565"/>
      <c r="Z88" s="565"/>
      <c r="AA88" s="565"/>
      <c r="AB88" s="565"/>
      <c r="AC88" s="565"/>
      <c r="AD88" s="565"/>
      <c r="AE88" s="565"/>
      <c r="AF88" s="624"/>
      <c r="AG88" s="17"/>
      <c r="AH88" s="18"/>
      <c r="AI88" s="18"/>
      <c r="AJ88" s="18"/>
      <c r="AK88" s="18"/>
      <c r="AL88" s="18"/>
      <c r="AM88" s="45" t="s">
        <v>16062</v>
      </c>
      <c r="AN88" s="18"/>
      <c r="AO88" s="18"/>
      <c r="AP88" s="18"/>
      <c r="AQ88"/>
      <c r="AR88" s="244">
        <v>1998</v>
      </c>
      <c r="AS88" s="18"/>
      <c r="AT88" s="18"/>
      <c r="AU88" s="18"/>
      <c r="AV88" s="18"/>
      <c r="AW88" s="18"/>
      <c r="AX88" s="18"/>
      <c r="AY88" s="18"/>
      <c r="AZ88" s="18"/>
      <c r="BA88" s="18"/>
      <c r="BB88" s="18"/>
      <c r="BC88">
        <v>1</v>
      </c>
      <c r="BD88" s="566"/>
      <c r="BE88" s="566"/>
      <c r="BF88" s="575"/>
      <c r="BG88" s="626"/>
      <c r="BH88" s="575"/>
      <c r="BI88" s="575"/>
      <c r="BJ88" s="575"/>
      <c r="BK88" s="575"/>
      <c r="BL88" s="575"/>
      <c r="BM88" s="575"/>
      <c r="BN88" s="575"/>
      <c r="BO88" s="575"/>
      <c r="BP88" s="575"/>
      <c r="BQ88" s="575"/>
      <c r="BR88" s="575"/>
      <c r="BS88" s="575"/>
      <c r="BT88" s="575"/>
      <c r="BU88" s="626"/>
      <c r="BV88" s="575"/>
      <c r="BW88" s="575"/>
      <c r="BX88" s="575"/>
      <c r="BY88" s="575"/>
      <c r="BZ88" s="575"/>
      <c r="CA88" s="575"/>
    </row>
    <row r="89" spans="1:79">
      <c r="A89" s="199"/>
      <c r="B89" s="199"/>
      <c r="C89" s="565"/>
      <c r="D89" s="565"/>
      <c r="E89" s="62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624"/>
      <c r="AG89" s="17"/>
      <c r="AH89" s="18"/>
      <c r="AI89" s="18"/>
      <c r="AJ89" s="18"/>
      <c r="AK89" s="18"/>
      <c r="AL89" s="18"/>
      <c r="AM89" s="45" t="s">
        <v>16063</v>
      </c>
      <c r="AN89" s="18"/>
      <c r="AO89" s="18"/>
      <c r="AP89" s="18"/>
      <c r="AQ89"/>
      <c r="AR89" s="244">
        <v>1997</v>
      </c>
      <c r="AS89" s="18"/>
      <c r="AT89" s="18"/>
      <c r="AU89" s="18"/>
      <c r="AV89" s="18"/>
      <c r="AW89" s="18"/>
      <c r="AX89" s="18"/>
      <c r="AY89" s="18"/>
      <c r="AZ89" s="18"/>
      <c r="BA89" s="18"/>
      <c r="BB89" s="18"/>
      <c r="BC89">
        <v>1</v>
      </c>
      <c r="BD89" s="566"/>
      <c r="BE89" s="566"/>
      <c r="BF89" s="575"/>
      <c r="BG89" s="626"/>
      <c r="BH89" s="575"/>
      <c r="BI89" s="575"/>
      <c r="BJ89" s="575"/>
      <c r="BK89" s="575"/>
      <c r="BL89" s="575"/>
      <c r="BM89" s="575"/>
      <c r="BN89" s="575"/>
      <c r="BO89" s="575"/>
      <c r="BP89" s="575"/>
      <c r="BQ89" s="575"/>
      <c r="BR89" s="575"/>
      <c r="BS89" s="575"/>
      <c r="BT89" s="575"/>
      <c r="BU89" s="626"/>
      <c r="BV89" s="575"/>
      <c r="BW89" s="575"/>
      <c r="BX89" s="575"/>
      <c r="BY89" s="575"/>
      <c r="BZ89" s="575"/>
      <c r="CA89" s="575"/>
    </row>
    <row r="90" spans="1:79">
      <c r="A90" s="199"/>
      <c r="B90" s="199"/>
      <c r="C90" s="565"/>
      <c r="D90" s="565"/>
      <c r="E90" s="625"/>
      <c r="F90" s="565"/>
      <c r="G90" s="565"/>
      <c r="H90" s="565"/>
      <c r="I90" s="565"/>
      <c r="J90" s="565"/>
      <c r="K90" s="565"/>
      <c r="L90" s="565"/>
      <c r="M90" s="565"/>
      <c r="N90" s="565"/>
      <c r="O90" s="565"/>
      <c r="P90" s="565"/>
      <c r="Q90" s="565"/>
      <c r="R90" s="565"/>
      <c r="S90" s="565"/>
      <c r="T90" s="565"/>
      <c r="U90" s="565"/>
      <c r="V90" s="565"/>
      <c r="W90" s="565"/>
      <c r="X90" s="565"/>
      <c r="Y90" s="565"/>
      <c r="Z90" s="565"/>
      <c r="AA90" s="565"/>
      <c r="AB90" s="565"/>
      <c r="AC90" s="565"/>
      <c r="AD90" s="565"/>
      <c r="AE90" s="565"/>
      <c r="AF90" s="624"/>
      <c r="AG90" s="17"/>
      <c r="AH90" s="18"/>
      <c r="AI90" s="18"/>
      <c r="AJ90" s="18"/>
      <c r="AK90" s="18"/>
      <c r="AL90" s="18"/>
      <c r="AM90" s="45" t="s">
        <v>16064</v>
      </c>
      <c r="AN90" s="18"/>
      <c r="AO90" s="18"/>
      <c r="AP90" s="18"/>
      <c r="AQ90"/>
      <c r="AR90" s="244">
        <v>1996</v>
      </c>
      <c r="AS90" s="18"/>
      <c r="AT90" s="18"/>
      <c r="AU90" s="18"/>
      <c r="AV90" s="18"/>
      <c r="AW90" s="18"/>
      <c r="AX90" s="18"/>
      <c r="AY90" s="18"/>
      <c r="AZ90" s="18"/>
      <c r="BA90" s="18"/>
      <c r="BB90" s="18"/>
      <c r="BC90">
        <v>1</v>
      </c>
      <c r="BD90" s="566"/>
      <c r="BE90" s="566"/>
      <c r="BF90" s="575"/>
      <c r="BG90" s="626"/>
      <c r="BH90" s="575"/>
      <c r="BI90" s="575"/>
      <c r="BJ90" s="575"/>
      <c r="BK90" s="575"/>
      <c r="BL90" s="575"/>
      <c r="BM90" s="575"/>
      <c r="BN90" s="575"/>
      <c r="BO90" s="575"/>
      <c r="BP90" s="575"/>
      <c r="BQ90" s="575"/>
      <c r="BR90" s="575"/>
      <c r="BS90" s="575"/>
      <c r="BT90" s="575"/>
      <c r="BU90" s="626"/>
      <c r="BV90" s="575"/>
      <c r="BW90" s="575"/>
      <c r="BX90" s="575"/>
      <c r="BY90" s="575"/>
      <c r="BZ90" s="575"/>
      <c r="CA90" s="575"/>
    </row>
    <row r="91" spans="1:79">
      <c r="A91" s="199"/>
      <c r="B91" s="199"/>
      <c r="C91" s="565"/>
      <c r="D91" s="565"/>
      <c r="E91" s="625"/>
      <c r="F91" s="565"/>
      <c r="G91" s="565"/>
      <c r="H91" s="565"/>
      <c r="I91" s="565"/>
      <c r="J91" s="565"/>
      <c r="K91" s="565"/>
      <c r="L91" s="565"/>
      <c r="M91" s="565"/>
      <c r="N91" s="565"/>
      <c r="O91" s="565"/>
      <c r="P91" s="565"/>
      <c r="Q91" s="565"/>
      <c r="R91" s="565"/>
      <c r="S91" s="565"/>
      <c r="T91" s="565"/>
      <c r="U91" s="565"/>
      <c r="V91" s="565"/>
      <c r="W91" s="565"/>
      <c r="X91" s="565"/>
      <c r="Y91" s="565"/>
      <c r="Z91" s="565"/>
      <c r="AA91" s="565"/>
      <c r="AB91" s="565"/>
      <c r="AC91" s="565"/>
      <c r="AD91" s="565"/>
      <c r="AE91" s="565"/>
      <c r="AF91" s="624"/>
      <c r="AG91" s="17"/>
      <c r="AH91" s="18"/>
      <c r="AI91" s="18"/>
      <c r="AJ91" s="18"/>
      <c r="AK91" s="18"/>
      <c r="AL91" s="18"/>
      <c r="AM91" s="45" t="s">
        <v>16065</v>
      </c>
      <c r="AN91" s="18"/>
      <c r="AO91" s="18"/>
      <c r="AP91" s="18"/>
      <c r="AQ91"/>
      <c r="AR91" s="244">
        <v>1995</v>
      </c>
      <c r="AS91" s="18"/>
      <c r="AT91" s="18"/>
      <c r="AU91" s="18"/>
      <c r="AV91" s="18"/>
      <c r="AW91" s="18"/>
      <c r="AX91" s="18"/>
      <c r="AY91" s="18"/>
      <c r="AZ91" s="18"/>
      <c r="BA91" s="18"/>
      <c r="BB91" s="18"/>
      <c r="BC91">
        <v>1</v>
      </c>
      <c r="BD91" s="566"/>
      <c r="BE91" s="566"/>
      <c r="BF91" s="575"/>
      <c r="BG91" s="626"/>
      <c r="BH91" s="575"/>
      <c r="BI91" s="575"/>
      <c r="BJ91" s="575"/>
      <c r="BK91" s="575"/>
      <c r="BL91" s="575"/>
      <c r="BM91" s="575"/>
      <c r="BN91" s="575"/>
      <c r="BO91" s="575"/>
      <c r="BP91" s="575"/>
      <c r="BQ91" s="575"/>
      <c r="BR91" s="575"/>
      <c r="BS91" s="575"/>
      <c r="BT91" s="575"/>
      <c r="BU91" s="626"/>
      <c r="BV91" s="575"/>
      <c r="BW91" s="575"/>
      <c r="BX91" s="575"/>
      <c r="BY91" s="575"/>
      <c r="BZ91" s="575"/>
      <c r="CA91" s="575"/>
    </row>
    <row r="92" spans="1:79">
      <c r="A92" s="199"/>
      <c r="B92" s="199"/>
      <c r="C92" s="565"/>
      <c r="D92" s="565"/>
      <c r="E92" s="625"/>
      <c r="F92" s="565"/>
      <c r="G92" s="565"/>
      <c r="H92" s="565"/>
      <c r="I92" s="565"/>
      <c r="J92" s="565"/>
      <c r="K92" s="565"/>
      <c r="L92" s="565"/>
      <c r="M92" s="565"/>
      <c r="N92" s="565"/>
      <c r="O92" s="565"/>
      <c r="P92" s="565"/>
      <c r="Q92" s="565"/>
      <c r="R92" s="565"/>
      <c r="S92" s="565"/>
      <c r="T92" s="565"/>
      <c r="U92" s="565"/>
      <c r="V92" s="565"/>
      <c r="W92" s="565"/>
      <c r="X92" s="565"/>
      <c r="Y92" s="565"/>
      <c r="Z92" s="565"/>
      <c r="AA92" s="565"/>
      <c r="AB92" s="565"/>
      <c r="AC92" s="565"/>
      <c r="AD92" s="565"/>
      <c r="AE92" s="565"/>
      <c r="AF92" s="624"/>
      <c r="AG92" s="17"/>
      <c r="AH92" s="18"/>
      <c r="AI92" s="18"/>
      <c r="AJ92" s="18"/>
      <c r="AK92" s="18"/>
      <c r="AL92" s="18"/>
      <c r="AM92" s="45" t="s">
        <v>16066</v>
      </c>
      <c r="AN92" s="18"/>
      <c r="AO92" s="18"/>
      <c r="AP92" s="18"/>
      <c r="AQ92"/>
      <c r="AR92" s="244">
        <v>1994</v>
      </c>
      <c r="AS92" s="18"/>
      <c r="AT92" s="18"/>
      <c r="AU92" s="18"/>
      <c r="AV92" s="18"/>
      <c r="AW92" s="18"/>
      <c r="AX92" s="18"/>
      <c r="AY92" s="18"/>
      <c r="AZ92" s="18"/>
      <c r="BA92" s="18"/>
      <c r="BB92" s="18"/>
      <c r="BC92">
        <v>1</v>
      </c>
      <c r="BD92" s="566"/>
      <c r="BE92" s="566"/>
      <c r="BF92" s="575"/>
      <c r="BG92" s="626"/>
      <c r="BH92" s="575"/>
      <c r="BI92" s="575"/>
      <c r="BJ92" s="575"/>
      <c r="BK92" s="575"/>
      <c r="BL92" s="575"/>
      <c r="BM92" s="575"/>
      <c r="BN92" s="575"/>
      <c r="BO92" s="575"/>
      <c r="BP92" s="575"/>
      <c r="BQ92" s="575"/>
      <c r="BR92" s="575"/>
      <c r="BS92" s="575"/>
      <c r="BT92" s="575"/>
      <c r="BU92" s="626"/>
      <c r="BV92" s="575"/>
      <c r="BW92" s="575"/>
      <c r="BX92" s="575"/>
      <c r="BY92" s="575"/>
      <c r="BZ92" s="575"/>
      <c r="CA92" s="575"/>
    </row>
    <row r="93" spans="1:79">
      <c r="A93" s="199"/>
      <c r="B93" s="199"/>
      <c r="C93" s="565"/>
      <c r="D93" s="565"/>
      <c r="E93" s="625"/>
      <c r="F93" s="565"/>
      <c r="G93" s="565"/>
      <c r="H93" s="565"/>
      <c r="I93" s="565"/>
      <c r="J93" s="565"/>
      <c r="K93" s="565"/>
      <c r="L93" s="565"/>
      <c r="M93" s="565"/>
      <c r="N93" s="565"/>
      <c r="O93" s="565"/>
      <c r="P93" s="565"/>
      <c r="Q93" s="565"/>
      <c r="R93" s="565"/>
      <c r="S93" s="565"/>
      <c r="T93" s="565"/>
      <c r="U93" s="565"/>
      <c r="V93" s="565"/>
      <c r="W93" s="565"/>
      <c r="X93" s="565"/>
      <c r="Y93" s="565"/>
      <c r="Z93" s="565"/>
      <c r="AA93" s="565"/>
      <c r="AB93" s="565"/>
      <c r="AC93" s="565"/>
      <c r="AD93" s="565"/>
      <c r="AE93" s="565"/>
      <c r="AF93" s="624"/>
      <c r="AG93" s="17"/>
      <c r="AH93" s="18"/>
      <c r="AI93" s="18"/>
      <c r="AJ93" s="18"/>
      <c r="AK93" s="18"/>
      <c r="AL93" s="18"/>
      <c r="AM93" s="45" t="s">
        <v>16067</v>
      </c>
      <c r="AN93" s="18"/>
      <c r="AO93" s="18"/>
      <c r="AP93" s="18"/>
      <c r="AQ93"/>
      <c r="AR93" s="244">
        <v>1993</v>
      </c>
      <c r="AS93" s="18"/>
      <c r="AT93" s="18"/>
      <c r="AU93" s="18"/>
      <c r="AV93" s="18"/>
      <c r="AW93" s="18"/>
      <c r="AX93" s="18"/>
      <c r="AY93" s="18"/>
      <c r="AZ93" s="18"/>
      <c r="BA93" s="18"/>
      <c r="BB93" s="18"/>
      <c r="BC93">
        <v>1</v>
      </c>
      <c r="BD93" s="566"/>
      <c r="BE93" s="566"/>
      <c r="BF93" s="575"/>
      <c r="BG93" s="626"/>
      <c r="BH93" s="575"/>
      <c r="BI93" s="575"/>
      <c r="BJ93" s="575"/>
      <c r="BK93" s="575"/>
      <c r="BL93" s="575"/>
      <c r="BM93" s="575"/>
      <c r="BN93" s="575"/>
      <c r="BO93" s="575"/>
      <c r="BP93" s="575"/>
      <c r="BQ93" s="575"/>
      <c r="BR93" s="575"/>
      <c r="BS93" s="575"/>
      <c r="BT93" s="575"/>
      <c r="BU93" s="626"/>
      <c r="BV93" s="575"/>
      <c r="BW93" s="575"/>
      <c r="BX93" s="575"/>
      <c r="BY93" s="575"/>
      <c r="BZ93" s="575"/>
      <c r="CA93" s="575"/>
    </row>
    <row r="94" spans="1:79">
      <c r="A94" s="199"/>
      <c r="B94" s="199"/>
      <c r="C94" s="565"/>
      <c r="D94" s="565"/>
      <c r="E94" s="625"/>
      <c r="F94" s="565"/>
      <c r="G94" s="565"/>
      <c r="H94" s="565"/>
      <c r="I94" s="565"/>
      <c r="J94" s="565"/>
      <c r="K94" s="565"/>
      <c r="L94" s="565"/>
      <c r="M94" s="565"/>
      <c r="N94" s="565"/>
      <c r="O94" s="565"/>
      <c r="P94" s="565"/>
      <c r="Q94" s="565"/>
      <c r="R94" s="565"/>
      <c r="S94" s="565"/>
      <c r="T94" s="565"/>
      <c r="U94" s="565"/>
      <c r="V94" s="565"/>
      <c r="W94" s="565"/>
      <c r="X94" s="565"/>
      <c r="Y94" s="565"/>
      <c r="Z94" s="565"/>
      <c r="AA94" s="565"/>
      <c r="AB94" s="565"/>
      <c r="AC94" s="565"/>
      <c r="AD94" s="565"/>
      <c r="AE94" s="565"/>
      <c r="AF94" s="624"/>
      <c r="AG94" s="17"/>
      <c r="AH94" s="18"/>
      <c r="AI94" s="18"/>
      <c r="AJ94" s="18"/>
      <c r="AK94" s="18"/>
      <c r="AL94" s="18"/>
      <c r="AM94" s="45" t="s">
        <v>16068</v>
      </c>
      <c r="AN94" s="18"/>
      <c r="AO94" s="18"/>
      <c r="AP94" s="18"/>
      <c r="AQ94"/>
      <c r="AR94" s="244">
        <v>1992</v>
      </c>
      <c r="AS94" s="18"/>
      <c r="AT94" s="18"/>
      <c r="AU94" s="18"/>
      <c r="AV94" s="18"/>
      <c r="AW94" s="18"/>
      <c r="AX94" s="18"/>
      <c r="AY94" s="18"/>
      <c r="AZ94" s="18"/>
      <c r="BA94" s="18"/>
      <c r="BB94" s="18"/>
      <c r="BC94">
        <v>1</v>
      </c>
      <c r="BD94" s="566"/>
      <c r="BE94" s="566"/>
      <c r="BF94" s="575"/>
      <c r="BG94" s="626"/>
      <c r="BH94" s="575"/>
      <c r="BI94" s="575"/>
      <c r="BJ94" s="575"/>
      <c r="BK94" s="575"/>
      <c r="BL94" s="575"/>
      <c r="BM94" s="575"/>
      <c r="BN94" s="575"/>
      <c r="BO94" s="575"/>
      <c r="BP94" s="575"/>
      <c r="BQ94" s="575"/>
      <c r="BR94" s="575"/>
      <c r="BS94" s="575"/>
      <c r="BT94" s="575"/>
      <c r="BU94" s="626"/>
      <c r="BV94" s="575"/>
      <c r="BW94" s="575"/>
      <c r="BX94" s="575"/>
      <c r="BY94" s="575"/>
      <c r="BZ94" s="575"/>
      <c r="CA94" s="575"/>
    </row>
    <row r="95" spans="1:79">
      <c r="A95" s="199"/>
      <c r="B95" s="199"/>
      <c r="C95" s="565"/>
      <c r="D95" s="565"/>
      <c r="E95" s="625"/>
      <c r="F95" s="565"/>
      <c r="G95" s="565"/>
      <c r="H95" s="565"/>
      <c r="I95" s="565"/>
      <c r="J95" s="565"/>
      <c r="K95" s="565"/>
      <c r="L95" s="565"/>
      <c r="M95" s="565"/>
      <c r="N95" s="565"/>
      <c r="O95" s="565"/>
      <c r="P95" s="565"/>
      <c r="Q95" s="565"/>
      <c r="R95" s="565"/>
      <c r="S95" s="565"/>
      <c r="T95" s="565"/>
      <c r="U95" s="565"/>
      <c r="V95" s="565"/>
      <c r="W95" s="565"/>
      <c r="X95" s="565"/>
      <c r="Y95" s="565"/>
      <c r="Z95" s="565"/>
      <c r="AA95" s="565"/>
      <c r="AB95" s="565"/>
      <c r="AC95" s="565"/>
      <c r="AD95" s="565"/>
      <c r="AE95" s="565"/>
      <c r="AF95" s="624"/>
      <c r="AG95" s="17"/>
      <c r="AH95" s="18"/>
      <c r="AI95" s="18"/>
      <c r="AJ95" s="18"/>
      <c r="AK95" s="18"/>
      <c r="AL95" s="18"/>
      <c r="AM95" s="45" t="s">
        <v>16069</v>
      </c>
      <c r="AN95" s="18"/>
      <c r="AO95" s="18"/>
      <c r="AP95" s="18"/>
      <c r="AQ95"/>
      <c r="AR95" s="244">
        <v>1991</v>
      </c>
      <c r="AS95" s="18"/>
      <c r="AT95" s="18"/>
      <c r="AU95" s="18"/>
      <c r="AV95" s="18"/>
      <c r="AW95" s="18"/>
      <c r="AX95" s="18"/>
      <c r="AY95" s="18"/>
      <c r="AZ95" s="18"/>
      <c r="BA95" s="18"/>
      <c r="BB95" s="18"/>
      <c r="BC95">
        <v>1</v>
      </c>
      <c r="BD95" s="566"/>
      <c r="BE95" s="566"/>
      <c r="BF95" s="575"/>
      <c r="BG95" s="626"/>
      <c r="BH95" s="575"/>
      <c r="BI95" s="575"/>
      <c r="BJ95" s="575"/>
      <c r="BK95" s="575"/>
      <c r="BL95" s="575"/>
      <c r="BM95" s="575"/>
      <c r="BN95" s="575"/>
      <c r="BO95" s="575"/>
      <c r="BP95" s="575"/>
      <c r="BQ95" s="575"/>
      <c r="BR95" s="575"/>
      <c r="BS95" s="575"/>
      <c r="BT95" s="575"/>
      <c r="BU95" s="626"/>
      <c r="BV95" s="575"/>
      <c r="BW95" s="575"/>
      <c r="BX95" s="575"/>
      <c r="BY95" s="575"/>
      <c r="BZ95" s="575"/>
      <c r="CA95" s="575"/>
    </row>
    <row r="96" spans="1:79">
      <c r="A96" s="199"/>
      <c r="B96" s="199"/>
      <c r="C96" s="565"/>
      <c r="D96" s="565"/>
      <c r="E96" s="625"/>
      <c r="F96" s="565"/>
      <c r="G96" s="565"/>
      <c r="H96" s="565"/>
      <c r="I96" s="565"/>
      <c r="J96" s="565"/>
      <c r="K96" s="565"/>
      <c r="L96" s="565"/>
      <c r="M96" s="565"/>
      <c r="N96" s="565"/>
      <c r="O96" s="565"/>
      <c r="P96" s="565"/>
      <c r="Q96" s="565"/>
      <c r="R96" s="565"/>
      <c r="S96" s="565"/>
      <c r="T96" s="565"/>
      <c r="U96" s="565"/>
      <c r="V96" s="565"/>
      <c r="W96" s="565"/>
      <c r="X96" s="565"/>
      <c r="Y96" s="565"/>
      <c r="Z96" s="565"/>
      <c r="AA96" s="565"/>
      <c r="AB96" s="565"/>
      <c r="AC96" s="565"/>
      <c r="AD96" s="565"/>
      <c r="AE96" s="565"/>
      <c r="AF96" s="624"/>
      <c r="AG96" s="17"/>
      <c r="AH96" s="18"/>
      <c r="AI96" s="18"/>
      <c r="AJ96" s="18"/>
      <c r="AK96" s="18"/>
      <c r="AL96" s="18"/>
      <c r="AM96" s="45" t="s">
        <v>16070</v>
      </c>
      <c r="AN96" s="18"/>
      <c r="AO96" s="18"/>
      <c r="AP96" s="18"/>
      <c r="AQ96"/>
      <c r="AR96" s="244">
        <v>1990</v>
      </c>
      <c r="AS96" s="18"/>
      <c r="AT96" s="18"/>
      <c r="AU96" s="18"/>
      <c r="AV96" s="18"/>
      <c r="AW96" s="18"/>
      <c r="AX96" s="18"/>
      <c r="AY96" s="18"/>
      <c r="AZ96" s="18"/>
      <c r="BA96" s="18"/>
      <c r="BB96" s="18"/>
      <c r="BC96">
        <v>1</v>
      </c>
      <c r="BD96" s="566"/>
      <c r="BE96" s="566"/>
      <c r="BF96" s="575"/>
      <c r="BG96" s="626"/>
      <c r="BH96" s="575"/>
      <c r="BI96" s="575"/>
      <c r="BJ96" s="575"/>
      <c r="BK96" s="575"/>
      <c r="BL96" s="575"/>
      <c r="BM96" s="575"/>
      <c r="BN96" s="575"/>
      <c r="BO96" s="575"/>
      <c r="BP96" s="575"/>
      <c r="BQ96" s="575"/>
      <c r="BR96" s="575"/>
      <c r="BS96" s="575"/>
      <c r="BT96" s="575"/>
      <c r="BU96" s="626"/>
      <c r="BV96" s="575"/>
      <c r="BW96" s="575"/>
      <c r="BX96" s="575"/>
      <c r="BY96" s="575"/>
      <c r="BZ96" s="575"/>
      <c r="CA96" s="575"/>
    </row>
    <row r="97" spans="1:79">
      <c r="A97" s="199"/>
      <c r="B97" s="199"/>
      <c r="C97" s="565"/>
      <c r="D97" s="565"/>
      <c r="E97" s="625"/>
      <c r="F97" s="565"/>
      <c r="G97" s="565"/>
      <c r="H97" s="565"/>
      <c r="I97" s="565"/>
      <c r="J97" s="565"/>
      <c r="K97" s="565"/>
      <c r="L97" s="565"/>
      <c r="M97" s="565"/>
      <c r="N97" s="565"/>
      <c r="O97" s="565"/>
      <c r="P97" s="565"/>
      <c r="Q97" s="565"/>
      <c r="R97" s="565"/>
      <c r="S97" s="565"/>
      <c r="T97" s="565"/>
      <c r="U97" s="565"/>
      <c r="V97" s="565"/>
      <c r="W97" s="565"/>
      <c r="X97" s="565"/>
      <c r="Y97" s="565"/>
      <c r="Z97" s="565"/>
      <c r="AA97" s="565"/>
      <c r="AB97" s="565"/>
      <c r="AC97" s="565"/>
      <c r="AD97" s="565"/>
      <c r="AE97" s="565"/>
      <c r="AF97" s="624"/>
      <c r="AG97" s="17"/>
      <c r="AH97" s="18"/>
      <c r="AI97" s="18"/>
      <c r="AJ97" s="18"/>
      <c r="AK97" s="18"/>
      <c r="AL97" s="18"/>
      <c r="AM97" s="45" t="s">
        <v>16071</v>
      </c>
      <c r="AN97" s="18"/>
      <c r="AO97" s="18"/>
      <c r="AP97" s="18"/>
      <c r="AQ97"/>
      <c r="AR97" s="244">
        <v>1989</v>
      </c>
      <c r="AS97" s="18"/>
      <c r="AT97" s="18"/>
      <c r="AU97" s="18"/>
      <c r="AV97" s="18"/>
      <c r="AW97" s="18"/>
      <c r="AX97" s="18"/>
      <c r="AY97" s="18"/>
      <c r="AZ97" s="18"/>
      <c r="BA97" s="18"/>
      <c r="BB97" s="18"/>
      <c r="BC97">
        <v>1</v>
      </c>
      <c r="BD97" s="566"/>
      <c r="BE97" s="566"/>
      <c r="BF97" s="575"/>
      <c r="BG97" s="626"/>
      <c r="BH97" s="575"/>
      <c r="BI97" s="575"/>
      <c r="BJ97" s="575"/>
      <c r="BK97" s="575"/>
      <c r="BL97" s="575"/>
      <c r="BM97" s="575"/>
      <c r="BN97" s="575"/>
      <c r="BO97" s="575"/>
      <c r="BP97" s="575"/>
      <c r="BQ97" s="575"/>
      <c r="BR97" s="575"/>
      <c r="BS97" s="575"/>
      <c r="BT97" s="575"/>
      <c r="BU97" s="626"/>
      <c r="BV97" s="575"/>
      <c r="BW97" s="575"/>
      <c r="BX97" s="575"/>
      <c r="BY97" s="575"/>
      <c r="BZ97" s="575"/>
      <c r="CA97" s="575"/>
    </row>
    <row r="98" spans="1:79">
      <c r="A98" s="199"/>
      <c r="B98" s="199"/>
      <c r="C98" s="565"/>
      <c r="D98" s="565"/>
      <c r="E98" s="625"/>
      <c r="F98" s="565"/>
      <c r="G98" s="565"/>
      <c r="H98" s="565"/>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624"/>
      <c r="AG98" s="17"/>
      <c r="AH98" s="18"/>
      <c r="AI98" s="18"/>
      <c r="AJ98" s="18"/>
      <c r="AK98" s="18"/>
      <c r="AL98" s="18"/>
      <c r="AM98" s="45" t="s">
        <v>16072</v>
      </c>
      <c r="AN98" s="18"/>
      <c r="AO98" s="18"/>
      <c r="AP98" s="18"/>
      <c r="AQ98"/>
      <c r="AR98" s="244">
        <v>1988</v>
      </c>
      <c r="AS98" s="18"/>
      <c r="AT98" s="18"/>
      <c r="AU98" s="18"/>
      <c r="AV98" s="18"/>
      <c r="AW98" s="18"/>
      <c r="AX98" s="18"/>
      <c r="AY98" s="18"/>
      <c r="AZ98" s="18"/>
      <c r="BA98" s="18"/>
      <c r="BB98" s="18"/>
      <c r="BC98">
        <v>1</v>
      </c>
      <c r="BD98" s="566"/>
      <c r="BE98" s="566"/>
      <c r="BF98" s="575"/>
      <c r="BG98" s="626"/>
      <c r="BH98" s="575"/>
      <c r="BI98" s="575"/>
      <c r="BJ98" s="575"/>
      <c r="BK98" s="575"/>
      <c r="BL98" s="575"/>
      <c r="BM98" s="575"/>
      <c r="BN98" s="575"/>
      <c r="BO98" s="575"/>
      <c r="BP98" s="575"/>
      <c r="BQ98" s="575"/>
      <c r="BR98" s="575"/>
      <c r="BS98" s="575"/>
      <c r="BT98" s="575"/>
      <c r="BU98" s="626"/>
      <c r="BV98" s="575"/>
      <c r="BW98" s="575"/>
      <c r="BX98" s="575"/>
      <c r="BY98" s="575"/>
      <c r="BZ98" s="575"/>
      <c r="CA98" s="575"/>
    </row>
    <row r="99" spans="1:79">
      <c r="A99" s="199"/>
      <c r="B99" s="199"/>
      <c r="C99" s="565"/>
      <c r="D99" s="565"/>
      <c r="E99" s="625"/>
      <c r="F99" s="565"/>
      <c r="G99" s="565"/>
      <c r="H99" s="565"/>
      <c r="I99" s="565"/>
      <c r="J99" s="565"/>
      <c r="K99" s="565"/>
      <c r="L99" s="565"/>
      <c r="M99" s="565"/>
      <c r="N99" s="565"/>
      <c r="O99" s="565"/>
      <c r="P99" s="565"/>
      <c r="Q99" s="565"/>
      <c r="R99" s="565"/>
      <c r="S99" s="565"/>
      <c r="T99" s="565"/>
      <c r="U99" s="565"/>
      <c r="V99" s="565"/>
      <c r="W99" s="565"/>
      <c r="X99" s="565"/>
      <c r="Y99" s="565"/>
      <c r="Z99" s="565"/>
      <c r="AA99" s="565"/>
      <c r="AB99" s="565"/>
      <c r="AC99" s="565"/>
      <c r="AD99" s="565"/>
      <c r="AE99" s="565"/>
      <c r="AF99" s="624"/>
      <c r="AG99" s="17"/>
      <c r="AH99" s="18"/>
      <c r="AI99" s="18"/>
      <c r="AJ99" s="18"/>
      <c r="AK99" s="18"/>
      <c r="AL99" s="18"/>
      <c r="AM99" s="45" t="s">
        <v>16073</v>
      </c>
      <c r="AN99" s="18"/>
      <c r="AO99" s="18"/>
      <c r="AP99" s="18"/>
      <c r="AQ99"/>
      <c r="AR99" s="244">
        <v>1987</v>
      </c>
      <c r="AS99" s="18"/>
      <c r="AT99" s="18"/>
      <c r="AU99" s="18"/>
      <c r="AV99" s="18"/>
      <c r="AW99" s="18"/>
      <c r="AX99" s="18"/>
      <c r="AY99" s="18"/>
      <c r="AZ99" s="18"/>
      <c r="BA99" s="18"/>
      <c r="BB99" s="18"/>
      <c r="BC99">
        <v>1</v>
      </c>
      <c r="BD99" s="566"/>
      <c r="BE99" s="566"/>
      <c r="BF99" s="575"/>
      <c r="BG99" s="626"/>
      <c r="BH99" s="575"/>
      <c r="BI99" s="575"/>
      <c r="BJ99" s="575"/>
      <c r="BK99" s="575"/>
      <c r="BL99" s="575"/>
      <c r="BM99" s="575"/>
      <c r="BN99" s="575"/>
      <c r="BO99" s="575"/>
      <c r="BP99" s="575"/>
      <c r="BQ99" s="575"/>
      <c r="BR99" s="575"/>
      <c r="BS99" s="575"/>
      <c r="BT99" s="575"/>
      <c r="BU99" s="626"/>
      <c r="BV99" s="575"/>
      <c r="BW99" s="575"/>
      <c r="BX99" s="575"/>
      <c r="BY99" s="575"/>
      <c r="BZ99" s="575"/>
      <c r="CA99" s="575"/>
    </row>
    <row r="100" spans="1:79">
      <c r="A100" s="199"/>
      <c r="B100" s="199"/>
      <c r="C100" s="565"/>
      <c r="D100" s="565"/>
      <c r="E100" s="625"/>
      <c r="F100" s="565"/>
      <c r="G100" s="565"/>
      <c r="H100" s="565"/>
      <c r="I100" s="565"/>
      <c r="J100" s="565"/>
      <c r="K100" s="565"/>
      <c r="L100" s="565"/>
      <c r="M100" s="565"/>
      <c r="N100" s="565"/>
      <c r="O100" s="565"/>
      <c r="P100" s="565"/>
      <c r="Q100" s="565"/>
      <c r="R100" s="565"/>
      <c r="S100" s="565"/>
      <c r="T100" s="565"/>
      <c r="U100" s="565"/>
      <c r="V100" s="565"/>
      <c r="W100" s="565"/>
      <c r="X100" s="565"/>
      <c r="Y100" s="565"/>
      <c r="Z100" s="565"/>
      <c r="AA100" s="565"/>
      <c r="AB100" s="565"/>
      <c r="AC100" s="565"/>
      <c r="AD100" s="565"/>
      <c r="AE100" s="565"/>
      <c r="AF100" s="624"/>
      <c r="AG100" s="17"/>
      <c r="AH100" s="18"/>
      <c r="AI100" s="18"/>
      <c r="AJ100" s="18"/>
      <c r="AK100" s="18"/>
      <c r="AL100" s="18"/>
      <c r="AM100" s="45" t="s">
        <v>16074</v>
      </c>
      <c r="AN100" s="18"/>
      <c r="AO100" s="18"/>
      <c r="AP100" s="18"/>
      <c r="AQ100"/>
      <c r="AR100" s="244">
        <v>1986</v>
      </c>
      <c r="AS100" s="18"/>
      <c r="AT100" s="18"/>
      <c r="AU100" s="18"/>
      <c r="AV100" s="18"/>
      <c r="AW100" s="18"/>
      <c r="AX100" s="18"/>
      <c r="AY100" s="18"/>
      <c r="AZ100" s="18"/>
      <c r="BA100" s="18"/>
      <c r="BB100" s="18"/>
      <c r="BC100">
        <v>1</v>
      </c>
      <c r="BD100" s="566"/>
      <c r="BE100" s="566"/>
      <c r="BF100" s="575"/>
      <c r="BG100" s="626"/>
      <c r="BH100" s="575"/>
      <c r="BI100" s="575"/>
      <c r="BJ100" s="575"/>
      <c r="BK100" s="575"/>
      <c r="BL100" s="575"/>
      <c r="BM100" s="575"/>
      <c r="BN100" s="575"/>
      <c r="BO100" s="575"/>
      <c r="BP100" s="575"/>
      <c r="BQ100" s="575"/>
      <c r="BR100" s="575"/>
      <c r="BS100" s="575"/>
      <c r="BT100" s="575"/>
      <c r="BU100" s="626"/>
      <c r="BV100" s="575"/>
      <c r="BW100" s="575"/>
      <c r="BX100" s="575"/>
      <c r="BY100" s="575"/>
      <c r="BZ100" s="575"/>
      <c r="CA100" s="575"/>
    </row>
    <row r="101" spans="1:79">
      <c r="A101" s="199"/>
      <c r="B101" s="199"/>
      <c r="C101" s="565"/>
      <c r="D101" s="565"/>
      <c r="E101" s="625"/>
      <c r="F101" s="565"/>
      <c r="G101" s="565"/>
      <c r="H101" s="565"/>
      <c r="I101" s="565"/>
      <c r="J101" s="565"/>
      <c r="K101" s="565"/>
      <c r="L101" s="565"/>
      <c r="M101" s="565"/>
      <c r="N101" s="565"/>
      <c r="O101" s="565"/>
      <c r="P101" s="565"/>
      <c r="Q101" s="565"/>
      <c r="R101" s="565"/>
      <c r="S101" s="565"/>
      <c r="T101" s="565"/>
      <c r="U101" s="565"/>
      <c r="V101" s="565"/>
      <c r="W101" s="565"/>
      <c r="X101" s="565"/>
      <c r="Y101" s="565"/>
      <c r="Z101" s="565"/>
      <c r="AA101" s="565"/>
      <c r="AB101" s="565"/>
      <c r="AC101" s="565"/>
      <c r="AD101" s="565"/>
      <c r="AE101" s="565"/>
      <c r="AF101" s="624"/>
      <c r="AG101" s="17"/>
      <c r="AH101" s="18"/>
      <c r="AI101" s="18"/>
      <c r="AJ101" s="18"/>
      <c r="AK101" s="18"/>
      <c r="AL101" s="18"/>
      <c r="AM101" s="45" t="s">
        <v>16075</v>
      </c>
      <c r="AN101" s="18"/>
      <c r="AO101" s="18"/>
      <c r="AP101" s="18"/>
      <c r="AQ101"/>
      <c r="AR101" s="244">
        <v>1985</v>
      </c>
      <c r="AS101" s="18"/>
      <c r="AT101" s="18"/>
      <c r="AU101" s="18"/>
      <c r="AV101" s="18"/>
      <c r="AW101" s="18"/>
      <c r="AX101" s="18"/>
      <c r="AY101" s="18"/>
      <c r="AZ101" s="18"/>
      <c r="BA101" s="18"/>
      <c r="BB101" s="18"/>
      <c r="BC101">
        <v>1</v>
      </c>
      <c r="BD101" s="566"/>
      <c r="BE101" s="566"/>
      <c r="BF101" s="575"/>
      <c r="BG101" s="626"/>
      <c r="BH101" s="575"/>
      <c r="BI101" s="575"/>
      <c r="BJ101" s="575"/>
      <c r="BK101" s="575"/>
      <c r="BL101" s="575"/>
      <c r="BM101" s="575"/>
      <c r="BN101" s="575"/>
      <c r="BO101" s="575"/>
      <c r="BP101" s="575"/>
      <c r="BQ101" s="575"/>
      <c r="BR101" s="575"/>
      <c r="BS101" s="575"/>
      <c r="BT101" s="575"/>
      <c r="BU101" s="626"/>
      <c r="BV101" s="575"/>
      <c r="BW101" s="575"/>
      <c r="BX101" s="575"/>
      <c r="BY101" s="575"/>
      <c r="BZ101" s="575"/>
      <c r="CA101" s="575"/>
    </row>
    <row r="102" spans="1:79">
      <c r="A102" s="199"/>
      <c r="B102" s="199"/>
      <c r="C102" s="565"/>
      <c r="D102" s="565"/>
      <c r="E102" s="625"/>
      <c r="F102" s="565"/>
      <c r="G102" s="565"/>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624"/>
      <c r="AG102" s="17"/>
      <c r="AH102" s="18"/>
      <c r="AI102" s="18"/>
      <c r="AJ102" s="18"/>
      <c r="AK102" s="18"/>
      <c r="AL102" s="18"/>
      <c r="AM102" s="45" t="s">
        <v>16076</v>
      </c>
      <c r="AN102" s="18"/>
      <c r="AO102" s="18"/>
      <c r="AP102" s="18"/>
      <c r="AQ102"/>
      <c r="AR102" s="244">
        <v>1984</v>
      </c>
      <c r="AS102" s="18"/>
      <c r="AT102" s="18"/>
      <c r="AU102" s="18"/>
      <c r="AV102" s="18"/>
      <c r="AW102" s="18"/>
      <c r="AX102" s="18"/>
      <c r="AY102" s="18"/>
      <c r="AZ102" s="18"/>
      <c r="BA102" s="18"/>
      <c r="BB102" s="18"/>
      <c r="BC102">
        <v>1</v>
      </c>
      <c r="BD102" s="566"/>
      <c r="BE102" s="566"/>
      <c r="BF102" s="575"/>
      <c r="BG102" s="626"/>
      <c r="BH102" s="575"/>
      <c r="BI102" s="575"/>
      <c r="BJ102" s="575"/>
      <c r="BK102" s="575"/>
      <c r="BL102" s="575"/>
      <c r="BM102" s="575"/>
      <c r="BN102" s="575"/>
      <c r="BO102" s="575"/>
      <c r="BP102" s="575"/>
      <c r="BQ102" s="575"/>
      <c r="BR102" s="575"/>
      <c r="BS102" s="575"/>
      <c r="BT102" s="575"/>
      <c r="BU102" s="626"/>
      <c r="BV102" s="575"/>
      <c r="BW102" s="575"/>
      <c r="BX102" s="575"/>
      <c r="BY102" s="575"/>
      <c r="BZ102" s="575"/>
      <c r="CA102" s="575"/>
    </row>
    <row r="103" spans="1:79">
      <c r="A103" s="199"/>
      <c r="B103" s="199"/>
      <c r="C103" s="565"/>
      <c r="D103" s="565"/>
      <c r="E103" s="625"/>
      <c r="F103" s="565"/>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624"/>
      <c r="AG103" s="17"/>
      <c r="AH103" s="18"/>
      <c r="AI103" s="18"/>
      <c r="AJ103" s="18"/>
      <c r="AK103" s="18"/>
      <c r="AL103" s="18"/>
      <c r="AM103" s="45" t="s">
        <v>16077</v>
      </c>
      <c r="AN103" s="18"/>
      <c r="AO103" s="18"/>
      <c r="AP103" s="18"/>
      <c r="AQ103"/>
      <c r="AR103" s="244">
        <v>1983</v>
      </c>
      <c r="AS103" s="18"/>
      <c r="AT103" s="18"/>
      <c r="AU103" s="18"/>
      <c r="AV103" s="18"/>
      <c r="AW103" s="18"/>
      <c r="AX103" s="18"/>
      <c r="AY103" s="18"/>
      <c r="AZ103" s="18"/>
      <c r="BA103" s="18"/>
      <c r="BB103" s="18"/>
      <c r="BC103">
        <v>1</v>
      </c>
      <c r="BD103" s="566"/>
      <c r="BE103" s="566"/>
      <c r="BF103" s="575"/>
      <c r="BG103" s="626"/>
      <c r="BH103" s="575"/>
      <c r="BI103" s="575"/>
      <c r="BJ103" s="575"/>
      <c r="BK103" s="575"/>
      <c r="BL103" s="575"/>
      <c r="BM103" s="575"/>
      <c r="BN103" s="575"/>
      <c r="BO103" s="575"/>
      <c r="BP103" s="575"/>
      <c r="BQ103" s="575"/>
      <c r="BR103" s="575"/>
      <c r="BS103" s="575"/>
      <c r="BT103" s="575"/>
      <c r="BU103" s="626"/>
      <c r="BV103" s="575"/>
      <c r="BW103" s="575"/>
      <c r="BX103" s="575"/>
      <c r="BY103" s="575"/>
      <c r="BZ103" s="575"/>
      <c r="CA103" s="575"/>
    </row>
    <row r="104" spans="1:79">
      <c r="A104" s="199"/>
      <c r="B104" s="199"/>
      <c r="C104" s="565"/>
      <c r="D104" s="565"/>
      <c r="E104" s="625"/>
      <c r="F104" s="56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624"/>
      <c r="AG104" s="17"/>
      <c r="AH104" s="18"/>
      <c r="AI104" s="18"/>
      <c r="AJ104" s="18"/>
      <c r="AK104" s="18"/>
      <c r="AL104" s="18"/>
      <c r="AM104" s="45" t="s">
        <v>16078</v>
      </c>
      <c r="AN104" s="18"/>
      <c r="AO104" s="18"/>
      <c r="AP104" s="18"/>
      <c r="AQ104"/>
      <c r="AR104" s="244">
        <v>1982</v>
      </c>
      <c r="AS104" s="18"/>
      <c r="AT104" s="18"/>
      <c r="AU104" s="18"/>
      <c r="AV104" s="18"/>
      <c r="AW104" s="18"/>
      <c r="AX104" s="18"/>
      <c r="AY104" s="18"/>
      <c r="AZ104" s="18"/>
      <c r="BA104" s="18"/>
      <c r="BB104" s="18"/>
      <c r="BC104">
        <v>1</v>
      </c>
      <c r="BD104" s="566"/>
      <c r="BE104" s="566"/>
      <c r="BF104" s="575"/>
      <c r="BG104" s="626"/>
      <c r="BH104" s="575"/>
      <c r="BI104" s="575"/>
      <c r="BJ104" s="575"/>
      <c r="BK104" s="575"/>
      <c r="BL104" s="575"/>
      <c r="BM104" s="575"/>
      <c r="BN104" s="575"/>
      <c r="BO104" s="575"/>
      <c r="BP104" s="575"/>
      <c r="BQ104" s="575"/>
      <c r="BR104" s="575"/>
      <c r="BS104" s="575"/>
      <c r="BT104" s="575"/>
      <c r="BU104" s="626"/>
      <c r="BV104" s="575"/>
      <c r="BW104" s="575"/>
      <c r="BX104" s="575"/>
      <c r="BY104" s="575"/>
      <c r="BZ104" s="575"/>
      <c r="CA104" s="575"/>
    </row>
    <row r="105" spans="1:79">
      <c r="A105" s="199"/>
      <c r="B105" s="199"/>
      <c r="C105" s="565"/>
      <c r="D105" s="565"/>
      <c r="E105" s="625"/>
      <c r="F105" s="565"/>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624"/>
      <c r="AG105" s="17"/>
      <c r="AH105" s="18"/>
      <c r="AI105" s="18"/>
      <c r="AJ105" s="18"/>
      <c r="AK105" s="18"/>
      <c r="AL105" s="18"/>
      <c r="AM105" s="45" t="s">
        <v>16079</v>
      </c>
      <c r="AN105" s="18"/>
      <c r="AO105" s="18"/>
      <c r="AP105" s="18"/>
      <c r="AQ105"/>
      <c r="AR105" s="244">
        <v>1981</v>
      </c>
      <c r="AS105" s="18"/>
      <c r="AT105" s="18"/>
      <c r="AU105" s="18"/>
      <c r="AV105" s="18"/>
      <c r="AW105" s="18"/>
      <c r="AX105" s="18"/>
      <c r="AY105" s="18"/>
      <c r="AZ105" s="18"/>
      <c r="BA105" s="18"/>
      <c r="BB105" s="18"/>
      <c r="BC105">
        <v>1</v>
      </c>
      <c r="BD105" s="566"/>
      <c r="BE105" s="566"/>
      <c r="BF105" s="575"/>
      <c r="BG105" s="626"/>
      <c r="BH105" s="575"/>
      <c r="BI105" s="575"/>
      <c r="BJ105" s="575"/>
      <c r="BK105" s="575"/>
      <c r="BL105" s="575"/>
      <c r="BM105" s="575"/>
      <c r="BN105" s="575"/>
      <c r="BO105" s="575"/>
      <c r="BP105" s="575"/>
      <c r="BQ105" s="575"/>
      <c r="BR105" s="575"/>
      <c r="BS105" s="575"/>
      <c r="BT105" s="575"/>
      <c r="BU105" s="626"/>
      <c r="BV105" s="575"/>
      <c r="BW105" s="575"/>
      <c r="BX105" s="575"/>
      <c r="BY105" s="575"/>
      <c r="BZ105" s="575"/>
      <c r="CA105" s="575"/>
    </row>
    <row r="106" spans="1:79">
      <c r="A106" s="199"/>
      <c r="B106" s="199"/>
      <c r="C106" s="565"/>
      <c r="D106" s="565"/>
      <c r="E106" s="625"/>
      <c r="F106" s="565"/>
      <c r="G106" s="565"/>
      <c r="H106" s="565"/>
      <c r="I106" s="565"/>
      <c r="J106" s="565"/>
      <c r="K106" s="565"/>
      <c r="L106" s="565"/>
      <c r="M106" s="565"/>
      <c r="N106" s="565"/>
      <c r="O106" s="565"/>
      <c r="P106" s="565"/>
      <c r="Q106" s="565"/>
      <c r="R106" s="565"/>
      <c r="S106" s="565"/>
      <c r="T106" s="565"/>
      <c r="U106" s="565"/>
      <c r="V106" s="565"/>
      <c r="W106" s="565"/>
      <c r="X106" s="565"/>
      <c r="Y106" s="565"/>
      <c r="Z106" s="565"/>
      <c r="AA106" s="565"/>
      <c r="AB106" s="565"/>
      <c r="AC106" s="565"/>
      <c r="AD106" s="565"/>
      <c r="AE106" s="565"/>
      <c r="AF106" s="624"/>
      <c r="AG106" s="17"/>
      <c r="AH106" s="18"/>
      <c r="AI106" s="18"/>
      <c r="AJ106" s="18"/>
      <c r="AK106" s="18"/>
      <c r="AL106" s="18"/>
      <c r="AM106" s="45" t="s">
        <v>16080</v>
      </c>
      <c r="AN106" s="18"/>
      <c r="AO106" s="18"/>
      <c r="AP106" s="18"/>
      <c r="AQ106"/>
      <c r="AR106" s="244">
        <v>1980</v>
      </c>
      <c r="AS106" s="18"/>
      <c r="AT106" s="18"/>
      <c r="AU106" s="18"/>
      <c r="AV106" s="18"/>
      <c r="AW106" s="18"/>
      <c r="AX106" s="18"/>
      <c r="AY106" s="18"/>
      <c r="AZ106" s="18"/>
      <c r="BA106" s="18"/>
      <c r="BB106" s="18"/>
      <c r="BC106">
        <v>1</v>
      </c>
      <c r="BD106" s="566"/>
      <c r="BE106" s="566"/>
      <c r="BF106" s="575"/>
      <c r="BG106" s="626"/>
      <c r="BH106" s="575"/>
      <c r="BI106" s="575"/>
      <c r="BJ106" s="575"/>
      <c r="BK106" s="575"/>
      <c r="BL106" s="575"/>
      <c r="BM106" s="575"/>
      <c r="BN106" s="575"/>
      <c r="BO106" s="575"/>
      <c r="BP106" s="575"/>
      <c r="BQ106" s="575"/>
      <c r="BR106" s="575"/>
      <c r="BS106" s="575"/>
      <c r="BT106" s="575"/>
      <c r="BU106" s="626"/>
      <c r="BV106" s="575"/>
      <c r="BW106" s="575"/>
      <c r="BX106" s="575"/>
      <c r="BY106" s="575"/>
      <c r="BZ106" s="575"/>
      <c r="CA106" s="575"/>
    </row>
    <row r="107" spans="1:79">
      <c r="A107" s="199"/>
      <c r="B107" s="199"/>
      <c r="C107" s="565"/>
      <c r="D107" s="565"/>
      <c r="E107" s="625"/>
      <c r="F107" s="565"/>
      <c r="G107" s="565"/>
      <c r="H107" s="565"/>
      <c r="I107" s="565"/>
      <c r="J107" s="565"/>
      <c r="K107" s="565"/>
      <c r="L107" s="565"/>
      <c r="M107" s="565"/>
      <c r="N107" s="565"/>
      <c r="O107" s="565"/>
      <c r="P107" s="565"/>
      <c r="Q107" s="565"/>
      <c r="R107" s="565"/>
      <c r="S107" s="565"/>
      <c r="T107" s="565"/>
      <c r="U107" s="565"/>
      <c r="V107" s="565"/>
      <c r="W107" s="565"/>
      <c r="X107" s="565"/>
      <c r="Y107" s="565"/>
      <c r="Z107" s="565"/>
      <c r="AA107" s="565"/>
      <c r="AB107" s="565"/>
      <c r="AC107" s="565"/>
      <c r="AD107" s="565"/>
      <c r="AE107" s="565"/>
      <c r="AF107" s="624"/>
      <c r="AG107" s="17"/>
      <c r="AH107" s="18"/>
      <c r="AI107" s="18"/>
      <c r="AJ107" s="18"/>
      <c r="AK107" s="18"/>
      <c r="AL107" s="18"/>
      <c r="AM107" s="45" t="s">
        <v>16081</v>
      </c>
      <c r="AN107" s="18"/>
      <c r="AO107" s="18"/>
      <c r="AP107" s="18"/>
      <c r="AQ107"/>
      <c r="AR107" s="244">
        <v>1979</v>
      </c>
      <c r="AS107" s="18"/>
      <c r="AT107" s="18"/>
      <c r="AU107" s="18"/>
      <c r="AV107" s="18"/>
      <c r="AW107" s="18"/>
      <c r="AX107" s="18"/>
      <c r="AY107" s="18"/>
      <c r="AZ107" s="18"/>
      <c r="BA107" s="18"/>
      <c r="BB107" s="18"/>
      <c r="BC107">
        <v>1</v>
      </c>
      <c r="BD107" s="566"/>
      <c r="BE107" s="566"/>
      <c r="BF107" s="575"/>
      <c r="BG107" s="626"/>
      <c r="BH107" s="575"/>
      <c r="BI107" s="575"/>
      <c r="BJ107" s="575"/>
      <c r="BK107" s="575"/>
      <c r="BL107" s="575"/>
      <c r="BM107" s="575"/>
      <c r="BN107" s="575"/>
      <c r="BO107" s="575"/>
      <c r="BP107" s="575"/>
      <c r="BQ107" s="575"/>
      <c r="BR107" s="575"/>
      <c r="BS107" s="575"/>
      <c r="BT107" s="575"/>
      <c r="BU107" s="626"/>
      <c r="BV107" s="575"/>
      <c r="BW107" s="575"/>
      <c r="BX107" s="575"/>
      <c r="BY107" s="575"/>
      <c r="BZ107" s="575"/>
      <c r="CA107" s="575"/>
    </row>
    <row r="108" spans="1:79">
      <c r="A108" s="199"/>
      <c r="B108" s="199"/>
      <c r="C108" s="565"/>
      <c r="D108" s="565"/>
      <c r="E108" s="625"/>
      <c r="F108" s="565"/>
      <c r="G108" s="565"/>
      <c r="H108" s="565"/>
      <c r="I108" s="565"/>
      <c r="J108" s="565"/>
      <c r="K108" s="565"/>
      <c r="L108" s="565"/>
      <c r="M108" s="565"/>
      <c r="N108" s="565"/>
      <c r="O108" s="565"/>
      <c r="P108" s="565"/>
      <c r="Q108" s="565"/>
      <c r="R108" s="565"/>
      <c r="S108" s="565"/>
      <c r="T108" s="565"/>
      <c r="U108" s="565"/>
      <c r="V108" s="565"/>
      <c r="W108" s="565"/>
      <c r="X108" s="565"/>
      <c r="Y108" s="565"/>
      <c r="Z108" s="565"/>
      <c r="AA108" s="565"/>
      <c r="AB108" s="565"/>
      <c r="AC108" s="565"/>
      <c r="AD108" s="565"/>
      <c r="AE108" s="565"/>
      <c r="AF108" s="624"/>
      <c r="AG108" s="17"/>
      <c r="AH108" s="18"/>
      <c r="AI108" s="18"/>
      <c r="AJ108" s="18"/>
      <c r="AK108" s="18"/>
      <c r="AL108" s="18"/>
      <c r="AM108" s="45" t="s">
        <v>16082</v>
      </c>
      <c r="AN108" s="18"/>
      <c r="AO108" s="18"/>
      <c r="AP108" s="18"/>
      <c r="AQ108"/>
      <c r="AR108"/>
      <c r="AS108" s="18"/>
      <c r="AT108" s="18"/>
      <c r="AU108" s="18"/>
      <c r="AV108" s="18"/>
      <c r="AW108" s="18"/>
      <c r="AX108" s="18"/>
      <c r="AY108" s="18"/>
      <c r="AZ108" s="18"/>
      <c r="BA108" s="18"/>
      <c r="BB108" s="18"/>
      <c r="BC108">
        <v>1</v>
      </c>
      <c r="BD108" s="566"/>
      <c r="BE108" s="566"/>
      <c r="BF108" s="575"/>
      <c r="BG108" s="626"/>
      <c r="BH108" s="575"/>
      <c r="BI108" s="575"/>
      <c r="BJ108" s="575"/>
      <c r="BK108" s="575"/>
      <c r="BL108" s="575"/>
      <c r="BM108" s="575"/>
      <c r="BN108" s="575"/>
      <c r="BO108" s="575"/>
      <c r="BP108" s="575"/>
      <c r="BQ108" s="575"/>
      <c r="BR108" s="575"/>
      <c r="BS108" s="575"/>
      <c r="BT108" s="575"/>
      <c r="BU108" s="626"/>
      <c r="BV108" s="575"/>
      <c r="BW108" s="575"/>
      <c r="BX108" s="575"/>
      <c r="BY108" s="575"/>
      <c r="BZ108" s="575"/>
      <c r="CA108" s="575"/>
    </row>
    <row r="109" spans="1:79">
      <c r="A109" s="199"/>
      <c r="B109" s="199"/>
      <c r="C109" s="565"/>
      <c r="D109" s="565"/>
      <c r="E109" s="625"/>
      <c r="F109" s="565"/>
      <c r="G109" s="565"/>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624"/>
      <c r="AG109" s="17"/>
      <c r="AH109" s="18"/>
      <c r="AI109" s="18"/>
      <c r="AJ109" s="18"/>
      <c r="AK109" s="18"/>
      <c r="AL109" s="18"/>
      <c r="AM109" s="18"/>
      <c r="AN109" s="18"/>
      <c r="AO109" s="18"/>
      <c r="AP109" s="18"/>
      <c r="AQ109"/>
      <c r="AR109"/>
      <c r="AS109" s="18"/>
      <c r="AT109" s="18"/>
      <c r="AU109" s="18"/>
      <c r="AV109" s="18"/>
      <c r="AW109" s="18"/>
      <c r="AX109" s="18"/>
      <c r="AY109" s="18"/>
      <c r="AZ109" s="18"/>
      <c r="BA109" s="18"/>
      <c r="BB109" s="18"/>
      <c r="BC109">
        <v>1</v>
      </c>
      <c r="BD109" s="566"/>
      <c r="BE109" s="566"/>
      <c r="BF109" s="575"/>
      <c r="BG109" s="626"/>
      <c r="BH109" s="575"/>
      <c r="BI109" s="575"/>
      <c r="BJ109" s="575"/>
      <c r="BK109" s="575"/>
      <c r="BL109" s="575"/>
      <c r="BM109" s="575"/>
      <c r="BN109" s="575"/>
      <c r="BO109" s="575"/>
      <c r="BP109" s="575"/>
      <c r="BQ109" s="575"/>
      <c r="BR109" s="575"/>
      <c r="BS109" s="575"/>
      <c r="BT109" s="575"/>
      <c r="BU109" s="626"/>
      <c r="BV109" s="575"/>
      <c r="BW109" s="575"/>
      <c r="BX109" s="575"/>
      <c r="BY109" s="575"/>
      <c r="BZ109" s="575"/>
      <c r="CA109" s="575"/>
    </row>
    <row r="110" spans="1:79">
      <c r="AR110"/>
      <c r="BD110" s="575"/>
      <c r="BE110" s="575"/>
      <c r="BF110" s="575"/>
      <c r="BG110" s="626"/>
      <c r="BH110" s="575"/>
      <c r="BI110" s="575"/>
      <c r="BJ110" s="575"/>
      <c r="BK110" s="575"/>
      <c r="BL110" s="575"/>
      <c r="BM110" s="575"/>
      <c r="BN110" s="575"/>
      <c r="BO110" s="575"/>
      <c r="BP110" s="575"/>
      <c r="BQ110" s="575"/>
      <c r="BR110" s="575"/>
      <c r="BS110" s="575"/>
      <c r="BT110" s="575"/>
      <c r="BU110" s="626"/>
      <c r="BV110" s="575"/>
      <c r="BW110" s="575"/>
      <c r="BX110" s="575"/>
      <c r="BY110" s="575"/>
      <c r="BZ110" s="575"/>
      <c r="CA110" s="575"/>
    </row>
    <row r="111" spans="1:79">
      <c r="AR111"/>
    </row>
    <row r="112" spans="1:79">
      <c r="AR112"/>
    </row>
  </sheetData>
  <sheetProtection algorithmName="SHA-512" hashValue="AvKCgiELVHXsvjMJFD5DpzunxGqLFgrXkbBz4zFrhBCZhwPMnEV5fyjtGxHoyv3y4xb4MYG29oz81+cCR6t97A==" saltValue="hcGsNhKHi546Zy/3mif2rw==" spinCount="100000" sheet="1" objects="1" scenarios="1"/>
  <dataConsolidate/>
  <mergeCells count="19">
    <mergeCell ref="X14:AB14"/>
    <mergeCell ref="X15:AB15"/>
    <mergeCell ref="X10:AB10"/>
    <mergeCell ref="I8:J8"/>
    <mergeCell ref="K8:L8"/>
    <mergeCell ref="O8:P8"/>
    <mergeCell ref="C3:K3"/>
    <mergeCell ref="AO36:AQ36"/>
    <mergeCell ref="X9:AB9"/>
    <mergeCell ref="X11:AB11"/>
    <mergeCell ref="E5:R5"/>
    <mergeCell ref="X16:AB16"/>
    <mergeCell ref="X17:AB17"/>
    <mergeCell ref="X18:AB18"/>
    <mergeCell ref="X19:AB19"/>
    <mergeCell ref="X20:AB20"/>
    <mergeCell ref="X21:AB21"/>
    <mergeCell ref="X12:AB12"/>
    <mergeCell ref="X13:AB13"/>
  </mergeCells>
  <conditionalFormatting sqref="X10:X21">
    <cfRule type="containsText" dxfId="47" priority="1" operator="containsText" text="COMPLETE">
      <formula>NOT(ISERROR(SEARCH("COMPLETE",X10)))</formula>
    </cfRule>
  </conditionalFormatting>
  <dataValidations count="9">
    <dataValidation type="list" allowBlank="1" showInputMessage="1" showErrorMessage="1" sqref="N10:N21">
      <formula1>$AH$36:$AH$39</formula1>
    </dataValidation>
    <dataValidation type="list" allowBlank="1" showInputMessage="1" showErrorMessage="1" sqref="M10:M21">
      <formula1>$AH$28:$AH$34</formula1>
    </dataValidation>
    <dataValidation type="list" allowBlank="1" showInputMessage="1" showErrorMessage="1" sqref="F10:F21">
      <formula1>INDIRECT("Country")</formula1>
    </dataValidation>
    <dataValidation type="list" allowBlank="1" showInputMessage="1" sqref="H10:H21">
      <formula1>IF(VLOOKUP(G10,LOCATION_LIST,2,FALSE)=11, "ENTER INSTITUTION ", IF(VLOOKUP(G10,LOCATION_LIST,2,FALSE)=0, G10, INDIRECT(VLOOKUP(G10,LOCATION_LIST,2,FALSE) )))</formula1>
    </dataValidation>
    <dataValidation type="list" allowBlank="1" showInputMessage="1" showErrorMessage="1" sqref="C10:C21">
      <formula1>$AH$10:$AH$22</formula1>
    </dataValidation>
    <dataValidation type="list" allowBlank="1" sqref="G10:G21">
      <formula1>INDIRECT(VLOOKUP(F10&amp;AL10,$AI$58:$AJ$61,2,FALSE))</formula1>
    </dataValidation>
    <dataValidation type="list" allowBlank="1" showInputMessage="1" showErrorMessage="1" sqref="I10:I21 O10:O21 K10:K21">
      <formula1>MONTH</formula1>
    </dataValidation>
    <dataValidation type="list" allowBlank="1" showInputMessage="1" showErrorMessage="1" sqref="J10:J21 L10:L21 P10:P21">
      <formula1>YEAR</formula1>
    </dataValidation>
    <dataValidation type="list" allowBlank="1" showInputMessage="1" showErrorMessage="1" sqref="R10:V21">
      <formula1>$AG$58:$AG$59</formula1>
    </dataValidation>
  </dataValidations>
  <pageMargins left="0.7" right="0.7" top="0.75" bottom="0.75" header="0.3" footer="0.3"/>
  <pageSetup scale="23" orientation="portrait" r:id="rId1"/>
  <colBreaks count="1" manualBreakCount="1">
    <brk id="31"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68A2B9"/>
  </sheetPr>
  <dimension ref="A1:CJ270"/>
  <sheetViews>
    <sheetView zoomScale="90" zoomScaleNormal="90" workbookViewId="0">
      <selection activeCell="A3" sqref="A3:XFD7"/>
    </sheetView>
  </sheetViews>
  <sheetFormatPr defaultColWidth="9.140625" defaultRowHeight="15"/>
  <cols>
    <col min="1" max="1" width="3.7109375" style="19" customWidth="1"/>
    <col min="2" max="2" width="9.140625" hidden="1" customWidth="1"/>
    <col min="3" max="3" width="44.140625" style="19" customWidth="1"/>
    <col min="4" max="4" width="19.140625" style="19" customWidth="1"/>
    <col min="5" max="5" width="15.28515625" style="19" customWidth="1"/>
    <col min="6" max="6" width="17" style="19" customWidth="1"/>
    <col min="7" max="7" width="13.140625" style="19" customWidth="1"/>
    <col min="8" max="8" width="26.28515625" style="19" bestFit="1" customWidth="1"/>
    <col min="9" max="9" width="13.85546875" style="19" customWidth="1"/>
    <col min="10" max="10" width="18.140625" style="19" bestFit="1" customWidth="1"/>
    <col min="11" max="11" width="13.140625" style="19" customWidth="1"/>
    <col min="12" max="12" width="13" style="19" customWidth="1"/>
    <col min="13" max="13" width="9.5703125" style="19" customWidth="1"/>
    <col min="14" max="14" width="14.140625" style="19" customWidth="1"/>
    <col min="15" max="15" width="13.140625" style="19" customWidth="1"/>
    <col min="16" max="16" width="20.140625" style="19" customWidth="1"/>
    <col min="17" max="17" width="20.5703125" style="19" customWidth="1"/>
    <col min="18" max="18" width="2.140625" style="19" customWidth="1"/>
    <col min="19" max="19" width="19.85546875" style="19" customWidth="1"/>
    <col min="20" max="20" width="7" style="19" customWidth="1"/>
    <col min="21" max="21" width="59.7109375" style="19" customWidth="1"/>
    <col min="22" max="22" width="6.140625" style="19" customWidth="1"/>
    <col min="23" max="23" width="5.85546875" style="19" customWidth="1"/>
    <col min="24" max="24" width="5.85546875" hidden="1" customWidth="1"/>
    <col min="25" max="25" width="20.85546875" style="19" hidden="1" customWidth="1"/>
    <col min="26" max="26" width="11.85546875" style="19" hidden="1" customWidth="1"/>
    <col min="27" max="27" width="18.28515625" style="19" hidden="1" customWidth="1"/>
    <col min="28" max="28" width="37.140625" style="19" hidden="1" customWidth="1"/>
    <col min="29" max="29" width="17.28515625" style="19" hidden="1" customWidth="1"/>
    <col min="30" max="30" width="45.7109375" style="19" hidden="1" customWidth="1"/>
    <col min="31" max="31" width="49.28515625" style="19" hidden="1" customWidth="1"/>
    <col min="32" max="32" width="28.85546875" style="19" hidden="1" customWidth="1"/>
    <col min="33" max="34" width="27.140625" style="19" hidden="1" customWidth="1"/>
    <col min="35" max="38" width="20" style="19" hidden="1" customWidth="1"/>
    <col min="39" max="39" width="21.7109375" style="19" hidden="1" customWidth="1"/>
    <col min="40" max="40" width="50.7109375" style="19" hidden="1" customWidth="1"/>
    <col min="41" max="41" width="21.85546875" style="19" hidden="1" customWidth="1"/>
    <col min="42" max="42" width="28.42578125" style="19" hidden="1" customWidth="1"/>
    <col min="43" max="43" width="37.7109375" style="19" hidden="1" customWidth="1"/>
    <col min="44" max="44" width="24.42578125" style="19" hidden="1" customWidth="1"/>
    <col min="45" max="45" width="23.42578125" style="19" hidden="1" customWidth="1"/>
    <col min="46" max="46" width="72.7109375" style="19" hidden="1" customWidth="1"/>
    <col min="47" max="47" width="15.28515625" style="19" hidden="1" customWidth="1"/>
    <col min="48" max="48" width="18" style="19" hidden="1" customWidth="1"/>
    <col min="49" max="49" width="18.42578125" style="19" hidden="1" customWidth="1"/>
    <col min="50" max="50" width="21.28515625" style="19" hidden="1" customWidth="1"/>
    <col min="51" max="51" width="32.28515625" style="19" hidden="1" customWidth="1"/>
    <col min="52" max="52" width="32.28515625" hidden="1" customWidth="1"/>
    <col min="53" max="53" width="23" hidden="1" customWidth="1"/>
    <col min="54" max="54" width="13" style="19" customWidth="1"/>
    <col min="55" max="56" width="9.140625" style="19" customWidth="1"/>
    <col min="57" max="16384" width="9.140625" style="19"/>
  </cols>
  <sheetData>
    <row r="1" spans="1:88">
      <c r="A1" s="633"/>
      <c r="B1" s="629"/>
      <c r="C1" s="633"/>
      <c r="D1" s="633"/>
      <c r="E1" s="633"/>
      <c r="F1" s="633"/>
      <c r="G1" s="633"/>
      <c r="H1" s="633"/>
      <c r="I1" s="633"/>
      <c r="J1" s="633"/>
      <c r="K1" s="633"/>
      <c r="L1" s="633"/>
      <c r="M1" s="633"/>
      <c r="N1" s="633"/>
      <c r="O1" s="633"/>
      <c r="P1" s="633"/>
      <c r="Q1" s="633"/>
      <c r="R1" s="633"/>
      <c r="S1" s="633"/>
      <c r="T1" s="633"/>
      <c r="U1" s="633"/>
      <c r="V1" s="633"/>
      <c r="W1" s="634"/>
      <c r="Y1" s="869" t="s">
        <v>16238</v>
      </c>
      <c r="Z1" s="869"/>
      <c r="AA1" s="870"/>
      <c r="AB1" s="84" t="s">
        <v>16284</v>
      </c>
      <c r="AC1" s="84" t="s">
        <v>16247</v>
      </c>
      <c r="AD1" s="85" t="s">
        <v>16178</v>
      </c>
      <c r="AE1" s="86" t="s">
        <v>16176</v>
      </c>
      <c r="AF1" s="86" t="s">
        <v>186</v>
      </c>
      <c r="AG1" s="86" t="s">
        <v>16316</v>
      </c>
      <c r="AH1" s="86" t="s">
        <v>16234</v>
      </c>
      <c r="AI1" s="86" t="s">
        <v>16318</v>
      </c>
      <c r="AJ1" s="86" t="s">
        <v>16372</v>
      </c>
      <c r="AK1" s="86" t="s">
        <v>16319</v>
      </c>
      <c r="AL1" s="86" t="s">
        <v>16157</v>
      </c>
      <c r="AM1" s="87" t="s">
        <v>16180</v>
      </c>
      <c r="AN1" s="88" t="s">
        <v>16181</v>
      </c>
      <c r="AO1" s="88" t="s">
        <v>16317</v>
      </c>
      <c r="AP1" s="87" t="s">
        <v>16274</v>
      </c>
      <c r="AQ1" s="89" t="s">
        <v>16273</v>
      </c>
      <c r="AR1" s="525" t="s">
        <v>16694</v>
      </c>
      <c r="AS1" s="452" t="s">
        <v>16754</v>
      </c>
      <c r="AT1" s="89" t="s">
        <v>16371</v>
      </c>
      <c r="AU1" s="89" t="s">
        <v>16444</v>
      </c>
      <c r="AV1" s="89" t="s">
        <v>16275</v>
      </c>
      <c r="AW1" s="89" t="s">
        <v>16341</v>
      </c>
      <c r="AX1" s="90" t="s">
        <v>16235</v>
      </c>
      <c r="AY1" s="85" t="s">
        <v>15943</v>
      </c>
      <c r="AZ1" s="89" t="s">
        <v>16638</v>
      </c>
      <c r="BA1">
        <f t="array" ref="BA1:BA109">1</f>
        <v>1</v>
      </c>
      <c r="BB1" s="643"/>
      <c r="BC1" s="643"/>
      <c r="BD1" s="643"/>
      <c r="BE1" s="643"/>
      <c r="BF1" s="574"/>
      <c r="BG1" s="574"/>
      <c r="BH1" s="574"/>
      <c r="BI1" s="574"/>
      <c r="BJ1" s="574"/>
      <c r="BK1" s="574"/>
      <c r="BL1" s="574"/>
      <c r="BM1" s="574"/>
      <c r="BN1" s="574"/>
      <c r="BO1" s="574"/>
      <c r="BP1" s="574"/>
      <c r="BQ1" s="574"/>
      <c r="BR1" s="574"/>
      <c r="BS1" s="574"/>
      <c r="BT1" s="574"/>
      <c r="BU1" s="574"/>
      <c r="BV1" s="574"/>
      <c r="BW1" s="574"/>
      <c r="BX1" s="574"/>
      <c r="BY1" s="574"/>
      <c r="BZ1" s="574"/>
      <c r="CA1" s="574"/>
      <c r="CB1" s="574"/>
      <c r="CC1" s="574"/>
      <c r="CD1" s="574"/>
      <c r="CE1" s="574"/>
      <c r="CF1" s="574"/>
      <c r="CG1" s="574"/>
      <c r="CH1" s="574"/>
      <c r="CI1" s="574"/>
      <c r="CJ1" s="574"/>
    </row>
    <row r="2" spans="1:88" ht="26.25">
      <c r="A2" s="635"/>
      <c r="B2" s="629"/>
      <c r="C2" s="636" t="s">
        <v>16110</v>
      </c>
      <c r="D2" s="636"/>
      <c r="E2" s="635"/>
      <c r="F2" s="633"/>
      <c r="G2" s="633"/>
      <c r="H2" s="633"/>
      <c r="I2" s="633"/>
      <c r="J2" s="633"/>
      <c r="K2" s="633"/>
      <c r="L2" s="633"/>
      <c r="M2" s="633"/>
      <c r="N2" s="633"/>
      <c r="O2" s="633"/>
      <c r="P2" s="633"/>
      <c r="Q2" s="633"/>
      <c r="R2" s="633"/>
      <c r="S2" s="633"/>
      <c r="T2" s="633"/>
      <c r="U2" s="633"/>
      <c r="V2" s="633"/>
      <c r="W2" s="634"/>
      <c r="Y2" s="54" t="s">
        <v>16494</v>
      </c>
      <c r="Z2" s="55"/>
      <c r="AA2" s="56"/>
      <c r="AB2" s="92" t="str">
        <f t="array" ref="AB2">IF(ROWS($AB$2:AB2)&lt;=COUNTIF($AD$2:$AD$13,"Bachelor")+COUNTIF($AD$2:$AD$13, "Study-Abroad/Exchange")+COUNTIF($AD$2:$AD$13, "Other"),INDEX($AF$2:$AF$13,
SMALL(IF($AD$2:$AD$13&lt;&gt;"",
 ROW($AF$2:$AF$13)-ROW($AF$2)+1),ROWS($AB$2:AB2))),"")</f>
        <v/>
      </c>
      <c r="AC2" s="93" t="str">
        <f t="array" ref="AC2">IF(ROWS($AC$2:AC2)&lt;=COUNTIF($AD$2:$AD$13,"Bachelor"),INDEX($AE$2:$AE$13,
SMALL(IF($AD$2:$AD$13="Bachelor",
 ROW($AE$2:$AE$13)-ROW($AE$2)+1),ROWS($AB$2:AB2))),"")</f>
        <v/>
      </c>
      <c r="AD2" s="94" t="str">
        <f>IF(OR('USER FORM2'!C10 ="Bachelor",'USER FORM2'!C10 ="Study-Abroad/Exchange",'USER FORM2'!C10 ="Other"), 'USER FORM2'!C10,"")</f>
        <v/>
      </c>
      <c r="AE2" s="95" t="str">
        <f>IF('USER FORM2'!C10 ="Bachelor", 'USER FORM2'!D10&amp;" ("&amp; 'USER FORM2'!E10&amp;")","")</f>
        <v/>
      </c>
      <c r="AF2" s="96" t="str">
        <f>IF(OR('USER FORM2'!C10 ="Bachelor",'USER FORM2'!C10 ="Study-Abroad/Exchange",'USER FORM2'!C10 ="Other"),'USER FORM2'!B10,"")</f>
        <v/>
      </c>
      <c r="AG2" s="97" t="str">
        <f t="shared" ref="AG2:AG13" si="0">IF(AE2="","",COUNTIFS( $D$15:$D$233,AE2,$J$15:$J$233,"GR (Graded)")+COUNTIFS( $D$15:$D$233,AE2,$J$15:$J$233,"RT (Retaken)")-COUNTIFS( $D$15:$D$233,AE2,$Q$15:$Q$233,"0"))</f>
        <v/>
      </c>
      <c r="AH2" s="97" t="str">
        <f t="shared" ref="AH2:AH13" si="1">IF(AE2="","",SUMIFS($AL$15:$AL$233,$D$15:$D$233,AE2)-SUMIFS($AL$15:$AL$233,$D$15:$D$233,AE2,$Q$15:$Q$233,0)-SUMIFS($AL$15:$AL$233,$D$15:$D$233,AE2,$J$15:$J$233,$AQ$18)-SUMIFS($AL$15:$AL$233,$D$15:$D$233,AE2,$J$15:$J$233,$AQ$17))</f>
        <v/>
      </c>
      <c r="AI2" s="97" t="str">
        <f>IF(AE2="","",IFERROR((SUMIFS($AN$15:$AN$233,$D$15:$D$233,AE2,J$15:$J$233,$AQ$15)/SUMIFS($AL$15:$AL$233,$D$15:$D$233,AE2,J$15:$J$233,$AQ$15)),""))</f>
        <v/>
      </c>
      <c r="AJ2" s="97" t="str">
        <f t="shared" ref="AJ2:AJ13" si="2">IF(AE2="","",SUMIFS($AL$15:$AL$233, $D$15:$D$233,AE2,$J$15:$J$233, $AQ$15)-SUMIFS($AL$15:$AL$233, $D$15:$D$233,AE2,$Q$15:$Q$233,0,$J$15:$J$233, $AQ$15))</f>
        <v/>
      </c>
      <c r="AK2" s="97" t="str">
        <f>IF(AE2="","",IFERROR(SUM(SUMIFS($AI$15:$AI$233,$D$15:$D$233,AE2, J$15:$J$233,$AQ$15),SUMIFS($AI$15:$AI$233,$D$15:$D$233,AE2, J$15:$J$233,$AQ$18))/SUM(SUMIFS($AG$15:$AG$233,$D$15:$D$233,AE2, J$15:$J$233,$AQ$15),SUMIFS($AG$15:$AG$233,$D$15:$D$233,AE2, J$15:$J$233,$AQ$18)),""))</f>
        <v/>
      </c>
      <c r="AL2" s="98" t="str">
        <f t="shared" ref="AL2:AL13" si="3">IF(AE2="","",SUMIFS($AG$15:$AG$233, $D$15:$D$233,AE2)-SUMIFS($AG$15:$AG$233, $D$15:$D$233,AE2,$Q$15:$Q$233,0)-SUMIFS($AG$15:$AG$233,$D$15:$D$233,AE2,$J$15:$J$233,$AQ$17))</f>
        <v/>
      </c>
      <c r="AM2" s="212" t="str">
        <f>IF(AE2="","",IFERROR((SUMIFS($AE$15:$AE$233,$D$15:$D$233,AE2, J$15:$J$233,$AQ$15)+SUMIFS($AE$15:$AE$233,$D$15:$D$233,AE2, J$15:$J$233,$AQ$18))/(SUMIFS($AG$15:$AG$233,$D$15:$D$233,AE2, J$15:$J$233,$AQ$15)+SUMIFS($AG$15:$AG$233,$D$15:$D$233,AE2, J$15:$J$233,$AQ$18)),""))</f>
        <v/>
      </c>
      <c r="AN2" s="213" t="str">
        <f>IF(AE2="","",IFERROR((SUMIFS($AF$15:$AF$233,$D$15:$D$233,AE2, J$15:$J$233,$AQ$15)+SUMIFS($AF$15:$AF$233,$D$15:$D$233,AE2, J$15:$J$233,$AQ$18))/(SUMIFS($AG$15:$AG$233,$D$15:$D$233,AE2, J$15:$J$233,$AQ$15)+SUMIFS($AG$15:$AG$233,$D$15:$D$233,AE2, J$15:$J$233,$AQ$18)),""))</f>
        <v/>
      </c>
      <c r="AO2" s="213" t="str">
        <f t="shared" ref="AO2:AO13" si="4">IF(AND(AK2="",AL2="",AM2="",AN2=""),"",IF(AND(AK2&lt;&gt;"",COUNTIFS($M$15:$M$233,"&lt;&gt;"&amp;"",$D$15:$D$233,AE2,$J$15:$J$233,"GR (Graded)")+COUNTIFS( $M$15:$M$233,"&lt;&gt;"&amp;"",$D$15:$D$233,AE2,$J$15:$J$233,"RT (Retaken)")-COUNTIFS( $M$15:$M$233,"&lt;&gt;"&amp;"",$D$15:$D$233,AE2,$Q$15:$Q$233,"0")=AG2),AK2,IF(AND(AN2&lt;&gt;"",COUNTIFS($L$15:$L$233,"&lt;&gt;"&amp;"",$D$15:$D$233,AE2,$J$15:$J$233,"GR (Graded)")+COUNTIFS( $L$15:$L$233,"&lt;&gt;"&amp;"",$D$15:$D$233,AE2,$J$15:$J$233,"RT (Retaken)")-COUNTIFS(  $L$15:$L$233,"&lt;&gt;"&amp;"",$D$15:$D$233,AE2,$Q$15:$Q$233,"0")=AG2),AN2,IF(AND(AM2&lt;&gt;"",COUNTIFS($K$15:$K$233,"&lt;&gt;"&amp;"",$D$15:$D$233,AE2,$J$15:$J$233,"GR (Graded)")+COUNTIFS( $K$15:$K$233,"&lt;&gt;"&amp;"",$D$15:$D$233,AE2,$J$15:$J$233,"RT (Retaken)")-COUNTIFS(  $K$15:$K$233,"&lt;&gt;"&amp;"",$D$15:$D$233,AE2,$Q$15:$Q$233,"0")=AG2),AM2,"GPA Cannot be Calculated"))))</f>
        <v/>
      </c>
      <c r="AP2" s="99" t="str">
        <f>IF(IFERROR(RANK(AI2,$AI$2:$AI$13),"")=1, "Y", "N")</f>
        <v>N</v>
      </c>
      <c r="AQ2" s="98" t="str">
        <f>IFERROR(IF(AE2=$AX$15, "Y","N"),"")</f>
        <v>Y</v>
      </c>
      <c r="AR2" s="526" t="str">
        <f>IFERROR(IF(AND( $AY$15=1, AQ2="Y",  AJ2&gt;=(60-(15*AS2)),AJ2&lt;&gt;""), "Y",IF(AND( $AY$15&gt;1, AQ2="Y", AJ2&gt;=(45-(15*AS2)), AJ2&lt;&gt;""),"Y",IF(AND( $AY$15&gt;1, AQ2="N", AJ2&gt;=(60-(15*AS2)), AJ2&lt;&gt;""),"Y","N"))),"N")</f>
        <v>N</v>
      </c>
      <c r="AS2" s="451">
        <f>IF(COUNTIFS($C$15:$C$233,AF2,$AJ$15:$AJ$233, "2019-2020Winter")&gt;0, 1,0)</f>
        <v>0</v>
      </c>
      <c r="AT2" s="98" t="str">
        <f>IFERROR(IF(OR(VLOOKUP(AF2,'USER FORM2'!$B$10:$N$21,13,FALSE)="PROGRAM DISCONTINUED", VLOOKUP(AF2,'USER FORM2'!$B$10:$N$21,13,FALSE)="PROGRAM TERMINATED"), "N","Y"),"N")</f>
        <v>N</v>
      </c>
      <c r="AU2" s="98" t="str">
        <f>IF(IFERROR(VLOOKUP(AF2,'USER FORM2'!$B$10:$AN$20,39,FALSE),"")=TRUE, "N", "Y")</f>
        <v>Y</v>
      </c>
      <c r="AV2" s="98" t="str">
        <f>IF(OR(AF2="",AU2="N", AR2="N", AT2="N",AI2&lt;1), "N", "Y")</f>
        <v>N</v>
      </c>
      <c r="AW2" s="98" t="str">
        <f>IFERROR(RANK(AI2,$AI$2:$AI$13,1),"")</f>
        <v/>
      </c>
      <c r="AX2" s="100">
        <f>IF(AV2="Y",AW2,0)</f>
        <v>0</v>
      </c>
      <c r="AY2" s="94" t="str">
        <f>IF(OR('USER FORM2'!C10 ="Bachelor",'USER FORM2'!C10 ="Study-Abroad/Exchange"),'USER FORM2'!H10,"")</f>
        <v/>
      </c>
      <c r="AZ2" s="392" t="str">
        <f>IF(AE2="","",IFERROR((SUMIFS($AN$15:$AN$233,$D$15:$D$233,AE2,AK$15:$AK$233,$AQ$15)/SUMIFS($AL$15:$AL$233,$D$15:$D$233,AE2,AK$15:$AK$233,$AQ$15)),""))</f>
        <v/>
      </c>
      <c r="BA2">
        <v>1</v>
      </c>
      <c r="BB2" s="643"/>
      <c r="BC2" s="643"/>
      <c r="BD2" s="643"/>
      <c r="BE2" s="643"/>
      <c r="BF2" s="574"/>
      <c r="BG2" s="574"/>
      <c r="BH2" s="574"/>
      <c r="BI2" s="574"/>
      <c r="BJ2" s="574"/>
      <c r="BK2" s="574"/>
      <c r="BL2" s="574"/>
      <c r="BM2" s="574"/>
      <c r="BN2" s="574"/>
      <c r="BO2" s="574"/>
      <c r="BP2" s="574"/>
      <c r="BQ2" s="574"/>
      <c r="BR2" s="574"/>
      <c r="BS2" s="574"/>
      <c r="BT2" s="574"/>
      <c r="BU2" s="574"/>
      <c r="BV2" s="574"/>
      <c r="BW2" s="574"/>
      <c r="BX2" s="574"/>
      <c r="BY2" s="574"/>
      <c r="BZ2" s="574"/>
      <c r="CA2" s="574"/>
      <c r="CB2" s="574"/>
      <c r="CC2" s="574"/>
      <c r="CD2" s="574"/>
      <c r="CE2" s="574"/>
      <c r="CF2" s="574"/>
      <c r="CG2" s="574"/>
      <c r="CH2" s="574"/>
      <c r="CI2" s="574"/>
      <c r="CJ2" s="574"/>
    </row>
    <row r="3" spans="1:88" ht="32.25" hidden="1" customHeight="1">
      <c r="A3" s="633"/>
      <c r="B3" s="629"/>
      <c r="C3" s="636"/>
      <c r="D3" s="636"/>
      <c r="E3" s="635"/>
      <c r="F3" s="633"/>
      <c r="G3" s="633"/>
      <c r="H3" s="633"/>
      <c r="I3" s="633"/>
      <c r="J3" s="633"/>
      <c r="K3" s="633"/>
      <c r="L3" s="633"/>
      <c r="M3" s="633"/>
      <c r="N3" s="633"/>
      <c r="O3" s="633"/>
      <c r="P3" s="633"/>
      <c r="Q3" s="633"/>
      <c r="R3" s="633"/>
      <c r="S3" s="633"/>
      <c r="T3" s="633"/>
      <c r="U3" s="633"/>
      <c r="V3" s="633"/>
      <c r="W3" s="634"/>
      <c r="Y3" s="54" t="s">
        <v>427</v>
      </c>
      <c r="Z3" s="57"/>
      <c r="AA3" s="58"/>
      <c r="AB3" s="92" t="str">
        <f t="array" ref="AB3">IF(ROWS($AB$2:AB3)&lt;=COUNTIF($AD$2:$AD$13,"Bachelor")+COUNTIF($AD$2:$AD$13, "Study-Abroad/Exchange")+COUNTIF($AD$2:$AD$13, "Other"),INDEX($AF$2:$AF$13,
SMALL(IF($AD$2:$AD$13&lt;&gt;"",
 ROW($AF$2:$AF$13)-ROW($AF$2)+1),ROWS($AB$2:AB3))),"")</f>
        <v/>
      </c>
      <c r="AC3" s="93" t="str">
        <f t="array" ref="AC3">IF(ROWS($AC$2:AC3)&lt;=COUNTIF($AD$2:$AD$13,"Bachelor"),INDEX($AE$2:$AE$13,
SMALL(IF($AD$2:$AD$13="Bachelor",
 ROW($AE$2:$AE$13)-ROW($AE$2)+1),ROWS($AB$2:AB3))),"")</f>
        <v/>
      </c>
      <c r="AD3" s="94" t="str">
        <f>IF(OR('USER FORM2'!C11 ="Bachelor",'USER FORM2'!C11 ="Study-Abroad/Exchange",'USER FORM2'!C11 ="Other"), 'USER FORM2'!C11,"")</f>
        <v/>
      </c>
      <c r="AE3" s="95" t="str">
        <f>IF('USER FORM2'!C11 ="Bachelor", 'USER FORM2'!D11&amp;" ("&amp; 'USER FORM2'!E11&amp;")","")</f>
        <v/>
      </c>
      <c r="AF3" s="96" t="str">
        <f>IF(OR('USER FORM2'!C11 ="Bachelor",'USER FORM2'!C11 ="Study-Abroad/Exchange",'USER FORM2'!C11 ="Other"),'USER FORM2'!B11,"")</f>
        <v/>
      </c>
      <c r="AG3" s="97" t="str">
        <f t="shared" si="0"/>
        <v/>
      </c>
      <c r="AH3" s="97" t="str">
        <f t="shared" si="1"/>
        <v/>
      </c>
      <c r="AI3" s="97" t="str">
        <f>IF(AE3="","",IFERROR((SUMIFS($AN$15:$AN$233,$D$15:$D$233,AE3,J$15:$J$233,$AQ$15)/SUMIFS($AL$15:$AL$233,$D$15:$D$233,AE3,J$15:$J$233,$AQ$15)),""))</f>
        <v/>
      </c>
      <c r="AJ3" s="97" t="str">
        <f t="shared" si="2"/>
        <v/>
      </c>
      <c r="AK3" s="97" t="str">
        <f>IF(AE3="","",IFERROR(SUM(SUMIFS($AI$15:$AI$233,$D$15:$D$233,AE3, J$15:$J$233,$AQ$15),SUMIFS($AI$15:$AI$233,$D$15:$D$233,AE3, J$15:$J$233,$AQ$18))/SUM(SUMIFS($AG$15:$AG$233,$D$15:$D$233,AE3, J$15:$J$233,$AQ$15),SUMIFS($AG$15:$AG$233,$D$15:$D$233,AE3, J$15:$J$233,$AQ$18)),""))</f>
        <v/>
      </c>
      <c r="AL3" s="98" t="str">
        <f t="shared" si="3"/>
        <v/>
      </c>
      <c r="AM3" s="212" t="str">
        <f>IF(AE3="","",IFERROR((SUMIFS($AE$15:$AE$233,$D$15:$D$233,AE3, J$15:$J$233,$AQ$15)+SUMIFS($AE$15:$AE$233,$D$15:$D$233,AE3, J$15:$J$233,$AQ$18))/(SUMIFS($AG$15:$AG$233,$D$15:$D$233,AE3, J$15:$J$233,$AQ$15)+SUMIFS($AG$15:$AG$233,$D$15:$D$233,AE3, J$15:$J$233,$AQ$18)),""))</f>
        <v/>
      </c>
      <c r="AN3" s="213" t="str">
        <f>IF(AE3="","",IFERROR((SUMIFS($AF$15:$AF$233,$D$15:$D$233,AE3, J$15:$J$233,$AQ$15)+SUMIFS($AF$15:$AF$233,$D$15:$D$233,AE3, J$15:$J$233,$AQ$18))/(SUMIFS($AG$15:$AG$233,$D$15:$D$233,AE3, J$15:$J$233,$AQ$15)+SUMIFS($AG$15:$AG$233,$D$15:$D$233,AE3, J$15:$J$233,$AQ$18)),""))</f>
        <v/>
      </c>
      <c r="AO3" s="213" t="str">
        <f t="shared" si="4"/>
        <v/>
      </c>
      <c r="AP3" s="99" t="str">
        <f>IF(IFERROR(RANK(AI3,$AI$2:$AI$13),"")=1, "Y", "N")</f>
        <v>N</v>
      </c>
      <c r="AQ3" s="98" t="str">
        <f t="shared" ref="AQ3:AQ13" si="5">IFERROR(IF(AE3=$AX$15, "Y","N"),"")</f>
        <v>Y</v>
      </c>
      <c r="AR3" s="526" t="str">
        <f t="shared" ref="AR3:AR13" si="6">IFERROR(IF(AND( $AY$15=1, AQ3="Y",  AJ3&gt;=(60-(15*AS3)),AJ3&lt;&gt;""), "Y",IF(AND( $AY$15&gt;1, AQ3="Y", AJ3&gt;=(45-(15*AS3)), AJ3&lt;&gt;""),"Y",IF(AND( $AY$15&gt;1, AQ3="N", AJ3&gt;=(60-(15*AS3)), AJ3&lt;&gt;""),"Y","N"))),"N")</f>
        <v>N</v>
      </c>
      <c r="AS3" s="451">
        <f t="shared" ref="AS3:AS13" si="7">IF(COUNTIFS($C$15:$C$233,AF3,$AJ$15:$AJ$233, "2019-2020Winter")&gt;0, 1,0)</f>
        <v>0</v>
      </c>
      <c r="AT3" s="98" t="str">
        <f>IFERROR(IF(OR(VLOOKUP(AF3,'USER FORM2'!$B$10:$N$21,13,FALSE)="PROGRAM DISCONTINUED", VLOOKUP(AF3,'USER FORM2'!$B$10:$N$21,13,FALSE)="PROGRAM TERMINATED"), "N","Y"),"N")</f>
        <v>N</v>
      </c>
      <c r="AU3" s="98" t="str">
        <f>IF(IFERROR(VLOOKUP(AF3,'USER FORM2'!$B$10:$AN$20,39,FALSE),"")=TRUE, "N", "Y")</f>
        <v>Y</v>
      </c>
      <c r="AV3" s="98" t="str">
        <f>IF(OR(AF3="",AU3="N", AR3="N", AT3="N",AI3&lt;1), "N", "Y")</f>
        <v>N</v>
      </c>
      <c r="AW3" s="98" t="str">
        <f t="shared" ref="AW3:AW13" si="8">IFERROR(RANK(AI3,$AI$2:$AI$13,1),"")</f>
        <v/>
      </c>
      <c r="AX3" s="100">
        <f>IF(AV3="Y",AW3,0)</f>
        <v>0</v>
      </c>
      <c r="AY3" s="94" t="str">
        <f>IF(OR('USER FORM2'!C11 ="Bachelor",'USER FORM2'!C11 ="Study-Abroad/Exchange"),'USER FORM2'!H11,"")</f>
        <v/>
      </c>
      <c r="AZ3" s="392" t="str">
        <f>IF(AE3="","",IFERROR((SUMIFS($AN$15:$AN$233,$D$15:$D$233,AE3,AK$15:$AK$233,$AQ$15)/SUMIFS($AL$15:$AL$233,$D$15:$D$233,AE3,AK$15:$AK$233,$AQ$15)),""))</f>
        <v/>
      </c>
      <c r="BA3">
        <v>1</v>
      </c>
      <c r="BB3" s="643"/>
      <c r="BC3" s="643"/>
      <c r="BD3" s="643"/>
      <c r="BE3" s="643"/>
      <c r="BF3" s="574"/>
      <c r="BG3" s="574"/>
      <c r="BH3" s="574"/>
      <c r="BI3" s="574"/>
      <c r="BJ3" s="574"/>
      <c r="BK3" s="574"/>
      <c r="BL3" s="574"/>
      <c r="BM3" s="574"/>
      <c r="BN3" s="574"/>
      <c r="BO3" s="574"/>
      <c r="BP3" s="574"/>
      <c r="BQ3" s="574"/>
      <c r="BR3" s="574"/>
      <c r="BS3" s="574"/>
      <c r="BT3" s="574"/>
      <c r="BU3" s="574"/>
      <c r="BV3" s="574"/>
      <c r="BW3" s="574"/>
      <c r="BX3" s="574"/>
      <c r="BY3" s="574"/>
      <c r="BZ3" s="574"/>
      <c r="CA3" s="574"/>
      <c r="CB3" s="574"/>
      <c r="CC3" s="574"/>
      <c r="CD3" s="574"/>
      <c r="CE3" s="574"/>
      <c r="CF3" s="574"/>
      <c r="CG3" s="574"/>
      <c r="CH3" s="574"/>
      <c r="CI3" s="574"/>
      <c r="CJ3" s="574"/>
    </row>
    <row r="4" spans="1:88" ht="29.25" hidden="1" customHeight="1">
      <c r="A4" s="633"/>
      <c r="B4" s="629"/>
      <c r="C4" s="636"/>
      <c r="D4" s="636"/>
      <c r="E4" s="635"/>
      <c r="F4" s="633"/>
      <c r="G4" s="633"/>
      <c r="H4" s="633"/>
      <c r="I4" s="633"/>
      <c r="J4" s="633"/>
      <c r="K4" s="633"/>
      <c r="L4" s="633"/>
      <c r="M4" s="633"/>
      <c r="N4" s="633"/>
      <c r="O4" s="633"/>
      <c r="P4" s="633"/>
      <c r="Q4" s="633"/>
      <c r="R4" s="633"/>
      <c r="S4" s="633"/>
      <c r="T4" s="633"/>
      <c r="U4" s="633"/>
      <c r="V4" s="633"/>
      <c r="W4" s="634"/>
      <c r="Y4" s="54" t="s">
        <v>16237</v>
      </c>
      <c r="Z4" s="59"/>
      <c r="AB4" s="92" t="str">
        <f t="array" ref="AB4">IF(ROWS($AB$2:AB4)&lt;=COUNTIF($AD$2:$AD$13,"Bachelor")+COUNTIF($AD$2:$AD$13, "Study-Abroad/Exchange")+COUNTIF($AD$2:$AD$13, "Other"),INDEX($AF$2:$AF$13,
SMALL(IF($AD$2:$AD$13&lt;&gt;"",
 ROW($AF$2:$AF$13)-ROW($AF$2)+1),ROWS($AB$2:AB4))),"")</f>
        <v/>
      </c>
      <c r="AC4" s="93" t="str">
        <f t="array" ref="AC4">IF(ROWS($AC$2:AC4)&lt;=COUNTIF($AD$2:$AD$13,"Bachelor"),INDEX($AE$2:$AE$13,
SMALL(IF($AD$2:$AD$13="Bachelor",
 ROW($AE$2:$AE$13)-ROW($AE$2)+1),ROWS($AB$2:AB4))),"")</f>
        <v/>
      </c>
      <c r="AD4" s="94" t="str">
        <f>IF(OR('USER FORM2'!C12 ="Bachelor",'USER FORM2'!C12 ="Study-Abroad/Exchange",'USER FORM2'!C12 ="Other"), 'USER FORM2'!C12,"")</f>
        <v/>
      </c>
      <c r="AE4" s="95" t="str">
        <f>IF('USER FORM2'!C12 ="Bachelor", 'USER FORM2'!D12&amp;" ("&amp; 'USER FORM2'!E12&amp;")","")</f>
        <v/>
      </c>
      <c r="AF4" s="96" t="str">
        <f>IF(OR('USER FORM2'!C12 ="Bachelor",'USER FORM2'!C12 ="Study-Abroad/Exchange",'USER FORM2'!C12 ="Other"),'USER FORM2'!B12,"")</f>
        <v/>
      </c>
      <c r="AG4" s="97" t="str">
        <f t="shared" si="0"/>
        <v/>
      </c>
      <c r="AH4" s="97" t="str">
        <f t="shared" si="1"/>
        <v/>
      </c>
      <c r="AI4" s="97" t="str">
        <f>IF(AE4="","",IFERROR((SUMIFS($AN$15:$AN$233,$D$15:$D$233,AE4,J$15:$J$233,$AQ$15)/SUMIFS($AL$15:$AL$233,$D$15:$D$233,AE4,J$15:$J$233,$AQ$15)),""))</f>
        <v/>
      </c>
      <c r="AJ4" s="97" t="str">
        <f t="shared" si="2"/>
        <v/>
      </c>
      <c r="AK4" s="97" t="str">
        <f>IF(AE4="","",IFERROR(SUM(SUMIFS($AI$15:$AI$233,$D$15:$D$233,AE4, J$15:$J$233,$AQ$15),SUMIFS($AI$15:$AI$233,$D$15:$D$233,AE4, J$15:$J$233,$AQ$18))/SUM(SUMIFS($AG$15:$AG$233,$D$15:$D$233,AE4, J$15:$J$233,$AQ$15),SUMIFS($AG$15:$AG$233,$D$15:$D$233,AE4, J$15:$J$233,$AQ$18)),""))</f>
        <v/>
      </c>
      <c r="AL4" s="98" t="str">
        <f t="shared" si="3"/>
        <v/>
      </c>
      <c r="AM4" s="212" t="str">
        <f>IF(AE4="","",IFERROR((SUMIFS($AE$15:$AE$233,$D$15:$D$233,AE4, J$15:$J$233,$AQ$15)+SUMIFS($AE$15:$AE$233,$D$15:$D$233,AE4, J$15:$J$233,$AQ$18))/(SUMIFS($AG$15:$AG$233,$D$15:$D$233,AE4, J$15:$J$233,$AQ$15)+SUMIFS($AG$15:$AG$233,$D$15:$D$233,AE4, J$15:$J$233,$AQ$18)),""))</f>
        <v/>
      </c>
      <c r="AN4" s="213" t="str">
        <f>IF(AE4="","",IFERROR((SUMIFS($AF$15:$AF$233,$D$15:$D$233,AE4, J$15:$J$233,$AQ$15)+SUMIFS($AF$15:$AF$233,$D$15:$D$233,AE4, J$15:$J$233,$AQ$18))/(SUMIFS($AG$15:$AG$233,$D$15:$D$233,AE4, J$15:$J$233,$AQ$15)+SUMIFS($AG$15:$AG$233,$D$15:$D$233,AE4, J$15:$J$233,$AQ$18)),""))</f>
        <v/>
      </c>
      <c r="AO4" s="213" t="str">
        <f t="shared" si="4"/>
        <v/>
      </c>
      <c r="AP4" s="99" t="str">
        <f t="shared" ref="AP4:AP13" si="9">IF(IFERROR(RANK(AI4,$AI$2:$AI$13),"")=1, "Y", "N")</f>
        <v>N</v>
      </c>
      <c r="AQ4" s="98" t="str">
        <f t="shared" si="5"/>
        <v>Y</v>
      </c>
      <c r="AR4" s="526" t="str">
        <f t="shared" si="6"/>
        <v>N</v>
      </c>
      <c r="AS4" s="451">
        <f t="shared" si="7"/>
        <v>0</v>
      </c>
      <c r="AT4" s="98" t="str">
        <f>IFERROR(IF(OR(VLOOKUP(AF4,'USER FORM2'!$B$10:$N$21,13,FALSE)="PROGRAM DISCONTINUED", VLOOKUP(AF4,'USER FORM2'!$B$10:$N$21,13,FALSE)="PROGRAM TERMINATED"), "N","Y"),"N")</f>
        <v>N</v>
      </c>
      <c r="AU4" s="98" t="str">
        <f>IF(IFERROR(VLOOKUP(AF4,'USER FORM2'!$B$10:$AN$20,39,FALSE),"")=TRUE, "N", "Y")</f>
        <v>Y</v>
      </c>
      <c r="AV4" s="98" t="str">
        <f t="shared" ref="AV4:AV13" si="10">IF(OR(AF4="",AU4="N", AR4="N", AT4="N",AI4&lt;1), "N", "Y")</f>
        <v>N</v>
      </c>
      <c r="AW4" s="98" t="str">
        <f t="shared" si="8"/>
        <v/>
      </c>
      <c r="AX4" s="100">
        <f t="shared" ref="AX4:AX8" si="11">IF(AV4="Y",AW4,0)</f>
        <v>0</v>
      </c>
      <c r="AY4" s="94" t="str">
        <f>IF(OR('USER FORM2'!C12 ="Bachelor",'USER FORM2'!C12 ="Study-Abroad/Exchange"),'USER FORM2'!H12,"")</f>
        <v/>
      </c>
      <c r="AZ4" s="392" t="str">
        <f>IF(AE4="","",IFERROR((SUMIFS($AN$15:$AN$233,$D$15:$D$233,AE4,AK$15:$AK$233,$AQ$15)/SUMIFS($AL$15:$AL$233,$D$15:$D$233,AE4,AK$15:$AK$233,$AQ$15)),""))</f>
        <v/>
      </c>
      <c r="BA4">
        <v>1</v>
      </c>
      <c r="BB4" s="643"/>
      <c r="BC4" s="643"/>
      <c r="BD4" s="643"/>
      <c r="BE4" s="643"/>
      <c r="BF4" s="574"/>
      <c r="BG4" s="574"/>
      <c r="BH4" s="574"/>
      <c r="BI4" s="574"/>
      <c r="BJ4" s="574"/>
      <c r="BK4" s="574"/>
      <c r="BL4" s="574"/>
      <c r="BM4" s="574"/>
      <c r="BN4" s="574"/>
      <c r="BO4" s="574"/>
      <c r="BP4" s="574"/>
      <c r="BQ4" s="574"/>
      <c r="BR4" s="574"/>
      <c r="BS4" s="574"/>
      <c r="BT4" s="574"/>
      <c r="BU4" s="574"/>
      <c r="BV4" s="574"/>
      <c r="BW4" s="574"/>
      <c r="BX4" s="574"/>
      <c r="BY4" s="574"/>
      <c r="BZ4" s="574"/>
      <c r="CA4" s="574"/>
      <c r="CB4" s="574"/>
      <c r="CC4" s="574"/>
      <c r="CD4" s="574"/>
      <c r="CE4" s="574"/>
      <c r="CF4" s="574"/>
      <c r="CG4" s="574"/>
      <c r="CH4" s="574"/>
      <c r="CI4" s="574"/>
      <c r="CJ4" s="574"/>
    </row>
    <row r="5" spans="1:88" ht="31.5" hidden="1" customHeight="1">
      <c r="A5" s="633"/>
      <c r="B5" s="629"/>
      <c r="C5" s="636"/>
      <c r="D5" s="636"/>
      <c r="E5" s="635"/>
      <c r="F5" s="633"/>
      <c r="G5" s="633"/>
      <c r="H5" s="633"/>
      <c r="I5" s="633"/>
      <c r="J5" s="633"/>
      <c r="K5" s="633"/>
      <c r="L5" s="633"/>
      <c r="M5" s="633"/>
      <c r="N5" s="633"/>
      <c r="O5" s="633"/>
      <c r="P5" s="633"/>
      <c r="Q5" s="633"/>
      <c r="R5" s="633"/>
      <c r="S5" s="633"/>
      <c r="T5" s="633"/>
      <c r="U5" s="633"/>
      <c r="V5" s="633"/>
      <c r="W5" s="634"/>
      <c r="Y5" s="54" t="s">
        <v>16239</v>
      </c>
      <c r="Z5" s="60"/>
      <c r="AA5" s="61"/>
      <c r="AB5" s="92" t="str">
        <f t="array" ref="AB5">IF(ROWS($AB$2:AB5)&lt;=COUNTIF($AD$2:$AD$13,"Bachelor")+COUNTIF($AD$2:$AD$13, "Study-Abroad/Exchange")+COUNTIF($AD$2:$AD$13, "Other"),INDEX($AF$2:$AF$13,
SMALL(IF($AD$2:$AD$13&lt;&gt;"",
 ROW($AF$2:$AF$13)-ROW($AF$2)+1),ROWS($AB$2:AB5))),"")</f>
        <v/>
      </c>
      <c r="AC5" s="93" t="str">
        <f t="array" ref="AC5">IF(ROWS($AC$2:AC5)&lt;=COUNTIF($AD$2:$AD$13,"Bachelor"),INDEX($AE$2:$AE$13,
SMALL(IF($AD$2:$AD$13="Bachelor",
 ROW($AE$2:$AE$13)-ROW($AE$2)+1),ROWS($AB$2:AB5))),"")</f>
        <v/>
      </c>
      <c r="AD5" s="94" t="str">
        <f>IF(OR('USER FORM2'!C13 ="Bachelor",'USER FORM2'!C13 ="Study-Abroad/Exchange",'USER FORM2'!C13 ="Other"), 'USER FORM2'!C13,"")</f>
        <v/>
      </c>
      <c r="AE5" s="95" t="str">
        <f>IF('USER FORM2'!C13 ="Bachelor", 'USER FORM2'!D13&amp;" ("&amp; 'USER FORM2'!E13&amp;")","")</f>
        <v/>
      </c>
      <c r="AF5" s="96" t="str">
        <f>IF(OR('USER FORM2'!C13 ="Bachelor",'USER FORM2'!C13 ="Study-Abroad/Exchange",'USER FORM2'!C13 ="Other"),'USER FORM2'!B13,"")</f>
        <v/>
      </c>
      <c r="AG5" s="97" t="str">
        <f t="shared" si="0"/>
        <v/>
      </c>
      <c r="AH5" s="97" t="str">
        <f t="shared" si="1"/>
        <v/>
      </c>
      <c r="AI5" s="97" t="str">
        <f>IF(AE5="","",IFERROR((SUMIFS($AN$15:$AN$233,$D$15:$D$233,AE5,J$15:$J$233,$AQ$15)/SUMIFS($AL$15:$AL$233,$D$15:$D$233,AE5,J$15:$J$233,$AQ$15)),""))</f>
        <v/>
      </c>
      <c r="AJ5" s="97" t="str">
        <f>IF(AE5="","",SUMIFS($AL$15:$AL$233, $D$15:$D$233,AE5,$J$15:$J$233, $AQ$15)-SUMIFS($AL$15:$AL$233, $D$15:$D$233,AE5,$Q$15:$Q$233,0,$J$15:$J$233, $AQ$15))</f>
        <v/>
      </c>
      <c r="AK5" s="97" t="str">
        <f>IF(AE5="","",IFERROR(SUM(SUMIFS($AI$15:$AI$233,$D$15:$D$233,AE5, J$15:$J$233,$AQ$15),SUMIFS($AI$15:$AI$233,$D$15:$D$233,AE5, J$15:$J$233,$AQ$18))/SUM(SUMIFS($AG$15:$AG$233,$D$15:$D$233,AE5, J$15:$J$233,$AQ$15),SUMIFS($AG$15:$AG$233,$D$15:$D$233,AE5, J$15:$J$233,$AQ$18)),""))</f>
        <v/>
      </c>
      <c r="AL5" s="98" t="str">
        <f t="shared" si="3"/>
        <v/>
      </c>
      <c r="AM5" s="212" t="str">
        <f>IF(AE5="","",IFERROR((SUMIFS($AE$15:$AE$233,$D$15:$D$233,AE5, J$15:$J$233,$AQ$15)+SUMIFS($AE$15:$AE$233,$D$15:$D$233,AE5, J$15:$J$233,$AQ$18))/(SUMIFS($AG$15:$AG$233,$D$15:$D$233,AE5, J$15:$J$233,$AQ$15)+SUMIFS($AG$15:$AG$233,$D$15:$D$233,AE5, J$15:$J$233,$AQ$18)),""))</f>
        <v/>
      </c>
      <c r="AN5" s="213" t="str">
        <f>IF(AE5="","",IFERROR((SUMIFS($AF$15:$AF$233,$D$15:$D$233,AE5, J$15:$J$233,$AQ$15)+SUMIFS($AF$15:$AF$233,$D$15:$D$233,AE5, J$15:$J$233,$AQ$18))/(SUMIFS($AG$15:$AG$233,$D$15:$D$233,AE5, J$15:$J$233,$AQ$15)+SUMIFS($AG$15:$AG$233,$D$15:$D$233,AE5, J$15:$J$233,$AQ$18)),""))</f>
        <v/>
      </c>
      <c r="AO5" s="213" t="str">
        <f t="shared" si="4"/>
        <v/>
      </c>
      <c r="AP5" s="99" t="str">
        <f t="shared" si="9"/>
        <v>N</v>
      </c>
      <c r="AQ5" s="98" t="str">
        <f t="shared" si="5"/>
        <v>Y</v>
      </c>
      <c r="AR5" s="526" t="str">
        <f t="shared" si="6"/>
        <v>N</v>
      </c>
      <c r="AS5" s="451">
        <f t="shared" si="7"/>
        <v>0</v>
      </c>
      <c r="AT5" s="98" t="str">
        <f>IFERROR(IF(OR(VLOOKUP(AF5,'USER FORM2'!$B$10:$N$21,13,FALSE)="PROGRAM DISCONTINUED", VLOOKUP(AF5,'USER FORM2'!$B$10:$N$21,13,FALSE)="PROGRAM TERMINATED"), "N","Y"),"N")</f>
        <v>N</v>
      </c>
      <c r="AU5" s="98" t="str">
        <f>IF(IFERROR(VLOOKUP(AF5,'USER FORM2'!$B$10:$AN$20,39,FALSE),"")=TRUE, "N", "Y")</f>
        <v>Y</v>
      </c>
      <c r="AV5" s="98" t="str">
        <f t="shared" si="10"/>
        <v>N</v>
      </c>
      <c r="AW5" s="98" t="str">
        <f t="shared" si="8"/>
        <v/>
      </c>
      <c r="AX5" s="100">
        <f t="shared" si="11"/>
        <v>0</v>
      </c>
      <c r="AY5" s="94" t="str">
        <f>IF(OR('USER FORM2'!C13 ="Bachelor",'USER FORM2'!C13 ="Study-Abroad/Exchange"),'USER FORM2'!H13,"")</f>
        <v/>
      </c>
      <c r="AZ5" s="392" t="str">
        <f>IF(AE5="","",IFERROR((SUMIFS($AN$15:$AN$233,$D$15:$D$233,AE5,AK$15:$AK$233,$AQ$15)/SUMIFS($AL$15:$AL$233,$D$15:$D$233,AE5,AK$15:$AK$233,$AQ$15)),""))</f>
        <v/>
      </c>
      <c r="BA5">
        <v>1</v>
      </c>
      <c r="BB5" s="643"/>
      <c r="BC5" s="643"/>
      <c r="BD5" s="643"/>
      <c r="BE5" s="643"/>
      <c r="BF5" s="574"/>
      <c r="BG5" s="574"/>
      <c r="BH5" s="574"/>
      <c r="BI5" s="574"/>
      <c r="BJ5" s="574"/>
      <c r="BK5" s="574"/>
      <c r="BL5" s="574"/>
      <c r="BM5" s="574"/>
      <c r="BN5" s="574"/>
      <c r="BO5" s="574"/>
      <c r="BP5" s="574"/>
      <c r="BQ5" s="574"/>
      <c r="BR5" s="574"/>
      <c r="BS5" s="574"/>
      <c r="BT5" s="574"/>
      <c r="BU5" s="574"/>
      <c r="BV5" s="574"/>
      <c r="BW5" s="574"/>
      <c r="BX5" s="574"/>
      <c r="BY5" s="574"/>
      <c r="BZ5" s="574"/>
      <c r="CA5" s="574"/>
      <c r="CB5" s="574"/>
      <c r="CC5" s="574"/>
      <c r="CD5" s="574"/>
      <c r="CE5" s="574"/>
      <c r="CF5" s="574"/>
      <c r="CG5" s="574"/>
      <c r="CH5" s="574"/>
      <c r="CI5" s="574"/>
      <c r="CJ5" s="574"/>
    </row>
    <row r="6" spans="1:88" ht="24" hidden="1" customHeight="1">
      <c r="A6" s="633"/>
      <c r="B6" s="629"/>
      <c r="C6" s="636"/>
      <c r="D6" s="636"/>
      <c r="E6" s="635"/>
      <c r="F6" s="633"/>
      <c r="G6" s="633"/>
      <c r="H6" s="633"/>
      <c r="I6" s="633"/>
      <c r="J6" s="633"/>
      <c r="K6" s="633"/>
      <c r="L6" s="633"/>
      <c r="M6" s="633"/>
      <c r="N6" s="633"/>
      <c r="O6" s="633"/>
      <c r="P6" s="633"/>
      <c r="Q6" s="633"/>
      <c r="R6" s="633"/>
      <c r="S6" s="633"/>
      <c r="T6" s="633"/>
      <c r="U6" s="633"/>
      <c r="V6" s="633"/>
      <c r="W6" s="634"/>
      <c r="Y6" s="54" t="s">
        <v>16240</v>
      </c>
      <c r="Z6" s="62"/>
      <c r="AA6" s="63"/>
      <c r="AB6" s="92" t="str">
        <f t="array" ref="AB6">IF(ROWS($AB$2:AB6)&lt;=COUNTIF($AD$2:$AD$13,"Bachelor")+COUNTIF($AD$2:$AD$13, "Study-Abroad/Exchange")+COUNTIF($AD$2:$AD$13, "Other"),INDEX($AF$2:$AF$13,
SMALL(IF($AD$2:$AD$13&lt;&gt;"",
 ROW($AF$2:$AF$13)-ROW($AF$2)+1),ROWS($AB$2:AB6))),"")</f>
        <v/>
      </c>
      <c r="AC6" s="93" t="str">
        <f t="array" ref="AC6">IF(ROWS($AC$2:AC6)&lt;=COUNTIF($AD$2:$AD$13,"Bachelor"),INDEX($AE$2:$AE$13,
SMALL(IF($AD$2:$AD$13="Bachelor",
 ROW($AE$2:$AE$13)-ROW($AE$2)+1),ROWS($AB$2:AB6))),"")</f>
        <v/>
      </c>
      <c r="AD6" s="94" t="str">
        <f>IF(OR('USER FORM2'!C14 ="Bachelor",'USER FORM2'!C14 ="Study-Abroad/Exchange",'USER FORM2'!C14 ="Other"), 'USER FORM2'!C14,"")</f>
        <v/>
      </c>
      <c r="AE6" s="95" t="str">
        <f>IF('USER FORM2'!C14 ="Bachelor", 'USER FORM2'!D14&amp;" ("&amp; 'USER FORM2'!E14&amp;")","")</f>
        <v/>
      </c>
      <c r="AF6" s="96" t="str">
        <f>IF(OR('USER FORM2'!C14 ="Bachelor",'USER FORM2'!C14 ="Study-Abroad/Exchange",'USER FORM2'!C14 ="Other"),'USER FORM2'!B14,"")</f>
        <v/>
      </c>
      <c r="AG6" s="97" t="str">
        <f t="shared" si="0"/>
        <v/>
      </c>
      <c r="AH6" s="97" t="str">
        <f t="shared" si="1"/>
        <v/>
      </c>
      <c r="AI6" s="97" t="str">
        <f>IF(AE6="","",IFERROR((SUMIFS($AN$15:$AN$233,$D$15:$D$233,AE6,J$15:$J$233,$AQ$15)/SUMIFS($AL$15:$AL$233,$D$15:$D$233,AE6,J$15:$J$233,$AQ$15)),""))</f>
        <v/>
      </c>
      <c r="AJ6" s="97" t="str">
        <f t="shared" si="2"/>
        <v/>
      </c>
      <c r="AK6" s="97" t="str">
        <f>IF(AE6="","",IFERROR(SUM(SUMIFS($AI$15:$AI$233,$D$15:$D$233,AE6, J$15:$J$233,$AQ$15),SUMIFS($AI$15:$AI$233,$D$15:$D$233,AE6, J$15:$J$233,$AQ$18))/SUM(SUMIFS($AG$15:$AG$233,$D$15:$D$233,AE6, J$15:$J$233,$AQ$15),SUMIFS($AG$15:$AG$233,$D$15:$D$233,AE6, J$15:$J$233,$AQ$18)),""))</f>
        <v/>
      </c>
      <c r="AL6" s="98" t="str">
        <f t="shared" si="3"/>
        <v/>
      </c>
      <c r="AM6" s="212" t="str">
        <f>IF(AE6="","",IFERROR((SUMIFS($AE$15:$AE$233,$D$15:$D$233,AE6, J$15:$J$233,$AQ$15)+SUMIFS($AE$15:$AE$233,$D$15:$D$233,AE6, J$15:$J$233,$AQ$18))/(SUMIFS($AG$15:$AG$233,$D$15:$D$233,AE6, J$15:$J$233,$AQ$15)+SUMIFS($AG$15:$AG$233,$D$15:$D$233,AE6, J$15:$J$233,$AQ$18)),""))</f>
        <v/>
      </c>
      <c r="AN6" s="213" t="str">
        <f>IF(AE6="","",IFERROR((SUMIFS($AF$15:$AF$233,$D$15:$D$233,AE6, J$15:$J$233,$AQ$15)+SUMIFS($AF$15:$AF$233,$D$15:$D$233,AE6, J$15:$J$233,$AQ$18))/(SUMIFS($AG$15:$AG$233,$D$15:$D$233,AE6, J$15:$J$233,$AQ$15)+SUMIFS($AG$15:$AG$233,$D$15:$D$233,AE6, J$15:$J$233,$AQ$18)),""))</f>
        <v/>
      </c>
      <c r="AO6" s="213" t="str">
        <f t="shared" si="4"/>
        <v/>
      </c>
      <c r="AP6" s="99" t="str">
        <f t="shared" si="9"/>
        <v>N</v>
      </c>
      <c r="AQ6" s="98" t="str">
        <f t="shared" si="5"/>
        <v>Y</v>
      </c>
      <c r="AR6" s="526" t="str">
        <f t="shared" si="6"/>
        <v>N</v>
      </c>
      <c r="AS6" s="451">
        <f t="shared" si="7"/>
        <v>0</v>
      </c>
      <c r="AT6" s="98" t="str">
        <f>IFERROR(IF(OR(VLOOKUP(AF6,'USER FORM2'!$B$10:$N$21,13,FALSE)="PROGRAM DISCONTINUED", VLOOKUP(AF6,'USER FORM2'!$B$10:$N$21,13,FALSE)="PROGRAM TERMINATED"), "N","Y"),"N")</f>
        <v>N</v>
      </c>
      <c r="AU6" s="98" t="str">
        <f>IF(IFERROR(VLOOKUP(AF6,'USER FORM2'!$B$10:$AN$20,39,FALSE),"")=TRUE, "N", "Y")</f>
        <v>Y</v>
      </c>
      <c r="AV6" s="98" t="str">
        <f t="shared" si="10"/>
        <v>N</v>
      </c>
      <c r="AW6" s="98" t="str">
        <f t="shared" si="8"/>
        <v/>
      </c>
      <c r="AX6" s="100">
        <f t="shared" si="11"/>
        <v>0</v>
      </c>
      <c r="AY6" s="94" t="str">
        <f>IF(OR('USER FORM2'!C14 ="Bachelor",'USER FORM2'!C14 ="Study-Abroad/Exchange"),'USER FORM2'!H14,"")</f>
        <v/>
      </c>
      <c r="AZ6" s="392" t="str">
        <f>IF(AE6="","",IFERROR((SUMIFS($AN$15:$AN$233,$D$15:$D$233,AE6,AK$15:$AK$233,$AQ$15)/SUMIFS($AL$15:$AL$233,$D$15:$D$233,AE6,AK$15:$AK$233,$AQ$15)),""))</f>
        <v/>
      </c>
      <c r="BA6">
        <v>1</v>
      </c>
      <c r="BB6" s="643"/>
      <c r="BC6" s="643"/>
      <c r="BD6" s="643"/>
      <c r="BE6" s="643"/>
      <c r="BF6" s="574"/>
      <c r="BG6" s="574"/>
      <c r="BH6" s="574"/>
      <c r="BI6" s="574"/>
      <c r="BJ6" s="574"/>
      <c r="BK6" s="574"/>
      <c r="BL6" s="574"/>
      <c r="BM6" s="574"/>
      <c r="BN6" s="574"/>
      <c r="BO6" s="574"/>
      <c r="BP6" s="574"/>
      <c r="BQ6" s="574"/>
      <c r="BR6" s="574"/>
      <c r="BS6" s="574"/>
      <c r="BT6" s="574"/>
      <c r="BU6" s="574"/>
      <c r="BV6" s="574"/>
      <c r="BW6" s="574"/>
      <c r="BX6" s="574"/>
      <c r="BY6" s="574"/>
      <c r="BZ6" s="574"/>
      <c r="CA6" s="574"/>
      <c r="CB6" s="574"/>
      <c r="CC6" s="574"/>
      <c r="CD6" s="574"/>
      <c r="CE6" s="574"/>
      <c r="CF6" s="574"/>
      <c r="CG6" s="574"/>
      <c r="CH6" s="574"/>
      <c r="CI6" s="574"/>
      <c r="CJ6" s="574"/>
    </row>
    <row r="7" spans="1:88" ht="36" hidden="1" customHeight="1">
      <c r="A7" s="633"/>
      <c r="B7" s="629"/>
      <c r="C7" s="636"/>
      <c r="D7" s="636"/>
      <c r="E7" s="635"/>
      <c r="F7" s="633"/>
      <c r="G7" s="633"/>
      <c r="H7" s="633"/>
      <c r="I7" s="633"/>
      <c r="J7" s="633"/>
      <c r="K7" s="633"/>
      <c r="L7" s="633"/>
      <c r="M7" s="633"/>
      <c r="N7" s="633"/>
      <c r="O7" s="633"/>
      <c r="P7" s="633"/>
      <c r="Q7" s="633"/>
      <c r="R7" s="633"/>
      <c r="S7" s="633"/>
      <c r="T7" s="633"/>
      <c r="U7" s="633"/>
      <c r="V7" s="633"/>
      <c r="W7" s="634"/>
      <c r="Y7" s="54" t="s">
        <v>16241</v>
      </c>
      <c r="Z7" s="68"/>
      <c r="AA7" s="69"/>
      <c r="AB7" s="92" t="str">
        <f t="array" ref="AB7">IF(ROWS($AB$2:AB7)&lt;=COUNTIF($AD$2:$AD$13,"Bachelor")+COUNTIF($AD$2:$AD$13, "Study-Abroad/Exchange")+COUNTIF($AD$2:$AD$13, "Other"),INDEX($AF$2:$AF$13,
SMALL(IF($AD$2:$AD$13&lt;&gt;"",
 ROW($AF$2:$AF$13)-ROW($AF$2)+1),ROWS($AB$2:AB7))),"")</f>
        <v/>
      </c>
      <c r="AC7" s="93" t="str">
        <f t="array" ref="AC7">IF(ROWS($AC$2:AC7)&lt;=COUNTIF($AD$2:$AD$13,"Bachelor"),INDEX($AE$2:$AE$13,
SMALL(IF($AD$2:$AD$13="Bachelor",
 ROW($AE$2:$AE$13)-ROW($AE$2)+1),ROWS($AB$2:AB7))),"")</f>
        <v/>
      </c>
      <c r="AD7" s="94" t="str">
        <f>IF(OR('USER FORM2'!C15 ="Bachelor",'USER FORM2'!C15 ="Study-Abroad/Exchange",'USER FORM2'!C15 ="Other"), 'USER FORM2'!C15,"")</f>
        <v/>
      </c>
      <c r="AE7" s="95" t="str">
        <f>IF('USER FORM2'!C15 ="Bachelor", 'USER FORM2'!D15&amp;" ("&amp; 'USER FORM2'!E15&amp;")","")</f>
        <v/>
      </c>
      <c r="AF7" s="96" t="str">
        <f>IF(OR('USER FORM2'!C15 ="Bachelor",'USER FORM2'!C15 ="Study-Abroad/Exchange",'USER FORM2'!C15 ="Other"),'USER FORM2'!B15,"")</f>
        <v/>
      </c>
      <c r="AG7" s="97" t="str">
        <f t="shared" si="0"/>
        <v/>
      </c>
      <c r="AH7" s="97" t="str">
        <f t="shared" si="1"/>
        <v/>
      </c>
      <c r="AI7" s="97" t="str">
        <f>IF(AE7="","",IFERROR((SUMIFS($AN$15:$AN$233,$D$15:$D$233,AE7,J$15:$J$233,$AQ$15)/SUMIFS($AL$15:$AL$233,$D$15:$D$233,AE7,J$15:$J$233,$AQ$15)),""))</f>
        <v/>
      </c>
      <c r="AJ7" s="97" t="str">
        <f t="shared" si="2"/>
        <v/>
      </c>
      <c r="AK7" s="97" t="str">
        <f>IF(AE7="","",IFERROR(SUM(SUMIFS($AI$15:$AI$233,$D$15:$D$233,AE7, J$15:$J$233,$AQ$15),SUMIFS($AI$15:$AI$233,$D$15:$D$233,AE7, J$15:$J$233,$AQ$18))/SUM(SUMIFS($AG$15:$AG$233,$D$15:$D$233,AE7, J$15:$J$233,$AQ$15),SUMIFS($AG$15:$AG$233,$D$15:$D$233,AE7, J$15:$J$233,$AQ$18)),""))</f>
        <v/>
      </c>
      <c r="AL7" s="98" t="str">
        <f t="shared" si="3"/>
        <v/>
      </c>
      <c r="AM7" s="212" t="str">
        <f>IF(AE7="","",IFERROR((SUMIFS($AE$15:$AE$233,$D$15:$D$233,AE7, J$15:$J$233,$AQ$15)+SUMIFS($AE$15:$AE$233,$D$15:$D$233,AE7, J$15:$J$233,$AQ$18))/(SUMIFS($AG$15:$AG$233,$D$15:$D$233,AE7, J$15:$J$233,$AQ$15)+SUMIFS($AG$15:$AG$233,$D$15:$D$233,AE7, J$15:$J$233,$AQ$18)),""))</f>
        <v/>
      </c>
      <c r="AN7" s="213" t="str">
        <f>IF(AE7="","",IFERROR((SUMIFS($AF$15:$AF$233,$D$15:$D$233,AE7, J$15:$J$233,$AQ$15)+SUMIFS($AF$15:$AF$233,$D$15:$D$233,AE7, J$15:$J$233,$AQ$18))/(SUMIFS($AG$15:$AG$233,$D$15:$D$233,AE7, J$15:$J$233,$AQ$15)+SUMIFS($AG$15:$AG$233,$D$15:$D$233,AE7, J$15:$J$233,$AQ$18)),""))</f>
        <v/>
      </c>
      <c r="AO7" s="213" t="str">
        <f t="shared" si="4"/>
        <v/>
      </c>
      <c r="AP7" s="99" t="str">
        <f t="shared" si="9"/>
        <v>N</v>
      </c>
      <c r="AQ7" s="98" t="str">
        <f t="shared" si="5"/>
        <v>Y</v>
      </c>
      <c r="AR7" s="526" t="str">
        <f>IFERROR(IF(AND( $AY$15=1, AQ7="Y",  AJ7&gt;=(60-(15*AS7)),AJ7&lt;&gt;""), "Y",IF(AND( $AY$15&gt;1, AQ7="Y", AJ7&gt;=(45-(15*AS7)), AJ7&lt;&gt;""),"Y",IF(AND( $AY$15&gt;1, AQ7="N", AJ7&gt;=(60-(15*AS7)), AJ7&lt;&gt;""),"Y","N"))),"N")</f>
        <v>N</v>
      </c>
      <c r="AS7" s="451">
        <f t="shared" si="7"/>
        <v>0</v>
      </c>
      <c r="AT7" s="98" t="str">
        <f>IFERROR(IF(OR(VLOOKUP(AF7,'USER FORM2'!$B$10:$N$21,13,FALSE)="PROGRAM DISCONTINUED", VLOOKUP(AF7,'USER FORM2'!$B$10:$N$21,13,FALSE)="PROGRAM TERMINATED"), "N","Y"),"N")</f>
        <v>N</v>
      </c>
      <c r="AU7" s="98" t="str">
        <f>IF(IFERROR(VLOOKUP(AF7,'USER FORM2'!$B$10:$AN$20,39,FALSE),"")=TRUE, "N", "Y")</f>
        <v>Y</v>
      </c>
      <c r="AV7" s="98" t="str">
        <f t="shared" si="10"/>
        <v>N</v>
      </c>
      <c r="AW7" s="98" t="str">
        <f t="shared" si="8"/>
        <v/>
      </c>
      <c r="AX7" s="100">
        <f t="shared" si="11"/>
        <v>0</v>
      </c>
      <c r="AY7" s="94" t="str">
        <f>IF(OR('USER FORM2'!C15 ="Bachelor",'USER FORM2'!C15 ="Study-Abroad/Exchange"),'USER FORM2'!H15,"")</f>
        <v/>
      </c>
      <c r="AZ7" s="392" t="str">
        <f>IF(AE7="","",IFERROR((SUMIFS($AN$15:$AN$233,$D$15:$D$233,AE7,AK$15:$AK$233,$AQ$15)/SUMIFS($AL$15:$AL$233,$D$15:$D$233,AE7,AK$15:$AK$233,$AQ$15)),""))</f>
        <v/>
      </c>
      <c r="BA7">
        <v>1</v>
      </c>
      <c r="BB7" s="643"/>
      <c r="BC7" s="643"/>
      <c r="BD7" s="643"/>
      <c r="BE7" s="643"/>
      <c r="BF7" s="574"/>
      <c r="BG7" s="574"/>
      <c r="BH7" s="574"/>
      <c r="BI7" s="574"/>
      <c r="BJ7" s="574"/>
      <c r="BK7" s="574"/>
      <c r="BL7" s="574"/>
      <c r="BM7" s="574"/>
      <c r="BN7" s="574"/>
      <c r="BO7" s="574"/>
      <c r="BP7" s="574"/>
      <c r="BQ7" s="574"/>
      <c r="BR7" s="574"/>
      <c r="BS7" s="574"/>
      <c r="BT7" s="574"/>
      <c r="BU7" s="574"/>
      <c r="BV7" s="574"/>
      <c r="BW7" s="574"/>
      <c r="BX7" s="574"/>
      <c r="BY7" s="574"/>
      <c r="BZ7" s="574"/>
      <c r="CA7" s="574"/>
      <c r="CB7" s="574"/>
      <c r="CC7" s="574"/>
      <c r="CD7" s="574"/>
      <c r="CE7" s="574"/>
      <c r="CF7" s="574"/>
      <c r="CG7" s="574"/>
      <c r="CH7" s="574"/>
      <c r="CI7" s="574"/>
      <c r="CJ7" s="574"/>
    </row>
    <row r="8" spans="1:88" ht="32.450000000000003" customHeight="1">
      <c r="A8" s="633"/>
      <c r="B8" s="629"/>
      <c r="C8" s="889" t="s">
        <v>16779</v>
      </c>
      <c r="D8" s="889"/>
      <c r="E8" s="889"/>
      <c r="F8" s="889"/>
      <c r="G8" s="889"/>
      <c r="H8" s="889"/>
      <c r="I8" s="889"/>
      <c r="J8" s="889"/>
      <c r="K8" s="889"/>
      <c r="L8" s="639"/>
      <c r="M8" s="639"/>
      <c r="N8" s="639"/>
      <c r="O8" s="639"/>
      <c r="P8" s="639"/>
      <c r="Q8" s="622" t="str">
        <f ca="1">HYPERLINK(AT53,"&lt;- GO BACK")</f>
        <v>&lt;- GO BACK</v>
      </c>
      <c r="R8" s="643"/>
      <c r="S8" s="622" t="str">
        <f ca="1">HYPERLINK($AT$52,"CLICK HERE TO PROCEED")</f>
        <v>CLICK HERE TO PROCEED</v>
      </c>
      <c r="T8" s="643"/>
      <c r="U8" s="643"/>
      <c r="V8" s="643"/>
      <c r="W8" s="644"/>
      <c r="Y8" s="54" t="s">
        <v>16242</v>
      </c>
      <c r="Z8" s="73"/>
      <c r="AA8" s="74"/>
      <c r="AB8" s="92" t="str">
        <f t="array" ref="AB8">IF(ROWS($AB$2:AB8)&lt;=COUNTIF($AD$2:$AD$13,"Bachelor")+COUNTIF($AD$2:$AD$13, "Study-Abroad/Exchange")+COUNTIF($AD$2:$AD$13, "Other"),INDEX($AF$2:$AF$13,
SMALL(IF($AD$2:$AD$13&lt;&gt;"",
 ROW($AF$2:$AF$13)-ROW($AF$2)+1),ROWS($AB$2:AB8))),"")</f>
        <v/>
      </c>
      <c r="AC8" s="93" t="str">
        <f t="array" ref="AC8">IF(ROWS($AC$2:AC8)&lt;=COUNTIF($AD$2:$AD$13,"Bachelor"),INDEX($AE$2:$AE$13,
SMALL(IF($AD$2:$AD$13="Bachelor",
 ROW($AE$2:$AE$13)-ROW($AE$2)+1),ROWS($AB$2:AB8))),"")</f>
        <v/>
      </c>
      <c r="AD8" s="94" t="str">
        <f>IF(OR('USER FORM2'!C16 ="Bachelor",'USER FORM2'!C16 ="Study-Abroad/Exchange",'USER FORM2'!C16 ="Other"), 'USER FORM2'!C16,"")</f>
        <v/>
      </c>
      <c r="AE8" s="95" t="str">
        <f>IF('USER FORM2'!C16 ="Bachelor", 'USER FORM2'!D16&amp;" ("&amp; 'USER FORM2'!E16&amp;")","")</f>
        <v/>
      </c>
      <c r="AF8" s="96" t="str">
        <f>IF(OR('USER FORM2'!C16 ="Bachelor",'USER FORM2'!C16 ="Study-Abroad/Exchange",'USER FORM2'!C16 ="Other"),'USER FORM2'!B16,"")</f>
        <v/>
      </c>
      <c r="AG8" s="97" t="str">
        <f t="shared" si="0"/>
        <v/>
      </c>
      <c r="AH8" s="97" t="str">
        <f t="shared" si="1"/>
        <v/>
      </c>
      <c r="AI8" s="97" t="str">
        <f>IF(AE8="","",IFERROR((SUMIFS($AN$15:$AN$233,$D$15:$D$233,AE8,J$15:$J$233,$AQ$15)/SUMIFS($AL$15:$AL$233,$D$15:$D$233,AE8,J$15:$J$233,$AQ$15)),""))</f>
        <v/>
      </c>
      <c r="AJ8" s="97" t="str">
        <f t="shared" si="2"/>
        <v/>
      </c>
      <c r="AK8" s="97" t="str">
        <f>IF(AE8="","",IFERROR(SUM(SUMIFS($AI$15:$AI$233,$D$15:$D$233,AE8, J$15:$J$233,$AQ$15),SUMIFS($AI$15:$AI$233,$D$15:$D$233,AE8, J$15:$J$233,$AQ$18))/SUM(SUMIFS($AG$15:$AG$233,$D$15:$D$233,AE8, J$15:$J$233,$AQ$15),SUMIFS($AG$15:$AG$233,$D$15:$D$233,AE8, J$15:$J$233,$AQ$18)),""))</f>
        <v/>
      </c>
      <c r="AL8" s="98" t="str">
        <f t="shared" si="3"/>
        <v/>
      </c>
      <c r="AM8" s="212" t="str">
        <f>IF(AE8="","",IFERROR((SUMIFS($AE$15:$AE$233,$D$15:$D$233,AE8, J$15:$J$233,$AQ$15)+SUMIFS($AE$15:$AE$233,$D$15:$D$233,AE8, J$15:$J$233,$AQ$18))/(SUMIFS($AG$15:$AG$233,$D$15:$D$233,AE8, J$15:$J$233,$AQ$15)+SUMIFS($AG$15:$AG$233,$D$15:$D$233,AE8, J$15:$J$233,$AQ$18)),""))</f>
        <v/>
      </c>
      <c r="AN8" s="213" t="str">
        <f>IF(AE8="","",IFERROR((SUMIFS($AF$15:$AF$233,$D$15:$D$233,AE8, J$15:$J$233,$AQ$15)+SUMIFS($AF$15:$AF$233,$D$15:$D$233,AE8, J$15:$J$233,$AQ$18))/(SUMIFS($AG$15:$AG$233,$D$15:$D$233,AE8, J$15:$J$233,$AQ$15)+SUMIFS($AG$15:$AG$233,$D$15:$D$233,AE8, J$15:$J$233,$AQ$18)),""))</f>
        <v/>
      </c>
      <c r="AO8" s="213" t="str">
        <f t="shared" si="4"/>
        <v/>
      </c>
      <c r="AP8" s="99" t="str">
        <f t="shared" si="9"/>
        <v>N</v>
      </c>
      <c r="AQ8" s="98" t="str">
        <f t="shared" si="5"/>
        <v>Y</v>
      </c>
      <c r="AR8" s="526" t="str">
        <f t="shared" si="6"/>
        <v>N</v>
      </c>
      <c r="AS8" s="451">
        <f t="shared" si="7"/>
        <v>0</v>
      </c>
      <c r="AT8" s="98" t="str">
        <f>IFERROR(IF(OR(VLOOKUP(AF8,'USER FORM2'!$B$10:$N$21,13,FALSE)="PROGRAM DISCONTINUED", VLOOKUP(AF8,'USER FORM2'!$B$10:$N$21,13,FALSE)="PROGRAM TERMINATED"), "N","Y"),"N")</f>
        <v>N</v>
      </c>
      <c r="AU8" s="98" t="str">
        <f>IF(IFERROR(VLOOKUP(AF8,'USER FORM2'!$B$10:$AN$20,39,FALSE),"")=TRUE, "N", "Y")</f>
        <v>Y</v>
      </c>
      <c r="AV8" s="98" t="str">
        <f t="shared" si="10"/>
        <v>N</v>
      </c>
      <c r="AW8" s="98" t="str">
        <f t="shared" si="8"/>
        <v/>
      </c>
      <c r="AX8" s="100">
        <f t="shared" si="11"/>
        <v>0</v>
      </c>
      <c r="AY8" s="94" t="str">
        <f>IF(OR('USER FORM2'!C16 ="Bachelor",'USER FORM2'!C16 ="Study-Abroad/Exchange"),'USER FORM2'!H16,"")</f>
        <v/>
      </c>
      <c r="AZ8" s="392" t="str">
        <f>IF(AE8="","",IFERROR((SUMIFS($AN$15:$AN$233,$D$15:$D$233,AE8,AK$15:$AK$233,$AQ$15)/SUMIFS($AL$15:$AL$233,$D$15:$D$233,AE8,AK$15:$AK$233,$AQ$15)),""))</f>
        <v/>
      </c>
      <c r="BA8">
        <v>1</v>
      </c>
      <c r="BB8" s="643"/>
      <c r="BC8" s="643"/>
      <c r="BD8" s="643"/>
      <c r="BE8" s="643"/>
      <c r="BF8" s="574"/>
      <c r="BG8" s="574"/>
      <c r="BH8" s="574"/>
      <c r="BI8" s="574"/>
      <c r="BJ8" s="574"/>
      <c r="BK8" s="574"/>
      <c r="BL8" s="574"/>
      <c r="BM8" s="574"/>
      <c r="BN8" s="574"/>
      <c r="BO8" s="574"/>
      <c r="BP8" s="574"/>
      <c r="BQ8" s="574"/>
      <c r="BR8" s="574"/>
      <c r="BS8" s="574"/>
      <c r="BT8" s="574"/>
      <c r="BU8" s="574"/>
      <c r="BV8" s="574"/>
      <c r="BW8" s="574"/>
      <c r="BX8" s="574"/>
      <c r="BY8" s="574"/>
      <c r="BZ8" s="574"/>
      <c r="CA8" s="574"/>
      <c r="CB8" s="574"/>
      <c r="CC8" s="574"/>
      <c r="CD8" s="574"/>
      <c r="CE8" s="574"/>
      <c r="CF8" s="574"/>
      <c r="CG8" s="574"/>
      <c r="CH8" s="574"/>
      <c r="CI8" s="574"/>
      <c r="CJ8" s="574"/>
    </row>
    <row r="9" spans="1:88" ht="26.25" customHeight="1">
      <c r="A9" s="633"/>
      <c r="B9" s="629"/>
      <c r="C9" s="889"/>
      <c r="D9" s="889"/>
      <c r="E9" s="889"/>
      <c r="F9" s="889"/>
      <c r="G9" s="889"/>
      <c r="H9" s="889"/>
      <c r="I9" s="889"/>
      <c r="J9" s="889"/>
      <c r="K9" s="889"/>
      <c r="L9" s="633"/>
      <c r="M9" s="633"/>
      <c r="N9" s="633"/>
      <c r="O9" s="633"/>
      <c r="P9" s="633"/>
      <c r="Q9" s="643"/>
      <c r="R9" s="643"/>
      <c r="S9" s="643"/>
      <c r="T9" s="643"/>
      <c r="U9" s="643"/>
      <c r="V9" s="643"/>
      <c r="W9" s="644"/>
      <c r="Y9" s="54" t="s">
        <v>16243</v>
      </c>
      <c r="Z9" s="75"/>
      <c r="AA9" s="76"/>
      <c r="AB9" s="92" t="str">
        <f t="array" ref="AB9">IF(ROWS($AB$2:AB9)&lt;=COUNTIF($AD$2:$AD$13,"Bachelor")+COUNTIF($AD$2:$AD$13, "Study-Abroad/Exchange")+COUNTIF($AD$2:$AD$13, "Other"),INDEX($AF$2:$AF$13,
SMALL(IF($AD$2:$AD$13&lt;&gt;"",
 ROW($AF$2:$AF$13)-ROW($AF$2)+1),ROWS($AB$2:AB9))),"")</f>
        <v/>
      </c>
      <c r="AC9" s="93" t="str">
        <f t="array" ref="AC9">IF(ROWS($AC$2:AC9)&lt;=COUNTIF($AD$2:$AD$13,"Bachelor"),INDEX($AE$2:$AE$13,
SMALL(IF($AD$2:$AD$13="Bachelor",
 ROW($AE$2:$AE$13)-ROW($AE$2)+1),ROWS($AB$2:AB9))),"")</f>
        <v/>
      </c>
      <c r="AD9" s="94" t="str">
        <f>IF(OR('USER FORM2'!C17 ="Bachelor",'USER FORM2'!C17 ="Study-Abroad/Exchange",'USER FORM2'!C17 ="Other"), 'USER FORM2'!C17,"")</f>
        <v/>
      </c>
      <c r="AE9" s="95" t="str">
        <f>IF('USER FORM2'!C17 ="Bachelor", 'USER FORM2'!D17&amp;" ("&amp; 'USER FORM2'!E17&amp;")","")</f>
        <v/>
      </c>
      <c r="AF9" s="96" t="str">
        <f>IF(OR('USER FORM2'!C17 ="Bachelor",'USER FORM2'!C17 ="Study-Abroad/Exchange",'USER FORM2'!C17 ="Other"),'USER FORM2'!B17,"")</f>
        <v/>
      </c>
      <c r="AG9" s="97" t="str">
        <f t="shared" si="0"/>
        <v/>
      </c>
      <c r="AH9" s="97" t="str">
        <f t="shared" si="1"/>
        <v/>
      </c>
      <c r="AI9" s="97" t="str">
        <f>IF(AE9="","",IFERROR((SUMIFS($AN$15:$AN$233,$D$15:$D$233,AE9,J$15:$J$233,$AQ$15)/SUMIFS($AL$15:$AL$233,$D$15:$D$233,AE9,J$15:$J$233,$AQ$15)),""))</f>
        <v/>
      </c>
      <c r="AJ9" s="97" t="str">
        <f t="shared" si="2"/>
        <v/>
      </c>
      <c r="AK9" s="97" t="str">
        <f>IF(AE9="","",IFERROR(SUM(SUMIFS($AI$15:$AI$233,$D$15:$D$233,AE9, J$15:$J$233,$AQ$15),SUMIFS($AI$15:$AI$233,$D$15:$D$233,AE9, J$15:$J$233,$AQ$18))/SUM(SUMIFS($AG$15:$AG$233,$D$15:$D$233,AE9, J$15:$J$233,$AQ$15),SUMIFS($AG$15:$AG$233,$D$15:$D$233,AE9, J$15:$J$233,$AQ$18)),""))</f>
        <v/>
      </c>
      <c r="AL9" s="98" t="str">
        <f t="shared" si="3"/>
        <v/>
      </c>
      <c r="AM9" s="212" t="str">
        <f>IF(AE9="","",IFERROR((SUMIFS($AE$15:$AE$233,$D$15:$D$233,AE9, J$15:$J$233,$AQ$15)+SUMIFS($AE$15:$AE$233,$D$15:$D$233,AE9, J$15:$J$233,$AQ$18))/(SUMIFS($AG$15:$AG$233,$D$15:$D$233,AE9, J$15:$J$233,$AQ$15)+SUMIFS($AG$15:$AG$233,$D$15:$D$233,AE9, J$15:$J$233,$AQ$18)),""))</f>
        <v/>
      </c>
      <c r="AN9" s="213" t="str">
        <f>IF(AE9="","",IFERROR((SUMIFS($AF$15:$AF$233,$D$15:$D$233,AE9, J$15:$J$233,$AQ$15)+SUMIFS($AF$15:$AF$233,$D$15:$D$233,AE9, J$15:$J$233,$AQ$18))/(SUMIFS($AG$15:$AG$233,$D$15:$D$233,AE9, J$15:$J$233,$AQ$15)+SUMIFS($AG$15:$AG$233,$D$15:$D$233,AE9, J$15:$J$233,$AQ$18)),""))</f>
        <v/>
      </c>
      <c r="AO9" s="213" t="str">
        <f t="shared" si="4"/>
        <v/>
      </c>
      <c r="AP9" s="99" t="str">
        <f t="shared" si="9"/>
        <v>N</v>
      </c>
      <c r="AQ9" s="98" t="str">
        <f t="shared" si="5"/>
        <v>Y</v>
      </c>
      <c r="AR9" s="526" t="str">
        <f t="shared" si="6"/>
        <v>N</v>
      </c>
      <c r="AS9" s="451">
        <f t="shared" si="7"/>
        <v>0</v>
      </c>
      <c r="AT9" s="98" t="str">
        <f>IFERROR(IF(OR(VLOOKUP(AF9,'USER FORM2'!$B$10:$N$21,13,FALSE)="PROGRAM DISCONTINUED", VLOOKUP(AF9,'USER FORM2'!$B$10:$N$21,13,FALSE)="PROGRAM TERMINATED"), "N","Y"),"N")</f>
        <v>N</v>
      </c>
      <c r="AU9" s="98" t="str">
        <f>IF(IFERROR(VLOOKUP(AF9,'USER FORM2'!$B$10:$AN$20,39,FALSE),"")=TRUE, "N", "Y")</f>
        <v>Y</v>
      </c>
      <c r="AV9" s="98" t="str">
        <f t="shared" si="10"/>
        <v>N</v>
      </c>
      <c r="AW9" s="98" t="str">
        <f t="shared" si="8"/>
        <v/>
      </c>
      <c r="AX9" s="100">
        <f>IF(AV9="Y",AW9,0)</f>
        <v>0</v>
      </c>
      <c r="AY9" s="94" t="str">
        <f>IF(OR('USER FORM2'!C17 ="Bachelor",'USER FORM2'!C17 ="Study-Abroad/Exchange"),'USER FORM2'!H17,"")</f>
        <v/>
      </c>
      <c r="AZ9" s="392" t="str">
        <f>IF(AE9="","",IFERROR((SUMIFS($AN$15:$AN$233,$D$15:$D$233,AE9,AK$15:$AK$233,$AQ$15)/SUMIFS($AL$15:$AL$233,$D$15:$D$233,AE9,AK$15:$AK$233,$AQ$15)),""))</f>
        <v/>
      </c>
      <c r="BA9">
        <v>1</v>
      </c>
      <c r="BB9" s="643"/>
      <c r="BC9" s="643"/>
      <c r="BD9" s="643"/>
      <c r="BE9" s="643"/>
      <c r="BF9" s="574"/>
      <c r="BG9" s="574"/>
      <c r="BH9" s="574"/>
      <c r="BI9" s="574"/>
      <c r="BJ9" s="574"/>
      <c r="BK9" s="574"/>
      <c r="BL9" s="574"/>
      <c r="BM9" s="574"/>
      <c r="BN9" s="574"/>
      <c r="BO9" s="574"/>
      <c r="BP9" s="574"/>
      <c r="BQ9" s="574"/>
      <c r="BR9" s="574"/>
      <c r="BS9" s="574"/>
      <c r="BT9" s="574"/>
      <c r="BU9" s="574"/>
      <c r="BV9" s="574"/>
      <c r="BW9" s="574"/>
      <c r="BX9" s="574"/>
      <c r="BY9" s="574"/>
      <c r="BZ9" s="574"/>
      <c r="CA9" s="574"/>
      <c r="CB9" s="574"/>
      <c r="CC9" s="574"/>
      <c r="CD9" s="574"/>
      <c r="CE9" s="574"/>
      <c r="CF9" s="574"/>
      <c r="CG9" s="574"/>
      <c r="CH9" s="574"/>
      <c r="CI9" s="574"/>
      <c r="CJ9" s="574"/>
    </row>
    <row r="10" spans="1:88" ht="42.75" customHeight="1">
      <c r="A10" s="746"/>
      <c r="C10" s="622" t="str">
        <f ca="1">HYPERLINK($AT$56,"CLICK HERE TO VIEW SAMPLE ENTRIES")</f>
        <v>CLICK HERE TO VIEW SAMPLE ENTRIES</v>
      </c>
      <c r="D10" s="640"/>
      <c r="E10" s="641"/>
      <c r="F10" s="641"/>
      <c r="G10" s="641"/>
      <c r="H10" s="641"/>
      <c r="I10" s="641"/>
      <c r="J10" s="633"/>
      <c r="K10" s="642" t="s">
        <v>16645</v>
      </c>
      <c r="L10" s="633"/>
      <c r="M10" s="633"/>
      <c r="N10" s="633"/>
      <c r="O10" s="633"/>
      <c r="P10" s="633"/>
      <c r="Q10" s="633"/>
      <c r="R10" s="633"/>
      <c r="S10" s="633"/>
      <c r="T10" s="641"/>
      <c r="U10" s="641"/>
      <c r="V10" s="645"/>
      <c r="W10" s="646"/>
      <c r="Y10" s="54"/>
      <c r="Z10"/>
      <c r="AA10"/>
      <c r="AB10" s="92" t="str">
        <f t="array" ref="AB10">IF(ROWS($AB$2:AB10)&lt;=COUNTIF($AD$2:$AD$13,"Bachelor")+COUNTIF($AD$2:$AD$13, "Study-Abroad/Exchange")+COUNTIF($AD$2:$AD$13, "Other"),INDEX($AF$2:$AF$13,
SMALL(IF($AD$2:$AD$13&lt;&gt;"",
 ROW($AF$2:$AF$13)-ROW($AF$2)+1),ROWS($AB$2:AB10))),"")</f>
        <v/>
      </c>
      <c r="AC10" s="93" t="str">
        <f t="array" ref="AC10">IF(ROWS($AC$2:AC10)&lt;=COUNTIF($AD$2:$AD$13,"Bachelor"),INDEX($AE$2:$AE$13,
SMALL(IF($AD$2:$AD$13="Bachelor",
 ROW($AE$2:$AE$13)-ROW($AE$2)+1),ROWS($AB$2:AB10))),"")</f>
        <v/>
      </c>
      <c r="AD10" s="94" t="str">
        <f>IF(OR('USER FORM2'!C18 ="Bachelor",'USER FORM2'!C18 ="Study-Abroad/Exchange",'USER FORM2'!C18 ="Other"), 'USER FORM2'!C18,"")</f>
        <v/>
      </c>
      <c r="AE10" s="95" t="str">
        <f>IF('USER FORM2'!C18 ="Bachelor", 'USER FORM2'!D18&amp;" ("&amp; 'USER FORM2'!E18&amp;")","")</f>
        <v/>
      </c>
      <c r="AF10" s="96" t="str">
        <f>IF(OR('USER FORM2'!C18 ="Bachelor",'USER FORM2'!C18 ="Study-Abroad/Exchange",'USER FORM2'!C18 ="Other"),'USER FORM2'!B18,"")</f>
        <v/>
      </c>
      <c r="AG10" s="97" t="str">
        <f t="shared" si="0"/>
        <v/>
      </c>
      <c r="AH10" s="97" t="str">
        <f t="shared" si="1"/>
        <v/>
      </c>
      <c r="AI10" s="97" t="str">
        <f>IF(AE10="","",IFERROR((SUMIFS($AN$15:$AN$233,$D$15:$D$233,AE10,J$15:$J$233,$AQ$15)/SUMIFS($AL$15:$AL$233,$D$15:$D$233,AE10,J$15:$J$233,$AQ$15)),""))</f>
        <v/>
      </c>
      <c r="AJ10" s="97" t="str">
        <f t="shared" si="2"/>
        <v/>
      </c>
      <c r="AK10" s="97" t="str">
        <f>IF(AE10="","",IFERROR(SUM(SUMIFS($AI$15:$AI$233,$D$15:$D$233,AE10, J$15:$J$233,$AQ$15),SUMIFS($AI$15:$AI$233,$D$15:$D$233,AE10, J$15:$J$233,$AQ$18))/SUM(SUMIFS($AG$15:$AG$233,$D$15:$D$233,AE10, J$15:$J$233,$AQ$15),SUMIFS($AG$15:$AG$233,$D$15:$D$233,AE10, J$15:$J$233,$AQ$18)),""))</f>
        <v/>
      </c>
      <c r="AL10" s="98" t="str">
        <f t="shared" si="3"/>
        <v/>
      </c>
      <c r="AM10" s="212" t="str">
        <f>IF(AE10="","",IFERROR((SUMIFS($AE$15:$AE$233,$D$15:$D$233,AE10, J$15:$J$233,$AQ$15)+SUMIFS($AE$15:$AE$233,$D$15:$D$233,AE10, J$15:$J$233,$AQ$18))/(SUMIFS($AG$15:$AG$233,$D$15:$D$233,AE10, J$15:$J$233,$AQ$15)+SUMIFS($AG$15:$AG$233,$D$15:$D$233,AE10, J$15:$J$233,$AQ$18)),""))</f>
        <v/>
      </c>
      <c r="AN10" s="213" t="str">
        <f>IF(AE10="","",IFERROR((SUMIFS($AF$15:$AF$233,$D$15:$D$233,AE10, J$15:$J$233,$AQ$15)+SUMIFS($AF$15:$AF$233,$D$15:$D$233,AE10, J$15:$J$233,$AQ$18))/(SUMIFS($AG$15:$AG$233,$D$15:$D$233,AE10, J$15:$J$233,$AQ$15)+SUMIFS($AG$15:$AG$233,$D$15:$D$233,AE10, J$15:$J$233,$AQ$18)),""))</f>
        <v/>
      </c>
      <c r="AO10" s="213" t="str">
        <f t="shared" si="4"/>
        <v/>
      </c>
      <c r="AP10" s="99" t="str">
        <f t="shared" si="9"/>
        <v>N</v>
      </c>
      <c r="AQ10" s="98" t="str">
        <f t="shared" si="5"/>
        <v>Y</v>
      </c>
      <c r="AR10" s="526" t="str">
        <f t="shared" si="6"/>
        <v>N</v>
      </c>
      <c r="AS10" s="451">
        <f t="shared" si="7"/>
        <v>0</v>
      </c>
      <c r="AT10" s="98" t="str">
        <f>IFERROR(IF(OR(VLOOKUP(AF10,'USER FORM2'!$B$10:$N$21,13,FALSE)="PROGRAM DISCONTINUED", VLOOKUP(AF10,'USER FORM2'!$B$10:$N$21,13,FALSE)="PROGRAM TERMINATED"), "N","Y"),"N")</f>
        <v>N</v>
      </c>
      <c r="AU10" s="98" t="str">
        <f>IF(IFERROR(VLOOKUP(AF10,'USER FORM2'!$B$10:$AN$20,39,FALSE),"")=TRUE, "N", "Y")</f>
        <v>Y</v>
      </c>
      <c r="AV10" s="98" t="str">
        <f t="shared" si="10"/>
        <v>N</v>
      </c>
      <c r="AW10" s="98" t="str">
        <f t="shared" si="8"/>
        <v/>
      </c>
      <c r="AX10" s="100">
        <f>IF(AV10="Y",AW10,0)</f>
        <v>0</v>
      </c>
      <c r="AY10" s="94" t="str">
        <f>IF(OR('USER FORM2'!C18 ="Bachelor",'USER FORM2'!C18 ="Study-Abroad/Exchange"),'USER FORM2'!H18,"")</f>
        <v/>
      </c>
      <c r="AZ10" s="392" t="str">
        <f>IF(AE10="","",IFERROR((SUMIFS($AN$15:$AN$233,$D$15:$D$233,AE10,AK$15:$AK$233,$AQ$15)/SUMIFS($AL$15:$AL$233,$D$15:$D$233,AE10,AK$15:$AK$233,$AQ$15)),""))</f>
        <v/>
      </c>
      <c r="BA10">
        <v>1</v>
      </c>
      <c r="BB10" s="643"/>
      <c r="BC10" s="643"/>
      <c r="BD10" s="643"/>
      <c r="BE10" s="643"/>
      <c r="BF10" s="574"/>
      <c r="BG10" s="574"/>
      <c r="BH10" s="574"/>
      <c r="BI10" s="574"/>
      <c r="BJ10" s="574"/>
      <c r="BK10" s="574"/>
      <c r="BL10" s="574"/>
      <c r="BM10" s="574"/>
      <c r="BN10" s="574"/>
      <c r="BO10" s="574"/>
      <c r="BP10" s="574"/>
      <c r="BQ10" s="574"/>
      <c r="BR10" s="574"/>
      <c r="BS10" s="574"/>
      <c r="BT10" s="574"/>
      <c r="BU10" s="574"/>
      <c r="BV10" s="574"/>
      <c r="BW10" s="574"/>
      <c r="BX10" s="574"/>
      <c r="BY10" s="574"/>
      <c r="BZ10" s="574"/>
      <c r="CA10" s="574"/>
      <c r="CB10" s="574"/>
      <c r="CC10" s="574"/>
      <c r="CD10" s="574"/>
      <c r="CE10" s="574"/>
      <c r="CF10" s="574"/>
      <c r="CG10" s="574"/>
      <c r="CH10" s="574"/>
      <c r="CI10" s="574"/>
      <c r="CJ10" s="574"/>
    </row>
    <row r="11" spans="1:88" ht="18.75" thickBot="1">
      <c r="A11" s="643"/>
      <c r="C11" s="633"/>
      <c r="D11" s="633"/>
      <c r="E11" s="641"/>
      <c r="F11" s="641"/>
      <c r="G11" s="641"/>
      <c r="H11" s="641"/>
      <c r="I11" s="641"/>
      <c r="J11" s="641"/>
      <c r="K11" s="884" t="s">
        <v>16164</v>
      </c>
      <c r="L11" s="885"/>
      <c r="M11" s="885"/>
      <c r="N11" s="886"/>
      <c r="O11" s="887" t="str">
        <f>IF('USER FORM1'!AD59=2, "DENTISTRY EQUIVALENT", "MEDICINE EQUIVALENT")</f>
        <v>MEDICINE EQUIVALENT</v>
      </c>
      <c r="P11" s="888"/>
      <c r="Q11" s="633"/>
      <c r="R11" s="633"/>
      <c r="S11" s="633"/>
      <c r="T11" s="633"/>
      <c r="U11" s="633"/>
      <c r="V11" s="633"/>
      <c r="W11" s="634"/>
      <c r="Y11" s="21" t="s">
        <v>15961</v>
      </c>
      <c r="Z11"/>
      <c r="AA11"/>
      <c r="AB11" s="92" t="str">
        <f t="array" ref="AB11">IF(ROWS($AB$2:AB11)&lt;=COUNTIF($AD$2:$AD$13,"Bachelor")+COUNTIF($AD$2:$AD$13, "Study-Abroad/Exchange")+COUNTIF($AD$2:$AD$13, "Other"),INDEX($AF$2:$AF$13,
SMALL(IF($AD$2:$AD$13&lt;&gt;"",
 ROW($AF$2:$AF$13)-ROW($AF$2)+1),ROWS($AB$2:AB11))),"")</f>
        <v/>
      </c>
      <c r="AC11" s="93" t="str">
        <f t="array" ref="AC11">IF(ROWS($AC$2:AC11)&lt;=COUNTIF($AD$2:$AD$13,"Bachelor"),INDEX($AE$2:$AE$13,
SMALL(IF($AD$2:$AD$13="Bachelor",
 ROW($AE$2:$AE$13)-ROW($AE$2)+1),ROWS($AB$2:AB11))),"")</f>
        <v/>
      </c>
      <c r="AD11" s="94" t="str">
        <f>IF(OR('USER FORM2'!C19 ="Bachelor",'USER FORM2'!C19 ="Study-Abroad/Exchange",'USER FORM2'!C19 ="Other"), 'USER FORM2'!C19,"")</f>
        <v/>
      </c>
      <c r="AE11" s="95" t="str">
        <f>IF('USER FORM2'!C19 ="Bachelor", 'USER FORM2'!D19&amp;" ("&amp; 'USER FORM2'!E19&amp;")","")</f>
        <v/>
      </c>
      <c r="AF11" s="96" t="str">
        <f>IF(OR('USER FORM2'!C19 ="Bachelor",'USER FORM2'!C19 ="Study-Abroad/Exchange",'USER FORM2'!C19 ="Other"),'USER FORM2'!B19,"")</f>
        <v/>
      </c>
      <c r="AG11" s="97" t="str">
        <f t="shared" si="0"/>
        <v/>
      </c>
      <c r="AH11" s="97" t="str">
        <f t="shared" si="1"/>
        <v/>
      </c>
      <c r="AI11" s="97" t="str">
        <f>IF(AE11="","",IFERROR((SUMIFS($AN$15:$AN$233,$D$15:$D$233,AE11,J$15:$J$233,$AQ$15)/SUMIFS($AL$15:$AL$233,$D$15:$D$233,AE11,J$15:$J$233,$AQ$15)),""))</f>
        <v/>
      </c>
      <c r="AJ11" s="97" t="str">
        <f t="shared" si="2"/>
        <v/>
      </c>
      <c r="AK11" s="97" t="str">
        <f>IF(AE11="","",IFERROR(SUM(SUMIFS($AI$15:$AI$233,$D$15:$D$233,AE11, J$15:$J$233,$AQ$15),SUMIFS($AI$15:$AI$233,$D$15:$D$233,AE11, J$15:$J$233,$AQ$18))/SUM(SUMIFS($AG$15:$AG$233,$D$15:$D$233,AE11, J$15:$J$233,$AQ$15),SUMIFS($AG$15:$AG$233,$D$15:$D$233,AE11, J$15:$J$233,$AQ$18)),""))</f>
        <v/>
      </c>
      <c r="AL11" s="98" t="str">
        <f t="shared" si="3"/>
        <v/>
      </c>
      <c r="AM11" s="212" t="str">
        <f>IF(AE11="","",IFERROR((SUMIFS($AE$15:$AE$233,$D$15:$D$233,AE11, J$15:$J$233,$AQ$15)+SUMIFS($AE$15:$AE$233,$D$15:$D$233,AE11, J$15:$J$233,$AQ$18))/(SUMIFS($AG$15:$AG$233,$D$15:$D$233,AE11, J$15:$J$233,$AQ$15)+SUMIFS($AG$15:$AG$233,$D$15:$D$233,AE11, J$15:$J$233,$AQ$18)),""))</f>
        <v/>
      </c>
      <c r="AN11" s="213" t="str">
        <f>IF(AE11="","",IFERROR((SUMIFS($AF$15:$AF$233,$D$15:$D$233,AE11, J$15:$J$233,$AQ$15)+SUMIFS($AF$15:$AF$233,$D$15:$D$233,AE11, J$15:$J$233,$AQ$18))/(SUMIFS($AG$15:$AG$233,$D$15:$D$233,AE11, J$15:$J$233,$AQ$15)+SUMIFS($AG$15:$AG$233,$D$15:$D$233,AE11, J$15:$J$233,$AQ$18)),""))</f>
        <v/>
      </c>
      <c r="AO11" s="213" t="str">
        <f t="shared" si="4"/>
        <v/>
      </c>
      <c r="AP11" s="99" t="str">
        <f t="shared" si="9"/>
        <v>N</v>
      </c>
      <c r="AQ11" s="98" t="str">
        <f t="shared" si="5"/>
        <v>Y</v>
      </c>
      <c r="AR11" s="526" t="str">
        <f t="shared" si="6"/>
        <v>N</v>
      </c>
      <c r="AS11" s="451">
        <f t="shared" si="7"/>
        <v>0</v>
      </c>
      <c r="AT11" s="98" t="str">
        <f>IFERROR(IF(OR(VLOOKUP(AF11,'USER FORM2'!$B$10:$N$21,13,FALSE)="PROGRAM DISCONTINUED", VLOOKUP(AF11,'USER FORM2'!$B$10:$N$21,13,FALSE)="PROGRAM TERMINATED"), "N","Y"),"N")</f>
        <v>N</v>
      </c>
      <c r="AU11" s="98" t="str">
        <f>IF(IFERROR(VLOOKUP(AF11,'USER FORM2'!$B$10:$AN$20,39,FALSE),"")=TRUE, "N", "Y")</f>
        <v>Y</v>
      </c>
      <c r="AV11" s="98" t="str">
        <f t="shared" si="10"/>
        <v>N</v>
      </c>
      <c r="AW11" s="98" t="str">
        <f t="shared" si="8"/>
        <v/>
      </c>
      <c r="AX11" s="100">
        <f>IF(AV11="Y",AW11,0)</f>
        <v>0</v>
      </c>
      <c r="AY11" s="94" t="str">
        <f>IF(OR('USER FORM2'!C19 ="Bachelor",'USER FORM2'!C19 ="Study-Abroad/Exchange"),'USER FORM2'!H19,"")</f>
        <v/>
      </c>
      <c r="AZ11" s="392" t="str">
        <f>IF(AE11="","",IFERROR((SUMIFS($AN$15:$AN$233,$D$15:$D$233,AE11,AK$15:$AK$233,$AQ$15)/SUMIFS($AL$15:$AL$233,$D$15:$D$233,AE11,AK$15:$AK$233,$AQ$15)),""))</f>
        <v/>
      </c>
      <c r="BA11">
        <v>1</v>
      </c>
      <c r="BB11" s="643"/>
      <c r="BC11" s="643"/>
      <c r="BD11" s="643"/>
      <c r="BE11" s="643"/>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row>
    <row r="12" spans="1:88" ht="21" customHeight="1">
      <c r="A12" s="643"/>
      <c r="C12" s="766" t="s">
        <v>16559</v>
      </c>
      <c r="D12" s="767"/>
      <c r="E12" s="768"/>
      <c r="F12" s="768"/>
      <c r="G12" s="768"/>
      <c r="H12" s="769"/>
      <c r="I12" s="641"/>
      <c r="J12" s="641"/>
      <c r="K12" s="657"/>
      <c r="L12" s="648"/>
      <c r="M12" s="648"/>
      <c r="N12" s="658"/>
      <c r="O12" s="660"/>
      <c r="P12" s="658"/>
      <c r="Q12" s="633"/>
      <c r="R12" s="641"/>
      <c r="S12" s="633"/>
      <c r="T12" s="633"/>
      <c r="U12" s="633"/>
      <c r="V12" s="633"/>
      <c r="W12" s="634"/>
      <c r="Y12" s="24" t="str">
        <f>IF(COUNTIF(U15:U233, "")&gt;=219, "EMPTY","")</f>
        <v/>
      </c>
      <c r="Z12"/>
      <c r="AA12"/>
      <c r="AB12" s="92" t="str">
        <f t="array" ref="AB12">IF(ROWS($AB$2:AB12)&lt;=COUNTIF($AD$2:$AD$13,"Bachelor")+COUNTIF($AD$2:$AD$13, "Study-Abroad/Exchange")+COUNTIF($AD$2:$AD$13, "Other"),INDEX($AF$2:$AF$13,
SMALL(IF($AD$2:$AD$13&lt;&gt;"",
 ROW($AF$2:$AF$13)-ROW($AF$2)+1),ROWS($AB$2:AB12))),"")</f>
        <v/>
      </c>
      <c r="AC12" s="93" t="str">
        <f t="array" ref="AC12">IF(ROWS($AC$2:AC12)&lt;=COUNTIF($AD$2:$AD$13,"Bachelor"),INDEX($AE$2:$AE$13,
SMALL(IF($AD$2:$AD$13="Bachelor",
 ROW($AE$2:$AE$13)-ROW($AE$2)+1),ROWS($AB$2:AB12))),"")</f>
        <v/>
      </c>
      <c r="AD12" s="94" t="str">
        <f>IF(OR('USER FORM2'!C20 ="Bachelor",'USER FORM2'!C20 ="Study-Abroad/Exchange",'USER FORM2'!C20 ="Other"), 'USER FORM2'!C20,"")</f>
        <v/>
      </c>
      <c r="AE12" s="95" t="str">
        <f>IF('USER FORM2'!C20 ="Bachelor", 'USER FORM2'!D20&amp;" ("&amp; 'USER FORM2'!E20&amp;")","")</f>
        <v/>
      </c>
      <c r="AF12" s="96" t="str">
        <f>IF(OR('USER FORM2'!C20 ="Bachelor",'USER FORM2'!C20 ="Study-Abroad/Exchange",'USER FORM2'!C20 ="Other"),'USER FORM2'!B20,"")</f>
        <v/>
      </c>
      <c r="AG12" s="97" t="str">
        <f t="shared" si="0"/>
        <v/>
      </c>
      <c r="AH12" s="97" t="str">
        <f t="shared" si="1"/>
        <v/>
      </c>
      <c r="AI12" s="97" t="str">
        <f>IF(AE12="","",IFERROR((SUMIFS($AN$15:$AN$233,$D$15:$D$233,AE12,J$15:$J$233,$AQ$15)/SUMIFS($AL$15:$AL$233,$D$15:$D$233,AE12,J$15:$J$233,$AQ$15)),""))</f>
        <v/>
      </c>
      <c r="AJ12" s="97" t="str">
        <f t="shared" si="2"/>
        <v/>
      </c>
      <c r="AK12" s="97" t="str">
        <f>IF(AE12="","",IFERROR(SUM(SUMIFS($AI$15:$AI$233,$D$15:$D$233,AE12, J$15:$J$233,$AQ$15),SUMIFS($AI$15:$AI$233,$D$15:$D$233,AE12, J$15:$J$233,$AQ$18))/SUM(SUMIFS($AG$15:$AG$233,$D$15:$D$233,AE12, J$15:$J$233,$AQ$15),SUMIFS($AG$15:$AG$233,$D$15:$D$233,AE12, J$15:$J$233,$AQ$18)),""))</f>
        <v/>
      </c>
      <c r="AL12" s="98" t="str">
        <f t="shared" si="3"/>
        <v/>
      </c>
      <c r="AM12" s="212" t="str">
        <f>IF(AE12="","",IFERROR((SUMIFS($AE$15:$AE$233,$D$15:$D$233,AE12, J$15:$J$233,$AQ$15)+SUMIFS($AE$15:$AE$233,$D$15:$D$233,AE12, J$15:$J$233,$AQ$18))/(SUMIFS($AG$15:$AG$233,$D$15:$D$233,AE12, J$15:$J$233,$AQ$15)+SUMIFS($AG$15:$AG$233,$D$15:$D$233,AE12, J$15:$J$233,$AQ$18)),""))</f>
        <v/>
      </c>
      <c r="AN12" s="213" t="str">
        <f>IF(AE12="","",IFERROR((SUMIFS($AF$15:$AF$233,$D$15:$D$233,AE12, J$15:$J$233,$AQ$15)+SUMIFS($AF$15:$AF$233,$D$15:$D$233,AE12, J$15:$J$233,$AQ$18))/(SUMIFS($AG$15:$AG$233,$D$15:$D$233,AE12, J$15:$J$233,$AQ$15)+SUMIFS($AG$15:$AG$233,$D$15:$D$233,AE12, J$15:$J$233,$AQ$18)),""))</f>
        <v/>
      </c>
      <c r="AO12" s="213" t="str">
        <f t="shared" si="4"/>
        <v/>
      </c>
      <c r="AP12" s="99" t="str">
        <f t="shared" si="9"/>
        <v>N</v>
      </c>
      <c r="AQ12" s="98" t="str">
        <f t="shared" si="5"/>
        <v>Y</v>
      </c>
      <c r="AR12" s="526" t="str">
        <f t="shared" si="6"/>
        <v>N</v>
      </c>
      <c r="AS12" s="451">
        <f t="shared" si="7"/>
        <v>0</v>
      </c>
      <c r="AT12" s="98" t="str">
        <f>IFERROR(IF(OR(VLOOKUP(AF12,'USER FORM2'!$B$10:$N$21,13,FALSE)="PROGRAM DISCONTINUED", VLOOKUP(AF12,'USER FORM2'!$B$10:$N$21,13,FALSE)="PROGRAM TERMINATED"), "N","Y"),"N")</f>
        <v>N</v>
      </c>
      <c r="AU12" s="98" t="str">
        <f>IF(IFERROR(VLOOKUP(AF12,'USER FORM2'!$B$10:$AN$20,39,FALSE),"")=TRUE, "N", "Y")</f>
        <v>Y</v>
      </c>
      <c r="AV12" s="98" t="str">
        <f t="shared" si="10"/>
        <v>N</v>
      </c>
      <c r="AW12" s="98" t="str">
        <f t="shared" si="8"/>
        <v/>
      </c>
      <c r="AX12" s="100">
        <f>IF(AV12="Y",AW12,0)</f>
        <v>0</v>
      </c>
      <c r="AY12" s="94" t="str">
        <f>IF(OR('USER FORM2'!C20 ="Bachelor",'USER FORM2'!C20 ="Study-Abroad/Exchange"),'USER FORM2'!H20,"")</f>
        <v/>
      </c>
      <c r="AZ12" s="392" t="str">
        <f>IF(AE12="","",IFERROR((SUMIFS($AN$15:$AN$233,$D$15:$D$233,AE12,AK$15:$AK$233,$AQ$15)/SUMIFS($AL$15:$AL$233,$D$15:$D$233,AE12,AK$15:$AK$233,$AQ$15)),""))</f>
        <v/>
      </c>
      <c r="BA12">
        <v>1</v>
      </c>
      <c r="BB12" s="643"/>
      <c r="BC12" s="643"/>
      <c r="BD12" s="643"/>
      <c r="BE12" s="643"/>
      <c r="BF12" s="574"/>
      <c r="BG12" s="574"/>
      <c r="BH12" s="574"/>
      <c r="BI12" s="574"/>
      <c r="BJ12" s="574"/>
      <c r="BK12" s="574"/>
      <c r="BL12" s="574"/>
      <c r="BM12" s="574"/>
      <c r="BN12" s="574"/>
      <c r="BO12" s="574"/>
      <c r="BP12" s="574"/>
      <c r="BQ12" s="574"/>
      <c r="BR12" s="574"/>
      <c r="BS12" s="574"/>
      <c r="BT12" s="574"/>
      <c r="BU12" s="574"/>
      <c r="BV12" s="574"/>
      <c r="BW12" s="574"/>
      <c r="BX12" s="574"/>
      <c r="BY12" s="574"/>
      <c r="BZ12" s="574"/>
      <c r="CA12" s="574"/>
      <c r="CB12" s="574"/>
      <c r="CC12" s="574"/>
      <c r="CD12" s="574"/>
      <c r="CE12" s="574"/>
      <c r="CF12" s="574"/>
      <c r="CG12" s="574"/>
      <c r="CH12" s="574"/>
      <c r="CI12" s="574"/>
      <c r="CJ12" s="574"/>
    </row>
    <row r="13" spans="1:88" ht="19.5" customHeight="1" thickBot="1">
      <c r="A13" s="643"/>
      <c r="C13" s="770" t="s">
        <v>16560</v>
      </c>
      <c r="D13" s="771"/>
      <c r="E13" s="772"/>
      <c r="F13" s="772"/>
      <c r="G13" s="772"/>
      <c r="H13" s="773"/>
      <c r="I13" s="641"/>
      <c r="J13" s="656"/>
      <c r="K13" s="881" t="s">
        <v>16139</v>
      </c>
      <c r="L13" s="882"/>
      <c r="M13" s="883"/>
      <c r="N13" s="659"/>
      <c r="O13" s="661"/>
      <c r="P13" s="659"/>
      <c r="Q13" s="633"/>
      <c r="R13" s="641"/>
      <c r="S13" s="647" t="s">
        <v>16491</v>
      </c>
      <c r="T13" s="633"/>
      <c r="U13" s="633"/>
      <c r="V13" s="633"/>
      <c r="W13" s="634"/>
      <c r="Y13" s="54"/>
      <c r="Z13"/>
      <c r="AA13"/>
      <c r="AB13" s="92" t="str">
        <f t="array" ref="AB13">IF(ROWS($AB$2:AB13)&lt;=COUNTIF($AD$2:$AD$13,"Bachelor")+COUNTIF($AD$2:$AD$13, "Study-Abroad/Exchange")+COUNTIF($AD$2:$AD$13, "Other"),INDEX($AF$2:$AF$13,
SMALL(IF($AD$2:$AD$13&lt;&gt;"",
 ROW($AF$2:$AF$13)-ROW($AF$2)+1),ROWS($AB$2:AB13))),"")</f>
        <v/>
      </c>
      <c r="AC13" s="93" t="str">
        <f t="array" ref="AC13">IF(ROWS($AC$2:AC13)&lt;=COUNTIF($AD$2:$AD$13,"Bachelor"),INDEX($AE$2:$AE$13,
SMALL(IF($AD$2:$AD$13="Bachelor",
 ROW($AE$2:$AE$13)-ROW($AE$2)+1),ROWS($AB$2:AB13))),"")</f>
        <v/>
      </c>
      <c r="AD13" s="94" t="str">
        <f>IF(OR('USER FORM2'!C21 ="Bachelor",'USER FORM2'!C21 ="Study-Abroad/Exchange",'USER FORM2'!C21 ="Other"), 'USER FORM2'!C21,"")</f>
        <v/>
      </c>
      <c r="AE13" s="95" t="str">
        <f>IF('USER FORM2'!C21 ="Bachelor", 'USER FORM2'!D21&amp;" ("&amp; 'USER FORM2'!E21&amp;")","")</f>
        <v/>
      </c>
      <c r="AF13" s="96" t="str">
        <f>IF(OR('USER FORM2'!C21 ="Bachelor",'USER FORM2'!C21 ="Study-Abroad/Exchange",'USER FORM2'!C21 ="Other"),'USER FORM2'!B21,"")</f>
        <v/>
      </c>
      <c r="AG13" s="97" t="str">
        <f t="shared" si="0"/>
        <v/>
      </c>
      <c r="AH13" s="97" t="str">
        <f t="shared" si="1"/>
        <v/>
      </c>
      <c r="AI13" s="97" t="str">
        <f>IF(AE13="","",IFERROR((SUMIFS($AN$15:$AN$233,$D$15:$D$233,AE13,J$15:$J$233,$AQ$15)/SUMIFS($AL$15:$AL$233,$D$15:$D$233,AE13,J$15:$J$233,$AQ$15)),""))</f>
        <v/>
      </c>
      <c r="AJ13" s="97" t="str">
        <f t="shared" si="2"/>
        <v/>
      </c>
      <c r="AK13" s="97" t="str">
        <f>IF(AE13="","",IFERROR(SUM(SUMIFS($AI$15:$AI$233,$D$15:$D$233,AE13, J$15:$J$233,$AQ$15),SUMIFS($AI$15:$AI$233,$D$15:$D$233,AE13, J$15:$J$233,$AQ$18))/SUM(SUMIFS($AG$15:$AG$233,$D$15:$D$233,AE13, J$15:$J$233,$AQ$15),SUMIFS($AG$15:$AG$233,$D$15:$D$233,AE13, J$15:$J$233,$AQ$18)),""))</f>
        <v/>
      </c>
      <c r="AL13" s="98" t="str">
        <f t="shared" si="3"/>
        <v/>
      </c>
      <c r="AM13" s="212" t="str">
        <f>IF(AE13="","",IFERROR((SUMIFS($AE$15:$AE$233,$D$15:$D$233,AE13, J$15:$J$233,$AQ$15)+SUMIFS($AE$15:$AE$233,$D$15:$D$233,AE13, J$15:$J$233,$AQ$18))/(SUMIFS($AG$15:$AG$233,$D$15:$D$233,AE13, J$15:$J$233,$AQ$15)+SUMIFS($AG$15:$AG$233,$D$15:$D$233,AE13, J$15:$J$233,$AQ$18)),""))</f>
        <v/>
      </c>
      <c r="AN13" s="213" t="str">
        <f>IF(AE13="","",IFERROR((SUMIFS($AF$15:$AF$233,$D$15:$D$233,AE13, J$15:$J$233,$AQ$15)+SUMIFS($AF$15:$AF$233,$D$15:$D$233,AE13, J$15:$J$233,$AQ$18))/(SUMIFS($AG$15:$AG$233,$D$15:$D$233,AE13, J$15:$J$233,$AQ$15)+SUMIFS($AG$15:$AG$233,$D$15:$D$233,AE13, J$15:$J$233,$AQ$18)),""))</f>
        <v/>
      </c>
      <c r="AO13" s="213" t="str">
        <f t="shared" si="4"/>
        <v/>
      </c>
      <c r="AP13" s="99" t="str">
        <f t="shared" si="9"/>
        <v>N</v>
      </c>
      <c r="AQ13" s="98" t="str">
        <f t="shared" si="5"/>
        <v>Y</v>
      </c>
      <c r="AR13" s="526" t="str">
        <f t="shared" si="6"/>
        <v>N</v>
      </c>
      <c r="AS13" s="451">
        <f t="shared" si="7"/>
        <v>0</v>
      </c>
      <c r="AT13" s="98" t="str">
        <f>IFERROR(IF(OR(VLOOKUP(AF13,'USER FORM2'!$B$10:$N$21,13,FALSE)="PROGRAM DISCONTINUED", VLOOKUP(AF13,'USER FORM2'!$B$10:$N$21,13,FALSE)="PROGRAM TERMINATED"), "N","Y"),"N")</f>
        <v>N</v>
      </c>
      <c r="AU13" s="98" t="str">
        <f>IF(IFERROR(VLOOKUP(AF13,'USER FORM2'!$B$10:$AN$20,39,FALSE),"")=TRUE, "N", "Y")</f>
        <v>Y</v>
      </c>
      <c r="AV13" s="98" t="str">
        <f t="shared" si="10"/>
        <v>N</v>
      </c>
      <c r="AW13" s="98" t="str">
        <f t="shared" si="8"/>
        <v/>
      </c>
      <c r="AX13" s="100">
        <f>IF(AV13="Y",AW13,0)</f>
        <v>0</v>
      </c>
      <c r="AY13" s="94" t="str">
        <f>IF(OR('USER FORM2'!C21 ="Bachelor",'USER FORM2'!C21 ="Study-Abroad/Exchange"),'USER FORM2'!H21,"")</f>
        <v/>
      </c>
      <c r="AZ13" s="392" t="str">
        <f>IF(AE13="","",IFERROR((SUMIFS($AN$15:$AN$233,$D$15:$D$233,AE13,AK$15:$AK$233,$AQ$15)/SUMIFS($AL$15:$AL$233,$D$15:$D$233,AE13,AK$15:$AK$233,$AQ$15)),""))</f>
        <v/>
      </c>
      <c r="BA13">
        <v>1</v>
      </c>
      <c r="BB13" s="643"/>
      <c r="BC13" s="643"/>
      <c r="BD13" s="643"/>
      <c r="BE13" s="643"/>
      <c r="BF13" s="574"/>
      <c r="BG13" s="574"/>
      <c r="BH13" s="574"/>
      <c r="BI13" s="574"/>
      <c r="BJ13" s="574"/>
      <c r="BK13" s="574"/>
      <c r="BL13" s="574"/>
      <c r="BM13" s="574"/>
      <c r="BN13" s="574"/>
      <c r="BO13" s="574"/>
      <c r="BP13" s="574"/>
      <c r="BQ13" s="574"/>
      <c r="BR13" s="574"/>
      <c r="BS13" s="574"/>
      <c r="BT13" s="574"/>
      <c r="BU13" s="574"/>
      <c r="BV13" s="574"/>
      <c r="BW13" s="574"/>
      <c r="BX13" s="574"/>
      <c r="BY13" s="574"/>
      <c r="BZ13" s="574"/>
      <c r="CA13" s="574"/>
      <c r="CB13" s="574"/>
      <c r="CC13" s="574"/>
      <c r="CD13" s="574"/>
      <c r="CE13" s="574"/>
      <c r="CF13" s="574"/>
      <c r="CG13" s="574"/>
      <c r="CH13" s="574"/>
      <c r="CI13" s="574"/>
      <c r="CJ13" s="574"/>
    </row>
    <row r="14" spans="1:88" ht="45">
      <c r="A14" s="746"/>
      <c r="C14" s="764" t="s">
        <v>16281</v>
      </c>
      <c r="D14" s="764" t="s">
        <v>16280</v>
      </c>
      <c r="E14" s="764" t="s">
        <v>16134</v>
      </c>
      <c r="F14" s="764" t="s">
        <v>16135</v>
      </c>
      <c r="G14" s="764" t="s">
        <v>16133</v>
      </c>
      <c r="H14" s="765" t="s">
        <v>16277</v>
      </c>
      <c r="I14" s="630" t="s">
        <v>16278</v>
      </c>
      <c r="J14" s="632" t="s">
        <v>16279</v>
      </c>
      <c r="K14" s="652" t="s">
        <v>16320</v>
      </c>
      <c r="L14" s="652" t="s">
        <v>16130</v>
      </c>
      <c r="M14" s="652" t="s">
        <v>195</v>
      </c>
      <c r="N14" s="653" t="s">
        <v>16129</v>
      </c>
      <c r="O14" s="499" t="s">
        <v>16130</v>
      </c>
      <c r="P14" s="555" t="s">
        <v>16129</v>
      </c>
      <c r="Q14" s="103" t="s">
        <v>16686</v>
      </c>
      <c r="R14" s="641" t="s">
        <v>19</v>
      </c>
      <c r="S14" s="630" t="s">
        <v>16561</v>
      </c>
      <c r="T14" s="641" t="s">
        <v>14</v>
      </c>
      <c r="U14" s="788" t="s">
        <v>16232</v>
      </c>
      <c r="V14" s="641" t="s">
        <v>16</v>
      </c>
      <c r="W14" s="649" t="s">
        <v>28</v>
      </c>
      <c r="X14" s="369" t="s">
        <v>32</v>
      </c>
      <c r="Y14" s="86" t="s">
        <v>416</v>
      </c>
      <c r="Z14" s="86" t="s">
        <v>16486</v>
      </c>
      <c r="AA14" s="22" t="s">
        <v>16232</v>
      </c>
      <c r="AB14" s="105" t="s">
        <v>16249</v>
      </c>
      <c r="AC14" s="86" t="s">
        <v>16250</v>
      </c>
      <c r="AD14" s="106" t="s">
        <v>16251</v>
      </c>
      <c r="AE14" s="107" t="s">
        <v>16177</v>
      </c>
      <c r="AF14" s="107" t="s">
        <v>16179</v>
      </c>
      <c r="AG14" s="107" t="s">
        <v>16165</v>
      </c>
      <c r="AH14" s="105" t="s">
        <v>1</v>
      </c>
      <c r="AI14" s="105" t="s">
        <v>16154</v>
      </c>
      <c r="AJ14" s="364" t="s">
        <v>16633</v>
      </c>
      <c r="AK14" s="390" t="s">
        <v>16637</v>
      </c>
      <c r="AL14" s="105" t="s">
        <v>16153</v>
      </c>
      <c r="AM14" s="105" t="s">
        <v>16006</v>
      </c>
      <c r="AN14" s="105" t="s">
        <v>16155</v>
      </c>
      <c r="AO14" s="108"/>
      <c r="AP14" s="109" t="s">
        <v>15941</v>
      </c>
      <c r="AQ14" s="110" t="s">
        <v>200</v>
      </c>
      <c r="AR14" s="109" t="s">
        <v>15942</v>
      </c>
      <c r="AS14" s="111" t="s">
        <v>724</v>
      </c>
      <c r="AT14" s="112" t="s">
        <v>725</v>
      </c>
      <c r="AU14" s="113" t="s">
        <v>16246</v>
      </c>
      <c r="AV14" s="113" t="s">
        <v>16247</v>
      </c>
      <c r="AW14" s="114" t="s">
        <v>16244</v>
      </c>
      <c r="AX14" s="115" t="s">
        <v>16245</v>
      </c>
      <c r="AY14" s="91" t="s">
        <v>16276</v>
      </c>
      <c r="BA14">
        <v>1</v>
      </c>
      <c r="BB14" s="574"/>
      <c r="BC14" s="643"/>
      <c r="BD14" s="643"/>
      <c r="BE14" s="643"/>
      <c r="BF14" s="574"/>
      <c r="BG14" s="574"/>
      <c r="BH14" s="574"/>
      <c r="BI14" s="574"/>
      <c r="BJ14" s="574"/>
      <c r="BK14" s="574"/>
      <c r="BL14" s="574"/>
      <c r="BM14" s="574"/>
      <c r="BN14" s="574"/>
      <c r="BO14" s="574"/>
      <c r="BP14" s="574"/>
      <c r="BQ14" s="574"/>
      <c r="BR14" s="574"/>
      <c r="BS14" s="574"/>
      <c r="BT14" s="574"/>
      <c r="BU14" s="574"/>
      <c r="BV14" s="574"/>
      <c r="BW14" s="574"/>
      <c r="BX14" s="574"/>
      <c r="BY14" s="574"/>
      <c r="BZ14" s="574"/>
      <c r="CA14" s="574"/>
      <c r="CB14" s="574"/>
      <c r="CC14" s="574"/>
      <c r="CD14" s="574"/>
      <c r="CE14" s="574"/>
      <c r="CF14" s="574"/>
      <c r="CG14" s="574"/>
      <c r="CH14" s="574"/>
      <c r="CI14" s="574"/>
      <c r="CJ14" s="574"/>
    </row>
    <row r="15" spans="1:88" ht="36.75" customHeight="1">
      <c r="A15" s="746"/>
      <c r="B15">
        <f>S15</f>
        <v>0</v>
      </c>
      <c r="C15" s="245"/>
      <c r="D15" s="245"/>
      <c r="E15" s="246"/>
      <c r="F15" s="246"/>
      <c r="G15" s="299"/>
      <c r="H15" s="299"/>
      <c r="I15" s="246"/>
      <c r="J15" s="247" t="s">
        <v>40</v>
      </c>
      <c r="K15" s="654"/>
      <c r="L15" s="654"/>
      <c r="M15" s="654"/>
      <c r="N15" s="655"/>
      <c r="O15" s="500"/>
      <c r="P15" s="500"/>
      <c r="Q15" s="116" t="str">
        <f>IF(ISERROR(VLOOKUP(O15,'GRADE CONVERSION'!$K$71:$L$88,2,FALSE)),"",VLOOKUP(O15,'GRADE CONVERSION'!$K$71:$L$88,2,FALSE))</f>
        <v/>
      </c>
      <c r="R15" s="641"/>
      <c r="S15" s="246"/>
      <c r="T15" s="641"/>
      <c r="U15" s="506" t="str">
        <f t="shared" ref="U15:U78" si="12">IF(AND(AA15="", COUNTA(C15:P15)&gt;0),"COMPLETE", IF(AND(AA15&lt;&gt;""),AA15, ""))</f>
        <v>Missing: Degree &amp; institution,  Bachelor name,  Year, Term, Code, Title,Level, Transcript credits, McGill equiv. credits,</v>
      </c>
      <c r="V15" s="641"/>
      <c r="W15" s="649"/>
      <c r="Y15" s="227">
        <f>C15</f>
        <v>0</v>
      </c>
      <c r="Z15" s="95">
        <f>COUNTIFS(C15:P15," ")</f>
        <v>0</v>
      </c>
      <c r="AA15" s="26" t="str">
        <f>IF(AD15="Complete","",IF(OR(C15="",D15="",E15="",F15="",G15="",H15="",I15="",J15="",OR(K15="",L15="",M15=""),N15="",O15="",P15=""),"Missing: ","")&amp;IF(C15="","Degree &amp; institution, ","")&amp;IF(D15=""," Bachelor name, ","")&amp;IF(E15=""," Year, ","")&amp;IF(F15="","Term, ","")&amp;IF(G15="","Code, ","")&amp;IF(H15="","Title,","")&amp;IF(I15="","Level,","")&amp;IF(J15="","Status ,","")&amp;IF(AND(K15="",L15="",M15="",OR(J15="GR (Graded)", J15="RT (Retaken)")),"Transcript grade,","")&amp;IF(N15=""," Transcript credits,","")&amp;IF(AND(O15="",OR(J15="GR (Graded)", J15="RT (Retaken)"))," McGIll equiv. grade,","")&amp;IF(P15=""," McGill equiv. credits,",""))</f>
        <v>Missing: Degree &amp; institution,  Bachelor name,  Year, Term, Code, Title,Level, Transcript credits, McGill equiv. credits,</v>
      </c>
      <c r="AB15" s="117">
        <f t="shared" ref="AB15" si="13">IF(ISERROR(VLOOKUP(J15,$AS$30:$AT$34, 2,FALSE)), 0,VLOOKUP(J15,$AS$30:$AT$34, 2,FALSE))</f>
        <v>0</v>
      </c>
      <c r="AC15" s="96">
        <f>COUNTA(K15:M15)</f>
        <v>0</v>
      </c>
      <c r="AD15" s="118" t="str">
        <f>IF(OR(COUNTA(C15:P15)-Z15=0,AND(COUNTA(C15:J15)=8, COUNTA(K15:N15)&gt;AB15, COUNTA(N15:P15)=3), AND(COUNTA(C15:J15)=8,OR(J15="IP (In Progress)",J15="NG (No Grade)"), COUNTA(K15:N15)&gt;=AB15, COUNTA(O15:P15)&gt;=AB15)),"COMPLETE","INCOMPLETE")</f>
        <v>INCOMPLETE</v>
      </c>
      <c r="AE15" s="119" t="str">
        <f>IF(OR(ISERROR(K15*AG15), ISBLANK(K15)), "", K15*AG15)</f>
        <v/>
      </c>
      <c r="AF15" s="119" t="str">
        <f>IF(OR(ISERROR(VLOOKUP(L15,'GRADE CONVERSION'!$K$38:$N$55,4,FALSE)*AG15), ISBLANK(L15)), "", VLOOKUP(L15,'GRADE CONVERSION'!$K$38:$N$55,4,FALSE)*AG15)</f>
        <v/>
      </c>
      <c r="AG15" s="119">
        <f>N15</f>
        <v>0</v>
      </c>
      <c r="AH15" s="120">
        <f>M15</f>
        <v>0</v>
      </c>
      <c r="AI15" s="120">
        <f>IF(ISERROR(AH15*AG15), "", AH15*AG15)</f>
        <v>0</v>
      </c>
      <c r="AJ15" s="362" t="str">
        <f>E15&amp;F15</f>
        <v/>
      </c>
      <c r="AK15" s="108" t="str">
        <f>IF(OR(AJ15="2019-2020Winter",AJ15="2019-2020Full-Year Course"), "NG (No Grade)", J15)</f>
        <v>IP (In Progress)</v>
      </c>
      <c r="AL15" s="121">
        <f t="shared" ref="AL15" si="14">P15</f>
        <v>0</v>
      </c>
      <c r="AM15" s="121" t="str">
        <f t="shared" ref="AM15" si="15">Q15</f>
        <v/>
      </c>
      <c r="AN15" s="121" t="str">
        <f>IF(ISERROR(AM15*AL15), "", AM15*AL15)</f>
        <v/>
      </c>
      <c r="AO15" s="108"/>
      <c r="AP15" s="59" t="s">
        <v>16742</v>
      </c>
      <c r="AQ15" s="81" t="s">
        <v>6</v>
      </c>
      <c r="AR15" s="57" t="s">
        <v>16099</v>
      </c>
      <c r="AS15" s="122" t="s">
        <v>176</v>
      </c>
      <c r="AT15" s="55" t="s">
        <v>54</v>
      </c>
      <c r="AU15" s="60" t="str">
        <f>IF(ISBLANK(E15),"",RIGHT(E15, 4)*1)</f>
        <v/>
      </c>
      <c r="AV15" s="123">
        <f>D15</f>
        <v>0</v>
      </c>
      <c r="AW15" s="124">
        <f>MAXA(AU15:AU234)</f>
        <v>0</v>
      </c>
      <c r="AX15" s="125" t="str">
        <f>IFERROR(VLOOKUP(AW15,AU15:AV234,2,FALSE),"")</f>
        <v/>
      </c>
      <c r="AY15" s="101">
        <f>COUNTIFS(DEGREE_TYPE,"Bachelor",'USER FORM2'!$N$10:$N$21,"PROGRAM GRADUATED")+COUNTIFS(DEGREE_TYPE,"Bachelor",'USER FORM2'!$N$10:$N$21,"PROGRAM IN PROGRESS")</f>
        <v>0</v>
      </c>
      <c r="BA15">
        <v>1</v>
      </c>
      <c r="BB15" s="574"/>
      <c r="BC15" s="643"/>
      <c r="BD15" s="643"/>
      <c r="BE15" s="643"/>
      <c r="BF15" s="574"/>
      <c r="BG15" s="574"/>
      <c r="BH15" s="574"/>
      <c r="BI15" s="574"/>
      <c r="BJ15" s="574"/>
      <c r="BK15" s="574"/>
      <c r="BL15" s="574"/>
      <c r="BM15" s="574"/>
      <c r="BN15" s="574"/>
      <c r="BO15" s="574"/>
      <c r="BP15" s="574"/>
      <c r="BQ15" s="574"/>
      <c r="BR15" s="574"/>
      <c r="BS15" s="574"/>
      <c r="BT15" s="574"/>
      <c r="BU15" s="574"/>
      <c r="BV15" s="574"/>
      <c r="BW15" s="574"/>
      <c r="BX15" s="574"/>
      <c r="BY15" s="574"/>
      <c r="BZ15" s="574"/>
      <c r="CA15" s="574"/>
      <c r="CB15" s="574"/>
      <c r="CC15" s="574"/>
      <c r="CD15" s="574"/>
      <c r="CE15" s="574"/>
      <c r="CF15" s="574"/>
      <c r="CG15" s="574"/>
      <c r="CH15" s="574"/>
      <c r="CI15" s="574"/>
      <c r="CJ15" s="574"/>
    </row>
    <row r="16" spans="1:88" ht="36.75" customHeight="1">
      <c r="A16" s="746"/>
      <c r="B16">
        <f t="shared" ref="B16:B79" si="16">S16</f>
        <v>0</v>
      </c>
      <c r="C16" s="245"/>
      <c r="D16" s="245"/>
      <c r="E16" s="246"/>
      <c r="F16" s="246"/>
      <c r="G16" s="299"/>
      <c r="H16" s="299"/>
      <c r="I16" s="246"/>
      <c r="J16" s="247"/>
      <c r="K16" s="654"/>
      <c r="L16" s="654"/>
      <c r="M16" s="654"/>
      <c r="N16" s="655"/>
      <c r="O16" s="500"/>
      <c r="P16" s="500"/>
      <c r="Q16" s="116" t="str">
        <f>IF(ISERROR(VLOOKUP(O16,'GRADE CONVERSION'!$K$71:$L$88,2,FALSE)),"",VLOOKUP(O16,'GRADE CONVERSION'!$K$71:$L$88,2,FALSE))</f>
        <v/>
      </c>
      <c r="R16" s="641"/>
      <c r="S16" s="246"/>
      <c r="T16" s="641"/>
      <c r="U16" s="507" t="str">
        <f t="shared" si="12"/>
        <v/>
      </c>
      <c r="V16" s="641"/>
      <c r="W16" s="649"/>
      <c r="Y16" s="227">
        <f t="shared" ref="Y16:Y79" si="17">C16</f>
        <v>0</v>
      </c>
      <c r="Z16" s="95">
        <f t="shared" ref="Z16:Z79" si="18">COUNTIFS(C16:P16," ")</f>
        <v>0</v>
      </c>
      <c r="AA16" s="26" t="str">
        <f t="shared" ref="AA16:AA79" si="19">IF(AD16="Complete","",IF(OR(C16="",D16="",E16="",F16="",G16="",H16="",I16="",J16="",OR(K16="",L16="",M16=""),N16="",O16="",P16=""),"Missing: ","")&amp;IF(C16="","Degree &amp; institution, ","")&amp;IF(D16=""," Bachelor name, ","")&amp;IF(E16=""," Year, ","")&amp;IF(F16="","Term, ","")&amp;IF(G16="","Code, ","")&amp;IF(H16="","Title,","")&amp;IF(I16="","Level,","")&amp;IF(J16="","Status ,","")&amp;IF(AND(K16="",L16="",M16="",OR(J16="GR (Graded)", J16="RT (Retaken)")),"Transcript grade,","")&amp;IF(N16=""," Transcript credits,","")&amp;IF(AND(O16="",OR(J16="GR (Graded)", J16="RT (Retaken)"))," McGIll equiv. grade,","")&amp;IF(P16=""," McGill equiv. credits,",""))</f>
        <v/>
      </c>
      <c r="AB16" s="117">
        <f t="shared" ref="AB16:AB79" si="20">IF(ISERROR(VLOOKUP(J16,$AS$30:$AT$34, 2,FALSE)), 0,VLOOKUP(J16,$AS$30:$AT$34, 2,FALSE))</f>
        <v>0</v>
      </c>
      <c r="AC16" s="96">
        <f t="shared" ref="AC16:AC79" si="21">COUNTA(K16:M16)</f>
        <v>0</v>
      </c>
      <c r="AD16" s="118" t="str">
        <f t="shared" ref="AD16:AD79" si="22">IF(OR(COUNTA(C16:P16)-Z16=0,AND(COUNTA(C16:J16)=8, COUNTA(K16:N16)&gt;AB16, COUNTA(N16:P16)=3), AND(COUNTA(C16:J16)=8,OR(J16="IP (In Progress)",J16="NG (No Grade)"), COUNTA(K16:N16)&gt;=AB16, COUNTA(O16:P16)&gt;=AB16)),"COMPLETE","INCOMPLETE")</f>
        <v>COMPLETE</v>
      </c>
      <c r="AE16" s="119" t="str">
        <f t="shared" ref="AE16:AE79" si="23">IF(OR(ISERROR(K16*AG16), ISBLANK(K16)), "", K16*AG16)</f>
        <v/>
      </c>
      <c r="AF16" s="119" t="str">
        <f>IF(OR(ISERROR(VLOOKUP(L16,'GRADE CONVERSION'!$K$38:$N$55,4,FALSE)*AG16), ISBLANK(L16)), "", VLOOKUP(L16,'GRADE CONVERSION'!$K$38:$N$55,4,FALSE)*AG16)</f>
        <v/>
      </c>
      <c r="AG16" s="119">
        <f t="shared" ref="AG16:AG79" si="24">N16</f>
        <v>0</v>
      </c>
      <c r="AH16" s="120">
        <f t="shared" ref="AH16:AH79" si="25">M16</f>
        <v>0</v>
      </c>
      <c r="AI16" s="120">
        <f t="shared" ref="AI16:AI79" si="26">IF(ISERROR(AH16*AG16), "", AH16*AG16)</f>
        <v>0</v>
      </c>
      <c r="AJ16" s="362" t="str">
        <f t="shared" ref="AJ16:AJ79" si="27">E16&amp;F16</f>
        <v/>
      </c>
      <c r="AK16" s="108">
        <f t="shared" ref="AK16:AK79" si="28">IF(OR(AJ16="2019-2020Winter",AJ16="2019-2020Full-Year Course"), "NG (No Grade)", J16)</f>
        <v>0</v>
      </c>
      <c r="AL16" s="121">
        <f t="shared" ref="AL16:AL79" si="29">P16</f>
        <v>0</v>
      </c>
      <c r="AM16" s="121" t="str">
        <f t="shared" ref="AM16:AM79" si="30">Q16</f>
        <v/>
      </c>
      <c r="AN16" s="121" t="str">
        <f t="shared" ref="AN16:AN79" si="31">IF(ISERROR(AM16*AL16), "", AM16*AL16)</f>
        <v/>
      </c>
      <c r="AO16" s="108"/>
      <c r="AP16" s="57" t="s">
        <v>16741</v>
      </c>
      <c r="AQ16" s="81" t="s">
        <v>20</v>
      </c>
      <c r="AR16" s="57" t="s">
        <v>16100</v>
      </c>
      <c r="AS16" s="122" t="s">
        <v>203</v>
      </c>
      <c r="AT16" s="55" t="s">
        <v>49</v>
      </c>
      <c r="AU16" s="60" t="str">
        <f t="shared" ref="AU16:AU79" si="32">IF(ISBLANK(E16),"",RIGHT(E16, 4)*1)</f>
        <v/>
      </c>
      <c r="AV16" s="123">
        <f t="shared" ref="AV16:AV79" si="33">D16</f>
        <v>0</v>
      </c>
      <c r="BA16">
        <v>1</v>
      </c>
      <c r="BB16" s="643"/>
      <c r="BC16" s="643"/>
      <c r="BD16" s="643"/>
      <c r="BE16" s="643"/>
      <c r="BF16" s="574"/>
      <c r="BG16" s="574"/>
      <c r="BH16" s="574"/>
      <c r="BI16" s="574"/>
      <c r="BJ16" s="574"/>
      <c r="BK16" s="574"/>
      <c r="BL16" s="574"/>
      <c r="BM16" s="574"/>
      <c r="BN16" s="574"/>
      <c r="BO16" s="574"/>
      <c r="BP16" s="574"/>
      <c r="BQ16" s="574"/>
      <c r="BR16" s="574"/>
      <c r="BS16" s="574"/>
      <c r="BT16" s="574"/>
      <c r="BU16" s="574"/>
      <c r="BV16" s="574"/>
      <c r="BW16" s="574"/>
      <c r="BX16" s="574"/>
      <c r="BY16" s="574"/>
      <c r="BZ16" s="574"/>
      <c r="CA16" s="574"/>
      <c r="CB16" s="574"/>
      <c r="CC16" s="574"/>
      <c r="CD16" s="574"/>
      <c r="CE16" s="574"/>
      <c r="CF16" s="574"/>
      <c r="CG16" s="574"/>
      <c r="CH16" s="574"/>
      <c r="CI16" s="574"/>
      <c r="CJ16" s="574"/>
    </row>
    <row r="17" spans="1:88" ht="36.75" customHeight="1">
      <c r="A17" s="746"/>
      <c r="B17">
        <f t="shared" si="16"/>
        <v>0</v>
      </c>
      <c r="C17" s="245"/>
      <c r="D17" s="245"/>
      <c r="E17" s="246"/>
      <c r="F17" s="246"/>
      <c r="G17" s="299"/>
      <c r="H17" s="299"/>
      <c r="I17" s="246"/>
      <c r="J17" s="247"/>
      <c r="K17" s="654"/>
      <c r="L17" s="654"/>
      <c r="M17" s="654"/>
      <c r="N17" s="655"/>
      <c r="O17" s="500"/>
      <c r="P17" s="500"/>
      <c r="Q17" s="116" t="str">
        <f>IF(ISERROR(VLOOKUP(O17,'GRADE CONVERSION'!$K$71:$L$88,2,FALSE)),"",VLOOKUP(O17,'GRADE CONVERSION'!$K$71:$L$88,2,FALSE))</f>
        <v/>
      </c>
      <c r="R17" s="641"/>
      <c r="S17" s="246"/>
      <c r="T17" s="641"/>
      <c r="U17" s="507" t="str">
        <f t="shared" si="12"/>
        <v/>
      </c>
      <c r="V17" s="641"/>
      <c r="W17" s="649"/>
      <c r="Y17" s="227">
        <f t="shared" si="17"/>
        <v>0</v>
      </c>
      <c r="Z17" s="95">
        <f t="shared" si="18"/>
        <v>0</v>
      </c>
      <c r="AA17" s="26" t="str">
        <f t="shared" si="19"/>
        <v/>
      </c>
      <c r="AB17" s="117">
        <f t="shared" si="20"/>
        <v>0</v>
      </c>
      <c r="AC17" s="96">
        <f t="shared" si="21"/>
        <v>0</v>
      </c>
      <c r="AD17" s="118" t="str">
        <f t="shared" si="22"/>
        <v>COMPLETE</v>
      </c>
      <c r="AE17" s="119" t="str">
        <f t="shared" si="23"/>
        <v/>
      </c>
      <c r="AF17" s="119" t="str">
        <f>IF(OR(ISERROR(VLOOKUP(L17,'GRADE CONVERSION'!$K$38:$N$55,4,FALSE)*AG17), ISBLANK(L17)), "", VLOOKUP(L17,'GRADE CONVERSION'!$K$38:$N$55,4,FALSE)*AG17)</f>
        <v/>
      </c>
      <c r="AG17" s="119">
        <f t="shared" si="24"/>
        <v>0</v>
      </c>
      <c r="AH17" s="120">
        <f t="shared" si="25"/>
        <v>0</v>
      </c>
      <c r="AI17" s="120">
        <f t="shared" si="26"/>
        <v>0</v>
      </c>
      <c r="AJ17" s="362" t="str">
        <f t="shared" si="27"/>
        <v/>
      </c>
      <c r="AK17" s="108">
        <f t="shared" si="28"/>
        <v>0</v>
      </c>
      <c r="AL17" s="121">
        <f t="shared" si="29"/>
        <v>0</v>
      </c>
      <c r="AM17" s="121" t="str">
        <f t="shared" si="30"/>
        <v/>
      </c>
      <c r="AN17" s="121" t="str">
        <f t="shared" si="31"/>
        <v/>
      </c>
      <c r="AO17" s="108"/>
      <c r="AP17" s="57" t="s">
        <v>16740</v>
      </c>
      <c r="AQ17" s="81" t="s">
        <v>40</v>
      </c>
      <c r="AR17" s="57" t="s">
        <v>16102</v>
      </c>
      <c r="AS17" s="122" t="s">
        <v>210</v>
      </c>
      <c r="AT17" s="55" t="s">
        <v>56</v>
      </c>
      <c r="AU17" s="60" t="str">
        <f t="shared" si="32"/>
        <v/>
      </c>
      <c r="AV17" s="123">
        <f t="shared" si="33"/>
        <v>0</v>
      </c>
      <c r="AX17" s="194" t="s">
        <v>16107</v>
      </c>
      <c r="AY17" s="197" t="str">
        <f>IF(INDEX($AE$2:$AE$13,MATCH(MAX($AX$2:$AX$13),$AX$2:$AX$13,0))="", AX15,INDEX($AE$2:$AE$13,MATCH(MAX($AX$2:$AX$13),$AX$2:$AX$13,0)))</f>
        <v/>
      </c>
      <c r="BA17">
        <v>1</v>
      </c>
      <c r="BB17" s="574"/>
      <c r="BC17" s="643"/>
      <c r="BD17" s="643"/>
      <c r="BE17" s="643"/>
      <c r="BF17" s="574"/>
      <c r="BG17" s="574"/>
      <c r="BH17" s="574"/>
      <c r="BI17" s="574"/>
      <c r="BJ17" s="574"/>
      <c r="BK17" s="574"/>
      <c r="BL17" s="574"/>
      <c r="BM17" s="574"/>
      <c r="BN17" s="574"/>
      <c r="BO17" s="574"/>
      <c r="BP17" s="574"/>
      <c r="BQ17" s="574"/>
      <c r="BR17" s="574"/>
      <c r="BS17" s="574"/>
      <c r="BT17" s="574"/>
      <c r="BU17" s="574"/>
      <c r="BV17" s="574"/>
      <c r="BW17" s="574"/>
      <c r="BX17" s="574"/>
      <c r="BY17" s="574"/>
      <c r="BZ17" s="574"/>
      <c r="CA17" s="574"/>
      <c r="CB17" s="574"/>
      <c r="CC17" s="574"/>
      <c r="CD17" s="574"/>
      <c r="CE17" s="574"/>
      <c r="CF17" s="574"/>
      <c r="CG17" s="574"/>
      <c r="CH17" s="574"/>
      <c r="CI17" s="574"/>
      <c r="CJ17" s="574"/>
    </row>
    <row r="18" spans="1:88" ht="36.75" customHeight="1">
      <c r="A18" s="746"/>
      <c r="B18">
        <f t="shared" si="16"/>
        <v>0</v>
      </c>
      <c r="C18" s="245"/>
      <c r="D18" s="245"/>
      <c r="E18" s="246"/>
      <c r="F18" s="246"/>
      <c r="G18" s="299"/>
      <c r="H18" s="299"/>
      <c r="I18" s="246"/>
      <c r="J18" s="247"/>
      <c r="K18" s="654"/>
      <c r="L18" s="654"/>
      <c r="M18" s="654"/>
      <c r="N18" s="655"/>
      <c r="O18" s="500"/>
      <c r="P18" s="500"/>
      <c r="Q18" s="116" t="str">
        <f>IF(ISERROR(VLOOKUP(O18,'GRADE CONVERSION'!$K$71:$L$88,2,FALSE)),"",VLOOKUP(O18,'GRADE CONVERSION'!$K$71:$L$88,2,FALSE))</f>
        <v/>
      </c>
      <c r="R18" s="641"/>
      <c r="S18" s="246"/>
      <c r="T18" s="641"/>
      <c r="U18" s="507" t="str">
        <f t="shared" si="12"/>
        <v/>
      </c>
      <c r="V18" s="641"/>
      <c r="W18" s="649"/>
      <c r="Y18" s="227">
        <f t="shared" si="17"/>
        <v>0</v>
      </c>
      <c r="Z18" s="95">
        <f t="shared" si="18"/>
        <v>0</v>
      </c>
      <c r="AA18" s="26" t="str">
        <f t="shared" si="19"/>
        <v/>
      </c>
      <c r="AB18" s="117">
        <f t="shared" si="20"/>
        <v>0</v>
      </c>
      <c r="AC18" s="96">
        <f t="shared" si="21"/>
        <v>0</v>
      </c>
      <c r="AD18" s="118" t="str">
        <f t="shared" si="22"/>
        <v>COMPLETE</v>
      </c>
      <c r="AE18" s="119" t="str">
        <f t="shared" si="23"/>
        <v/>
      </c>
      <c r="AF18" s="119" t="str">
        <f>IF(OR(ISERROR(VLOOKUP(L18,'GRADE CONVERSION'!$K$38:$N$55,4,FALSE)*AG18), ISBLANK(L18)), "", VLOOKUP(L18,'GRADE CONVERSION'!$K$38:$N$55,4,FALSE)*AG18)</f>
        <v/>
      </c>
      <c r="AG18" s="119">
        <f t="shared" si="24"/>
        <v>0</v>
      </c>
      <c r="AH18" s="120">
        <f t="shared" si="25"/>
        <v>0</v>
      </c>
      <c r="AI18" s="120">
        <f t="shared" si="26"/>
        <v>0</v>
      </c>
      <c r="AJ18" s="362" t="str">
        <f t="shared" si="27"/>
        <v/>
      </c>
      <c r="AK18" s="108">
        <f t="shared" si="28"/>
        <v>0</v>
      </c>
      <c r="AL18" s="121">
        <f t="shared" si="29"/>
        <v>0</v>
      </c>
      <c r="AM18" s="121" t="str">
        <f t="shared" si="30"/>
        <v/>
      </c>
      <c r="AN18" s="121" t="str">
        <f t="shared" si="31"/>
        <v/>
      </c>
      <c r="AO18" s="108"/>
      <c r="AP18" s="57" t="s">
        <v>16693</v>
      </c>
      <c r="AQ18" s="81" t="s">
        <v>436</v>
      </c>
      <c r="AR18" s="57" t="s">
        <v>16101</v>
      </c>
      <c r="AS18" s="122" t="s">
        <v>177</v>
      </c>
      <c r="AT18" s="55" t="s">
        <v>56</v>
      </c>
      <c r="AU18" s="60" t="str">
        <f t="shared" si="32"/>
        <v/>
      </c>
      <c r="AV18" s="123">
        <f t="shared" si="33"/>
        <v>0</v>
      </c>
      <c r="AX18" s="195" t="s">
        <v>16165</v>
      </c>
      <c r="AY18" s="198" t="str">
        <f>VLOOKUP($AY$17,$AE$2:$AX$13,8,FALSE)</f>
        <v/>
      </c>
      <c r="BA18">
        <v>1</v>
      </c>
      <c r="BB18" s="574"/>
      <c r="BC18" s="643"/>
      <c r="BD18" s="643"/>
      <c r="BE18" s="643"/>
      <c r="BF18" s="574"/>
      <c r="BG18" s="574"/>
      <c r="BH18" s="574"/>
      <c r="BI18" s="574"/>
      <c r="BJ18" s="574"/>
      <c r="BK18" s="574"/>
      <c r="BL18" s="574"/>
      <c r="BM18" s="574"/>
      <c r="BN18" s="574"/>
      <c r="BO18" s="574"/>
      <c r="BP18" s="574"/>
      <c r="BQ18" s="574"/>
      <c r="BR18" s="574"/>
      <c r="BS18" s="574"/>
      <c r="BT18" s="574"/>
      <c r="BU18" s="574"/>
      <c r="BV18" s="574"/>
      <c r="BW18" s="574"/>
      <c r="BX18" s="574"/>
      <c r="BY18" s="574"/>
      <c r="BZ18" s="574"/>
      <c r="CA18" s="574"/>
      <c r="CB18" s="574"/>
      <c r="CC18" s="574"/>
      <c r="CD18" s="574"/>
      <c r="CE18" s="574"/>
      <c r="CF18" s="574"/>
      <c r="CG18" s="574"/>
      <c r="CH18" s="574"/>
      <c r="CI18" s="574"/>
      <c r="CJ18" s="574"/>
    </row>
    <row r="19" spans="1:88" ht="36.75" customHeight="1">
      <c r="A19" s="746"/>
      <c r="B19">
        <f t="shared" si="16"/>
        <v>0</v>
      </c>
      <c r="C19" s="245"/>
      <c r="D19" s="245"/>
      <c r="E19" s="246"/>
      <c r="F19" s="246"/>
      <c r="G19" s="299"/>
      <c r="H19" s="299"/>
      <c r="I19" s="246"/>
      <c r="J19" s="247"/>
      <c r="K19" s="654"/>
      <c r="L19" s="654"/>
      <c r="M19" s="654"/>
      <c r="N19" s="655"/>
      <c r="O19" s="500"/>
      <c r="P19" s="500"/>
      <c r="Q19" s="116" t="str">
        <f>IF(ISERROR(VLOOKUP(O19,'GRADE CONVERSION'!$K$71:$L$88,2,FALSE)),"",VLOOKUP(O19,'GRADE CONVERSION'!$K$71:$L$88,2,FALSE))</f>
        <v/>
      </c>
      <c r="R19" s="641"/>
      <c r="S19" s="246"/>
      <c r="T19" s="641"/>
      <c r="U19" s="507" t="str">
        <f t="shared" si="12"/>
        <v/>
      </c>
      <c r="V19" s="641"/>
      <c r="W19" s="649"/>
      <c r="Y19" s="227">
        <f t="shared" si="17"/>
        <v>0</v>
      </c>
      <c r="Z19" s="95">
        <f t="shared" si="18"/>
        <v>0</v>
      </c>
      <c r="AA19" s="26" t="str">
        <f t="shared" si="19"/>
        <v/>
      </c>
      <c r="AB19" s="117">
        <f t="shared" si="20"/>
        <v>0</v>
      </c>
      <c r="AC19" s="96">
        <f t="shared" si="21"/>
        <v>0</v>
      </c>
      <c r="AD19" s="118" t="str">
        <f t="shared" si="22"/>
        <v>COMPLETE</v>
      </c>
      <c r="AE19" s="119" t="str">
        <f t="shared" si="23"/>
        <v/>
      </c>
      <c r="AF19" s="119" t="str">
        <f>IF(OR(ISERROR(VLOOKUP(L19,'GRADE CONVERSION'!$K$38:$N$55,4,FALSE)*AG19), ISBLANK(L19)), "", VLOOKUP(L19,'GRADE CONVERSION'!$K$38:$N$55,4,FALSE)*AG19)</f>
        <v/>
      </c>
      <c r="AG19" s="119">
        <f t="shared" si="24"/>
        <v>0</v>
      </c>
      <c r="AH19" s="120">
        <f t="shared" si="25"/>
        <v>0</v>
      </c>
      <c r="AI19" s="120">
        <f t="shared" si="26"/>
        <v>0</v>
      </c>
      <c r="AJ19" s="362" t="str">
        <f t="shared" si="27"/>
        <v/>
      </c>
      <c r="AK19" s="108">
        <f t="shared" si="28"/>
        <v>0</v>
      </c>
      <c r="AL19" s="121">
        <f t="shared" si="29"/>
        <v>0</v>
      </c>
      <c r="AM19" s="121" t="str">
        <f t="shared" si="30"/>
        <v/>
      </c>
      <c r="AN19" s="121" t="str">
        <f t="shared" si="31"/>
        <v/>
      </c>
      <c r="AO19" s="108"/>
      <c r="AP19" s="57" t="s">
        <v>16630</v>
      </c>
      <c r="AQ19" s="81"/>
      <c r="AR19" s="57" t="s">
        <v>16103</v>
      </c>
      <c r="AS19" s="122" t="s">
        <v>202</v>
      </c>
      <c r="AT19" s="55" t="s">
        <v>56</v>
      </c>
      <c r="AU19" s="60" t="str">
        <f t="shared" si="32"/>
        <v/>
      </c>
      <c r="AV19" s="123">
        <f t="shared" si="33"/>
        <v>0</v>
      </c>
      <c r="AX19" s="195" t="s">
        <v>16310</v>
      </c>
      <c r="AY19" s="255" t="str">
        <f>IFERROR(ROUND(VLOOKUP($AY$17,$AE$2:$AX$13,11,FALSE),2),"")</f>
        <v/>
      </c>
      <c r="BA19">
        <v>1</v>
      </c>
      <c r="BB19" s="574"/>
      <c r="BC19" s="643"/>
      <c r="BD19" s="643"/>
      <c r="BE19" s="643"/>
      <c r="BF19" s="574"/>
      <c r="BG19" s="574"/>
      <c r="BH19" s="574"/>
      <c r="BI19" s="574"/>
      <c r="BJ19" s="574"/>
      <c r="BK19" s="574"/>
      <c r="BL19" s="574"/>
      <c r="BM19" s="574"/>
      <c r="BN19" s="574"/>
      <c r="BO19" s="574"/>
      <c r="BP19" s="574"/>
      <c r="BQ19" s="574"/>
      <c r="BR19" s="574"/>
      <c r="BS19" s="574"/>
      <c r="BT19" s="574"/>
      <c r="BU19" s="574"/>
      <c r="BV19" s="574"/>
      <c r="BW19" s="574"/>
      <c r="BX19" s="574"/>
      <c r="BY19" s="574"/>
      <c r="BZ19" s="574"/>
      <c r="CA19" s="574"/>
      <c r="CB19" s="574"/>
      <c r="CC19" s="574"/>
      <c r="CD19" s="574"/>
      <c r="CE19" s="574"/>
      <c r="CF19" s="574"/>
      <c r="CG19" s="574"/>
      <c r="CH19" s="574"/>
      <c r="CI19" s="574"/>
      <c r="CJ19" s="574"/>
    </row>
    <row r="20" spans="1:88" ht="36.75" customHeight="1">
      <c r="A20" s="746"/>
      <c r="B20">
        <f t="shared" si="16"/>
        <v>0</v>
      </c>
      <c r="C20" s="245"/>
      <c r="D20" s="245"/>
      <c r="E20" s="246"/>
      <c r="F20" s="246"/>
      <c r="G20" s="299"/>
      <c r="H20" s="299"/>
      <c r="I20" s="246"/>
      <c r="J20" s="247"/>
      <c r="K20" s="654"/>
      <c r="L20" s="654"/>
      <c r="M20" s="654"/>
      <c r="N20" s="655"/>
      <c r="O20" s="500"/>
      <c r="P20" s="500"/>
      <c r="Q20" s="116" t="str">
        <f>IF(ISERROR(VLOOKUP(O20,'GRADE CONVERSION'!$K$71:$L$88,2,FALSE)),"",VLOOKUP(O20,'GRADE CONVERSION'!$K$71:$L$88,2,FALSE))</f>
        <v/>
      </c>
      <c r="R20" s="641"/>
      <c r="S20" s="246"/>
      <c r="T20" s="641"/>
      <c r="U20" s="507" t="str">
        <f t="shared" si="12"/>
        <v/>
      </c>
      <c r="V20" s="641"/>
      <c r="W20" s="649"/>
      <c r="Y20" s="227">
        <f t="shared" si="17"/>
        <v>0</v>
      </c>
      <c r="Z20" s="95">
        <f t="shared" si="18"/>
        <v>0</v>
      </c>
      <c r="AA20" s="26" t="str">
        <f t="shared" si="19"/>
        <v/>
      </c>
      <c r="AB20" s="117">
        <f t="shared" si="20"/>
        <v>0</v>
      </c>
      <c r="AC20" s="96">
        <f t="shared" si="21"/>
        <v>0</v>
      </c>
      <c r="AD20" s="118" t="str">
        <f t="shared" si="22"/>
        <v>COMPLETE</v>
      </c>
      <c r="AE20" s="119" t="str">
        <f t="shared" si="23"/>
        <v/>
      </c>
      <c r="AF20" s="119" t="str">
        <f>IF(OR(ISERROR(VLOOKUP(L20,'GRADE CONVERSION'!$K$38:$N$55,4,FALSE)*AG20), ISBLANK(L20)), "", VLOOKUP(L20,'GRADE CONVERSION'!$K$38:$N$55,4,FALSE)*AG20)</f>
        <v/>
      </c>
      <c r="AG20" s="119">
        <f t="shared" si="24"/>
        <v>0</v>
      </c>
      <c r="AH20" s="120">
        <f t="shared" si="25"/>
        <v>0</v>
      </c>
      <c r="AI20" s="120">
        <f t="shared" si="26"/>
        <v>0</v>
      </c>
      <c r="AJ20" s="362" t="str">
        <f t="shared" si="27"/>
        <v/>
      </c>
      <c r="AK20" s="108">
        <f t="shared" si="28"/>
        <v>0</v>
      </c>
      <c r="AL20" s="121">
        <f t="shared" si="29"/>
        <v>0</v>
      </c>
      <c r="AM20" s="121" t="str">
        <f t="shared" si="30"/>
        <v/>
      </c>
      <c r="AN20" s="121" t="str">
        <f t="shared" si="31"/>
        <v/>
      </c>
      <c r="AO20" s="108"/>
      <c r="AP20" s="57" t="s">
        <v>16549</v>
      </c>
      <c r="AQ20" s="54"/>
      <c r="AR20" s="57" t="s">
        <v>16104</v>
      </c>
      <c r="AS20" s="122" t="s">
        <v>178</v>
      </c>
      <c r="AT20" s="55" t="s">
        <v>726</v>
      </c>
      <c r="AU20" s="60" t="str">
        <f t="shared" si="32"/>
        <v/>
      </c>
      <c r="AV20" s="123">
        <f t="shared" si="33"/>
        <v>0</v>
      </c>
      <c r="AX20" s="195" t="s">
        <v>16153</v>
      </c>
      <c r="AY20" s="198" t="str">
        <f>VLOOKUP($AY$17,$AE$2:$AX13,4,FALSE)</f>
        <v/>
      </c>
      <c r="BA20">
        <v>1</v>
      </c>
      <c r="BB20" s="574"/>
      <c r="BC20" s="643"/>
      <c r="BD20" s="643"/>
      <c r="BE20" s="643"/>
      <c r="BF20" s="574"/>
      <c r="BG20" s="574"/>
      <c r="BH20" s="574"/>
      <c r="BI20" s="574"/>
      <c r="BJ20" s="574"/>
      <c r="BK20" s="574"/>
      <c r="BL20" s="574"/>
      <c r="BM20" s="574"/>
      <c r="BN20" s="574"/>
      <c r="BO20" s="574"/>
      <c r="BP20" s="574"/>
      <c r="BQ20" s="574"/>
      <c r="BR20" s="574"/>
      <c r="BS20" s="574"/>
      <c r="BT20" s="574"/>
      <c r="BU20" s="574"/>
      <c r="BV20" s="574"/>
      <c r="BW20" s="574"/>
      <c r="BX20" s="574"/>
      <c r="BY20" s="574"/>
      <c r="BZ20" s="574"/>
      <c r="CA20" s="574"/>
      <c r="CB20" s="574"/>
      <c r="CC20" s="574"/>
      <c r="CD20" s="574"/>
      <c r="CE20" s="574"/>
      <c r="CF20" s="574"/>
      <c r="CG20" s="574"/>
      <c r="CH20" s="574"/>
      <c r="CI20" s="574"/>
      <c r="CJ20" s="574"/>
    </row>
    <row r="21" spans="1:88" ht="36.75" customHeight="1">
      <c r="A21" s="746"/>
      <c r="B21">
        <f t="shared" si="16"/>
        <v>0</v>
      </c>
      <c r="C21" s="245"/>
      <c r="D21" s="245"/>
      <c r="E21" s="246"/>
      <c r="F21" s="246"/>
      <c r="G21" s="299"/>
      <c r="H21" s="299"/>
      <c r="I21" s="246"/>
      <c r="J21" s="247"/>
      <c r="K21" s="654"/>
      <c r="L21" s="654"/>
      <c r="M21" s="654"/>
      <c r="N21" s="655"/>
      <c r="O21" s="500"/>
      <c r="P21" s="500"/>
      <c r="Q21" s="116" t="str">
        <f>IF(ISERROR(VLOOKUP(O21,'GRADE CONVERSION'!$K$71:$L$88,2,FALSE)),"",VLOOKUP(O21,'GRADE CONVERSION'!$K$71:$L$88,2,FALSE))</f>
        <v/>
      </c>
      <c r="R21" s="641"/>
      <c r="S21" s="246"/>
      <c r="T21" s="641"/>
      <c r="U21" s="507" t="str">
        <f t="shared" si="12"/>
        <v/>
      </c>
      <c r="V21" s="641"/>
      <c r="W21" s="649"/>
      <c r="Y21" s="227">
        <f t="shared" si="17"/>
        <v>0</v>
      </c>
      <c r="Z21" s="95">
        <f t="shared" si="18"/>
        <v>0</v>
      </c>
      <c r="AA21" s="26" t="str">
        <f t="shared" si="19"/>
        <v/>
      </c>
      <c r="AB21" s="117">
        <f t="shared" si="20"/>
        <v>0</v>
      </c>
      <c r="AC21" s="96">
        <f t="shared" si="21"/>
        <v>0</v>
      </c>
      <c r="AD21" s="118" t="str">
        <f t="shared" si="22"/>
        <v>COMPLETE</v>
      </c>
      <c r="AE21" s="119" t="str">
        <f t="shared" si="23"/>
        <v/>
      </c>
      <c r="AF21" s="119" t="str">
        <f>IF(OR(ISERROR(VLOOKUP(L21,'GRADE CONVERSION'!$K$38:$N$55,4,FALSE)*AG21), ISBLANK(L21)), "", VLOOKUP(L21,'GRADE CONVERSION'!$K$38:$N$55,4,FALSE)*AG21)</f>
        <v/>
      </c>
      <c r="AG21" s="119">
        <f t="shared" si="24"/>
        <v>0</v>
      </c>
      <c r="AH21" s="120">
        <f t="shared" si="25"/>
        <v>0</v>
      </c>
      <c r="AI21" s="120">
        <f t="shared" si="26"/>
        <v>0</v>
      </c>
      <c r="AJ21" s="362" t="str">
        <f t="shared" si="27"/>
        <v/>
      </c>
      <c r="AK21" s="108">
        <f t="shared" si="28"/>
        <v>0</v>
      </c>
      <c r="AL21" s="121">
        <f t="shared" si="29"/>
        <v>0</v>
      </c>
      <c r="AM21" s="121" t="str">
        <f t="shared" si="30"/>
        <v/>
      </c>
      <c r="AN21" s="121" t="str">
        <f t="shared" si="31"/>
        <v/>
      </c>
      <c r="AO21" s="108"/>
      <c r="AP21" s="57" t="s">
        <v>16445</v>
      </c>
      <c r="AR21" s="57"/>
      <c r="AS21" s="122" t="s">
        <v>179</v>
      </c>
      <c r="AT21" s="55" t="s">
        <v>727</v>
      </c>
      <c r="AU21" s="60" t="str">
        <f t="shared" si="32"/>
        <v/>
      </c>
      <c r="AV21" s="123">
        <f t="shared" si="33"/>
        <v>0</v>
      </c>
      <c r="AX21" s="195" t="s">
        <v>16411</v>
      </c>
      <c r="AY21" s="198" t="str">
        <f>VLOOKUP($AY$17,$AE$2:$AX13,6,FALSE)</f>
        <v/>
      </c>
      <c r="BA21">
        <v>1</v>
      </c>
      <c r="BB21" s="574"/>
      <c r="BC21" s="643"/>
      <c r="BD21" s="643"/>
      <c r="BE21" s="643"/>
      <c r="BF21" s="574"/>
      <c r="BG21" s="574"/>
      <c r="BH21" s="574"/>
      <c r="BI21" s="574"/>
      <c r="BJ21" s="574"/>
      <c r="BK21" s="574"/>
      <c r="BL21" s="574"/>
      <c r="BM21" s="574"/>
      <c r="BN21" s="574"/>
      <c r="BO21" s="574"/>
      <c r="BP21" s="574"/>
      <c r="BQ21" s="574"/>
      <c r="BR21" s="574"/>
      <c r="BS21" s="574"/>
      <c r="BT21" s="574"/>
      <c r="BU21" s="574"/>
      <c r="BV21" s="574"/>
      <c r="BW21" s="574"/>
      <c r="BX21" s="574"/>
      <c r="BY21" s="574"/>
      <c r="BZ21" s="574"/>
      <c r="CA21" s="574"/>
      <c r="CB21" s="574"/>
      <c r="CC21" s="574"/>
      <c r="CD21" s="574"/>
      <c r="CE21" s="574"/>
      <c r="CF21" s="574"/>
      <c r="CG21" s="574"/>
      <c r="CH21" s="574"/>
      <c r="CI21" s="574"/>
      <c r="CJ21" s="574"/>
    </row>
    <row r="22" spans="1:88" ht="36.75" customHeight="1">
      <c r="A22" s="746"/>
      <c r="B22">
        <f t="shared" si="16"/>
        <v>0</v>
      </c>
      <c r="C22" s="245"/>
      <c r="D22" s="245"/>
      <c r="E22" s="246"/>
      <c r="F22" s="246"/>
      <c r="G22" s="299"/>
      <c r="H22" s="299"/>
      <c r="I22" s="246"/>
      <c r="J22" s="247"/>
      <c r="K22" s="654"/>
      <c r="L22" s="654"/>
      <c r="M22" s="654"/>
      <c r="N22" s="655"/>
      <c r="O22" s="500"/>
      <c r="P22" s="500"/>
      <c r="Q22" s="116" t="str">
        <f>IF(ISERROR(VLOOKUP(O22,'GRADE CONVERSION'!$K$71:$L$88,2,FALSE)),"",VLOOKUP(O22,'GRADE CONVERSION'!$K$71:$L$88,2,FALSE))</f>
        <v/>
      </c>
      <c r="R22" s="641"/>
      <c r="S22" s="246"/>
      <c r="T22" s="641"/>
      <c r="U22" s="507" t="str">
        <f t="shared" si="12"/>
        <v/>
      </c>
      <c r="V22" s="641"/>
      <c r="W22" s="649"/>
      <c r="Y22" s="227">
        <f t="shared" si="17"/>
        <v>0</v>
      </c>
      <c r="Z22" s="95">
        <f t="shared" si="18"/>
        <v>0</v>
      </c>
      <c r="AA22" s="26" t="str">
        <f t="shared" si="19"/>
        <v/>
      </c>
      <c r="AB22" s="117">
        <f t="shared" si="20"/>
        <v>0</v>
      </c>
      <c r="AC22" s="96">
        <f t="shared" si="21"/>
        <v>0</v>
      </c>
      <c r="AD22" s="118" t="str">
        <f t="shared" si="22"/>
        <v>COMPLETE</v>
      </c>
      <c r="AE22" s="119" t="str">
        <f t="shared" si="23"/>
        <v/>
      </c>
      <c r="AF22" s="119" t="str">
        <f>IF(OR(ISERROR(VLOOKUP(L22,'GRADE CONVERSION'!$K$38:$N$55,4,FALSE)*AG22), ISBLANK(L22)), "", VLOOKUP(L22,'GRADE CONVERSION'!$K$38:$N$55,4,FALSE)*AG22)</f>
        <v/>
      </c>
      <c r="AG22" s="119">
        <f t="shared" si="24"/>
        <v>0</v>
      </c>
      <c r="AH22" s="120">
        <f t="shared" si="25"/>
        <v>0</v>
      </c>
      <c r="AI22" s="120">
        <f t="shared" si="26"/>
        <v>0</v>
      </c>
      <c r="AJ22" s="362" t="str">
        <f t="shared" si="27"/>
        <v/>
      </c>
      <c r="AK22" s="108">
        <f t="shared" si="28"/>
        <v>0</v>
      </c>
      <c r="AL22" s="121">
        <f t="shared" si="29"/>
        <v>0</v>
      </c>
      <c r="AM22" s="121" t="str">
        <f t="shared" si="30"/>
        <v/>
      </c>
      <c r="AN22" s="121" t="str">
        <f t="shared" si="31"/>
        <v/>
      </c>
      <c r="AO22" s="108"/>
      <c r="AP22" s="57" t="s">
        <v>16377</v>
      </c>
      <c r="AS22" s="122" t="s">
        <v>180</v>
      </c>
      <c r="AT22" s="55" t="s">
        <v>56</v>
      </c>
      <c r="AU22" s="60" t="str">
        <f t="shared" si="32"/>
        <v/>
      </c>
      <c r="AV22" s="123">
        <f t="shared" si="33"/>
        <v>0</v>
      </c>
      <c r="AX22" s="195" t="s">
        <v>16309</v>
      </c>
      <c r="AY22" s="255" t="str">
        <f>IFERROR(ROUND(VLOOKUP($AY$17,$AE$2:$AX$13,5,FALSE),2),"")</f>
        <v/>
      </c>
      <c r="BA22">
        <v>1</v>
      </c>
      <c r="BB22" s="574"/>
      <c r="BC22" s="643"/>
      <c r="BD22" s="643"/>
      <c r="BE22" s="643"/>
      <c r="BF22" s="574"/>
      <c r="BG22" s="574"/>
      <c r="BH22" s="574"/>
      <c r="BI22" s="574"/>
      <c r="BJ22" s="574"/>
      <c r="BK22" s="574"/>
      <c r="BL22" s="574"/>
      <c r="BM22" s="574"/>
      <c r="BN22" s="574"/>
      <c r="BO22" s="574"/>
      <c r="BP22" s="574"/>
      <c r="BQ22" s="574"/>
      <c r="BR22" s="574"/>
      <c r="BS22" s="574"/>
      <c r="BT22" s="574"/>
      <c r="BU22" s="574"/>
      <c r="BV22" s="574"/>
      <c r="BW22" s="574"/>
      <c r="BX22" s="574"/>
      <c r="BY22" s="574"/>
      <c r="BZ22" s="574"/>
      <c r="CA22" s="574"/>
      <c r="CB22" s="574"/>
      <c r="CC22" s="574"/>
      <c r="CD22" s="574"/>
      <c r="CE22" s="574"/>
      <c r="CF22" s="574"/>
      <c r="CG22" s="574"/>
      <c r="CH22" s="574"/>
      <c r="CI22" s="574"/>
      <c r="CJ22" s="574"/>
    </row>
    <row r="23" spans="1:88" ht="36.75" customHeight="1">
      <c r="A23" s="746"/>
      <c r="B23">
        <f t="shared" si="16"/>
        <v>0</v>
      </c>
      <c r="C23" s="245"/>
      <c r="D23" s="245"/>
      <c r="E23" s="246"/>
      <c r="F23" s="246"/>
      <c r="G23" s="299"/>
      <c r="H23" s="299"/>
      <c r="I23" s="246"/>
      <c r="J23" s="247"/>
      <c r="K23" s="654"/>
      <c r="L23" s="654"/>
      <c r="M23" s="654"/>
      <c r="N23" s="655"/>
      <c r="O23" s="500"/>
      <c r="P23" s="500"/>
      <c r="Q23" s="116" t="str">
        <f>IF(ISERROR(VLOOKUP(O23,'GRADE CONVERSION'!$K$71:$L$88,2,FALSE)),"",VLOOKUP(O23,'GRADE CONVERSION'!$K$71:$L$88,2,FALSE))</f>
        <v/>
      </c>
      <c r="R23" s="641"/>
      <c r="S23" s="246"/>
      <c r="T23" s="641"/>
      <c r="U23" s="507" t="str">
        <f t="shared" si="12"/>
        <v/>
      </c>
      <c r="V23" s="641"/>
      <c r="W23" s="649"/>
      <c r="Y23" s="227">
        <f t="shared" si="17"/>
        <v>0</v>
      </c>
      <c r="Z23" s="95">
        <f t="shared" si="18"/>
        <v>0</v>
      </c>
      <c r="AA23" s="26" t="str">
        <f t="shared" si="19"/>
        <v/>
      </c>
      <c r="AB23" s="117">
        <f t="shared" si="20"/>
        <v>0</v>
      </c>
      <c r="AC23" s="96">
        <f t="shared" si="21"/>
        <v>0</v>
      </c>
      <c r="AD23" s="118" t="str">
        <f t="shared" si="22"/>
        <v>COMPLETE</v>
      </c>
      <c r="AE23" s="119" t="str">
        <f t="shared" si="23"/>
        <v/>
      </c>
      <c r="AF23" s="119" t="str">
        <f>IF(OR(ISERROR(VLOOKUP(L23,'GRADE CONVERSION'!$K$38:$N$55,4,FALSE)*AG23), ISBLANK(L23)), "", VLOOKUP(L23,'GRADE CONVERSION'!$K$38:$N$55,4,FALSE)*AG23)</f>
        <v/>
      </c>
      <c r="AG23" s="119">
        <f t="shared" si="24"/>
        <v>0</v>
      </c>
      <c r="AH23" s="120">
        <f t="shared" si="25"/>
        <v>0</v>
      </c>
      <c r="AI23" s="120">
        <f t="shared" si="26"/>
        <v>0</v>
      </c>
      <c r="AJ23" s="362" t="str">
        <f t="shared" si="27"/>
        <v/>
      </c>
      <c r="AK23" s="108">
        <f t="shared" si="28"/>
        <v>0</v>
      </c>
      <c r="AL23" s="121">
        <f t="shared" si="29"/>
        <v>0</v>
      </c>
      <c r="AM23" s="121" t="str">
        <f t="shared" si="30"/>
        <v/>
      </c>
      <c r="AN23" s="121" t="str">
        <f t="shared" si="31"/>
        <v/>
      </c>
      <c r="AO23" s="108"/>
      <c r="AP23" s="57" t="s">
        <v>16233</v>
      </c>
      <c r="AS23" s="122" t="s">
        <v>167</v>
      </c>
      <c r="AT23" s="55" t="s">
        <v>56</v>
      </c>
      <c r="AU23" s="60" t="str">
        <f t="shared" si="32"/>
        <v/>
      </c>
      <c r="AV23" s="123">
        <f t="shared" si="33"/>
        <v>0</v>
      </c>
      <c r="AX23" s="195" t="s">
        <v>16402</v>
      </c>
      <c r="AY23" s="256">
        <f t="array" ref="AY23">MAX(IF($AV$15:$AV$234=$AY$17,$AU$15:$AU$234))-MIN(IF($AV$15:$AV$234=$AY$17,$AU$15:$AU$234))+1</f>
        <v>1</v>
      </c>
      <c r="BA23">
        <v>1</v>
      </c>
      <c r="BB23" s="574"/>
      <c r="BC23" s="643"/>
      <c r="BD23" s="643"/>
      <c r="BE23" s="643"/>
      <c r="BF23" s="574"/>
      <c r="BG23" s="574"/>
      <c r="BH23" s="574"/>
      <c r="BI23" s="574"/>
      <c r="BJ23" s="574"/>
      <c r="BK23" s="574"/>
      <c r="BL23" s="574"/>
      <c r="BM23" s="574"/>
      <c r="BN23" s="574"/>
      <c r="BO23" s="574"/>
      <c r="BP23" s="574"/>
      <c r="BQ23" s="574"/>
      <c r="BR23" s="574"/>
      <c r="BS23" s="574"/>
      <c r="BT23" s="574"/>
      <c r="BU23" s="574"/>
      <c r="BV23" s="574"/>
      <c r="BW23" s="574"/>
      <c r="BX23" s="574"/>
      <c r="BY23" s="574"/>
      <c r="BZ23" s="574"/>
      <c r="CA23" s="574"/>
      <c r="CB23" s="574"/>
      <c r="CC23" s="574"/>
      <c r="CD23" s="574"/>
      <c r="CE23" s="574"/>
      <c r="CF23" s="574"/>
      <c r="CG23" s="574"/>
      <c r="CH23" s="574"/>
      <c r="CI23" s="574"/>
      <c r="CJ23" s="574"/>
    </row>
    <row r="24" spans="1:88" ht="36.75" customHeight="1">
      <c r="A24" s="746"/>
      <c r="B24">
        <f t="shared" si="16"/>
        <v>0</v>
      </c>
      <c r="C24" s="245"/>
      <c r="D24" s="245"/>
      <c r="E24" s="246"/>
      <c r="F24" s="246"/>
      <c r="G24" s="299"/>
      <c r="H24" s="299"/>
      <c r="I24" s="246"/>
      <c r="J24" s="247"/>
      <c r="K24" s="654"/>
      <c r="L24" s="654"/>
      <c r="M24" s="654"/>
      <c r="N24" s="655"/>
      <c r="O24" s="500"/>
      <c r="P24" s="500"/>
      <c r="Q24" s="116" t="str">
        <f>IF(ISERROR(VLOOKUP(O24,'GRADE CONVERSION'!$K$71:$L$88,2,FALSE)),"",VLOOKUP(O24,'GRADE CONVERSION'!$K$71:$L$88,2,FALSE))</f>
        <v/>
      </c>
      <c r="R24" s="641"/>
      <c r="S24" s="246"/>
      <c r="T24" s="641"/>
      <c r="U24" s="507" t="str">
        <f t="shared" si="12"/>
        <v/>
      </c>
      <c r="V24" s="641"/>
      <c r="W24" s="649"/>
      <c r="Y24" s="227">
        <f t="shared" si="17"/>
        <v>0</v>
      </c>
      <c r="Z24" s="95">
        <f t="shared" si="18"/>
        <v>0</v>
      </c>
      <c r="AA24" s="26" t="str">
        <f t="shared" si="19"/>
        <v/>
      </c>
      <c r="AB24" s="117">
        <f t="shared" si="20"/>
        <v>0</v>
      </c>
      <c r="AC24" s="96">
        <f t="shared" si="21"/>
        <v>0</v>
      </c>
      <c r="AD24" s="118" t="str">
        <f t="shared" si="22"/>
        <v>COMPLETE</v>
      </c>
      <c r="AE24" s="119" t="str">
        <f t="shared" si="23"/>
        <v/>
      </c>
      <c r="AF24" s="119" t="str">
        <f>IF(OR(ISERROR(VLOOKUP(L24,'GRADE CONVERSION'!$K$38:$N$55,4,FALSE)*AG24), ISBLANK(L24)), "", VLOOKUP(L24,'GRADE CONVERSION'!$K$38:$N$55,4,FALSE)*AG24)</f>
        <v/>
      </c>
      <c r="AG24" s="119">
        <f t="shared" si="24"/>
        <v>0</v>
      </c>
      <c r="AH24" s="120">
        <f t="shared" si="25"/>
        <v>0</v>
      </c>
      <c r="AI24" s="120">
        <f t="shared" si="26"/>
        <v>0</v>
      </c>
      <c r="AJ24" s="362" t="str">
        <f t="shared" si="27"/>
        <v/>
      </c>
      <c r="AK24" s="108">
        <f t="shared" si="28"/>
        <v>0</v>
      </c>
      <c r="AL24" s="121">
        <f t="shared" si="29"/>
        <v>0</v>
      </c>
      <c r="AM24" s="121" t="str">
        <f t="shared" si="30"/>
        <v/>
      </c>
      <c r="AN24" s="121" t="str">
        <f t="shared" si="31"/>
        <v/>
      </c>
      <c r="AO24" s="108"/>
      <c r="AP24" s="57" t="s">
        <v>15931</v>
      </c>
      <c r="AQ24" s="109" t="s">
        <v>2</v>
      </c>
      <c r="AS24" s="122" t="s">
        <v>182</v>
      </c>
      <c r="AT24" s="55" t="s">
        <v>56</v>
      </c>
      <c r="AU24" s="60" t="str">
        <f t="shared" si="32"/>
        <v/>
      </c>
      <c r="AV24" s="123">
        <f t="shared" si="33"/>
        <v>0</v>
      </c>
      <c r="AX24" s="196" t="s">
        <v>170</v>
      </c>
      <c r="AY24" s="257" t="str">
        <f>VLOOKUP($AY$17,$AE$2:$AY$13,21,FALSE)</f>
        <v/>
      </c>
      <c r="BA24">
        <v>1</v>
      </c>
      <c r="BB24" s="574"/>
      <c r="BC24" s="643"/>
      <c r="BD24" s="643"/>
      <c r="BE24" s="643"/>
      <c r="BF24" s="574"/>
      <c r="BG24" s="574"/>
      <c r="BH24" s="574"/>
      <c r="BI24" s="574"/>
      <c r="BJ24" s="574"/>
      <c r="BK24" s="574"/>
      <c r="BL24" s="574"/>
      <c r="BM24" s="574"/>
      <c r="BN24" s="574"/>
      <c r="BO24" s="574"/>
      <c r="BP24" s="574"/>
      <c r="BQ24" s="574"/>
      <c r="BR24" s="574"/>
      <c r="BS24" s="574"/>
      <c r="BT24" s="574"/>
      <c r="BU24" s="574"/>
      <c r="BV24" s="574"/>
      <c r="BW24" s="574"/>
      <c r="BX24" s="574"/>
      <c r="BY24" s="574"/>
      <c r="BZ24" s="574"/>
      <c r="CA24" s="574"/>
      <c r="CB24" s="574"/>
      <c r="CC24" s="574"/>
      <c r="CD24" s="574"/>
      <c r="CE24" s="574"/>
      <c r="CF24" s="574"/>
      <c r="CG24" s="574"/>
      <c r="CH24" s="574"/>
      <c r="CI24" s="574"/>
      <c r="CJ24" s="574"/>
    </row>
    <row r="25" spans="1:88" ht="36.75" customHeight="1">
      <c r="A25" s="746"/>
      <c r="B25">
        <f t="shared" si="16"/>
        <v>0</v>
      </c>
      <c r="C25" s="245"/>
      <c r="D25" s="245"/>
      <c r="E25" s="246"/>
      <c r="F25" s="246"/>
      <c r="G25" s="299"/>
      <c r="H25" s="299"/>
      <c r="I25" s="246"/>
      <c r="J25" s="247"/>
      <c r="K25" s="654"/>
      <c r="L25" s="654"/>
      <c r="M25" s="654"/>
      <c r="N25" s="655"/>
      <c r="O25" s="500"/>
      <c r="P25" s="500"/>
      <c r="Q25" s="116" t="str">
        <f>IF(ISERROR(VLOOKUP(O25,'GRADE CONVERSION'!$K$71:$L$88,2,FALSE)),"",VLOOKUP(O25,'GRADE CONVERSION'!$K$71:$L$88,2,FALSE))</f>
        <v/>
      </c>
      <c r="R25" s="641"/>
      <c r="S25" s="246"/>
      <c r="T25" s="641"/>
      <c r="U25" s="507" t="str">
        <f t="shared" si="12"/>
        <v/>
      </c>
      <c r="V25" s="641"/>
      <c r="W25" s="649"/>
      <c r="Y25" s="227">
        <f t="shared" si="17"/>
        <v>0</v>
      </c>
      <c r="Z25" s="95">
        <f t="shared" si="18"/>
        <v>0</v>
      </c>
      <c r="AA25" s="26" t="str">
        <f t="shared" si="19"/>
        <v/>
      </c>
      <c r="AB25" s="117">
        <f t="shared" si="20"/>
        <v>0</v>
      </c>
      <c r="AC25" s="96">
        <f t="shared" si="21"/>
        <v>0</v>
      </c>
      <c r="AD25" s="118" t="str">
        <f t="shared" si="22"/>
        <v>COMPLETE</v>
      </c>
      <c r="AE25" s="119" t="str">
        <f t="shared" si="23"/>
        <v/>
      </c>
      <c r="AF25" s="119" t="str">
        <f>IF(OR(ISERROR(VLOOKUP(L25,'GRADE CONVERSION'!$K$38:$N$55,4,FALSE)*AG25), ISBLANK(L25)), "", VLOOKUP(L25,'GRADE CONVERSION'!$K$38:$N$55,4,FALSE)*AG25)</f>
        <v/>
      </c>
      <c r="AG25" s="119">
        <f t="shared" si="24"/>
        <v>0</v>
      </c>
      <c r="AH25" s="120">
        <f t="shared" si="25"/>
        <v>0</v>
      </c>
      <c r="AI25" s="120">
        <f t="shared" si="26"/>
        <v>0</v>
      </c>
      <c r="AJ25" s="362" t="str">
        <f t="shared" si="27"/>
        <v/>
      </c>
      <c r="AK25" s="108">
        <f t="shared" si="28"/>
        <v>0</v>
      </c>
      <c r="AL25" s="121">
        <f t="shared" si="29"/>
        <v>0</v>
      </c>
      <c r="AM25" s="121" t="str">
        <f t="shared" si="30"/>
        <v/>
      </c>
      <c r="AN25" s="121" t="str">
        <f t="shared" si="31"/>
        <v/>
      </c>
      <c r="AO25" s="108"/>
      <c r="AP25" s="57" t="s">
        <v>60</v>
      </c>
      <c r="AQ25" s="57" t="s">
        <v>55</v>
      </c>
      <c r="AS25" s="122" t="s">
        <v>65</v>
      </c>
      <c r="AT25" s="55" t="s">
        <v>56</v>
      </c>
      <c r="AU25" s="60" t="str">
        <f t="shared" si="32"/>
        <v/>
      </c>
      <c r="AV25" s="123">
        <f t="shared" si="33"/>
        <v>0</v>
      </c>
      <c r="AX25" s="194" t="s">
        <v>16315</v>
      </c>
      <c r="AY25" s="258" t="str">
        <f>IFERROR(INDEX(AE2:AE13,MATCH(1,AX2:AX13,0)),"")</f>
        <v/>
      </c>
      <c r="BA25">
        <v>1</v>
      </c>
      <c r="BB25" s="574"/>
      <c r="BC25" s="643"/>
      <c r="BD25" s="643"/>
      <c r="BE25" s="643"/>
      <c r="BF25" s="574"/>
      <c r="BG25" s="574"/>
      <c r="BH25" s="574"/>
      <c r="BI25" s="574"/>
      <c r="BJ25" s="574"/>
      <c r="BK25" s="574"/>
      <c r="BL25" s="574"/>
      <c r="BM25" s="574"/>
      <c r="BN25" s="574"/>
      <c r="BO25" s="574"/>
      <c r="BP25" s="574"/>
      <c r="BQ25" s="574"/>
      <c r="BR25" s="574"/>
      <c r="BS25" s="574"/>
      <c r="BT25" s="574"/>
      <c r="BU25" s="574"/>
      <c r="BV25" s="574"/>
      <c r="BW25" s="574"/>
      <c r="BX25" s="574"/>
      <c r="BY25" s="574"/>
      <c r="BZ25" s="574"/>
      <c r="CA25" s="574"/>
      <c r="CB25" s="574"/>
      <c r="CC25" s="574"/>
      <c r="CD25" s="574"/>
      <c r="CE25" s="574"/>
      <c r="CF25" s="574"/>
      <c r="CG25" s="574"/>
      <c r="CH25" s="574"/>
      <c r="CI25" s="574"/>
      <c r="CJ25" s="574"/>
    </row>
    <row r="26" spans="1:88" ht="36.75" customHeight="1">
      <c r="A26" s="746"/>
      <c r="B26">
        <f t="shared" si="16"/>
        <v>0</v>
      </c>
      <c r="C26" s="245"/>
      <c r="D26" s="245"/>
      <c r="E26" s="246"/>
      <c r="F26" s="246"/>
      <c r="G26" s="299"/>
      <c r="H26" s="299"/>
      <c r="I26" s="246"/>
      <c r="J26" s="247"/>
      <c r="K26" s="654"/>
      <c r="L26" s="654"/>
      <c r="M26" s="654"/>
      <c r="N26" s="655"/>
      <c r="O26" s="500"/>
      <c r="P26" s="500"/>
      <c r="Q26" s="116" t="str">
        <f>IF(ISERROR(VLOOKUP(O26,'GRADE CONVERSION'!$K$71:$L$88,2,FALSE)),"",VLOOKUP(O26,'GRADE CONVERSION'!$K$71:$L$88,2,FALSE))</f>
        <v/>
      </c>
      <c r="R26" s="641"/>
      <c r="S26" s="246"/>
      <c r="T26" s="641"/>
      <c r="U26" s="507" t="str">
        <f t="shared" si="12"/>
        <v/>
      </c>
      <c r="V26" s="641"/>
      <c r="W26" s="649"/>
      <c r="Y26" s="227">
        <f t="shared" si="17"/>
        <v>0</v>
      </c>
      <c r="Z26" s="95">
        <f t="shared" si="18"/>
        <v>0</v>
      </c>
      <c r="AA26" s="26" t="str">
        <f t="shared" si="19"/>
        <v/>
      </c>
      <c r="AB26" s="117">
        <f t="shared" si="20"/>
        <v>0</v>
      </c>
      <c r="AC26" s="96">
        <f t="shared" si="21"/>
        <v>0</v>
      </c>
      <c r="AD26" s="118" t="str">
        <f t="shared" si="22"/>
        <v>COMPLETE</v>
      </c>
      <c r="AE26" s="119" t="str">
        <f t="shared" si="23"/>
        <v/>
      </c>
      <c r="AF26" s="119" t="str">
        <f>IF(OR(ISERROR(VLOOKUP(L26,'GRADE CONVERSION'!$K$38:$N$55,4,FALSE)*AG26), ISBLANK(L26)), "", VLOOKUP(L26,'GRADE CONVERSION'!$K$38:$N$55,4,FALSE)*AG26)</f>
        <v/>
      </c>
      <c r="AG26" s="119">
        <f t="shared" si="24"/>
        <v>0</v>
      </c>
      <c r="AH26" s="120">
        <f t="shared" si="25"/>
        <v>0</v>
      </c>
      <c r="AI26" s="120">
        <f t="shared" si="26"/>
        <v>0</v>
      </c>
      <c r="AJ26" s="362" t="str">
        <f t="shared" si="27"/>
        <v/>
      </c>
      <c r="AK26" s="108">
        <f t="shared" si="28"/>
        <v>0</v>
      </c>
      <c r="AL26" s="121">
        <f t="shared" si="29"/>
        <v>0</v>
      </c>
      <c r="AM26" s="121" t="str">
        <f t="shared" si="30"/>
        <v/>
      </c>
      <c r="AN26" s="121" t="str">
        <f t="shared" si="31"/>
        <v/>
      </c>
      <c r="AO26" s="108"/>
      <c r="AP26" s="57" t="s">
        <v>38</v>
      </c>
      <c r="AQ26" s="57" t="s">
        <v>5</v>
      </c>
      <c r="AS26" s="122" t="s">
        <v>66</v>
      </c>
      <c r="AT26" s="55" t="s">
        <v>56</v>
      </c>
      <c r="AU26" s="60" t="str">
        <f t="shared" si="32"/>
        <v/>
      </c>
      <c r="AV26" s="123">
        <f t="shared" si="33"/>
        <v>0</v>
      </c>
      <c r="AX26" s="195" t="s">
        <v>16165</v>
      </c>
      <c r="AY26" s="198" t="str">
        <f>VLOOKUP($AY$25,$AE$2:$AX$13,8,FALSE)</f>
        <v/>
      </c>
      <c r="BA26">
        <v>1</v>
      </c>
      <c r="BB26" s="574"/>
      <c r="BC26" s="643"/>
      <c r="BD26" s="643"/>
      <c r="BE26" s="643"/>
      <c r="BF26" s="574"/>
      <c r="BG26" s="574"/>
      <c r="BH26" s="574"/>
      <c r="BI26" s="574"/>
      <c r="BJ26" s="574"/>
      <c r="BK26" s="574"/>
      <c r="BL26" s="574"/>
      <c r="BM26" s="574"/>
      <c r="BN26" s="574"/>
      <c r="BO26" s="574"/>
      <c r="BP26" s="574"/>
      <c r="BQ26" s="574"/>
      <c r="BR26" s="574"/>
      <c r="BS26" s="574"/>
      <c r="BT26" s="574"/>
      <c r="BU26" s="574"/>
      <c r="BV26" s="574"/>
      <c r="BW26" s="574"/>
      <c r="BX26" s="574"/>
      <c r="BY26" s="574"/>
      <c r="BZ26" s="574"/>
      <c r="CA26" s="574"/>
      <c r="CB26" s="574"/>
      <c r="CC26" s="574"/>
      <c r="CD26" s="574"/>
      <c r="CE26" s="574"/>
      <c r="CF26" s="574"/>
      <c r="CG26" s="574"/>
      <c r="CH26" s="574"/>
      <c r="CI26" s="574"/>
      <c r="CJ26" s="574"/>
    </row>
    <row r="27" spans="1:88" ht="36.75" customHeight="1">
      <c r="A27" s="746"/>
      <c r="B27">
        <f t="shared" si="16"/>
        <v>0</v>
      </c>
      <c r="C27" s="245"/>
      <c r="D27" s="245"/>
      <c r="E27" s="246"/>
      <c r="F27" s="246"/>
      <c r="G27" s="299"/>
      <c r="H27" s="299"/>
      <c r="I27" s="246"/>
      <c r="J27" s="247"/>
      <c r="K27" s="654"/>
      <c r="L27" s="654"/>
      <c r="M27" s="654"/>
      <c r="N27" s="655"/>
      <c r="O27" s="500"/>
      <c r="P27" s="500"/>
      <c r="Q27" s="116" t="str">
        <f>IF(ISERROR(VLOOKUP(O27,'GRADE CONVERSION'!$K$71:$L$88,2,FALSE)),"",VLOOKUP(O27,'GRADE CONVERSION'!$K$71:$L$88,2,FALSE))</f>
        <v/>
      </c>
      <c r="R27" s="641"/>
      <c r="S27" s="246"/>
      <c r="T27" s="641"/>
      <c r="U27" s="507" t="str">
        <f t="shared" si="12"/>
        <v/>
      </c>
      <c r="V27" s="641"/>
      <c r="W27" s="649"/>
      <c r="Y27" s="227">
        <f t="shared" si="17"/>
        <v>0</v>
      </c>
      <c r="Z27" s="95">
        <f t="shared" si="18"/>
        <v>0</v>
      </c>
      <c r="AA27" s="26" t="str">
        <f t="shared" si="19"/>
        <v/>
      </c>
      <c r="AB27" s="117">
        <f t="shared" si="20"/>
        <v>0</v>
      </c>
      <c r="AC27" s="96">
        <f t="shared" si="21"/>
        <v>0</v>
      </c>
      <c r="AD27" s="118" t="str">
        <f t="shared" si="22"/>
        <v>COMPLETE</v>
      </c>
      <c r="AE27" s="119" t="str">
        <f t="shared" si="23"/>
        <v/>
      </c>
      <c r="AF27" s="119" t="str">
        <f>IF(OR(ISERROR(VLOOKUP(L27,'GRADE CONVERSION'!$K$38:$N$55,4,FALSE)*AG27), ISBLANK(L27)), "", VLOOKUP(L27,'GRADE CONVERSION'!$K$38:$N$55,4,FALSE)*AG27)</f>
        <v/>
      </c>
      <c r="AG27" s="119">
        <f t="shared" si="24"/>
        <v>0</v>
      </c>
      <c r="AH27" s="120">
        <f t="shared" si="25"/>
        <v>0</v>
      </c>
      <c r="AI27" s="120">
        <f t="shared" si="26"/>
        <v>0</v>
      </c>
      <c r="AJ27" s="362" t="str">
        <f t="shared" si="27"/>
        <v/>
      </c>
      <c r="AK27" s="108">
        <f t="shared" si="28"/>
        <v>0</v>
      </c>
      <c r="AL27" s="121">
        <f t="shared" si="29"/>
        <v>0</v>
      </c>
      <c r="AM27" s="121" t="str">
        <f t="shared" si="30"/>
        <v/>
      </c>
      <c r="AN27" s="121" t="str">
        <f t="shared" si="31"/>
        <v/>
      </c>
      <c r="AO27" s="108"/>
      <c r="AP27" s="57" t="s">
        <v>37</v>
      </c>
      <c r="AQ27" s="57" t="s">
        <v>10</v>
      </c>
      <c r="AS27" s="122" t="s">
        <v>181</v>
      </c>
      <c r="AT27" s="55" t="s">
        <v>56</v>
      </c>
      <c r="AU27" s="60" t="str">
        <f t="shared" si="32"/>
        <v/>
      </c>
      <c r="AV27" s="123">
        <f t="shared" si="33"/>
        <v>0</v>
      </c>
      <c r="AX27" s="195" t="s">
        <v>16310</v>
      </c>
      <c r="AY27" s="255" t="str">
        <f>IFERROR(ROUND(VLOOKUP($AY$25,$AE$2:$AX$13,11,FALSE),2),"")</f>
        <v/>
      </c>
      <c r="BA27">
        <v>1</v>
      </c>
      <c r="BB27" s="574"/>
      <c r="BC27" s="643"/>
      <c r="BD27" s="643"/>
      <c r="BE27" s="643"/>
      <c r="BF27" s="574"/>
      <c r="BG27" s="574"/>
      <c r="BH27" s="574"/>
      <c r="BI27" s="574"/>
      <c r="BJ27" s="574"/>
      <c r="BK27" s="574"/>
      <c r="BL27" s="574"/>
      <c r="BM27" s="574"/>
      <c r="BN27" s="574"/>
      <c r="BO27" s="574"/>
      <c r="BP27" s="574"/>
      <c r="BQ27" s="574"/>
      <c r="BR27" s="574"/>
      <c r="BS27" s="574"/>
      <c r="BT27" s="574"/>
      <c r="BU27" s="574"/>
      <c r="BV27" s="574"/>
      <c r="BW27" s="574"/>
      <c r="BX27" s="574"/>
      <c r="BY27" s="574"/>
      <c r="BZ27" s="574"/>
      <c r="CA27" s="574"/>
      <c r="CB27" s="574"/>
      <c r="CC27" s="574"/>
      <c r="CD27" s="574"/>
      <c r="CE27" s="574"/>
      <c r="CF27" s="574"/>
      <c r="CG27" s="574"/>
      <c r="CH27" s="574"/>
      <c r="CI27" s="574"/>
      <c r="CJ27" s="574"/>
    </row>
    <row r="28" spans="1:88" ht="36.75" customHeight="1">
      <c r="A28" s="746"/>
      <c r="B28">
        <f t="shared" si="16"/>
        <v>0</v>
      </c>
      <c r="C28" s="245"/>
      <c r="D28" s="245"/>
      <c r="E28" s="246"/>
      <c r="F28" s="246"/>
      <c r="G28" s="299"/>
      <c r="H28" s="299"/>
      <c r="I28" s="246"/>
      <c r="J28" s="247"/>
      <c r="K28" s="654"/>
      <c r="L28" s="654"/>
      <c r="M28" s="654"/>
      <c r="N28" s="655"/>
      <c r="O28" s="500"/>
      <c r="P28" s="500"/>
      <c r="Q28" s="116" t="str">
        <f>IF(ISERROR(VLOOKUP(O28,'GRADE CONVERSION'!$K$71:$L$88,2,FALSE)),"",VLOOKUP(O28,'GRADE CONVERSION'!$K$71:$L$88,2,FALSE))</f>
        <v/>
      </c>
      <c r="R28" s="641"/>
      <c r="S28" s="246"/>
      <c r="T28" s="641"/>
      <c r="U28" s="507" t="str">
        <f t="shared" si="12"/>
        <v/>
      </c>
      <c r="V28" s="641"/>
      <c r="W28" s="649"/>
      <c r="Y28" s="227">
        <f t="shared" si="17"/>
        <v>0</v>
      </c>
      <c r="Z28" s="95">
        <f t="shared" si="18"/>
        <v>0</v>
      </c>
      <c r="AA28" s="26" t="str">
        <f t="shared" si="19"/>
        <v/>
      </c>
      <c r="AB28" s="117">
        <f t="shared" si="20"/>
        <v>0</v>
      </c>
      <c r="AC28" s="96">
        <f t="shared" si="21"/>
        <v>0</v>
      </c>
      <c r="AD28" s="118" t="str">
        <f t="shared" si="22"/>
        <v>COMPLETE</v>
      </c>
      <c r="AE28" s="119" t="str">
        <f t="shared" si="23"/>
        <v/>
      </c>
      <c r="AF28" s="119" t="str">
        <f>IF(OR(ISERROR(VLOOKUP(L28,'GRADE CONVERSION'!$K$38:$N$55,4,FALSE)*AG28), ISBLANK(L28)), "", VLOOKUP(L28,'GRADE CONVERSION'!$K$38:$N$55,4,FALSE)*AG28)</f>
        <v/>
      </c>
      <c r="AG28" s="119">
        <f t="shared" si="24"/>
        <v>0</v>
      </c>
      <c r="AH28" s="120">
        <f t="shared" si="25"/>
        <v>0</v>
      </c>
      <c r="AI28" s="120">
        <f t="shared" si="26"/>
        <v>0</v>
      </c>
      <c r="AJ28" s="362" t="str">
        <f t="shared" si="27"/>
        <v/>
      </c>
      <c r="AK28" s="108">
        <f t="shared" si="28"/>
        <v>0</v>
      </c>
      <c r="AL28" s="121">
        <f t="shared" si="29"/>
        <v>0</v>
      </c>
      <c r="AM28" s="121" t="str">
        <f t="shared" si="30"/>
        <v/>
      </c>
      <c r="AN28" s="121" t="str">
        <f t="shared" si="31"/>
        <v/>
      </c>
      <c r="AO28" s="108"/>
      <c r="AP28" s="57" t="s">
        <v>36</v>
      </c>
      <c r="AQ28" s="57" t="s">
        <v>18</v>
      </c>
      <c r="AS28" s="54"/>
      <c r="AT28" s="54"/>
      <c r="AU28" s="60" t="str">
        <f t="shared" si="32"/>
        <v/>
      </c>
      <c r="AV28" s="123">
        <f t="shared" si="33"/>
        <v>0</v>
      </c>
      <c r="AX28" s="195" t="s">
        <v>16153</v>
      </c>
      <c r="AY28" s="198" t="str">
        <f>VLOOKUP($AY$25,$AE$2:$AX$13,4,FALSE)</f>
        <v/>
      </c>
      <c r="BA28">
        <v>1</v>
      </c>
      <c r="BB28" s="643"/>
      <c r="BC28" s="643"/>
      <c r="BD28" s="643"/>
      <c r="BE28" s="643"/>
      <c r="BF28" s="574"/>
      <c r="BG28" s="574"/>
      <c r="BH28" s="574"/>
      <c r="BI28" s="574"/>
      <c r="BJ28" s="574"/>
      <c r="BK28" s="574"/>
      <c r="BL28" s="574"/>
      <c r="BM28" s="574"/>
      <c r="BN28" s="574"/>
      <c r="BO28" s="574"/>
      <c r="BP28" s="574"/>
      <c r="BQ28" s="574"/>
      <c r="BR28" s="574"/>
      <c r="BS28" s="574"/>
      <c r="BT28" s="574"/>
      <c r="BU28" s="574"/>
      <c r="BV28" s="574"/>
      <c r="BW28" s="574"/>
      <c r="BX28" s="574"/>
      <c r="BY28" s="574"/>
      <c r="BZ28" s="574"/>
      <c r="CA28" s="574"/>
      <c r="CB28" s="574"/>
      <c r="CC28" s="574"/>
      <c r="CD28" s="574"/>
      <c r="CE28" s="574"/>
      <c r="CF28" s="574"/>
      <c r="CG28" s="574"/>
      <c r="CH28" s="574"/>
      <c r="CI28" s="574"/>
      <c r="CJ28" s="574"/>
    </row>
    <row r="29" spans="1:88" ht="36.75" customHeight="1">
      <c r="A29" s="746"/>
      <c r="B29">
        <f t="shared" si="16"/>
        <v>0</v>
      </c>
      <c r="C29" s="245"/>
      <c r="D29" s="245"/>
      <c r="E29" s="246"/>
      <c r="F29" s="246"/>
      <c r="G29" s="299"/>
      <c r="H29" s="299"/>
      <c r="I29" s="246"/>
      <c r="J29" s="247"/>
      <c r="K29" s="654"/>
      <c r="L29" s="654"/>
      <c r="M29" s="654"/>
      <c r="N29" s="655"/>
      <c r="O29" s="500"/>
      <c r="P29" s="500"/>
      <c r="Q29" s="116" t="str">
        <f>IF(ISERROR(VLOOKUP(O29,'GRADE CONVERSION'!$K$71:$L$88,2,FALSE)),"",VLOOKUP(O29,'GRADE CONVERSION'!$K$71:$L$88,2,FALSE))</f>
        <v/>
      </c>
      <c r="R29" s="641"/>
      <c r="S29" s="246"/>
      <c r="T29" s="641"/>
      <c r="U29" s="507" t="str">
        <f t="shared" si="12"/>
        <v/>
      </c>
      <c r="V29" s="641"/>
      <c r="W29" s="649"/>
      <c r="Y29" s="227">
        <f t="shared" si="17"/>
        <v>0</v>
      </c>
      <c r="Z29" s="95">
        <f t="shared" si="18"/>
        <v>0</v>
      </c>
      <c r="AA29" s="26" t="str">
        <f t="shared" si="19"/>
        <v/>
      </c>
      <c r="AB29" s="117">
        <f t="shared" si="20"/>
        <v>0</v>
      </c>
      <c r="AC29" s="96">
        <f t="shared" si="21"/>
        <v>0</v>
      </c>
      <c r="AD29" s="118" t="str">
        <f t="shared" si="22"/>
        <v>COMPLETE</v>
      </c>
      <c r="AE29" s="119" t="str">
        <f t="shared" si="23"/>
        <v/>
      </c>
      <c r="AF29" s="119" t="str">
        <f>IF(OR(ISERROR(VLOOKUP(L29,'GRADE CONVERSION'!$K$38:$N$55,4,FALSE)*AG29), ISBLANK(L29)), "", VLOOKUP(L29,'GRADE CONVERSION'!$K$38:$N$55,4,FALSE)*AG29)</f>
        <v/>
      </c>
      <c r="AG29" s="119">
        <f t="shared" si="24"/>
        <v>0</v>
      </c>
      <c r="AH29" s="120">
        <f t="shared" si="25"/>
        <v>0</v>
      </c>
      <c r="AI29" s="120">
        <f t="shared" si="26"/>
        <v>0</v>
      </c>
      <c r="AJ29" s="362" t="str">
        <f t="shared" si="27"/>
        <v/>
      </c>
      <c r="AK29" s="108">
        <f t="shared" si="28"/>
        <v>0</v>
      </c>
      <c r="AL29" s="121">
        <f t="shared" si="29"/>
        <v>0</v>
      </c>
      <c r="AM29" s="121" t="str">
        <f t="shared" si="30"/>
        <v/>
      </c>
      <c r="AN29" s="121" t="str">
        <f t="shared" si="31"/>
        <v/>
      </c>
      <c r="AO29" s="108"/>
      <c r="AP29" s="57" t="s">
        <v>35</v>
      </c>
      <c r="AQ29" s="57" t="s">
        <v>22</v>
      </c>
      <c r="AS29" s="126" t="s">
        <v>200</v>
      </c>
      <c r="AT29" s="126" t="s">
        <v>16248</v>
      </c>
      <c r="AU29" s="60" t="str">
        <f t="shared" si="32"/>
        <v/>
      </c>
      <c r="AV29" s="123">
        <f t="shared" si="33"/>
        <v>0</v>
      </c>
      <c r="AX29" s="195" t="s">
        <v>16411</v>
      </c>
      <c r="AY29" s="198" t="str">
        <f>VLOOKUP($AY$25,$AE$2:$AX13,6,FALSE)</f>
        <v/>
      </c>
      <c r="BA29">
        <v>1</v>
      </c>
      <c r="BB29" s="643"/>
      <c r="BC29" s="643"/>
      <c r="BD29" s="643"/>
      <c r="BE29" s="643"/>
      <c r="BF29" s="574"/>
      <c r="BG29" s="574"/>
      <c r="BH29" s="574"/>
      <c r="BI29" s="574"/>
      <c r="BJ29" s="574"/>
      <c r="BK29" s="574"/>
      <c r="BL29" s="574"/>
      <c r="BM29" s="574"/>
      <c r="BN29" s="574"/>
      <c r="BO29" s="574"/>
      <c r="BP29" s="574"/>
      <c r="BQ29" s="574"/>
      <c r="BR29" s="574"/>
      <c r="BS29" s="574"/>
      <c r="BT29" s="574"/>
      <c r="BU29" s="574"/>
      <c r="BV29" s="574"/>
      <c r="BW29" s="574"/>
      <c r="BX29" s="574"/>
      <c r="BY29" s="574"/>
      <c r="BZ29" s="574"/>
      <c r="CA29" s="574"/>
      <c r="CB29" s="574"/>
      <c r="CC29" s="574"/>
      <c r="CD29" s="574"/>
      <c r="CE29" s="574"/>
      <c r="CF29" s="574"/>
      <c r="CG29" s="574"/>
      <c r="CH29" s="574"/>
      <c r="CI29" s="574"/>
      <c r="CJ29" s="574"/>
    </row>
    <row r="30" spans="1:88" ht="41.25" customHeight="1">
      <c r="A30" s="746"/>
      <c r="B30">
        <f t="shared" si="16"/>
        <v>0</v>
      </c>
      <c r="C30" s="245"/>
      <c r="D30" s="245"/>
      <c r="E30" s="246"/>
      <c r="F30" s="246"/>
      <c r="G30" s="299"/>
      <c r="H30" s="299"/>
      <c r="I30" s="246"/>
      <c r="J30" s="247"/>
      <c r="K30" s="654"/>
      <c r="L30" s="654"/>
      <c r="M30" s="654"/>
      <c r="N30" s="655"/>
      <c r="O30" s="500"/>
      <c r="P30" s="500"/>
      <c r="Q30" s="116" t="str">
        <f>IF(ISERROR(VLOOKUP(O30,'GRADE CONVERSION'!$K$71:$L$88,2,FALSE)),"",VLOOKUP(O30,'GRADE CONVERSION'!$K$71:$L$88,2,FALSE))</f>
        <v/>
      </c>
      <c r="R30" s="641"/>
      <c r="S30" s="246"/>
      <c r="T30" s="641"/>
      <c r="U30" s="507" t="str">
        <f t="shared" si="12"/>
        <v/>
      </c>
      <c r="V30" s="641"/>
      <c r="W30" s="649"/>
      <c r="Y30" s="227">
        <f t="shared" si="17"/>
        <v>0</v>
      </c>
      <c r="Z30" s="95">
        <f t="shared" si="18"/>
        <v>0</v>
      </c>
      <c r="AA30" s="26" t="str">
        <f t="shared" si="19"/>
        <v/>
      </c>
      <c r="AB30" s="117">
        <f t="shared" si="20"/>
        <v>0</v>
      </c>
      <c r="AC30" s="96">
        <f t="shared" si="21"/>
        <v>0</v>
      </c>
      <c r="AD30" s="118" t="str">
        <f t="shared" si="22"/>
        <v>COMPLETE</v>
      </c>
      <c r="AE30" s="119" t="str">
        <f t="shared" si="23"/>
        <v/>
      </c>
      <c r="AF30" s="119" t="str">
        <f>IF(OR(ISERROR(VLOOKUP(L30,'GRADE CONVERSION'!$K$38:$N$55,4,FALSE)*AG30), ISBLANK(L30)), "", VLOOKUP(L30,'GRADE CONVERSION'!$K$38:$N$55,4,FALSE)*AG30)</f>
        <v/>
      </c>
      <c r="AG30" s="119">
        <f t="shared" si="24"/>
        <v>0</v>
      </c>
      <c r="AH30" s="120">
        <f t="shared" si="25"/>
        <v>0</v>
      </c>
      <c r="AI30" s="120">
        <f t="shared" si="26"/>
        <v>0</v>
      </c>
      <c r="AJ30" s="362" t="str">
        <f t="shared" si="27"/>
        <v/>
      </c>
      <c r="AK30" s="108">
        <f t="shared" si="28"/>
        <v>0</v>
      </c>
      <c r="AL30" s="121">
        <f t="shared" si="29"/>
        <v>0</v>
      </c>
      <c r="AM30" s="121" t="str">
        <f t="shared" si="30"/>
        <v/>
      </c>
      <c r="AN30" s="121" t="str">
        <f t="shared" si="31"/>
        <v/>
      </c>
      <c r="AO30" s="108"/>
      <c r="AP30" s="57" t="s">
        <v>41</v>
      </c>
      <c r="AQ30" s="57" t="s">
        <v>48</v>
      </c>
      <c r="AS30" s="94" t="s">
        <v>6</v>
      </c>
      <c r="AT30" s="55">
        <v>1</v>
      </c>
      <c r="AU30" s="60" t="str">
        <f t="shared" si="32"/>
        <v/>
      </c>
      <c r="AV30" s="123">
        <f t="shared" si="33"/>
        <v>0</v>
      </c>
      <c r="AX30" s="195" t="s">
        <v>16309</v>
      </c>
      <c r="AY30" s="256" t="str">
        <f>IFERROR(ROUND(VLOOKUP($AY$25,$AE$2:$AX$13,5,FALSE),2),"")</f>
        <v/>
      </c>
      <c r="BA30">
        <v>1</v>
      </c>
      <c r="BB30" s="643"/>
      <c r="BC30" s="643"/>
      <c r="BD30" s="643"/>
      <c r="BE30" s="643"/>
      <c r="BF30" s="574"/>
      <c r="BG30" s="574"/>
      <c r="BH30" s="574"/>
      <c r="BI30" s="574"/>
      <c r="BJ30" s="574"/>
      <c r="BK30" s="574"/>
      <c r="BL30" s="574"/>
      <c r="BM30" s="574"/>
      <c r="BN30" s="574"/>
      <c r="BO30" s="574"/>
      <c r="BP30" s="574"/>
      <c r="BQ30" s="574"/>
      <c r="BR30" s="574"/>
      <c r="BS30" s="574"/>
      <c r="BT30" s="574"/>
      <c r="BU30" s="574"/>
      <c r="BV30" s="574"/>
      <c r="BW30" s="574"/>
      <c r="BX30" s="574"/>
      <c r="BY30" s="574"/>
      <c r="BZ30" s="574"/>
      <c r="CA30" s="574"/>
      <c r="CB30" s="574"/>
      <c r="CC30" s="574"/>
      <c r="CD30" s="574"/>
      <c r="CE30" s="574"/>
      <c r="CF30" s="574"/>
      <c r="CG30" s="574"/>
      <c r="CH30" s="574"/>
      <c r="CI30" s="574"/>
      <c r="CJ30" s="574"/>
    </row>
    <row r="31" spans="1:88" ht="36.75" customHeight="1">
      <c r="A31" s="746"/>
      <c r="B31">
        <f t="shared" si="16"/>
        <v>0</v>
      </c>
      <c r="C31" s="245"/>
      <c r="D31" s="245"/>
      <c r="E31" s="246"/>
      <c r="F31" s="246"/>
      <c r="G31" s="299"/>
      <c r="H31" s="299"/>
      <c r="I31" s="246"/>
      <c r="J31" s="247"/>
      <c r="K31" s="654"/>
      <c r="L31" s="654"/>
      <c r="M31" s="654"/>
      <c r="N31" s="655"/>
      <c r="O31" s="500"/>
      <c r="P31" s="500"/>
      <c r="Q31" s="116" t="str">
        <f>IF(ISERROR(VLOOKUP(O31,'GRADE CONVERSION'!$K$71:$L$88,2,FALSE)),"",VLOOKUP(O31,'GRADE CONVERSION'!$K$71:$L$88,2,FALSE))</f>
        <v/>
      </c>
      <c r="R31" s="641"/>
      <c r="S31" s="246"/>
      <c r="T31" s="641"/>
      <c r="U31" s="507" t="str">
        <f t="shared" si="12"/>
        <v/>
      </c>
      <c r="V31" s="641"/>
      <c r="W31" s="649"/>
      <c r="Y31" s="227">
        <f t="shared" si="17"/>
        <v>0</v>
      </c>
      <c r="Z31" s="95">
        <f t="shared" si="18"/>
        <v>0</v>
      </c>
      <c r="AA31" s="26" t="str">
        <f t="shared" si="19"/>
        <v/>
      </c>
      <c r="AB31" s="117">
        <f t="shared" si="20"/>
        <v>0</v>
      </c>
      <c r="AC31" s="96">
        <f t="shared" si="21"/>
        <v>0</v>
      </c>
      <c r="AD31" s="118" t="str">
        <f t="shared" si="22"/>
        <v>COMPLETE</v>
      </c>
      <c r="AE31" s="119" t="str">
        <f t="shared" si="23"/>
        <v/>
      </c>
      <c r="AF31" s="119" t="str">
        <f>IF(OR(ISERROR(VLOOKUP(L31,'GRADE CONVERSION'!$K$38:$N$55,4,FALSE)*AG31), ISBLANK(L31)), "", VLOOKUP(L31,'GRADE CONVERSION'!$K$38:$N$55,4,FALSE)*AG31)</f>
        <v/>
      </c>
      <c r="AG31" s="119">
        <f t="shared" si="24"/>
        <v>0</v>
      </c>
      <c r="AH31" s="120">
        <f t="shared" si="25"/>
        <v>0</v>
      </c>
      <c r="AI31" s="120">
        <f t="shared" si="26"/>
        <v>0</v>
      </c>
      <c r="AJ31" s="362" t="str">
        <f t="shared" si="27"/>
        <v/>
      </c>
      <c r="AK31" s="108">
        <f t="shared" si="28"/>
        <v>0</v>
      </c>
      <c r="AL31" s="121">
        <f t="shared" si="29"/>
        <v>0</v>
      </c>
      <c r="AM31" s="121" t="str">
        <f t="shared" si="30"/>
        <v/>
      </c>
      <c r="AN31" s="121" t="str">
        <f t="shared" si="31"/>
        <v/>
      </c>
      <c r="AO31" s="108"/>
      <c r="AP31" s="57" t="s">
        <v>34</v>
      </c>
      <c r="AQ31" s="57" t="s">
        <v>39</v>
      </c>
      <c r="AS31" s="94" t="s">
        <v>20</v>
      </c>
      <c r="AT31" s="55">
        <v>0</v>
      </c>
      <c r="AU31" s="60" t="str">
        <f t="shared" si="32"/>
        <v/>
      </c>
      <c r="AV31" s="123">
        <f t="shared" si="33"/>
        <v>0</v>
      </c>
      <c r="AX31" s="195" t="s">
        <v>16402</v>
      </c>
      <c r="AY31" s="256">
        <f t="array" ref="AY31">MAX(IF($AV$15:$AV$234=$AY$25,$AU$15:$AU$234))-MIN(IF($AV$15:$AV$234=$AY$25,$AU$15:$AU$234))+1</f>
        <v>1</v>
      </c>
      <c r="BA31">
        <v>1</v>
      </c>
      <c r="BB31" s="643"/>
      <c r="BC31" s="643"/>
      <c r="BD31" s="643"/>
      <c r="BE31" s="643"/>
      <c r="BF31" s="574"/>
      <c r="BG31" s="574"/>
      <c r="BH31" s="574"/>
      <c r="BI31" s="574"/>
      <c r="BJ31" s="574"/>
      <c r="BK31" s="574"/>
      <c r="BL31" s="574"/>
      <c r="BM31" s="574"/>
      <c r="BN31" s="574"/>
      <c r="BO31" s="574"/>
      <c r="BP31" s="574"/>
      <c r="BQ31" s="574"/>
      <c r="BR31" s="574"/>
      <c r="BS31" s="574"/>
      <c r="BT31" s="574"/>
      <c r="BU31" s="574"/>
      <c r="BV31" s="574"/>
      <c r="BW31" s="574"/>
      <c r="BX31" s="574"/>
      <c r="BY31" s="574"/>
      <c r="BZ31" s="574"/>
      <c r="CA31" s="574"/>
      <c r="CB31" s="574"/>
      <c r="CC31" s="574"/>
      <c r="CD31" s="574"/>
      <c r="CE31" s="574"/>
      <c r="CF31" s="574"/>
      <c r="CG31" s="574"/>
      <c r="CH31" s="574"/>
      <c r="CI31" s="574"/>
      <c r="CJ31" s="574"/>
    </row>
    <row r="32" spans="1:88" ht="36.75" customHeight="1">
      <c r="A32" s="746"/>
      <c r="B32">
        <f t="shared" si="16"/>
        <v>0</v>
      </c>
      <c r="C32" s="245"/>
      <c r="D32" s="245"/>
      <c r="E32" s="246"/>
      <c r="F32" s="246"/>
      <c r="G32" s="299"/>
      <c r="H32" s="299"/>
      <c r="I32" s="246"/>
      <c r="J32" s="247"/>
      <c r="K32" s="654"/>
      <c r="L32" s="654"/>
      <c r="M32" s="654"/>
      <c r="N32" s="655"/>
      <c r="O32" s="500"/>
      <c r="P32" s="500"/>
      <c r="Q32" s="116" t="str">
        <f>IF(ISERROR(VLOOKUP(O32,'GRADE CONVERSION'!$K$71:$L$88,2,FALSE)),"",VLOOKUP(O32,'GRADE CONVERSION'!$K$71:$L$88,2,FALSE))</f>
        <v/>
      </c>
      <c r="R32" s="641"/>
      <c r="S32" s="246"/>
      <c r="T32" s="641"/>
      <c r="U32" s="507" t="str">
        <f t="shared" si="12"/>
        <v/>
      </c>
      <c r="V32" s="641"/>
      <c r="W32" s="649"/>
      <c r="Y32" s="227">
        <f t="shared" si="17"/>
        <v>0</v>
      </c>
      <c r="Z32" s="95">
        <f t="shared" si="18"/>
        <v>0</v>
      </c>
      <c r="AA32" s="26" t="str">
        <f t="shared" si="19"/>
        <v/>
      </c>
      <c r="AB32" s="117">
        <f t="shared" si="20"/>
        <v>0</v>
      </c>
      <c r="AC32" s="96">
        <f t="shared" si="21"/>
        <v>0</v>
      </c>
      <c r="AD32" s="118" t="str">
        <f t="shared" si="22"/>
        <v>COMPLETE</v>
      </c>
      <c r="AE32" s="119" t="str">
        <f t="shared" si="23"/>
        <v/>
      </c>
      <c r="AF32" s="119" t="str">
        <f>IF(OR(ISERROR(VLOOKUP(L32,'GRADE CONVERSION'!$K$38:$N$55,4,FALSE)*AG32), ISBLANK(L32)), "", VLOOKUP(L32,'GRADE CONVERSION'!$K$38:$N$55,4,FALSE)*AG32)</f>
        <v/>
      </c>
      <c r="AG32" s="119">
        <f t="shared" si="24"/>
        <v>0</v>
      </c>
      <c r="AH32" s="120">
        <f t="shared" si="25"/>
        <v>0</v>
      </c>
      <c r="AI32" s="120">
        <f t="shared" si="26"/>
        <v>0</v>
      </c>
      <c r="AJ32" s="362" t="str">
        <f t="shared" si="27"/>
        <v/>
      </c>
      <c r="AK32" s="108">
        <f t="shared" si="28"/>
        <v>0</v>
      </c>
      <c r="AL32" s="121">
        <f t="shared" si="29"/>
        <v>0</v>
      </c>
      <c r="AM32" s="121" t="str">
        <f t="shared" si="30"/>
        <v/>
      </c>
      <c r="AN32" s="121" t="str">
        <f t="shared" si="31"/>
        <v/>
      </c>
      <c r="AO32" s="108"/>
      <c r="AP32" s="57" t="s">
        <v>31</v>
      </c>
      <c r="AS32" s="94" t="s">
        <v>40</v>
      </c>
      <c r="AT32" s="55">
        <v>0</v>
      </c>
      <c r="AU32" s="60" t="str">
        <f t="shared" si="32"/>
        <v/>
      </c>
      <c r="AV32" s="123">
        <f t="shared" si="33"/>
        <v>0</v>
      </c>
      <c r="AX32" s="196" t="s">
        <v>16352</v>
      </c>
      <c r="AY32" s="257" t="str">
        <f>VLOOKUP($AY$25,$AE$2:$AY$13,21,FALSE)</f>
        <v/>
      </c>
      <c r="BA32">
        <v>1</v>
      </c>
      <c r="BB32" s="643"/>
      <c r="BC32" s="643"/>
      <c r="BD32" s="643"/>
      <c r="BE32" s="643"/>
      <c r="BF32" s="574"/>
      <c r="BG32" s="574"/>
      <c r="BH32" s="574"/>
      <c r="BI32" s="574"/>
      <c r="BJ32" s="574"/>
      <c r="BK32" s="574"/>
      <c r="BL32" s="574"/>
      <c r="BM32" s="574"/>
      <c r="BN32" s="574"/>
      <c r="BO32" s="574"/>
      <c r="BP32" s="574"/>
      <c r="BQ32" s="574"/>
      <c r="BR32" s="574"/>
      <c r="BS32" s="574"/>
      <c r="BT32" s="574"/>
      <c r="BU32" s="574"/>
      <c r="BV32" s="574"/>
      <c r="BW32" s="574"/>
      <c r="BX32" s="574"/>
      <c r="BY32" s="574"/>
      <c r="BZ32" s="574"/>
      <c r="CA32" s="574"/>
      <c r="CB32" s="574"/>
      <c r="CC32" s="574"/>
      <c r="CD32" s="574"/>
      <c r="CE32" s="574"/>
      <c r="CF32" s="574"/>
      <c r="CG32" s="574"/>
      <c r="CH32" s="574"/>
      <c r="CI32" s="574"/>
      <c r="CJ32" s="574"/>
    </row>
    <row r="33" spans="1:88" ht="36.75" customHeight="1">
      <c r="A33" s="746"/>
      <c r="B33">
        <f t="shared" si="16"/>
        <v>0</v>
      </c>
      <c r="C33" s="245"/>
      <c r="D33" s="245"/>
      <c r="E33" s="246"/>
      <c r="F33" s="246"/>
      <c r="G33" s="299"/>
      <c r="H33" s="299"/>
      <c r="I33" s="246"/>
      <c r="J33" s="247"/>
      <c r="K33" s="654"/>
      <c r="L33" s="654"/>
      <c r="M33" s="654"/>
      <c r="N33" s="655"/>
      <c r="O33" s="500"/>
      <c r="P33" s="500"/>
      <c r="Q33" s="116" t="str">
        <f>IF(ISERROR(VLOOKUP(O33,'GRADE CONVERSION'!$K$71:$L$88,2,FALSE)),"",VLOOKUP(O33,'GRADE CONVERSION'!$K$71:$L$88,2,FALSE))</f>
        <v/>
      </c>
      <c r="R33" s="641"/>
      <c r="S33" s="246"/>
      <c r="T33" s="641"/>
      <c r="U33" s="507" t="str">
        <f t="shared" si="12"/>
        <v/>
      </c>
      <c r="V33" s="641"/>
      <c r="W33" s="649"/>
      <c r="Y33" s="227">
        <f t="shared" si="17"/>
        <v>0</v>
      </c>
      <c r="Z33" s="95">
        <f t="shared" si="18"/>
        <v>0</v>
      </c>
      <c r="AA33" s="26" t="str">
        <f t="shared" si="19"/>
        <v/>
      </c>
      <c r="AB33" s="117">
        <f t="shared" si="20"/>
        <v>0</v>
      </c>
      <c r="AC33" s="96">
        <f t="shared" si="21"/>
        <v>0</v>
      </c>
      <c r="AD33" s="118" t="str">
        <f t="shared" si="22"/>
        <v>COMPLETE</v>
      </c>
      <c r="AE33" s="119" t="str">
        <f t="shared" si="23"/>
        <v/>
      </c>
      <c r="AF33" s="119" t="str">
        <f>IF(OR(ISERROR(VLOOKUP(L33,'GRADE CONVERSION'!$K$38:$N$55,4,FALSE)*AG33), ISBLANK(L33)), "", VLOOKUP(L33,'GRADE CONVERSION'!$K$38:$N$55,4,FALSE)*AG33)</f>
        <v/>
      </c>
      <c r="AG33" s="119">
        <f t="shared" si="24"/>
        <v>0</v>
      </c>
      <c r="AH33" s="120">
        <f t="shared" si="25"/>
        <v>0</v>
      </c>
      <c r="AI33" s="120">
        <f t="shared" si="26"/>
        <v>0</v>
      </c>
      <c r="AJ33" s="362" t="str">
        <f t="shared" si="27"/>
        <v/>
      </c>
      <c r="AK33" s="108">
        <f t="shared" si="28"/>
        <v>0</v>
      </c>
      <c r="AL33" s="121">
        <f t="shared" si="29"/>
        <v>0</v>
      </c>
      <c r="AM33" s="121" t="str">
        <f t="shared" si="30"/>
        <v/>
      </c>
      <c r="AN33" s="121" t="str">
        <f t="shared" si="31"/>
        <v/>
      </c>
      <c r="AO33" s="108"/>
      <c r="AP33" s="57" t="s">
        <v>30</v>
      </c>
      <c r="AS33" s="94" t="s">
        <v>436</v>
      </c>
      <c r="AT33" s="55">
        <v>1</v>
      </c>
      <c r="AU33" s="60" t="str">
        <f t="shared" si="32"/>
        <v/>
      </c>
      <c r="AV33" s="123">
        <f t="shared" si="33"/>
        <v>0</v>
      </c>
      <c r="AX33" s="234" t="s">
        <v>16407</v>
      </c>
      <c r="AY33" s="235" t="str">
        <f>IF(AND('USER FORM2'!AK3&gt;0,'USER FORM3'!AY23&gt;4),"Y",IF(AND('USER FORM2'!AK3=0,'USER FORM3'!AY23&gt;5),"Y","N"))</f>
        <v>N</v>
      </c>
      <c r="BA33">
        <v>1</v>
      </c>
      <c r="BB33" s="643"/>
      <c r="BC33" s="643"/>
      <c r="BD33" s="643"/>
      <c r="BE33" s="643"/>
      <c r="BF33" s="574"/>
      <c r="BG33" s="574"/>
      <c r="BH33" s="574"/>
      <c r="BI33" s="574"/>
      <c r="BJ33" s="574"/>
      <c r="BK33" s="574"/>
      <c r="BL33" s="574"/>
      <c r="BM33" s="574"/>
      <c r="BN33" s="574"/>
      <c r="BO33" s="574"/>
      <c r="BP33" s="574"/>
      <c r="BQ33" s="574"/>
      <c r="BR33" s="574"/>
      <c r="BS33" s="574"/>
      <c r="BT33" s="574"/>
      <c r="BU33" s="574"/>
      <c r="BV33" s="574"/>
      <c r="BW33" s="574"/>
      <c r="BX33" s="574"/>
      <c r="BY33" s="574"/>
      <c r="BZ33" s="574"/>
      <c r="CA33" s="574"/>
      <c r="CB33" s="574"/>
      <c r="CC33" s="574"/>
      <c r="CD33" s="574"/>
      <c r="CE33" s="574"/>
      <c r="CF33" s="574"/>
      <c r="CG33" s="574"/>
      <c r="CH33" s="574"/>
      <c r="CI33" s="574"/>
      <c r="CJ33" s="574"/>
    </row>
    <row r="34" spans="1:88" ht="36.75" customHeight="1">
      <c r="A34" s="746"/>
      <c r="B34">
        <f t="shared" si="16"/>
        <v>0</v>
      </c>
      <c r="C34" s="245"/>
      <c r="D34" s="245"/>
      <c r="E34" s="246"/>
      <c r="F34" s="246"/>
      <c r="G34" s="299"/>
      <c r="H34" s="299"/>
      <c r="I34" s="246"/>
      <c r="J34" s="247"/>
      <c r="K34" s="654"/>
      <c r="L34" s="654"/>
      <c r="M34" s="654"/>
      <c r="N34" s="655"/>
      <c r="O34" s="500"/>
      <c r="P34" s="500"/>
      <c r="Q34" s="116" t="str">
        <f>IF(ISERROR(VLOOKUP(O34,'GRADE CONVERSION'!$K$71:$L$88,2,FALSE)),"",VLOOKUP(O34,'GRADE CONVERSION'!$K$71:$L$88,2,FALSE))</f>
        <v/>
      </c>
      <c r="R34" s="641"/>
      <c r="S34" s="246"/>
      <c r="T34" s="641"/>
      <c r="U34" s="507" t="str">
        <f t="shared" si="12"/>
        <v/>
      </c>
      <c r="V34" s="641"/>
      <c r="W34" s="649"/>
      <c r="Y34" s="227">
        <f t="shared" si="17"/>
        <v>0</v>
      </c>
      <c r="Z34" s="95">
        <f t="shared" si="18"/>
        <v>0</v>
      </c>
      <c r="AA34" s="26" t="str">
        <f t="shared" si="19"/>
        <v/>
      </c>
      <c r="AB34" s="117">
        <f t="shared" si="20"/>
        <v>0</v>
      </c>
      <c r="AC34" s="96">
        <f t="shared" si="21"/>
        <v>0</v>
      </c>
      <c r="AD34" s="118" t="str">
        <f t="shared" si="22"/>
        <v>COMPLETE</v>
      </c>
      <c r="AE34" s="119" t="str">
        <f t="shared" si="23"/>
        <v/>
      </c>
      <c r="AF34" s="119" t="str">
        <f>IF(OR(ISERROR(VLOOKUP(L34,'GRADE CONVERSION'!$K$38:$N$55,4,FALSE)*AG34), ISBLANK(L34)), "", VLOOKUP(L34,'GRADE CONVERSION'!$K$38:$N$55,4,FALSE)*AG34)</f>
        <v/>
      </c>
      <c r="AG34" s="119">
        <f t="shared" si="24"/>
        <v>0</v>
      </c>
      <c r="AH34" s="120">
        <f t="shared" si="25"/>
        <v>0</v>
      </c>
      <c r="AI34" s="120">
        <f t="shared" si="26"/>
        <v>0</v>
      </c>
      <c r="AJ34" s="362" t="str">
        <f t="shared" si="27"/>
        <v/>
      </c>
      <c r="AK34" s="108">
        <f t="shared" si="28"/>
        <v>0</v>
      </c>
      <c r="AL34" s="121">
        <f t="shared" si="29"/>
        <v>0</v>
      </c>
      <c r="AM34" s="121" t="str">
        <f t="shared" si="30"/>
        <v/>
      </c>
      <c r="AN34" s="121" t="str">
        <f t="shared" si="31"/>
        <v/>
      </c>
      <c r="AO34" s="108"/>
      <c r="AP34" s="57" t="s">
        <v>29</v>
      </c>
      <c r="AS34" s="55"/>
      <c r="AT34" s="55">
        <v>0</v>
      </c>
      <c r="AU34" s="60" t="str">
        <f t="shared" si="32"/>
        <v/>
      </c>
      <c r="AV34" s="123">
        <f t="shared" si="33"/>
        <v>0</v>
      </c>
      <c r="AX34" s="360" t="s">
        <v>16309</v>
      </c>
      <c r="AY34" s="397" t="str">
        <f>IFERROR(ROUNDDOWN(VLOOKUP($AY$17,$AE$2:$AX$13,5,FALSE),2),"")</f>
        <v/>
      </c>
      <c r="BA34">
        <v>1</v>
      </c>
      <c r="BB34" s="643"/>
      <c r="BC34" s="643"/>
      <c r="BD34" s="643"/>
      <c r="BE34" s="643"/>
      <c r="BF34" s="574"/>
      <c r="BG34" s="574"/>
      <c r="BH34" s="574"/>
      <c r="BI34" s="574"/>
      <c r="BJ34" s="574"/>
      <c r="BK34" s="574"/>
      <c r="BL34" s="574"/>
      <c r="BM34" s="574"/>
      <c r="BN34" s="574"/>
      <c r="BO34" s="574"/>
      <c r="BP34" s="574"/>
      <c r="BQ34" s="574"/>
      <c r="BR34" s="574"/>
      <c r="BS34" s="574"/>
      <c r="BT34" s="574"/>
      <c r="BU34" s="574"/>
      <c r="BV34" s="574"/>
      <c r="BW34" s="574"/>
      <c r="BX34" s="574"/>
      <c r="BY34" s="574"/>
      <c r="BZ34" s="574"/>
      <c r="CA34" s="574"/>
      <c r="CB34" s="574"/>
      <c r="CC34" s="574"/>
      <c r="CD34" s="574"/>
      <c r="CE34" s="574"/>
      <c r="CF34" s="574"/>
      <c r="CG34" s="574"/>
      <c r="CH34" s="574"/>
      <c r="CI34" s="574"/>
      <c r="CJ34" s="574"/>
    </row>
    <row r="35" spans="1:88" ht="36.75" customHeight="1">
      <c r="A35" s="746"/>
      <c r="B35">
        <f t="shared" si="16"/>
        <v>0</v>
      </c>
      <c r="C35" s="245"/>
      <c r="D35" s="245"/>
      <c r="E35" s="246"/>
      <c r="F35" s="246"/>
      <c r="G35" s="299"/>
      <c r="H35" s="299"/>
      <c r="I35" s="246"/>
      <c r="J35" s="247"/>
      <c r="K35" s="654"/>
      <c r="L35" s="654"/>
      <c r="M35" s="654"/>
      <c r="N35" s="655"/>
      <c r="O35" s="500"/>
      <c r="P35" s="500"/>
      <c r="Q35" s="116" t="str">
        <f>IF(ISERROR(VLOOKUP(O35,'GRADE CONVERSION'!$K$71:$L$88,2,FALSE)),"",VLOOKUP(O35,'GRADE CONVERSION'!$K$71:$L$88,2,FALSE))</f>
        <v/>
      </c>
      <c r="R35" s="641"/>
      <c r="S35" s="246"/>
      <c r="T35" s="641"/>
      <c r="U35" s="507" t="str">
        <f t="shared" si="12"/>
        <v/>
      </c>
      <c r="V35" s="641"/>
      <c r="W35" s="649"/>
      <c r="Y35" s="227">
        <f t="shared" si="17"/>
        <v>0</v>
      </c>
      <c r="Z35" s="95">
        <f t="shared" si="18"/>
        <v>0</v>
      </c>
      <c r="AA35" s="26" t="str">
        <f t="shared" si="19"/>
        <v/>
      </c>
      <c r="AB35" s="117">
        <f t="shared" si="20"/>
        <v>0</v>
      </c>
      <c r="AC35" s="96">
        <f t="shared" si="21"/>
        <v>0</v>
      </c>
      <c r="AD35" s="118" t="str">
        <f t="shared" si="22"/>
        <v>COMPLETE</v>
      </c>
      <c r="AE35" s="119" t="str">
        <f t="shared" si="23"/>
        <v/>
      </c>
      <c r="AF35" s="119" t="str">
        <f>IF(OR(ISERROR(VLOOKUP(L35,'GRADE CONVERSION'!$K$38:$N$55,4,FALSE)*AG35), ISBLANK(L35)), "", VLOOKUP(L35,'GRADE CONVERSION'!$K$38:$N$55,4,FALSE)*AG35)</f>
        <v/>
      </c>
      <c r="AG35" s="119">
        <f t="shared" si="24"/>
        <v>0</v>
      </c>
      <c r="AH35" s="120">
        <f t="shared" si="25"/>
        <v>0</v>
      </c>
      <c r="AI35" s="120">
        <f t="shared" si="26"/>
        <v>0</v>
      </c>
      <c r="AJ35" s="362" t="str">
        <f t="shared" si="27"/>
        <v/>
      </c>
      <c r="AK35" s="108">
        <f t="shared" si="28"/>
        <v>0</v>
      </c>
      <c r="AL35" s="121">
        <f t="shared" si="29"/>
        <v>0</v>
      </c>
      <c r="AM35" s="121" t="str">
        <f t="shared" si="30"/>
        <v/>
      </c>
      <c r="AN35" s="121" t="str">
        <f t="shared" si="31"/>
        <v/>
      </c>
      <c r="AO35" s="108"/>
      <c r="AP35" s="57" t="s">
        <v>27</v>
      </c>
      <c r="AS35" s="54"/>
      <c r="AT35" s="54"/>
      <c r="AU35" s="60" t="str">
        <f t="shared" si="32"/>
        <v/>
      </c>
      <c r="AV35" s="123">
        <f t="shared" si="33"/>
        <v>0</v>
      </c>
      <c r="AX35" s="360" t="s">
        <v>16310</v>
      </c>
      <c r="AY35" s="361" t="str">
        <f>IFERROR(ROUNDDOWN(VLOOKUP($AY$17,$AE$2:$AX$13,11,FALSE),2),"")</f>
        <v/>
      </c>
      <c r="BA35">
        <v>1</v>
      </c>
      <c r="BB35" s="643"/>
      <c r="BC35" s="643"/>
      <c r="BD35" s="643"/>
      <c r="BE35" s="643"/>
      <c r="BF35" s="574"/>
      <c r="BG35" s="574"/>
      <c r="BH35" s="574"/>
      <c r="BI35" s="574"/>
      <c r="BJ35" s="574"/>
      <c r="BK35" s="574"/>
      <c r="BL35" s="574"/>
      <c r="BM35" s="574"/>
      <c r="BN35" s="574"/>
      <c r="BO35" s="574"/>
      <c r="BP35" s="574"/>
      <c r="BQ35" s="574"/>
      <c r="BR35" s="574"/>
      <c r="BS35" s="574"/>
      <c r="BT35" s="574"/>
      <c r="BU35" s="574"/>
      <c r="BV35" s="574"/>
      <c r="BW35" s="574"/>
      <c r="BX35" s="574"/>
      <c r="BY35" s="574"/>
      <c r="BZ35" s="574"/>
      <c r="CA35" s="574"/>
      <c r="CB35" s="574"/>
      <c r="CC35" s="574"/>
      <c r="CD35" s="574"/>
      <c r="CE35" s="574"/>
      <c r="CF35" s="574"/>
      <c r="CG35" s="574"/>
      <c r="CH35" s="574"/>
      <c r="CI35" s="574"/>
      <c r="CJ35" s="574"/>
    </row>
    <row r="36" spans="1:88" ht="36.75" customHeight="1">
      <c r="A36" s="746"/>
      <c r="B36">
        <f t="shared" si="16"/>
        <v>0</v>
      </c>
      <c r="C36" s="245"/>
      <c r="D36" s="245"/>
      <c r="E36" s="246"/>
      <c r="F36" s="246"/>
      <c r="G36" s="299"/>
      <c r="H36" s="299"/>
      <c r="I36" s="246"/>
      <c r="J36" s="247"/>
      <c r="K36" s="654"/>
      <c r="L36" s="654"/>
      <c r="M36" s="654"/>
      <c r="N36" s="655"/>
      <c r="O36" s="500"/>
      <c r="P36" s="500"/>
      <c r="Q36" s="116" t="str">
        <f>IF(ISERROR(VLOOKUP(O36,'GRADE CONVERSION'!$K$71:$L$88,2,FALSE)),"",VLOOKUP(O36,'GRADE CONVERSION'!$K$71:$L$88,2,FALSE))</f>
        <v/>
      </c>
      <c r="R36" s="641"/>
      <c r="S36" s="246"/>
      <c r="T36" s="641"/>
      <c r="U36" s="507" t="str">
        <f t="shared" si="12"/>
        <v/>
      </c>
      <c r="V36" s="641"/>
      <c r="W36" s="649"/>
      <c r="Y36" s="227">
        <f t="shared" si="17"/>
        <v>0</v>
      </c>
      <c r="Z36" s="95">
        <f t="shared" si="18"/>
        <v>0</v>
      </c>
      <c r="AA36" s="26" t="str">
        <f t="shared" si="19"/>
        <v/>
      </c>
      <c r="AB36" s="117">
        <f t="shared" si="20"/>
        <v>0</v>
      </c>
      <c r="AC36" s="96">
        <f t="shared" si="21"/>
        <v>0</v>
      </c>
      <c r="AD36" s="118" t="str">
        <f t="shared" si="22"/>
        <v>COMPLETE</v>
      </c>
      <c r="AE36" s="119" t="str">
        <f t="shared" si="23"/>
        <v/>
      </c>
      <c r="AF36" s="119" t="str">
        <f>IF(OR(ISERROR(VLOOKUP(L36,'GRADE CONVERSION'!$K$38:$N$55,4,FALSE)*AG36), ISBLANK(L36)), "", VLOOKUP(L36,'GRADE CONVERSION'!$K$38:$N$55,4,FALSE)*AG36)</f>
        <v/>
      </c>
      <c r="AG36" s="119">
        <f t="shared" si="24"/>
        <v>0</v>
      </c>
      <c r="AH36" s="120">
        <f t="shared" si="25"/>
        <v>0</v>
      </c>
      <c r="AI36" s="120">
        <f t="shared" si="26"/>
        <v>0</v>
      </c>
      <c r="AJ36" s="362" t="str">
        <f t="shared" si="27"/>
        <v/>
      </c>
      <c r="AK36" s="108">
        <f t="shared" si="28"/>
        <v>0</v>
      </c>
      <c r="AL36" s="121">
        <f t="shared" si="29"/>
        <v>0</v>
      </c>
      <c r="AM36" s="121" t="str">
        <f t="shared" si="30"/>
        <v/>
      </c>
      <c r="AN36" s="121" t="str">
        <f t="shared" si="31"/>
        <v/>
      </c>
      <c r="AO36" s="108"/>
      <c r="AP36" s="57" t="s">
        <v>24</v>
      </c>
      <c r="AR36" s="127" t="s">
        <v>16088</v>
      </c>
      <c r="AS36" s="85" t="s">
        <v>15999</v>
      </c>
      <c r="AT36" s="85" t="s">
        <v>431</v>
      </c>
      <c r="AU36" s="60" t="str">
        <f t="shared" si="32"/>
        <v/>
      </c>
      <c r="AV36" s="123">
        <f t="shared" si="33"/>
        <v>0</v>
      </c>
      <c r="AX36" s="391" t="s">
        <v>16638</v>
      </c>
      <c r="AY36" s="391" t="str">
        <f>IFERROR(ROUND(VLOOKUP($AY$17,$AE$2:$AZ$13,22,FALSE),2),"")</f>
        <v/>
      </c>
      <c r="BA36">
        <v>1</v>
      </c>
      <c r="BB36" s="643"/>
      <c r="BC36" s="643"/>
      <c r="BD36" s="643"/>
      <c r="BE36" s="643"/>
      <c r="BF36" s="574"/>
      <c r="BG36" s="574"/>
      <c r="BH36" s="574"/>
      <c r="BI36" s="574"/>
      <c r="BJ36" s="574"/>
      <c r="BK36" s="574"/>
      <c r="BL36" s="574"/>
      <c r="BM36" s="574"/>
      <c r="BN36" s="574"/>
      <c r="BO36" s="574"/>
      <c r="BP36" s="574"/>
      <c r="BQ36" s="574"/>
      <c r="BR36" s="574"/>
      <c r="BS36" s="574"/>
      <c r="BT36" s="574"/>
      <c r="BU36" s="574"/>
      <c r="BV36" s="574"/>
      <c r="BW36" s="574"/>
      <c r="BX36" s="574"/>
      <c r="BY36" s="574"/>
      <c r="BZ36" s="574"/>
      <c r="CA36" s="574"/>
      <c r="CB36" s="574"/>
      <c r="CC36" s="574"/>
      <c r="CD36" s="574"/>
      <c r="CE36" s="574"/>
      <c r="CF36" s="574"/>
      <c r="CG36" s="574"/>
      <c r="CH36" s="574"/>
      <c r="CI36" s="574"/>
      <c r="CJ36" s="574"/>
    </row>
    <row r="37" spans="1:88" ht="36.75" customHeight="1">
      <c r="A37" s="746"/>
      <c r="B37">
        <f t="shared" si="16"/>
        <v>0</v>
      </c>
      <c r="C37" s="245"/>
      <c r="D37" s="245"/>
      <c r="E37" s="246"/>
      <c r="F37" s="246"/>
      <c r="G37" s="299"/>
      <c r="H37" s="299"/>
      <c r="I37" s="246"/>
      <c r="J37" s="247"/>
      <c r="K37" s="654"/>
      <c r="L37" s="654"/>
      <c r="M37" s="654"/>
      <c r="N37" s="655"/>
      <c r="O37" s="500"/>
      <c r="P37" s="500"/>
      <c r="Q37" s="116" t="str">
        <f>IF(ISERROR(VLOOKUP(O37,'GRADE CONVERSION'!$K$71:$L$88,2,FALSE)),"",VLOOKUP(O37,'GRADE CONVERSION'!$K$71:$L$88,2,FALSE))</f>
        <v/>
      </c>
      <c r="R37" s="641"/>
      <c r="S37" s="246"/>
      <c r="T37" s="641"/>
      <c r="U37" s="507" t="str">
        <f t="shared" si="12"/>
        <v/>
      </c>
      <c r="V37" s="641"/>
      <c r="W37" s="649"/>
      <c r="Y37" s="227">
        <f t="shared" si="17"/>
        <v>0</v>
      </c>
      <c r="Z37" s="95">
        <f t="shared" si="18"/>
        <v>0</v>
      </c>
      <c r="AA37" s="26" t="str">
        <f t="shared" si="19"/>
        <v/>
      </c>
      <c r="AB37" s="117">
        <f t="shared" si="20"/>
        <v>0</v>
      </c>
      <c r="AC37" s="96">
        <f t="shared" si="21"/>
        <v>0</v>
      </c>
      <c r="AD37" s="118" t="str">
        <f t="shared" si="22"/>
        <v>COMPLETE</v>
      </c>
      <c r="AE37" s="119" t="str">
        <f t="shared" si="23"/>
        <v/>
      </c>
      <c r="AF37" s="119" t="str">
        <f>IF(OR(ISERROR(VLOOKUP(L37,'GRADE CONVERSION'!$K$38:$N$55,4,FALSE)*AG37), ISBLANK(L37)), "", VLOOKUP(L37,'GRADE CONVERSION'!$K$38:$N$55,4,FALSE)*AG37)</f>
        <v/>
      </c>
      <c r="AG37" s="119">
        <f t="shared" si="24"/>
        <v>0</v>
      </c>
      <c r="AH37" s="120">
        <f t="shared" si="25"/>
        <v>0</v>
      </c>
      <c r="AI37" s="120">
        <f t="shared" si="26"/>
        <v>0</v>
      </c>
      <c r="AJ37" s="362" t="str">
        <f t="shared" si="27"/>
        <v/>
      </c>
      <c r="AK37" s="108">
        <f t="shared" si="28"/>
        <v>0</v>
      </c>
      <c r="AL37" s="121">
        <f t="shared" si="29"/>
        <v>0</v>
      </c>
      <c r="AM37" s="121" t="str">
        <f t="shared" si="30"/>
        <v/>
      </c>
      <c r="AN37" s="121" t="str">
        <f t="shared" si="31"/>
        <v/>
      </c>
      <c r="AO37" s="108"/>
      <c r="AP37" s="57" t="s">
        <v>21</v>
      </c>
      <c r="AR37" s="128" t="s">
        <v>198</v>
      </c>
      <c r="AS37" s="129" t="s">
        <v>16094</v>
      </c>
      <c r="AT37" s="129" t="s">
        <v>16090</v>
      </c>
      <c r="AU37" s="60" t="str">
        <f t="shared" si="32"/>
        <v/>
      </c>
      <c r="AV37" s="123">
        <f t="shared" si="33"/>
        <v>0</v>
      </c>
      <c r="AX37" s="102"/>
      <c r="AY37" s="102"/>
      <c r="BA37">
        <v>1</v>
      </c>
      <c r="BB37" s="643"/>
      <c r="BC37" s="643"/>
      <c r="BD37" s="643"/>
      <c r="BE37" s="643"/>
      <c r="BF37" s="574"/>
      <c r="BG37" s="574"/>
      <c r="BH37" s="574"/>
      <c r="BI37" s="574"/>
      <c r="BJ37" s="574"/>
      <c r="BK37" s="574"/>
      <c r="BL37" s="574"/>
      <c r="BM37" s="574"/>
      <c r="BN37" s="574"/>
      <c r="BO37" s="574"/>
      <c r="BP37" s="574"/>
      <c r="BQ37" s="574"/>
      <c r="BR37" s="574"/>
      <c r="BS37" s="574"/>
      <c r="BT37" s="574"/>
      <c r="BU37" s="574"/>
      <c r="BV37" s="574"/>
      <c r="BW37" s="574"/>
      <c r="BX37" s="574"/>
      <c r="BY37" s="574"/>
      <c r="BZ37" s="574"/>
      <c r="CA37" s="574"/>
      <c r="CB37" s="574"/>
      <c r="CC37" s="574"/>
      <c r="CD37" s="574"/>
      <c r="CE37" s="574"/>
      <c r="CF37" s="574"/>
      <c r="CG37" s="574"/>
      <c r="CH37" s="574"/>
      <c r="CI37" s="574"/>
      <c r="CJ37" s="574"/>
    </row>
    <row r="38" spans="1:88" ht="36.75" customHeight="1">
      <c r="A38" s="746"/>
      <c r="B38">
        <f t="shared" si="16"/>
        <v>0</v>
      </c>
      <c r="C38" s="245"/>
      <c r="D38" s="245"/>
      <c r="E38" s="246"/>
      <c r="F38" s="246"/>
      <c r="G38" s="299"/>
      <c r="H38" s="299"/>
      <c r="I38" s="246"/>
      <c r="J38" s="247"/>
      <c r="K38" s="654"/>
      <c r="L38" s="654"/>
      <c r="M38" s="654"/>
      <c r="N38" s="655"/>
      <c r="O38" s="500"/>
      <c r="P38" s="500"/>
      <c r="Q38" s="116" t="str">
        <f>IF(ISERROR(VLOOKUP(O38,'GRADE CONVERSION'!$K$71:$L$88,2,FALSE)),"",VLOOKUP(O38,'GRADE CONVERSION'!$K$71:$L$88,2,FALSE))</f>
        <v/>
      </c>
      <c r="R38" s="641"/>
      <c r="S38" s="246"/>
      <c r="T38" s="641"/>
      <c r="U38" s="507" t="str">
        <f t="shared" si="12"/>
        <v/>
      </c>
      <c r="V38" s="641"/>
      <c r="W38" s="649"/>
      <c r="Y38" s="227">
        <f t="shared" si="17"/>
        <v>0</v>
      </c>
      <c r="Z38" s="95">
        <f t="shared" si="18"/>
        <v>0</v>
      </c>
      <c r="AA38" s="26" t="str">
        <f t="shared" si="19"/>
        <v/>
      </c>
      <c r="AB38" s="117">
        <f t="shared" si="20"/>
        <v>0</v>
      </c>
      <c r="AC38" s="96">
        <f t="shared" si="21"/>
        <v>0</v>
      </c>
      <c r="AD38" s="118" t="str">
        <f t="shared" si="22"/>
        <v>COMPLETE</v>
      </c>
      <c r="AE38" s="119" t="str">
        <f t="shared" si="23"/>
        <v/>
      </c>
      <c r="AF38" s="119" t="str">
        <f>IF(OR(ISERROR(VLOOKUP(L38,'GRADE CONVERSION'!$K$38:$N$55,4,FALSE)*AG38), ISBLANK(L38)), "", VLOOKUP(L38,'GRADE CONVERSION'!$K$38:$N$55,4,FALSE)*AG38)</f>
        <v/>
      </c>
      <c r="AG38" s="119">
        <f t="shared" si="24"/>
        <v>0</v>
      </c>
      <c r="AH38" s="120">
        <f t="shared" si="25"/>
        <v>0</v>
      </c>
      <c r="AI38" s="120">
        <f t="shared" si="26"/>
        <v>0</v>
      </c>
      <c r="AJ38" s="362" t="str">
        <f t="shared" si="27"/>
        <v/>
      </c>
      <c r="AK38" s="108">
        <f t="shared" si="28"/>
        <v>0</v>
      </c>
      <c r="AL38" s="121">
        <f t="shared" si="29"/>
        <v>0</v>
      </c>
      <c r="AM38" s="121" t="str">
        <f t="shared" si="30"/>
        <v/>
      </c>
      <c r="AN38" s="121" t="str">
        <f t="shared" si="31"/>
        <v/>
      </c>
      <c r="AO38" s="108"/>
      <c r="AP38" s="57" t="s">
        <v>17</v>
      </c>
      <c r="AR38" s="128" t="s">
        <v>196</v>
      </c>
      <c r="AS38" s="129" t="s">
        <v>16091</v>
      </c>
      <c r="AT38" s="129" t="s">
        <v>16094</v>
      </c>
      <c r="AU38" s="60" t="str">
        <f t="shared" si="32"/>
        <v/>
      </c>
      <c r="AV38" s="123">
        <f t="shared" si="33"/>
        <v>0</v>
      </c>
      <c r="AX38" s="102"/>
      <c r="AY38" s="102"/>
      <c r="BA38">
        <v>1</v>
      </c>
      <c r="BB38" s="643"/>
      <c r="BC38" s="643"/>
      <c r="BD38" s="643"/>
      <c r="BE38" s="643"/>
      <c r="BF38" s="574"/>
      <c r="BG38" s="574"/>
      <c r="BH38" s="574"/>
      <c r="BI38" s="574"/>
      <c r="BJ38" s="574"/>
      <c r="BK38" s="574"/>
      <c r="BL38" s="574"/>
      <c r="BM38" s="574"/>
      <c r="BN38" s="574"/>
      <c r="BO38" s="574"/>
      <c r="BP38" s="574"/>
      <c r="BQ38" s="574"/>
      <c r="BR38" s="574"/>
      <c r="BS38" s="574"/>
      <c r="BT38" s="574"/>
      <c r="BU38" s="574"/>
      <c r="BV38" s="574"/>
      <c r="BW38" s="574"/>
      <c r="BX38" s="574"/>
      <c r="BY38" s="574"/>
      <c r="BZ38" s="574"/>
      <c r="CA38" s="574"/>
      <c r="CB38" s="574"/>
      <c r="CC38" s="574"/>
      <c r="CD38" s="574"/>
      <c r="CE38" s="574"/>
      <c r="CF38" s="574"/>
      <c r="CG38" s="574"/>
      <c r="CH38" s="574"/>
      <c r="CI38" s="574"/>
      <c r="CJ38" s="574"/>
    </row>
    <row r="39" spans="1:88" ht="36.75" customHeight="1">
      <c r="A39" s="746"/>
      <c r="B39">
        <f t="shared" si="16"/>
        <v>0</v>
      </c>
      <c r="C39" s="245"/>
      <c r="D39" s="245"/>
      <c r="E39" s="246"/>
      <c r="F39" s="246"/>
      <c r="G39" s="299"/>
      <c r="H39" s="299"/>
      <c r="I39" s="246"/>
      <c r="J39" s="247"/>
      <c r="K39" s="654"/>
      <c r="L39" s="654"/>
      <c r="M39" s="654"/>
      <c r="N39" s="655"/>
      <c r="O39" s="500"/>
      <c r="P39" s="500"/>
      <c r="Q39" s="116" t="str">
        <f>IF(ISERROR(VLOOKUP(O39,'GRADE CONVERSION'!$K$71:$L$88,2,FALSE)),"",VLOOKUP(O39,'GRADE CONVERSION'!$K$71:$L$88,2,FALSE))</f>
        <v/>
      </c>
      <c r="R39" s="641"/>
      <c r="S39" s="246"/>
      <c r="T39" s="641"/>
      <c r="U39" s="507" t="str">
        <f t="shared" si="12"/>
        <v/>
      </c>
      <c r="V39" s="641"/>
      <c r="W39" s="649"/>
      <c r="Y39" s="227">
        <f t="shared" si="17"/>
        <v>0</v>
      </c>
      <c r="Z39" s="95">
        <f t="shared" si="18"/>
        <v>0</v>
      </c>
      <c r="AA39" s="26" t="str">
        <f t="shared" si="19"/>
        <v/>
      </c>
      <c r="AB39" s="117">
        <f t="shared" si="20"/>
        <v>0</v>
      </c>
      <c r="AC39" s="96">
        <f t="shared" si="21"/>
        <v>0</v>
      </c>
      <c r="AD39" s="118" t="str">
        <f t="shared" si="22"/>
        <v>COMPLETE</v>
      </c>
      <c r="AE39" s="119" t="str">
        <f t="shared" si="23"/>
        <v/>
      </c>
      <c r="AF39" s="119" t="str">
        <f>IF(OR(ISERROR(VLOOKUP(L39,'GRADE CONVERSION'!$K$38:$N$55,4,FALSE)*AG39), ISBLANK(L39)), "", VLOOKUP(L39,'GRADE CONVERSION'!$K$38:$N$55,4,FALSE)*AG39)</f>
        <v/>
      </c>
      <c r="AG39" s="119">
        <f t="shared" si="24"/>
        <v>0</v>
      </c>
      <c r="AH39" s="120">
        <f t="shared" si="25"/>
        <v>0</v>
      </c>
      <c r="AI39" s="120">
        <f t="shared" si="26"/>
        <v>0</v>
      </c>
      <c r="AJ39" s="362" t="str">
        <f t="shared" si="27"/>
        <v/>
      </c>
      <c r="AK39" s="108">
        <f t="shared" si="28"/>
        <v>0</v>
      </c>
      <c r="AL39" s="121">
        <f t="shared" si="29"/>
        <v>0</v>
      </c>
      <c r="AM39" s="121" t="str">
        <f t="shared" si="30"/>
        <v/>
      </c>
      <c r="AN39" s="121" t="str">
        <f t="shared" si="31"/>
        <v/>
      </c>
      <c r="AO39" s="108"/>
      <c r="AP39" s="57" t="s">
        <v>9</v>
      </c>
      <c r="AR39" s="128" t="s">
        <v>16087</v>
      </c>
      <c r="AS39" s="129" t="s">
        <v>16092</v>
      </c>
      <c r="AT39" s="129" t="s">
        <v>16094</v>
      </c>
      <c r="AU39" s="60" t="str">
        <f t="shared" si="32"/>
        <v/>
      </c>
      <c r="AV39" s="123">
        <f t="shared" si="33"/>
        <v>0</v>
      </c>
      <c r="AW39" s="54"/>
      <c r="AX39" s="102"/>
      <c r="AY39" s="102"/>
      <c r="BA39">
        <v>1</v>
      </c>
      <c r="BB39" s="643"/>
      <c r="BC39" s="643"/>
      <c r="BD39" s="643"/>
      <c r="BE39" s="643"/>
      <c r="BF39" s="574"/>
      <c r="BG39" s="574"/>
      <c r="BH39" s="574"/>
      <c r="BI39" s="574"/>
      <c r="BJ39" s="574"/>
      <c r="BK39" s="574"/>
      <c r="BL39" s="574"/>
      <c r="BM39" s="574"/>
      <c r="BN39" s="574"/>
      <c r="BO39" s="574"/>
      <c r="BP39" s="574"/>
      <c r="BQ39" s="574"/>
      <c r="BR39" s="574"/>
      <c r="BS39" s="574"/>
      <c r="BT39" s="574"/>
      <c r="BU39" s="574"/>
      <c r="BV39" s="574"/>
      <c r="BW39" s="574"/>
      <c r="BX39" s="574"/>
      <c r="BY39" s="574"/>
      <c r="BZ39" s="574"/>
      <c r="CA39" s="574"/>
      <c r="CB39" s="574"/>
      <c r="CC39" s="574"/>
      <c r="CD39" s="574"/>
      <c r="CE39" s="574"/>
      <c r="CF39" s="574"/>
      <c r="CG39" s="574"/>
      <c r="CH39" s="574"/>
      <c r="CI39" s="574"/>
      <c r="CJ39" s="574"/>
    </row>
    <row r="40" spans="1:88" ht="36.75" customHeight="1">
      <c r="A40" s="746"/>
      <c r="B40">
        <f t="shared" si="16"/>
        <v>0</v>
      </c>
      <c r="C40" s="245"/>
      <c r="D40" s="245"/>
      <c r="E40" s="246"/>
      <c r="F40" s="246"/>
      <c r="G40" s="299"/>
      <c r="H40" s="299"/>
      <c r="I40" s="246"/>
      <c r="J40" s="247"/>
      <c r="K40" s="654"/>
      <c r="L40" s="654"/>
      <c r="M40" s="654"/>
      <c r="N40" s="655"/>
      <c r="O40" s="500"/>
      <c r="P40" s="500"/>
      <c r="Q40" s="116" t="str">
        <f>IF(ISERROR(VLOOKUP(O40,'GRADE CONVERSION'!$K$71:$L$88,2,FALSE)),"",VLOOKUP(O40,'GRADE CONVERSION'!$K$71:$L$88,2,FALSE))</f>
        <v/>
      </c>
      <c r="R40" s="641"/>
      <c r="S40" s="246"/>
      <c r="T40" s="641"/>
      <c r="U40" s="507" t="str">
        <f t="shared" si="12"/>
        <v/>
      </c>
      <c r="V40" s="641"/>
      <c r="W40" s="649"/>
      <c r="Y40" s="227">
        <f t="shared" si="17"/>
        <v>0</v>
      </c>
      <c r="Z40" s="95">
        <f t="shared" si="18"/>
        <v>0</v>
      </c>
      <c r="AA40" s="26" t="str">
        <f t="shared" si="19"/>
        <v/>
      </c>
      <c r="AB40" s="117">
        <f t="shared" si="20"/>
        <v>0</v>
      </c>
      <c r="AC40" s="96">
        <f t="shared" si="21"/>
        <v>0</v>
      </c>
      <c r="AD40" s="118" t="str">
        <f t="shared" si="22"/>
        <v>COMPLETE</v>
      </c>
      <c r="AE40" s="119" t="str">
        <f t="shared" si="23"/>
        <v/>
      </c>
      <c r="AF40" s="119" t="str">
        <f>IF(OR(ISERROR(VLOOKUP(L40,'GRADE CONVERSION'!$K$38:$N$55,4,FALSE)*AG40), ISBLANK(L40)), "", VLOOKUP(L40,'GRADE CONVERSION'!$K$38:$N$55,4,FALSE)*AG40)</f>
        <v/>
      </c>
      <c r="AG40" s="119">
        <f t="shared" si="24"/>
        <v>0</v>
      </c>
      <c r="AH40" s="120">
        <f t="shared" si="25"/>
        <v>0</v>
      </c>
      <c r="AI40" s="120">
        <f t="shared" si="26"/>
        <v>0</v>
      </c>
      <c r="AJ40" s="362" t="str">
        <f t="shared" si="27"/>
        <v/>
      </c>
      <c r="AK40" s="108">
        <f t="shared" si="28"/>
        <v>0</v>
      </c>
      <c r="AL40" s="121">
        <f t="shared" si="29"/>
        <v>0</v>
      </c>
      <c r="AM40" s="121" t="str">
        <f t="shared" si="30"/>
        <v/>
      </c>
      <c r="AN40" s="121" t="str">
        <f t="shared" si="31"/>
        <v/>
      </c>
      <c r="AO40" s="108"/>
      <c r="AP40" s="57" t="s">
        <v>4</v>
      </c>
      <c r="AR40" s="128" t="s">
        <v>16086</v>
      </c>
      <c r="AS40" s="129" t="s">
        <v>16093</v>
      </c>
      <c r="AT40" s="129" t="s">
        <v>16094</v>
      </c>
      <c r="AU40" s="60" t="str">
        <f t="shared" si="32"/>
        <v/>
      </c>
      <c r="AV40" s="123">
        <f t="shared" si="33"/>
        <v>0</v>
      </c>
      <c r="AW40" s="54"/>
      <c r="AX40" s="54"/>
      <c r="BA40">
        <v>1</v>
      </c>
      <c r="BB40" s="643"/>
      <c r="BC40" s="643"/>
      <c r="BD40" s="643"/>
      <c r="BE40" s="643"/>
      <c r="BF40" s="574"/>
      <c r="BG40" s="574"/>
      <c r="BH40" s="574"/>
      <c r="BI40" s="574"/>
      <c r="BJ40" s="574"/>
      <c r="BK40" s="574"/>
      <c r="BL40" s="574"/>
      <c r="BM40" s="574"/>
      <c r="BN40" s="574"/>
      <c r="BO40" s="574"/>
      <c r="BP40" s="574"/>
      <c r="BQ40" s="574"/>
      <c r="BR40" s="574"/>
      <c r="BS40" s="574"/>
      <c r="BT40" s="574"/>
      <c r="BU40" s="574"/>
      <c r="BV40" s="574"/>
      <c r="BW40" s="574"/>
      <c r="BX40" s="574"/>
      <c r="BY40" s="574"/>
      <c r="BZ40" s="574"/>
      <c r="CA40" s="574"/>
      <c r="CB40" s="574"/>
      <c r="CC40" s="574"/>
      <c r="CD40" s="574"/>
      <c r="CE40" s="574"/>
      <c r="CF40" s="574"/>
      <c r="CG40" s="574"/>
      <c r="CH40" s="574"/>
      <c r="CI40" s="574"/>
      <c r="CJ40" s="574"/>
    </row>
    <row r="41" spans="1:88" ht="36.75" customHeight="1">
      <c r="A41" s="746"/>
      <c r="B41">
        <f t="shared" si="16"/>
        <v>0</v>
      </c>
      <c r="C41" s="245"/>
      <c r="D41" s="245"/>
      <c r="E41" s="246"/>
      <c r="F41" s="246"/>
      <c r="G41" s="299"/>
      <c r="H41" s="299"/>
      <c r="I41" s="246"/>
      <c r="J41" s="247"/>
      <c r="K41" s="654"/>
      <c r="L41" s="654"/>
      <c r="M41" s="654"/>
      <c r="N41" s="655"/>
      <c r="O41" s="500"/>
      <c r="P41" s="500"/>
      <c r="Q41" s="116" t="str">
        <f>IF(ISERROR(VLOOKUP(O41,'GRADE CONVERSION'!$K$71:$L$88,2,FALSE)),"",VLOOKUP(O41,'GRADE CONVERSION'!$K$71:$L$88,2,FALSE))</f>
        <v/>
      </c>
      <c r="R41" s="641"/>
      <c r="S41" s="246"/>
      <c r="T41" s="641"/>
      <c r="U41" s="507" t="str">
        <f t="shared" si="12"/>
        <v/>
      </c>
      <c r="V41" s="641"/>
      <c r="W41" s="649"/>
      <c r="Y41" s="227">
        <f t="shared" si="17"/>
        <v>0</v>
      </c>
      <c r="Z41" s="95">
        <f t="shared" si="18"/>
        <v>0</v>
      </c>
      <c r="AA41" s="26" t="str">
        <f t="shared" si="19"/>
        <v/>
      </c>
      <c r="AB41" s="117">
        <f t="shared" si="20"/>
        <v>0</v>
      </c>
      <c r="AC41" s="96">
        <f t="shared" si="21"/>
        <v>0</v>
      </c>
      <c r="AD41" s="118" t="str">
        <f t="shared" si="22"/>
        <v>COMPLETE</v>
      </c>
      <c r="AE41" s="119" t="str">
        <f t="shared" si="23"/>
        <v/>
      </c>
      <c r="AF41" s="119" t="str">
        <f>IF(OR(ISERROR(VLOOKUP(L41,'GRADE CONVERSION'!$K$38:$N$55,4,FALSE)*AG41), ISBLANK(L41)), "", VLOOKUP(L41,'GRADE CONVERSION'!$K$38:$N$55,4,FALSE)*AG41)</f>
        <v/>
      </c>
      <c r="AG41" s="119">
        <f t="shared" si="24"/>
        <v>0</v>
      </c>
      <c r="AH41" s="120">
        <f t="shared" si="25"/>
        <v>0</v>
      </c>
      <c r="AI41" s="120">
        <f t="shared" si="26"/>
        <v>0</v>
      </c>
      <c r="AJ41" s="362" t="str">
        <f t="shared" si="27"/>
        <v/>
      </c>
      <c r="AK41" s="108">
        <f t="shared" si="28"/>
        <v>0</v>
      </c>
      <c r="AL41" s="121">
        <f t="shared" si="29"/>
        <v>0</v>
      </c>
      <c r="AM41" s="121" t="str">
        <f t="shared" si="30"/>
        <v/>
      </c>
      <c r="AN41" s="121" t="str">
        <f t="shared" si="31"/>
        <v/>
      </c>
      <c r="AO41" s="108"/>
      <c r="AP41" s="57" t="s">
        <v>8</v>
      </c>
      <c r="AR41" s="128" t="s">
        <v>169</v>
      </c>
      <c r="AS41" s="129" t="s">
        <v>15999</v>
      </c>
      <c r="AT41" s="129" t="s">
        <v>16008</v>
      </c>
      <c r="AU41" s="60" t="str">
        <f t="shared" si="32"/>
        <v/>
      </c>
      <c r="AV41" s="123">
        <f t="shared" si="33"/>
        <v>0</v>
      </c>
      <c r="AW41" s="54"/>
      <c r="AX41" s="54"/>
      <c r="BA41">
        <v>1</v>
      </c>
      <c r="BB41" s="643"/>
      <c r="BC41" s="643"/>
      <c r="BD41" s="643"/>
      <c r="BE41" s="643"/>
      <c r="BF41" s="574"/>
      <c r="BG41" s="574"/>
      <c r="BH41" s="574"/>
      <c r="BI41" s="574"/>
      <c r="BJ41" s="574"/>
      <c r="BK41" s="574"/>
      <c r="BL41" s="574"/>
      <c r="BM41" s="574"/>
      <c r="BN41" s="574"/>
      <c r="BO41" s="574"/>
      <c r="BP41" s="574"/>
      <c r="BQ41" s="574"/>
      <c r="BR41" s="574"/>
      <c r="BS41" s="574"/>
      <c r="BT41" s="574"/>
      <c r="BU41" s="574"/>
      <c r="BV41" s="574"/>
      <c r="BW41" s="574"/>
      <c r="BX41" s="574"/>
      <c r="BY41" s="574"/>
      <c r="BZ41" s="574"/>
      <c r="CA41" s="574"/>
      <c r="CB41" s="574"/>
      <c r="CC41" s="574"/>
      <c r="CD41" s="574"/>
      <c r="CE41" s="574"/>
      <c r="CF41" s="574"/>
      <c r="CG41" s="574"/>
      <c r="CH41" s="574"/>
      <c r="CI41" s="574"/>
      <c r="CJ41" s="574"/>
    </row>
    <row r="42" spans="1:88" ht="36.75" customHeight="1">
      <c r="A42" s="746"/>
      <c r="B42">
        <f t="shared" si="16"/>
        <v>0</v>
      </c>
      <c r="C42" s="245"/>
      <c r="D42" s="245"/>
      <c r="E42" s="246"/>
      <c r="F42" s="246"/>
      <c r="G42" s="299"/>
      <c r="H42" s="299"/>
      <c r="I42" s="246"/>
      <c r="J42" s="247"/>
      <c r="K42" s="654"/>
      <c r="L42" s="654"/>
      <c r="M42" s="654"/>
      <c r="N42" s="655"/>
      <c r="O42" s="500"/>
      <c r="P42" s="500"/>
      <c r="Q42" s="116" t="str">
        <f>IF(ISERROR(VLOOKUP(O42,'GRADE CONVERSION'!$K$71:$L$88,2,FALSE)),"",VLOOKUP(O42,'GRADE CONVERSION'!$K$71:$L$88,2,FALSE))</f>
        <v/>
      </c>
      <c r="R42" s="641"/>
      <c r="S42" s="246"/>
      <c r="T42" s="641"/>
      <c r="U42" s="507" t="str">
        <f t="shared" si="12"/>
        <v/>
      </c>
      <c r="V42" s="641"/>
      <c r="W42" s="649"/>
      <c r="Y42" s="227">
        <f t="shared" si="17"/>
        <v>0</v>
      </c>
      <c r="Z42" s="95">
        <f t="shared" si="18"/>
        <v>0</v>
      </c>
      <c r="AA42" s="26" t="str">
        <f t="shared" si="19"/>
        <v/>
      </c>
      <c r="AB42" s="117">
        <f t="shared" si="20"/>
        <v>0</v>
      </c>
      <c r="AC42" s="96">
        <f t="shared" si="21"/>
        <v>0</v>
      </c>
      <c r="AD42" s="118" t="str">
        <f t="shared" si="22"/>
        <v>COMPLETE</v>
      </c>
      <c r="AE42" s="119" t="str">
        <f t="shared" si="23"/>
        <v/>
      </c>
      <c r="AF42" s="119" t="str">
        <f>IF(OR(ISERROR(VLOOKUP(L42,'GRADE CONVERSION'!$K$38:$N$55,4,FALSE)*AG42), ISBLANK(L42)), "", VLOOKUP(L42,'GRADE CONVERSION'!$K$38:$N$55,4,FALSE)*AG42)</f>
        <v/>
      </c>
      <c r="AG42" s="119">
        <f t="shared" si="24"/>
        <v>0</v>
      </c>
      <c r="AH42" s="120">
        <f t="shared" si="25"/>
        <v>0</v>
      </c>
      <c r="AI42" s="120">
        <f t="shared" si="26"/>
        <v>0</v>
      </c>
      <c r="AJ42" s="362" t="str">
        <f t="shared" si="27"/>
        <v/>
      </c>
      <c r="AK42" s="108">
        <f t="shared" si="28"/>
        <v>0</v>
      </c>
      <c r="AL42" s="121">
        <f t="shared" si="29"/>
        <v>0</v>
      </c>
      <c r="AM42" s="121" t="str">
        <f t="shared" si="30"/>
        <v/>
      </c>
      <c r="AN42" s="121" t="str">
        <f t="shared" si="31"/>
        <v/>
      </c>
      <c r="AO42" s="108"/>
      <c r="AP42" s="57" t="s">
        <v>47</v>
      </c>
      <c r="AR42" s="128" t="s">
        <v>16089</v>
      </c>
      <c r="AS42" s="129" t="s">
        <v>15999</v>
      </c>
      <c r="AT42" s="129" t="s">
        <v>16008</v>
      </c>
      <c r="AU42" s="60" t="str">
        <f t="shared" si="32"/>
        <v/>
      </c>
      <c r="AV42" s="123">
        <f t="shared" si="33"/>
        <v>0</v>
      </c>
      <c r="AW42" s="54"/>
      <c r="AX42" s="54"/>
      <c r="BA42">
        <v>1</v>
      </c>
      <c r="BB42" s="643"/>
      <c r="BC42" s="643"/>
      <c r="BD42" s="643"/>
      <c r="BE42" s="643"/>
      <c r="BF42" s="574"/>
      <c r="BG42" s="574"/>
      <c r="BH42" s="574"/>
      <c r="BI42" s="574"/>
      <c r="BJ42" s="574"/>
      <c r="BK42" s="574"/>
      <c r="BL42" s="574"/>
      <c r="BM42" s="574"/>
      <c r="BN42" s="574"/>
      <c r="BO42" s="574"/>
      <c r="BP42" s="574"/>
      <c r="BQ42" s="574"/>
      <c r="BR42" s="574"/>
      <c r="BS42" s="574"/>
      <c r="BT42" s="574"/>
      <c r="BU42" s="574"/>
      <c r="BV42" s="574"/>
      <c r="BW42" s="574"/>
      <c r="BX42" s="574"/>
      <c r="BY42" s="574"/>
      <c r="BZ42" s="574"/>
      <c r="CA42" s="574"/>
      <c r="CB42" s="574"/>
      <c r="CC42" s="574"/>
      <c r="CD42" s="574"/>
      <c r="CE42" s="574"/>
      <c r="CF42" s="574"/>
      <c r="CG42" s="574"/>
      <c r="CH42" s="574"/>
      <c r="CI42" s="574"/>
      <c r="CJ42" s="574"/>
    </row>
    <row r="43" spans="1:88" ht="36.75" customHeight="1">
      <c r="A43" s="746"/>
      <c r="B43">
        <f t="shared" si="16"/>
        <v>0</v>
      </c>
      <c r="C43" s="245"/>
      <c r="D43" s="245"/>
      <c r="E43" s="246"/>
      <c r="F43" s="246"/>
      <c r="G43" s="299"/>
      <c r="H43" s="299"/>
      <c r="I43" s="246"/>
      <c r="J43" s="247"/>
      <c r="K43" s="654"/>
      <c r="L43" s="654"/>
      <c r="M43" s="654"/>
      <c r="N43" s="655"/>
      <c r="O43" s="500"/>
      <c r="P43" s="500"/>
      <c r="Q43" s="116" t="str">
        <f>IF(ISERROR(VLOOKUP(O43,'GRADE CONVERSION'!$K$71:$L$88,2,FALSE)),"",VLOOKUP(O43,'GRADE CONVERSION'!$K$71:$L$88,2,FALSE))</f>
        <v/>
      </c>
      <c r="R43" s="641"/>
      <c r="S43" s="246"/>
      <c r="T43" s="641"/>
      <c r="U43" s="507" t="str">
        <f t="shared" si="12"/>
        <v/>
      </c>
      <c r="V43" s="641"/>
      <c r="W43" s="649"/>
      <c r="Y43" s="227">
        <f t="shared" si="17"/>
        <v>0</v>
      </c>
      <c r="Z43" s="95">
        <f t="shared" si="18"/>
        <v>0</v>
      </c>
      <c r="AA43" s="26" t="str">
        <f t="shared" si="19"/>
        <v/>
      </c>
      <c r="AB43" s="117">
        <f t="shared" si="20"/>
        <v>0</v>
      </c>
      <c r="AC43" s="96">
        <f t="shared" si="21"/>
        <v>0</v>
      </c>
      <c r="AD43" s="118" t="str">
        <f t="shared" si="22"/>
        <v>COMPLETE</v>
      </c>
      <c r="AE43" s="119" t="str">
        <f t="shared" si="23"/>
        <v/>
      </c>
      <c r="AF43" s="119" t="str">
        <f>IF(OR(ISERROR(VLOOKUP(L43,'GRADE CONVERSION'!$K$38:$N$55,4,FALSE)*AG43), ISBLANK(L43)), "", VLOOKUP(L43,'GRADE CONVERSION'!$K$38:$N$55,4,FALSE)*AG43)</f>
        <v/>
      </c>
      <c r="AG43" s="119">
        <f t="shared" si="24"/>
        <v>0</v>
      </c>
      <c r="AH43" s="120">
        <f t="shared" si="25"/>
        <v>0</v>
      </c>
      <c r="AI43" s="120">
        <f t="shared" si="26"/>
        <v>0</v>
      </c>
      <c r="AJ43" s="362" t="str">
        <f t="shared" si="27"/>
        <v/>
      </c>
      <c r="AK43" s="108">
        <f t="shared" si="28"/>
        <v>0</v>
      </c>
      <c r="AL43" s="121">
        <f t="shared" si="29"/>
        <v>0</v>
      </c>
      <c r="AM43" s="121" t="str">
        <f t="shared" si="30"/>
        <v/>
      </c>
      <c r="AN43" s="121" t="str">
        <f t="shared" si="31"/>
        <v/>
      </c>
      <c r="AO43" s="108"/>
      <c r="AP43" s="57" t="s">
        <v>44</v>
      </c>
      <c r="AR43" s="128" t="s">
        <v>172</v>
      </c>
      <c r="AS43" s="129" t="s">
        <v>15999</v>
      </c>
      <c r="AT43" s="129" t="s">
        <v>16008</v>
      </c>
      <c r="AU43" s="60" t="str">
        <f t="shared" si="32"/>
        <v/>
      </c>
      <c r="AV43" s="123">
        <f t="shared" si="33"/>
        <v>0</v>
      </c>
      <c r="AW43" s="54"/>
      <c r="AX43" s="54"/>
      <c r="BA43">
        <v>1</v>
      </c>
      <c r="BB43" s="643"/>
      <c r="BC43" s="643"/>
      <c r="BD43" s="643"/>
      <c r="BE43" s="643"/>
      <c r="BF43" s="574"/>
      <c r="BG43" s="574"/>
      <c r="BH43" s="574"/>
      <c r="BI43" s="574"/>
      <c r="BJ43" s="574"/>
      <c r="BK43" s="574"/>
      <c r="BL43" s="574"/>
      <c r="BM43" s="574"/>
      <c r="BN43" s="574"/>
      <c r="BO43" s="574"/>
      <c r="BP43" s="574"/>
      <c r="BQ43" s="574"/>
      <c r="BR43" s="574"/>
      <c r="BS43" s="574"/>
      <c r="BT43" s="574"/>
      <c r="BU43" s="574"/>
      <c r="BV43" s="574"/>
      <c r="BW43" s="574"/>
      <c r="BX43" s="574"/>
      <c r="BY43" s="574"/>
      <c r="BZ43" s="574"/>
      <c r="CA43" s="574"/>
      <c r="CB43" s="574"/>
      <c r="CC43" s="574"/>
      <c r="CD43" s="574"/>
      <c r="CE43" s="574"/>
      <c r="CF43" s="574"/>
      <c r="CG43" s="574"/>
      <c r="CH43" s="574"/>
      <c r="CI43" s="574"/>
      <c r="CJ43" s="574"/>
    </row>
    <row r="44" spans="1:88" ht="36.75" customHeight="1">
      <c r="A44" s="746"/>
      <c r="B44">
        <f t="shared" si="16"/>
        <v>0</v>
      </c>
      <c r="C44" s="245"/>
      <c r="D44" s="245"/>
      <c r="E44" s="246"/>
      <c r="F44" s="246"/>
      <c r="G44" s="299"/>
      <c r="H44" s="299"/>
      <c r="I44" s="246"/>
      <c r="J44" s="247"/>
      <c r="K44" s="654"/>
      <c r="L44" s="654"/>
      <c r="M44" s="654"/>
      <c r="N44" s="655"/>
      <c r="O44" s="500"/>
      <c r="P44" s="500"/>
      <c r="Q44" s="116" t="str">
        <f>IF(ISERROR(VLOOKUP(O44,'GRADE CONVERSION'!$K$71:$L$88,2,FALSE)),"",VLOOKUP(O44,'GRADE CONVERSION'!$K$71:$L$88,2,FALSE))</f>
        <v/>
      </c>
      <c r="R44" s="641"/>
      <c r="S44" s="246"/>
      <c r="T44" s="641"/>
      <c r="U44" s="507" t="str">
        <f t="shared" si="12"/>
        <v/>
      </c>
      <c r="V44" s="641"/>
      <c r="W44" s="649"/>
      <c r="Y44" s="227">
        <f t="shared" si="17"/>
        <v>0</v>
      </c>
      <c r="Z44" s="95">
        <f t="shared" si="18"/>
        <v>0</v>
      </c>
      <c r="AA44" s="26" t="str">
        <f t="shared" si="19"/>
        <v/>
      </c>
      <c r="AB44" s="117">
        <f t="shared" si="20"/>
        <v>0</v>
      </c>
      <c r="AC44" s="96">
        <f t="shared" si="21"/>
        <v>0</v>
      </c>
      <c r="AD44" s="118" t="str">
        <f t="shared" si="22"/>
        <v>COMPLETE</v>
      </c>
      <c r="AE44" s="119" t="str">
        <f t="shared" si="23"/>
        <v/>
      </c>
      <c r="AF44" s="119" t="str">
        <f>IF(OR(ISERROR(VLOOKUP(L44,'GRADE CONVERSION'!$K$38:$N$55,4,FALSE)*AG44), ISBLANK(L44)), "", VLOOKUP(L44,'GRADE CONVERSION'!$K$38:$N$55,4,FALSE)*AG44)</f>
        <v/>
      </c>
      <c r="AG44" s="119">
        <f t="shared" si="24"/>
        <v>0</v>
      </c>
      <c r="AH44" s="120">
        <f t="shared" si="25"/>
        <v>0</v>
      </c>
      <c r="AI44" s="120">
        <f t="shared" si="26"/>
        <v>0</v>
      </c>
      <c r="AJ44" s="362" t="str">
        <f t="shared" si="27"/>
        <v/>
      </c>
      <c r="AK44" s="108">
        <f t="shared" si="28"/>
        <v>0</v>
      </c>
      <c r="AL44" s="121">
        <f t="shared" si="29"/>
        <v>0</v>
      </c>
      <c r="AM44" s="121" t="str">
        <f t="shared" si="30"/>
        <v/>
      </c>
      <c r="AN44" s="121" t="str">
        <f t="shared" si="31"/>
        <v/>
      </c>
      <c r="AO44" s="108"/>
      <c r="AP44" s="57" t="s">
        <v>43</v>
      </c>
      <c r="AS44" s="54"/>
      <c r="AU44" s="60" t="str">
        <f t="shared" si="32"/>
        <v/>
      </c>
      <c r="AV44" s="123">
        <f t="shared" si="33"/>
        <v>0</v>
      </c>
      <c r="AW44" s="54"/>
      <c r="AX44" s="54"/>
      <c r="BA44">
        <v>1</v>
      </c>
      <c r="BB44" s="643"/>
      <c r="BC44" s="643"/>
      <c r="BD44" s="643"/>
      <c r="BE44" s="643"/>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4"/>
      <c r="CE44" s="574"/>
      <c r="CF44" s="574"/>
      <c r="CG44" s="574"/>
      <c r="CH44" s="574"/>
      <c r="CI44" s="574"/>
      <c r="CJ44" s="574"/>
    </row>
    <row r="45" spans="1:88" ht="36.75" customHeight="1">
      <c r="A45" s="746"/>
      <c r="B45">
        <f t="shared" si="16"/>
        <v>0</v>
      </c>
      <c r="C45" s="245"/>
      <c r="D45" s="245"/>
      <c r="E45" s="246"/>
      <c r="F45" s="246"/>
      <c r="G45" s="299"/>
      <c r="H45" s="299"/>
      <c r="I45" s="246"/>
      <c r="J45" s="247"/>
      <c r="K45" s="654"/>
      <c r="L45" s="654"/>
      <c r="M45" s="654"/>
      <c r="N45" s="655"/>
      <c r="O45" s="500"/>
      <c r="P45" s="500"/>
      <c r="Q45" s="116" t="str">
        <f>IF(ISERROR(VLOOKUP(O45,'GRADE CONVERSION'!$K$71:$L$88,2,FALSE)),"",VLOOKUP(O45,'GRADE CONVERSION'!$K$71:$L$88,2,FALSE))</f>
        <v/>
      </c>
      <c r="R45" s="641"/>
      <c r="S45" s="246"/>
      <c r="T45" s="641"/>
      <c r="U45" s="507" t="str">
        <f t="shared" si="12"/>
        <v/>
      </c>
      <c r="V45" s="641"/>
      <c r="W45" s="649"/>
      <c r="Y45" s="227">
        <f t="shared" si="17"/>
        <v>0</v>
      </c>
      <c r="Z45" s="95">
        <f t="shared" si="18"/>
        <v>0</v>
      </c>
      <c r="AA45" s="26" t="str">
        <f t="shared" si="19"/>
        <v/>
      </c>
      <c r="AB45" s="117">
        <f t="shared" si="20"/>
        <v>0</v>
      </c>
      <c r="AC45" s="96">
        <f t="shared" si="21"/>
        <v>0</v>
      </c>
      <c r="AD45" s="118" t="str">
        <f t="shared" si="22"/>
        <v>COMPLETE</v>
      </c>
      <c r="AE45" s="119" t="str">
        <f t="shared" si="23"/>
        <v/>
      </c>
      <c r="AF45" s="119" t="str">
        <f>IF(OR(ISERROR(VLOOKUP(L45,'GRADE CONVERSION'!$K$38:$N$55,4,FALSE)*AG45), ISBLANK(L45)), "", VLOOKUP(L45,'GRADE CONVERSION'!$K$38:$N$55,4,FALSE)*AG45)</f>
        <v/>
      </c>
      <c r="AG45" s="119">
        <f t="shared" si="24"/>
        <v>0</v>
      </c>
      <c r="AH45" s="120">
        <f t="shared" si="25"/>
        <v>0</v>
      </c>
      <c r="AI45" s="120">
        <f t="shared" si="26"/>
        <v>0</v>
      </c>
      <c r="AJ45" s="362" t="str">
        <f t="shared" si="27"/>
        <v/>
      </c>
      <c r="AK45" s="108">
        <f t="shared" si="28"/>
        <v>0</v>
      </c>
      <c r="AL45" s="121">
        <f t="shared" si="29"/>
        <v>0</v>
      </c>
      <c r="AM45" s="121" t="str">
        <f t="shared" si="30"/>
        <v/>
      </c>
      <c r="AN45" s="121" t="str">
        <f t="shared" si="31"/>
        <v/>
      </c>
      <c r="AO45" s="108"/>
      <c r="AP45" s="57" t="s">
        <v>42</v>
      </c>
      <c r="AS45" s="54"/>
      <c r="AU45" s="60" t="str">
        <f t="shared" si="32"/>
        <v/>
      </c>
      <c r="AV45" s="123">
        <f t="shared" si="33"/>
        <v>0</v>
      </c>
      <c r="AW45" s="54"/>
      <c r="AX45" s="54"/>
      <c r="BA45">
        <v>1</v>
      </c>
      <c r="BB45" s="643"/>
      <c r="BC45" s="643"/>
      <c r="BD45" s="643"/>
      <c r="BE45" s="643"/>
      <c r="BF45" s="574"/>
      <c r="BG45" s="574"/>
      <c r="BH45" s="574"/>
      <c r="BI45" s="574"/>
      <c r="BJ45" s="574"/>
      <c r="BK45" s="574"/>
      <c r="BL45" s="574"/>
      <c r="BM45" s="574"/>
      <c r="BN45" s="574"/>
      <c r="BO45" s="574"/>
      <c r="BP45" s="574"/>
      <c r="BQ45" s="574"/>
      <c r="BR45" s="574"/>
      <c r="BS45" s="574"/>
      <c r="BT45" s="574"/>
      <c r="BU45" s="574"/>
      <c r="BV45" s="574"/>
      <c r="BW45" s="574"/>
      <c r="BX45" s="574"/>
      <c r="BY45" s="574"/>
      <c r="BZ45" s="574"/>
      <c r="CA45" s="574"/>
      <c r="CB45" s="574"/>
      <c r="CC45" s="574"/>
      <c r="CD45" s="574"/>
      <c r="CE45" s="574"/>
      <c r="CF45" s="574"/>
      <c r="CG45" s="574"/>
      <c r="CH45" s="574"/>
      <c r="CI45" s="574"/>
      <c r="CJ45" s="574"/>
    </row>
    <row r="46" spans="1:88" ht="36.75" customHeight="1">
      <c r="A46" s="746"/>
      <c r="B46">
        <f t="shared" si="16"/>
        <v>0</v>
      </c>
      <c r="C46" s="245"/>
      <c r="D46" s="245"/>
      <c r="E46" s="246"/>
      <c r="F46" s="246"/>
      <c r="G46" s="299"/>
      <c r="H46" s="299"/>
      <c r="I46" s="246"/>
      <c r="J46" s="247"/>
      <c r="K46" s="654"/>
      <c r="L46" s="654"/>
      <c r="M46" s="654"/>
      <c r="N46" s="655"/>
      <c r="O46" s="500"/>
      <c r="P46" s="500"/>
      <c r="Q46" s="116" t="str">
        <f>IF(ISERROR(VLOOKUP(O46,'GRADE CONVERSION'!$K$71:$L$88,2,FALSE)),"",VLOOKUP(O46,'GRADE CONVERSION'!$K$71:$L$88,2,FALSE))</f>
        <v/>
      </c>
      <c r="R46" s="641"/>
      <c r="S46" s="246"/>
      <c r="T46" s="641"/>
      <c r="U46" s="507" t="str">
        <f t="shared" si="12"/>
        <v/>
      </c>
      <c r="V46" s="641"/>
      <c r="W46" s="649"/>
      <c r="Y46" s="227">
        <f t="shared" si="17"/>
        <v>0</v>
      </c>
      <c r="Z46" s="95">
        <f t="shared" si="18"/>
        <v>0</v>
      </c>
      <c r="AA46" s="26" t="str">
        <f t="shared" si="19"/>
        <v/>
      </c>
      <c r="AB46" s="117">
        <f t="shared" si="20"/>
        <v>0</v>
      </c>
      <c r="AC46" s="96">
        <f t="shared" si="21"/>
        <v>0</v>
      </c>
      <c r="AD46" s="118" t="str">
        <f t="shared" si="22"/>
        <v>COMPLETE</v>
      </c>
      <c r="AE46" s="119" t="str">
        <f t="shared" si="23"/>
        <v/>
      </c>
      <c r="AF46" s="119" t="str">
        <f>IF(OR(ISERROR(VLOOKUP(L46,'GRADE CONVERSION'!$K$38:$N$55,4,FALSE)*AG46), ISBLANK(L46)), "", VLOOKUP(L46,'GRADE CONVERSION'!$K$38:$N$55,4,FALSE)*AG46)</f>
        <v/>
      </c>
      <c r="AG46" s="119">
        <f t="shared" si="24"/>
        <v>0</v>
      </c>
      <c r="AH46" s="120">
        <f t="shared" si="25"/>
        <v>0</v>
      </c>
      <c r="AI46" s="120">
        <f t="shared" si="26"/>
        <v>0</v>
      </c>
      <c r="AJ46" s="362" t="str">
        <f t="shared" si="27"/>
        <v/>
      </c>
      <c r="AK46" s="108">
        <f t="shared" si="28"/>
        <v>0</v>
      </c>
      <c r="AL46" s="121">
        <f t="shared" si="29"/>
        <v>0</v>
      </c>
      <c r="AM46" s="121" t="str">
        <f t="shared" si="30"/>
        <v/>
      </c>
      <c r="AN46" s="121" t="str">
        <f t="shared" si="31"/>
        <v/>
      </c>
      <c r="AO46" s="108"/>
      <c r="AP46" s="57" t="s">
        <v>46</v>
      </c>
      <c r="AS46" s="130" t="s">
        <v>16252</v>
      </c>
      <c r="AT46" s="131"/>
      <c r="AU46" s="60" t="str">
        <f t="shared" si="32"/>
        <v/>
      </c>
      <c r="AV46" s="123">
        <f t="shared" si="33"/>
        <v>0</v>
      </c>
      <c r="AW46" s="54"/>
      <c r="AX46" s="54"/>
      <c r="BA46">
        <v>1</v>
      </c>
      <c r="BB46" s="643"/>
      <c r="BC46" s="643"/>
      <c r="BD46" s="643"/>
      <c r="BE46" s="643"/>
      <c r="BF46" s="574"/>
      <c r="BG46" s="574"/>
      <c r="BH46" s="574"/>
      <c r="BI46" s="574"/>
      <c r="BJ46" s="574"/>
      <c r="BK46" s="574"/>
      <c r="BL46" s="574"/>
      <c r="BM46" s="574"/>
      <c r="BN46" s="574"/>
      <c r="BO46" s="574"/>
      <c r="BP46" s="574"/>
      <c r="BQ46" s="574"/>
      <c r="BR46" s="574"/>
      <c r="BS46" s="574"/>
      <c r="BT46" s="574"/>
      <c r="BU46" s="574"/>
      <c r="BV46" s="574"/>
      <c r="BW46" s="574"/>
      <c r="BX46" s="574"/>
      <c r="BY46" s="574"/>
      <c r="BZ46" s="574"/>
      <c r="CA46" s="574"/>
      <c r="CB46" s="574"/>
      <c r="CC46" s="574"/>
      <c r="CD46" s="574"/>
      <c r="CE46" s="574"/>
      <c r="CF46" s="574"/>
      <c r="CG46" s="574"/>
      <c r="CH46" s="574"/>
      <c r="CI46" s="574"/>
      <c r="CJ46" s="574"/>
    </row>
    <row r="47" spans="1:88" ht="36.75" customHeight="1">
      <c r="A47" s="746"/>
      <c r="B47">
        <f t="shared" si="16"/>
        <v>0</v>
      </c>
      <c r="C47" s="245"/>
      <c r="D47" s="245"/>
      <c r="E47" s="246"/>
      <c r="F47" s="246"/>
      <c r="G47" s="299"/>
      <c r="H47" s="299"/>
      <c r="I47" s="246"/>
      <c r="J47" s="247"/>
      <c r="K47" s="654"/>
      <c r="L47" s="654"/>
      <c r="M47" s="654"/>
      <c r="N47" s="655"/>
      <c r="O47" s="500"/>
      <c r="P47" s="500"/>
      <c r="Q47" s="116" t="str">
        <f>IF(ISERROR(VLOOKUP(O47,'GRADE CONVERSION'!$K$71:$L$88,2,FALSE)),"",VLOOKUP(O47,'GRADE CONVERSION'!$K$71:$L$88,2,FALSE))</f>
        <v/>
      </c>
      <c r="R47" s="641"/>
      <c r="S47" s="246"/>
      <c r="T47" s="641"/>
      <c r="U47" s="507" t="str">
        <f t="shared" si="12"/>
        <v/>
      </c>
      <c r="V47" s="641"/>
      <c r="W47" s="649"/>
      <c r="Y47" s="227">
        <f t="shared" si="17"/>
        <v>0</v>
      </c>
      <c r="Z47" s="95">
        <f t="shared" si="18"/>
        <v>0</v>
      </c>
      <c r="AA47" s="26" t="str">
        <f t="shared" si="19"/>
        <v/>
      </c>
      <c r="AB47" s="117">
        <f t="shared" si="20"/>
        <v>0</v>
      </c>
      <c r="AC47" s="96">
        <f t="shared" si="21"/>
        <v>0</v>
      </c>
      <c r="AD47" s="118" t="str">
        <f t="shared" si="22"/>
        <v>COMPLETE</v>
      </c>
      <c r="AE47" s="119" t="str">
        <f t="shared" si="23"/>
        <v/>
      </c>
      <c r="AF47" s="119" t="str">
        <f>IF(OR(ISERROR(VLOOKUP(L47,'GRADE CONVERSION'!$K$38:$N$55,4,FALSE)*AG47), ISBLANK(L47)), "", VLOOKUP(L47,'GRADE CONVERSION'!$K$38:$N$55,4,FALSE)*AG47)</f>
        <v/>
      </c>
      <c r="AG47" s="119">
        <f t="shared" si="24"/>
        <v>0</v>
      </c>
      <c r="AH47" s="120">
        <f t="shared" si="25"/>
        <v>0</v>
      </c>
      <c r="AI47" s="120">
        <f t="shared" si="26"/>
        <v>0</v>
      </c>
      <c r="AJ47" s="362" t="str">
        <f t="shared" si="27"/>
        <v/>
      </c>
      <c r="AK47" s="108">
        <f t="shared" si="28"/>
        <v>0</v>
      </c>
      <c r="AL47" s="121">
        <f t="shared" si="29"/>
        <v>0</v>
      </c>
      <c r="AM47" s="121" t="str">
        <f t="shared" si="30"/>
        <v/>
      </c>
      <c r="AN47" s="121" t="str">
        <f t="shared" si="31"/>
        <v/>
      </c>
      <c r="AO47" s="108"/>
      <c r="AP47" s="57" t="s">
        <v>45</v>
      </c>
      <c r="AS47" s="132" t="s">
        <v>420</v>
      </c>
      <c r="AT47" s="133" t="str">
        <f ca="1">CELL("filename")</f>
        <v>\\campus.mcgill.ca\medicine\MedShare2\Admissions\WORKGROUP\ADMISSIONS CYCLE\202309\PRESCREEN\WORKBOOKS\GUIDE AND REFERENCE DOCS\WORKBOOK &amp; GUIDE\WORKBOOK DESIGN\[ACADEMIC_WORKBOOK_MEDDENT_V2.xlsx]USER FEEDBACK</v>
      </c>
      <c r="AU47" s="60" t="str">
        <f t="shared" si="32"/>
        <v/>
      </c>
      <c r="AV47" s="123">
        <f t="shared" si="33"/>
        <v>0</v>
      </c>
      <c r="AW47" s="54"/>
      <c r="AX47" s="54"/>
      <c r="BA47">
        <v>1</v>
      </c>
      <c r="BB47" s="643"/>
      <c r="BC47" s="643"/>
      <c r="BD47" s="643"/>
      <c r="BE47" s="643"/>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4"/>
      <c r="CE47" s="574"/>
      <c r="CF47" s="574"/>
      <c r="CG47" s="574"/>
      <c r="CH47" s="574"/>
      <c r="CI47" s="574"/>
      <c r="CJ47" s="574"/>
    </row>
    <row r="48" spans="1:88" ht="36.75" customHeight="1">
      <c r="A48" s="746"/>
      <c r="B48">
        <f t="shared" si="16"/>
        <v>0</v>
      </c>
      <c r="C48" s="245"/>
      <c r="D48" s="245"/>
      <c r="E48" s="246"/>
      <c r="F48" s="246"/>
      <c r="G48" s="299"/>
      <c r="H48" s="299"/>
      <c r="I48" s="246"/>
      <c r="J48" s="247"/>
      <c r="K48" s="654"/>
      <c r="L48" s="654"/>
      <c r="M48" s="654"/>
      <c r="N48" s="655"/>
      <c r="O48" s="500"/>
      <c r="P48" s="500"/>
      <c r="Q48" s="116" t="str">
        <f>IF(ISERROR(VLOOKUP(O48,'GRADE CONVERSION'!$K$71:$L$88,2,FALSE)),"",VLOOKUP(O48,'GRADE CONVERSION'!$K$71:$L$88,2,FALSE))</f>
        <v/>
      </c>
      <c r="R48" s="641"/>
      <c r="S48" s="246"/>
      <c r="T48" s="641"/>
      <c r="U48" s="507" t="str">
        <f t="shared" si="12"/>
        <v/>
      </c>
      <c r="V48" s="641"/>
      <c r="W48" s="649"/>
      <c r="Y48" s="227">
        <f t="shared" si="17"/>
        <v>0</v>
      </c>
      <c r="Z48" s="95">
        <f t="shared" si="18"/>
        <v>0</v>
      </c>
      <c r="AA48" s="26" t="str">
        <f t="shared" si="19"/>
        <v/>
      </c>
      <c r="AB48" s="117">
        <f t="shared" si="20"/>
        <v>0</v>
      </c>
      <c r="AC48" s="96">
        <f t="shared" si="21"/>
        <v>0</v>
      </c>
      <c r="AD48" s="118" t="str">
        <f t="shared" si="22"/>
        <v>COMPLETE</v>
      </c>
      <c r="AE48" s="119" t="str">
        <f t="shared" si="23"/>
        <v/>
      </c>
      <c r="AF48" s="119" t="str">
        <f>IF(OR(ISERROR(VLOOKUP(L48,'GRADE CONVERSION'!$K$38:$N$55,4,FALSE)*AG48), ISBLANK(L48)), "", VLOOKUP(L48,'GRADE CONVERSION'!$K$38:$N$55,4,FALSE)*AG48)</f>
        <v/>
      </c>
      <c r="AG48" s="119">
        <f t="shared" si="24"/>
        <v>0</v>
      </c>
      <c r="AH48" s="120">
        <f t="shared" si="25"/>
        <v>0</v>
      </c>
      <c r="AI48" s="120">
        <f t="shared" si="26"/>
        <v>0</v>
      </c>
      <c r="AJ48" s="362" t="str">
        <f t="shared" si="27"/>
        <v/>
      </c>
      <c r="AK48" s="108">
        <f t="shared" si="28"/>
        <v>0</v>
      </c>
      <c r="AL48" s="121">
        <f t="shared" si="29"/>
        <v>0</v>
      </c>
      <c r="AM48" s="121" t="str">
        <f t="shared" si="30"/>
        <v/>
      </c>
      <c r="AN48" s="121" t="str">
        <f t="shared" si="31"/>
        <v/>
      </c>
      <c r="AO48" s="108"/>
      <c r="AP48" s="57" t="s">
        <v>62</v>
      </c>
      <c r="AS48" s="132" t="s">
        <v>419</v>
      </c>
      <c r="AT48" s="134" t="s">
        <v>15949</v>
      </c>
      <c r="AU48" s="60" t="str">
        <f t="shared" si="32"/>
        <v/>
      </c>
      <c r="AV48" s="123">
        <f t="shared" si="33"/>
        <v>0</v>
      </c>
      <c r="AW48" s="54"/>
      <c r="AX48" s="54"/>
      <c r="BA48">
        <v>1</v>
      </c>
      <c r="BB48" s="643"/>
      <c r="BC48" s="643"/>
      <c r="BD48" s="643"/>
      <c r="BE48" s="643"/>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4"/>
      <c r="CE48" s="574"/>
      <c r="CF48" s="574"/>
      <c r="CG48" s="574"/>
      <c r="CH48" s="574"/>
      <c r="CI48" s="574"/>
      <c r="CJ48" s="574"/>
    </row>
    <row r="49" spans="1:88" ht="36.75" customHeight="1">
      <c r="A49" s="746"/>
      <c r="B49">
        <f t="shared" si="16"/>
        <v>0</v>
      </c>
      <c r="C49" s="245"/>
      <c r="D49" s="245"/>
      <c r="E49" s="246"/>
      <c r="F49" s="246"/>
      <c r="G49" s="299"/>
      <c r="H49" s="299"/>
      <c r="I49" s="246"/>
      <c r="J49" s="247"/>
      <c r="K49" s="654"/>
      <c r="L49" s="654"/>
      <c r="M49" s="654"/>
      <c r="N49" s="655"/>
      <c r="O49" s="500"/>
      <c r="P49" s="500"/>
      <c r="Q49" s="116" t="str">
        <f>IF(ISERROR(VLOOKUP(O49,'GRADE CONVERSION'!$K$71:$L$88,2,FALSE)),"",VLOOKUP(O49,'GRADE CONVERSION'!$K$71:$L$88,2,FALSE))</f>
        <v/>
      </c>
      <c r="R49" s="641"/>
      <c r="S49" s="246"/>
      <c r="T49" s="641"/>
      <c r="U49" s="507" t="str">
        <f t="shared" si="12"/>
        <v/>
      </c>
      <c r="V49" s="641"/>
      <c r="W49" s="649"/>
      <c r="Y49" s="227">
        <f t="shared" si="17"/>
        <v>0</v>
      </c>
      <c r="Z49" s="95">
        <f t="shared" si="18"/>
        <v>0</v>
      </c>
      <c r="AA49" s="26" t="str">
        <f t="shared" si="19"/>
        <v/>
      </c>
      <c r="AB49" s="117">
        <f t="shared" si="20"/>
        <v>0</v>
      </c>
      <c r="AC49" s="96">
        <f t="shared" si="21"/>
        <v>0</v>
      </c>
      <c r="AD49" s="118" t="str">
        <f t="shared" si="22"/>
        <v>COMPLETE</v>
      </c>
      <c r="AE49" s="119" t="str">
        <f t="shared" si="23"/>
        <v/>
      </c>
      <c r="AF49" s="119" t="str">
        <f>IF(OR(ISERROR(VLOOKUP(L49,'GRADE CONVERSION'!$K$38:$N$55,4,FALSE)*AG49), ISBLANK(L49)), "", VLOOKUP(L49,'GRADE CONVERSION'!$K$38:$N$55,4,FALSE)*AG49)</f>
        <v/>
      </c>
      <c r="AG49" s="119">
        <f t="shared" si="24"/>
        <v>0</v>
      </c>
      <c r="AH49" s="120">
        <f t="shared" si="25"/>
        <v>0</v>
      </c>
      <c r="AI49" s="120">
        <f t="shared" si="26"/>
        <v>0</v>
      </c>
      <c r="AJ49" s="362" t="str">
        <f t="shared" si="27"/>
        <v/>
      </c>
      <c r="AK49" s="108">
        <f t="shared" si="28"/>
        <v>0</v>
      </c>
      <c r="AL49" s="121">
        <f t="shared" si="29"/>
        <v>0</v>
      </c>
      <c r="AM49" s="121" t="str">
        <f t="shared" si="30"/>
        <v/>
      </c>
      <c r="AN49" s="121" t="str">
        <f t="shared" si="31"/>
        <v/>
      </c>
      <c r="AO49" s="108"/>
      <c r="AP49" s="57" t="s">
        <v>61</v>
      </c>
      <c r="AS49" s="132" t="s">
        <v>421</v>
      </c>
      <c r="AT49" s="134" t="s">
        <v>15950</v>
      </c>
      <c r="AU49" s="60" t="str">
        <f t="shared" si="32"/>
        <v/>
      </c>
      <c r="AV49" s="123">
        <f t="shared" si="33"/>
        <v>0</v>
      </c>
      <c r="AW49" s="54"/>
      <c r="AX49" s="54"/>
      <c r="BA49">
        <v>1</v>
      </c>
      <c r="BB49" s="643"/>
      <c r="BC49" s="643"/>
      <c r="BD49" s="643"/>
      <c r="BE49" s="643"/>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row>
    <row r="50" spans="1:88" ht="36.75" customHeight="1">
      <c r="A50" s="746"/>
      <c r="B50">
        <f t="shared" si="16"/>
        <v>0</v>
      </c>
      <c r="C50" s="245"/>
      <c r="D50" s="245"/>
      <c r="E50" s="246"/>
      <c r="F50" s="246"/>
      <c r="G50" s="299"/>
      <c r="H50" s="299"/>
      <c r="I50" s="246"/>
      <c r="J50" s="247"/>
      <c r="K50" s="654"/>
      <c r="L50" s="654"/>
      <c r="M50" s="654"/>
      <c r="N50" s="655"/>
      <c r="O50" s="500"/>
      <c r="P50" s="500"/>
      <c r="Q50" s="116" t="str">
        <f>IF(ISERROR(VLOOKUP(O50,'GRADE CONVERSION'!$K$71:$L$88,2,FALSE)),"",VLOOKUP(O50,'GRADE CONVERSION'!$K$71:$L$88,2,FALSE))</f>
        <v/>
      </c>
      <c r="R50" s="641"/>
      <c r="S50" s="246"/>
      <c r="T50" s="641"/>
      <c r="U50" s="507" t="str">
        <f t="shared" si="12"/>
        <v/>
      </c>
      <c r="V50" s="641"/>
      <c r="W50" s="649"/>
      <c r="Y50" s="227">
        <f t="shared" si="17"/>
        <v>0</v>
      </c>
      <c r="Z50" s="95">
        <f t="shared" si="18"/>
        <v>0</v>
      </c>
      <c r="AA50" s="26" t="str">
        <f t="shared" si="19"/>
        <v/>
      </c>
      <c r="AB50" s="117">
        <f t="shared" si="20"/>
        <v>0</v>
      </c>
      <c r="AC50" s="96">
        <f t="shared" si="21"/>
        <v>0</v>
      </c>
      <c r="AD50" s="118" t="str">
        <f t="shared" si="22"/>
        <v>COMPLETE</v>
      </c>
      <c r="AE50" s="119" t="str">
        <f t="shared" si="23"/>
        <v/>
      </c>
      <c r="AF50" s="119" t="str">
        <f>IF(OR(ISERROR(VLOOKUP(L50,'GRADE CONVERSION'!$K$38:$N$55,4,FALSE)*AG50), ISBLANK(L50)), "", VLOOKUP(L50,'GRADE CONVERSION'!$K$38:$N$55,4,FALSE)*AG50)</f>
        <v/>
      </c>
      <c r="AG50" s="119">
        <f t="shared" si="24"/>
        <v>0</v>
      </c>
      <c r="AH50" s="120">
        <f t="shared" si="25"/>
        <v>0</v>
      </c>
      <c r="AI50" s="120">
        <f t="shared" si="26"/>
        <v>0</v>
      </c>
      <c r="AJ50" s="362" t="str">
        <f t="shared" si="27"/>
        <v/>
      </c>
      <c r="AK50" s="108">
        <f t="shared" si="28"/>
        <v>0</v>
      </c>
      <c r="AL50" s="121">
        <f t="shared" si="29"/>
        <v>0</v>
      </c>
      <c r="AM50" s="121" t="str">
        <f t="shared" si="30"/>
        <v/>
      </c>
      <c r="AN50" s="121" t="str">
        <f t="shared" si="31"/>
        <v/>
      </c>
      <c r="AO50" s="108"/>
      <c r="AP50" s="57" t="s">
        <v>15932</v>
      </c>
      <c r="AS50" s="132"/>
      <c r="AT50" s="133" t="str">
        <f ca="1">RIGHT(CELL("filename"),LEN(CELL("filename"))- MAX(IF(NOT(ISERR(SEARCH("\",CELL("filename"), ROW(28:231)))),SEARCH("\",CELL("filename"),ROW(28:231)))))</f>
        <v>MedShare2\Admissions\WORKGROUP\ADMISSIONS CYCLE\202309\PRESCREEN\WORKBOOKS\GUIDE AND REFERENCE DOCS\WORKBOOK &amp; GUIDE\WORKBOOK DESIGN\[ACADEMIC_WORKBOOK_MEDDENT_V2.xlsx]USER FEEDBACK</v>
      </c>
      <c r="AU50" s="60" t="str">
        <f t="shared" si="32"/>
        <v/>
      </c>
      <c r="AV50" s="123">
        <f t="shared" si="33"/>
        <v>0</v>
      </c>
      <c r="AW50" s="54"/>
      <c r="AX50" s="54"/>
      <c r="BA50">
        <v>1</v>
      </c>
      <c r="BB50" s="643"/>
      <c r="BC50" s="643"/>
      <c r="BD50" s="643"/>
      <c r="BE50" s="643"/>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row>
    <row r="51" spans="1:88" ht="36.75" customHeight="1">
      <c r="A51" s="746"/>
      <c r="B51">
        <f t="shared" si="16"/>
        <v>0</v>
      </c>
      <c r="C51" s="245"/>
      <c r="D51" s="245"/>
      <c r="E51" s="246"/>
      <c r="F51" s="246"/>
      <c r="G51" s="299"/>
      <c r="H51" s="299"/>
      <c r="I51" s="246"/>
      <c r="J51" s="247"/>
      <c r="K51" s="654"/>
      <c r="L51" s="654"/>
      <c r="M51" s="654"/>
      <c r="N51" s="655"/>
      <c r="O51" s="500"/>
      <c r="P51" s="500"/>
      <c r="Q51" s="116" t="str">
        <f>IF(ISERROR(VLOOKUP(O51,'GRADE CONVERSION'!$K$71:$L$88,2,FALSE)),"",VLOOKUP(O51,'GRADE CONVERSION'!$K$71:$L$88,2,FALSE))</f>
        <v/>
      </c>
      <c r="R51" s="641"/>
      <c r="S51" s="246"/>
      <c r="T51" s="641"/>
      <c r="U51" s="507" t="str">
        <f t="shared" si="12"/>
        <v/>
      </c>
      <c r="V51" s="641"/>
      <c r="W51" s="649"/>
      <c r="Y51" s="227">
        <f t="shared" si="17"/>
        <v>0</v>
      </c>
      <c r="Z51" s="95">
        <f t="shared" si="18"/>
        <v>0</v>
      </c>
      <c r="AA51" s="26" t="str">
        <f t="shared" si="19"/>
        <v/>
      </c>
      <c r="AB51" s="117">
        <f t="shared" si="20"/>
        <v>0</v>
      </c>
      <c r="AC51" s="96">
        <f t="shared" si="21"/>
        <v>0</v>
      </c>
      <c r="AD51" s="118" t="str">
        <f t="shared" si="22"/>
        <v>COMPLETE</v>
      </c>
      <c r="AE51" s="119" t="str">
        <f t="shared" si="23"/>
        <v/>
      </c>
      <c r="AF51" s="119" t="str">
        <f>IF(OR(ISERROR(VLOOKUP(L51,'GRADE CONVERSION'!$K$38:$N$55,4,FALSE)*AG51), ISBLANK(L51)), "", VLOOKUP(L51,'GRADE CONVERSION'!$K$38:$N$55,4,FALSE)*AG51)</f>
        <v/>
      </c>
      <c r="AG51" s="119">
        <f t="shared" si="24"/>
        <v>0</v>
      </c>
      <c r="AH51" s="120">
        <f t="shared" si="25"/>
        <v>0</v>
      </c>
      <c r="AI51" s="120">
        <f t="shared" si="26"/>
        <v>0</v>
      </c>
      <c r="AJ51" s="362" t="str">
        <f t="shared" si="27"/>
        <v/>
      </c>
      <c r="AK51" s="108">
        <f t="shared" si="28"/>
        <v>0</v>
      </c>
      <c r="AL51" s="121">
        <f t="shared" si="29"/>
        <v>0</v>
      </c>
      <c r="AM51" s="121" t="str">
        <f t="shared" si="30"/>
        <v/>
      </c>
      <c r="AN51" s="121" t="str">
        <f t="shared" si="31"/>
        <v/>
      </c>
      <c r="AO51" s="108"/>
      <c r="AP51" s="57" t="s">
        <v>15933</v>
      </c>
      <c r="AS51" s="132"/>
      <c r="AT51" s="133" t="str">
        <f ca="1">MID(CELL("filename"),SEARCH("[",CELL("filename"))+1, SEARCH("]",CELL("filename"))-SEARCH("[",CELL("filename"))-1)</f>
        <v>ACADEMIC_WORKBOOK_MEDDENT_V2.xlsx</v>
      </c>
      <c r="AU51" s="60" t="str">
        <f t="shared" si="32"/>
        <v/>
      </c>
      <c r="AV51" s="123">
        <f t="shared" si="33"/>
        <v>0</v>
      </c>
      <c r="AW51" s="54"/>
      <c r="AX51" s="54"/>
      <c r="BA51">
        <v>1</v>
      </c>
      <c r="BB51" s="643"/>
      <c r="BC51" s="643"/>
      <c r="BD51" s="643"/>
      <c r="BE51" s="643"/>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row>
    <row r="52" spans="1:88" ht="36.75" customHeight="1">
      <c r="A52" s="746"/>
      <c r="B52">
        <f t="shared" si="16"/>
        <v>0</v>
      </c>
      <c r="C52" s="245"/>
      <c r="D52" s="245"/>
      <c r="E52" s="246"/>
      <c r="F52" s="246"/>
      <c r="G52" s="299"/>
      <c r="H52" s="299"/>
      <c r="I52" s="246"/>
      <c r="J52" s="247"/>
      <c r="K52" s="654"/>
      <c r="L52" s="654"/>
      <c r="M52" s="654"/>
      <c r="N52" s="655"/>
      <c r="O52" s="500"/>
      <c r="P52" s="500"/>
      <c r="Q52" s="116" t="str">
        <f>IF(ISERROR(VLOOKUP(O52,'GRADE CONVERSION'!$K$71:$L$88,2,FALSE)),"",VLOOKUP(O52,'GRADE CONVERSION'!$K$71:$L$88,2,FALSE))</f>
        <v/>
      </c>
      <c r="R52" s="641"/>
      <c r="S52" s="246"/>
      <c r="T52" s="641"/>
      <c r="U52" s="507" t="str">
        <f t="shared" si="12"/>
        <v/>
      </c>
      <c r="V52" s="641"/>
      <c r="W52" s="649"/>
      <c r="Y52" s="227">
        <f t="shared" si="17"/>
        <v>0</v>
      </c>
      <c r="Z52" s="95">
        <f t="shared" si="18"/>
        <v>0</v>
      </c>
      <c r="AA52" s="26" t="str">
        <f t="shared" si="19"/>
        <v/>
      </c>
      <c r="AB52" s="117">
        <f t="shared" si="20"/>
        <v>0</v>
      </c>
      <c r="AC52" s="96">
        <f t="shared" si="21"/>
        <v>0</v>
      </c>
      <c r="AD52" s="118" t="str">
        <f t="shared" si="22"/>
        <v>COMPLETE</v>
      </c>
      <c r="AE52" s="119" t="str">
        <f t="shared" si="23"/>
        <v/>
      </c>
      <c r="AF52" s="119" t="str">
        <f>IF(OR(ISERROR(VLOOKUP(L52,'GRADE CONVERSION'!$K$38:$N$55,4,FALSE)*AG52), ISBLANK(L52)), "", VLOOKUP(L52,'GRADE CONVERSION'!$K$38:$N$55,4,FALSE)*AG52)</f>
        <v/>
      </c>
      <c r="AG52" s="119">
        <f t="shared" si="24"/>
        <v>0</v>
      </c>
      <c r="AH52" s="120">
        <f t="shared" si="25"/>
        <v>0</v>
      </c>
      <c r="AI52" s="120">
        <f t="shared" si="26"/>
        <v>0</v>
      </c>
      <c r="AJ52" s="362" t="str">
        <f t="shared" si="27"/>
        <v/>
      </c>
      <c r="AK52" s="108">
        <f t="shared" si="28"/>
        <v>0</v>
      </c>
      <c r="AL52" s="121">
        <f t="shared" si="29"/>
        <v>0</v>
      </c>
      <c r="AM52" s="121" t="str">
        <f t="shared" si="30"/>
        <v/>
      </c>
      <c r="AN52" s="121" t="str">
        <f t="shared" si="31"/>
        <v/>
      </c>
      <c r="AO52" s="108"/>
      <c r="AP52" s="57" t="s">
        <v>15934</v>
      </c>
      <c r="AS52" s="132" t="s">
        <v>422</v>
      </c>
      <c r="AT52" s="133" t="str">
        <f ca="1">CONCATENATE("[",$AT$51,"]'",$AT$48)</f>
        <v>[ACADEMIC_WORKBOOK_MEDDENT_V2.xlsx]'USER FORM4'!B10</v>
      </c>
      <c r="AU52" s="60" t="str">
        <f t="shared" si="32"/>
        <v/>
      </c>
      <c r="AV52" s="123">
        <f t="shared" si="33"/>
        <v>0</v>
      </c>
      <c r="AW52" s="54"/>
      <c r="AX52" s="54"/>
      <c r="BA52">
        <v>1</v>
      </c>
      <c r="BB52" s="643"/>
      <c r="BC52" s="643"/>
      <c r="BD52" s="643"/>
      <c r="BE52" s="643"/>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row>
    <row r="53" spans="1:88" ht="36.75" customHeight="1">
      <c r="A53" s="746"/>
      <c r="B53">
        <f t="shared" si="16"/>
        <v>0</v>
      </c>
      <c r="C53" s="245"/>
      <c r="D53" s="245"/>
      <c r="E53" s="246"/>
      <c r="F53" s="246"/>
      <c r="G53" s="299"/>
      <c r="H53" s="299"/>
      <c r="I53" s="246"/>
      <c r="J53" s="247"/>
      <c r="K53" s="654"/>
      <c r="L53" s="654"/>
      <c r="M53" s="654"/>
      <c r="N53" s="655"/>
      <c r="O53" s="500"/>
      <c r="P53" s="500"/>
      <c r="Q53" s="116" t="str">
        <f>IF(ISERROR(VLOOKUP(O53,'GRADE CONVERSION'!$K$71:$L$88,2,FALSE)),"",VLOOKUP(O53,'GRADE CONVERSION'!$K$71:$L$88,2,FALSE))</f>
        <v/>
      </c>
      <c r="R53" s="641"/>
      <c r="S53" s="246"/>
      <c r="T53" s="641"/>
      <c r="U53" s="507" t="str">
        <f t="shared" si="12"/>
        <v/>
      </c>
      <c r="V53" s="641"/>
      <c r="W53" s="649"/>
      <c r="Y53" s="227">
        <f t="shared" si="17"/>
        <v>0</v>
      </c>
      <c r="Z53" s="95">
        <f t="shared" si="18"/>
        <v>0</v>
      </c>
      <c r="AA53" s="26" t="str">
        <f t="shared" si="19"/>
        <v/>
      </c>
      <c r="AB53" s="117">
        <f t="shared" si="20"/>
        <v>0</v>
      </c>
      <c r="AC53" s="96">
        <f t="shared" si="21"/>
        <v>0</v>
      </c>
      <c r="AD53" s="118" t="str">
        <f t="shared" si="22"/>
        <v>COMPLETE</v>
      </c>
      <c r="AE53" s="119" t="str">
        <f t="shared" si="23"/>
        <v/>
      </c>
      <c r="AF53" s="119" t="str">
        <f>IF(OR(ISERROR(VLOOKUP(L53,'GRADE CONVERSION'!$K$38:$N$55,4,FALSE)*AG53), ISBLANK(L53)), "", VLOOKUP(L53,'GRADE CONVERSION'!$K$38:$N$55,4,FALSE)*AG53)</f>
        <v/>
      </c>
      <c r="AG53" s="119">
        <f t="shared" si="24"/>
        <v>0</v>
      </c>
      <c r="AH53" s="120">
        <f t="shared" si="25"/>
        <v>0</v>
      </c>
      <c r="AI53" s="120">
        <f t="shared" si="26"/>
        <v>0</v>
      </c>
      <c r="AJ53" s="362" t="str">
        <f t="shared" si="27"/>
        <v/>
      </c>
      <c r="AK53" s="108">
        <f t="shared" si="28"/>
        <v>0</v>
      </c>
      <c r="AL53" s="121">
        <f t="shared" si="29"/>
        <v>0</v>
      </c>
      <c r="AM53" s="121" t="str">
        <f t="shared" si="30"/>
        <v/>
      </c>
      <c r="AN53" s="121" t="str">
        <f t="shared" si="31"/>
        <v/>
      </c>
      <c r="AO53" s="108"/>
      <c r="AP53" s="57" t="s">
        <v>15935</v>
      </c>
      <c r="AS53" s="132" t="s">
        <v>423</v>
      </c>
      <c r="AT53" s="135" t="str">
        <f ca="1">CONCATENATE("[",$AT$51,"]'",$AT$49)</f>
        <v>[ACADEMIC_WORKBOOK_MEDDENT_V2.xlsx]'USER FORM2'!C9</v>
      </c>
      <c r="AU53" s="60" t="str">
        <f t="shared" si="32"/>
        <v/>
      </c>
      <c r="AV53" s="123">
        <f t="shared" si="33"/>
        <v>0</v>
      </c>
      <c r="AW53" s="54"/>
      <c r="AX53" s="54"/>
      <c r="BA53">
        <v>1</v>
      </c>
      <c r="BB53" s="643"/>
      <c r="BC53" s="643"/>
      <c r="BD53" s="643"/>
      <c r="BE53" s="643"/>
      <c r="BF53" s="574"/>
      <c r="BG53" s="574"/>
      <c r="BH53" s="574"/>
      <c r="BI53" s="574"/>
      <c r="BJ53" s="574"/>
      <c r="BK53" s="574"/>
      <c r="BL53" s="574"/>
      <c r="BM53" s="574"/>
      <c r="BN53" s="574"/>
      <c r="BO53" s="574"/>
      <c r="BP53" s="574"/>
      <c r="BQ53" s="574"/>
      <c r="BR53" s="574"/>
      <c r="BS53" s="574"/>
      <c r="BT53" s="574"/>
      <c r="BU53" s="574"/>
      <c r="BV53" s="574"/>
      <c r="BW53" s="574"/>
      <c r="BX53" s="574"/>
      <c r="BY53" s="574"/>
      <c r="BZ53" s="574"/>
      <c r="CA53" s="574"/>
      <c r="CB53" s="574"/>
      <c r="CC53" s="574"/>
      <c r="CD53" s="574"/>
      <c r="CE53" s="574"/>
      <c r="CF53" s="574"/>
      <c r="CG53" s="574"/>
      <c r="CH53" s="574"/>
      <c r="CI53" s="574"/>
      <c r="CJ53" s="574"/>
    </row>
    <row r="54" spans="1:88" ht="36.75" customHeight="1">
      <c r="A54" s="746"/>
      <c r="B54">
        <f t="shared" si="16"/>
        <v>0</v>
      </c>
      <c r="C54" s="245"/>
      <c r="D54" s="245"/>
      <c r="E54" s="246"/>
      <c r="F54" s="246"/>
      <c r="G54" s="299"/>
      <c r="H54" s="299"/>
      <c r="I54" s="246"/>
      <c r="J54" s="247"/>
      <c r="K54" s="654"/>
      <c r="L54" s="654"/>
      <c r="M54" s="654"/>
      <c r="N54" s="655"/>
      <c r="O54" s="500"/>
      <c r="P54" s="500"/>
      <c r="Q54" s="116" t="str">
        <f>IF(ISERROR(VLOOKUP(O54,'GRADE CONVERSION'!$K$71:$L$88,2,FALSE)),"",VLOOKUP(O54,'GRADE CONVERSION'!$K$71:$L$88,2,FALSE))</f>
        <v/>
      </c>
      <c r="R54" s="641"/>
      <c r="S54" s="246"/>
      <c r="T54" s="641"/>
      <c r="U54" s="507" t="str">
        <f>IF(AND(AA54="", COUNTA(C54:P54)&gt;0),"COMPLETE", IF(AND(AA54&lt;&gt;""),AA54, ""))</f>
        <v/>
      </c>
      <c r="V54" s="641"/>
      <c r="W54" s="649"/>
      <c r="Y54" s="227">
        <f t="shared" si="17"/>
        <v>0</v>
      </c>
      <c r="Z54" s="95">
        <f t="shared" si="18"/>
        <v>0</v>
      </c>
      <c r="AA54" s="26" t="str">
        <f t="shared" si="19"/>
        <v/>
      </c>
      <c r="AB54" s="117">
        <f t="shared" si="20"/>
        <v>0</v>
      </c>
      <c r="AC54" s="96">
        <f t="shared" si="21"/>
        <v>0</v>
      </c>
      <c r="AD54" s="118" t="str">
        <f t="shared" si="22"/>
        <v>COMPLETE</v>
      </c>
      <c r="AE54" s="119" t="str">
        <f t="shared" si="23"/>
        <v/>
      </c>
      <c r="AF54" s="119" t="str">
        <f>IF(OR(ISERROR(VLOOKUP(L54,'GRADE CONVERSION'!$K$38:$N$55,4,FALSE)*AG54), ISBLANK(L54)), "", VLOOKUP(L54,'GRADE CONVERSION'!$K$38:$N$55,4,FALSE)*AG54)</f>
        <v/>
      </c>
      <c r="AG54" s="119">
        <f t="shared" si="24"/>
        <v>0</v>
      </c>
      <c r="AH54" s="120">
        <f t="shared" si="25"/>
        <v>0</v>
      </c>
      <c r="AI54" s="120">
        <f t="shared" si="26"/>
        <v>0</v>
      </c>
      <c r="AJ54" s="362" t="str">
        <f t="shared" si="27"/>
        <v/>
      </c>
      <c r="AK54" s="108">
        <f t="shared" si="28"/>
        <v>0</v>
      </c>
      <c r="AL54" s="121">
        <f t="shared" si="29"/>
        <v>0</v>
      </c>
      <c r="AM54" s="121" t="str">
        <f t="shared" si="30"/>
        <v/>
      </c>
      <c r="AN54" s="121" t="str">
        <f t="shared" si="31"/>
        <v/>
      </c>
      <c r="AO54" s="108"/>
      <c r="AP54" s="57" t="s">
        <v>15936</v>
      </c>
      <c r="AS54" s="136"/>
      <c r="AT54" s="73"/>
      <c r="AU54" s="60" t="str">
        <f t="shared" si="32"/>
        <v/>
      </c>
      <c r="AV54" s="123">
        <f t="shared" si="33"/>
        <v>0</v>
      </c>
      <c r="AW54" s="54"/>
      <c r="AX54" s="54"/>
      <c r="BA54">
        <v>1</v>
      </c>
      <c r="BB54" s="643"/>
      <c r="BC54" s="643"/>
      <c r="BD54" s="643"/>
      <c r="BE54" s="643"/>
      <c r="BF54" s="574"/>
      <c r="BG54" s="574"/>
      <c r="BH54" s="574"/>
      <c r="BI54" s="574"/>
      <c r="BJ54" s="574"/>
      <c r="BK54" s="574"/>
      <c r="BL54" s="574"/>
      <c r="BM54" s="574"/>
      <c r="BN54" s="574"/>
      <c r="BO54" s="574"/>
      <c r="BP54" s="574"/>
      <c r="BQ54" s="574"/>
      <c r="BR54" s="574"/>
      <c r="BS54" s="574"/>
      <c r="BT54" s="574"/>
      <c r="BU54" s="574"/>
      <c r="BV54" s="574"/>
      <c r="BW54" s="574"/>
      <c r="BX54" s="574"/>
      <c r="BY54" s="574"/>
      <c r="BZ54" s="574"/>
      <c r="CA54" s="574"/>
      <c r="CB54" s="574"/>
      <c r="CC54" s="574"/>
      <c r="CD54" s="574"/>
      <c r="CE54" s="574"/>
      <c r="CF54" s="574"/>
      <c r="CG54" s="574"/>
      <c r="CH54" s="574"/>
      <c r="CI54" s="574"/>
      <c r="CJ54" s="574"/>
    </row>
    <row r="55" spans="1:88" ht="36.75" customHeight="1">
      <c r="A55" s="746"/>
      <c r="B55">
        <f t="shared" si="16"/>
        <v>0</v>
      </c>
      <c r="C55" s="245"/>
      <c r="D55" s="245"/>
      <c r="E55" s="246"/>
      <c r="F55" s="246"/>
      <c r="G55" s="299"/>
      <c r="H55" s="299"/>
      <c r="I55" s="246"/>
      <c r="J55" s="247"/>
      <c r="K55" s="654"/>
      <c r="L55" s="654"/>
      <c r="M55" s="654"/>
      <c r="N55" s="655"/>
      <c r="O55" s="500"/>
      <c r="P55" s="500"/>
      <c r="Q55" s="116" t="str">
        <f>IF(ISERROR(VLOOKUP(O55,'GRADE CONVERSION'!$K$71:$L$88,2,FALSE)),"",VLOOKUP(O55,'GRADE CONVERSION'!$K$71:$L$88,2,FALSE))</f>
        <v/>
      </c>
      <c r="R55" s="641"/>
      <c r="S55" s="246"/>
      <c r="T55" s="641"/>
      <c r="U55" s="507" t="str">
        <f t="shared" si="12"/>
        <v/>
      </c>
      <c r="V55" s="641"/>
      <c r="W55" s="649"/>
      <c r="Y55" s="227">
        <f t="shared" si="17"/>
        <v>0</v>
      </c>
      <c r="Z55" s="95">
        <f t="shared" si="18"/>
        <v>0</v>
      </c>
      <c r="AA55" s="26" t="str">
        <f t="shared" si="19"/>
        <v/>
      </c>
      <c r="AB55" s="117">
        <f t="shared" si="20"/>
        <v>0</v>
      </c>
      <c r="AC55" s="96">
        <f t="shared" si="21"/>
        <v>0</v>
      </c>
      <c r="AD55" s="118" t="str">
        <f t="shared" si="22"/>
        <v>COMPLETE</v>
      </c>
      <c r="AE55" s="119" t="str">
        <f t="shared" si="23"/>
        <v/>
      </c>
      <c r="AF55" s="119" t="str">
        <f>IF(OR(ISERROR(VLOOKUP(L55,'GRADE CONVERSION'!$K$38:$N$55,4,FALSE)*AG55), ISBLANK(L55)), "", VLOOKUP(L55,'GRADE CONVERSION'!$K$38:$N$55,4,FALSE)*AG55)</f>
        <v/>
      </c>
      <c r="AG55" s="119">
        <f t="shared" si="24"/>
        <v>0</v>
      </c>
      <c r="AH55" s="120">
        <f t="shared" si="25"/>
        <v>0</v>
      </c>
      <c r="AI55" s="120">
        <f t="shared" si="26"/>
        <v>0</v>
      </c>
      <c r="AJ55" s="362" t="str">
        <f t="shared" si="27"/>
        <v/>
      </c>
      <c r="AK55" s="108">
        <f t="shared" si="28"/>
        <v>0</v>
      </c>
      <c r="AL55" s="121">
        <f t="shared" si="29"/>
        <v>0</v>
      </c>
      <c r="AM55" s="121" t="str">
        <f t="shared" si="30"/>
        <v/>
      </c>
      <c r="AN55" s="121" t="str">
        <f t="shared" si="31"/>
        <v/>
      </c>
      <c r="AO55" s="108"/>
      <c r="AP55" s="57" t="s">
        <v>15937</v>
      </c>
      <c r="AS55" s="132" t="s">
        <v>168</v>
      </c>
      <c r="AT55" s="134" t="s">
        <v>16730</v>
      </c>
      <c r="AU55" s="60" t="str">
        <f t="shared" si="32"/>
        <v/>
      </c>
      <c r="AV55" s="123">
        <f t="shared" si="33"/>
        <v>0</v>
      </c>
      <c r="AW55" s="54"/>
      <c r="AX55" s="54"/>
      <c r="BA55">
        <v>1</v>
      </c>
      <c r="BB55" s="643"/>
      <c r="BC55" s="643"/>
      <c r="BD55" s="643"/>
      <c r="BE55" s="643"/>
      <c r="BF55" s="574"/>
      <c r="BG55" s="574"/>
      <c r="BH55" s="574"/>
      <c r="BI55" s="574"/>
      <c r="BJ55" s="574"/>
      <c r="BK55" s="574"/>
      <c r="BL55" s="574"/>
      <c r="BM55" s="574"/>
      <c r="BN55" s="574"/>
      <c r="BO55" s="574"/>
      <c r="BP55" s="574"/>
      <c r="BQ55" s="574"/>
      <c r="BR55" s="574"/>
      <c r="BS55" s="574"/>
      <c r="BT55" s="574"/>
      <c r="BU55" s="574"/>
      <c r="BV55" s="574"/>
      <c r="BW55" s="574"/>
      <c r="BX55" s="574"/>
      <c r="BY55" s="574"/>
      <c r="BZ55" s="574"/>
      <c r="CA55" s="574"/>
      <c r="CB55" s="574"/>
      <c r="CC55" s="574"/>
      <c r="CD55" s="574"/>
      <c r="CE55" s="574"/>
      <c r="CF55" s="574"/>
      <c r="CG55" s="574"/>
      <c r="CH55" s="574"/>
      <c r="CI55" s="574"/>
      <c r="CJ55" s="574"/>
    </row>
    <row r="56" spans="1:88" ht="36.75" customHeight="1">
      <c r="A56" s="746"/>
      <c r="B56">
        <f t="shared" si="16"/>
        <v>0</v>
      </c>
      <c r="C56" s="245"/>
      <c r="D56" s="245"/>
      <c r="E56" s="246"/>
      <c r="F56" s="246"/>
      <c r="G56" s="299"/>
      <c r="H56" s="299"/>
      <c r="I56" s="246"/>
      <c r="J56" s="247"/>
      <c r="K56" s="654"/>
      <c r="L56" s="654"/>
      <c r="M56" s="654"/>
      <c r="N56" s="655"/>
      <c r="O56" s="500"/>
      <c r="P56" s="500"/>
      <c r="Q56" s="116" t="str">
        <f>IF(ISERROR(VLOOKUP(O56,'GRADE CONVERSION'!$K$71:$L$88,2,FALSE)),"",VLOOKUP(O56,'GRADE CONVERSION'!$K$71:$L$88,2,FALSE))</f>
        <v/>
      </c>
      <c r="R56" s="641"/>
      <c r="S56" s="246"/>
      <c r="T56" s="641"/>
      <c r="U56" s="507" t="str">
        <f t="shared" si="12"/>
        <v/>
      </c>
      <c r="V56" s="641"/>
      <c r="W56" s="649"/>
      <c r="Y56" s="227">
        <f t="shared" si="17"/>
        <v>0</v>
      </c>
      <c r="Z56" s="95">
        <f t="shared" si="18"/>
        <v>0</v>
      </c>
      <c r="AA56" s="26" t="str">
        <f t="shared" si="19"/>
        <v/>
      </c>
      <c r="AB56" s="117">
        <f t="shared" si="20"/>
        <v>0</v>
      </c>
      <c r="AC56" s="96">
        <f t="shared" si="21"/>
        <v>0</v>
      </c>
      <c r="AD56" s="118" t="str">
        <f t="shared" si="22"/>
        <v>COMPLETE</v>
      </c>
      <c r="AE56" s="119" t="str">
        <f t="shared" si="23"/>
        <v/>
      </c>
      <c r="AF56" s="119" t="str">
        <f>IF(OR(ISERROR(VLOOKUP(L56,'GRADE CONVERSION'!$K$38:$N$55,4,FALSE)*AG56), ISBLANK(L56)), "", VLOOKUP(L56,'GRADE CONVERSION'!$K$38:$N$55,4,FALSE)*AG56)</f>
        <v/>
      </c>
      <c r="AG56" s="119">
        <f t="shared" si="24"/>
        <v>0</v>
      </c>
      <c r="AH56" s="120">
        <f t="shared" si="25"/>
        <v>0</v>
      </c>
      <c r="AI56" s="120">
        <f t="shared" si="26"/>
        <v>0</v>
      </c>
      <c r="AJ56" s="362" t="str">
        <f t="shared" si="27"/>
        <v/>
      </c>
      <c r="AK56" s="108">
        <f t="shared" si="28"/>
        <v>0</v>
      </c>
      <c r="AL56" s="121">
        <f t="shared" si="29"/>
        <v>0</v>
      </c>
      <c r="AM56" s="121" t="str">
        <f t="shared" si="30"/>
        <v/>
      </c>
      <c r="AN56" s="121" t="str">
        <f t="shared" si="31"/>
        <v/>
      </c>
      <c r="AO56" s="108"/>
      <c r="AP56" s="57" t="s">
        <v>15938</v>
      </c>
      <c r="AS56" s="132"/>
      <c r="AT56" s="135" t="str">
        <f ca="1">CONCATENATE("[",$AT$51,"]'",$AT$55)</f>
        <v>[ACADEMIC_WORKBOOK_MEDDENT_V2.xlsx]'Example 2'!B10</v>
      </c>
      <c r="AU56" s="60" t="str">
        <f t="shared" si="32"/>
        <v/>
      </c>
      <c r="AV56" s="123">
        <f t="shared" si="33"/>
        <v>0</v>
      </c>
      <c r="AW56" s="54"/>
      <c r="AX56" s="54"/>
      <c r="BA56">
        <v>1</v>
      </c>
      <c r="BB56" s="643"/>
      <c r="BC56" s="643"/>
      <c r="BD56" s="643"/>
      <c r="BE56" s="643"/>
      <c r="BF56" s="574"/>
      <c r="BG56" s="574"/>
      <c r="BH56" s="574"/>
      <c r="BI56" s="574"/>
      <c r="BJ56" s="574"/>
      <c r="BK56" s="574"/>
      <c r="BL56" s="574"/>
      <c r="BM56" s="574"/>
      <c r="BN56" s="574"/>
      <c r="BO56" s="574"/>
      <c r="BP56" s="574"/>
      <c r="BQ56" s="574"/>
      <c r="BR56" s="574"/>
      <c r="BS56" s="574"/>
      <c r="BT56" s="574"/>
      <c r="BU56" s="574"/>
      <c r="BV56" s="574"/>
      <c r="BW56" s="574"/>
      <c r="BX56" s="574"/>
      <c r="BY56" s="574"/>
      <c r="BZ56" s="574"/>
      <c r="CA56" s="574"/>
      <c r="CB56" s="574"/>
      <c r="CC56" s="574"/>
      <c r="CD56" s="574"/>
      <c r="CE56" s="574"/>
      <c r="CF56" s="574"/>
      <c r="CG56" s="574"/>
      <c r="CH56" s="574"/>
      <c r="CI56" s="574"/>
      <c r="CJ56" s="574"/>
    </row>
    <row r="57" spans="1:88" ht="36.75" customHeight="1">
      <c r="A57" s="746"/>
      <c r="B57">
        <f t="shared" si="16"/>
        <v>0</v>
      </c>
      <c r="C57" s="245"/>
      <c r="D57" s="245"/>
      <c r="E57" s="246"/>
      <c r="F57" s="246"/>
      <c r="G57" s="299"/>
      <c r="H57" s="299"/>
      <c r="I57" s="246"/>
      <c r="J57" s="247"/>
      <c r="K57" s="654"/>
      <c r="L57" s="654"/>
      <c r="M57" s="654"/>
      <c r="N57" s="655"/>
      <c r="O57" s="500"/>
      <c r="P57" s="500"/>
      <c r="Q57" s="116" t="str">
        <f>IF(ISERROR(VLOOKUP(O57,'GRADE CONVERSION'!$K$71:$L$88,2,FALSE)),"",VLOOKUP(O57,'GRADE CONVERSION'!$K$71:$L$88,2,FALSE))</f>
        <v/>
      </c>
      <c r="R57" s="641"/>
      <c r="S57" s="246"/>
      <c r="T57" s="641"/>
      <c r="U57" s="507" t="str">
        <f t="shared" si="12"/>
        <v/>
      </c>
      <c r="V57" s="641"/>
      <c r="W57" s="649"/>
      <c r="Y57" s="227">
        <f t="shared" si="17"/>
        <v>0</v>
      </c>
      <c r="Z57" s="95">
        <f t="shared" si="18"/>
        <v>0</v>
      </c>
      <c r="AA57" s="26" t="str">
        <f t="shared" si="19"/>
        <v/>
      </c>
      <c r="AB57" s="117">
        <f t="shared" si="20"/>
        <v>0</v>
      </c>
      <c r="AC57" s="96">
        <f t="shared" si="21"/>
        <v>0</v>
      </c>
      <c r="AD57" s="118" t="str">
        <f t="shared" si="22"/>
        <v>COMPLETE</v>
      </c>
      <c r="AE57" s="119" t="str">
        <f t="shared" si="23"/>
        <v/>
      </c>
      <c r="AF57" s="119" t="str">
        <f>IF(OR(ISERROR(VLOOKUP(L57,'GRADE CONVERSION'!$K$38:$N$55,4,FALSE)*AG57), ISBLANK(L57)), "", VLOOKUP(L57,'GRADE CONVERSION'!$K$38:$N$55,4,FALSE)*AG57)</f>
        <v/>
      </c>
      <c r="AG57" s="119">
        <f t="shared" si="24"/>
        <v>0</v>
      </c>
      <c r="AH57" s="120">
        <f t="shared" si="25"/>
        <v>0</v>
      </c>
      <c r="AI57" s="120">
        <f t="shared" si="26"/>
        <v>0</v>
      </c>
      <c r="AJ57" s="362" t="str">
        <f t="shared" si="27"/>
        <v/>
      </c>
      <c r="AK57" s="108">
        <f t="shared" si="28"/>
        <v>0</v>
      </c>
      <c r="AL57" s="121">
        <f t="shared" si="29"/>
        <v>0</v>
      </c>
      <c r="AM57" s="121" t="str">
        <f t="shared" si="30"/>
        <v/>
      </c>
      <c r="AN57" s="121" t="str">
        <f t="shared" si="31"/>
        <v/>
      </c>
      <c r="AO57" s="108"/>
      <c r="AP57" s="57" t="s">
        <v>15939</v>
      </c>
      <c r="AS57" s="54"/>
      <c r="AT57" s="54"/>
      <c r="AU57" s="60" t="str">
        <f>IF(ISBLANK(E87),"",RIGHT(E87, 4)*1)</f>
        <v/>
      </c>
      <c r="AV57" s="123">
        <f>D87</f>
        <v>0</v>
      </c>
      <c r="AW57" s="54"/>
      <c r="AX57" s="54"/>
      <c r="BA57">
        <v>1</v>
      </c>
      <c r="BB57" s="643"/>
      <c r="BC57" s="643"/>
      <c r="BD57" s="643"/>
      <c r="BE57" s="643"/>
      <c r="BF57" s="574"/>
      <c r="BG57" s="574"/>
      <c r="BH57" s="574"/>
      <c r="BI57" s="574"/>
      <c r="BJ57" s="574"/>
      <c r="BK57" s="574"/>
      <c r="BL57" s="574"/>
      <c r="BM57" s="574"/>
      <c r="BN57" s="574"/>
      <c r="BO57" s="574"/>
      <c r="BP57" s="574"/>
      <c r="BQ57" s="574"/>
      <c r="BR57" s="574"/>
      <c r="BS57" s="574"/>
      <c r="BT57" s="574"/>
      <c r="BU57" s="574"/>
      <c r="BV57" s="574"/>
      <c r="BW57" s="574"/>
      <c r="BX57" s="574"/>
      <c r="BY57" s="574"/>
      <c r="BZ57" s="574"/>
      <c r="CA57" s="574"/>
      <c r="CB57" s="574"/>
      <c r="CC57" s="574"/>
      <c r="CD57" s="574"/>
      <c r="CE57" s="574"/>
      <c r="CF57" s="574"/>
      <c r="CG57" s="574"/>
      <c r="CH57" s="574"/>
      <c r="CI57" s="574"/>
      <c r="CJ57" s="574"/>
    </row>
    <row r="58" spans="1:88" ht="36.75" customHeight="1">
      <c r="A58" s="746"/>
      <c r="B58">
        <f t="shared" si="16"/>
        <v>0</v>
      </c>
      <c r="C58" s="245"/>
      <c r="D58" s="245"/>
      <c r="E58" s="246"/>
      <c r="F58" s="246"/>
      <c r="G58" s="299"/>
      <c r="H58" s="299"/>
      <c r="I58" s="246"/>
      <c r="J58" s="247"/>
      <c r="K58" s="654"/>
      <c r="L58" s="654"/>
      <c r="M58" s="654"/>
      <c r="N58" s="655"/>
      <c r="O58" s="500"/>
      <c r="P58" s="500"/>
      <c r="Q58" s="116" t="str">
        <f>IF(ISERROR(VLOOKUP(O58,'GRADE CONVERSION'!$K$71:$L$88,2,FALSE)),"",VLOOKUP(O58,'GRADE CONVERSION'!$K$71:$L$88,2,FALSE))</f>
        <v/>
      </c>
      <c r="R58" s="641"/>
      <c r="S58" s="246"/>
      <c r="T58" s="641"/>
      <c r="U58" s="507" t="str">
        <f t="shared" si="12"/>
        <v/>
      </c>
      <c r="V58" s="641"/>
      <c r="W58" s="649"/>
      <c r="Y58" s="227">
        <f t="shared" si="17"/>
        <v>0</v>
      </c>
      <c r="Z58" s="95">
        <f t="shared" si="18"/>
        <v>0</v>
      </c>
      <c r="AA58" s="26" t="str">
        <f t="shared" si="19"/>
        <v/>
      </c>
      <c r="AB58" s="117">
        <f t="shared" si="20"/>
        <v>0</v>
      </c>
      <c r="AC58" s="96">
        <f t="shared" si="21"/>
        <v>0</v>
      </c>
      <c r="AD58" s="118" t="str">
        <f t="shared" si="22"/>
        <v>COMPLETE</v>
      </c>
      <c r="AE58" s="119" t="str">
        <f t="shared" si="23"/>
        <v/>
      </c>
      <c r="AF58" s="119" t="str">
        <f>IF(OR(ISERROR(VLOOKUP(L58,'GRADE CONVERSION'!$K$38:$N$55,4,FALSE)*AG58), ISBLANK(L58)), "", VLOOKUP(L58,'GRADE CONVERSION'!$K$38:$N$55,4,FALSE)*AG58)</f>
        <v/>
      </c>
      <c r="AG58" s="119">
        <f t="shared" si="24"/>
        <v>0</v>
      </c>
      <c r="AH58" s="120">
        <f t="shared" si="25"/>
        <v>0</v>
      </c>
      <c r="AI58" s="120">
        <f t="shared" si="26"/>
        <v>0</v>
      </c>
      <c r="AJ58" s="362" t="str">
        <f t="shared" si="27"/>
        <v/>
      </c>
      <c r="AK58" s="108">
        <f t="shared" si="28"/>
        <v>0</v>
      </c>
      <c r="AL58" s="121">
        <f t="shared" si="29"/>
        <v>0</v>
      </c>
      <c r="AM58" s="121" t="str">
        <f t="shared" si="30"/>
        <v/>
      </c>
      <c r="AN58" s="121" t="str">
        <f t="shared" si="31"/>
        <v/>
      </c>
      <c r="AO58" s="108"/>
      <c r="AP58" s="57" t="s">
        <v>15940</v>
      </c>
      <c r="AS58" s="67" t="s">
        <v>16140</v>
      </c>
      <c r="AT58" s="67"/>
      <c r="AU58" s="60" t="str">
        <f t="shared" si="32"/>
        <v/>
      </c>
      <c r="AV58" s="123">
        <f t="shared" si="33"/>
        <v>0</v>
      </c>
      <c r="AW58" s="54"/>
      <c r="AX58" s="54"/>
      <c r="BA58">
        <v>1</v>
      </c>
      <c r="BB58" s="643"/>
      <c r="BC58" s="643"/>
      <c r="BD58" s="643"/>
      <c r="BE58" s="643"/>
      <c r="BF58" s="574"/>
      <c r="BG58" s="574"/>
      <c r="BH58" s="574"/>
      <c r="BI58" s="574"/>
      <c r="BJ58" s="574"/>
      <c r="BK58" s="574"/>
      <c r="BL58" s="574"/>
      <c r="BM58" s="574"/>
      <c r="BN58" s="574"/>
      <c r="BO58" s="574"/>
      <c r="BP58" s="574"/>
      <c r="BQ58" s="574"/>
      <c r="BR58" s="574"/>
      <c r="BS58" s="574"/>
      <c r="BT58" s="574"/>
      <c r="BU58" s="574"/>
      <c r="BV58" s="574"/>
      <c r="BW58" s="574"/>
      <c r="BX58" s="574"/>
      <c r="BY58" s="574"/>
      <c r="BZ58" s="574"/>
      <c r="CA58" s="574"/>
      <c r="CB58" s="574"/>
      <c r="CC58" s="574"/>
      <c r="CD58" s="574"/>
      <c r="CE58" s="574"/>
      <c r="CF58" s="574"/>
      <c r="CG58" s="574"/>
      <c r="CH58" s="574"/>
      <c r="CI58" s="574"/>
      <c r="CJ58" s="574"/>
    </row>
    <row r="59" spans="1:88" ht="36.75" customHeight="1">
      <c r="A59" s="746"/>
      <c r="B59">
        <f t="shared" si="16"/>
        <v>0</v>
      </c>
      <c r="C59" s="245"/>
      <c r="D59" s="245"/>
      <c r="E59" s="246"/>
      <c r="F59" s="246"/>
      <c r="G59" s="299"/>
      <c r="H59" s="299"/>
      <c r="I59" s="246"/>
      <c r="J59" s="247"/>
      <c r="K59" s="654"/>
      <c r="L59" s="654"/>
      <c r="M59" s="654"/>
      <c r="N59" s="655"/>
      <c r="O59" s="500"/>
      <c r="P59" s="500"/>
      <c r="Q59" s="116" t="str">
        <f>IF(ISERROR(VLOOKUP(O59,'GRADE CONVERSION'!$K$71:$L$88,2,FALSE)),"",VLOOKUP(O59,'GRADE CONVERSION'!$K$71:$L$88,2,FALSE))</f>
        <v/>
      </c>
      <c r="R59" s="641"/>
      <c r="S59" s="246"/>
      <c r="T59" s="641"/>
      <c r="U59" s="507" t="str">
        <f t="shared" si="12"/>
        <v/>
      </c>
      <c r="V59" s="641"/>
      <c r="W59" s="649"/>
      <c r="Y59" s="227">
        <f t="shared" si="17"/>
        <v>0</v>
      </c>
      <c r="Z59" s="95">
        <f t="shared" si="18"/>
        <v>0</v>
      </c>
      <c r="AA59" s="26" t="str">
        <f t="shared" si="19"/>
        <v/>
      </c>
      <c r="AB59" s="117">
        <f t="shared" si="20"/>
        <v>0</v>
      </c>
      <c r="AC59" s="96">
        <f t="shared" si="21"/>
        <v>0</v>
      </c>
      <c r="AD59" s="118" t="str">
        <f t="shared" si="22"/>
        <v>COMPLETE</v>
      </c>
      <c r="AE59" s="119" t="str">
        <f t="shared" si="23"/>
        <v/>
      </c>
      <c r="AF59" s="119" t="str">
        <f>IF(OR(ISERROR(VLOOKUP(L59,'GRADE CONVERSION'!$K$38:$N$55,4,FALSE)*AG59), ISBLANK(L59)), "", VLOOKUP(L59,'GRADE CONVERSION'!$K$38:$N$55,4,FALSE)*AG59)</f>
        <v/>
      </c>
      <c r="AG59" s="119">
        <f t="shared" si="24"/>
        <v>0</v>
      </c>
      <c r="AH59" s="120">
        <f t="shared" si="25"/>
        <v>0</v>
      </c>
      <c r="AI59" s="120">
        <f t="shared" si="26"/>
        <v>0</v>
      </c>
      <c r="AJ59" s="362" t="str">
        <f t="shared" si="27"/>
        <v/>
      </c>
      <c r="AK59" s="108">
        <f t="shared" si="28"/>
        <v>0</v>
      </c>
      <c r="AL59" s="121">
        <f t="shared" si="29"/>
        <v>0</v>
      </c>
      <c r="AM59" s="121" t="str">
        <f t="shared" si="30"/>
        <v/>
      </c>
      <c r="AN59" s="121" t="str">
        <f t="shared" si="31"/>
        <v/>
      </c>
      <c r="AO59" s="108"/>
      <c r="AP59" s="57"/>
      <c r="AS59" s="64" t="s">
        <v>16141</v>
      </c>
      <c r="AT59" s="72" t="s">
        <v>16150</v>
      </c>
      <c r="AU59" s="60" t="str">
        <f t="shared" si="32"/>
        <v/>
      </c>
      <c r="AV59" s="123">
        <f t="shared" si="33"/>
        <v>0</v>
      </c>
      <c r="AW59" s="54"/>
      <c r="AX59" s="54"/>
      <c r="BA59">
        <v>1</v>
      </c>
      <c r="BB59" s="643"/>
      <c r="BC59" s="643"/>
      <c r="BD59" s="643"/>
      <c r="BE59" s="643"/>
      <c r="BF59" s="574"/>
      <c r="BG59" s="574"/>
      <c r="BH59" s="574"/>
      <c r="BI59" s="574"/>
      <c r="BJ59" s="574"/>
      <c r="BK59" s="574"/>
      <c r="BL59" s="574"/>
      <c r="BM59" s="574"/>
      <c r="BN59" s="574"/>
      <c r="BO59" s="574"/>
      <c r="BP59" s="574"/>
      <c r="BQ59" s="574"/>
      <c r="BR59" s="574"/>
      <c r="BS59" s="574"/>
      <c r="BT59" s="574"/>
      <c r="BU59" s="574"/>
      <c r="BV59" s="574"/>
      <c r="BW59" s="574"/>
      <c r="BX59" s="574"/>
      <c r="BY59" s="574"/>
      <c r="BZ59" s="574"/>
      <c r="CA59" s="574"/>
      <c r="CB59" s="574"/>
      <c r="CC59" s="574"/>
      <c r="CD59" s="574"/>
      <c r="CE59" s="574"/>
      <c r="CF59" s="574"/>
      <c r="CG59" s="574"/>
      <c r="CH59" s="574"/>
      <c r="CI59" s="574"/>
      <c r="CJ59" s="574"/>
    </row>
    <row r="60" spans="1:88" ht="36.75" customHeight="1">
      <c r="A60" s="746"/>
      <c r="B60">
        <f t="shared" si="16"/>
        <v>0</v>
      </c>
      <c r="C60" s="245"/>
      <c r="D60" s="245"/>
      <c r="E60" s="246"/>
      <c r="F60" s="246"/>
      <c r="G60" s="299"/>
      <c r="H60" s="299"/>
      <c r="I60" s="246"/>
      <c r="J60" s="247"/>
      <c r="K60" s="654"/>
      <c r="L60" s="654"/>
      <c r="M60" s="654"/>
      <c r="N60" s="655"/>
      <c r="O60" s="500"/>
      <c r="P60" s="500"/>
      <c r="Q60" s="116" t="str">
        <f>IF(ISERROR(VLOOKUP(O60,'GRADE CONVERSION'!$K$71:$L$88,2,FALSE)),"",VLOOKUP(O60,'GRADE CONVERSION'!$K$71:$L$88,2,FALSE))</f>
        <v/>
      </c>
      <c r="R60" s="641"/>
      <c r="S60" s="246"/>
      <c r="T60" s="641"/>
      <c r="U60" s="507" t="str">
        <f t="shared" si="12"/>
        <v/>
      </c>
      <c r="V60" s="641"/>
      <c r="W60" s="649"/>
      <c r="Y60" s="227">
        <f t="shared" si="17"/>
        <v>0</v>
      </c>
      <c r="Z60" s="95">
        <f t="shared" si="18"/>
        <v>0</v>
      </c>
      <c r="AA60" s="26" t="str">
        <f t="shared" si="19"/>
        <v/>
      </c>
      <c r="AB60" s="117">
        <f t="shared" si="20"/>
        <v>0</v>
      </c>
      <c r="AC60" s="96">
        <f t="shared" si="21"/>
        <v>0</v>
      </c>
      <c r="AD60" s="118" t="str">
        <f t="shared" si="22"/>
        <v>COMPLETE</v>
      </c>
      <c r="AE60" s="119" t="str">
        <f t="shared" si="23"/>
        <v/>
      </c>
      <c r="AF60" s="119" t="str">
        <f>IF(OR(ISERROR(VLOOKUP(L60,'GRADE CONVERSION'!$K$38:$N$55,4,FALSE)*AG60), ISBLANK(L60)), "", VLOOKUP(L60,'GRADE CONVERSION'!$K$38:$N$55,4,FALSE)*AG60)</f>
        <v/>
      </c>
      <c r="AG60" s="119">
        <f t="shared" si="24"/>
        <v>0</v>
      </c>
      <c r="AH60" s="120">
        <f t="shared" si="25"/>
        <v>0</v>
      </c>
      <c r="AI60" s="120">
        <f t="shared" si="26"/>
        <v>0</v>
      </c>
      <c r="AJ60" s="362" t="str">
        <f t="shared" si="27"/>
        <v/>
      </c>
      <c r="AK60" s="108">
        <f t="shared" si="28"/>
        <v>0</v>
      </c>
      <c r="AL60" s="121">
        <f t="shared" si="29"/>
        <v>0</v>
      </c>
      <c r="AM60" s="121" t="str">
        <f t="shared" si="30"/>
        <v/>
      </c>
      <c r="AN60" s="121" t="str">
        <f t="shared" si="31"/>
        <v/>
      </c>
      <c r="AO60" s="108"/>
      <c r="AP60" s="57"/>
      <c r="AS60" s="64" t="s">
        <v>16142</v>
      </c>
      <c r="AT60" s="72" t="s">
        <v>16147</v>
      </c>
      <c r="AU60" s="60" t="str">
        <f t="shared" si="32"/>
        <v/>
      </c>
      <c r="AV60" s="123">
        <f t="shared" si="33"/>
        <v>0</v>
      </c>
      <c r="AW60" s="54"/>
      <c r="AX60" s="54"/>
      <c r="BA60">
        <v>1</v>
      </c>
      <c r="BB60" s="643"/>
      <c r="BC60" s="643"/>
      <c r="BD60" s="643"/>
      <c r="BE60" s="643"/>
      <c r="BF60" s="574"/>
      <c r="BG60" s="574"/>
      <c r="BH60" s="574"/>
      <c r="BI60" s="574"/>
      <c r="BJ60" s="574"/>
      <c r="BK60" s="574"/>
      <c r="BL60" s="574"/>
      <c r="BM60" s="574"/>
      <c r="BN60" s="574"/>
      <c r="BO60" s="574"/>
      <c r="BP60" s="574"/>
      <c r="BQ60" s="574"/>
      <c r="BR60" s="574"/>
      <c r="BS60" s="574"/>
      <c r="BT60" s="574"/>
      <c r="BU60" s="574"/>
      <c r="BV60" s="574"/>
      <c r="BW60" s="574"/>
      <c r="BX60" s="574"/>
      <c r="BY60" s="574"/>
      <c r="BZ60" s="574"/>
      <c r="CA60" s="574"/>
      <c r="CB60" s="574"/>
      <c r="CC60" s="574"/>
      <c r="CD60" s="574"/>
      <c r="CE60" s="574"/>
      <c r="CF60" s="574"/>
      <c r="CG60" s="574"/>
      <c r="CH60" s="574"/>
      <c r="CI60" s="574"/>
      <c r="CJ60" s="574"/>
    </row>
    <row r="61" spans="1:88" ht="36.75" customHeight="1">
      <c r="A61" s="746"/>
      <c r="B61">
        <f t="shared" si="16"/>
        <v>0</v>
      </c>
      <c r="C61" s="245"/>
      <c r="D61" s="245"/>
      <c r="E61" s="246"/>
      <c r="F61" s="246"/>
      <c r="G61" s="299"/>
      <c r="H61" s="299"/>
      <c r="I61" s="246"/>
      <c r="J61" s="247"/>
      <c r="K61" s="654"/>
      <c r="L61" s="654"/>
      <c r="M61" s="654"/>
      <c r="N61" s="655"/>
      <c r="O61" s="500"/>
      <c r="P61" s="500"/>
      <c r="Q61" s="116" t="str">
        <f>IF(ISERROR(VLOOKUP(O61,'GRADE CONVERSION'!$K$71:$L$88,2,FALSE)),"",VLOOKUP(O61,'GRADE CONVERSION'!$K$71:$L$88,2,FALSE))</f>
        <v/>
      </c>
      <c r="R61" s="641"/>
      <c r="S61" s="246"/>
      <c r="T61" s="641"/>
      <c r="U61" s="507" t="str">
        <f t="shared" si="12"/>
        <v/>
      </c>
      <c r="V61" s="641"/>
      <c r="W61" s="649"/>
      <c r="Y61" s="227">
        <f t="shared" si="17"/>
        <v>0</v>
      </c>
      <c r="Z61" s="95">
        <f t="shared" si="18"/>
        <v>0</v>
      </c>
      <c r="AA61" s="26" t="str">
        <f t="shared" si="19"/>
        <v/>
      </c>
      <c r="AB61" s="117">
        <f t="shared" si="20"/>
        <v>0</v>
      </c>
      <c r="AC61" s="96">
        <f t="shared" si="21"/>
        <v>0</v>
      </c>
      <c r="AD61" s="118" t="str">
        <f t="shared" si="22"/>
        <v>COMPLETE</v>
      </c>
      <c r="AE61" s="119" t="str">
        <f t="shared" si="23"/>
        <v/>
      </c>
      <c r="AF61" s="119" t="str">
        <f>IF(OR(ISERROR(VLOOKUP(L61,'GRADE CONVERSION'!$K$38:$N$55,4,FALSE)*AG61), ISBLANK(L61)), "", VLOOKUP(L61,'GRADE CONVERSION'!$K$38:$N$55,4,FALSE)*AG61)</f>
        <v/>
      </c>
      <c r="AG61" s="119">
        <f t="shared" si="24"/>
        <v>0</v>
      </c>
      <c r="AH61" s="120">
        <f t="shared" si="25"/>
        <v>0</v>
      </c>
      <c r="AI61" s="120">
        <f t="shared" si="26"/>
        <v>0</v>
      </c>
      <c r="AJ61" s="362" t="str">
        <f t="shared" si="27"/>
        <v/>
      </c>
      <c r="AK61" s="108">
        <f t="shared" si="28"/>
        <v>0</v>
      </c>
      <c r="AL61" s="121">
        <f t="shared" si="29"/>
        <v>0</v>
      </c>
      <c r="AM61" s="121" t="str">
        <f t="shared" si="30"/>
        <v/>
      </c>
      <c r="AN61" s="121" t="str">
        <f t="shared" si="31"/>
        <v/>
      </c>
      <c r="AO61" s="108"/>
      <c r="AP61" s="57"/>
      <c r="AS61" s="64" t="s">
        <v>16143</v>
      </c>
      <c r="AT61" s="72" t="s">
        <v>16731</v>
      </c>
      <c r="AU61" s="60" t="str">
        <f t="shared" si="32"/>
        <v/>
      </c>
      <c r="AV61" s="123">
        <f t="shared" si="33"/>
        <v>0</v>
      </c>
      <c r="AW61" s="54"/>
      <c r="AX61" s="54"/>
      <c r="BA61">
        <v>1</v>
      </c>
      <c r="BB61" s="643"/>
      <c r="BC61" s="643"/>
      <c r="BD61" s="643"/>
      <c r="BE61" s="643"/>
      <c r="BF61" s="574"/>
      <c r="BG61" s="574"/>
      <c r="BH61" s="574"/>
      <c r="BI61" s="574"/>
      <c r="BJ61" s="574"/>
      <c r="BK61" s="574"/>
      <c r="BL61" s="574"/>
      <c r="BM61" s="574"/>
      <c r="BN61" s="574"/>
      <c r="BO61" s="574"/>
      <c r="BP61" s="574"/>
      <c r="BQ61" s="574"/>
      <c r="BR61" s="574"/>
      <c r="BS61" s="574"/>
      <c r="BT61" s="574"/>
      <c r="BU61" s="574"/>
      <c r="BV61" s="574"/>
      <c r="BW61" s="574"/>
      <c r="BX61" s="574"/>
      <c r="BY61" s="574"/>
      <c r="BZ61" s="574"/>
      <c r="CA61" s="574"/>
      <c r="CB61" s="574"/>
      <c r="CC61" s="574"/>
      <c r="CD61" s="574"/>
      <c r="CE61" s="574"/>
      <c r="CF61" s="574"/>
      <c r="CG61" s="574"/>
      <c r="CH61" s="574"/>
      <c r="CI61" s="574"/>
      <c r="CJ61" s="574"/>
    </row>
    <row r="62" spans="1:88" ht="36.75" customHeight="1">
      <c r="A62" s="746"/>
      <c r="B62">
        <f t="shared" si="16"/>
        <v>0</v>
      </c>
      <c r="C62" s="245"/>
      <c r="D62" s="245"/>
      <c r="E62" s="246"/>
      <c r="F62" s="246"/>
      <c r="G62" s="299"/>
      <c r="H62" s="299"/>
      <c r="I62" s="246"/>
      <c r="J62" s="247"/>
      <c r="K62" s="654"/>
      <c r="L62" s="654"/>
      <c r="M62" s="654"/>
      <c r="N62" s="655"/>
      <c r="O62" s="500"/>
      <c r="P62" s="500"/>
      <c r="Q62" s="116" t="str">
        <f>IF(ISERROR(VLOOKUP(O62,'GRADE CONVERSION'!$K$71:$L$88,2,FALSE)),"",VLOOKUP(O62,'GRADE CONVERSION'!$K$71:$L$88,2,FALSE))</f>
        <v/>
      </c>
      <c r="R62" s="641"/>
      <c r="S62" s="246"/>
      <c r="T62" s="641"/>
      <c r="U62" s="507" t="str">
        <f t="shared" si="12"/>
        <v/>
      </c>
      <c r="V62" s="641"/>
      <c r="W62" s="649"/>
      <c r="Y62" s="227">
        <f t="shared" si="17"/>
        <v>0</v>
      </c>
      <c r="Z62" s="95">
        <f t="shared" si="18"/>
        <v>0</v>
      </c>
      <c r="AA62" s="26" t="str">
        <f t="shared" si="19"/>
        <v/>
      </c>
      <c r="AB62" s="117">
        <f t="shared" si="20"/>
        <v>0</v>
      </c>
      <c r="AC62" s="96">
        <f t="shared" si="21"/>
        <v>0</v>
      </c>
      <c r="AD62" s="118" t="str">
        <f t="shared" si="22"/>
        <v>COMPLETE</v>
      </c>
      <c r="AE62" s="119" t="str">
        <f t="shared" si="23"/>
        <v/>
      </c>
      <c r="AF62" s="119" t="str">
        <f>IF(OR(ISERROR(VLOOKUP(L62,'GRADE CONVERSION'!$K$38:$N$55,4,FALSE)*AG62), ISBLANK(L62)), "", VLOOKUP(L62,'GRADE CONVERSION'!$K$38:$N$55,4,FALSE)*AG62)</f>
        <v/>
      </c>
      <c r="AG62" s="119">
        <f t="shared" si="24"/>
        <v>0</v>
      </c>
      <c r="AH62" s="120">
        <f t="shared" si="25"/>
        <v>0</v>
      </c>
      <c r="AI62" s="120">
        <f t="shared" si="26"/>
        <v>0</v>
      </c>
      <c r="AJ62" s="362" t="str">
        <f t="shared" si="27"/>
        <v/>
      </c>
      <c r="AK62" s="108">
        <f t="shared" si="28"/>
        <v>0</v>
      </c>
      <c r="AL62" s="121">
        <f t="shared" si="29"/>
        <v>0</v>
      </c>
      <c r="AM62" s="121" t="str">
        <f t="shared" si="30"/>
        <v/>
      </c>
      <c r="AN62" s="121" t="str">
        <f t="shared" si="31"/>
        <v/>
      </c>
      <c r="AO62" s="108"/>
      <c r="AP62" s="54"/>
      <c r="AS62" s="54"/>
      <c r="AT62" s="54"/>
      <c r="AU62" s="60" t="str">
        <f t="shared" si="32"/>
        <v/>
      </c>
      <c r="AV62" s="123">
        <f t="shared" si="33"/>
        <v>0</v>
      </c>
      <c r="AW62" s="54"/>
      <c r="AX62" s="54"/>
      <c r="BA62">
        <v>1</v>
      </c>
      <c r="BB62" s="643"/>
      <c r="BC62" s="643"/>
      <c r="BD62" s="643"/>
      <c r="BE62" s="643"/>
      <c r="BF62" s="574"/>
      <c r="BG62" s="574"/>
      <c r="BH62" s="574"/>
      <c r="BI62" s="574"/>
      <c r="BJ62" s="574"/>
      <c r="BK62" s="574"/>
      <c r="BL62" s="574"/>
      <c r="BM62" s="574"/>
      <c r="BN62" s="574"/>
      <c r="BO62" s="574"/>
      <c r="BP62" s="574"/>
      <c r="BQ62" s="574"/>
      <c r="BR62" s="574"/>
      <c r="BS62" s="574"/>
      <c r="BT62" s="574"/>
      <c r="BU62" s="574"/>
      <c r="BV62" s="574"/>
      <c r="BW62" s="574"/>
      <c r="BX62" s="574"/>
      <c r="BY62" s="574"/>
      <c r="BZ62" s="574"/>
      <c r="CA62" s="574"/>
      <c r="CB62" s="574"/>
      <c r="CC62" s="574"/>
      <c r="CD62" s="574"/>
      <c r="CE62" s="574"/>
      <c r="CF62" s="574"/>
      <c r="CG62" s="574"/>
      <c r="CH62" s="574"/>
      <c r="CI62" s="574"/>
      <c r="CJ62" s="574"/>
    </row>
    <row r="63" spans="1:88" ht="36.75" customHeight="1">
      <c r="A63" s="746"/>
      <c r="B63">
        <f t="shared" si="16"/>
        <v>0</v>
      </c>
      <c r="C63" s="245"/>
      <c r="D63" s="245"/>
      <c r="E63" s="246"/>
      <c r="F63" s="246"/>
      <c r="G63" s="299"/>
      <c r="H63" s="299"/>
      <c r="I63" s="246"/>
      <c r="J63" s="247"/>
      <c r="K63" s="654"/>
      <c r="L63" s="654"/>
      <c r="M63" s="654"/>
      <c r="N63" s="655"/>
      <c r="O63" s="500"/>
      <c r="P63" s="500"/>
      <c r="Q63" s="116" t="str">
        <f>IF(ISERROR(VLOOKUP(O63,'GRADE CONVERSION'!$K$71:$L$88,2,FALSE)),"",VLOOKUP(O63,'GRADE CONVERSION'!$K$71:$L$88,2,FALSE))</f>
        <v/>
      </c>
      <c r="R63" s="641"/>
      <c r="S63" s="246"/>
      <c r="T63" s="641"/>
      <c r="U63" s="507" t="str">
        <f t="shared" si="12"/>
        <v/>
      </c>
      <c r="V63" s="641"/>
      <c r="W63" s="649"/>
      <c r="Y63" s="227">
        <f t="shared" si="17"/>
        <v>0</v>
      </c>
      <c r="Z63" s="95">
        <f t="shared" si="18"/>
        <v>0</v>
      </c>
      <c r="AA63" s="26" t="str">
        <f t="shared" si="19"/>
        <v/>
      </c>
      <c r="AB63" s="117">
        <f t="shared" si="20"/>
        <v>0</v>
      </c>
      <c r="AC63" s="96">
        <f t="shared" si="21"/>
        <v>0</v>
      </c>
      <c r="AD63" s="118" t="str">
        <f t="shared" si="22"/>
        <v>COMPLETE</v>
      </c>
      <c r="AE63" s="119" t="str">
        <f t="shared" si="23"/>
        <v/>
      </c>
      <c r="AF63" s="119" t="str">
        <f>IF(OR(ISERROR(VLOOKUP(L63,'GRADE CONVERSION'!$K$38:$N$55,4,FALSE)*AG63), ISBLANK(L63)), "", VLOOKUP(L63,'GRADE CONVERSION'!$K$38:$N$55,4,FALSE)*AG63)</f>
        <v/>
      </c>
      <c r="AG63" s="119">
        <f t="shared" si="24"/>
        <v>0</v>
      </c>
      <c r="AH63" s="120">
        <f t="shared" si="25"/>
        <v>0</v>
      </c>
      <c r="AI63" s="120">
        <f t="shared" si="26"/>
        <v>0</v>
      </c>
      <c r="AJ63" s="362" t="str">
        <f t="shared" si="27"/>
        <v/>
      </c>
      <c r="AK63" s="108">
        <f t="shared" si="28"/>
        <v>0</v>
      </c>
      <c r="AL63" s="121">
        <f t="shared" si="29"/>
        <v>0</v>
      </c>
      <c r="AM63" s="121" t="str">
        <f t="shared" si="30"/>
        <v/>
      </c>
      <c r="AN63" s="121" t="str">
        <f t="shared" si="31"/>
        <v/>
      </c>
      <c r="AO63" s="108"/>
      <c r="AP63" s="108"/>
      <c r="AQ63" s="54"/>
      <c r="AR63" s="54"/>
      <c r="AS63" s="54"/>
      <c r="AT63" s="54"/>
      <c r="AU63" s="60" t="str">
        <f t="shared" si="32"/>
        <v/>
      </c>
      <c r="AV63" s="123">
        <f t="shared" si="33"/>
        <v>0</v>
      </c>
      <c r="AW63" s="54"/>
      <c r="AX63" s="54"/>
      <c r="BA63">
        <v>1</v>
      </c>
      <c r="BB63" s="643"/>
      <c r="BC63" s="643"/>
      <c r="BD63" s="643"/>
      <c r="BE63" s="643"/>
      <c r="BF63" s="574"/>
      <c r="BG63" s="574"/>
      <c r="BH63" s="574"/>
      <c r="BI63" s="574"/>
      <c r="BJ63" s="574"/>
      <c r="BK63" s="574"/>
      <c r="BL63" s="574"/>
      <c r="BM63" s="574"/>
      <c r="BN63" s="574"/>
      <c r="BO63" s="574"/>
      <c r="BP63" s="574"/>
      <c r="BQ63" s="574"/>
      <c r="BR63" s="574"/>
      <c r="BS63" s="574"/>
      <c r="BT63" s="574"/>
      <c r="BU63" s="574"/>
      <c r="BV63" s="574"/>
      <c r="BW63" s="574"/>
      <c r="BX63" s="574"/>
      <c r="BY63" s="574"/>
      <c r="BZ63" s="574"/>
      <c r="CA63" s="574"/>
      <c r="CB63" s="574"/>
      <c r="CC63" s="574"/>
      <c r="CD63" s="574"/>
      <c r="CE63" s="574"/>
      <c r="CF63" s="574"/>
      <c r="CG63" s="574"/>
      <c r="CH63" s="574"/>
      <c r="CI63" s="574"/>
      <c r="CJ63" s="574"/>
    </row>
    <row r="64" spans="1:88" ht="36.75" customHeight="1">
      <c r="A64" s="746"/>
      <c r="B64">
        <f t="shared" si="16"/>
        <v>0</v>
      </c>
      <c r="C64" s="245"/>
      <c r="D64" s="245"/>
      <c r="E64" s="246"/>
      <c r="F64" s="246"/>
      <c r="G64" s="299"/>
      <c r="H64" s="299"/>
      <c r="I64" s="246"/>
      <c r="J64" s="247"/>
      <c r="K64" s="654"/>
      <c r="L64" s="654"/>
      <c r="M64" s="654"/>
      <c r="N64" s="655"/>
      <c r="O64" s="500"/>
      <c r="P64" s="500"/>
      <c r="Q64" s="116" t="str">
        <f>IF(ISERROR(VLOOKUP(O64,'GRADE CONVERSION'!$K$71:$L$88,2,FALSE)),"",VLOOKUP(O64,'GRADE CONVERSION'!$K$71:$L$88,2,FALSE))</f>
        <v/>
      </c>
      <c r="R64" s="641"/>
      <c r="S64" s="246"/>
      <c r="T64" s="641"/>
      <c r="U64" s="507" t="str">
        <f t="shared" si="12"/>
        <v/>
      </c>
      <c r="V64" s="641"/>
      <c r="W64" s="649"/>
      <c r="Y64" s="227">
        <f t="shared" si="17"/>
        <v>0</v>
      </c>
      <c r="Z64" s="95">
        <f t="shared" si="18"/>
        <v>0</v>
      </c>
      <c r="AA64" s="26" t="str">
        <f t="shared" si="19"/>
        <v/>
      </c>
      <c r="AB64" s="117">
        <f t="shared" si="20"/>
        <v>0</v>
      </c>
      <c r="AC64" s="96">
        <f t="shared" si="21"/>
        <v>0</v>
      </c>
      <c r="AD64" s="118" t="str">
        <f t="shared" si="22"/>
        <v>COMPLETE</v>
      </c>
      <c r="AE64" s="119" t="str">
        <f t="shared" si="23"/>
        <v/>
      </c>
      <c r="AF64" s="119" t="str">
        <f>IF(OR(ISERROR(VLOOKUP(L64,'GRADE CONVERSION'!$K$38:$N$55,4,FALSE)*AG64), ISBLANK(L64)), "", VLOOKUP(L64,'GRADE CONVERSION'!$K$38:$N$55,4,FALSE)*AG64)</f>
        <v/>
      </c>
      <c r="AG64" s="119">
        <f t="shared" si="24"/>
        <v>0</v>
      </c>
      <c r="AH64" s="120">
        <f t="shared" si="25"/>
        <v>0</v>
      </c>
      <c r="AI64" s="120">
        <f t="shared" si="26"/>
        <v>0</v>
      </c>
      <c r="AJ64" s="362" t="str">
        <f t="shared" si="27"/>
        <v/>
      </c>
      <c r="AK64" s="108">
        <f t="shared" si="28"/>
        <v>0</v>
      </c>
      <c r="AL64" s="121">
        <f t="shared" si="29"/>
        <v>0</v>
      </c>
      <c r="AM64" s="121" t="str">
        <f t="shared" si="30"/>
        <v/>
      </c>
      <c r="AN64" s="121" t="str">
        <f t="shared" si="31"/>
        <v/>
      </c>
      <c r="AO64" s="108"/>
      <c r="AP64" s="108"/>
      <c r="AQ64" s="54"/>
      <c r="AR64" s="54"/>
      <c r="AS64" s="54"/>
      <c r="AT64" s="270" t="s">
        <v>191</v>
      </c>
      <c r="AU64" s="60" t="str">
        <f t="shared" si="32"/>
        <v/>
      </c>
      <c r="AV64" s="123">
        <f t="shared" si="33"/>
        <v>0</v>
      </c>
      <c r="AW64" s="54"/>
      <c r="AX64" s="54"/>
      <c r="BA64">
        <v>1</v>
      </c>
      <c r="BB64" s="643"/>
      <c r="BC64" s="643"/>
      <c r="BD64" s="643"/>
      <c r="BE64" s="643"/>
      <c r="BF64" s="574"/>
      <c r="BG64" s="574"/>
      <c r="BH64" s="574"/>
      <c r="BI64" s="574"/>
      <c r="BJ64" s="574"/>
      <c r="BK64" s="574"/>
      <c r="BL64" s="574"/>
      <c r="BM64" s="574"/>
      <c r="BN64" s="574"/>
      <c r="BO64" s="574"/>
      <c r="BP64" s="574"/>
      <c r="BQ64" s="574"/>
      <c r="BR64" s="574"/>
      <c r="BS64" s="574"/>
      <c r="BT64" s="574"/>
      <c r="BU64" s="574"/>
      <c r="BV64" s="574"/>
      <c r="BW64" s="574"/>
      <c r="BX64" s="574"/>
      <c r="BY64" s="574"/>
      <c r="BZ64" s="574"/>
      <c r="CA64" s="574"/>
      <c r="CB64" s="574"/>
      <c r="CC64" s="574"/>
      <c r="CD64" s="574"/>
      <c r="CE64" s="574"/>
      <c r="CF64" s="574"/>
      <c r="CG64" s="574"/>
      <c r="CH64" s="574"/>
      <c r="CI64" s="574"/>
      <c r="CJ64" s="574"/>
    </row>
    <row r="65" spans="1:88" ht="36.75" customHeight="1">
      <c r="A65" s="746"/>
      <c r="B65">
        <f t="shared" si="16"/>
        <v>0</v>
      </c>
      <c r="C65" s="245"/>
      <c r="D65" s="245"/>
      <c r="E65" s="246"/>
      <c r="F65" s="246"/>
      <c r="G65" s="299"/>
      <c r="H65" s="299"/>
      <c r="I65" s="246"/>
      <c r="J65" s="247"/>
      <c r="K65" s="654"/>
      <c r="L65" s="654"/>
      <c r="M65" s="654"/>
      <c r="N65" s="655"/>
      <c r="O65" s="500"/>
      <c r="P65" s="500"/>
      <c r="Q65" s="116" t="str">
        <f>IF(ISERROR(VLOOKUP(O65,'GRADE CONVERSION'!$K$71:$L$88,2,FALSE)),"",VLOOKUP(O65,'GRADE CONVERSION'!$K$71:$L$88,2,FALSE))</f>
        <v/>
      </c>
      <c r="R65" s="641"/>
      <c r="S65" s="246"/>
      <c r="T65" s="641"/>
      <c r="U65" s="507" t="str">
        <f t="shared" si="12"/>
        <v/>
      </c>
      <c r="V65" s="641"/>
      <c r="W65" s="649"/>
      <c r="Y65" s="227">
        <f t="shared" si="17"/>
        <v>0</v>
      </c>
      <c r="Z65" s="95">
        <f t="shared" si="18"/>
        <v>0</v>
      </c>
      <c r="AA65" s="26" t="str">
        <f t="shared" si="19"/>
        <v/>
      </c>
      <c r="AB65" s="117">
        <f t="shared" si="20"/>
        <v>0</v>
      </c>
      <c r="AC65" s="96">
        <f t="shared" si="21"/>
        <v>0</v>
      </c>
      <c r="AD65" s="118" t="str">
        <f t="shared" si="22"/>
        <v>COMPLETE</v>
      </c>
      <c r="AE65" s="119" t="str">
        <f t="shared" si="23"/>
        <v/>
      </c>
      <c r="AF65" s="119" t="str">
        <f>IF(OR(ISERROR(VLOOKUP(L65,'GRADE CONVERSION'!$K$38:$N$55,4,FALSE)*AG65), ISBLANK(L65)), "", VLOOKUP(L65,'GRADE CONVERSION'!$K$38:$N$55,4,FALSE)*AG65)</f>
        <v/>
      </c>
      <c r="AG65" s="119">
        <f t="shared" si="24"/>
        <v>0</v>
      </c>
      <c r="AH65" s="120">
        <f t="shared" si="25"/>
        <v>0</v>
      </c>
      <c r="AI65" s="120">
        <f t="shared" si="26"/>
        <v>0</v>
      </c>
      <c r="AJ65" s="362" t="str">
        <f t="shared" si="27"/>
        <v/>
      </c>
      <c r="AK65" s="108">
        <f t="shared" si="28"/>
        <v>0</v>
      </c>
      <c r="AL65" s="121">
        <f t="shared" si="29"/>
        <v>0</v>
      </c>
      <c r="AM65" s="121" t="str">
        <f t="shared" si="30"/>
        <v/>
      </c>
      <c r="AN65" s="121" t="str">
        <f t="shared" si="31"/>
        <v/>
      </c>
      <c r="AO65" s="108"/>
      <c r="AP65" s="108"/>
      <c r="AQ65" s="54"/>
      <c r="AR65" s="54"/>
      <c r="AS65" s="54"/>
      <c r="AT65" s="271" t="s">
        <v>192</v>
      </c>
      <c r="AU65" s="60" t="str">
        <f t="shared" si="32"/>
        <v/>
      </c>
      <c r="AV65" s="123">
        <f t="shared" si="33"/>
        <v>0</v>
      </c>
      <c r="AW65" s="54"/>
      <c r="AX65" s="54"/>
      <c r="BA65">
        <v>1</v>
      </c>
      <c r="BB65" s="643"/>
      <c r="BC65" s="643"/>
      <c r="BD65" s="643"/>
      <c r="BE65" s="643"/>
      <c r="BF65" s="574"/>
      <c r="BG65" s="574"/>
      <c r="BH65" s="574"/>
      <c r="BI65" s="574"/>
      <c r="BJ65" s="574"/>
      <c r="BK65" s="574"/>
      <c r="BL65" s="574"/>
      <c r="BM65" s="574"/>
      <c r="BN65" s="574"/>
      <c r="BO65" s="574"/>
      <c r="BP65" s="574"/>
      <c r="BQ65" s="574"/>
      <c r="BR65" s="574"/>
      <c r="BS65" s="574"/>
      <c r="BT65" s="574"/>
      <c r="BU65" s="574"/>
      <c r="BV65" s="574"/>
      <c r="BW65" s="574"/>
      <c r="BX65" s="574"/>
      <c r="BY65" s="574"/>
      <c r="BZ65" s="574"/>
      <c r="CA65" s="574"/>
      <c r="CB65" s="574"/>
      <c r="CC65" s="574"/>
      <c r="CD65" s="574"/>
      <c r="CE65" s="574"/>
      <c r="CF65" s="574"/>
      <c r="CG65" s="574"/>
      <c r="CH65" s="574"/>
      <c r="CI65" s="574"/>
      <c r="CJ65" s="574"/>
    </row>
    <row r="66" spans="1:88" ht="36.75" customHeight="1">
      <c r="A66" s="746"/>
      <c r="B66">
        <f t="shared" si="16"/>
        <v>0</v>
      </c>
      <c r="C66" s="245"/>
      <c r="D66" s="245"/>
      <c r="E66" s="246"/>
      <c r="F66" s="246"/>
      <c r="G66" s="299"/>
      <c r="H66" s="299"/>
      <c r="I66" s="246"/>
      <c r="J66" s="247"/>
      <c r="K66" s="654"/>
      <c r="L66" s="654"/>
      <c r="M66" s="654"/>
      <c r="N66" s="655"/>
      <c r="O66" s="500"/>
      <c r="P66" s="500"/>
      <c r="Q66" s="116" t="str">
        <f>IF(ISERROR(VLOOKUP(O66,'GRADE CONVERSION'!$K$71:$L$88,2,FALSE)),"",VLOOKUP(O66,'GRADE CONVERSION'!$K$71:$L$88,2,FALSE))</f>
        <v/>
      </c>
      <c r="R66" s="641"/>
      <c r="S66" s="246"/>
      <c r="T66" s="641"/>
      <c r="U66" s="507" t="str">
        <f t="shared" si="12"/>
        <v/>
      </c>
      <c r="V66" s="641"/>
      <c r="W66" s="649"/>
      <c r="Y66" s="227">
        <f t="shared" si="17"/>
        <v>0</v>
      </c>
      <c r="Z66" s="95">
        <f t="shared" si="18"/>
        <v>0</v>
      </c>
      <c r="AA66" s="26" t="str">
        <f t="shared" si="19"/>
        <v/>
      </c>
      <c r="AB66" s="117">
        <f t="shared" si="20"/>
        <v>0</v>
      </c>
      <c r="AC66" s="96">
        <f t="shared" si="21"/>
        <v>0</v>
      </c>
      <c r="AD66" s="118" t="str">
        <f t="shared" si="22"/>
        <v>COMPLETE</v>
      </c>
      <c r="AE66" s="119" t="str">
        <f t="shared" si="23"/>
        <v/>
      </c>
      <c r="AF66" s="119" t="str">
        <f>IF(OR(ISERROR(VLOOKUP(L66,'GRADE CONVERSION'!$K$38:$N$55,4,FALSE)*AG66), ISBLANK(L66)), "", VLOOKUP(L66,'GRADE CONVERSION'!$K$38:$N$55,4,FALSE)*AG66)</f>
        <v/>
      </c>
      <c r="AG66" s="119">
        <f t="shared" si="24"/>
        <v>0</v>
      </c>
      <c r="AH66" s="120">
        <f t="shared" si="25"/>
        <v>0</v>
      </c>
      <c r="AI66" s="120">
        <f t="shared" si="26"/>
        <v>0</v>
      </c>
      <c r="AJ66" s="362" t="str">
        <f t="shared" si="27"/>
        <v/>
      </c>
      <c r="AK66" s="108">
        <f t="shared" si="28"/>
        <v>0</v>
      </c>
      <c r="AL66" s="121">
        <f t="shared" si="29"/>
        <v>0</v>
      </c>
      <c r="AM66" s="121" t="str">
        <f t="shared" si="30"/>
        <v/>
      </c>
      <c r="AN66" s="121" t="str">
        <f t="shared" si="31"/>
        <v/>
      </c>
      <c r="AO66" s="108"/>
      <c r="AP66" s="108"/>
      <c r="AQ66" s="54"/>
      <c r="AR66" s="54"/>
      <c r="AS66" s="54"/>
      <c r="AT66" s="271" t="s">
        <v>16017</v>
      </c>
      <c r="AU66" s="60" t="str">
        <f t="shared" si="32"/>
        <v/>
      </c>
      <c r="AV66" s="123">
        <f t="shared" si="33"/>
        <v>0</v>
      </c>
      <c r="AW66" s="54"/>
      <c r="AX66" s="54"/>
      <c r="BA66">
        <v>1</v>
      </c>
      <c r="BB66" s="643"/>
      <c r="BC66" s="643"/>
      <c r="BD66" s="643"/>
      <c r="BE66" s="643"/>
      <c r="BF66" s="574"/>
      <c r="BG66" s="574"/>
      <c r="BH66" s="574"/>
      <c r="BI66" s="574"/>
      <c r="BJ66" s="574"/>
      <c r="BK66" s="574"/>
      <c r="BL66" s="574"/>
      <c r="BM66" s="574"/>
      <c r="BN66" s="574"/>
      <c r="BO66" s="574"/>
      <c r="BP66" s="574"/>
      <c r="BQ66" s="574"/>
      <c r="BR66" s="574"/>
      <c r="BS66" s="574"/>
      <c r="BT66" s="574"/>
      <c r="BU66" s="574"/>
      <c r="BV66" s="574"/>
      <c r="BW66" s="574"/>
      <c r="BX66" s="574"/>
      <c r="BY66" s="574"/>
      <c r="BZ66" s="574"/>
      <c r="CA66" s="574"/>
      <c r="CB66" s="574"/>
      <c r="CC66" s="574"/>
      <c r="CD66" s="574"/>
      <c r="CE66" s="574"/>
      <c r="CF66" s="574"/>
      <c r="CG66" s="574"/>
      <c r="CH66" s="574"/>
      <c r="CI66" s="574"/>
      <c r="CJ66" s="574"/>
    </row>
    <row r="67" spans="1:88" ht="36.75" customHeight="1">
      <c r="A67" s="746"/>
      <c r="B67">
        <f t="shared" si="16"/>
        <v>0</v>
      </c>
      <c r="C67" s="245"/>
      <c r="D67" s="245"/>
      <c r="E67" s="246"/>
      <c r="F67" s="246"/>
      <c r="G67" s="299"/>
      <c r="H67" s="299"/>
      <c r="I67" s="246"/>
      <c r="J67" s="247"/>
      <c r="K67" s="654"/>
      <c r="L67" s="654"/>
      <c r="M67" s="654"/>
      <c r="N67" s="655"/>
      <c r="O67" s="500"/>
      <c r="P67" s="500"/>
      <c r="Q67" s="116" t="str">
        <f>IF(ISERROR(VLOOKUP(O67,'GRADE CONVERSION'!$K$71:$L$88,2,FALSE)),"",VLOOKUP(O67,'GRADE CONVERSION'!$K$71:$L$88,2,FALSE))</f>
        <v/>
      </c>
      <c r="R67" s="641"/>
      <c r="S67" s="246"/>
      <c r="T67" s="641"/>
      <c r="U67" s="507" t="str">
        <f t="shared" si="12"/>
        <v/>
      </c>
      <c r="V67" s="641"/>
      <c r="W67" s="649"/>
      <c r="Y67" s="227">
        <f t="shared" si="17"/>
        <v>0</v>
      </c>
      <c r="Z67" s="95">
        <f t="shared" si="18"/>
        <v>0</v>
      </c>
      <c r="AA67" s="26" t="str">
        <f t="shared" si="19"/>
        <v/>
      </c>
      <c r="AB67" s="117">
        <f t="shared" si="20"/>
        <v>0</v>
      </c>
      <c r="AC67" s="96">
        <f t="shared" si="21"/>
        <v>0</v>
      </c>
      <c r="AD67" s="118" t="str">
        <f t="shared" si="22"/>
        <v>COMPLETE</v>
      </c>
      <c r="AE67" s="119" t="str">
        <f t="shared" si="23"/>
        <v/>
      </c>
      <c r="AF67" s="119" t="str">
        <f>IF(OR(ISERROR(VLOOKUP(L67,'GRADE CONVERSION'!$K$38:$N$55,4,FALSE)*AG67), ISBLANK(L67)), "", VLOOKUP(L67,'GRADE CONVERSION'!$K$38:$N$55,4,FALSE)*AG67)</f>
        <v/>
      </c>
      <c r="AG67" s="119">
        <f t="shared" si="24"/>
        <v>0</v>
      </c>
      <c r="AH67" s="120">
        <f t="shared" si="25"/>
        <v>0</v>
      </c>
      <c r="AI67" s="120">
        <f t="shared" si="26"/>
        <v>0</v>
      </c>
      <c r="AJ67" s="362" t="str">
        <f t="shared" si="27"/>
        <v/>
      </c>
      <c r="AK67" s="108">
        <f t="shared" si="28"/>
        <v>0</v>
      </c>
      <c r="AL67" s="121">
        <f t="shared" si="29"/>
        <v>0</v>
      </c>
      <c r="AM67" s="121" t="str">
        <f t="shared" si="30"/>
        <v/>
      </c>
      <c r="AN67" s="121" t="str">
        <f t="shared" si="31"/>
        <v/>
      </c>
      <c r="AO67" s="108"/>
      <c r="AP67" s="108"/>
      <c r="AQ67" s="54"/>
      <c r="AR67" s="54"/>
      <c r="AS67" s="54"/>
      <c r="AT67" s="271" t="s">
        <v>187</v>
      </c>
      <c r="AU67" s="60" t="str">
        <f t="shared" si="32"/>
        <v/>
      </c>
      <c r="AV67" s="123">
        <f t="shared" si="33"/>
        <v>0</v>
      </c>
      <c r="AW67" s="54"/>
      <c r="AX67" s="54"/>
      <c r="BA67">
        <v>1</v>
      </c>
      <c r="BB67" s="643"/>
      <c r="BC67" s="643"/>
      <c r="BD67" s="643"/>
      <c r="BE67" s="643"/>
      <c r="BF67" s="574"/>
      <c r="BG67" s="574"/>
      <c r="BH67" s="574"/>
      <c r="BI67" s="574"/>
      <c r="BJ67" s="574"/>
      <c r="BK67" s="574"/>
      <c r="BL67" s="574"/>
      <c r="BM67" s="574"/>
      <c r="BN67" s="574"/>
      <c r="BO67" s="574"/>
      <c r="BP67" s="574"/>
      <c r="BQ67" s="574"/>
      <c r="BR67" s="574"/>
      <c r="BS67" s="574"/>
      <c r="BT67" s="574"/>
      <c r="BU67" s="574"/>
      <c r="BV67" s="574"/>
      <c r="BW67" s="574"/>
      <c r="BX67" s="574"/>
      <c r="BY67" s="574"/>
      <c r="BZ67" s="574"/>
      <c r="CA67" s="574"/>
      <c r="CB67" s="574"/>
      <c r="CC67" s="574"/>
      <c r="CD67" s="574"/>
      <c r="CE67" s="574"/>
      <c r="CF67" s="574"/>
      <c r="CG67" s="574"/>
      <c r="CH67" s="574"/>
      <c r="CI67" s="574"/>
      <c r="CJ67" s="574"/>
    </row>
    <row r="68" spans="1:88" ht="36.75" customHeight="1">
      <c r="A68" s="746"/>
      <c r="B68">
        <f t="shared" si="16"/>
        <v>0</v>
      </c>
      <c r="C68" s="245"/>
      <c r="D68" s="245"/>
      <c r="E68" s="246"/>
      <c r="F68" s="246"/>
      <c r="G68" s="299"/>
      <c r="H68" s="299"/>
      <c r="I68" s="246"/>
      <c r="J68" s="247"/>
      <c r="K68" s="654"/>
      <c r="L68" s="654"/>
      <c r="M68" s="654"/>
      <c r="N68" s="655"/>
      <c r="O68" s="500"/>
      <c r="P68" s="500"/>
      <c r="Q68" s="116" t="str">
        <f>IF(ISERROR(VLOOKUP(O68,'GRADE CONVERSION'!$K$71:$L$88,2,FALSE)),"",VLOOKUP(O68,'GRADE CONVERSION'!$K$71:$L$88,2,FALSE))</f>
        <v/>
      </c>
      <c r="R68" s="641"/>
      <c r="S68" s="246"/>
      <c r="T68" s="641"/>
      <c r="U68" s="507" t="str">
        <f t="shared" si="12"/>
        <v/>
      </c>
      <c r="V68" s="641"/>
      <c r="W68" s="649"/>
      <c r="Y68" s="227">
        <f t="shared" si="17"/>
        <v>0</v>
      </c>
      <c r="Z68" s="95">
        <f t="shared" si="18"/>
        <v>0</v>
      </c>
      <c r="AA68" s="26" t="str">
        <f t="shared" si="19"/>
        <v/>
      </c>
      <c r="AB68" s="117">
        <f t="shared" si="20"/>
        <v>0</v>
      </c>
      <c r="AC68" s="96">
        <f t="shared" si="21"/>
        <v>0</v>
      </c>
      <c r="AD68" s="118" t="str">
        <f t="shared" si="22"/>
        <v>COMPLETE</v>
      </c>
      <c r="AE68" s="119" t="str">
        <f t="shared" si="23"/>
        <v/>
      </c>
      <c r="AF68" s="119" t="str">
        <f>IF(OR(ISERROR(VLOOKUP(L68,'GRADE CONVERSION'!$K$38:$N$55,4,FALSE)*AG68), ISBLANK(L68)), "", VLOOKUP(L68,'GRADE CONVERSION'!$K$38:$N$55,4,FALSE)*AG68)</f>
        <v/>
      </c>
      <c r="AG68" s="119">
        <f t="shared" si="24"/>
        <v>0</v>
      </c>
      <c r="AH68" s="120">
        <f t="shared" si="25"/>
        <v>0</v>
      </c>
      <c r="AI68" s="120">
        <f t="shared" si="26"/>
        <v>0</v>
      </c>
      <c r="AJ68" s="362" t="str">
        <f t="shared" si="27"/>
        <v/>
      </c>
      <c r="AK68" s="108">
        <f t="shared" si="28"/>
        <v>0</v>
      </c>
      <c r="AL68" s="121">
        <f t="shared" si="29"/>
        <v>0</v>
      </c>
      <c r="AM68" s="121" t="str">
        <f t="shared" si="30"/>
        <v/>
      </c>
      <c r="AN68" s="121" t="str">
        <f t="shared" si="31"/>
        <v/>
      </c>
      <c r="AO68" s="108"/>
      <c r="AP68" s="108"/>
      <c r="AQ68" s="54"/>
      <c r="AR68" s="54"/>
      <c r="AS68" s="54"/>
      <c r="AT68" s="271" t="s">
        <v>188</v>
      </c>
      <c r="AU68" s="60" t="str">
        <f t="shared" si="32"/>
        <v/>
      </c>
      <c r="AV68" s="123">
        <f t="shared" si="33"/>
        <v>0</v>
      </c>
      <c r="AW68" s="54"/>
      <c r="AX68" s="54"/>
      <c r="BA68">
        <v>1</v>
      </c>
      <c r="BB68" s="643"/>
      <c r="BC68" s="643"/>
      <c r="BD68" s="643"/>
      <c r="BE68" s="643"/>
      <c r="BF68" s="574"/>
      <c r="BG68" s="574"/>
      <c r="BH68" s="574"/>
      <c r="BI68" s="574"/>
      <c r="BJ68" s="574"/>
      <c r="BK68" s="574"/>
      <c r="BL68" s="574"/>
      <c r="BM68" s="574"/>
      <c r="BN68" s="574"/>
      <c r="BO68" s="574"/>
      <c r="BP68" s="574"/>
      <c r="BQ68" s="574"/>
      <c r="BR68" s="574"/>
      <c r="BS68" s="574"/>
      <c r="BT68" s="574"/>
      <c r="BU68" s="574"/>
      <c r="BV68" s="574"/>
      <c r="BW68" s="574"/>
      <c r="BX68" s="574"/>
      <c r="BY68" s="574"/>
      <c r="BZ68" s="574"/>
      <c r="CA68" s="574"/>
      <c r="CB68" s="574"/>
      <c r="CC68" s="574"/>
      <c r="CD68" s="574"/>
      <c r="CE68" s="574"/>
      <c r="CF68" s="574"/>
      <c r="CG68" s="574"/>
      <c r="CH68" s="574"/>
      <c r="CI68" s="574"/>
      <c r="CJ68" s="574"/>
    </row>
    <row r="69" spans="1:88" ht="36.75" customHeight="1">
      <c r="A69" s="746"/>
      <c r="B69">
        <f t="shared" si="16"/>
        <v>0</v>
      </c>
      <c r="C69" s="245"/>
      <c r="D69" s="245"/>
      <c r="E69" s="246"/>
      <c r="F69" s="246"/>
      <c r="G69" s="299"/>
      <c r="H69" s="299"/>
      <c r="I69" s="246"/>
      <c r="J69" s="247"/>
      <c r="K69" s="654"/>
      <c r="L69" s="654"/>
      <c r="M69" s="654"/>
      <c r="N69" s="655"/>
      <c r="O69" s="500"/>
      <c r="P69" s="500"/>
      <c r="Q69" s="116" t="str">
        <f>IF(ISERROR(VLOOKUP(O69,'GRADE CONVERSION'!$K$71:$L$88,2,FALSE)),"",VLOOKUP(O69,'GRADE CONVERSION'!$K$71:$L$88,2,FALSE))</f>
        <v/>
      </c>
      <c r="R69" s="641"/>
      <c r="S69" s="246"/>
      <c r="T69" s="641"/>
      <c r="U69" s="507" t="str">
        <f t="shared" si="12"/>
        <v/>
      </c>
      <c r="V69" s="641"/>
      <c r="W69" s="649"/>
      <c r="Y69" s="227">
        <f t="shared" si="17"/>
        <v>0</v>
      </c>
      <c r="Z69" s="95">
        <f t="shared" si="18"/>
        <v>0</v>
      </c>
      <c r="AA69" s="26" t="str">
        <f t="shared" si="19"/>
        <v/>
      </c>
      <c r="AB69" s="117">
        <f t="shared" si="20"/>
        <v>0</v>
      </c>
      <c r="AC69" s="96">
        <f t="shared" si="21"/>
        <v>0</v>
      </c>
      <c r="AD69" s="118" t="str">
        <f t="shared" si="22"/>
        <v>COMPLETE</v>
      </c>
      <c r="AE69" s="119" t="str">
        <f t="shared" si="23"/>
        <v/>
      </c>
      <c r="AF69" s="119" t="str">
        <f>IF(OR(ISERROR(VLOOKUP(L69,'GRADE CONVERSION'!$K$38:$N$55,4,FALSE)*AG69), ISBLANK(L69)), "", VLOOKUP(L69,'GRADE CONVERSION'!$K$38:$N$55,4,FALSE)*AG69)</f>
        <v/>
      </c>
      <c r="AG69" s="119">
        <f t="shared" si="24"/>
        <v>0</v>
      </c>
      <c r="AH69" s="120">
        <f t="shared" si="25"/>
        <v>0</v>
      </c>
      <c r="AI69" s="120">
        <f t="shared" si="26"/>
        <v>0</v>
      </c>
      <c r="AJ69" s="362" t="str">
        <f t="shared" si="27"/>
        <v/>
      </c>
      <c r="AK69" s="108">
        <f t="shared" si="28"/>
        <v>0</v>
      </c>
      <c r="AL69" s="121">
        <f t="shared" si="29"/>
        <v>0</v>
      </c>
      <c r="AM69" s="121" t="str">
        <f t="shared" si="30"/>
        <v/>
      </c>
      <c r="AN69" s="121" t="str">
        <f t="shared" si="31"/>
        <v/>
      </c>
      <c r="AO69" s="108"/>
      <c r="AP69" s="108"/>
      <c r="AQ69" s="54"/>
      <c r="AR69" s="54"/>
      <c r="AS69" s="54"/>
      <c r="AT69" s="271" t="s">
        <v>16018</v>
      </c>
      <c r="AU69" s="60" t="str">
        <f t="shared" si="32"/>
        <v/>
      </c>
      <c r="AV69" s="123">
        <f t="shared" si="33"/>
        <v>0</v>
      </c>
      <c r="AW69" s="54"/>
      <c r="AX69" s="54"/>
      <c r="BA69">
        <v>1</v>
      </c>
      <c r="BB69" s="643"/>
      <c r="BC69" s="643"/>
      <c r="BD69" s="643"/>
      <c r="BE69" s="643"/>
      <c r="BF69" s="574"/>
      <c r="BG69" s="574"/>
      <c r="BH69" s="574"/>
      <c r="BI69" s="574"/>
      <c r="BJ69" s="574"/>
      <c r="BK69" s="574"/>
      <c r="BL69" s="574"/>
      <c r="BM69" s="574"/>
      <c r="BN69" s="574"/>
      <c r="BO69" s="574"/>
      <c r="BP69" s="574"/>
      <c r="BQ69" s="574"/>
      <c r="BR69" s="574"/>
      <c r="BS69" s="574"/>
      <c r="BT69" s="574"/>
      <c r="BU69" s="574"/>
      <c r="BV69" s="574"/>
      <c r="BW69" s="574"/>
      <c r="BX69" s="574"/>
      <c r="BY69" s="574"/>
      <c r="BZ69" s="574"/>
      <c r="CA69" s="574"/>
      <c r="CB69" s="574"/>
      <c r="CC69" s="574"/>
      <c r="CD69" s="574"/>
      <c r="CE69" s="574"/>
      <c r="CF69" s="574"/>
      <c r="CG69" s="574"/>
      <c r="CH69" s="574"/>
      <c r="CI69" s="574"/>
      <c r="CJ69" s="574"/>
    </row>
    <row r="70" spans="1:88" ht="36.75" customHeight="1">
      <c r="A70" s="746"/>
      <c r="B70">
        <f t="shared" si="16"/>
        <v>0</v>
      </c>
      <c r="C70" s="245"/>
      <c r="D70" s="245"/>
      <c r="E70" s="246"/>
      <c r="F70" s="246"/>
      <c r="G70" s="299"/>
      <c r="H70" s="299"/>
      <c r="I70" s="246"/>
      <c r="J70" s="247"/>
      <c r="K70" s="654"/>
      <c r="L70" s="654"/>
      <c r="M70" s="654"/>
      <c r="N70" s="655"/>
      <c r="O70" s="500"/>
      <c r="P70" s="500"/>
      <c r="Q70" s="116" t="str">
        <f>IF(ISERROR(VLOOKUP(O70,'GRADE CONVERSION'!$K$71:$L$88,2,FALSE)),"",VLOOKUP(O70,'GRADE CONVERSION'!$K$71:$L$88,2,FALSE))</f>
        <v/>
      </c>
      <c r="R70" s="641"/>
      <c r="S70" s="246"/>
      <c r="T70" s="641"/>
      <c r="U70" s="507" t="str">
        <f t="shared" si="12"/>
        <v/>
      </c>
      <c r="V70" s="641"/>
      <c r="W70" s="649"/>
      <c r="Y70" s="227">
        <f t="shared" si="17"/>
        <v>0</v>
      </c>
      <c r="Z70" s="95">
        <f t="shared" si="18"/>
        <v>0</v>
      </c>
      <c r="AA70" s="26" t="str">
        <f t="shared" si="19"/>
        <v/>
      </c>
      <c r="AB70" s="117">
        <f t="shared" si="20"/>
        <v>0</v>
      </c>
      <c r="AC70" s="96">
        <f t="shared" si="21"/>
        <v>0</v>
      </c>
      <c r="AD70" s="118" t="str">
        <f t="shared" si="22"/>
        <v>COMPLETE</v>
      </c>
      <c r="AE70" s="119" t="str">
        <f t="shared" si="23"/>
        <v/>
      </c>
      <c r="AF70" s="119" t="str">
        <f>IF(OR(ISERROR(VLOOKUP(L70,'GRADE CONVERSION'!$K$38:$N$55,4,FALSE)*AG70), ISBLANK(L70)), "", VLOOKUP(L70,'GRADE CONVERSION'!$K$38:$N$55,4,FALSE)*AG70)</f>
        <v/>
      </c>
      <c r="AG70" s="119">
        <f t="shared" si="24"/>
        <v>0</v>
      </c>
      <c r="AH70" s="120">
        <f t="shared" si="25"/>
        <v>0</v>
      </c>
      <c r="AI70" s="120">
        <f t="shared" si="26"/>
        <v>0</v>
      </c>
      <c r="AJ70" s="362" t="str">
        <f t="shared" si="27"/>
        <v/>
      </c>
      <c r="AK70" s="108">
        <f t="shared" si="28"/>
        <v>0</v>
      </c>
      <c r="AL70" s="121">
        <f t="shared" si="29"/>
        <v>0</v>
      </c>
      <c r="AM70" s="121" t="str">
        <f t="shared" si="30"/>
        <v/>
      </c>
      <c r="AN70" s="121" t="str">
        <f t="shared" si="31"/>
        <v/>
      </c>
      <c r="AO70" s="108"/>
      <c r="AP70" s="108"/>
      <c r="AQ70" s="54"/>
      <c r="AR70" s="54"/>
      <c r="AS70" s="54"/>
      <c r="AT70" s="271" t="s">
        <v>189</v>
      </c>
      <c r="AU70" s="60" t="str">
        <f t="shared" si="32"/>
        <v/>
      </c>
      <c r="AV70" s="123">
        <f t="shared" si="33"/>
        <v>0</v>
      </c>
      <c r="AW70" s="54"/>
      <c r="AX70" s="54"/>
      <c r="BA70">
        <v>1</v>
      </c>
      <c r="BB70" s="643"/>
      <c r="BC70" s="643"/>
      <c r="BD70" s="643"/>
      <c r="BE70" s="643"/>
      <c r="BF70" s="574"/>
      <c r="BG70" s="574"/>
      <c r="BH70" s="574"/>
      <c r="BI70" s="574"/>
      <c r="BJ70" s="574"/>
      <c r="BK70" s="574"/>
      <c r="BL70" s="574"/>
      <c r="BM70" s="574"/>
      <c r="BN70" s="574"/>
      <c r="BO70" s="574"/>
      <c r="BP70" s="574"/>
      <c r="BQ70" s="574"/>
      <c r="BR70" s="574"/>
      <c r="BS70" s="574"/>
      <c r="BT70" s="574"/>
      <c r="BU70" s="574"/>
      <c r="BV70" s="574"/>
      <c r="BW70" s="574"/>
      <c r="BX70" s="574"/>
      <c r="BY70" s="574"/>
      <c r="BZ70" s="574"/>
      <c r="CA70" s="574"/>
      <c r="CB70" s="574"/>
      <c r="CC70" s="574"/>
      <c r="CD70" s="574"/>
      <c r="CE70" s="574"/>
      <c r="CF70" s="574"/>
      <c r="CG70" s="574"/>
      <c r="CH70" s="574"/>
      <c r="CI70" s="574"/>
      <c r="CJ70" s="574"/>
    </row>
    <row r="71" spans="1:88" ht="36.75" customHeight="1">
      <c r="A71" s="746"/>
      <c r="B71">
        <f t="shared" si="16"/>
        <v>0</v>
      </c>
      <c r="C71" s="245"/>
      <c r="D71" s="245"/>
      <c r="E71" s="246"/>
      <c r="F71" s="246"/>
      <c r="G71" s="299"/>
      <c r="H71" s="299"/>
      <c r="I71" s="246"/>
      <c r="J71" s="247"/>
      <c r="K71" s="654"/>
      <c r="L71" s="654"/>
      <c r="M71" s="654"/>
      <c r="N71" s="655"/>
      <c r="O71" s="500"/>
      <c r="P71" s="500"/>
      <c r="Q71" s="116" t="str">
        <f>IF(ISERROR(VLOOKUP(O71,'GRADE CONVERSION'!$K$71:$L$88,2,FALSE)),"",VLOOKUP(O71,'GRADE CONVERSION'!$K$71:$L$88,2,FALSE))</f>
        <v/>
      </c>
      <c r="R71" s="641"/>
      <c r="S71" s="246"/>
      <c r="T71" s="641"/>
      <c r="U71" s="507" t="str">
        <f t="shared" si="12"/>
        <v/>
      </c>
      <c r="V71" s="641"/>
      <c r="W71" s="649"/>
      <c r="Y71" s="227">
        <f t="shared" si="17"/>
        <v>0</v>
      </c>
      <c r="Z71" s="95">
        <f t="shared" si="18"/>
        <v>0</v>
      </c>
      <c r="AA71" s="26" t="str">
        <f t="shared" si="19"/>
        <v/>
      </c>
      <c r="AB71" s="117">
        <f t="shared" si="20"/>
        <v>0</v>
      </c>
      <c r="AC71" s="96">
        <f t="shared" si="21"/>
        <v>0</v>
      </c>
      <c r="AD71" s="118" t="str">
        <f t="shared" si="22"/>
        <v>COMPLETE</v>
      </c>
      <c r="AE71" s="119" t="str">
        <f t="shared" si="23"/>
        <v/>
      </c>
      <c r="AF71" s="119" t="str">
        <f>IF(OR(ISERROR(VLOOKUP(L71,'GRADE CONVERSION'!$K$38:$N$55,4,FALSE)*AG71), ISBLANK(L71)), "", VLOOKUP(L71,'GRADE CONVERSION'!$K$38:$N$55,4,FALSE)*AG71)</f>
        <v/>
      </c>
      <c r="AG71" s="119">
        <f t="shared" si="24"/>
        <v>0</v>
      </c>
      <c r="AH71" s="120">
        <f t="shared" si="25"/>
        <v>0</v>
      </c>
      <c r="AI71" s="120">
        <f t="shared" si="26"/>
        <v>0</v>
      </c>
      <c r="AJ71" s="362" t="str">
        <f t="shared" si="27"/>
        <v/>
      </c>
      <c r="AK71" s="108">
        <f t="shared" si="28"/>
        <v>0</v>
      </c>
      <c r="AL71" s="121">
        <f t="shared" si="29"/>
        <v>0</v>
      </c>
      <c r="AM71" s="121" t="str">
        <f t="shared" si="30"/>
        <v/>
      </c>
      <c r="AN71" s="121" t="str">
        <f t="shared" si="31"/>
        <v/>
      </c>
      <c r="AO71" s="108"/>
      <c r="AP71" s="108"/>
      <c r="AS71" s="54"/>
      <c r="AT71" s="271" t="s">
        <v>190</v>
      </c>
      <c r="AU71" s="60" t="str">
        <f t="shared" si="32"/>
        <v/>
      </c>
      <c r="AV71" s="123">
        <f t="shared" si="33"/>
        <v>0</v>
      </c>
      <c r="AW71" s="54"/>
      <c r="AX71" s="54"/>
      <c r="BA71">
        <v>1</v>
      </c>
      <c r="BB71" s="643"/>
      <c r="BC71" s="643"/>
      <c r="BD71" s="643"/>
      <c r="BE71" s="643"/>
      <c r="BF71" s="574"/>
      <c r="BG71" s="574"/>
      <c r="BH71" s="574"/>
      <c r="BI71" s="574"/>
      <c r="BJ71" s="574"/>
      <c r="BK71" s="574"/>
      <c r="BL71" s="574"/>
      <c r="BM71" s="574"/>
      <c r="BN71" s="574"/>
      <c r="BO71" s="574"/>
      <c r="BP71" s="574"/>
      <c r="BQ71" s="574"/>
      <c r="BR71" s="574"/>
      <c r="BS71" s="574"/>
      <c r="BT71" s="574"/>
      <c r="BU71" s="574"/>
      <c r="BV71" s="574"/>
      <c r="BW71" s="574"/>
      <c r="BX71" s="574"/>
      <c r="BY71" s="574"/>
      <c r="BZ71" s="574"/>
      <c r="CA71" s="574"/>
      <c r="CB71" s="574"/>
      <c r="CC71" s="574"/>
      <c r="CD71" s="574"/>
      <c r="CE71" s="574"/>
      <c r="CF71" s="574"/>
      <c r="CG71" s="574"/>
      <c r="CH71" s="574"/>
      <c r="CI71" s="574"/>
      <c r="CJ71" s="574"/>
    </row>
    <row r="72" spans="1:88" ht="36.75" customHeight="1">
      <c r="A72" s="746"/>
      <c r="B72">
        <f t="shared" si="16"/>
        <v>0</v>
      </c>
      <c r="C72" s="245"/>
      <c r="D72" s="245"/>
      <c r="E72" s="246"/>
      <c r="F72" s="246"/>
      <c r="G72" s="299"/>
      <c r="H72" s="299"/>
      <c r="I72" s="246"/>
      <c r="J72" s="247"/>
      <c r="K72" s="654"/>
      <c r="L72" s="654"/>
      <c r="M72" s="654"/>
      <c r="N72" s="655"/>
      <c r="O72" s="500"/>
      <c r="P72" s="500"/>
      <c r="Q72" s="116" t="str">
        <f>IF(ISERROR(VLOOKUP(O72,'GRADE CONVERSION'!$K$71:$L$88,2,FALSE)),"",VLOOKUP(O72,'GRADE CONVERSION'!$K$71:$L$88,2,FALSE))</f>
        <v/>
      </c>
      <c r="R72" s="641"/>
      <c r="S72" s="246"/>
      <c r="T72" s="641"/>
      <c r="U72" s="507" t="str">
        <f t="shared" si="12"/>
        <v/>
      </c>
      <c r="V72" s="641"/>
      <c r="W72" s="649"/>
      <c r="Y72" s="227">
        <f t="shared" si="17"/>
        <v>0</v>
      </c>
      <c r="Z72" s="95">
        <f t="shared" si="18"/>
        <v>0</v>
      </c>
      <c r="AA72" s="26" t="str">
        <f t="shared" si="19"/>
        <v/>
      </c>
      <c r="AB72" s="117">
        <f t="shared" si="20"/>
        <v>0</v>
      </c>
      <c r="AC72" s="96">
        <f t="shared" si="21"/>
        <v>0</v>
      </c>
      <c r="AD72" s="118" t="str">
        <f t="shared" si="22"/>
        <v>COMPLETE</v>
      </c>
      <c r="AE72" s="119" t="str">
        <f t="shared" si="23"/>
        <v/>
      </c>
      <c r="AF72" s="119" t="str">
        <f>IF(OR(ISERROR(VLOOKUP(L72,'GRADE CONVERSION'!$K$38:$N$55,4,FALSE)*AG72), ISBLANK(L72)), "", VLOOKUP(L72,'GRADE CONVERSION'!$K$38:$N$55,4,FALSE)*AG72)</f>
        <v/>
      </c>
      <c r="AG72" s="119">
        <f t="shared" si="24"/>
        <v>0</v>
      </c>
      <c r="AH72" s="120">
        <f t="shared" si="25"/>
        <v>0</v>
      </c>
      <c r="AI72" s="120">
        <f t="shared" si="26"/>
        <v>0</v>
      </c>
      <c r="AJ72" s="362" t="str">
        <f t="shared" si="27"/>
        <v/>
      </c>
      <c r="AK72" s="108">
        <f t="shared" si="28"/>
        <v>0</v>
      </c>
      <c r="AL72" s="121">
        <f t="shared" si="29"/>
        <v>0</v>
      </c>
      <c r="AM72" s="121" t="str">
        <f t="shared" si="30"/>
        <v/>
      </c>
      <c r="AN72" s="121" t="str">
        <f t="shared" si="31"/>
        <v/>
      </c>
      <c r="AO72" s="108"/>
      <c r="AP72" s="108"/>
      <c r="AS72" s="54"/>
      <c r="AT72" s="271" t="s">
        <v>16019</v>
      </c>
      <c r="AU72" s="60" t="str">
        <f t="shared" si="32"/>
        <v/>
      </c>
      <c r="AV72" s="123">
        <f t="shared" si="33"/>
        <v>0</v>
      </c>
      <c r="AW72" s="54"/>
      <c r="AX72" s="54"/>
      <c r="BA72">
        <v>1</v>
      </c>
      <c r="BB72" s="643"/>
      <c r="BC72" s="643"/>
      <c r="BD72" s="643"/>
      <c r="BE72" s="643"/>
      <c r="BF72" s="574"/>
      <c r="BG72" s="574"/>
      <c r="BH72" s="574"/>
      <c r="BI72" s="574"/>
      <c r="BJ72" s="574"/>
      <c r="BK72" s="574"/>
      <c r="BL72" s="574"/>
      <c r="BM72" s="574"/>
      <c r="BN72" s="574"/>
      <c r="BO72" s="574"/>
      <c r="BP72" s="574"/>
      <c r="BQ72" s="574"/>
      <c r="BR72" s="574"/>
      <c r="BS72" s="574"/>
      <c r="BT72" s="574"/>
      <c r="BU72" s="574"/>
      <c r="BV72" s="574"/>
      <c r="BW72" s="574"/>
      <c r="BX72" s="574"/>
      <c r="BY72" s="574"/>
      <c r="BZ72" s="574"/>
      <c r="CA72" s="574"/>
      <c r="CB72" s="574"/>
      <c r="CC72" s="574"/>
      <c r="CD72" s="574"/>
      <c r="CE72" s="574"/>
      <c r="CF72" s="574"/>
      <c r="CG72" s="574"/>
      <c r="CH72" s="574"/>
      <c r="CI72" s="574"/>
      <c r="CJ72" s="574"/>
    </row>
    <row r="73" spans="1:88" ht="36.75" customHeight="1">
      <c r="A73" s="746"/>
      <c r="B73">
        <f t="shared" si="16"/>
        <v>0</v>
      </c>
      <c r="C73" s="245"/>
      <c r="D73" s="245"/>
      <c r="E73" s="246"/>
      <c r="F73" s="246"/>
      <c r="G73" s="299"/>
      <c r="H73" s="299"/>
      <c r="I73" s="246"/>
      <c r="J73" s="247"/>
      <c r="K73" s="654"/>
      <c r="L73" s="654"/>
      <c r="M73" s="654"/>
      <c r="N73" s="655"/>
      <c r="O73" s="500"/>
      <c r="P73" s="500"/>
      <c r="Q73" s="116" t="str">
        <f>IF(ISERROR(VLOOKUP(O73,'GRADE CONVERSION'!$K$71:$L$88,2,FALSE)),"",VLOOKUP(O73,'GRADE CONVERSION'!$K$71:$L$88,2,FALSE))</f>
        <v/>
      </c>
      <c r="R73" s="641"/>
      <c r="S73" s="246"/>
      <c r="T73" s="641"/>
      <c r="U73" s="507" t="str">
        <f t="shared" si="12"/>
        <v/>
      </c>
      <c r="V73" s="641"/>
      <c r="W73" s="649"/>
      <c r="Y73" s="227">
        <f t="shared" si="17"/>
        <v>0</v>
      </c>
      <c r="Z73" s="95">
        <f t="shared" si="18"/>
        <v>0</v>
      </c>
      <c r="AA73" s="26" t="str">
        <f t="shared" si="19"/>
        <v/>
      </c>
      <c r="AB73" s="117">
        <f t="shared" si="20"/>
        <v>0</v>
      </c>
      <c r="AC73" s="96">
        <f t="shared" si="21"/>
        <v>0</v>
      </c>
      <c r="AD73" s="118" t="str">
        <f t="shared" si="22"/>
        <v>COMPLETE</v>
      </c>
      <c r="AE73" s="119" t="str">
        <f t="shared" si="23"/>
        <v/>
      </c>
      <c r="AF73" s="119" t="str">
        <f>IF(OR(ISERROR(VLOOKUP(L73,'GRADE CONVERSION'!$K$38:$N$55,4,FALSE)*AG73), ISBLANK(L73)), "", VLOOKUP(L73,'GRADE CONVERSION'!$K$38:$N$55,4,FALSE)*AG73)</f>
        <v/>
      </c>
      <c r="AG73" s="119">
        <f t="shared" si="24"/>
        <v>0</v>
      </c>
      <c r="AH73" s="120">
        <f t="shared" si="25"/>
        <v>0</v>
      </c>
      <c r="AI73" s="120">
        <f t="shared" si="26"/>
        <v>0</v>
      </c>
      <c r="AJ73" s="362" t="str">
        <f t="shared" si="27"/>
        <v/>
      </c>
      <c r="AK73" s="108">
        <f t="shared" si="28"/>
        <v>0</v>
      </c>
      <c r="AL73" s="121">
        <f t="shared" si="29"/>
        <v>0</v>
      </c>
      <c r="AM73" s="121" t="str">
        <f t="shared" si="30"/>
        <v/>
      </c>
      <c r="AN73" s="121" t="str">
        <f t="shared" si="31"/>
        <v/>
      </c>
      <c r="AO73" s="108"/>
      <c r="AP73" s="108"/>
      <c r="AS73" s="54"/>
      <c r="AT73" s="271" t="s">
        <v>16492</v>
      </c>
      <c r="AU73" s="60" t="str">
        <f t="shared" si="32"/>
        <v/>
      </c>
      <c r="AV73" s="123">
        <f t="shared" si="33"/>
        <v>0</v>
      </c>
      <c r="AW73" s="54"/>
      <c r="AX73" s="54"/>
      <c r="BA73">
        <v>1</v>
      </c>
      <c r="BB73" s="643"/>
      <c r="BC73" s="643"/>
      <c r="BD73" s="643"/>
      <c r="BE73" s="643"/>
      <c r="BF73" s="574"/>
      <c r="BG73" s="574"/>
      <c r="BH73" s="574"/>
      <c r="BI73" s="574"/>
      <c r="BJ73" s="574"/>
      <c r="BK73" s="574"/>
      <c r="BL73" s="574"/>
      <c r="BM73" s="574"/>
      <c r="BN73" s="574"/>
      <c r="BO73" s="574"/>
      <c r="BP73" s="574"/>
      <c r="BQ73" s="574"/>
      <c r="BR73" s="574"/>
      <c r="BS73" s="574"/>
      <c r="BT73" s="574"/>
      <c r="BU73" s="574"/>
      <c r="BV73" s="574"/>
      <c r="BW73" s="574"/>
      <c r="BX73" s="574"/>
      <c r="BY73" s="574"/>
      <c r="BZ73" s="574"/>
      <c r="CA73" s="574"/>
      <c r="CB73" s="574"/>
      <c r="CC73" s="574"/>
      <c r="CD73" s="574"/>
      <c r="CE73" s="574"/>
      <c r="CF73" s="574"/>
      <c r="CG73" s="574"/>
      <c r="CH73" s="574"/>
      <c r="CI73" s="574"/>
      <c r="CJ73" s="574"/>
    </row>
    <row r="74" spans="1:88" ht="36.75" customHeight="1">
      <c r="A74" s="746"/>
      <c r="B74">
        <f t="shared" si="16"/>
        <v>0</v>
      </c>
      <c r="C74" s="245"/>
      <c r="D74" s="245"/>
      <c r="E74" s="246"/>
      <c r="F74" s="246"/>
      <c r="G74" s="299"/>
      <c r="H74" s="299"/>
      <c r="I74" s="246"/>
      <c r="J74" s="247"/>
      <c r="K74" s="654"/>
      <c r="L74" s="654"/>
      <c r="M74" s="654"/>
      <c r="N74" s="655"/>
      <c r="O74" s="500"/>
      <c r="P74" s="500"/>
      <c r="Q74" s="116" t="str">
        <f>IF(ISERROR(VLOOKUP(O74,'GRADE CONVERSION'!$K$71:$L$88,2,FALSE)),"",VLOOKUP(O74,'GRADE CONVERSION'!$K$71:$L$88,2,FALSE))</f>
        <v/>
      </c>
      <c r="R74" s="641"/>
      <c r="S74" s="246"/>
      <c r="T74" s="641"/>
      <c r="U74" s="507" t="str">
        <f t="shared" si="12"/>
        <v/>
      </c>
      <c r="V74" s="641"/>
      <c r="W74" s="649"/>
      <c r="Y74" s="227">
        <f t="shared" si="17"/>
        <v>0</v>
      </c>
      <c r="Z74" s="95">
        <f t="shared" si="18"/>
        <v>0</v>
      </c>
      <c r="AA74" s="26" t="str">
        <f t="shared" si="19"/>
        <v/>
      </c>
      <c r="AB74" s="117">
        <f t="shared" si="20"/>
        <v>0</v>
      </c>
      <c r="AC74" s="96">
        <f t="shared" si="21"/>
        <v>0</v>
      </c>
      <c r="AD74" s="118" t="str">
        <f t="shared" si="22"/>
        <v>COMPLETE</v>
      </c>
      <c r="AE74" s="119" t="str">
        <f t="shared" si="23"/>
        <v/>
      </c>
      <c r="AF74" s="119" t="str">
        <f>IF(OR(ISERROR(VLOOKUP(L74,'GRADE CONVERSION'!$K$38:$N$55,4,FALSE)*AG74), ISBLANK(L74)), "", VLOOKUP(L74,'GRADE CONVERSION'!$K$38:$N$55,4,FALSE)*AG74)</f>
        <v/>
      </c>
      <c r="AG74" s="119">
        <f t="shared" si="24"/>
        <v>0</v>
      </c>
      <c r="AH74" s="120">
        <f t="shared" si="25"/>
        <v>0</v>
      </c>
      <c r="AI74" s="120">
        <f t="shared" si="26"/>
        <v>0</v>
      </c>
      <c r="AJ74" s="362" t="str">
        <f t="shared" si="27"/>
        <v/>
      </c>
      <c r="AK74" s="108">
        <f t="shared" si="28"/>
        <v>0</v>
      </c>
      <c r="AL74" s="121">
        <f t="shared" si="29"/>
        <v>0</v>
      </c>
      <c r="AM74" s="121" t="str">
        <f t="shared" si="30"/>
        <v/>
      </c>
      <c r="AN74" s="121" t="str">
        <f t="shared" si="31"/>
        <v/>
      </c>
      <c r="AO74" s="108"/>
      <c r="AP74" s="108"/>
      <c r="AS74" s="54"/>
      <c r="AT74" s="272" t="s">
        <v>16166</v>
      </c>
      <c r="AU74" s="60" t="str">
        <f t="shared" si="32"/>
        <v/>
      </c>
      <c r="AV74" s="123">
        <f t="shared" si="33"/>
        <v>0</v>
      </c>
      <c r="AW74" s="54"/>
      <c r="AX74" s="54"/>
      <c r="BA74">
        <v>1</v>
      </c>
      <c r="BB74" s="643"/>
      <c r="BC74" s="643"/>
      <c r="BD74" s="643"/>
      <c r="BE74" s="643"/>
      <c r="BF74" s="574"/>
      <c r="BG74" s="574"/>
      <c r="BH74" s="574"/>
      <c r="BI74" s="574"/>
      <c r="BJ74" s="574"/>
      <c r="BK74" s="574"/>
      <c r="BL74" s="574"/>
      <c r="BM74" s="574"/>
      <c r="BN74" s="574"/>
      <c r="BO74" s="574"/>
      <c r="BP74" s="574"/>
      <c r="BQ74" s="574"/>
      <c r="BR74" s="574"/>
      <c r="BS74" s="574"/>
      <c r="BT74" s="574"/>
      <c r="BU74" s="574"/>
      <c r="BV74" s="574"/>
      <c r="BW74" s="574"/>
      <c r="BX74" s="574"/>
      <c r="BY74" s="574"/>
      <c r="BZ74" s="574"/>
      <c r="CA74" s="574"/>
      <c r="CB74" s="574"/>
      <c r="CC74" s="574"/>
      <c r="CD74" s="574"/>
      <c r="CE74" s="574"/>
      <c r="CF74" s="574"/>
      <c r="CG74" s="574"/>
      <c r="CH74" s="574"/>
      <c r="CI74" s="574"/>
      <c r="CJ74" s="574"/>
    </row>
    <row r="75" spans="1:88" ht="36.75" customHeight="1">
      <c r="A75" s="746"/>
      <c r="B75">
        <f t="shared" si="16"/>
        <v>0</v>
      </c>
      <c r="C75" s="245"/>
      <c r="D75" s="245"/>
      <c r="E75" s="246"/>
      <c r="F75" s="246"/>
      <c r="G75" s="299"/>
      <c r="H75" s="299"/>
      <c r="I75" s="246"/>
      <c r="J75" s="247"/>
      <c r="K75" s="654"/>
      <c r="L75" s="654"/>
      <c r="M75" s="654"/>
      <c r="N75" s="655"/>
      <c r="O75" s="500"/>
      <c r="P75" s="500"/>
      <c r="Q75" s="116" t="str">
        <f>IF(ISERROR(VLOOKUP(O75,'GRADE CONVERSION'!$K$71:$L$88,2,FALSE)),"",VLOOKUP(O75,'GRADE CONVERSION'!$K$71:$L$88,2,FALSE))</f>
        <v/>
      </c>
      <c r="R75" s="641"/>
      <c r="S75" s="246"/>
      <c r="T75" s="641"/>
      <c r="U75" s="507" t="str">
        <f t="shared" si="12"/>
        <v/>
      </c>
      <c r="V75" s="641"/>
      <c r="W75" s="649"/>
      <c r="Y75" s="227">
        <f t="shared" si="17"/>
        <v>0</v>
      </c>
      <c r="Z75" s="95">
        <f t="shared" si="18"/>
        <v>0</v>
      </c>
      <c r="AA75" s="26" t="str">
        <f t="shared" si="19"/>
        <v/>
      </c>
      <c r="AB75" s="117">
        <f t="shared" si="20"/>
        <v>0</v>
      </c>
      <c r="AC75" s="96">
        <f t="shared" si="21"/>
        <v>0</v>
      </c>
      <c r="AD75" s="118" t="str">
        <f t="shared" si="22"/>
        <v>COMPLETE</v>
      </c>
      <c r="AE75" s="119" t="str">
        <f t="shared" si="23"/>
        <v/>
      </c>
      <c r="AF75" s="119" t="str">
        <f>IF(OR(ISERROR(VLOOKUP(L75,'GRADE CONVERSION'!$K$38:$N$55,4,FALSE)*AG75), ISBLANK(L75)), "", VLOOKUP(L75,'GRADE CONVERSION'!$K$38:$N$55,4,FALSE)*AG75)</f>
        <v/>
      </c>
      <c r="AG75" s="119">
        <f t="shared" si="24"/>
        <v>0</v>
      </c>
      <c r="AH75" s="120">
        <f t="shared" si="25"/>
        <v>0</v>
      </c>
      <c r="AI75" s="120">
        <f t="shared" si="26"/>
        <v>0</v>
      </c>
      <c r="AJ75" s="362" t="str">
        <f t="shared" si="27"/>
        <v/>
      </c>
      <c r="AK75" s="108">
        <f t="shared" si="28"/>
        <v>0</v>
      </c>
      <c r="AL75" s="121">
        <f t="shared" si="29"/>
        <v>0</v>
      </c>
      <c r="AM75" s="121" t="str">
        <f t="shared" si="30"/>
        <v/>
      </c>
      <c r="AN75" s="121" t="str">
        <f t="shared" si="31"/>
        <v/>
      </c>
      <c r="AO75" s="108"/>
      <c r="AP75" s="108"/>
      <c r="AS75" s="54"/>
      <c r="AT75" s="272" t="s">
        <v>16167</v>
      </c>
      <c r="AU75" s="60" t="str">
        <f t="shared" si="32"/>
        <v/>
      </c>
      <c r="AV75" s="123">
        <f t="shared" si="33"/>
        <v>0</v>
      </c>
      <c r="AW75" s="54"/>
      <c r="AX75" s="54"/>
      <c r="BA75">
        <v>1</v>
      </c>
      <c r="BB75" s="643"/>
      <c r="BC75" s="643"/>
      <c r="BD75" s="643"/>
      <c r="BE75" s="643"/>
      <c r="BF75" s="574"/>
      <c r="BG75" s="574"/>
      <c r="BH75" s="574"/>
      <c r="BI75" s="574"/>
      <c r="BJ75" s="574"/>
      <c r="BK75" s="574"/>
      <c r="BL75" s="574"/>
      <c r="BM75" s="574"/>
      <c r="BN75" s="574"/>
      <c r="BO75" s="574"/>
      <c r="BP75" s="574"/>
      <c r="BQ75" s="574"/>
      <c r="BR75" s="574"/>
      <c r="BS75" s="574"/>
      <c r="BT75" s="574"/>
      <c r="BU75" s="574"/>
      <c r="BV75" s="574"/>
      <c r="BW75" s="574"/>
      <c r="BX75" s="574"/>
      <c r="BY75" s="574"/>
      <c r="BZ75" s="574"/>
      <c r="CA75" s="574"/>
      <c r="CB75" s="574"/>
      <c r="CC75" s="574"/>
      <c r="CD75" s="574"/>
      <c r="CE75" s="574"/>
      <c r="CF75" s="574"/>
      <c r="CG75" s="574"/>
      <c r="CH75" s="574"/>
      <c r="CI75" s="574"/>
      <c r="CJ75" s="574"/>
    </row>
    <row r="76" spans="1:88" ht="36.75" customHeight="1">
      <c r="A76" s="746"/>
      <c r="B76">
        <f t="shared" si="16"/>
        <v>0</v>
      </c>
      <c r="C76" s="245"/>
      <c r="D76" s="245"/>
      <c r="E76" s="246"/>
      <c r="F76" s="246"/>
      <c r="G76" s="299"/>
      <c r="H76" s="299"/>
      <c r="I76" s="246"/>
      <c r="J76" s="247"/>
      <c r="K76" s="654"/>
      <c r="L76" s="654"/>
      <c r="M76" s="654"/>
      <c r="N76" s="655"/>
      <c r="O76" s="500"/>
      <c r="P76" s="500"/>
      <c r="Q76" s="116" t="str">
        <f>IF(ISERROR(VLOOKUP(O76,'GRADE CONVERSION'!$K$71:$L$88,2,FALSE)),"",VLOOKUP(O76,'GRADE CONVERSION'!$K$71:$L$88,2,FALSE))</f>
        <v/>
      </c>
      <c r="R76" s="641"/>
      <c r="S76" s="246"/>
      <c r="T76" s="641"/>
      <c r="U76" s="507" t="str">
        <f t="shared" si="12"/>
        <v/>
      </c>
      <c r="V76" s="641"/>
      <c r="W76" s="649"/>
      <c r="Y76" s="227">
        <f t="shared" si="17"/>
        <v>0</v>
      </c>
      <c r="Z76" s="95">
        <f t="shared" si="18"/>
        <v>0</v>
      </c>
      <c r="AA76" s="26" t="str">
        <f t="shared" si="19"/>
        <v/>
      </c>
      <c r="AB76" s="117">
        <f t="shared" si="20"/>
        <v>0</v>
      </c>
      <c r="AC76" s="96">
        <f t="shared" si="21"/>
        <v>0</v>
      </c>
      <c r="AD76" s="118" t="str">
        <f t="shared" si="22"/>
        <v>COMPLETE</v>
      </c>
      <c r="AE76" s="119" t="str">
        <f t="shared" si="23"/>
        <v/>
      </c>
      <c r="AF76" s="119" t="str">
        <f>IF(OR(ISERROR(VLOOKUP(L76,'GRADE CONVERSION'!$K$38:$N$55,4,FALSE)*AG76), ISBLANK(L76)), "", VLOOKUP(L76,'GRADE CONVERSION'!$K$38:$N$55,4,FALSE)*AG76)</f>
        <v/>
      </c>
      <c r="AG76" s="119">
        <f t="shared" si="24"/>
        <v>0</v>
      </c>
      <c r="AH76" s="120">
        <f t="shared" si="25"/>
        <v>0</v>
      </c>
      <c r="AI76" s="120">
        <f t="shared" si="26"/>
        <v>0</v>
      </c>
      <c r="AJ76" s="362" t="str">
        <f t="shared" si="27"/>
        <v/>
      </c>
      <c r="AK76" s="108">
        <f t="shared" si="28"/>
        <v>0</v>
      </c>
      <c r="AL76" s="121">
        <f t="shared" si="29"/>
        <v>0</v>
      </c>
      <c r="AM76" s="121" t="str">
        <f t="shared" si="30"/>
        <v/>
      </c>
      <c r="AN76" s="121" t="str">
        <f t="shared" si="31"/>
        <v/>
      </c>
      <c r="AO76" s="108"/>
      <c r="AP76" s="108"/>
      <c r="AS76" s="54"/>
      <c r="AT76" s="272" t="s">
        <v>16168</v>
      </c>
      <c r="AU76" s="60" t="str">
        <f t="shared" si="32"/>
        <v/>
      </c>
      <c r="AV76" s="123">
        <f t="shared" si="33"/>
        <v>0</v>
      </c>
      <c r="AW76" s="54"/>
      <c r="AX76" s="54"/>
      <c r="BA76">
        <v>1</v>
      </c>
      <c r="BB76" s="643"/>
      <c r="BC76" s="643"/>
      <c r="BD76" s="643"/>
      <c r="BE76" s="643"/>
      <c r="BF76" s="574"/>
      <c r="BG76" s="574"/>
      <c r="BH76" s="574"/>
      <c r="BI76" s="574"/>
      <c r="BJ76" s="574"/>
      <c r="BK76" s="574"/>
      <c r="BL76" s="574"/>
      <c r="BM76" s="574"/>
      <c r="BN76" s="574"/>
      <c r="BO76" s="574"/>
      <c r="BP76" s="574"/>
      <c r="BQ76" s="574"/>
      <c r="BR76" s="574"/>
      <c r="BS76" s="574"/>
      <c r="BT76" s="574"/>
      <c r="BU76" s="574"/>
      <c r="BV76" s="574"/>
      <c r="BW76" s="574"/>
      <c r="BX76" s="574"/>
      <c r="BY76" s="574"/>
      <c r="BZ76" s="574"/>
      <c r="CA76" s="574"/>
      <c r="CB76" s="574"/>
      <c r="CC76" s="574"/>
      <c r="CD76" s="574"/>
      <c r="CE76" s="574"/>
      <c r="CF76" s="574"/>
      <c r="CG76" s="574"/>
      <c r="CH76" s="574"/>
      <c r="CI76" s="574"/>
      <c r="CJ76" s="574"/>
    </row>
    <row r="77" spans="1:88" ht="36.75" customHeight="1">
      <c r="A77" s="746"/>
      <c r="B77">
        <f t="shared" si="16"/>
        <v>0</v>
      </c>
      <c r="C77" s="245"/>
      <c r="D77" s="245"/>
      <c r="E77" s="246"/>
      <c r="F77" s="246"/>
      <c r="G77" s="299"/>
      <c r="H77" s="299"/>
      <c r="I77" s="246"/>
      <c r="J77" s="247"/>
      <c r="K77" s="654"/>
      <c r="L77" s="654"/>
      <c r="M77" s="654"/>
      <c r="N77" s="655"/>
      <c r="O77" s="500"/>
      <c r="P77" s="500"/>
      <c r="Q77" s="116" t="str">
        <f>IF(ISERROR(VLOOKUP(O77,'GRADE CONVERSION'!$K$71:$L$88,2,FALSE)),"",VLOOKUP(O77,'GRADE CONVERSION'!$K$71:$L$88,2,FALSE))</f>
        <v/>
      </c>
      <c r="R77" s="641"/>
      <c r="S77" s="246"/>
      <c r="T77" s="641"/>
      <c r="U77" s="507" t="str">
        <f t="shared" si="12"/>
        <v/>
      </c>
      <c r="V77" s="641"/>
      <c r="W77" s="649"/>
      <c r="Y77" s="227">
        <f t="shared" si="17"/>
        <v>0</v>
      </c>
      <c r="Z77" s="95">
        <f t="shared" si="18"/>
        <v>0</v>
      </c>
      <c r="AA77" s="26" t="str">
        <f t="shared" si="19"/>
        <v/>
      </c>
      <c r="AB77" s="117">
        <f t="shared" si="20"/>
        <v>0</v>
      </c>
      <c r="AC77" s="96">
        <f t="shared" si="21"/>
        <v>0</v>
      </c>
      <c r="AD77" s="118" t="str">
        <f t="shared" si="22"/>
        <v>COMPLETE</v>
      </c>
      <c r="AE77" s="119" t="str">
        <f t="shared" si="23"/>
        <v/>
      </c>
      <c r="AF77" s="119" t="str">
        <f>IF(OR(ISERROR(VLOOKUP(L77,'GRADE CONVERSION'!$K$38:$N$55,4,FALSE)*AG77), ISBLANK(L77)), "", VLOOKUP(L77,'GRADE CONVERSION'!$K$38:$N$55,4,FALSE)*AG77)</f>
        <v/>
      </c>
      <c r="AG77" s="119">
        <f t="shared" si="24"/>
        <v>0</v>
      </c>
      <c r="AH77" s="120">
        <f t="shared" si="25"/>
        <v>0</v>
      </c>
      <c r="AI77" s="120">
        <f t="shared" si="26"/>
        <v>0</v>
      </c>
      <c r="AJ77" s="362" t="str">
        <f t="shared" si="27"/>
        <v/>
      </c>
      <c r="AK77" s="108">
        <f t="shared" si="28"/>
        <v>0</v>
      </c>
      <c r="AL77" s="121">
        <f t="shared" si="29"/>
        <v>0</v>
      </c>
      <c r="AM77" s="121" t="str">
        <f t="shared" si="30"/>
        <v/>
      </c>
      <c r="AN77" s="121" t="str">
        <f t="shared" si="31"/>
        <v/>
      </c>
      <c r="AO77" s="108"/>
      <c r="AP77" s="108"/>
      <c r="AQ77" s="54"/>
      <c r="AR77" s="54"/>
      <c r="AS77" s="54"/>
      <c r="AT77" s="272" t="s">
        <v>16169</v>
      </c>
      <c r="AU77" s="60" t="str">
        <f t="shared" si="32"/>
        <v/>
      </c>
      <c r="AV77" s="123">
        <f t="shared" si="33"/>
        <v>0</v>
      </c>
      <c r="AW77" s="54"/>
      <c r="AX77" s="54"/>
      <c r="BA77">
        <v>1</v>
      </c>
      <c r="BB77" s="643"/>
      <c r="BC77" s="643"/>
      <c r="BD77" s="643"/>
      <c r="BE77" s="643"/>
      <c r="BF77" s="574"/>
      <c r="BG77" s="574"/>
      <c r="BH77" s="574"/>
      <c r="BI77" s="574"/>
      <c r="BJ77" s="574"/>
      <c r="BK77" s="574"/>
      <c r="BL77" s="574"/>
      <c r="BM77" s="574"/>
      <c r="BN77" s="574"/>
      <c r="BO77" s="574"/>
      <c r="BP77" s="574"/>
      <c r="BQ77" s="574"/>
      <c r="BR77" s="574"/>
      <c r="BS77" s="574"/>
      <c r="BT77" s="574"/>
      <c r="BU77" s="574"/>
      <c r="BV77" s="574"/>
      <c r="BW77" s="574"/>
      <c r="BX77" s="574"/>
      <c r="BY77" s="574"/>
      <c r="BZ77" s="574"/>
      <c r="CA77" s="574"/>
      <c r="CB77" s="574"/>
      <c r="CC77" s="574"/>
      <c r="CD77" s="574"/>
      <c r="CE77" s="574"/>
      <c r="CF77" s="574"/>
      <c r="CG77" s="574"/>
      <c r="CH77" s="574"/>
      <c r="CI77" s="574"/>
      <c r="CJ77" s="574"/>
    </row>
    <row r="78" spans="1:88" ht="36.75" customHeight="1">
      <c r="A78" s="746"/>
      <c r="B78">
        <f t="shared" si="16"/>
        <v>0</v>
      </c>
      <c r="C78" s="245"/>
      <c r="D78" s="245"/>
      <c r="E78" s="246"/>
      <c r="F78" s="246"/>
      <c r="G78" s="299"/>
      <c r="H78" s="299"/>
      <c r="I78" s="246"/>
      <c r="J78" s="247"/>
      <c r="K78" s="654"/>
      <c r="L78" s="654"/>
      <c r="M78" s="654"/>
      <c r="N78" s="655"/>
      <c r="O78" s="500"/>
      <c r="P78" s="500"/>
      <c r="Q78" s="116" t="str">
        <f>IF(ISERROR(VLOOKUP(O78,'GRADE CONVERSION'!$K$71:$L$88,2,FALSE)),"",VLOOKUP(O78,'GRADE CONVERSION'!$K$71:$L$88,2,FALSE))</f>
        <v/>
      </c>
      <c r="R78" s="641"/>
      <c r="S78" s="246"/>
      <c r="T78" s="641"/>
      <c r="U78" s="507" t="str">
        <f t="shared" si="12"/>
        <v/>
      </c>
      <c r="V78" s="641"/>
      <c r="W78" s="649"/>
      <c r="Y78" s="227">
        <f t="shared" si="17"/>
        <v>0</v>
      </c>
      <c r="Z78" s="95">
        <f t="shared" si="18"/>
        <v>0</v>
      </c>
      <c r="AA78" s="26" t="str">
        <f t="shared" si="19"/>
        <v/>
      </c>
      <c r="AB78" s="117">
        <f t="shared" si="20"/>
        <v>0</v>
      </c>
      <c r="AC78" s="96">
        <f t="shared" si="21"/>
        <v>0</v>
      </c>
      <c r="AD78" s="118" t="str">
        <f t="shared" si="22"/>
        <v>COMPLETE</v>
      </c>
      <c r="AE78" s="119" t="str">
        <f t="shared" si="23"/>
        <v/>
      </c>
      <c r="AF78" s="119" t="str">
        <f>IF(OR(ISERROR(VLOOKUP(L78,'GRADE CONVERSION'!$K$38:$N$55,4,FALSE)*AG78), ISBLANK(L78)), "", VLOOKUP(L78,'GRADE CONVERSION'!$K$38:$N$55,4,FALSE)*AG78)</f>
        <v/>
      </c>
      <c r="AG78" s="119">
        <f t="shared" si="24"/>
        <v>0</v>
      </c>
      <c r="AH78" s="120">
        <f t="shared" si="25"/>
        <v>0</v>
      </c>
      <c r="AI78" s="120">
        <f t="shared" si="26"/>
        <v>0</v>
      </c>
      <c r="AJ78" s="362" t="str">
        <f t="shared" si="27"/>
        <v/>
      </c>
      <c r="AK78" s="108">
        <f t="shared" si="28"/>
        <v>0</v>
      </c>
      <c r="AL78" s="121">
        <f t="shared" si="29"/>
        <v>0</v>
      </c>
      <c r="AM78" s="121" t="str">
        <f t="shared" si="30"/>
        <v/>
      </c>
      <c r="AN78" s="121" t="str">
        <f t="shared" si="31"/>
        <v/>
      </c>
      <c r="AO78" s="108"/>
      <c r="AP78" s="108"/>
      <c r="AQ78" s="54"/>
      <c r="AR78" s="54"/>
      <c r="AS78" s="54"/>
      <c r="AT78" s="272" t="s">
        <v>16170</v>
      </c>
      <c r="AU78" s="60" t="str">
        <f t="shared" si="32"/>
        <v/>
      </c>
      <c r="AV78" s="123">
        <f t="shared" si="33"/>
        <v>0</v>
      </c>
      <c r="AW78" s="54"/>
      <c r="AX78" s="54"/>
      <c r="BA78">
        <v>1</v>
      </c>
      <c r="BB78" s="643"/>
      <c r="BC78" s="643"/>
      <c r="BD78" s="643"/>
      <c r="BE78" s="643"/>
      <c r="BF78" s="574"/>
      <c r="BG78" s="574"/>
      <c r="BH78" s="574"/>
      <c r="BI78" s="574"/>
      <c r="BJ78" s="574"/>
      <c r="BK78" s="574"/>
      <c r="BL78" s="574"/>
      <c r="BM78" s="574"/>
      <c r="BN78" s="574"/>
      <c r="BO78" s="574"/>
      <c r="BP78" s="574"/>
      <c r="BQ78" s="574"/>
      <c r="BR78" s="574"/>
      <c r="BS78" s="574"/>
      <c r="BT78" s="574"/>
      <c r="BU78" s="574"/>
      <c r="BV78" s="574"/>
      <c r="BW78" s="574"/>
      <c r="BX78" s="574"/>
      <c r="BY78" s="574"/>
      <c r="BZ78" s="574"/>
      <c r="CA78" s="574"/>
      <c r="CB78" s="574"/>
      <c r="CC78" s="574"/>
      <c r="CD78" s="574"/>
      <c r="CE78" s="574"/>
      <c r="CF78" s="574"/>
      <c r="CG78" s="574"/>
      <c r="CH78" s="574"/>
      <c r="CI78" s="574"/>
      <c r="CJ78" s="574"/>
    </row>
    <row r="79" spans="1:88" ht="36.75" customHeight="1">
      <c r="A79" s="746"/>
      <c r="B79">
        <f t="shared" si="16"/>
        <v>0</v>
      </c>
      <c r="C79" s="245"/>
      <c r="D79" s="245"/>
      <c r="E79" s="246"/>
      <c r="F79" s="246"/>
      <c r="G79" s="299"/>
      <c r="H79" s="299"/>
      <c r="I79" s="246"/>
      <c r="J79" s="247"/>
      <c r="K79" s="654"/>
      <c r="L79" s="654"/>
      <c r="M79" s="654"/>
      <c r="N79" s="655"/>
      <c r="O79" s="500"/>
      <c r="P79" s="500"/>
      <c r="Q79" s="116" t="str">
        <f>IF(ISERROR(VLOOKUP(O79,'GRADE CONVERSION'!$K$71:$L$88,2,FALSE)),"",VLOOKUP(O79,'GRADE CONVERSION'!$K$71:$L$88,2,FALSE))</f>
        <v/>
      </c>
      <c r="R79" s="641"/>
      <c r="S79" s="246"/>
      <c r="T79" s="641"/>
      <c r="U79" s="507" t="str">
        <f t="shared" ref="U79:U142" si="34">IF(AND(AA79="", COUNTA(C79:P79)&gt;0),"COMPLETE", IF(AND(AA79&lt;&gt;""),AA79, ""))</f>
        <v/>
      </c>
      <c r="V79" s="641"/>
      <c r="W79" s="649"/>
      <c r="Y79" s="227">
        <f t="shared" si="17"/>
        <v>0</v>
      </c>
      <c r="Z79" s="95">
        <f t="shared" si="18"/>
        <v>0</v>
      </c>
      <c r="AA79" s="26" t="str">
        <f t="shared" si="19"/>
        <v/>
      </c>
      <c r="AB79" s="117">
        <f t="shared" si="20"/>
        <v>0</v>
      </c>
      <c r="AC79" s="96">
        <f t="shared" si="21"/>
        <v>0</v>
      </c>
      <c r="AD79" s="118" t="str">
        <f t="shared" si="22"/>
        <v>COMPLETE</v>
      </c>
      <c r="AE79" s="119" t="str">
        <f t="shared" si="23"/>
        <v/>
      </c>
      <c r="AF79" s="119" t="str">
        <f>IF(OR(ISERROR(VLOOKUP(L79,'GRADE CONVERSION'!$K$38:$N$55,4,FALSE)*AG79), ISBLANK(L79)), "", VLOOKUP(L79,'GRADE CONVERSION'!$K$38:$N$55,4,FALSE)*AG79)</f>
        <v/>
      </c>
      <c r="AG79" s="119">
        <f t="shared" si="24"/>
        <v>0</v>
      </c>
      <c r="AH79" s="120">
        <f t="shared" si="25"/>
        <v>0</v>
      </c>
      <c r="AI79" s="120">
        <f t="shared" si="26"/>
        <v>0</v>
      </c>
      <c r="AJ79" s="362" t="str">
        <f t="shared" si="27"/>
        <v/>
      </c>
      <c r="AK79" s="108">
        <f t="shared" si="28"/>
        <v>0</v>
      </c>
      <c r="AL79" s="121">
        <f t="shared" si="29"/>
        <v>0</v>
      </c>
      <c r="AM79" s="121" t="str">
        <f t="shared" si="30"/>
        <v/>
      </c>
      <c r="AN79" s="121" t="str">
        <f t="shared" si="31"/>
        <v/>
      </c>
      <c r="AO79" s="108"/>
      <c r="AP79" s="108"/>
      <c r="AQ79" s="54"/>
      <c r="AR79" s="54"/>
      <c r="AS79" s="54"/>
      <c r="AT79" s="272" t="s">
        <v>16171</v>
      </c>
      <c r="AU79" s="60" t="str">
        <f t="shared" si="32"/>
        <v/>
      </c>
      <c r="AV79" s="123">
        <f t="shared" si="33"/>
        <v>0</v>
      </c>
      <c r="AW79" s="54"/>
      <c r="AX79" s="54"/>
      <c r="BA79">
        <v>1</v>
      </c>
      <c r="BB79" s="643"/>
      <c r="BC79" s="643"/>
      <c r="BD79" s="643"/>
      <c r="BE79" s="643"/>
      <c r="BF79" s="574"/>
      <c r="BG79" s="574"/>
      <c r="BH79" s="574"/>
      <c r="BI79" s="574"/>
      <c r="BJ79" s="574"/>
      <c r="BK79" s="574"/>
      <c r="BL79" s="574"/>
      <c r="BM79" s="574"/>
      <c r="BN79" s="574"/>
      <c r="BO79" s="574"/>
      <c r="BP79" s="574"/>
      <c r="BQ79" s="574"/>
      <c r="BR79" s="574"/>
      <c r="BS79" s="574"/>
      <c r="BT79" s="574"/>
      <c r="BU79" s="574"/>
      <c r="BV79" s="574"/>
      <c r="BW79" s="574"/>
      <c r="BX79" s="574"/>
      <c r="BY79" s="574"/>
      <c r="BZ79" s="574"/>
      <c r="CA79" s="574"/>
      <c r="CB79" s="574"/>
      <c r="CC79" s="574"/>
      <c r="CD79" s="574"/>
      <c r="CE79" s="574"/>
      <c r="CF79" s="574"/>
      <c r="CG79" s="574"/>
      <c r="CH79" s="574"/>
      <c r="CI79" s="574"/>
      <c r="CJ79" s="574"/>
    </row>
    <row r="80" spans="1:88" ht="36.75" customHeight="1">
      <c r="A80" s="746"/>
      <c r="B80">
        <f t="shared" ref="B80:B143" si="35">S80</f>
        <v>0</v>
      </c>
      <c r="C80" s="245"/>
      <c r="D80" s="245"/>
      <c r="E80" s="246"/>
      <c r="F80" s="246"/>
      <c r="G80" s="299"/>
      <c r="H80" s="299"/>
      <c r="I80" s="246"/>
      <c r="J80" s="247"/>
      <c r="K80" s="654"/>
      <c r="L80" s="654"/>
      <c r="M80" s="654"/>
      <c r="N80" s="655"/>
      <c r="O80" s="500"/>
      <c r="P80" s="500"/>
      <c r="Q80" s="116" t="str">
        <f>IF(ISERROR(VLOOKUP(O80,'GRADE CONVERSION'!$K$71:$L$88,2,FALSE)),"",VLOOKUP(O80,'GRADE CONVERSION'!$K$71:$L$88,2,FALSE))</f>
        <v/>
      </c>
      <c r="R80" s="641"/>
      <c r="S80" s="246"/>
      <c r="T80" s="641"/>
      <c r="U80" s="507" t="str">
        <f t="shared" si="34"/>
        <v/>
      </c>
      <c r="V80" s="641"/>
      <c r="W80" s="649"/>
      <c r="Y80" s="227">
        <f t="shared" ref="Y80:Y143" si="36">C80</f>
        <v>0</v>
      </c>
      <c r="Z80" s="95">
        <f t="shared" ref="Z80:Z143" si="37">COUNTIFS(C80:P80," ")</f>
        <v>0</v>
      </c>
      <c r="AA80" s="26" t="str">
        <f t="shared" ref="AA80:AA143" si="38">IF(AD80="Complete","",IF(OR(C80="",D80="",E80="",F80="",G80="",H80="",I80="",J80="",OR(K80="",L80="",M80=""),N80="",O80="",P80=""),"Missing: ","")&amp;IF(C80="","Degree &amp; institution, ","")&amp;IF(D80=""," Bachelor name, ","")&amp;IF(E80=""," Year, ","")&amp;IF(F80="","Term, ","")&amp;IF(G80="","Code, ","")&amp;IF(H80="","Title,","")&amp;IF(I80="","Level,","")&amp;IF(J80="","Status ,","")&amp;IF(AND(K80="",L80="",M80="",OR(J80="GR (Graded)", J80="RT (Retaken)")),"Transcript grade,","")&amp;IF(N80=""," Transcript credits,","")&amp;IF(AND(O80="",OR(J80="GR (Graded)", J80="RT (Retaken)"))," McGIll equiv. grade,","")&amp;IF(P80=""," McGill equiv. credits,",""))</f>
        <v/>
      </c>
      <c r="AB80" s="117">
        <f t="shared" ref="AB80:AB143" si="39">IF(ISERROR(VLOOKUP(J80,$AS$30:$AT$34, 2,FALSE)), 0,VLOOKUP(J80,$AS$30:$AT$34, 2,FALSE))</f>
        <v>0</v>
      </c>
      <c r="AC80" s="96">
        <f t="shared" ref="AC80:AC143" si="40">COUNTA(K80:M80)</f>
        <v>0</v>
      </c>
      <c r="AD80" s="118" t="str">
        <f t="shared" ref="AD80:AD143" si="41">IF(OR(COUNTA(C80:P80)-Z80=0,AND(COUNTA(C80:J80)=8, COUNTA(K80:N80)&gt;AB80, COUNTA(N80:P80)=3), AND(COUNTA(C80:J80)=8,OR(J80="IP (In Progress)",J80="NG (No Grade)"), COUNTA(K80:N80)&gt;=AB80, COUNTA(O80:P80)&gt;=AB80)),"COMPLETE","INCOMPLETE")</f>
        <v>COMPLETE</v>
      </c>
      <c r="AE80" s="119" t="str">
        <f t="shared" ref="AE80:AE143" si="42">IF(OR(ISERROR(K80*AG80), ISBLANK(K80)), "", K80*AG80)</f>
        <v/>
      </c>
      <c r="AF80" s="119" t="str">
        <f>IF(OR(ISERROR(VLOOKUP(L80,'GRADE CONVERSION'!$K$38:$N$55,4,FALSE)*AG80), ISBLANK(L80)), "", VLOOKUP(L80,'GRADE CONVERSION'!$K$38:$N$55,4,FALSE)*AG80)</f>
        <v/>
      </c>
      <c r="AG80" s="119">
        <f t="shared" ref="AG80:AG143" si="43">N80</f>
        <v>0</v>
      </c>
      <c r="AH80" s="120">
        <f t="shared" ref="AH80:AH143" si="44">M80</f>
        <v>0</v>
      </c>
      <c r="AI80" s="120">
        <f t="shared" ref="AI80:AI143" si="45">IF(ISERROR(AH80*AG80), "", AH80*AG80)</f>
        <v>0</v>
      </c>
      <c r="AJ80" s="362" t="str">
        <f t="shared" ref="AJ80:AJ143" si="46">E80&amp;F80</f>
        <v/>
      </c>
      <c r="AK80" s="108">
        <f t="shared" ref="AK80:AK143" si="47">IF(OR(AJ80="2019-2020Winter",AJ80="2019-2020Full-Year Course"), "NG (No Grade)", J80)</f>
        <v>0</v>
      </c>
      <c r="AL80" s="121">
        <f t="shared" ref="AL80:AL143" si="48">P80</f>
        <v>0</v>
      </c>
      <c r="AM80" s="121" t="str">
        <f t="shared" ref="AM80:AM143" si="49">Q80</f>
        <v/>
      </c>
      <c r="AN80" s="121" t="str">
        <f t="shared" ref="AN80:AN143" si="50">IF(ISERROR(AM80*AL80), "", AM80*AL80)</f>
        <v/>
      </c>
      <c r="AO80" s="108"/>
      <c r="AP80" s="108"/>
      <c r="AQ80" s="54"/>
      <c r="AR80" s="54"/>
      <c r="AS80" s="54"/>
      <c r="AT80" s="272" t="s">
        <v>16172</v>
      </c>
      <c r="AU80" s="60" t="str">
        <f t="shared" ref="AU80:AU85" si="51">IF(ISBLANK(E80),"",RIGHT(E80, 4)*1)</f>
        <v/>
      </c>
      <c r="AV80" s="123">
        <f t="shared" ref="AV80:AV85" si="52">D80</f>
        <v>0</v>
      </c>
      <c r="AW80" s="54"/>
      <c r="AX80" s="54"/>
      <c r="BA80">
        <v>1</v>
      </c>
      <c r="BB80" s="643"/>
      <c r="BC80" s="643"/>
      <c r="BD80" s="643"/>
      <c r="BE80" s="643"/>
      <c r="BF80" s="574"/>
      <c r="BG80" s="574"/>
      <c r="BH80" s="574"/>
      <c r="BI80" s="574"/>
      <c r="BJ80" s="574"/>
      <c r="BK80" s="574"/>
      <c r="BL80" s="574"/>
      <c r="BM80" s="574"/>
      <c r="BN80" s="574"/>
      <c r="BO80" s="574"/>
      <c r="BP80" s="574"/>
      <c r="BQ80" s="574"/>
      <c r="BR80" s="574"/>
      <c r="BS80" s="574"/>
      <c r="BT80" s="574"/>
      <c r="BU80" s="574"/>
      <c r="BV80" s="574"/>
      <c r="BW80" s="574"/>
      <c r="BX80" s="574"/>
      <c r="BY80" s="574"/>
      <c r="BZ80" s="574"/>
      <c r="CA80" s="574"/>
      <c r="CB80" s="574"/>
      <c r="CC80" s="574"/>
      <c r="CD80" s="574"/>
      <c r="CE80" s="574"/>
      <c r="CF80" s="574"/>
      <c r="CG80" s="574"/>
      <c r="CH80" s="574"/>
      <c r="CI80" s="574"/>
      <c r="CJ80" s="574"/>
    </row>
    <row r="81" spans="1:88" ht="36.75" customHeight="1">
      <c r="A81" s="746"/>
      <c r="B81">
        <f t="shared" si="35"/>
        <v>0</v>
      </c>
      <c r="C81" s="245"/>
      <c r="D81" s="245"/>
      <c r="E81" s="246"/>
      <c r="F81" s="246"/>
      <c r="G81" s="299"/>
      <c r="H81" s="299"/>
      <c r="I81" s="246"/>
      <c r="J81" s="247"/>
      <c r="K81" s="654"/>
      <c r="L81" s="654"/>
      <c r="M81" s="654"/>
      <c r="N81" s="655"/>
      <c r="O81" s="500"/>
      <c r="P81" s="500"/>
      <c r="Q81" s="116" t="str">
        <f>IF(ISERROR(VLOOKUP(O81,'GRADE CONVERSION'!$K$71:$L$88,2,FALSE)),"",VLOOKUP(O81,'GRADE CONVERSION'!$K$71:$L$88,2,FALSE))</f>
        <v/>
      </c>
      <c r="R81" s="641"/>
      <c r="S81" s="246"/>
      <c r="T81" s="641"/>
      <c r="U81" s="507" t="str">
        <f t="shared" si="34"/>
        <v/>
      </c>
      <c r="V81" s="641"/>
      <c r="W81" s="649"/>
      <c r="Y81" s="227">
        <f t="shared" si="36"/>
        <v>0</v>
      </c>
      <c r="Z81" s="95">
        <f t="shared" si="37"/>
        <v>0</v>
      </c>
      <c r="AA81" s="26" t="str">
        <f t="shared" si="38"/>
        <v/>
      </c>
      <c r="AB81" s="117">
        <f t="shared" si="39"/>
        <v>0</v>
      </c>
      <c r="AC81" s="96">
        <f t="shared" si="40"/>
        <v>0</v>
      </c>
      <c r="AD81" s="118" t="str">
        <f t="shared" si="41"/>
        <v>COMPLETE</v>
      </c>
      <c r="AE81" s="119" t="str">
        <f t="shared" si="42"/>
        <v/>
      </c>
      <c r="AF81" s="119" t="str">
        <f>IF(OR(ISERROR(VLOOKUP(L81,'GRADE CONVERSION'!$K$38:$N$55,4,FALSE)*AG81), ISBLANK(L81)), "", VLOOKUP(L81,'GRADE CONVERSION'!$K$38:$N$55,4,FALSE)*AG81)</f>
        <v/>
      </c>
      <c r="AG81" s="119">
        <f t="shared" si="43"/>
        <v>0</v>
      </c>
      <c r="AH81" s="120">
        <f t="shared" si="44"/>
        <v>0</v>
      </c>
      <c r="AI81" s="120">
        <f t="shared" si="45"/>
        <v>0</v>
      </c>
      <c r="AJ81" s="362" t="str">
        <f t="shared" si="46"/>
        <v/>
      </c>
      <c r="AK81" s="108">
        <f t="shared" si="47"/>
        <v>0</v>
      </c>
      <c r="AL81" s="121">
        <f t="shared" si="48"/>
        <v>0</v>
      </c>
      <c r="AM81" s="121" t="str">
        <f t="shared" si="49"/>
        <v/>
      </c>
      <c r="AN81" s="121" t="str">
        <f t="shared" si="50"/>
        <v/>
      </c>
      <c r="AO81" s="108"/>
      <c r="AP81" s="108"/>
      <c r="AQ81" s="54"/>
      <c r="AR81" s="54"/>
      <c r="AS81" s="54"/>
      <c r="AT81" s="272" t="s">
        <v>16173</v>
      </c>
      <c r="AU81" s="60" t="str">
        <f t="shared" si="51"/>
        <v/>
      </c>
      <c r="AV81" s="123">
        <f t="shared" si="52"/>
        <v>0</v>
      </c>
      <c r="AW81" s="54"/>
      <c r="AX81" s="54"/>
      <c r="BA81">
        <v>1</v>
      </c>
      <c r="BB81" s="643"/>
      <c r="BC81" s="643"/>
      <c r="BD81" s="643"/>
      <c r="BE81" s="643"/>
      <c r="BF81" s="574"/>
      <c r="BG81" s="574"/>
      <c r="BH81" s="574"/>
      <c r="BI81" s="574"/>
      <c r="BJ81" s="574"/>
      <c r="BK81" s="574"/>
      <c r="BL81" s="574"/>
      <c r="BM81" s="574"/>
      <c r="BN81" s="574"/>
      <c r="BO81" s="574"/>
      <c r="BP81" s="574"/>
      <c r="BQ81" s="574"/>
      <c r="BR81" s="574"/>
      <c r="BS81" s="574"/>
      <c r="BT81" s="574"/>
      <c r="BU81" s="574"/>
      <c r="BV81" s="574"/>
      <c r="BW81" s="574"/>
      <c r="BX81" s="574"/>
      <c r="BY81" s="574"/>
      <c r="BZ81" s="574"/>
      <c r="CA81" s="574"/>
      <c r="CB81" s="574"/>
      <c r="CC81" s="574"/>
      <c r="CD81" s="574"/>
      <c r="CE81" s="574"/>
      <c r="CF81" s="574"/>
      <c r="CG81" s="574"/>
      <c r="CH81" s="574"/>
      <c r="CI81" s="574"/>
      <c r="CJ81" s="574"/>
    </row>
    <row r="82" spans="1:88" ht="36.75" customHeight="1">
      <c r="A82" s="746"/>
      <c r="B82">
        <f t="shared" si="35"/>
        <v>0</v>
      </c>
      <c r="C82" s="245"/>
      <c r="D82" s="245"/>
      <c r="E82" s="246"/>
      <c r="F82" s="246"/>
      <c r="G82" s="299"/>
      <c r="H82" s="299"/>
      <c r="I82" s="246"/>
      <c r="J82" s="247"/>
      <c r="K82" s="654"/>
      <c r="L82" s="654"/>
      <c r="M82" s="654"/>
      <c r="N82" s="655"/>
      <c r="O82" s="500"/>
      <c r="P82" s="500"/>
      <c r="Q82" s="116" t="str">
        <f>IF(ISERROR(VLOOKUP(O82,'GRADE CONVERSION'!$K$71:$L$88,2,FALSE)),"",VLOOKUP(O82,'GRADE CONVERSION'!$K$71:$L$88,2,FALSE))</f>
        <v/>
      </c>
      <c r="R82" s="641"/>
      <c r="S82" s="246"/>
      <c r="T82" s="641"/>
      <c r="U82" s="507" t="str">
        <f t="shared" si="34"/>
        <v/>
      </c>
      <c r="V82" s="641"/>
      <c r="W82" s="649"/>
      <c r="Y82" s="227">
        <f t="shared" si="36"/>
        <v>0</v>
      </c>
      <c r="Z82" s="95">
        <f t="shared" si="37"/>
        <v>0</v>
      </c>
      <c r="AA82" s="26" t="str">
        <f t="shared" si="38"/>
        <v/>
      </c>
      <c r="AB82" s="117">
        <f t="shared" si="39"/>
        <v>0</v>
      </c>
      <c r="AC82" s="96">
        <f t="shared" si="40"/>
        <v>0</v>
      </c>
      <c r="AD82" s="118" t="str">
        <f t="shared" si="41"/>
        <v>COMPLETE</v>
      </c>
      <c r="AE82" s="119" t="str">
        <f t="shared" si="42"/>
        <v/>
      </c>
      <c r="AF82" s="119" t="str">
        <f>IF(OR(ISERROR(VLOOKUP(L82,'GRADE CONVERSION'!$K$38:$N$55,4,FALSE)*AG82), ISBLANK(L82)), "", VLOOKUP(L82,'GRADE CONVERSION'!$K$38:$N$55,4,FALSE)*AG82)</f>
        <v/>
      </c>
      <c r="AG82" s="119">
        <f t="shared" si="43"/>
        <v>0</v>
      </c>
      <c r="AH82" s="120">
        <f t="shared" si="44"/>
        <v>0</v>
      </c>
      <c r="AI82" s="120">
        <f t="shared" si="45"/>
        <v>0</v>
      </c>
      <c r="AJ82" s="362" t="str">
        <f t="shared" si="46"/>
        <v/>
      </c>
      <c r="AK82" s="108">
        <f t="shared" si="47"/>
        <v>0</v>
      </c>
      <c r="AL82" s="121">
        <f t="shared" si="48"/>
        <v>0</v>
      </c>
      <c r="AM82" s="121" t="str">
        <f t="shared" si="49"/>
        <v/>
      </c>
      <c r="AN82" s="121" t="str">
        <f t="shared" si="50"/>
        <v/>
      </c>
      <c r="AO82" s="108"/>
      <c r="AP82" s="108"/>
      <c r="AQ82" s="54"/>
      <c r="AR82" s="54"/>
      <c r="AS82" s="54"/>
      <c r="AT82" s="272" t="s">
        <v>16174</v>
      </c>
      <c r="AU82" s="60" t="str">
        <f t="shared" si="51"/>
        <v/>
      </c>
      <c r="AV82" s="123">
        <f t="shared" si="52"/>
        <v>0</v>
      </c>
      <c r="AW82" s="54"/>
      <c r="AX82" s="54"/>
      <c r="BA82">
        <v>1</v>
      </c>
      <c r="BB82" s="643"/>
      <c r="BC82" s="643"/>
      <c r="BD82" s="643"/>
      <c r="BE82" s="643"/>
      <c r="BF82" s="574"/>
      <c r="BG82" s="574"/>
      <c r="BH82" s="574"/>
      <c r="BI82" s="574"/>
      <c r="BJ82" s="574"/>
      <c r="BK82" s="574"/>
      <c r="BL82" s="574"/>
      <c r="BM82" s="574"/>
      <c r="BN82" s="574"/>
      <c r="BO82" s="574"/>
      <c r="BP82" s="574"/>
      <c r="BQ82" s="574"/>
      <c r="BR82" s="574"/>
      <c r="BS82" s="574"/>
      <c r="BT82" s="574"/>
      <c r="BU82" s="574"/>
      <c r="BV82" s="574"/>
      <c r="BW82" s="574"/>
      <c r="BX82" s="574"/>
      <c r="BY82" s="574"/>
      <c r="BZ82" s="574"/>
      <c r="CA82" s="574"/>
      <c r="CB82" s="574"/>
      <c r="CC82" s="574"/>
      <c r="CD82" s="574"/>
      <c r="CE82" s="574"/>
      <c r="CF82" s="574"/>
      <c r="CG82" s="574"/>
      <c r="CH82" s="574"/>
      <c r="CI82" s="574"/>
      <c r="CJ82" s="574"/>
    </row>
    <row r="83" spans="1:88" ht="36.75" customHeight="1">
      <c r="A83" s="746"/>
      <c r="B83">
        <f t="shared" si="35"/>
        <v>0</v>
      </c>
      <c r="C83" s="245"/>
      <c r="D83" s="245"/>
      <c r="E83" s="246"/>
      <c r="F83" s="246"/>
      <c r="G83" s="299"/>
      <c r="H83" s="299"/>
      <c r="I83" s="246"/>
      <c r="J83" s="247"/>
      <c r="K83" s="654"/>
      <c r="L83" s="654"/>
      <c r="M83" s="654"/>
      <c r="N83" s="655"/>
      <c r="O83" s="500"/>
      <c r="P83" s="500"/>
      <c r="Q83" s="116" t="str">
        <f>IF(ISERROR(VLOOKUP(O83,'GRADE CONVERSION'!$K$71:$L$88,2,FALSE)),"",VLOOKUP(O83,'GRADE CONVERSION'!$K$71:$L$88,2,FALSE))</f>
        <v/>
      </c>
      <c r="R83" s="641"/>
      <c r="S83" s="246"/>
      <c r="T83" s="641"/>
      <c r="U83" s="507" t="str">
        <f t="shared" si="34"/>
        <v/>
      </c>
      <c r="V83" s="641"/>
      <c r="W83" s="649"/>
      <c r="Y83" s="227">
        <f t="shared" si="36"/>
        <v>0</v>
      </c>
      <c r="Z83" s="95">
        <f t="shared" si="37"/>
        <v>0</v>
      </c>
      <c r="AA83" s="26" t="str">
        <f t="shared" si="38"/>
        <v/>
      </c>
      <c r="AB83" s="117">
        <f t="shared" si="39"/>
        <v>0</v>
      </c>
      <c r="AC83" s="96">
        <f t="shared" si="40"/>
        <v>0</v>
      </c>
      <c r="AD83" s="118" t="str">
        <f t="shared" si="41"/>
        <v>COMPLETE</v>
      </c>
      <c r="AE83" s="119" t="str">
        <f t="shared" si="42"/>
        <v/>
      </c>
      <c r="AF83" s="119" t="str">
        <f>IF(OR(ISERROR(VLOOKUP(L83,'GRADE CONVERSION'!$K$38:$N$55,4,FALSE)*AG83), ISBLANK(L83)), "", VLOOKUP(L83,'GRADE CONVERSION'!$K$38:$N$55,4,FALSE)*AG83)</f>
        <v/>
      </c>
      <c r="AG83" s="119">
        <f t="shared" si="43"/>
        <v>0</v>
      </c>
      <c r="AH83" s="120">
        <f t="shared" si="44"/>
        <v>0</v>
      </c>
      <c r="AI83" s="120">
        <f t="shared" si="45"/>
        <v>0</v>
      </c>
      <c r="AJ83" s="362" t="str">
        <f t="shared" si="46"/>
        <v/>
      </c>
      <c r="AK83" s="108">
        <f t="shared" si="47"/>
        <v>0</v>
      </c>
      <c r="AL83" s="121">
        <f t="shared" si="48"/>
        <v>0</v>
      </c>
      <c r="AM83" s="121" t="str">
        <f t="shared" si="49"/>
        <v/>
      </c>
      <c r="AN83" s="121" t="str">
        <f t="shared" si="50"/>
        <v/>
      </c>
      <c r="AO83" s="108"/>
      <c r="AP83" s="108"/>
      <c r="AQ83" s="54"/>
      <c r="AR83" s="54"/>
      <c r="AS83" s="54"/>
      <c r="AT83" s="272" t="s">
        <v>16175</v>
      </c>
      <c r="AU83" s="60" t="str">
        <f t="shared" si="51"/>
        <v/>
      </c>
      <c r="AV83" s="123">
        <f t="shared" si="52"/>
        <v>0</v>
      </c>
      <c r="AW83" s="54"/>
      <c r="AX83" s="54"/>
      <c r="BA83">
        <v>1</v>
      </c>
      <c r="BB83" s="643"/>
      <c r="BC83" s="643"/>
      <c r="BD83" s="643"/>
      <c r="BE83" s="643"/>
      <c r="BF83" s="574"/>
      <c r="BG83" s="574"/>
      <c r="BH83" s="574"/>
      <c r="BI83" s="574"/>
      <c r="BJ83" s="574"/>
      <c r="BK83" s="574"/>
      <c r="BL83" s="574"/>
      <c r="BM83" s="574"/>
      <c r="BN83" s="574"/>
      <c r="BO83" s="574"/>
      <c r="BP83" s="574"/>
      <c r="BQ83" s="574"/>
      <c r="BR83" s="574"/>
      <c r="BS83" s="574"/>
      <c r="BT83" s="574"/>
      <c r="BU83" s="574"/>
      <c r="BV83" s="574"/>
      <c r="BW83" s="574"/>
      <c r="BX83" s="574"/>
      <c r="BY83" s="574"/>
      <c r="BZ83" s="574"/>
      <c r="CA83" s="574"/>
      <c r="CB83" s="574"/>
      <c r="CC83" s="574"/>
      <c r="CD83" s="574"/>
      <c r="CE83" s="574"/>
      <c r="CF83" s="574"/>
      <c r="CG83" s="574"/>
      <c r="CH83" s="574"/>
      <c r="CI83" s="574"/>
      <c r="CJ83" s="574"/>
    </row>
    <row r="84" spans="1:88" ht="36.75" customHeight="1">
      <c r="A84" s="746"/>
      <c r="B84">
        <f t="shared" si="35"/>
        <v>0</v>
      </c>
      <c r="C84" s="245"/>
      <c r="D84" s="245"/>
      <c r="E84" s="246"/>
      <c r="F84" s="246"/>
      <c r="G84" s="299"/>
      <c r="H84" s="299"/>
      <c r="I84" s="246"/>
      <c r="J84" s="247"/>
      <c r="K84" s="654"/>
      <c r="L84" s="654"/>
      <c r="M84" s="654"/>
      <c r="N84" s="655"/>
      <c r="O84" s="500"/>
      <c r="P84" s="500"/>
      <c r="Q84" s="116" t="str">
        <f>IF(ISERROR(VLOOKUP(O84,'GRADE CONVERSION'!$K$71:$L$88,2,FALSE)),"",VLOOKUP(O84,'GRADE CONVERSION'!$K$71:$L$88,2,FALSE))</f>
        <v/>
      </c>
      <c r="R84" s="641"/>
      <c r="S84" s="246"/>
      <c r="T84" s="641"/>
      <c r="U84" s="507" t="str">
        <f t="shared" si="34"/>
        <v/>
      </c>
      <c r="V84" s="641"/>
      <c r="W84" s="649"/>
      <c r="Y84" s="227">
        <f t="shared" si="36"/>
        <v>0</v>
      </c>
      <c r="Z84" s="95">
        <f t="shared" si="37"/>
        <v>0</v>
      </c>
      <c r="AA84" s="26" t="str">
        <f t="shared" si="38"/>
        <v/>
      </c>
      <c r="AB84" s="117">
        <f t="shared" si="39"/>
        <v>0</v>
      </c>
      <c r="AC84" s="96">
        <f t="shared" si="40"/>
        <v>0</v>
      </c>
      <c r="AD84" s="118" t="str">
        <f t="shared" si="41"/>
        <v>COMPLETE</v>
      </c>
      <c r="AE84" s="119" t="str">
        <f t="shared" si="42"/>
        <v/>
      </c>
      <c r="AF84" s="119" t="str">
        <f>IF(OR(ISERROR(VLOOKUP(L84,'GRADE CONVERSION'!$K$38:$N$55,4,FALSE)*AG84), ISBLANK(L84)), "", VLOOKUP(L84,'GRADE CONVERSION'!$K$38:$N$55,4,FALSE)*AG84)</f>
        <v/>
      </c>
      <c r="AG84" s="119">
        <f t="shared" si="43"/>
        <v>0</v>
      </c>
      <c r="AH84" s="120">
        <f t="shared" si="44"/>
        <v>0</v>
      </c>
      <c r="AI84" s="120">
        <f t="shared" si="45"/>
        <v>0</v>
      </c>
      <c r="AJ84" s="362" t="str">
        <f t="shared" si="46"/>
        <v/>
      </c>
      <c r="AK84" s="108">
        <f t="shared" si="47"/>
        <v>0</v>
      </c>
      <c r="AL84" s="121">
        <f t="shared" si="48"/>
        <v>0</v>
      </c>
      <c r="AM84" s="121" t="str">
        <f t="shared" si="49"/>
        <v/>
      </c>
      <c r="AN84" s="121" t="str">
        <f t="shared" si="50"/>
        <v/>
      </c>
      <c r="AO84" s="108"/>
      <c r="AP84" s="108"/>
      <c r="AQ84" s="54"/>
      <c r="AR84" s="54"/>
      <c r="AS84" s="54"/>
      <c r="AT84" s="272"/>
      <c r="AU84" s="60" t="str">
        <f t="shared" si="51"/>
        <v/>
      </c>
      <c r="AV84" s="123">
        <f t="shared" si="52"/>
        <v>0</v>
      </c>
      <c r="AW84" s="54"/>
      <c r="AX84" s="54"/>
      <c r="BA84">
        <v>1</v>
      </c>
      <c r="BB84" s="643"/>
      <c r="BC84" s="643"/>
      <c r="BD84" s="643"/>
      <c r="BE84" s="643"/>
      <c r="BF84" s="574"/>
      <c r="BG84" s="574"/>
      <c r="BH84" s="574"/>
      <c r="BI84" s="574"/>
      <c r="BJ84" s="574"/>
      <c r="BK84" s="574"/>
      <c r="BL84" s="574"/>
      <c r="BM84" s="574"/>
      <c r="BN84" s="574"/>
      <c r="BO84" s="574"/>
      <c r="BP84" s="574"/>
      <c r="BQ84" s="574"/>
      <c r="BR84" s="574"/>
      <c r="BS84" s="574"/>
      <c r="BT84" s="574"/>
      <c r="BU84" s="574"/>
      <c r="BV84" s="574"/>
      <c r="BW84" s="574"/>
      <c r="BX84" s="574"/>
      <c r="BY84" s="574"/>
      <c r="BZ84" s="574"/>
      <c r="CA84" s="574"/>
      <c r="CB84" s="574"/>
      <c r="CC84" s="574"/>
      <c r="CD84" s="574"/>
      <c r="CE84" s="574"/>
      <c r="CF84" s="574"/>
      <c r="CG84" s="574"/>
      <c r="CH84" s="574"/>
      <c r="CI84" s="574"/>
      <c r="CJ84" s="574"/>
    </row>
    <row r="85" spans="1:88" ht="36.75" customHeight="1">
      <c r="A85" s="746"/>
      <c r="B85">
        <f t="shared" si="35"/>
        <v>0</v>
      </c>
      <c r="C85" s="245"/>
      <c r="D85" s="245"/>
      <c r="E85" s="246"/>
      <c r="F85" s="246"/>
      <c r="G85" s="299"/>
      <c r="H85" s="299"/>
      <c r="I85" s="246"/>
      <c r="J85" s="247"/>
      <c r="K85" s="654"/>
      <c r="L85" s="654"/>
      <c r="M85" s="654"/>
      <c r="N85" s="655"/>
      <c r="O85" s="500"/>
      <c r="P85" s="500"/>
      <c r="Q85" s="116" t="str">
        <f>IF(ISERROR(VLOOKUP(O85,'GRADE CONVERSION'!$K$71:$L$88,2,FALSE)),"",VLOOKUP(O85,'GRADE CONVERSION'!$K$71:$L$88,2,FALSE))</f>
        <v/>
      </c>
      <c r="R85" s="641"/>
      <c r="S85" s="246"/>
      <c r="T85" s="641"/>
      <c r="U85" s="507" t="str">
        <f t="shared" si="34"/>
        <v/>
      </c>
      <c r="V85" s="641"/>
      <c r="W85" s="649"/>
      <c r="Y85" s="227">
        <f t="shared" si="36"/>
        <v>0</v>
      </c>
      <c r="Z85" s="95">
        <f t="shared" si="37"/>
        <v>0</v>
      </c>
      <c r="AA85" s="26" t="str">
        <f t="shared" si="38"/>
        <v/>
      </c>
      <c r="AB85" s="117">
        <f t="shared" si="39"/>
        <v>0</v>
      </c>
      <c r="AC85" s="96">
        <f t="shared" si="40"/>
        <v>0</v>
      </c>
      <c r="AD85" s="118" t="str">
        <f t="shared" si="41"/>
        <v>COMPLETE</v>
      </c>
      <c r="AE85" s="119" t="str">
        <f t="shared" si="42"/>
        <v/>
      </c>
      <c r="AF85" s="119" t="str">
        <f>IF(OR(ISERROR(VLOOKUP(L85,'GRADE CONVERSION'!$K$38:$N$55,4,FALSE)*AG85), ISBLANK(L85)), "", VLOOKUP(L85,'GRADE CONVERSION'!$K$38:$N$55,4,FALSE)*AG85)</f>
        <v/>
      </c>
      <c r="AG85" s="119">
        <f t="shared" si="43"/>
        <v>0</v>
      </c>
      <c r="AH85" s="120">
        <f t="shared" si="44"/>
        <v>0</v>
      </c>
      <c r="AI85" s="120">
        <f t="shared" si="45"/>
        <v>0</v>
      </c>
      <c r="AJ85" s="362" t="str">
        <f t="shared" si="46"/>
        <v/>
      </c>
      <c r="AK85" s="108">
        <f t="shared" si="47"/>
        <v>0</v>
      </c>
      <c r="AL85" s="121">
        <f t="shared" si="48"/>
        <v>0</v>
      </c>
      <c r="AM85" s="121" t="str">
        <f t="shared" si="49"/>
        <v/>
      </c>
      <c r="AN85" s="121" t="str">
        <f t="shared" si="50"/>
        <v/>
      </c>
      <c r="AO85" s="108"/>
      <c r="AP85" s="104"/>
      <c r="AQ85" s="104"/>
      <c r="AR85" s="104"/>
      <c r="AS85" s="54"/>
      <c r="AT85" s="272"/>
      <c r="AU85" s="60" t="str">
        <f t="shared" si="51"/>
        <v/>
      </c>
      <c r="AV85" s="123">
        <f t="shared" si="52"/>
        <v>0</v>
      </c>
      <c r="AW85" s="54"/>
      <c r="AX85" s="54"/>
      <c r="BA85">
        <v>1</v>
      </c>
      <c r="BB85" s="643"/>
      <c r="BC85" s="643"/>
      <c r="BD85" s="643"/>
      <c r="BE85" s="643"/>
      <c r="BF85" s="574"/>
      <c r="BG85" s="574"/>
      <c r="BH85" s="574"/>
      <c r="BI85" s="574"/>
      <c r="BJ85" s="574"/>
      <c r="BK85" s="574"/>
      <c r="BL85" s="574"/>
      <c r="BM85" s="574"/>
      <c r="BN85" s="574"/>
      <c r="BO85" s="574"/>
      <c r="BP85" s="574"/>
      <c r="BQ85" s="574"/>
      <c r="BR85" s="574"/>
      <c r="BS85" s="574"/>
      <c r="BT85" s="574"/>
      <c r="BU85" s="574"/>
      <c r="BV85" s="574"/>
      <c r="BW85" s="574"/>
      <c r="BX85" s="574"/>
      <c r="BY85" s="574"/>
      <c r="BZ85" s="574"/>
      <c r="CA85" s="574"/>
      <c r="CB85" s="574"/>
      <c r="CC85" s="574"/>
      <c r="CD85" s="574"/>
      <c r="CE85" s="574"/>
      <c r="CF85" s="574"/>
      <c r="CG85" s="574"/>
      <c r="CH85" s="574"/>
      <c r="CI85" s="574"/>
      <c r="CJ85" s="574"/>
    </row>
    <row r="86" spans="1:88" ht="36.75" customHeight="1">
      <c r="A86" s="746"/>
      <c r="B86">
        <f t="shared" si="35"/>
        <v>0</v>
      </c>
      <c r="C86" s="245"/>
      <c r="D86" s="245"/>
      <c r="E86" s="246"/>
      <c r="F86" s="246"/>
      <c r="G86" s="299"/>
      <c r="H86" s="299"/>
      <c r="I86" s="246"/>
      <c r="J86" s="247"/>
      <c r="K86" s="654"/>
      <c r="L86" s="654"/>
      <c r="M86" s="654"/>
      <c r="N86" s="655"/>
      <c r="O86" s="500"/>
      <c r="P86" s="500"/>
      <c r="Q86" s="116" t="str">
        <f>IF(ISERROR(VLOOKUP(O86,'GRADE CONVERSION'!$K$71:$L$88,2,FALSE)),"",VLOOKUP(O86,'GRADE CONVERSION'!$K$71:$L$88,2,FALSE))</f>
        <v/>
      </c>
      <c r="R86" s="641"/>
      <c r="S86" s="246"/>
      <c r="T86" s="641"/>
      <c r="U86" s="507" t="str">
        <f t="shared" si="34"/>
        <v/>
      </c>
      <c r="V86" s="641"/>
      <c r="W86" s="649"/>
      <c r="Y86" s="227">
        <f t="shared" si="36"/>
        <v>0</v>
      </c>
      <c r="Z86" s="95">
        <f t="shared" si="37"/>
        <v>0</v>
      </c>
      <c r="AA86" s="26" t="str">
        <f t="shared" si="38"/>
        <v/>
      </c>
      <c r="AB86" s="117">
        <f t="shared" si="39"/>
        <v>0</v>
      </c>
      <c r="AC86" s="96">
        <f t="shared" si="40"/>
        <v>0</v>
      </c>
      <c r="AD86" s="118" t="str">
        <f t="shared" si="41"/>
        <v>COMPLETE</v>
      </c>
      <c r="AE86" s="119" t="str">
        <f t="shared" si="42"/>
        <v/>
      </c>
      <c r="AF86" s="119" t="str">
        <f>IF(OR(ISERROR(VLOOKUP(L86,'GRADE CONVERSION'!$K$38:$N$55,4,FALSE)*AG86), ISBLANK(L86)), "", VLOOKUP(L86,'GRADE CONVERSION'!$K$38:$N$55,4,FALSE)*AG86)</f>
        <v/>
      </c>
      <c r="AG86" s="119">
        <f t="shared" si="43"/>
        <v>0</v>
      </c>
      <c r="AH86" s="120">
        <f t="shared" si="44"/>
        <v>0</v>
      </c>
      <c r="AI86" s="120">
        <f t="shared" si="45"/>
        <v>0</v>
      </c>
      <c r="AJ86" s="362" t="str">
        <f t="shared" si="46"/>
        <v/>
      </c>
      <c r="AK86" s="108">
        <f t="shared" si="47"/>
        <v>0</v>
      </c>
      <c r="AL86" s="121">
        <f t="shared" si="48"/>
        <v>0</v>
      </c>
      <c r="AM86" s="121" t="str">
        <f t="shared" si="49"/>
        <v/>
      </c>
      <c r="AN86" s="121" t="str">
        <f t="shared" si="50"/>
        <v/>
      </c>
      <c r="AO86" s="108"/>
      <c r="AP86" s="108"/>
      <c r="AQ86" s="54"/>
      <c r="AR86" s="54"/>
      <c r="AS86" s="54"/>
      <c r="AT86" s="272"/>
      <c r="AU86" s="60" t="str">
        <f t="shared" ref="AU86:AU149" si="53">IF(ISBLANK(E86),"",RIGHT(E86, 4)*1)</f>
        <v/>
      </c>
      <c r="AV86" s="123">
        <f t="shared" ref="AV86:AV149" si="54">D86</f>
        <v>0</v>
      </c>
      <c r="AW86" s="54"/>
      <c r="AX86" s="54"/>
      <c r="BA86">
        <v>1</v>
      </c>
      <c r="BB86" s="643"/>
      <c r="BC86" s="643"/>
      <c r="BD86" s="643"/>
      <c r="BE86" s="643"/>
      <c r="BF86" s="574"/>
      <c r="BG86" s="574"/>
      <c r="BH86" s="574"/>
      <c r="BI86" s="574"/>
      <c r="BJ86" s="574"/>
      <c r="BK86" s="574"/>
      <c r="BL86" s="574"/>
      <c r="BM86" s="574"/>
      <c r="BN86" s="574"/>
      <c r="BO86" s="574"/>
      <c r="BP86" s="574"/>
      <c r="BQ86" s="574"/>
      <c r="BR86" s="574"/>
      <c r="BS86" s="574"/>
      <c r="BT86" s="574"/>
      <c r="BU86" s="574"/>
      <c r="BV86" s="574"/>
      <c r="BW86" s="574"/>
      <c r="BX86" s="574"/>
      <c r="BY86" s="574"/>
      <c r="BZ86" s="574"/>
      <c r="CA86" s="574"/>
      <c r="CB86" s="574"/>
      <c r="CC86" s="574"/>
      <c r="CD86" s="574"/>
      <c r="CE86" s="574"/>
      <c r="CF86" s="574"/>
      <c r="CG86" s="574"/>
      <c r="CH86" s="574"/>
      <c r="CI86" s="574"/>
      <c r="CJ86" s="574"/>
    </row>
    <row r="87" spans="1:88" ht="36.75" customHeight="1">
      <c r="A87" s="746"/>
      <c r="B87">
        <f t="shared" si="35"/>
        <v>0</v>
      </c>
      <c r="C87" s="245"/>
      <c r="D87" s="245"/>
      <c r="E87" s="246"/>
      <c r="F87" s="246"/>
      <c r="G87" s="299"/>
      <c r="H87" s="299"/>
      <c r="I87" s="246"/>
      <c r="J87" s="247"/>
      <c r="K87" s="654"/>
      <c r="L87" s="654"/>
      <c r="M87" s="654"/>
      <c r="N87" s="655"/>
      <c r="O87" s="500"/>
      <c r="P87" s="500"/>
      <c r="Q87" s="116" t="str">
        <f>IF(ISERROR(VLOOKUP(O87,'GRADE CONVERSION'!$K$71:$L$88,2,FALSE)),"",VLOOKUP(O87,'GRADE CONVERSION'!$K$71:$L$88,2,FALSE))</f>
        <v/>
      </c>
      <c r="R87" s="641"/>
      <c r="S87" s="246"/>
      <c r="T87" s="641"/>
      <c r="U87" s="507" t="str">
        <f>IF(AND(AA87="", COUNTA(C87:P87)&gt;0),"COMPLETE", IF(AND(AA87&lt;&gt;""),AA87, ""))</f>
        <v/>
      </c>
      <c r="V87" s="641"/>
      <c r="W87" s="649"/>
      <c r="Y87" s="227">
        <f t="shared" si="36"/>
        <v>0</v>
      </c>
      <c r="Z87" s="95">
        <f t="shared" si="37"/>
        <v>0</v>
      </c>
      <c r="AA87" s="26" t="str">
        <f t="shared" si="38"/>
        <v/>
      </c>
      <c r="AB87" s="117">
        <f t="shared" si="39"/>
        <v>0</v>
      </c>
      <c r="AC87" s="96">
        <f t="shared" si="40"/>
        <v>0</v>
      </c>
      <c r="AD87" s="118" t="str">
        <f t="shared" si="41"/>
        <v>COMPLETE</v>
      </c>
      <c r="AE87" s="119" t="str">
        <f t="shared" si="42"/>
        <v/>
      </c>
      <c r="AF87" s="119" t="str">
        <f>IF(OR(ISERROR(VLOOKUP(L87,'GRADE CONVERSION'!$K$38:$N$55,4,FALSE)*AG87), ISBLANK(L87)), "", VLOOKUP(L87,'GRADE CONVERSION'!$K$38:$N$55,4,FALSE)*AG87)</f>
        <v/>
      </c>
      <c r="AG87" s="119">
        <f t="shared" si="43"/>
        <v>0</v>
      </c>
      <c r="AH87" s="120">
        <f t="shared" si="44"/>
        <v>0</v>
      </c>
      <c r="AI87" s="120">
        <f t="shared" si="45"/>
        <v>0</v>
      </c>
      <c r="AJ87" s="362" t="str">
        <f t="shared" si="46"/>
        <v/>
      </c>
      <c r="AK87" s="108">
        <f t="shared" si="47"/>
        <v>0</v>
      </c>
      <c r="AL87" s="121">
        <f t="shared" si="48"/>
        <v>0</v>
      </c>
      <c r="AM87" s="121" t="str">
        <f t="shared" si="49"/>
        <v/>
      </c>
      <c r="AN87" s="121" t="str">
        <f t="shared" si="50"/>
        <v/>
      </c>
      <c r="AO87" s="108"/>
      <c r="AP87" s="108"/>
      <c r="AQ87" s="54"/>
      <c r="AR87" s="54"/>
      <c r="AS87" s="54"/>
      <c r="AU87" s="60" t="str">
        <f t="shared" si="53"/>
        <v/>
      </c>
      <c r="AV87" s="123">
        <f t="shared" si="54"/>
        <v>0</v>
      </c>
      <c r="AW87" s="54"/>
      <c r="AX87" s="54"/>
      <c r="BA87">
        <v>1</v>
      </c>
      <c r="BB87" s="643"/>
      <c r="BC87" s="643"/>
      <c r="BD87" s="643"/>
      <c r="BE87" s="643"/>
      <c r="BF87" s="574"/>
      <c r="BG87" s="574"/>
      <c r="BH87" s="574"/>
      <c r="BI87" s="574"/>
      <c r="BJ87" s="574"/>
      <c r="BK87" s="574"/>
      <c r="BL87" s="574"/>
      <c r="BM87" s="574"/>
      <c r="BN87" s="574"/>
      <c r="BO87" s="574"/>
      <c r="BP87" s="574"/>
      <c r="BQ87" s="574"/>
      <c r="BR87" s="574"/>
      <c r="BS87" s="574"/>
      <c r="BT87" s="574"/>
      <c r="BU87" s="574"/>
      <c r="BV87" s="574"/>
      <c r="BW87" s="574"/>
      <c r="BX87" s="574"/>
      <c r="BY87" s="574"/>
      <c r="BZ87" s="574"/>
      <c r="CA87" s="574"/>
      <c r="CB87" s="574"/>
      <c r="CC87" s="574"/>
      <c r="CD87" s="574"/>
      <c r="CE87" s="574"/>
      <c r="CF87" s="574"/>
      <c r="CG87" s="574"/>
      <c r="CH87" s="574"/>
      <c r="CI87" s="574"/>
      <c r="CJ87" s="574"/>
    </row>
    <row r="88" spans="1:88" ht="36.75" customHeight="1">
      <c r="A88" s="746"/>
      <c r="B88">
        <f t="shared" si="35"/>
        <v>0</v>
      </c>
      <c r="C88" s="245"/>
      <c r="D88" s="245"/>
      <c r="E88" s="246"/>
      <c r="F88" s="246"/>
      <c r="G88" s="299"/>
      <c r="H88" s="299"/>
      <c r="I88" s="246"/>
      <c r="J88" s="247"/>
      <c r="K88" s="654"/>
      <c r="L88" s="654"/>
      <c r="M88" s="654"/>
      <c r="N88" s="655"/>
      <c r="O88" s="500"/>
      <c r="P88" s="500"/>
      <c r="Q88" s="116" t="str">
        <f>IF(ISERROR(VLOOKUP(O88,'GRADE CONVERSION'!$K$71:$L$88,2,FALSE)),"",VLOOKUP(O88,'GRADE CONVERSION'!$K$71:$L$88,2,FALSE))</f>
        <v/>
      </c>
      <c r="R88" s="641"/>
      <c r="S88" s="246"/>
      <c r="T88" s="641"/>
      <c r="U88" s="507" t="str">
        <f t="shared" si="34"/>
        <v/>
      </c>
      <c r="V88" s="641"/>
      <c r="W88" s="649"/>
      <c r="Y88" s="227">
        <f t="shared" si="36"/>
        <v>0</v>
      </c>
      <c r="Z88" s="95">
        <f t="shared" si="37"/>
        <v>0</v>
      </c>
      <c r="AA88" s="26" t="str">
        <f t="shared" si="38"/>
        <v/>
      </c>
      <c r="AB88" s="117">
        <f t="shared" si="39"/>
        <v>0</v>
      </c>
      <c r="AC88" s="96">
        <f t="shared" si="40"/>
        <v>0</v>
      </c>
      <c r="AD88" s="118" t="str">
        <f t="shared" si="41"/>
        <v>COMPLETE</v>
      </c>
      <c r="AE88" s="119" t="str">
        <f t="shared" si="42"/>
        <v/>
      </c>
      <c r="AF88" s="119" t="str">
        <f>IF(OR(ISERROR(VLOOKUP(L88,'GRADE CONVERSION'!$K$38:$N$55,4,FALSE)*AG88), ISBLANK(L88)), "", VLOOKUP(L88,'GRADE CONVERSION'!$K$38:$N$55,4,FALSE)*AG88)</f>
        <v/>
      </c>
      <c r="AG88" s="119">
        <f t="shared" si="43"/>
        <v>0</v>
      </c>
      <c r="AH88" s="120">
        <f t="shared" si="44"/>
        <v>0</v>
      </c>
      <c r="AI88" s="120">
        <f t="shared" si="45"/>
        <v>0</v>
      </c>
      <c r="AJ88" s="362" t="str">
        <f t="shared" si="46"/>
        <v/>
      </c>
      <c r="AK88" s="108">
        <f t="shared" si="47"/>
        <v>0</v>
      </c>
      <c r="AL88" s="121">
        <f t="shared" si="48"/>
        <v>0</v>
      </c>
      <c r="AM88" s="121" t="str">
        <f t="shared" si="49"/>
        <v/>
      </c>
      <c r="AN88" s="121" t="str">
        <f t="shared" si="50"/>
        <v/>
      </c>
      <c r="AO88" s="108"/>
      <c r="AP88" s="108"/>
      <c r="AQ88" s="54"/>
      <c r="AR88" s="54"/>
      <c r="AS88" s="54"/>
      <c r="AU88" s="60" t="str">
        <f t="shared" si="53"/>
        <v/>
      </c>
      <c r="AV88" s="123">
        <f t="shared" si="54"/>
        <v>0</v>
      </c>
      <c r="AW88" s="54"/>
      <c r="AX88" s="54"/>
      <c r="BA88">
        <v>1</v>
      </c>
      <c r="BB88" s="643"/>
      <c r="BC88" s="643"/>
      <c r="BD88" s="643"/>
      <c r="BE88" s="643"/>
      <c r="BF88" s="574"/>
      <c r="BG88" s="574"/>
      <c r="BH88" s="574"/>
      <c r="BI88" s="574"/>
      <c r="BJ88" s="574"/>
      <c r="BK88" s="574"/>
      <c r="BL88" s="574"/>
      <c r="BM88" s="574"/>
      <c r="BN88" s="574"/>
      <c r="BO88" s="574"/>
      <c r="BP88" s="574"/>
      <c r="BQ88" s="574"/>
      <c r="BR88" s="574"/>
      <c r="BS88" s="574"/>
      <c r="BT88" s="574"/>
      <c r="BU88" s="574"/>
      <c r="BV88" s="574"/>
      <c r="BW88" s="574"/>
      <c r="BX88" s="574"/>
      <c r="BY88" s="574"/>
      <c r="BZ88" s="574"/>
      <c r="CA88" s="574"/>
      <c r="CB88" s="574"/>
      <c r="CC88" s="574"/>
      <c r="CD88" s="574"/>
      <c r="CE88" s="574"/>
      <c r="CF88" s="574"/>
      <c r="CG88" s="574"/>
      <c r="CH88" s="574"/>
      <c r="CI88" s="574"/>
      <c r="CJ88" s="574"/>
    </row>
    <row r="89" spans="1:88" ht="36.75" customHeight="1">
      <c r="A89" s="746"/>
      <c r="B89">
        <f t="shared" si="35"/>
        <v>0</v>
      </c>
      <c r="C89" s="245"/>
      <c r="D89" s="245"/>
      <c r="E89" s="246"/>
      <c r="F89" s="246"/>
      <c r="G89" s="299"/>
      <c r="H89" s="299"/>
      <c r="I89" s="246"/>
      <c r="J89" s="247"/>
      <c r="K89" s="654"/>
      <c r="L89" s="654"/>
      <c r="M89" s="654"/>
      <c r="N89" s="655"/>
      <c r="O89" s="500"/>
      <c r="P89" s="500"/>
      <c r="Q89" s="116" t="str">
        <f>IF(ISERROR(VLOOKUP(O89,'GRADE CONVERSION'!$K$71:$L$88,2,FALSE)),"",VLOOKUP(O89,'GRADE CONVERSION'!$K$71:$L$88,2,FALSE))</f>
        <v/>
      </c>
      <c r="R89" s="641"/>
      <c r="S89" s="246"/>
      <c r="T89" s="641"/>
      <c r="U89" s="507" t="str">
        <f t="shared" si="34"/>
        <v/>
      </c>
      <c r="V89" s="641"/>
      <c r="W89" s="649"/>
      <c r="Y89" s="227">
        <f t="shared" si="36"/>
        <v>0</v>
      </c>
      <c r="Z89" s="95">
        <f t="shared" si="37"/>
        <v>0</v>
      </c>
      <c r="AA89" s="26" t="str">
        <f t="shared" si="38"/>
        <v/>
      </c>
      <c r="AB89" s="117">
        <f t="shared" si="39"/>
        <v>0</v>
      </c>
      <c r="AC89" s="96">
        <f t="shared" si="40"/>
        <v>0</v>
      </c>
      <c r="AD89" s="118" t="str">
        <f t="shared" si="41"/>
        <v>COMPLETE</v>
      </c>
      <c r="AE89" s="119" t="str">
        <f t="shared" si="42"/>
        <v/>
      </c>
      <c r="AF89" s="119" t="str">
        <f>IF(OR(ISERROR(VLOOKUP(L89,'GRADE CONVERSION'!$K$38:$N$55,4,FALSE)*AG89), ISBLANK(L89)), "", VLOOKUP(L89,'GRADE CONVERSION'!$K$38:$N$55,4,FALSE)*AG89)</f>
        <v/>
      </c>
      <c r="AG89" s="119">
        <f t="shared" si="43"/>
        <v>0</v>
      </c>
      <c r="AH89" s="120">
        <f t="shared" si="44"/>
        <v>0</v>
      </c>
      <c r="AI89" s="120">
        <f t="shared" si="45"/>
        <v>0</v>
      </c>
      <c r="AJ89" s="362" t="str">
        <f t="shared" si="46"/>
        <v/>
      </c>
      <c r="AK89" s="108">
        <f t="shared" si="47"/>
        <v>0</v>
      </c>
      <c r="AL89" s="121">
        <f t="shared" si="48"/>
        <v>0</v>
      </c>
      <c r="AM89" s="121" t="str">
        <f t="shared" si="49"/>
        <v/>
      </c>
      <c r="AN89" s="121" t="str">
        <f t="shared" si="50"/>
        <v/>
      </c>
      <c r="AO89" s="108"/>
      <c r="AP89" s="108"/>
      <c r="AQ89" s="54"/>
      <c r="AR89" s="54"/>
      <c r="AS89" s="54"/>
      <c r="AU89" s="60" t="str">
        <f t="shared" si="53"/>
        <v/>
      </c>
      <c r="AV89" s="123">
        <f t="shared" si="54"/>
        <v>0</v>
      </c>
      <c r="AW89" s="54"/>
      <c r="AX89" s="54"/>
      <c r="BA89">
        <v>1</v>
      </c>
      <c r="BB89" s="643"/>
      <c r="BC89" s="643"/>
      <c r="BD89" s="643"/>
      <c r="BE89" s="643"/>
      <c r="BF89" s="574"/>
      <c r="BG89" s="574"/>
      <c r="BH89" s="574"/>
      <c r="BI89" s="574"/>
      <c r="BJ89" s="574"/>
      <c r="BK89" s="574"/>
      <c r="BL89" s="574"/>
      <c r="BM89" s="574"/>
      <c r="BN89" s="574"/>
      <c r="BO89" s="574"/>
      <c r="BP89" s="574"/>
      <c r="BQ89" s="574"/>
      <c r="BR89" s="574"/>
      <c r="BS89" s="574"/>
      <c r="BT89" s="574"/>
      <c r="BU89" s="574"/>
      <c r="BV89" s="574"/>
      <c r="BW89" s="574"/>
      <c r="BX89" s="574"/>
      <c r="BY89" s="574"/>
      <c r="BZ89" s="574"/>
      <c r="CA89" s="574"/>
      <c r="CB89" s="574"/>
      <c r="CC89" s="574"/>
      <c r="CD89" s="574"/>
      <c r="CE89" s="574"/>
      <c r="CF89" s="574"/>
      <c r="CG89" s="574"/>
      <c r="CH89" s="574"/>
      <c r="CI89" s="574"/>
      <c r="CJ89" s="574"/>
    </row>
    <row r="90" spans="1:88" ht="36.75" customHeight="1">
      <c r="A90" s="746"/>
      <c r="B90">
        <f t="shared" si="35"/>
        <v>0</v>
      </c>
      <c r="C90" s="245"/>
      <c r="D90" s="245"/>
      <c r="E90" s="246"/>
      <c r="F90" s="246"/>
      <c r="G90" s="299"/>
      <c r="H90" s="299"/>
      <c r="I90" s="246"/>
      <c r="J90" s="247"/>
      <c r="K90" s="654"/>
      <c r="L90" s="654"/>
      <c r="M90" s="654"/>
      <c r="N90" s="655"/>
      <c r="O90" s="500"/>
      <c r="P90" s="500"/>
      <c r="Q90" s="116" t="str">
        <f>IF(ISERROR(VLOOKUP(O90,'GRADE CONVERSION'!$K$71:$L$88,2,FALSE)),"",VLOOKUP(O90,'GRADE CONVERSION'!$K$71:$L$88,2,FALSE))</f>
        <v/>
      </c>
      <c r="R90" s="641"/>
      <c r="S90" s="246"/>
      <c r="T90" s="641"/>
      <c r="U90" s="507" t="str">
        <f t="shared" si="34"/>
        <v/>
      </c>
      <c r="V90" s="641"/>
      <c r="W90" s="649"/>
      <c r="Y90" s="227">
        <f t="shared" si="36"/>
        <v>0</v>
      </c>
      <c r="Z90" s="95">
        <f t="shared" si="37"/>
        <v>0</v>
      </c>
      <c r="AA90" s="26" t="str">
        <f t="shared" si="38"/>
        <v/>
      </c>
      <c r="AB90" s="117">
        <f t="shared" si="39"/>
        <v>0</v>
      </c>
      <c r="AC90" s="96">
        <f t="shared" si="40"/>
        <v>0</v>
      </c>
      <c r="AD90" s="118" t="str">
        <f t="shared" si="41"/>
        <v>COMPLETE</v>
      </c>
      <c r="AE90" s="119" t="str">
        <f t="shared" si="42"/>
        <v/>
      </c>
      <c r="AF90" s="119" t="str">
        <f>IF(OR(ISERROR(VLOOKUP(L90,'GRADE CONVERSION'!$K$38:$N$55,4,FALSE)*AG90), ISBLANK(L90)), "", VLOOKUP(L90,'GRADE CONVERSION'!$K$38:$N$55,4,FALSE)*AG90)</f>
        <v/>
      </c>
      <c r="AG90" s="119">
        <f t="shared" si="43"/>
        <v>0</v>
      </c>
      <c r="AH90" s="120">
        <f t="shared" si="44"/>
        <v>0</v>
      </c>
      <c r="AI90" s="120">
        <f t="shared" si="45"/>
        <v>0</v>
      </c>
      <c r="AJ90" s="362" t="str">
        <f t="shared" si="46"/>
        <v/>
      </c>
      <c r="AK90" s="108">
        <f t="shared" si="47"/>
        <v>0</v>
      </c>
      <c r="AL90" s="121">
        <f t="shared" si="48"/>
        <v>0</v>
      </c>
      <c r="AM90" s="121" t="str">
        <f t="shared" si="49"/>
        <v/>
      </c>
      <c r="AN90" s="121" t="str">
        <f t="shared" si="50"/>
        <v/>
      </c>
      <c r="AO90" s="108"/>
      <c r="AP90" s="108"/>
      <c r="AQ90" s="54"/>
      <c r="AR90" s="54"/>
      <c r="AS90" s="54"/>
      <c r="AT90" s="54"/>
      <c r="AU90" s="60" t="str">
        <f t="shared" si="53"/>
        <v/>
      </c>
      <c r="AV90" s="123">
        <f t="shared" si="54"/>
        <v>0</v>
      </c>
      <c r="AW90" s="54"/>
      <c r="AX90" s="54"/>
      <c r="BA90">
        <v>1</v>
      </c>
      <c r="BB90" s="643"/>
      <c r="BC90" s="643"/>
      <c r="BD90" s="643"/>
      <c r="BE90" s="643"/>
      <c r="BF90" s="574"/>
      <c r="BG90" s="574"/>
      <c r="BH90" s="574"/>
      <c r="BI90" s="574"/>
      <c r="BJ90" s="574"/>
      <c r="BK90" s="574"/>
      <c r="BL90" s="574"/>
      <c r="BM90" s="574"/>
      <c r="BN90" s="574"/>
      <c r="BO90" s="574"/>
      <c r="BP90" s="574"/>
      <c r="BQ90" s="574"/>
      <c r="BR90" s="574"/>
      <c r="BS90" s="574"/>
      <c r="BT90" s="574"/>
      <c r="BU90" s="574"/>
      <c r="BV90" s="574"/>
      <c r="BW90" s="574"/>
      <c r="BX90" s="574"/>
      <c r="BY90" s="574"/>
      <c r="BZ90" s="574"/>
      <c r="CA90" s="574"/>
      <c r="CB90" s="574"/>
      <c r="CC90" s="574"/>
      <c r="CD90" s="574"/>
      <c r="CE90" s="574"/>
      <c r="CF90" s="574"/>
      <c r="CG90" s="574"/>
      <c r="CH90" s="574"/>
      <c r="CI90" s="574"/>
      <c r="CJ90" s="574"/>
    </row>
    <row r="91" spans="1:88" ht="36.75" customHeight="1">
      <c r="A91" s="746"/>
      <c r="B91">
        <f t="shared" si="35"/>
        <v>0</v>
      </c>
      <c r="C91" s="245"/>
      <c r="D91" s="245"/>
      <c r="E91" s="246"/>
      <c r="F91" s="246"/>
      <c r="G91" s="299"/>
      <c r="H91" s="299"/>
      <c r="I91" s="246"/>
      <c r="J91" s="247"/>
      <c r="K91" s="654"/>
      <c r="L91" s="654"/>
      <c r="M91" s="654"/>
      <c r="N91" s="655"/>
      <c r="O91" s="500"/>
      <c r="P91" s="500"/>
      <c r="Q91" s="116" t="str">
        <f>IF(ISERROR(VLOOKUP(O91,'GRADE CONVERSION'!$K$71:$L$88,2,FALSE)),"",VLOOKUP(O91,'GRADE CONVERSION'!$K$71:$L$88,2,FALSE))</f>
        <v/>
      </c>
      <c r="R91" s="641"/>
      <c r="S91" s="246"/>
      <c r="T91" s="641"/>
      <c r="U91" s="507" t="str">
        <f t="shared" si="34"/>
        <v/>
      </c>
      <c r="V91" s="641"/>
      <c r="W91" s="649"/>
      <c r="Y91" s="227">
        <f t="shared" si="36"/>
        <v>0</v>
      </c>
      <c r="Z91" s="95">
        <f t="shared" si="37"/>
        <v>0</v>
      </c>
      <c r="AA91" s="26" t="str">
        <f t="shared" si="38"/>
        <v/>
      </c>
      <c r="AB91" s="117">
        <f t="shared" si="39"/>
        <v>0</v>
      </c>
      <c r="AC91" s="96">
        <f t="shared" si="40"/>
        <v>0</v>
      </c>
      <c r="AD91" s="118" t="str">
        <f t="shared" si="41"/>
        <v>COMPLETE</v>
      </c>
      <c r="AE91" s="119" t="str">
        <f t="shared" si="42"/>
        <v/>
      </c>
      <c r="AF91" s="119" t="str">
        <f>IF(OR(ISERROR(VLOOKUP(L91,'GRADE CONVERSION'!$K$38:$N$55,4,FALSE)*AG91), ISBLANK(L91)), "", VLOOKUP(L91,'GRADE CONVERSION'!$K$38:$N$55,4,FALSE)*AG91)</f>
        <v/>
      </c>
      <c r="AG91" s="119">
        <f t="shared" si="43"/>
        <v>0</v>
      </c>
      <c r="AH91" s="120">
        <f t="shared" si="44"/>
        <v>0</v>
      </c>
      <c r="AI91" s="120">
        <f t="shared" si="45"/>
        <v>0</v>
      </c>
      <c r="AJ91" s="362" t="str">
        <f t="shared" si="46"/>
        <v/>
      </c>
      <c r="AK91" s="108">
        <f t="shared" si="47"/>
        <v>0</v>
      </c>
      <c r="AL91" s="121">
        <f t="shared" si="48"/>
        <v>0</v>
      </c>
      <c r="AM91" s="121" t="str">
        <f t="shared" si="49"/>
        <v/>
      </c>
      <c r="AN91" s="121" t="str">
        <f t="shared" si="50"/>
        <v/>
      </c>
      <c r="AO91" s="108"/>
      <c r="AP91" s="108"/>
      <c r="AQ91" s="54"/>
      <c r="AR91" s="54"/>
      <c r="AS91" s="54"/>
      <c r="AT91" s="54"/>
      <c r="AU91" s="60" t="str">
        <f t="shared" si="53"/>
        <v/>
      </c>
      <c r="AV91" s="123">
        <f t="shared" si="54"/>
        <v>0</v>
      </c>
      <c r="AW91" s="54"/>
      <c r="AX91" s="54"/>
      <c r="BA91">
        <v>1</v>
      </c>
      <c r="BB91" s="643"/>
      <c r="BC91" s="643"/>
      <c r="BD91" s="643"/>
      <c r="BE91" s="643"/>
      <c r="BF91" s="574"/>
      <c r="BG91" s="574"/>
      <c r="BH91" s="574"/>
      <c r="BI91" s="574"/>
      <c r="BJ91" s="574"/>
      <c r="BK91" s="574"/>
      <c r="BL91" s="574"/>
      <c r="BM91" s="574"/>
      <c r="BN91" s="574"/>
      <c r="BO91" s="574"/>
      <c r="BP91" s="574"/>
      <c r="BQ91" s="574"/>
      <c r="BR91" s="574"/>
      <c r="BS91" s="574"/>
      <c r="BT91" s="574"/>
      <c r="BU91" s="574"/>
      <c r="BV91" s="574"/>
      <c r="BW91" s="574"/>
      <c r="BX91" s="574"/>
      <c r="BY91" s="574"/>
      <c r="BZ91" s="574"/>
      <c r="CA91" s="574"/>
      <c r="CB91" s="574"/>
      <c r="CC91" s="574"/>
      <c r="CD91" s="574"/>
      <c r="CE91" s="574"/>
      <c r="CF91" s="574"/>
      <c r="CG91" s="574"/>
      <c r="CH91" s="574"/>
      <c r="CI91" s="574"/>
      <c r="CJ91" s="574"/>
    </row>
    <row r="92" spans="1:88" ht="36.75" customHeight="1">
      <c r="A92" s="746"/>
      <c r="B92">
        <f t="shared" si="35"/>
        <v>0</v>
      </c>
      <c r="C92" s="245"/>
      <c r="D92" s="245"/>
      <c r="E92" s="246"/>
      <c r="F92" s="246"/>
      <c r="G92" s="299"/>
      <c r="H92" s="299"/>
      <c r="I92" s="246"/>
      <c r="J92" s="247"/>
      <c r="K92" s="654"/>
      <c r="L92" s="654"/>
      <c r="M92" s="654"/>
      <c r="N92" s="655"/>
      <c r="O92" s="500"/>
      <c r="P92" s="500"/>
      <c r="Q92" s="116" t="str">
        <f>IF(ISERROR(VLOOKUP(O92,'GRADE CONVERSION'!$K$71:$L$88,2,FALSE)),"",VLOOKUP(O92,'GRADE CONVERSION'!$K$71:$L$88,2,FALSE))</f>
        <v/>
      </c>
      <c r="R92" s="641"/>
      <c r="S92" s="246"/>
      <c r="T92" s="641"/>
      <c r="U92" s="507" t="str">
        <f t="shared" si="34"/>
        <v/>
      </c>
      <c r="V92" s="641"/>
      <c r="W92" s="649"/>
      <c r="Y92" s="227">
        <f t="shared" si="36"/>
        <v>0</v>
      </c>
      <c r="Z92" s="95">
        <f t="shared" si="37"/>
        <v>0</v>
      </c>
      <c r="AA92" s="26" t="str">
        <f t="shared" si="38"/>
        <v/>
      </c>
      <c r="AB92" s="117">
        <f t="shared" si="39"/>
        <v>0</v>
      </c>
      <c r="AC92" s="96">
        <f t="shared" si="40"/>
        <v>0</v>
      </c>
      <c r="AD92" s="118" t="str">
        <f t="shared" si="41"/>
        <v>COMPLETE</v>
      </c>
      <c r="AE92" s="119" t="str">
        <f t="shared" si="42"/>
        <v/>
      </c>
      <c r="AF92" s="119" t="str">
        <f>IF(OR(ISERROR(VLOOKUP(L92,'GRADE CONVERSION'!$K$38:$N$55,4,FALSE)*AG92), ISBLANK(L92)), "", VLOOKUP(L92,'GRADE CONVERSION'!$K$38:$N$55,4,FALSE)*AG92)</f>
        <v/>
      </c>
      <c r="AG92" s="119">
        <f t="shared" si="43"/>
        <v>0</v>
      </c>
      <c r="AH92" s="120">
        <f t="shared" si="44"/>
        <v>0</v>
      </c>
      <c r="AI92" s="120">
        <f t="shared" si="45"/>
        <v>0</v>
      </c>
      <c r="AJ92" s="362" t="str">
        <f t="shared" si="46"/>
        <v/>
      </c>
      <c r="AK92" s="108">
        <f t="shared" si="47"/>
        <v>0</v>
      </c>
      <c r="AL92" s="121">
        <f t="shared" si="48"/>
        <v>0</v>
      </c>
      <c r="AM92" s="121" t="str">
        <f t="shared" si="49"/>
        <v/>
      </c>
      <c r="AN92" s="121" t="str">
        <f t="shared" si="50"/>
        <v/>
      </c>
      <c r="AO92" s="108"/>
      <c r="AP92" s="108"/>
      <c r="AQ92" s="54"/>
      <c r="AR92" s="54"/>
      <c r="AS92" s="54"/>
      <c r="AT92" s="54"/>
      <c r="AU92" s="60" t="str">
        <f t="shared" si="53"/>
        <v/>
      </c>
      <c r="AV92" s="123">
        <f t="shared" si="54"/>
        <v>0</v>
      </c>
      <c r="AW92" s="54"/>
      <c r="AX92" s="54"/>
      <c r="BA92">
        <v>1</v>
      </c>
      <c r="BB92" s="643"/>
      <c r="BC92" s="643"/>
      <c r="BD92" s="643"/>
      <c r="BE92" s="643"/>
      <c r="BF92" s="574"/>
      <c r="BG92" s="574"/>
      <c r="BH92" s="574"/>
      <c r="BI92" s="574"/>
      <c r="BJ92" s="574"/>
      <c r="BK92" s="574"/>
      <c r="BL92" s="574"/>
      <c r="BM92" s="574"/>
      <c r="BN92" s="574"/>
      <c r="BO92" s="574"/>
      <c r="BP92" s="574"/>
      <c r="BQ92" s="574"/>
      <c r="BR92" s="574"/>
      <c r="BS92" s="574"/>
      <c r="BT92" s="574"/>
      <c r="BU92" s="574"/>
      <c r="BV92" s="574"/>
      <c r="BW92" s="574"/>
      <c r="BX92" s="574"/>
      <c r="BY92" s="574"/>
      <c r="BZ92" s="574"/>
      <c r="CA92" s="574"/>
      <c r="CB92" s="574"/>
      <c r="CC92" s="574"/>
      <c r="CD92" s="574"/>
      <c r="CE92" s="574"/>
      <c r="CF92" s="574"/>
      <c r="CG92" s="574"/>
      <c r="CH92" s="574"/>
      <c r="CI92" s="574"/>
      <c r="CJ92" s="574"/>
    </row>
    <row r="93" spans="1:88" ht="36.75" customHeight="1">
      <c r="A93" s="746"/>
      <c r="B93">
        <f t="shared" si="35"/>
        <v>0</v>
      </c>
      <c r="C93" s="245"/>
      <c r="D93" s="245"/>
      <c r="E93" s="246"/>
      <c r="F93" s="246"/>
      <c r="G93" s="299"/>
      <c r="H93" s="299"/>
      <c r="I93" s="246"/>
      <c r="J93" s="247"/>
      <c r="K93" s="654"/>
      <c r="L93" s="654"/>
      <c r="M93" s="654"/>
      <c r="N93" s="655"/>
      <c r="O93" s="500"/>
      <c r="P93" s="500"/>
      <c r="Q93" s="116" t="str">
        <f>IF(ISERROR(VLOOKUP(O93,'GRADE CONVERSION'!$K$71:$L$88,2,FALSE)),"",VLOOKUP(O93,'GRADE CONVERSION'!$K$71:$L$88,2,FALSE))</f>
        <v/>
      </c>
      <c r="R93" s="641"/>
      <c r="S93" s="246"/>
      <c r="T93" s="641"/>
      <c r="U93" s="507" t="str">
        <f t="shared" si="34"/>
        <v/>
      </c>
      <c r="V93" s="641"/>
      <c r="W93" s="649"/>
      <c r="Y93" s="227">
        <f t="shared" si="36"/>
        <v>0</v>
      </c>
      <c r="Z93" s="95">
        <f t="shared" si="37"/>
        <v>0</v>
      </c>
      <c r="AA93" s="26" t="str">
        <f t="shared" si="38"/>
        <v/>
      </c>
      <c r="AB93" s="117">
        <f t="shared" si="39"/>
        <v>0</v>
      </c>
      <c r="AC93" s="96">
        <f t="shared" si="40"/>
        <v>0</v>
      </c>
      <c r="AD93" s="118" t="str">
        <f t="shared" si="41"/>
        <v>COMPLETE</v>
      </c>
      <c r="AE93" s="119" t="str">
        <f t="shared" si="42"/>
        <v/>
      </c>
      <c r="AF93" s="119" t="str">
        <f>IF(OR(ISERROR(VLOOKUP(L93,'GRADE CONVERSION'!$K$38:$N$55,4,FALSE)*AG93), ISBLANK(L93)), "", VLOOKUP(L93,'GRADE CONVERSION'!$K$38:$N$55,4,FALSE)*AG93)</f>
        <v/>
      </c>
      <c r="AG93" s="119">
        <f t="shared" si="43"/>
        <v>0</v>
      </c>
      <c r="AH93" s="120">
        <f t="shared" si="44"/>
        <v>0</v>
      </c>
      <c r="AI93" s="120">
        <f t="shared" si="45"/>
        <v>0</v>
      </c>
      <c r="AJ93" s="362" t="str">
        <f t="shared" si="46"/>
        <v/>
      </c>
      <c r="AK93" s="108">
        <f t="shared" si="47"/>
        <v>0</v>
      </c>
      <c r="AL93" s="121">
        <f t="shared" si="48"/>
        <v>0</v>
      </c>
      <c r="AM93" s="121" t="str">
        <f t="shared" si="49"/>
        <v/>
      </c>
      <c r="AN93" s="121" t="str">
        <f t="shared" si="50"/>
        <v/>
      </c>
      <c r="AO93" s="108"/>
      <c r="AP93" s="108"/>
      <c r="AQ93" s="54"/>
      <c r="AR93" s="54"/>
      <c r="AS93" s="54"/>
      <c r="AT93" s="54"/>
      <c r="AU93" s="60" t="str">
        <f t="shared" si="53"/>
        <v/>
      </c>
      <c r="AV93" s="123">
        <f t="shared" si="54"/>
        <v>0</v>
      </c>
      <c r="AW93" s="54"/>
      <c r="AX93" s="54"/>
      <c r="BA93">
        <v>1</v>
      </c>
      <c r="BB93" s="643"/>
      <c r="BC93" s="643"/>
      <c r="BD93" s="643"/>
      <c r="BE93" s="643"/>
      <c r="BF93" s="574"/>
      <c r="BG93" s="574"/>
      <c r="BH93" s="574"/>
      <c r="BI93" s="574"/>
      <c r="BJ93" s="574"/>
      <c r="BK93" s="574"/>
      <c r="BL93" s="574"/>
      <c r="BM93" s="574"/>
      <c r="BN93" s="574"/>
      <c r="BO93" s="574"/>
      <c r="BP93" s="574"/>
      <c r="BQ93" s="574"/>
      <c r="BR93" s="574"/>
      <c r="BS93" s="574"/>
      <c r="BT93" s="574"/>
      <c r="BU93" s="574"/>
      <c r="BV93" s="574"/>
      <c r="BW93" s="574"/>
      <c r="BX93" s="574"/>
      <c r="BY93" s="574"/>
      <c r="BZ93" s="574"/>
      <c r="CA93" s="574"/>
      <c r="CB93" s="574"/>
      <c r="CC93" s="574"/>
      <c r="CD93" s="574"/>
      <c r="CE93" s="574"/>
      <c r="CF93" s="574"/>
      <c r="CG93" s="574"/>
      <c r="CH93" s="574"/>
      <c r="CI93" s="574"/>
      <c r="CJ93" s="574"/>
    </row>
    <row r="94" spans="1:88" ht="36.75" customHeight="1">
      <c r="A94" s="746"/>
      <c r="B94">
        <f t="shared" si="35"/>
        <v>0</v>
      </c>
      <c r="C94" s="245"/>
      <c r="D94" s="245"/>
      <c r="E94" s="246"/>
      <c r="F94" s="246"/>
      <c r="G94" s="299"/>
      <c r="H94" s="299"/>
      <c r="I94" s="246"/>
      <c r="J94" s="247"/>
      <c r="K94" s="654"/>
      <c r="L94" s="654"/>
      <c r="M94" s="654"/>
      <c r="N94" s="655"/>
      <c r="O94" s="500"/>
      <c r="P94" s="500"/>
      <c r="Q94" s="116" t="str">
        <f>IF(ISERROR(VLOOKUP(O94,'GRADE CONVERSION'!$K$71:$L$88,2,FALSE)),"",VLOOKUP(O94,'GRADE CONVERSION'!$K$71:$L$88,2,FALSE))</f>
        <v/>
      </c>
      <c r="R94" s="641"/>
      <c r="S94" s="246"/>
      <c r="T94" s="641"/>
      <c r="U94" s="507" t="str">
        <f t="shared" si="34"/>
        <v/>
      </c>
      <c r="V94" s="641"/>
      <c r="W94" s="649"/>
      <c r="Y94" s="227">
        <f t="shared" si="36"/>
        <v>0</v>
      </c>
      <c r="Z94" s="95">
        <f t="shared" si="37"/>
        <v>0</v>
      </c>
      <c r="AA94" s="26" t="str">
        <f t="shared" si="38"/>
        <v/>
      </c>
      <c r="AB94" s="117">
        <f t="shared" si="39"/>
        <v>0</v>
      </c>
      <c r="AC94" s="96">
        <f t="shared" si="40"/>
        <v>0</v>
      </c>
      <c r="AD94" s="118" t="str">
        <f t="shared" si="41"/>
        <v>COMPLETE</v>
      </c>
      <c r="AE94" s="119" t="str">
        <f t="shared" si="42"/>
        <v/>
      </c>
      <c r="AF94" s="119" t="str">
        <f>IF(OR(ISERROR(VLOOKUP(L94,'GRADE CONVERSION'!$K$38:$N$55,4,FALSE)*AG94), ISBLANK(L94)), "", VLOOKUP(L94,'GRADE CONVERSION'!$K$38:$N$55,4,FALSE)*AG94)</f>
        <v/>
      </c>
      <c r="AG94" s="119">
        <f t="shared" si="43"/>
        <v>0</v>
      </c>
      <c r="AH94" s="120">
        <f t="shared" si="44"/>
        <v>0</v>
      </c>
      <c r="AI94" s="120">
        <f t="shared" si="45"/>
        <v>0</v>
      </c>
      <c r="AJ94" s="362" t="str">
        <f t="shared" si="46"/>
        <v/>
      </c>
      <c r="AK94" s="108">
        <f t="shared" si="47"/>
        <v>0</v>
      </c>
      <c r="AL94" s="121">
        <f t="shared" si="48"/>
        <v>0</v>
      </c>
      <c r="AM94" s="121" t="str">
        <f t="shared" si="49"/>
        <v/>
      </c>
      <c r="AN94" s="121" t="str">
        <f t="shared" si="50"/>
        <v/>
      </c>
      <c r="AO94" s="108"/>
      <c r="AP94" s="104"/>
      <c r="AQ94" s="104"/>
      <c r="AR94" s="104"/>
      <c r="AS94" s="54"/>
      <c r="AT94" s="54"/>
      <c r="AU94" s="60" t="str">
        <f t="shared" si="53"/>
        <v/>
      </c>
      <c r="AV94" s="123">
        <f t="shared" si="54"/>
        <v>0</v>
      </c>
      <c r="AW94" s="54"/>
      <c r="AX94" s="54"/>
      <c r="BA94">
        <v>1</v>
      </c>
      <c r="BB94" s="643"/>
      <c r="BC94" s="643"/>
      <c r="BD94" s="643"/>
      <c r="BE94" s="643"/>
      <c r="BF94" s="574"/>
      <c r="BG94" s="574"/>
      <c r="BH94" s="574"/>
      <c r="BI94" s="574"/>
      <c r="BJ94" s="574"/>
      <c r="BK94" s="574"/>
      <c r="BL94" s="574"/>
      <c r="BM94" s="574"/>
      <c r="BN94" s="574"/>
      <c r="BO94" s="574"/>
      <c r="BP94" s="574"/>
      <c r="BQ94" s="574"/>
      <c r="BR94" s="574"/>
      <c r="BS94" s="574"/>
      <c r="BT94" s="574"/>
      <c r="BU94" s="574"/>
      <c r="BV94" s="574"/>
      <c r="BW94" s="574"/>
      <c r="BX94" s="574"/>
      <c r="BY94" s="574"/>
      <c r="BZ94" s="574"/>
      <c r="CA94" s="574"/>
      <c r="CB94" s="574"/>
      <c r="CC94" s="574"/>
      <c r="CD94" s="574"/>
      <c r="CE94" s="574"/>
      <c r="CF94" s="574"/>
      <c r="CG94" s="574"/>
      <c r="CH94" s="574"/>
      <c r="CI94" s="574"/>
      <c r="CJ94" s="574"/>
    </row>
    <row r="95" spans="1:88" ht="36.75" customHeight="1">
      <c r="A95" s="746"/>
      <c r="B95">
        <f t="shared" si="35"/>
        <v>0</v>
      </c>
      <c r="C95" s="245"/>
      <c r="D95" s="245"/>
      <c r="E95" s="246"/>
      <c r="F95" s="246"/>
      <c r="G95" s="299"/>
      <c r="H95" s="299"/>
      <c r="I95" s="246"/>
      <c r="J95" s="247"/>
      <c r="K95" s="654"/>
      <c r="L95" s="654"/>
      <c r="M95" s="654"/>
      <c r="N95" s="655"/>
      <c r="O95" s="500"/>
      <c r="P95" s="500"/>
      <c r="Q95" s="116" t="str">
        <f>IF(ISERROR(VLOOKUP(O95,'GRADE CONVERSION'!$K$71:$L$88,2,FALSE)),"",VLOOKUP(O95,'GRADE CONVERSION'!$K$71:$L$88,2,FALSE))</f>
        <v/>
      </c>
      <c r="R95" s="641"/>
      <c r="S95" s="246"/>
      <c r="T95" s="641"/>
      <c r="U95" s="507" t="str">
        <f t="shared" si="34"/>
        <v/>
      </c>
      <c r="V95" s="641"/>
      <c r="W95" s="649"/>
      <c r="Y95" s="227">
        <f t="shared" si="36"/>
        <v>0</v>
      </c>
      <c r="Z95" s="95">
        <f t="shared" si="37"/>
        <v>0</v>
      </c>
      <c r="AA95" s="26" t="str">
        <f t="shared" si="38"/>
        <v/>
      </c>
      <c r="AB95" s="117">
        <f t="shared" si="39"/>
        <v>0</v>
      </c>
      <c r="AC95" s="96">
        <f t="shared" si="40"/>
        <v>0</v>
      </c>
      <c r="AD95" s="118" t="str">
        <f t="shared" si="41"/>
        <v>COMPLETE</v>
      </c>
      <c r="AE95" s="119" t="str">
        <f t="shared" si="42"/>
        <v/>
      </c>
      <c r="AF95" s="119" t="str">
        <f>IF(OR(ISERROR(VLOOKUP(L95,'GRADE CONVERSION'!$K$38:$N$55,4,FALSE)*AG95), ISBLANK(L95)), "", VLOOKUP(L95,'GRADE CONVERSION'!$K$38:$N$55,4,FALSE)*AG95)</f>
        <v/>
      </c>
      <c r="AG95" s="119">
        <f t="shared" si="43"/>
        <v>0</v>
      </c>
      <c r="AH95" s="120">
        <f t="shared" si="44"/>
        <v>0</v>
      </c>
      <c r="AI95" s="120">
        <f t="shared" si="45"/>
        <v>0</v>
      </c>
      <c r="AJ95" s="362" t="str">
        <f t="shared" si="46"/>
        <v/>
      </c>
      <c r="AK95" s="108">
        <f t="shared" si="47"/>
        <v>0</v>
      </c>
      <c r="AL95" s="121">
        <f t="shared" si="48"/>
        <v>0</v>
      </c>
      <c r="AM95" s="121" t="str">
        <f t="shared" si="49"/>
        <v/>
      </c>
      <c r="AN95" s="121" t="str">
        <f t="shared" si="50"/>
        <v/>
      </c>
      <c r="AO95" s="108"/>
      <c r="AP95" s="104"/>
      <c r="AQ95" s="104"/>
      <c r="AR95" s="104"/>
      <c r="AS95" s="54"/>
      <c r="AT95" s="54"/>
      <c r="AU95" s="60" t="str">
        <f t="shared" si="53"/>
        <v/>
      </c>
      <c r="AV95" s="123">
        <f t="shared" si="54"/>
        <v>0</v>
      </c>
      <c r="AW95" s="54"/>
      <c r="AX95" s="54"/>
      <c r="BA95">
        <v>1</v>
      </c>
      <c r="BB95" s="643"/>
      <c r="BC95" s="643"/>
      <c r="BD95" s="643"/>
      <c r="BE95" s="643"/>
      <c r="BF95" s="574"/>
      <c r="BG95" s="574"/>
      <c r="BH95" s="574"/>
      <c r="BI95" s="574"/>
      <c r="BJ95" s="574"/>
      <c r="BK95" s="574"/>
      <c r="BL95" s="574"/>
      <c r="BM95" s="574"/>
      <c r="BN95" s="574"/>
      <c r="BO95" s="574"/>
      <c r="BP95" s="574"/>
      <c r="BQ95" s="574"/>
      <c r="BR95" s="574"/>
      <c r="BS95" s="574"/>
      <c r="BT95" s="574"/>
      <c r="BU95" s="574"/>
      <c r="BV95" s="574"/>
      <c r="BW95" s="574"/>
      <c r="BX95" s="574"/>
      <c r="BY95" s="574"/>
      <c r="BZ95" s="574"/>
      <c r="CA95" s="574"/>
      <c r="CB95" s="574"/>
      <c r="CC95" s="574"/>
      <c r="CD95" s="574"/>
      <c r="CE95" s="574"/>
      <c r="CF95" s="574"/>
      <c r="CG95" s="574"/>
      <c r="CH95" s="574"/>
      <c r="CI95" s="574"/>
      <c r="CJ95" s="574"/>
    </row>
    <row r="96" spans="1:88" ht="36.75" customHeight="1">
      <c r="A96" s="746"/>
      <c r="B96">
        <f t="shared" si="35"/>
        <v>0</v>
      </c>
      <c r="C96" s="245"/>
      <c r="D96" s="245"/>
      <c r="E96" s="246"/>
      <c r="F96" s="246"/>
      <c r="G96" s="299"/>
      <c r="H96" s="299"/>
      <c r="I96" s="246"/>
      <c r="J96" s="247"/>
      <c r="K96" s="654"/>
      <c r="L96" s="654"/>
      <c r="M96" s="654"/>
      <c r="N96" s="655"/>
      <c r="O96" s="500"/>
      <c r="P96" s="500"/>
      <c r="Q96" s="116" t="str">
        <f>IF(ISERROR(VLOOKUP(O96,'GRADE CONVERSION'!$K$71:$L$88,2,FALSE)),"",VLOOKUP(O96,'GRADE CONVERSION'!$K$71:$L$88,2,FALSE))</f>
        <v/>
      </c>
      <c r="R96" s="641"/>
      <c r="S96" s="246"/>
      <c r="T96" s="641"/>
      <c r="U96" s="507" t="str">
        <f t="shared" si="34"/>
        <v/>
      </c>
      <c r="V96" s="641"/>
      <c r="W96" s="649"/>
      <c r="Y96" s="227">
        <f t="shared" si="36"/>
        <v>0</v>
      </c>
      <c r="Z96" s="95">
        <f t="shared" si="37"/>
        <v>0</v>
      </c>
      <c r="AA96" s="26" t="str">
        <f t="shared" si="38"/>
        <v/>
      </c>
      <c r="AB96" s="117">
        <f t="shared" si="39"/>
        <v>0</v>
      </c>
      <c r="AC96" s="96">
        <f t="shared" si="40"/>
        <v>0</v>
      </c>
      <c r="AD96" s="118" t="str">
        <f t="shared" si="41"/>
        <v>COMPLETE</v>
      </c>
      <c r="AE96" s="119" t="str">
        <f t="shared" si="42"/>
        <v/>
      </c>
      <c r="AF96" s="119" t="str">
        <f>IF(OR(ISERROR(VLOOKUP(L96,'GRADE CONVERSION'!$K$38:$N$55,4,FALSE)*AG96), ISBLANK(L96)), "", VLOOKUP(L96,'GRADE CONVERSION'!$K$38:$N$55,4,FALSE)*AG96)</f>
        <v/>
      </c>
      <c r="AG96" s="119">
        <f t="shared" si="43"/>
        <v>0</v>
      </c>
      <c r="AH96" s="120">
        <f t="shared" si="44"/>
        <v>0</v>
      </c>
      <c r="AI96" s="120">
        <f t="shared" si="45"/>
        <v>0</v>
      </c>
      <c r="AJ96" s="362" t="str">
        <f t="shared" si="46"/>
        <v/>
      </c>
      <c r="AK96" s="108">
        <f t="shared" si="47"/>
        <v>0</v>
      </c>
      <c r="AL96" s="121">
        <f t="shared" si="48"/>
        <v>0</v>
      </c>
      <c r="AM96" s="121" t="str">
        <f t="shared" si="49"/>
        <v/>
      </c>
      <c r="AN96" s="121" t="str">
        <f t="shared" si="50"/>
        <v/>
      </c>
      <c r="AO96" s="108"/>
      <c r="AP96" s="104"/>
      <c r="AQ96" s="104"/>
      <c r="AR96" s="104"/>
      <c r="AS96" s="54"/>
      <c r="AT96" s="54"/>
      <c r="AU96" s="60" t="str">
        <f t="shared" si="53"/>
        <v/>
      </c>
      <c r="AV96" s="123">
        <f t="shared" si="54"/>
        <v>0</v>
      </c>
      <c r="AW96" s="54"/>
      <c r="AX96" s="54"/>
      <c r="BA96">
        <v>1</v>
      </c>
      <c r="BB96" s="643"/>
      <c r="BC96" s="643"/>
      <c r="BD96" s="643"/>
      <c r="BE96" s="643"/>
      <c r="BF96" s="574"/>
      <c r="BG96" s="574"/>
      <c r="BH96" s="574"/>
      <c r="BI96" s="574"/>
      <c r="BJ96" s="574"/>
      <c r="BK96" s="574"/>
      <c r="BL96" s="574"/>
      <c r="BM96" s="574"/>
      <c r="BN96" s="574"/>
      <c r="BO96" s="574"/>
      <c r="BP96" s="574"/>
      <c r="BQ96" s="574"/>
      <c r="BR96" s="574"/>
      <c r="BS96" s="574"/>
      <c r="BT96" s="574"/>
      <c r="BU96" s="574"/>
      <c r="BV96" s="574"/>
      <c r="BW96" s="574"/>
      <c r="BX96" s="574"/>
      <c r="BY96" s="574"/>
      <c r="BZ96" s="574"/>
      <c r="CA96" s="574"/>
      <c r="CB96" s="574"/>
      <c r="CC96" s="574"/>
      <c r="CD96" s="574"/>
      <c r="CE96" s="574"/>
      <c r="CF96" s="574"/>
      <c r="CG96" s="574"/>
      <c r="CH96" s="574"/>
      <c r="CI96" s="574"/>
      <c r="CJ96" s="574"/>
    </row>
    <row r="97" spans="1:88" ht="36.75" customHeight="1">
      <c r="A97" s="746"/>
      <c r="B97">
        <f t="shared" si="35"/>
        <v>0</v>
      </c>
      <c r="C97" s="245"/>
      <c r="D97" s="245"/>
      <c r="E97" s="246"/>
      <c r="F97" s="246"/>
      <c r="G97" s="299"/>
      <c r="H97" s="299"/>
      <c r="I97" s="246"/>
      <c r="J97" s="247"/>
      <c r="K97" s="654"/>
      <c r="L97" s="654"/>
      <c r="M97" s="654"/>
      <c r="N97" s="655"/>
      <c r="O97" s="500"/>
      <c r="P97" s="500"/>
      <c r="Q97" s="116" t="str">
        <f>IF(ISERROR(VLOOKUP(O97,'GRADE CONVERSION'!$K$71:$L$88,2,FALSE)),"",VLOOKUP(O97,'GRADE CONVERSION'!$K$71:$L$88,2,FALSE))</f>
        <v/>
      </c>
      <c r="R97" s="641"/>
      <c r="S97" s="246"/>
      <c r="T97" s="641"/>
      <c r="U97" s="507" t="str">
        <f t="shared" si="34"/>
        <v/>
      </c>
      <c r="V97" s="641"/>
      <c r="W97" s="649"/>
      <c r="Y97" s="227">
        <f t="shared" si="36"/>
        <v>0</v>
      </c>
      <c r="Z97" s="95">
        <f t="shared" si="37"/>
        <v>0</v>
      </c>
      <c r="AA97" s="26" t="str">
        <f t="shared" si="38"/>
        <v/>
      </c>
      <c r="AB97" s="117">
        <f t="shared" si="39"/>
        <v>0</v>
      </c>
      <c r="AC97" s="96">
        <f t="shared" si="40"/>
        <v>0</v>
      </c>
      <c r="AD97" s="118" t="str">
        <f t="shared" si="41"/>
        <v>COMPLETE</v>
      </c>
      <c r="AE97" s="119" t="str">
        <f t="shared" si="42"/>
        <v/>
      </c>
      <c r="AF97" s="119" t="str">
        <f>IF(OR(ISERROR(VLOOKUP(L97,'GRADE CONVERSION'!$K$38:$N$55,4,FALSE)*AG97), ISBLANK(L97)), "", VLOOKUP(L97,'GRADE CONVERSION'!$K$38:$N$55,4,FALSE)*AG97)</f>
        <v/>
      </c>
      <c r="AG97" s="119">
        <f t="shared" si="43"/>
        <v>0</v>
      </c>
      <c r="AH97" s="120">
        <f t="shared" si="44"/>
        <v>0</v>
      </c>
      <c r="AI97" s="120">
        <f t="shared" si="45"/>
        <v>0</v>
      </c>
      <c r="AJ97" s="362" t="str">
        <f t="shared" si="46"/>
        <v/>
      </c>
      <c r="AK97" s="108">
        <f t="shared" si="47"/>
        <v>0</v>
      </c>
      <c r="AL97" s="121">
        <f t="shared" si="48"/>
        <v>0</v>
      </c>
      <c r="AM97" s="121" t="str">
        <f t="shared" si="49"/>
        <v/>
      </c>
      <c r="AN97" s="121" t="str">
        <f t="shared" si="50"/>
        <v/>
      </c>
      <c r="AO97" s="108"/>
      <c r="AP97" s="104"/>
      <c r="AQ97" s="104"/>
      <c r="AR97" s="104"/>
      <c r="AS97" s="54"/>
      <c r="AT97" s="54"/>
      <c r="AU97" s="60" t="str">
        <f t="shared" si="53"/>
        <v/>
      </c>
      <c r="AV97" s="123">
        <f t="shared" si="54"/>
        <v>0</v>
      </c>
      <c r="AW97" s="54"/>
      <c r="AX97" s="54"/>
      <c r="BA97">
        <v>1</v>
      </c>
      <c r="BB97" s="643"/>
      <c r="BC97" s="643"/>
      <c r="BD97" s="643"/>
      <c r="BE97" s="643"/>
      <c r="BF97" s="574"/>
      <c r="BG97" s="574"/>
      <c r="BH97" s="574"/>
      <c r="BI97" s="574"/>
      <c r="BJ97" s="574"/>
      <c r="BK97" s="574"/>
      <c r="BL97" s="574"/>
      <c r="BM97" s="574"/>
      <c r="BN97" s="574"/>
      <c r="BO97" s="574"/>
      <c r="BP97" s="574"/>
      <c r="BQ97" s="574"/>
      <c r="BR97" s="574"/>
      <c r="BS97" s="574"/>
      <c r="BT97" s="574"/>
      <c r="BU97" s="574"/>
      <c r="BV97" s="574"/>
      <c r="BW97" s="574"/>
      <c r="BX97" s="574"/>
      <c r="BY97" s="574"/>
      <c r="BZ97" s="574"/>
      <c r="CA97" s="574"/>
      <c r="CB97" s="574"/>
      <c r="CC97" s="574"/>
      <c r="CD97" s="574"/>
      <c r="CE97" s="574"/>
      <c r="CF97" s="574"/>
      <c r="CG97" s="574"/>
      <c r="CH97" s="574"/>
      <c r="CI97" s="574"/>
      <c r="CJ97" s="574"/>
    </row>
    <row r="98" spans="1:88" ht="36.75" customHeight="1">
      <c r="A98" s="746"/>
      <c r="B98">
        <f t="shared" si="35"/>
        <v>0</v>
      </c>
      <c r="C98" s="245"/>
      <c r="D98" s="245"/>
      <c r="E98" s="246"/>
      <c r="F98" s="246"/>
      <c r="G98" s="299"/>
      <c r="H98" s="299"/>
      <c r="I98" s="246"/>
      <c r="J98" s="247"/>
      <c r="K98" s="654"/>
      <c r="L98" s="654"/>
      <c r="M98" s="654"/>
      <c r="N98" s="655"/>
      <c r="O98" s="500"/>
      <c r="P98" s="500"/>
      <c r="Q98" s="116" t="str">
        <f>IF(ISERROR(VLOOKUP(O98,'GRADE CONVERSION'!$K$71:$L$88,2,FALSE)),"",VLOOKUP(O98,'GRADE CONVERSION'!$K$71:$L$88,2,FALSE))</f>
        <v/>
      </c>
      <c r="R98" s="641"/>
      <c r="S98" s="246"/>
      <c r="T98" s="641"/>
      <c r="U98" s="507" t="str">
        <f t="shared" si="34"/>
        <v/>
      </c>
      <c r="V98" s="641"/>
      <c r="W98" s="649"/>
      <c r="Y98" s="227">
        <f t="shared" si="36"/>
        <v>0</v>
      </c>
      <c r="Z98" s="95">
        <f t="shared" si="37"/>
        <v>0</v>
      </c>
      <c r="AA98" s="26" t="str">
        <f t="shared" si="38"/>
        <v/>
      </c>
      <c r="AB98" s="117">
        <f t="shared" si="39"/>
        <v>0</v>
      </c>
      <c r="AC98" s="96">
        <f t="shared" si="40"/>
        <v>0</v>
      </c>
      <c r="AD98" s="118" t="str">
        <f t="shared" si="41"/>
        <v>COMPLETE</v>
      </c>
      <c r="AE98" s="119" t="str">
        <f t="shared" si="42"/>
        <v/>
      </c>
      <c r="AF98" s="119" t="str">
        <f>IF(OR(ISERROR(VLOOKUP(L98,'GRADE CONVERSION'!$K$38:$N$55,4,FALSE)*AG98), ISBLANK(L98)), "", VLOOKUP(L98,'GRADE CONVERSION'!$K$38:$N$55,4,FALSE)*AG98)</f>
        <v/>
      </c>
      <c r="AG98" s="119">
        <f t="shared" si="43"/>
        <v>0</v>
      </c>
      <c r="AH98" s="120">
        <f t="shared" si="44"/>
        <v>0</v>
      </c>
      <c r="AI98" s="120">
        <f t="shared" si="45"/>
        <v>0</v>
      </c>
      <c r="AJ98" s="362" t="str">
        <f t="shared" si="46"/>
        <v/>
      </c>
      <c r="AK98" s="108">
        <f t="shared" si="47"/>
        <v>0</v>
      </c>
      <c r="AL98" s="121">
        <f t="shared" si="48"/>
        <v>0</v>
      </c>
      <c r="AM98" s="121" t="str">
        <f t="shared" si="49"/>
        <v/>
      </c>
      <c r="AN98" s="121" t="str">
        <f t="shared" si="50"/>
        <v/>
      </c>
      <c r="AO98" s="108"/>
      <c r="AP98" s="104"/>
      <c r="AQ98" s="104"/>
      <c r="AR98" s="104"/>
      <c r="AS98" s="54"/>
      <c r="AT98" s="54"/>
      <c r="AU98" s="60" t="str">
        <f t="shared" si="53"/>
        <v/>
      </c>
      <c r="AV98" s="123">
        <f t="shared" si="54"/>
        <v>0</v>
      </c>
      <c r="AW98" s="54"/>
      <c r="AX98" s="54"/>
      <c r="BA98">
        <v>1</v>
      </c>
      <c r="BB98" s="643"/>
      <c r="BC98" s="643"/>
      <c r="BD98" s="643"/>
      <c r="BE98" s="643"/>
      <c r="BF98" s="574"/>
      <c r="BG98" s="574"/>
      <c r="BH98" s="574"/>
      <c r="BI98" s="574"/>
      <c r="BJ98" s="574"/>
      <c r="BK98" s="574"/>
      <c r="BL98" s="574"/>
      <c r="BM98" s="574"/>
      <c r="BN98" s="574"/>
      <c r="BO98" s="574"/>
      <c r="BP98" s="574"/>
      <c r="BQ98" s="574"/>
      <c r="BR98" s="574"/>
      <c r="BS98" s="574"/>
      <c r="BT98" s="574"/>
      <c r="BU98" s="574"/>
      <c r="BV98" s="574"/>
      <c r="BW98" s="574"/>
      <c r="BX98" s="574"/>
      <c r="BY98" s="574"/>
      <c r="BZ98" s="574"/>
      <c r="CA98" s="574"/>
      <c r="CB98" s="574"/>
      <c r="CC98" s="574"/>
      <c r="CD98" s="574"/>
      <c r="CE98" s="574"/>
      <c r="CF98" s="574"/>
      <c r="CG98" s="574"/>
      <c r="CH98" s="574"/>
      <c r="CI98" s="574"/>
      <c r="CJ98" s="574"/>
    </row>
    <row r="99" spans="1:88" ht="36.75" customHeight="1">
      <c r="A99" s="746"/>
      <c r="B99">
        <f t="shared" si="35"/>
        <v>0</v>
      </c>
      <c r="C99" s="245"/>
      <c r="D99" s="245"/>
      <c r="E99" s="246"/>
      <c r="F99" s="246"/>
      <c r="G99" s="299"/>
      <c r="H99" s="299"/>
      <c r="I99" s="246"/>
      <c r="J99" s="247"/>
      <c r="K99" s="654"/>
      <c r="L99" s="654"/>
      <c r="M99" s="654"/>
      <c r="N99" s="655"/>
      <c r="O99" s="500"/>
      <c r="P99" s="500"/>
      <c r="Q99" s="116" t="str">
        <f>IF(ISERROR(VLOOKUP(O99,'GRADE CONVERSION'!$K$71:$L$88,2,FALSE)),"",VLOOKUP(O99,'GRADE CONVERSION'!$K$71:$L$88,2,FALSE))</f>
        <v/>
      </c>
      <c r="R99" s="641"/>
      <c r="S99" s="246"/>
      <c r="T99" s="641"/>
      <c r="U99" s="507" t="str">
        <f t="shared" si="34"/>
        <v/>
      </c>
      <c r="V99" s="641"/>
      <c r="W99" s="649"/>
      <c r="Y99" s="227">
        <f t="shared" si="36"/>
        <v>0</v>
      </c>
      <c r="Z99" s="95">
        <f t="shared" si="37"/>
        <v>0</v>
      </c>
      <c r="AA99" s="26" t="str">
        <f t="shared" si="38"/>
        <v/>
      </c>
      <c r="AB99" s="117">
        <f t="shared" si="39"/>
        <v>0</v>
      </c>
      <c r="AC99" s="96">
        <f t="shared" si="40"/>
        <v>0</v>
      </c>
      <c r="AD99" s="118" t="str">
        <f t="shared" si="41"/>
        <v>COMPLETE</v>
      </c>
      <c r="AE99" s="119" t="str">
        <f t="shared" si="42"/>
        <v/>
      </c>
      <c r="AF99" s="119" t="str">
        <f>IF(OR(ISERROR(VLOOKUP(L99,'GRADE CONVERSION'!$K$38:$N$55,4,FALSE)*AG99), ISBLANK(L99)), "", VLOOKUP(L99,'GRADE CONVERSION'!$K$38:$N$55,4,FALSE)*AG99)</f>
        <v/>
      </c>
      <c r="AG99" s="119">
        <f t="shared" si="43"/>
        <v>0</v>
      </c>
      <c r="AH99" s="120">
        <f t="shared" si="44"/>
        <v>0</v>
      </c>
      <c r="AI99" s="120">
        <f t="shared" si="45"/>
        <v>0</v>
      </c>
      <c r="AJ99" s="362" t="str">
        <f t="shared" si="46"/>
        <v/>
      </c>
      <c r="AK99" s="108">
        <f t="shared" si="47"/>
        <v>0</v>
      </c>
      <c r="AL99" s="121">
        <f t="shared" si="48"/>
        <v>0</v>
      </c>
      <c r="AM99" s="121" t="str">
        <f t="shared" si="49"/>
        <v/>
      </c>
      <c r="AN99" s="121" t="str">
        <f t="shared" si="50"/>
        <v/>
      </c>
      <c r="AO99" s="108"/>
      <c r="AP99" s="104"/>
      <c r="AQ99" s="104"/>
      <c r="AR99" s="104"/>
      <c r="AS99" s="54"/>
      <c r="AT99" s="54"/>
      <c r="AU99" s="60" t="str">
        <f t="shared" si="53"/>
        <v/>
      </c>
      <c r="AV99" s="123">
        <f t="shared" si="54"/>
        <v>0</v>
      </c>
      <c r="AW99" s="54"/>
      <c r="AX99" s="54"/>
      <c r="BA99">
        <v>1</v>
      </c>
      <c r="BB99" s="643"/>
      <c r="BC99" s="643"/>
      <c r="BD99" s="643"/>
      <c r="BE99" s="643"/>
      <c r="BF99" s="574"/>
      <c r="BG99" s="574"/>
      <c r="BH99" s="574"/>
      <c r="BI99" s="574"/>
      <c r="BJ99" s="574"/>
      <c r="BK99" s="574"/>
      <c r="BL99" s="574"/>
      <c r="BM99" s="574"/>
      <c r="BN99" s="574"/>
      <c r="BO99" s="574"/>
      <c r="BP99" s="574"/>
      <c r="BQ99" s="574"/>
      <c r="BR99" s="574"/>
      <c r="BS99" s="574"/>
      <c r="BT99" s="574"/>
      <c r="BU99" s="574"/>
      <c r="BV99" s="574"/>
      <c r="BW99" s="574"/>
      <c r="BX99" s="574"/>
      <c r="BY99" s="574"/>
      <c r="BZ99" s="574"/>
      <c r="CA99" s="574"/>
      <c r="CB99" s="574"/>
      <c r="CC99" s="574"/>
      <c r="CD99" s="574"/>
      <c r="CE99" s="574"/>
      <c r="CF99" s="574"/>
      <c r="CG99" s="574"/>
      <c r="CH99" s="574"/>
      <c r="CI99" s="574"/>
      <c r="CJ99" s="574"/>
    </row>
    <row r="100" spans="1:88" ht="36.75" customHeight="1">
      <c r="A100" s="746"/>
      <c r="B100">
        <f t="shared" si="35"/>
        <v>0</v>
      </c>
      <c r="C100" s="245"/>
      <c r="D100" s="245"/>
      <c r="E100" s="246"/>
      <c r="F100" s="246"/>
      <c r="G100" s="299"/>
      <c r="H100" s="299"/>
      <c r="I100" s="246"/>
      <c r="J100" s="247"/>
      <c r="K100" s="654"/>
      <c r="L100" s="654"/>
      <c r="M100" s="654"/>
      <c r="N100" s="655"/>
      <c r="O100" s="500"/>
      <c r="P100" s="500"/>
      <c r="Q100" s="116" t="str">
        <f>IF(ISERROR(VLOOKUP(O100,'GRADE CONVERSION'!$K$71:$L$88,2,FALSE)),"",VLOOKUP(O100,'GRADE CONVERSION'!$K$71:$L$88,2,FALSE))</f>
        <v/>
      </c>
      <c r="R100" s="641"/>
      <c r="S100" s="246"/>
      <c r="T100" s="641"/>
      <c r="U100" s="507" t="str">
        <f t="shared" si="34"/>
        <v/>
      </c>
      <c r="V100" s="641"/>
      <c r="W100" s="649"/>
      <c r="Y100" s="227">
        <f t="shared" si="36"/>
        <v>0</v>
      </c>
      <c r="Z100" s="95">
        <f t="shared" si="37"/>
        <v>0</v>
      </c>
      <c r="AA100" s="26" t="str">
        <f t="shared" si="38"/>
        <v/>
      </c>
      <c r="AB100" s="117">
        <f t="shared" si="39"/>
        <v>0</v>
      </c>
      <c r="AC100" s="96">
        <f t="shared" si="40"/>
        <v>0</v>
      </c>
      <c r="AD100" s="118" t="str">
        <f t="shared" si="41"/>
        <v>COMPLETE</v>
      </c>
      <c r="AE100" s="119" t="str">
        <f t="shared" si="42"/>
        <v/>
      </c>
      <c r="AF100" s="119" t="str">
        <f>IF(OR(ISERROR(VLOOKUP(L100,'GRADE CONVERSION'!$K$38:$N$55,4,FALSE)*AG100), ISBLANK(L100)), "", VLOOKUP(L100,'GRADE CONVERSION'!$K$38:$N$55,4,FALSE)*AG100)</f>
        <v/>
      </c>
      <c r="AG100" s="119">
        <f t="shared" si="43"/>
        <v>0</v>
      </c>
      <c r="AH100" s="120">
        <f t="shared" si="44"/>
        <v>0</v>
      </c>
      <c r="AI100" s="120">
        <f t="shared" si="45"/>
        <v>0</v>
      </c>
      <c r="AJ100" s="362" t="str">
        <f t="shared" si="46"/>
        <v/>
      </c>
      <c r="AK100" s="108">
        <f t="shared" si="47"/>
        <v>0</v>
      </c>
      <c r="AL100" s="121">
        <f t="shared" si="48"/>
        <v>0</v>
      </c>
      <c r="AM100" s="121" t="str">
        <f t="shared" si="49"/>
        <v/>
      </c>
      <c r="AN100" s="121" t="str">
        <f t="shared" si="50"/>
        <v/>
      </c>
      <c r="AO100" s="108"/>
      <c r="AP100" s="104"/>
      <c r="AQ100" s="104"/>
      <c r="AR100" s="104"/>
      <c r="AS100" s="54"/>
      <c r="AT100" s="54"/>
      <c r="AU100" s="60" t="str">
        <f t="shared" si="53"/>
        <v/>
      </c>
      <c r="AV100" s="123">
        <f t="shared" si="54"/>
        <v>0</v>
      </c>
      <c r="AW100" s="54"/>
      <c r="AX100" s="54"/>
      <c r="BA100">
        <v>1</v>
      </c>
      <c r="BB100" s="643"/>
      <c r="BC100" s="643"/>
      <c r="BD100" s="643"/>
      <c r="BE100" s="643"/>
      <c r="BF100" s="574"/>
      <c r="BG100" s="574"/>
      <c r="BH100" s="574"/>
      <c r="BI100" s="574"/>
      <c r="BJ100" s="574"/>
      <c r="BK100" s="574"/>
      <c r="BL100" s="574"/>
      <c r="BM100" s="574"/>
      <c r="BN100" s="574"/>
      <c r="BO100" s="574"/>
      <c r="BP100" s="574"/>
      <c r="BQ100" s="574"/>
      <c r="BR100" s="574"/>
      <c r="BS100" s="574"/>
      <c r="BT100" s="574"/>
      <c r="BU100" s="574"/>
      <c r="BV100" s="574"/>
      <c r="BW100" s="574"/>
      <c r="BX100" s="574"/>
      <c r="BY100" s="574"/>
      <c r="BZ100" s="574"/>
      <c r="CA100" s="574"/>
      <c r="CB100" s="574"/>
      <c r="CC100" s="574"/>
      <c r="CD100" s="574"/>
      <c r="CE100" s="574"/>
      <c r="CF100" s="574"/>
      <c r="CG100" s="574"/>
      <c r="CH100" s="574"/>
      <c r="CI100" s="574"/>
      <c r="CJ100" s="574"/>
    </row>
    <row r="101" spans="1:88" ht="36.75" customHeight="1">
      <c r="A101" s="746"/>
      <c r="B101">
        <f t="shared" si="35"/>
        <v>0</v>
      </c>
      <c r="C101" s="245"/>
      <c r="D101" s="245"/>
      <c r="E101" s="246"/>
      <c r="F101" s="246"/>
      <c r="G101" s="299"/>
      <c r="H101" s="299"/>
      <c r="I101" s="246"/>
      <c r="J101" s="247"/>
      <c r="K101" s="654"/>
      <c r="L101" s="654"/>
      <c r="M101" s="654"/>
      <c r="N101" s="655"/>
      <c r="O101" s="500"/>
      <c r="P101" s="500"/>
      <c r="Q101" s="116" t="str">
        <f>IF(ISERROR(VLOOKUP(O101,'GRADE CONVERSION'!$K$71:$L$88,2,FALSE)),"",VLOOKUP(O101,'GRADE CONVERSION'!$K$71:$L$88,2,FALSE))</f>
        <v/>
      </c>
      <c r="R101" s="641"/>
      <c r="S101" s="246"/>
      <c r="T101" s="641"/>
      <c r="U101" s="507" t="str">
        <f t="shared" si="34"/>
        <v/>
      </c>
      <c r="V101" s="641"/>
      <c r="W101" s="649"/>
      <c r="Y101" s="227">
        <f t="shared" si="36"/>
        <v>0</v>
      </c>
      <c r="Z101" s="95">
        <f t="shared" si="37"/>
        <v>0</v>
      </c>
      <c r="AA101" s="26" t="str">
        <f t="shared" si="38"/>
        <v/>
      </c>
      <c r="AB101" s="117">
        <f t="shared" si="39"/>
        <v>0</v>
      </c>
      <c r="AC101" s="96">
        <f t="shared" si="40"/>
        <v>0</v>
      </c>
      <c r="AD101" s="118" t="str">
        <f t="shared" si="41"/>
        <v>COMPLETE</v>
      </c>
      <c r="AE101" s="119" t="str">
        <f t="shared" si="42"/>
        <v/>
      </c>
      <c r="AF101" s="119" t="str">
        <f>IF(OR(ISERROR(VLOOKUP(L101,'GRADE CONVERSION'!$K$38:$N$55,4,FALSE)*AG101), ISBLANK(L101)), "", VLOOKUP(L101,'GRADE CONVERSION'!$K$38:$N$55,4,FALSE)*AG101)</f>
        <v/>
      </c>
      <c r="AG101" s="119">
        <f t="shared" si="43"/>
        <v>0</v>
      </c>
      <c r="AH101" s="120">
        <f t="shared" si="44"/>
        <v>0</v>
      </c>
      <c r="AI101" s="120">
        <f t="shared" si="45"/>
        <v>0</v>
      </c>
      <c r="AJ101" s="362" t="str">
        <f t="shared" si="46"/>
        <v/>
      </c>
      <c r="AK101" s="108">
        <f t="shared" si="47"/>
        <v>0</v>
      </c>
      <c r="AL101" s="121">
        <f t="shared" si="48"/>
        <v>0</v>
      </c>
      <c r="AM101" s="121" t="str">
        <f t="shared" si="49"/>
        <v/>
      </c>
      <c r="AN101" s="121" t="str">
        <f t="shared" si="50"/>
        <v/>
      </c>
      <c r="AO101" s="108"/>
      <c r="AP101" s="104"/>
      <c r="AQ101" s="104"/>
      <c r="AR101" s="104"/>
      <c r="AS101" s="54"/>
      <c r="AT101" s="54"/>
      <c r="AU101" s="60" t="str">
        <f t="shared" si="53"/>
        <v/>
      </c>
      <c r="AV101" s="123">
        <f t="shared" si="54"/>
        <v>0</v>
      </c>
      <c r="AW101" s="54"/>
      <c r="AX101" s="54"/>
      <c r="BA101">
        <v>1</v>
      </c>
      <c r="BB101" s="643"/>
      <c r="BC101" s="643"/>
      <c r="BD101" s="643"/>
      <c r="BE101" s="643"/>
      <c r="BF101" s="574"/>
      <c r="BG101" s="574"/>
      <c r="BH101" s="574"/>
      <c r="BI101" s="574"/>
      <c r="BJ101" s="574"/>
      <c r="BK101" s="574"/>
      <c r="BL101" s="574"/>
      <c r="BM101" s="574"/>
      <c r="BN101" s="574"/>
      <c r="BO101" s="574"/>
      <c r="BP101" s="574"/>
      <c r="BQ101" s="574"/>
      <c r="BR101" s="574"/>
      <c r="BS101" s="574"/>
      <c r="BT101" s="574"/>
      <c r="BU101" s="574"/>
      <c r="BV101" s="574"/>
      <c r="BW101" s="574"/>
      <c r="BX101" s="574"/>
      <c r="BY101" s="574"/>
      <c r="BZ101" s="574"/>
      <c r="CA101" s="574"/>
      <c r="CB101" s="574"/>
      <c r="CC101" s="574"/>
      <c r="CD101" s="574"/>
      <c r="CE101" s="574"/>
      <c r="CF101" s="574"/>
      <c r="CG101" s="574"/>
      <c r="CH101" s="574"/>
      <c r="CI101" s="574"/>
      <c r="CJ101" s="574"/>
    </row>
    <row r="102" spans="1:88" ht="36.75" customHeight="1">
      <c r="A102" s="746"/>
      <c r="B102">
        <f t="shared" si="35"/>
        <v>0</v>
      </c>
      <c r="C102" s="245"/>
      <c r="D102" s="245"/>
      <c r="E102" s="246"/>
      <c r="F102" s="246"/>
      <c r="G102" s="299"/>
      <c r="H102" s="299"/>
      <c r="I102" s="246"/>
      <c r="J102" s="247"/>
      <c r="K102" s="654"/>
      <c r="L102" s="654"/>
      <c r="M102" s="654"/>
      <c r="N102" s="655"/>
      <c r="O102" s="500"/>
      <c r="P102" s="500"/>
      <c r="Q102" s="116" t="str">
        <f>IF(ISERROR(VLOOKUP(O102,'GRADE CONVERSION'!$K$71:$L$88,2,FALSE)),"",VLOOKUP(O102,'GRADE CONVERSION'!$K$71:$L$88,2,FALSE))</f>
        <v/>
      </c>
      <c r="R102" s="641"/>
      <c r="S102" s="246"/>
      <c r="T102" s="641"/>
      <c r="U102" s="507" t="str">
        <f t="shared" si="34"/>
        <v/>
      </c>
      <c r="V102" s="641"/>
      <c r="W102" s="649"/>
      <c r="Y102" s="227">
        <f t="shared" si="36"/>
        <v>0</v>
      </c>
      <c r="Z102" s="95">
        <f t="shared" si="37"/>
        <v>0</v>
      </c>
      <c r="AA102" s="26" t="str">
        <f t="shared" si="38"/>
        <v/>
      </c>
      <c r="AB102" s="117">
        <f t="shared" si="39"/>
        <v>0</v>
      </c>
      <c r="AC102" s="96">
        <f t="shared" si="40"/>
        <v>0</v>
      </c>
      <c r="AD102" s="118" t="str">
        <f t="shared" si="41"/>
        <v>COMPLETE</v>
      </c>
      <c r="AE102" s="119" t="str">
        <f t="shared" si="42"/>
        <v/>
      </c>
      <c r="AF102" s="119" t="str">
        <f>IF(OR(ISERROR(VLOOKUP(L102,'GRADE CONVERSION'!$K$38:$N$55,4,FALSE)*AG102), ISBLANK(L102)), "", VLOOKUP(L102,'GRADE CONVERSION'!$K$38:$N$55,4,FALSE)*AG102)</f>
        <v/>
      </c>
      <c r="AG102" s="119">
        <f t="shared" si="43"/>
        <v>0</v>
      </c>
      <c r="AH102" s="120">
        <f t="shared" si="44"/>
        <v>0</v>
      </c>
      <c r="AI102" s="120">
        <f t="shared" si="45"/>
        <v>0</v>
      </c>
      <c r="AJ102" s="362" t="str">
        <f t="shared" si="46"/>
        <v/>
      </c>
      <c r="AK102" s="108">
        <f t="shared" si="47"/>
        <v>0</v>
      </c>
      <c r="AL102" s="121">
        <f t="shared" si="48"/>
        <v>0</v>
      </c>
      <c r="AM102" s="121" t="str">
        <f t="shared" si="49"/>
        <v/>
      </c>
      <c r="AN102" s="121" t="str">
        <f t="shared" si="50"/>
        <v/>
      </c>
      <c r="AO102" s="108"/>
      <c r="AP102" s="104"/>
      <c r="AQ102" s="104"/>
      <c r="AR102" s="104"/>
      <c r="AS102" s="54"/>
      <c r="AT102" s="54"/>
      <c r="AU102" s="60" t="str">
        <f t="shared" si="53"/>
        <v/>
      </c>
      <c r="AV102" s="123">
        <f t="shared" si="54"/>
        <v>0</v>
      </c>
      <c r="AW102" s="54"/>
      <c r="AX102" s="54"/>
      <c r="BA102">
        <v>1</v>
      </c>
      <c r="BB102" s="643"/>
      <c r="BC102" s="643"/>
      <c r="BD102" s="643"/>
      <c r="BE102" s="643"/>
      <c r="BF102" s="574"/>
      <c r="BG102" s="574"/>
      <c r="BH102" s="574"/>
      <c r="BI102" s="574"/>
      <c r="BJ102" s="574"/>
      <c r="BK102" s="574"/>
      <c r="BL102" s="574"/>
      <c r="BM102" s="574"/>
      <c r="BN102" s="574"/>
      <c r="BO102" s="574"/>
      <c r="BP102" s="574"/>
      <c r="BQ102" s="574"/>
      <c r="BR102" s="574"/>
      <c r="BS102" s="574"/>
      <c r="BT102" s="574"/>
      <c r="BU102" s="574"/>
      <c r="BV102" s="574"/>
      <c r="BW102" s="574"/>
      <c r="BX102" s="574"/>
      <c r="BY102" s="574"/>
      <c r="BZ102" s="574"/>
      <c r="CA102" s="574"/>
      <c r="CB102" s="574"/>
      <c r="CC102" s="574"/>
      <c r="CD102" s="574"/>
      <c r="CE102" s="574"/>
      <c r="CF102" s="574"/>
      <c r="CG102" s="574"/>
      <c r="CH102" s="574"/>
      <c r="CI102" s="574"/>
      <c r="CJ102" s="574"/>
    </row>
    <row r="103" spans="1:88" ht="36.75" customHeight="1">
      <c r="A103" s="746"/>
      <c r="B103">
        <f t="shared" si="35"/>
        <v>0</v>
      </c>
      <c r="C103" s="245"/>
      <c r="D103" s="245"/>
      <c r="E103" s="246"/>
      <c r="F103" s="246"/>
      <c r="G103" s="299"/>
      <c r="H103" s="299"/>
      <c r="I103" s="246"/>
      <c r="J103" s="247"/>
      <c r="K103" s="654"/>
      <c r="L103" s="654"/>
      <c r="M103" s="654"/>
      <c r="N103" s="655"/>
      <c r="O103" s="500"/>
      <c r="P103" s="500"/>
      <c r="Q103" s="116" t="str">
        <f>IF(ISERROR(VLOOKUP(O103,'GRADE CONVERSION'!$K$71:$L$88,2,FALSE)),"",VLOOKUP(O103,'GRADE CONVERSION'!$K$71:$L$88,2,FALSE))</f>
        <v/>
      </c>
      <c r="R103" s="641"/>
      <c r="S103" s="246"/>
      <c r="T103" s="641"/>
      <c r="U103" s="507" t="str">
        <f t="shared" si="34"/>
        <v/>
      </c>
      <c r="V103" s="641"/>
      <c r="W103" s="649"/>
      <c r="Y103" s="227">
        <f t="shared" si="36"/>
        <v>0</v>
      </c>
      <c r="Z103" s="95">
        <f t="shared" si="37"/>
        <v>0</v>
      </c>
      <c r="AA103" s="26" t="str">
        <f t="shared" si="38"/>
        <v/>
      </c>
      <c r="AB103" s="117">
        <f t="shared" si="39"/>
        <v>0</v>
      </c>
      <c r="AC103" s="96">
        <f t="shared" si="40"/>
        <v>0</v>
      </c>
      <c r="AD103" s="118" t="str">
        <f t="shared" si="41"/>
        <v>COMPLETE</v>
      </c>
      <c r="AE103" s="119" t="str">
        <f t="shared" si="42"/>
        <v/>
      </c>
      <c r="AF103" s="119" t="str">
        <f>IF(OR(ISERROR(VLOOKUP(L103,'GRADE CONVERSION'!$K$38:$N$55,4,FALSE)*AG103), ISBLANK(L103)), "", VLOOKUP(L103,'GRADE CONVERSION'!$K$38:$N$55,4,FALSE)*AG103)</f>
        <v/>
      </c>
      <c r="AG103" s="119">
        <f t="shared" si="43"/>
        <v>0</v>
      </c>
      <c r="AH103" s="120">
        <f t="shared" si="44"/>
        <v>0</v>
      </c>
      <c r="AI103" s="120">
        <f t="shared" si="45"/>
        <v>0</v>
      </c>
      <c r="AJ103" s="362" t="str">
        <f t="shared" si="46"/>
        <v/>
      </c>
      <c r="AK103" s="108">
        <f t="shared" si="47"/>
        <v>0</v>
      </c>
      <c r="AL103" s="121">
        <f t="shared" si="48"/>
        <v>0</v>
      </c>
      <c r="AM103" s="121" t="str">
        <f t="shared" si="49"/>
        <v/>
      </c>
      <c r="AN103" s="121" t="str">
        <f t="shared" si="50"/>
        <v/>
      </c>
      <c r="AO103" s="108"/>
      <c r="AP103" s="104"/>
      <c r="AQ103" s="104"/>
      <c r="AR103" s="104"/>
      <c r="AS103" s="54"/>
      <c r="AT103" s="54"/>
      <c r="AU103" s="60" t="str">
        <f t="shared" si="53"/>
        <v/>
      </c>
      <c r="AV103" s="123">
        <f t="shared" si="54"/>
        <v>0</v>
      </c>
      <c r="AW103" s="54"/>
      <c r="AX103" s="54"/>
      <c r="BA103">
        <v>1</v>
      </c>
      <c r="BB103" s="643"/>
      <c r="BC103" s="643"/>
      <c r="BD103" s="643"/>
      <c r="BE103" s="643"/>
      <c r="BF103" s="574"/>
      <c r="BG103" s="574"/>
      <c r="BH103" s="574"/>
      <c r="BI103" s="574"/>
      <c r="BJ103" s="574"/>
      <c r="BK103" s="574"/>
      <c r="BL103" s="574"/>
      <c r="BM103" s="574"/>
      <c r="BN103" s="574"/>
      <c r="BO103" s="574"/>
      <c r="BP103" s="574"/>
      <c r="BQ103" s="574"/>
      <c r="BR103" s="574"/>
      <c r="BS103" s="574"/>
      <c r="BT103" s="574"/>
      <c r="BU103" s="574"/>
      <c r="BV103" s="574"/>
      <c r="BW103" s="574"/>
      <c r="BX103" s="574"/>
      <c r="BY103" s="574"/>
      <c r="BZ103" s="574"/>
      <c r="CA103" s="574"/>
      <c r="CB103" s="574"/>
      <c r="CC103" s="574"/>
      <c r="CD103" s="574"/>
      <c r="CE103" s="574"/>
      <c r="CF103" s="574"/>
      <c r="CG103" s="574"/>
      <c r="CH103" s="574"/>
      <c r="CI103" s="574"/>
      <c r="CJ103" s="574"/>
    </row>
    <row r="104" spans="1:88" ht="36.75" customHeight="1">
      <c r="A104" s="746"/>
      <c r="B104">
        <f t="shared" si="35"/>
        <v>0</v>
      </c>
      <c r="C104" s="245"/>
      <c r="D104" s="245"/>
      <c r="E104" s="246"/>
      <c r="F104" s="246"/>
      <c r="G104" s="299"/>
      <c r="H104" s="299"/>
      <c r="I104" s="246"/>
      <c r="J104" s="247"/>
      <c r="K104" s="654"/>
      <c r="L104" s="654"/>
      <c r="M104" s="654"/>
      <c r="N104" s="655"/>
      <c r="O104" s="500"/>
      <c r="P104" s="500"/>
      <c r="Q104" s="116" t="str">
        <f>IF(ISERROR(VLOOKUP(O104,'GRADE CONVERSION'!$K$71:$L$88,2,FALSE)),"",VLOOKUP(O104,'GRADE CONVERSION'!$K$71:$L$88,2,FALSE))</f>
        <v/>
      </c>
      <c r="R104" s="641"/>
      <c r="S104" s="246"/>
      <c r="T104" s="641"/>
      <c r="U104" s="507" t="str">
        <f t="shared" si="34"/>
        <v/>
      </c>
      <c r="V104" s="641"/>
      <c r="W104" s="649"/>
      <c r="Y104" s="227">
        <f t="shared" si="36"/>
        <v>0</v>
      </c>
      <c r="Z104" s="95">
        <f t="shared" si="37"/>
        <v>0</v>
      </c>
      <c r="AA104" s="26" t="str">
        <f t="shared" si="38"/>
        <v/>
      </c>
      <c r="AB104" s="117">
        <f t="shared" si="39"/>
        <v>0</v>
      </c>
      <c r="AC104" s="96">
        <f t="shared" si="40"/>
        <v>0</v>
      </c>
      <c r="AD104" s="118" t="str">
        <f t="shared" si="41"/>
        <v>COMPLETE</v>
      </c>
      <c r="AE104" s="119" t="str">
        <f t="shared" si="42"/>
        <v/>
      </c>
      <c r="AF104" s="119" t="str">
        <f>IF(OR(ISERROR(VLOOKUP(L104,'GRADE CONVERSION'!$K$38:$N$55,4,FALSE)*AG104), ISBLANK(L104)), "", VLOOKUP(L104,'GRADE CONVERSION'!$K$38:$N$55,4,FALSE)*AG104)</f>
        <v/>
      </c>
      <c r="AG104" s="119">
        <f t="shared" si="43"/>
        <v>0</v>
      </c>
      <c r="AH104" s="120">
        <f t="shared" si="44"/>
        <v>0</v>
      </c>
      <c r="AI104" s="120">
        <f t="shared" si="45"/>
        <v>0</v>
      </c>
      <c r="AJ104" s="362" t="str">
        <f t="shared" si="46"/>
        <v/>
      </c>
      <c r="AK104" s="108">
        <f t="shared" si="47"/>
        <v>0</v>
      </c>
      <c r="AL104" s="121">
        <f t="shared" si="48"/>
        <v>0</v>
      </c>
      <c r="AM104" s="121" t="str">
        <f t="shared" si="49"/>
        <v/>
      </c>
      <c r="AN104" s="121" t="str">
        <f t="shared" si="50"/>
        <v/>
      </c>
      <c r="AO104" s="108"/>
      <c r="AP104" s="104"/>
      <c r="AQ104" s="104"/>
      <c r="AR104" s="104"/>
      <c r="AS104" s="54"/>
      <c r="AT104" s="54"/>
      <c r="AU104" s="60" t="str">
        <f t="shared" si="53"/>
        <v/>
      </c>
      <c r="AV104" s="123">
        <f t="shared" si="54"/>
        <v>0</v>
      </c>
      <c r="AW104" s="54"/>
      <c r="AX104" s="54"/>
      <c r="BA104">
        <v>1</v>
      </c>
      <c r="BB104" s="643"/>
      <c r="BC104" s="643"/>
      <c r="BD104" s="643"/>
      <c r="BE104" s="643"/>
      <c r="BF104" s="574"/>
      <c r="BG104" s="574"/>
      <c r="BH104" s="574"/>
      <c r="BI104" s="574"/>
      <c r="BJ104" s="574"/>
      <c r="BK104" s="574"/>
      <c r="BL104" s="574"/>
      <c r="BM104" s="574"/>
      <c r="BN104" s="574"/>
      <c r="BO104" s="574"/>
      <c r="BP104" s="574"/>
      <c r="BQ104" s="574"/>
      <c r="BR104" s="574"/>
      <c r="BS104" s="574"/>
      <c r="BT104" s="574"/>
      <c r="BU104" s="574"/>
      <c r="BV104" s="574"/>
      <c r="BW104" s="574"/>
      <c r="BX104" s="574"/>
      <c r="BY104" s="574"/>
      <c r="BZ104" s="574"/>
      <c r="CA104" s="574"/>
      <c r="CB104" s="574"/>
      <c r="CC104" s="574"/>
      <c r="CD104" s="574"/>
      <c r="CE104" s="574"/>
      <c r="CF104" s="574"/>
      <c r="CG104" s="574"/>
      <c r="CH104" s="574"/>
      <c r="CI104" s="574"/>
      <c r="CJ104" s="574"/>
    </row>
    <row r="105" spans="1:88" ht="36.75" customHeight="1">
      <c r="A105" s="746"/>
      <c r="B105">
        <f t="shared" si="35"/>
        <v>0</v>
      </c>
      <c r="C105" s="245"/>
      <c r="D105" s="245"/>
      <c r="E105" s="246"/>
      <c r="F105" s="246"/>
      <c r="G105" s="299"/>
      <c r="H105" s="299"/>
      <c r="I105" s="246"/>
      <c r="J105" s="247"/>
      <c r="K105" s="654"/>
      <c r="L105" s="654"/>
      <c r="M105" s="654"/>
      <c r="N105" s="655"/>
      <c r="O105" s="500"/>
      <c r="P105" s="500"/>
      <c r="Q105" s="116" t="str">
        <f>IF(ISERROR(VLOOKUP(O105,'GRADE CONVERSION'!$K$71:$L$88,2,FALSE)),"",VLOOKUP(O105,'GRADE CONVERSION'!$K$71:$L$88,2,FALSE))</f>
        <v/>
      </c>
      <c r="R105" s="641"/>
      <c r="S105" s="246"/>
      <c r="T105" s="641"/>
      <c r="U105" s="507" t="str">
        <f t="shared" si="34"/>
        <v/>
      </c>
      <c r="V105" s="641"/>
      <c r="W105" s="649"/>
      <c r="Y105" s="227">
        <f t="shared" si="36"/>
        <v>0</v>
      </c>
      <c r="Z105" s="95">
        <f t="shared" si="37"/>
        <v>0</v>
      </c>
      <c r="AA105" s="26" t="str">
        <f t="shared" si="38"/>
        <v/>
      </c>
      <c r="AB105" s="117">
        <f t="shared" si="39"/>
        <v>0</v>
      </c>
      <c r="AC105" s="96">
        <f t="shared" si="40"/>
        <v>0</v>
      </c>
      <c r="AD105" s="118" t="str">
        <f t="shared" si="41"/>
        <v>COMPLETE</v>
      </c>
      <c r="AE105" s="119" t="str">
        <f t="shared" si="42"/>
        <v/>
      </c>
      <c r="AF105" s="119" t="str">
        <f>IF(OR(ISERROR(VLOOKUP(L105,'GRADE CONVERSION'!$K$38:$N$55,4,FALSE)*AG105), ISBLANK(L105)), "", VLOOKUP(L105,'GRADE CONVERSION'!$K$38:$N$55,4,FALSE)*AG105)</f>
        <v/>
      </c>
      <c r="AG105" s="119">
        <f t="shared" si="43"/>
        <v>0</v>
      </c>
      <c r="AH105" s="120">
        <f t="shared" si="44"/>
        <v>0</v>
      </c>
      <c r="AI105" s="120">
        <f t="shared" si="45"/>
        <v>0</v>
      </c>
      <c r="AJ105" s="362" t="str">
        <f t="shared" si="46"/>
        <v/>
      </c>
      <c r="AK105" s="108">
        <f t="shared" si="47"/>
        <v>0</v>
      </c>
      <c r="AL105" s="121">
        <f t="shared" si="48"/>
        <v>0</v>
      </c>
      <c r="AM105" s="121" t="str">
        <f t="shared" si="49"/>
        <v/>
      </c>
      <c r="AN105" s="121" t="str">
        <f t="shared" si="50"/>
        <v/>
      </c>
      <c r="AO105" s="108"/>
      <c r="AP105" s="104"/>
      <c r="AQ105" s="104"/>
      <c r="AR105" s="104"/>
      <c r="AS105" s="54"/>
      <c r="AT105" s="54"/>
      <c r="AU105" s="60" t="str">
        <f t="shared" si="53"/>
        <v/>
      </c>
      <c r="AV105" s="123">
        <f t="shared" si="54"/>
        <v>0</v>
      </c>
      <c r="AW105" s="54"/>
      <c r="AX105" s="54"/>
      <c r="BA105">
        <v>1</v>
      </c>
      <c r="BB105" s="643"/>
      <c r="BC105" s="643"/>
      <c r="BD105" s="643"/>
      <c r="BE105" s="643"/>
      <c r="BF105" s="574"/>
      <c r="BG105" s="574"/>
      <c r="BH105" s="574"/>
      <c r="BI105" s="574"/>
      <c r="BJ105" s="574"/>
      <c r="BK105" s="574"/>
      <c r="BL105" s="574"/>
      <c r="BM105" s="574"/>
      <c r="BN105" s="574"/>
      <c r="BO105" s="574"/>
      <c r="BP105" s="574"/>
      <c r="BQ105" s="574"/>
      <c r="BR105" s="574"/>
      <c r="BS105" s="574"/>
      <c r="BT105" s="574"/>
      <c r="BU105" s="574"/>
      <c r="BV105" s="574"/>
      <c r="BW105" s="574"/>
      <c r="BX105" s="574"/>
      <c r="BY105" s="574"/>
      <c r="BZ105" s="574"/>
      <c r="CA105" s="574"/>
      <c r="CB105" s="574"/>
      <c r="CC105" s="574"/>
      <c r="CD105" s="574"/>
      <c r="CE105" s="574"/>
      <c r="CF105" s="574"/>
      <c r="CG105" s="574"/>
      <c r="CH105" s="574"/>
      <c r="CI105" s="574"/>
      <c r="CJ105" s="574"/>
    </row>
    <row r="106" spans="1:88" ht="36.75" customHeight="1">
      <c r="A106" s="746"/>
      <c r="B106">
        <f t="shared" si="35"/>
        <v>0</v>
      </c>
      <c r="C106" s="245"/>
      <c r="D106" s="245"/>
      <c r="E106" s="246"/>
      <c r="F106" s="246"/>
      <c r="G106" s="299"/>
      <c r="H106" s="299"/>
      <c r="I106" s="246"/>
      <c r="J106" s="247"/>
      <c r="K106" s="654"/>
      <c r="L106" s="654"/>
      <c r="M106" s="654"/>
      <c r="N106" s="655"/>
      <c r="O106" s="500"/>
      <c r="P106" s="500"/>
      <c r="Q106" s="116" t="str">
        <f>IF(ISERROR(VLOOKUP(O106,'GRADE CONVERSION'!$K$71:$L$88,2,FALSE)),"",VLOOKUP(O106,'GRADE CONVERSION'!$K$71:$L$88,2,FALSE))</f>
        <v/>
      </c>
      <c r="R106" s="641"/>
      <c r="S106" s="246"/>
      <c r="T106" s="641"/>
      <c r="U106" s="507" t="str">
        <f t="shared" si="34"/>
        <v/>
      </c>
      <c r="V106" s="641"/>
      <c r="W106" s="649"/>
      <c r="Y106" s="227">
        <f t="shared" si="36"/>
        <v>0</v>
      </c>
      <c r="Z106" s="95">
        <f t="shared" si="37"/>
        <v>0</v>
      </c>
      <c r="AA106" s="26" t="str">
        <f t="shared" si="38"/>
        <v/>
      </c>
      <c r="AB106" s="117">
        <f t="shared" si="39"/>
        <v>0</v>
      </c>
      <c r="AC106" s="96">
        <f t="shared" si="40"/>
        <v>0</v>
      </c>
      <c r="AD106" s="118" t="str">
        <f t="shared" si="41"/>
        <v>COMPLETE</v>
      </c>
      <c r="AE106" s="119" t="str">
        <f t="shared" si="42"/>
        <v/>
      </c>
      <c r="AF106" s="119" t="str">
        <f>IF(OR(ISERROR(VLOOKUP(L106,'GRADE CONVERSION'!$K$38:$N$55,4,FALSE)*AG106), ISBLANK(L106)), "", VLOOKUP(L106,'GRADE CONVERSION'!$K$38:$N$55,4,FALSE)*AG106)</f>
        <v/>
      </c>
      <c r="AG106" s="119">
        <f t="shared" si="43"/>
        <v>0</v>
      </c>
      <c r="AH106" s="120">
        <f t="shared" si="44"/>
        <v>0</v>
      </c>
      <c r="AI106" s="120">
        <f t="shared" si="45"/>
        <v>0</v>
      </c>
      <c r="AJ106" s="362" t="str">
        <f t="shared" si="46"/>
        <v/>
      </c>
      <c r="AK106" s="108">
        <f t="shared" si="47"/>
        <v>0</v>
      </c>
      <c r="AL106" s="121">
        <f t="shared" si="48"/>
        <v>0</v>
      </c>
      <c r="AM106" s="121" t="str">
        <f t="shared" si="49"/>
        <v/>
      </c>
      <c r="AN106" s="121" t="str">
        <f t="shared" si="50"/>
        <v/>
      </c>
      <c r="AO106" s="108"/>
      <c r="AP106" s="104"/>
      <c r="AQ106" s="104"/>
      <c r="AR106" s="104"/>
      <c r="AS106" s="54"/>
      <c r="AT106" s="54"/>
      <c r="AU106" s="60" t="str">
        <f t="shared" si="53"/>
        <v/>
      </c>
      <c r="AV106" s="123">
        <f t="shared" si="54"/>
        <v>0</v>
      </c>
      <c r="AW106" s="54"/>
      <c r="AX106" s="54"/>
      <c r="BA106">
        <v>1</v>
      </c>
      <c r="BB106" s="643"/>
      <c r="BC106" s="643"/>
      <c r="BD106" s="643"/>
      <c r="BE106" s="643"/>
      <c r="BF106" s="574"/>
      <c r="BG106" s="574"/>
      <c r="BH106" s="574"/>
      <c r="BI106" s="574"/>
      <c r="BJ106" s="574"/>
      <c r="BK106" s="574"/>
      <c r="BL106" s="574"/>
      <c r="BM106" s="574"/>
      <c r="BN106" s="574"/>
      <c r="BO106" s="574"/>
      <c r="BP106" s="574"/>
      <c r="BQ106" s="574"/>
      <c r="BR106" s="574"/>
      <c r="BS106" s="574"/>
      <c r="BT106" s="574"/>
      <c r="BU106" s="574"/>
      <c r="BV106" s="574"/>
      <c r="BW106" s="574"/>
      <c r="BX106" s="574"/>
      <c r="BY106" s="574"/>
      <c r="BZ106" s="574"/>
      <c r="CA106" s="574"/>
      <c r="CB106" s="574"/>
      <c r="CC106" s="574"/>
      <c r="CD106" s="574"/>
      <c r="CE106" s="574"/>
      <c r="CF106" s="574"/>
      <c r="CG106" s="574"/>
      <c r="CH106" s="574"/>
      <c r="CI106" s="574"/>
      <c r="CJ106" s="574"/>
    </row>
    <row r="107" spans="1:88" ht="36.75" customHeight="1">
      <c r="A107" s="746"/>
      <c r="B107">
        <f t="shared" si="35"/>
        <v>0</v>
      </c>
      <c r="C107" s="245"/>
      <c r="D107" s="245"/>
      <c r="E107" s="246"/>
      <c r="F107" s="246"/>
      <c r="G107" s="299"/>
      <c r="H107" s="299"/>
      <c r="I107" s="246"/>
      <c r="J107" s="247"/>
      <c r="K107" s="654"/>
      <c r="L107" s="654"/>
      <c r="M107" s="654"/>
      <c r="N107" s="655"/>
      <c r="O107" s="500"/>
      <c r="P107" s="500"/>
      <c r="Q107" s="116" t="str">
        <f>IF(ISERROR(VLOOKUP(O107,'GRADE CONVERSION'!$K$71:$L$88,2,FALSE)),"",VLOOKUP(O107,'GRADE CONVERSION'!$K$71:$L$88,2,FALSE))</f>
        <v/>
      </c>
      <c r="R107" s="641"/>
      <c r="S107" s="246"/>
      <c r="T107" s="641"/>
      <c r="U107" s="507" t="str">
        <f t="shared" si="34"/>
        <v/>
      </c>
      <c r="V107" s="641"/>
      <c r="W107" s="649"/>
      <c r="Y107" s="227">
        <f t="shared" si="36"/>
        <v>0</v>
      </c>
      <c r="Z107" s="95">
        <f t="shared" si="37"/>
        <v>0</v>
      </c>
      <c r="AA107" s="26" t="str">
        <f t="shared" si="38"/>
        <v/>
      </c>
      <c r="AB107" s="117">
        <f t="shared" si="39"/>
        <v>0</v>
      </c>
      <c r="AC107" s="96">
        <f t="shared" si="40"/>
        <v>0</v>
      </c>
      <c r="AD107" s="118" t="str">
        <f t="shared" si="41"/>
        <v>COMPLETE</v>
      </c>
      <c r="AE107" s="119" t="str">
        <f t="shared" si="42"/>
        <v/>
      </c>
      <c r="AF107" s="119" t="str">
        <f>IF(OR(ISERROR(VLOOKUP(L107,'GRADE CONVERSION'!$K$38:$N$55,4,FALSE)*AG107), ISBLANK(L107)), "", VLOOKUP(L107,'GRADE CONVERSION'!$K$38:$N$55,4,FALSE)*AG107)</f>
        <v/>
      </c>
      <c r="AG107" s="119">
        <f t="shared" si="43"/>
        <v>0</v>
      </c>
      <c r="AH107" s="120">
        <f t="shared" si="44"/>
        <v>0</v>
      </c>
      <c r="AI107" s="120">
        <f t="shared" si="45"/>
        <v>0</v>
      </c>
      <c r="AJ107" s="362" t="str">
        <f t="shared" si="46"/>
        <v/>
      </c>
      <c r="AK107" s="108">
        <f t="shared" si="47"/>
        <v>0</v>
      </c>
      <c r="AL107" s="121">
        <f t="shared" si="48"/>
        <v>0</v>
      </c>
      <c r="AM107" s="121" t="str">
        <f t="shared" si="49"/>
        <v/>
      </c>
      <c r="AN107" s="121" t="str">
        <f t="shared" si="50"/>
        <v/>
      </c>
      <c r="AO107" s="108"/>
      <c r="AP107" s="104"/>
      <c r="AQ107" s="104"/>
      <c r="AR107" s="104"/>
      <c r="AS107" s="54"/>
      <c r="AT107" s="54"/>
      <c r="AU107" s="60" t="str">
        <f t="shared" si="53"/>
        <v/>
      </c>
      <c r="AV107" s="123">
        <f t="shared" si="54"/>
        <v>0</v>
      </c>
      <c r="AW107" s="54"/>
      <c r="AX107" s="54"/>
      <c r="BA107">
        <v>1</v>
      </c>
      <c r="BB107" s="643"/>
      <c r="BC107" s="643"/>
      <c r="BD107" s="643"/>
      <c r="BE107" s="643"/>
      <c r="BF107" s="574"/>
      <c r="BG107" s="574"/>
      <c r="BH107" s="574"/>
      <c r="BI107" s="574"/>
      <c r="BJ107" s="574"/>
      <c r="BK107" s="574"/>
      <c r="BL107" s="574"/>
      <c r="BM107" s="574"/>
      <c r="BN107" s="574"/>
      <c r="BO107" s="574"/>
      <c r="BP107" s="574"/>
      <c r="BQ107" s="574"/>
      <c r="BR107" s="574"/>
      <c r="BS107" s="574"/>
      <c r="BT107" s="574"/>
      <c r="BU107" s="574"/>
      <c r="BV107" s="574"/>
      <c r="BW107" s="574"/>
      <c r="BX107" s="574"/>
      <c r="BY107" s="574"/>
      <c r="BZ107" s="574"/>
      <c r="CA107" s="574"/>
      <c r="CB107" s="574"/>
      <c r="CC107" s="574"/>
      <c r="CD107" s="574"/>
      <c r="CE107" s="574"/>
      <c r="CF107" s="574"/>
      <c r="CG107" s="574"/>
      <c r="CH107" s="574"/>
      <c r="CI107" s="574"/>
      <c r="CJ107" s="574"/>
    </row>
    <row r="108" spans="1:88" ht="36.75" customHeight="1">
      <c r="A108" s="746"/>
      <c r="B108">
        <f t="shared" si="35"/>
        <v>0</v>
      </c>
      <c r="C108" s="245"/>
      <c r="D108" s="245"/>
      <c r="E108" s="246"/>
      <c r="F108" s="246"/>
      <c r="G108" s="299"/>
      <c r="H108" s="299"/>
      <c r="I108" s="246"/>
      <c r="J108" s="247"/>
      <c r="K108" s="654"/>
      <c r="L108" s="654"/>
      <c r="M108" s="654"/>
      <c r="N108" s="655"/>
      <c r="O108" s="500"/>
      <c r="P108" s="500"/>
      <c r="Q108" s="116" t="str">
        <f>IF(ISERROR(VLOOKUP(O108,'GRADE CONVERSION'!$K$71:$L$88,2,FALSE)),"",VLOOKUP(O108,'GRADE CONVERSION'!$K$71:$L$88,2,FALSE))</f>
        <v/>
      </c>
      <c r="R108" s="641"/>
      <c r="S108" s="246"/>
      <c r="T108" s="641"/>
      <c r="U108" s="507" t="str">
        <f t="shared" si="34"/>
        <v/>
      </c>
      <c r="V108" s="641"/>
      <c r="W108" s="649"/>
      <c r="Y108" s="227">
        <f t="shared" si="36"/>
        <v>0</v>
      </c>
      <c r="Z108" s="95">
        <f t="shared" si="37"/>
        <v>0</v>
      </c>
      <c r="AA108" s="26" t="str">
        <f t="shared" si="38"/>
        <v/>
      </c>
      <c r="AB108" s="117">
        <f t="shared" si="39"/>
        <v>0</v>
      </c>
      <c r="AC108" s="96">
        <f t="shared" si="40"/>
        <v>0</v>
      </c>
      <c r="AD108" s="118" t="str">
        <f t="shared" si="41"/>
        <v>COMPLETE</v>
      </c>
      <c r="AE108" s="119" t="str">
        <f t="shared" si="42"/>
        <v/>
      </c>
      <c r="AF108" s="119" t="str">
        <f>IF(OR(ISERROR(VLOOKUP(L108,'GRADE CONVERSION'!$K$38:$N$55,4,FALSE)*AG108), ISBLANK(L108)), "", VLOOKUP(L108,'GRADE CONVERSION'!$K$38:$N$55,4,FALSE)*AG108)</f>
        <v/>
      </c>
      <c r="AG108" s="119">
        <f t="shared" si="43"/>
        <v>0</v>
      </c>
      <c r="AH108" s="120">
        <f t="shared" si="44"/>
        <v>0</v>
      </c>
      <c r="AI108" s="120">
        <f t="shared" si="45"/>
        <v>0</v>
      </c>
      <c r="AJ108" s="362" t="str">
        <f t="shared" si="46"/>
        <v/>
      </c>
      <c r="AK108" s="108">
        <f t="shared" si="47"/>
        <v>0</v>
      </c>
      <c r="AL108" s="121">
        <f t="shared" si="48"/>
        <v>0</v>
      </c>
      <c r="AM108" s="121" t="str">
        <f t="shared" si="49"/>
        <v/>
      </c>
      <c r="AN108" s="121" t="str">
        <f t="shared" si="50"/>
        <v/>
      </c>
      <c r="AO108" s="108"/>
      <c r="AP108" s="104"/>
      <c r="AQ108" s="104"/>
      <c r="AR108" s="104"/>
      <c r="AS108" s="54"/>
      <c r="AT108" s="54"/>
      <c r="AU108" s="60" t="str">
        <f t="shared" si="53"/>
        <v/>
      </c>
      <c r="AV108" s="123">
        <f t="shared" si="54"/>
        <v>0</v>
      </c>
      <c r="AW108" s="54"/>
      <c r="AX108" s="54"/>
      <c r="BA108">
        <v>1</v>
      </c>
      <c r="BB108" s="643"/>
      <c r="BC108" s="643"/>
      <c r="BD108" s="643"/>
      <c r="BE108" s="643"/>
      <c r="BF108" s="574"/>
      <c r="BG108" s="574"/>
      <c r="BH108" s="574"/>
      <c r="BI108" s="574"/>
      <c r="BJ108" s="574"/>
      <c r="BK108" s="574"/>
      <c r="BL108" s="574"/>
      <c r="BM108" s="574"/>
      <c r="BN108" s="574"/>
      <c r="BO108" s="574"/>
      <c r="BP108" s="574"/>
      <c r="BQ108" s="574"/>
      <c r="BR108" s="574"/>
      <c r="BS108" s="574"/>
      <c r="BT108" s="574"/>
      <c r="BU108" s="574"/>
      <c r="BV108" s="574"/>
      <c r="BW108" s="574"/>
      <c r="BX108" s="574"/>
      <c r="BY108" s="574"/>
      <c r="BZ108" s="574"/>
      <c r="CA108" s="574"/>
      <c r="CB108" s="574"/>
      <c r="CC108" s="574"/>
      <c r="CD108" s="574"/>
      <c r="CE108" s="574"/>
      <c r="CF108" s="574"/>
      <c r="CG108" s="574"/>
      <c r="CH108" s="574"/>
      <c r="CI108" s="574"/>
      <c r="CJ108" s="574"/>
    </row>
    <row r="109" spans="1:88" ht="36.75" customHeight="1">
      <c r="A109" s="746"/>
      <c r="B109">
        <f t="shared" si="35"/>
        <v>0</v>
      </c>
      <c r="C109" s="245"/>
      <c r="D109" s="245"/>
      <c r="E109" s="246"/>
      <c r="F109" s="246"/>
      <c r="G109" s="299"/>
      <c r="H109" s="299"/>
      <c r="I109" s="246"/>
      <c r="J109" s="247"/>
      <c r="K109" s="654"/>
      <c r="L109" s="654"/>
      <c r="M109" s="654"/>
      <c r="N109" s="655"/>
      <c r="O109" s="500"/>
      <c r="P109" s="500"/>
      <c r="Q109" s="116" t="str">
        <f>IF(ISERROR(VLOOKUP(O109,'GRADE CONVERSION'!$K$71:$L$88,2,FALSE)),"",VLOOKUP(O109,'GRADE CONVERSION'!$K$71:$L$88,2,FALSE))</f>
        <v/>
      </c>
      <c r="R109" s="641"/>
      <c r="S109" s="246"/>
      <c r="T109" s="641"/>
      <c r="U109" s="507" t="str">
        <f t="shared" si="34"/>
        <v/>
      </c>
      <c r="V109" s="641"/>
      <c r="W109" s="649"/>
      <c r="Y109" s="227">
        <f t="shared" si="36"/>
        <v>0</v>
      </c>
      <c r="Z109" s="95">
        <f t="shared" si="37"/>
        <v>0</v>
      </c>
      <c r="AA109" s="26" t="str">
        <f t="shared" si="38"/>
        <v/>
      </c>
      <c r="AB109" s="117">
        <f t="shared" si="39"/>
        <v>0</v>
      </c>
      <c r="AC109" s="96">
        <f t="shared" si="40"/>
        <v>0</v>
      </c>
      <c r="AD109" s="118" t="str">
        <f t="shared" si="41"/>
        <v>COMPLETE</v>
      </c>
      <c r="AE109" s="119" t="str">
        <f t="shared" si="42"/>
        <v/>
      </c>
      <c r="AF109" s="119" t="str">
        <f>IF(OR(ISERROR(VLOOKUP(L109,'GRADE CONVERSION'!$K$38:$N$55,4,FALSE)*AG109), ISBLANK(L109)), "", VLOOKUP(L109,'GRADE CONVERSION'!$K$38:$N$55,4,FALSE)*AG109)</f>
        <v/>
      </c>
      <c r="AG109" s="119">
        <f t="shared" si="43"/>
        <v>0</v>
      </c>
      <c r="AH109" s="120">
        <f t="shared" si="44"/>
        <v>0</v>
      </c>
      <c r="AI109" s="120">
        <f t="shared" si="45"/>
        <v>0</v>
      </c>
      <c r="AJ109" s="362" t="str">
        <f t="shared" si="46"/>
        <v/>
      </c>
      <c r="AK109" s="108">
        <f t="shared" si="47"/>
        <v>0</v>
      </c>
      <c r="AL109" s="121">
        <f t="shared" si="48"/>
        <v>0</v>
      </c>
      <c r="AM109" s="121" t="str">
        <f t="shared" si="49"/>
        <v/>
      </c>
      <c r="AN109" s="121" t="str">
        <f t="shared" si="50"/>
        <v/>
      </c>
      <c r="AO109" s="108"/>
      <c r="AP109" s="104"/>
      <c r="AQ109" s="104"/>
      <c r="AR109" s="104"/>
      <c r="AS109" s="54"/>
      <c r="AT109" s="54"/>
      <c r="AU109" s="60" t="str">
        <f t="shared" si="53"/>
        <v/>
      </c>
      <c r="AV109" s="123">
        <f t="shared" si="54"/>
        <v>0</v>
      </c>
      <c r="AW109" s="54"/>
      <c r="AX109" s="54"/>
      <c r="BA109">
        <v>1</v>
      </c>
      <c r="BB109" s="643"/>
      <c r="BC109" s="643"/>
      <c r="BD109" s="643"/>
      <c r="BE109" s="643"/>
      <c r="BF109" s="574"/>
      <c r="BG109" s="574"/>
      <c r="BH109" s="574"/>
      <c r="BI109" s="574"/>
      <c r="BJ109" s="574"/>
      <c r="BK109" s="574"/>
      <c r="BL109" s="574"/>
      <c r="BM109" s="574"/>
      <c r="BN109" s="574"/>
      <c r="BO109" s="574"/>
      <c r="BP109" s="574"/>
      <c r="BQ109" s="574"/>
      <c r="BR109" s="574"/>
      <c r="BS109" s="574"/>
      <c r="BT109" s="574"/>
      <c r="BU109" s="574"/>
      <c r="BV109" s="574"/>
      <c r="BW109" s="574"/>
      <c r="BX109" s="574"/>
      <c r="BY109" s="574"/>
      <c r="BZ109" s="574"/>
      <c r="CA109" s="574"/>
      <c r="CB109" s="574"/>
      <c r="CC109" s="574"/>
      <c r="CD109" s="574"/>
      <c r="CE109" s="574"/>
      <c r="CF109" s="574"/>
      <c r="CG109" s="574"/>
      <c r="CH109" s="574"/>
      <c r="CI109" s="574"/>
      <c r="CJ109" s="574"/>
    </row>
    <row r="110" spans="1:88" ht="36.75" customHeight="1">
      <c r="A110" s="746"/>
      <c r="B110">
        <f t="shared" si="35"/>
        <v>0</v>
      </c>
      <c r="C110" s="245"/>
      <c r="D110" s="245"/>
      <c r="E110" s="246"/>
      <c r="F110" s="246"/>
      <c r="G110" s="299"/>
      <c r="H110" s="299"/>
      <c r="I110" s="246"/>
      <c r="J110" s="247"/>
      <c r="K110" s="654"/>
      <c r="L110" s="654"/>
      <c r="M110" s="654"/>
      <c r="N110" s="655"/>
      <c r="O110" s="500"/>
      <c r="P110" s="500"/>
      <c r="Q110" s="116" t="str">
        <f>IF(ISERROR(VLOOKUP(O110,'GRADE CONVERSION'!$K$71:$L$88,2,FALSE)),"",VLOOKUP(O110,'GRADE CONVERSION'!$K$71:$L$88,2,FALSE))</f>
        <v/>
      </c>
      <c r="R110" s="641"/>
      <c r="S110" s="246"/>
      <c r="T110" s="641"/>
      <c r="U110" s="507" t="str">
        <f t="shared" si="34"/>
        <v/>
      </c>
      <c r="V110" s="641"/>
      <c r="W110" s="649"/>
      <c r="Y110" s="227">
        <f t="shared" si="36"/>
        <v>0</v>
      </c>
      <c r="Z110" s="95">
        <f t="shared" si="37"/>
        <v>0</v>
      </c>
      <c r="AA110" s="26" t="str">
        <f t="shared" si="38"/>
        <v/>
      </c>
      <c r="AB110" s="117">
        <f t="shared" si="39"/>
        <v>0</v>
      </c>
      <c r="AC110" s="96">
        <f t="shared" si="40"/>
        <v>0</v>
      </c>
      <c r="AD110" s="118" t="str">
        <f t="shared" si="41"/>
        <v>COMPLETE</v>
      </c>
      <c r="AE110" s="119" t="str">
        <f t="shared" si="42"/>
        <v/>
      </c>
      <c r="AF110" s="119" t="str">
        <f>IF(OR(ISERROR(VLOOKUP(L110,'GRADE CONVERSION'!$K$38:$N$55,4,FALSE)*AG110), ISBLANK(L110)), "", VLOOKUP(L110,'GRADE CONVERSION'!$K$38:$N$55,4,FALSE)*AG110)</f>
        <v/>
      </c>
      <c r="AG110" s="119">
        <f t="shared" si="43"/>
        <v>0</v>
      </c>
      <c r="AH110" s="120">
        <f t="shared" si="44"/>
        <v>0</v>
      </c>
      <c r="AI110" s="120">
        <f t="shared" si="45"/>
        <v>0</v>
      </c>
      <c r="AJ110" s="362" t="str">
        <f t="shared" si="46"/>
        <v/>
      </c>
      <c r="AK110" s="108">
        <f t="shared" si="47"/>
        <v>0</v>
      </c>
      <c r="AL110" s="121">
        <f t="shared" si="48"/>
        <v>0</v>
      </c>
      <c r="AM110" s="121" t="str">
        <f t="shared" si="49"/>
        <v/>
      </c>
      <c r="AN110" s="121" t="str">
        <f t="shared" si="50"/>
        <v/>
      </c>
      <c r="AO110" s="108"/>
      <c r="AP110" s="104"/>
      <c r="AQ110" s="104"/>
      <c r="AR110" s="104"/>
      <c r="AS110" s="54"/>
      <c r="AT110" s="54"/>
      <c r="AU110" s="60" t="str">
        <f t="shared" si="53"/>
        <v/>
      </c>
      <c r="AV110" s="123">
        <f t="shared" si="54"/>
        <v>0</v>
      </c>
      <c r="AW110" s="54"/>
      <c r="AX110" s="54"/>
      <c r="BA110">
        <f t="array" ref="BA110">1</f>
        <v>1</v>
      </c>
      <c r="BB110" s="643"/>
      <c r="BC110" s="643"/>
      <c r="BD110" s="643"/>
      <c r="BE110" s="643"/>
      <c r="BF110" s="574"/>
      <c r="BG110" s="574"/>
      <c r="BH110" s="574"/>
      <c r="BI110" s="574"/>
      <c r="BJ110" s="574"/>
      <c r="BK110" s="574"/>
      <c r="BL110" s="574"/>
      <c r="BM110" s="574"/>
      <c r="BN110" s="574"/>
      <c r="BO110" s="574"/>
      <c r="BP110" s="574"/>
      <c r="BQ110" s="574"/>
      <c r="BR110" s="574"/>
      <c r="BS110" s="574"/>
      <c r="BT110" s="574"/>
      <c r="BU110" s="574"/>
      <c r="BV110" s="574"/>
      <c r="BW110" s="574"/>
      <c r="BX110" s="574"/>
      <c r="BY110" s="574"/>
      <c r="BZ110" s="574"/>
      <c r="CA110" s="574"/>
      <c r="CB110" s="574"/>
      <c r="CC110" s="574"/>
      <c r="CD110" s="574"/>
      <c r="CE110" s="574"/>
      <c r="CF110" s="574"/>
      <c r="CG110" s="574"/>
      <c r="CH110" s="574"/>
      <c r="CI110" s="574"/>
      <c r="CJ110" s="574"/>
    </row>
    <row r="111" spans="1:88" ht="36.75" customHeight="1">
      <c r="A111" s="746"/>
      <c r="B111">
        <f t="shared" si="35"/>
        <v>0</v>
      </c>
      <c r="C111" s="245"/>
      <c r="D111" s="245"/>
      <c r="E111" s="246"/>
      <c r="F111" s="246"/>
      <c r="G111" s="299"/>
      <c r="H111" s="299"/>
      <c r="I111" s="246"/>
      <c r="J111" s="247"/>
      <c r="K111" s="654"/>
      <c r="L111" s="654"/>
      <c r="M111" s="654"/>
      <c r="N111" s="655"/>
      <c r="O111" s="500"/>
      <c r="P111" s="500"/>
      <c r="Q111" s="116" t="str">
        <f>IF(ISERROR(VLOOKUP(O111,'GRADE CONVERSION'!$K$71:$L$88,2,FALSE)),"",VLOOKUP(O111,'GRADE CONVERSION'!$K$71:$L$88,2,FALSE))</f>
        <v/>
      </c>
      <c r="R111" s="641"/>
      <c r="S111" s="246"/>
      <c r="T111" s="641"/>
      <c r="U111" s="507" t="str">
        <f t="shared" si="34"/>
        <v/>
      </c>
      <c r="V111" s="641"/>
      <c r="W111" s="649"/>
      <c r="Y111" s="227">
        <f t="shared" si="36"/>
        <v>0</v>
      </c>
      <c r="Z111" s="95">
        <f t="shared" si="37"/>
        <v>0</v>
      </c>
      <c r="AA111" s="26" t="str">
        <f t="shared" si="38"/>
        <v/>
      </c>
      <c r="AB111" s="117">
        <f t="shared" si="39"/>
        <v>0</v>
      </c>
      <c r="AC111" s="96">
        <f t="shared" si="40"/>
        <v>0</v>
      </c>
      <c r="AD111" s="118" t="str">
        <f t="shared" si="41"/>
        <v>COMPLETE</v>
      </c>
      <c r="AE111" s="119" t="str">
        <f t="shared" si="42"/>
        <v/>
      </c>
      <c r="AF111" s="119" t="str">
        <f>IF(OR(ISERROR(VLOOKUP(L111,'GRADE CONVERSION'!$K$38:$N$55,4,FALSE)*AG111), ISBLANK(L111)), "", VLOOKUP(L111,'GRADE CONVERSION'!$K$38:$N$55,4,FALSE)*AG111)</f>
        <v/>
      </c>
      <c r="AG111" s="119">
        <f t="shared" si="43"/>
        <v>0</v>
      </c>
      <c r="AH111" s="120">
        <f t="shared" si="44"/>
        <v>0</v>
      </c>
      <c r="AI111" s="120">
        <f t="shared" si="45"/>
        <v>0</v>
      </c>
      <c r="AJ111" s="362" t="str">
        <f t="shared" si="46"/>
        <v/>
      </c>
      <c r="AK111" s="108">
        <f t="shared" si="47"/>
        <v>0</v>
      </c>
      <c r="AL111" s="121">
        <f t="shared" si="48"/>
        <v>0</v>
      </c>
      <c r="AM111" s="121" t="str">
        <f t="shared" si="49"/>
        <v/>
      </c>
      <c r="AN111" s="121" t="str">
        <f t="shared" si="50"/>
        <v/>
      </c>
      <c r="AO111" s="108"/>
      <c r="AP111" s="104"/>
      <c r="AQ111" s="104"/>
      <c r="AR111" s="104"/>
      <c r="AS111" s="54"/>
      <c r="AT111" s="54"/>
      <c r="AU111" s="60" t="str">
        <f t="shared" si="53"/>
        <v/>
      </c>
      <c r="AV111" s="123">
        <f t="shared" si="54"/>
        <v>0</v>
      </c>
      <c r="AW111" s="54"/>
      <c r="AX111" s="54"/>
      <c r="BA111">
        <f t="array" ref="BA111">1</f>
        <v>1</v>
      </c>
      <c r="BB111" s="643"/>
      <c r="BC111" s="643"/>
      <c r="BD111" s="643"/>
      <c r="BE111" s="643"/>
      <c r="BF111" s="574"/>
      <c r="BG111" s="574"/>
      <c r="BH111" s="574"/>
      <c r="BI111" s="574"/>
      <c r="BJ111" s="574"/>
      <c r="BK111" s="574"/>
      <c r="BL111" s="574"/>
      <c r="BM111" s="574"/>
      <c r="BN111" s="574"/>
      <c r="BO111" s="574"/>
      <c r="BP111" s="574"/>
      <c r="BQ111" s="574"/>
      <c r="BR111" s="574"/>
      <c r="BS111" s="574"/>
      <c r="BT111" s="574"/>
      <c r="BU111" s="574"/>
      <c r="BV111" s="574"/>
      <c r="BW111" s="574"/>
      <c r="BX111" s="574"/>
      <c r="BY111" s="574"/>
      <c r="BZ111" s="574"/>
      <c r="CA111" s="574"/>
      <c r="CB111" s="574"/>
      <c r="CC111" s="574"/>
      <c r="CD111" s="574"/>
      <c r="CE111" s="574"/>
      <c r="CF111" s="574"/>
      <c r="CG111" s="574"/>
      <c r="CH111" s="574"/>
      <c r="CI111" s="574"/>
      <c r="CJ111" s="574"/>
    </row>
    <row r="112" spans="1:88" ht="36.75" customHeight="1">
      <c r="A112" s="746"/>
      <c r="B112">
        <f t="shared" si="35"/>
        <v>0</v>
      </c>
      <c r="C112" s="245"/>
      <c r="D112" s="245"/>
      <c r="E112" s="246"/>
      <c r="F112" s="246"/>
      <c r="G112" s="299"/>
      <c r="H112" s="299"/>
      <c r="I112" s="246"/>
      <c r="J112" s="247"/>
      <c r="K112" s="654"/>
      <c r="L112" s="654"/>
      <c r="M112" s="654"/>
      <c r="N112" s="655"/>
      <c r="O112" s="500"/>
      <c r="P112" s="500"/>
      <c r="Q112" s="116" t="str">
        <f>IF(ISERROR(VLOOKUP(O112,'GRADE CONVERSION'!$K$71:$L$88,2,FALSE)),"",VLOOKUP(O112,'GRADE CONVERSION'!$K$71:$L$88,2,FALSE))</f>
        <v/>
      </c>
      <c r="R112" s="641"/>
      <c r="S112" s="246"/>
      <c r="T112" s="641"/>
      <c r="U112" s="507" t="str">
        <f t="shared" si="34"/>
        <v/>
      </c>
      <c r="V112" s="641"/>
      <c r="W112" s="649"/>
      <c r="Y112" s="227">
        <f t="shared" si="36"/>
        <v>0</v>
      </c>
      <c r="Z112" s="95">
        <f t="shared" si="37"/>
        <v>0</v>
      </c>
      <c r="AA112" s="26" t="str">
        <f t="shared" si="38"/>
        <v/>
      </c>
      <c r="AB112" s="117">
        <f t="shared" si="39"/>
        <v>0</v>
      </c>
      <c r="AC112" s="96">
        <f t="shared" si="40"/>
        <v>0</v>
      </c>
      <c r="AD112" s="118" t="str">
        <f t="shared" si="41"/>
        <v>COMPLETE</v>
      </c>
      <c r="AE112" s="119" t="str">
        <f t="shared" si="42"/>
        <v/>
      </c>
      <c r="AF112" s="119" t="str">
        <f>IF(OR(ISERROR(VLOOKUP(L112,'GRADE CONVERSION'!$K$38:$N$55,4,FALSE)*AG112), ISBLANK(L112)), "", VLOOKUP(L112,'GRADE CONVERSION'!$K$38:$N$55,4,FALSE)*AG112)</f>
        <v/>
      </c>
      <c r="AG112" s="119">
        <f t="shared" si="43"/>
        <v>0</v>
      </c>
      <c r="AH112" s="120">
        <f t="shared" si="44"/>
        <v>0</v>
      </c>
      <c r="AI112" s="120">
        <f t="shared" si="45"/>
        <v>0</v>
      </c>
      <c r="AJ112" s="362" t="str">
        <f t="shared" si="46"/>
        <v/>
      </c>
      <c r="AK112" s="108">
        <f t="shared" si="47"/>
        <v>0</v>
      </c>
      <c r="AL112" s="121">
        <f t="shared" si="48"/>
        <v>0</v>
      </c>
      <c r="AM112" s="121" t="str">
        <f t="shared" si="49"/>
        <v/>
      </c>
      <c r="AN112" s="121" t="str">
        <f t="shared" si="50"/>
        <v/>
      </c>
      <c r="AO112" s="108"/>
      <c r="AP112" s="104"/>
      <c r="AQ112" s="104"/>
      <c r="AR112" s="104"/>
      <c r="AS112" s="54"/>
      <c r="AT112" s="54"/>
      <c r="AU112" s="60" t="str">
        <f t="shared" si="53"/>
        <v/>
      </c>
      <c r="AV112" s="123">
        <f t="shared" si="54"/>
        <v>0</v>
      </c>
      <c r="AW112" s="54"/>
      <c r="AX112" s="54"/>
      <c r="BA112">
        <f t="array" ref="BA112">1</f>
        <v>1</v>
      </c>
      <c r="BB112" s="643"/>
      <c r="BC112" s="643"/>
      <c r="BD112" s="643"/>
      <c r="BE112" s="643"/>
      <c r="BF112" s="574"/>
      <c r="BG112" s="574"/>
      <c r="BH112" s="574"/>
      <c r="BI112" s="574"/>
      <c r="BJ112" s="574"/>
      <c r="BK112" s="574"/>
      <c r="BL112" s="574"/>
      <c r="BM112" s="574"/>
      <c r="BN112" s="574"/>
      <c r="BO112" s="574"/>
      <c r="BP112" s="574"/>
      <c r="BQ112" s="574"/>
      <c r="BR112" s="574"/>
      <c r="BS112" s="574"/>
      <c r="BT112" s="574"/>
      <c r="BU112" s="574"/>
      <c r="BV112" s="574"/>
      <c r="BW112" s="574"/>
      <c r="BX112" s="574"/>
      <c r="BY112" s="574"/>
      <c r="BZ112" s="574"/>
      <c r="CA112" s="574"/>
      <c r="CB112" s="574"/>
      <c r="CC112" s="574"/>
      <c r="CD112" s="574"/>
      <c r="CE112" s="574"/>
      <c r="CF112" s="574"/>
      <c r="CG112" s="574"/>
      <c r="CH112" s="574"/>
      <c r="CI112" s="574"/>
      <c r="CJ112" s="574"/>
    </row>
    <row r="113" spans="1:88" ht="36.75" customHeight="1">
      <c r="A113" s="746"/>
      <c r="B113">
        <f t="shared" si="35"/>
        <v>0</v>
      </c>
      <c r="C113" s="245"/>
      <c r="D113" s="245"/>
      <c r="E113" s="246"/>
      <c r="F113" s="246"/>
      <c r="G113" s="299"/>
      <c r="H113" s="299"/>
      <c r="I113" s="246"/>
      <c r="J113" s="247"/>
      <c r="K113" s="654"/>
      <c r="L113" s="654"/>
      <c r="M113" s="654"/>
      <c r="N113" s="655"/>
      <c r="O113" s="500"/>
      <c r="P113" s="500"/>
      <c r="Q113" s="116" t="str">
        <f>IF(ISERROR(VLOOKUP(O113,'GRADE CONVERSION'!$K$71:$L$88,2,FALSE)),"",VLOOKUP(O113,'GRADE CONVERSION'!$K$71:$L$88,2,FALSE))</f>
        <v/>
      </c>
      <c r="R113" s="641"/>
      <c r="S113" s="246"/>
      <c r="T113" s="641"/>
      <c r="U113" s="507" t="str">
        <f t="shared" si="34"/>
        <v/>
      </c>
      <c r="V113" s="641"/>
      <c r="W113" s="649"/>
      <c r="Y113" s="227">
        <f t="shared" si="36"/>
        <v>0</v>
      </c>
      <c r="Z113" s="95">
        <f t="shared" si="37"/>
        <v>0</v>
      </c>
      <c r="AA113" s="26" t="str">
        <f t="shared" si="38"/>
        <v/>
      </c>
      <c r="AB113" s="117">
        <f t="shared" si="39"/>
        <v>0</v>
      </c>
      <c r="AC113" s="96">
        <f t="shared" si="40"/>
        <v>0</v>
      </c>
      <c r="AD113" s="118" t="str">
        <f t="shared" si="41"/>
        <v>COMPLETE</v>
      </c>
      <c r="AE113" s="119" t="str">
        <f t="shared" si="42"/>
        <v/>
      </c>
      <c r="AF113" s="119" t="str">
        <f>IF(OR(ISERROR(VLOOKUP(L113,'GRADE CONVERSION'!$K$38:$N$55,4,FALSE)*AG113), ISBLANK(L113)), "", VLOOKUP(L113,'GRADE CONVERSION'!$K$38:$N$55,4,FALSE)*AG113)</f>
        <v/>
      </c>
      <c r="AG113" s="119">
        <f t="shared" si="43"/>
        <v>0</v>
      </c>
      <c r="AH113" s="120">
        <f t="shared" si="44"/>
        <v>0</v>
      </c>
      <c r="AI113" s="120">
        <f t="shared" si="45"/>
        <v>0</v>
      </c>
      <c r="AJ113" s="362" t="str">
        <f t="shared" si="46"/>
        <v/>
      </c>
      <c r="AK113" s="108">
        <f t="shared" si="47"/>
        <v>0</v>
      </c>
      <c r="AL113" s="121">
        <f t="shared" si="48"/>
        <v>0</v>
      </c>
      <c r="AM113" s="121" t="str">
        <f t="shared" si="49"/>
        <v/>
      </c>
      <c r="AN113" s="121" t="str">
        <f t="shared" si="50"/>
        <v/>
      </c>
      <c r="AO113" s="108"/>
      <c r="AP113" s="104"/>
      <c r="AQ113" s="104"/>
      <c r="AR113" s="104"/>
      <c r="AS113" s="54"/>
      <c r="AT113" s="54"/>
      <c r="AU113" s="60" t="str">
        <f t="shared" si="53"/>
        <v/>
      </c>
      <c r="AV113" s="123">
        <f t="shared" si="54"/>
        <v>0</v>
      </c>
      <c r="AW113" s="54"/>
      <c r="AX113" s="54"/>
      <c r="BA113">
        <f t="array" ref="BA113">1</f>
        <v>1</v>
      </c>
      <c r="BB113" s="643"/>
      <c r="BC113" s="643"/>
      <c r="BD113" s="643"/>
      <c r="BE113" s="643"/>
      <c r="BF113" s="574"/>
      <c r="BG113" s="574"/>
      <c r="BH113" s="574"/>
      <c r="BI113" s="574"/>
      <c r="BJ113" s="574"/>
      <c r="BK113" s="574"/>
      <c r="BL113" s="574"/>
      <c r="BM113" s="574"/>
      <c r="BN113" s="574"/>
      <c r="BO113" s="574"/>
      <c r="BP113" s="574"/>
      <c r="BQ113" s="574"/>
      <c r="BR113" s="574"/>
      <c r="BS113" s="574"/>
      <c r="BT113" s="574"/>
      <c r="BU113" s="574"/>
      <c r="BV113" s="574"/>
      <c r="BW113" s="574"/>
      <c r="BX113" s="574"/>
      <c r="BY113" s="574"/>
      <c r="BZ113" s="574"/>
      <c r="CA113" s="574"/>
      <c r="CB113" s="574"/>
      <c r="CC113" s="574"/>
      <c r="CD113" s="574"/>
      <c r="CE113" s="574"/>
      <c r="CF113" s="574"/>
      <c r="CG113" s="574"/>
      <c r="CH113" s="574"/>
      <c r="CI113" s="574"/>
      <c r="CJ113" s="574"/>
    </row>
    <row r="114" spans="1:88" ht="36.75" customHeight="1">
      <c r="A114" s="746"/>
      <c r="B114">
        <f t="shared" si="35"/>
        <v>0</v>
      </c>
      <c r="C114" s="245"/>
      <c r="D114" s="245"/>
      <c r="E114" s="246"/>
      <c r="F114" s="246"/>
      <c r="G114" s="299"/>
      <c r="H114" s="299"/>
      <c r="I114" s="246"/>
      <c r="J114" s="247"/>
      <c r="K114" s="654"/>
      <c r="L114" s="654"/>
      <c r="M114" s="654"/>
      <c r="N114" s="655"/>
      <c r="O114" s="500"/>
      <c r="P114" s="500"/>
      <c r="Q114" s="116" t="str">
        <f>IF(ISERROR(VLOOKUP(O114,'GRADE CONVERSION'!$K$71:$L$88,2,FALSE)),"",VLOOKUP(O114,'GRADE CONVERSION'!$K$71:$L$88,2,FALSE))</f>
        <v/>
      </c>
      <c r="R114" s="641"/>
      <c r="S114" s="246"/>
      <c r="T114" s="641"/>
      <c r="U114" s="507" t="str">
        <f t="shared" si="34"/>
        <v/>
      </c>
      <c r="V114" s="641"/>
      <c r="W114" s="649"/>
      <c r="Y114" s="227">
        <f t="shared" si="36"/>
        <v>0</v>
      </c>
      <c r="Z114" s="95">
        <f t="shared" si="37"/>
        <v>0</v>
      </c>
      <c r="AA114" s="26" t="str">
        <f t="shared" si="38"/>
        <v/>
      </c>
      <c r="AB114" s="117">
        <f t="shared" si="39"/>
        <v>0</v>
      </c>
      <c r="AC114" s="96">
        <f t="shared" si="40"/>
        <v>0</v>
      </c>
      <c r="AD114" s="118" t="str">
        <f t="shared" si="41"/>
        <v>COMPLETE</v>
      </c>
      <c r="AE114" s="119" t="str">
        <f t="shared" si="42"/>
        <v/>
      </c>
      <c r="AF114" s="119" t="str">
        <f>IF(OR(ISERROR(VLOOKUP(L114,'GRADE CONVERSION'!$K$38:$N$55,4,FALSE)*AG114), ISBLANK(L114)), "", VLOOKUP(L114,'GRADE CONVERSION'!$K$38:$N$55,4,FALSE)*AG114)</f>
        <v/>
      </c>
      <c r="AG114" s="119">
        <f t="shared" si="43"/>
        <v>0</v>
      </c>
      <c r="AH114" s="120">
        <f t="shared" si="44"/>
        <v>0</v>
      </c>
      <c r="AI114" s="120">
        <f t="shared" si="45"/>
        <v>0</v>
      </c>
      <c r="AJ114" s="362" t="str">
        <f t="shared" si="46"/>
        <v/>
      </c>
      <c r="AK114" s="108">
        <f t="shared" si="47"/>
        <v>0</v>
      </c>
      <c r="AL114" s="121">
        <f t="shared" si="48"/>
        <v>0</v>
      </c>
      <c r="AM114" s="121" t="str">
        <f t="shared" si="49"/>
        <v/>
      </c>
      <c r="AN114" s="121" t="str">
        <f t="shared" si="50"/>
        <v/>
      </c>
      <c r="AO114" s="108"/>
      <c r="AP114" s="104"/>
      <c r="AQ114" s="104"/>
      <c r="AR114" s="104"/>
      <c r="AS114" s="54"/>
      <c r="AT114" s="54"/>
      <c r="AU114" s="60" t="str">
        <f t="shared" si="53"/>
        <v/>
      </c>
      <c r="AV114" s="123">
        <f t="shared" si="54"/>
        <v>0</v>
      </c>
      <c r="AW114" s="54"/>
      <c r="AX114" s="54"/>
      <c r="BA114">
        <f t="array" ref="BA114">1</f>
        <v>1</v>
      </c>
      <c r="BB114" s="643"/>
      <c r="BC114" s="643"/>
      <c r="BD114" s="643"/>
      <c r="BE114" s="643"/>
      <c r="BF114" s="574"/>
      <c r="BG114" s="574"/>
      <c r="BH114" s="574"/>
      <c r="BI114" s="574"/>
      <c r="BJ114" s="574"/>
      <c r="BK114" s="574"/>
      <c r="BL114" s="574"/>
      <c r="BM114" s="574"/>
      <c r="BN114" s="574"/>
      <c r="BO114" s="574"/>
      <c r="BP114" s="574"/>
      <c r="BQ114" s="574"/>
      <c r="BR114" s="574"/>
      <c r="BS114" s="574"/>
      <c r="BT114" s="574"/>
      <c r="BU114" s="574"/>
      <c r="BV114" s="574"/>
      <c r="BW114" s="574"/>
      <c r="BX114" s="574"/>
      <c r="BY114" s="574"/>
      <c r="BZ114" s="574"/>
      <c r="CA114" s="574"/>
      <c r="CB114" s="574"/>
      <c r="CC114" s="574"/>
      <c r="CD114" s="574"/>
      <c r="CE114" s="574"/>
      <c r="CF114" s="574"/>
      <c r="CG114" s="574"/>
      <c r="CH114" s="574"/>
      <c r="CI114" s="574"/>
      <c r="CJ114" s="574"/>
    </row>
    <row r="115" spans="1:88" ht="36.75" customHeight="1">
      <c r="A115" s="746"/>
      <c r="B115">
        <f t="shared" si="35"/>
        <v>0</v>
      </c>
      <c r="C115" s="245"/>
      <c r="D115" s="245"/>
      <c r="E115" s="246"/>
      <c r="F115" s="246"/>
      <c r="G115" s="299"/>
      <c r="H115" s="299"/>
      <c r="I115" s="246"/>
      <c r="J115" s="247"/>
      <c r="K115" s="654"/>
      <c r="L115" s="654"/>
      <c r="M115" s="654"/>
      <c r="N115" s="655"/>
      <c r="O115" s="500"/>
      <c r="P115" s="500"/>
      <c r="Q115" s="116" t="str">
        <f>IF(ISERROR(VLOOKUP(O115,'GRADE CONVERSION'!$K$71:$L$88,2,FALSE)),"",VLOOKUP(O115,'GRADE CONVERSION'!$K$71:$L$88,2,FALSE))</f>
        <v/>
      </c>
      <c r="R115" s="641"/>
      <c r="S115" s="246"/>
      <c r="T115" s="641"/>
      <c r="U115" s="507" t="str">
        <f t="shared" si="34"/>
        <v/>
      </c>
      <c r="V115" s="641"/>
      <c r="W115" s="649"/>
      <c r="Y115" s="227">
        <f t="shared" si="36"/>
        <v>0</v>
      </c>
      <c r="Z115" s="95">
        <f t="shared" si="37"/>
        <v>0</v>
      </c>
      <c r="AA115" s="26" t="str">
        <f t="shared" si="38"/>
        <v/>
      </c>
      <c r="AB115" s="117">
        <f t="shared" si="39"/>
        <v>0</v>
      </c>
      <c r="AC115" s="96">
        <f t="shared" si="40"/>
        <v>0</v>
      </c>
      <c r="AD115" s="118" t="str">
        <f t="shared" si="41"/>
        <v>COMPLETE</v>
      </c>
      <c r="AE115" s="119" t="str">
        <f t="shared" si="42"/>
        <v/>
      </c>
      <c r="AF115" s="119" t="str">
        <f>IF(OR(ISERROR(VLOOKUP(L115,'GRADE CONVERSION'!$K$38:$N$55,4,FALSE)*AG115), ISBLANK(L115)), "", VLOOKUP(L115,'GRADE CONVERSION'!$K$38:$N$55,4,FALSE)*AG115)</f>
        <v/>
      </c>
      <c r="AG115" s="119">
        <f t="shared" si="43"/>
        <v>0</v>
      </c>
      <c r="AH115" s="120">
        <f t="shared" si="44"/>
        <v>0</v>
      </c>
      <c r="AI115" s="120">
        <f t="shared" si="45"/>
        <v>0</v>
      </c>
      <c r="AJ115" s="362" t="str">
        <f t="shared" si="46"/>
        <v/>
      </c>
      <c r="AK115" s="108">
        <f t="shared" si="47"/>
        <v>0</v>
      </c>
      <c r="AL115" s="121">
        <f t="shared" si="48"/>
        <v>0</v>
      </c>
      <c r="AM115" s="121" t="str">
        <f t="shared" si="49"/>
        <v/>
      </c>
      <c r="AN115" s="121" t="str">
        <f t="shared" si="50"/>
        <v/>
      </c>
      <c r="AO115" s="108"/>
      <c r="AP115" s="104"/>
      <c r="AQ115" s="104"/>
      <c r="AR115" s="104"/>
      <c r="AS115" s="54"/>
      <c r="AT115" s="54"/>
      <c r="AU115" s="60" t="str">
        <f t="shared" si="53"/>
        <v/>
      </c>
      <c r="AV115" s="123">
        <f t="shared" si="54"/>
        <v>0</v>
      </c>
      <c r="AW115" s="54"/>
      <c r="AX115" s="54"/>
      <c r="BA115">
        <f t="array" ref="BA115">1</f>
        <v>1</v>
      </c>
      <c r="BB115" s="643"/>
      <c r="BC115" s="643"/>
      <c r="BD115" s="643"/>
      <c r="BE115" s="643"/>
      <c r="BF115" s="574"/>
      <c r="BG115" s="574"/>
      <c r="BH115" s="574"/>
      <c r="BI115" s="574"/>
      <c r="BJ115" s="574"/>
      <c r="BK115" s="574"/>
      <c r="BL115" s="574"/>
      <c r="BM115" s="574"/>
      <c r="BN115" s="574"/>
      <c r="BO115" s="574"/>
      <c r="BP115" s="574"/>
      <c r="BQ115" s="574"/>
      <c r="BR115" s="574"/>
      <c r="BS115" s="574"/>
      <c r="BT115" s="574"/>
      <c r="BU115" s="574"/>
      <c r="BV115" s="574"/>
      <c r="BW115" s="574"/>
      <c r="BX115" s="574"/>
      <c r="BY115" s="574"/>
      <c r="BZ115" s="574"/>
      <c r="CA115" s="574"/>
      <c r="CB115" s="574"/>
      <c r="CC115" s="574"/>
      <c r="CD115" s="574"/>
      <c r="CE115" s="574"/>
      <c r="CF115" s="574"/>
      <c r="CG115" s="574"/>
      <c r="CH115" s="574"/>
      <c r="CI115" s="574"/>
      <c r="CJ115" s="574"/>
    </row>
    <row r="116" spans="1:88" ht="36.75" customHeight="1">
      <c r="A116" s="746"/>
      <c r="B116">
        <f t="shared" si="35"/>
        <v>0</v>
      </c>
      <c r="C116" s="245"/>
      <c r="D116" s="245"/>
      <c r="E116" s="246"/>
      <c r="F116" s="246"/>
      <c r="G116" s="299"/>
      <c r="H116" s="299"/>
      <c r="I116" s="246"/>
      <c r="J116" s="247"/>
      <c r="K116" s="654"/>
      <c r="L116" s="654"/>
      <c r="M116" s="654"/>
      <c r="N116" s="655"/>
      <c r="O116" s="500"/>
      <c r="P116" s="500"/>
      <c r="Q116" s="116" t="str">
        <f>IF(ISERROR(VLOOKUP(O116,'GRADE CONVERSION'!$K$71:$L$88,2,FALSE)),"",VLOOKUP(O116,'GRADE CONVERSION'!$K$71:$L$88,2,FALSE))</f>
        <v/>
      </c>
      <c r="R116" s="641"/>
      <c r="S116" s="246"/>
      <c r="T116" s="641"/>
      <c r="U116" s="507" t="str">
        <f t="shared" si="34"/>
        <v/>
      </c>
      <c r="V116" s="641"/>
      <c r="W116" s="649"/>
      <c r="Y116" s="227">
        <f t="shared" si="36"/>
        <v>0</v>
      </c>
      <c r="Z116" s="95">
        <f t="shared" si="37"/>
        <v>0</v>
      </c>
      <c r="AA116" s="26" t="str">
        <f t="shared" si="38"/>
        <v/>
      </c>
      <c r="AB116" s="117">
        <f t="shared" si="39"/>
        <v>0</v>
      </c>
      <c r="AC116" s="96">
        <f t="shared" si="40"/>
        <v>0</v>
      </c>
      <c r="AD116" s="118" t="str">
        <f t="shared" si="41"/>
        <v>COMPLETE</v>
      </c>
      <c r="AE116" s="119" t="str">
        <f t="shared" si="42"/>
        <v/>
      </c>
      <c r="AF116" s="119" t="str">
        <f>IF(OR(ISERROR(VLOOKUP(L116,'GRADE CONVERSION'!$K$38:$N$55,4,FALSE)*AG116), ISBLANK(L116)), "", VLOOKUP(L116,'GRADE CONVERSION'!$K$38:$N$55,4,FALSE)*AG116)</f>
        <v/>
      </c>
      <c r="AG116" s="119">
        <f t="shared" si="43"/>
        <v>0</v>
      </c>
      <c r="AH116" s="120">
        <f t="shared" si="44"/>
        <v>0</v>
      </c>
      <c r="AI116" s="120">
        <f t="shared" si="45"/>
        <v>0</v>
      </c>
      <c r="AJ116" s="362" t="str">
        <f t="shared" si="46"/>
        <v/>
      </c>
      <c r="AK116" s="108">
        <f t="shared" si="47"/>
        <v>0</v>
      </c>
      <c r="AL116" s="121">
        <f t="shared" si="48"/>
        <v>0</v>
      </c>
      <c r="AM116" s="121" t="str">
        <f t="shared" si="49"/>
        <v/>
      </c>
      <c r="AN116" s="121" t="str">
        <f t="shared" si="50"/>
        <v/>
      </c>
      <c r="AO116" s="108"/>
      <c r="AP116" s="104"/>
      <c r="AQ116" s="104"/>
      <c r="AR116" s="104"/>
      <c r="AS116" s="54"/>
      <c r="AT116" s="54"/>
      <c r="AU116" s="60" t="str">
        <f t="shared" si="53"/>
        <v/>
      </c>
      <c r="AV116" s="123">
        <f t="shared" si="54"/>
        <v>0</v>
      </c>
      <c r="AW116" s="54"/>
      <c r="AX116" s="54"/>
      <c r="BA116">
        <f t="array" ref="BA116">1</f>
        <v>1</v>
      </c>
      <c r="BB116" s="643"/>
      <c r="BC116" s="643"/>
      <c r="BD116" s="643"/>
      <c r="BE116" s="643"/>
      <c r="BF116" s="574"/>
      <c r="BG116" s="574"/>
      <c r="BH116" s="574"/>
      <c r="BI116" s="574"/>
      <c r="BJ116" s="574"/>
      <c r="BK116" s="574"/>
      <c r="BL116" s="574"/>
      <c r="BM116" s="574"/>
      <c r="BN116" s="574"/>
      <c r="BO116" s="574"/>
      <c r="BP116" s="574"/>
      <c r="BQ116" s="574"/>
      <c r="BR116" s="574"/>
      <c r="BS116" s="574"/>
      <c r="BT116" s="574"/>
      <c r="BU116" s="574"/>
      <c r="BV116" s="574"/>
      <c r="BW116" s="574"/>
      <c r="BX116" s="574"/>
      <c r="BY116" s="574"/>
      <c r="BZ116" s="574"/>
      <c r="CA116" s="574"/>
      <c r="CB116" s="574"/>
      <c r="CC116" s="574"/>
      <c r="CD116" s="574"/>
      <c r="CE116" s="574"/>
      <c r="CF116" s="574"/>
      <c r="CG116" s="574"/>
      <c r="CH116" s="574"/>
      <c r="CI116" s="574"/>
      <c r="CJ116" s="574"/>
    </row>
    <row r="117" spans="1:88" ht="36.75" customHeight="1">
      <c r="A117" s="746"/>
      <c r="B117">
        <f t="shared" si="35"/>
        <v>0</v>
      </c>
      <c r="C117" s="245"/>
      <c r="D117" s="245"/>
      <c r="E117" s="246"/>
      <c r="F117" s="246"/>
      <c r="G117" s="299"/>
      <c r="H117" s="299"/>
      <c r="I117" s="246"/>
      <c r="J117" s="247"/>
      <c r="K117" s="654"/>
      <c r="L117" s="654"/>
      <c r="M117" s="654"/>
      <c r="N117" s="655"/>
      <c r="O117" s="500"/>
      <c r="P117" s="500"/>
      <c r="Q117" s="116" t="str">
        <f>IF(ISERROR(VLOOKUP(O117,'GRADE CONVERSION'!$K$71:$L$88,2,FALSE)),"",VLOOKUP(O117,'GRADE CONVERSION'!$K$71:$L$88,2,FALSE))</f>
        <v/>
      </c>
      <c r="R117" s="641"/>
      <c r="S117" s="246"/>
      <c r="T117" s="641"/>
      <c r="U117" s="507" t="str">
        <f t="shared" si="34"/>
        <v/>
      </c>
      <c r="V117" s="641"/>
      <c r="W117" s="649"/>
      <c r="Y117" s="227">
        <f t="shared" si="36"/>
        <v>0</v>
      </c>
      <c r="Z117" s="95">
        <f t="shared" si="37"/>
        <v>0</v>
      </c>
      <c r="AA117" s="26" t="str">
        <f t="shared" si="38"/>
        <v/>
      </c>
      <c r="AB117" s="117">
        <f t="shared" si="39"/>
        <v>0</v>
      </c>
      <c r="AC117" s="96">
        <f t="shared" si="40"/>
        <v>0</v>
      </c>
      <c r="AD117" s="118" t="str">
        <f t="shared" si="41"/>
        <v>COMPLETE</v>
      </c>
      <c r="AE117" s="119" t="str">
        <f t="shared" si="42"/>
        <v/>
      </c>
      <c r="AF117" s="119" t="str">
        <f>IF(OR(ISERROR(VLOOKUP(L117,'GRADE CONVERSION'!$K$38:$N$55,4,FALSE)*AG117), ISBLANK(L117)), "", VLOOKUP(L117,'GRADE CONVERSION'!$K$38:$N$55,4,FALSE)*AG117)</f>
        <v/>
      </c>
      <c r="AG117" s="119">
        <f t="shared" si="43"/>
        <v>0</v>
      </c>
      <c r="AH117" s="120">
        <f t="shared" si="44"/>
        <v>0</v>
      </c>
      <c r="AI117" s="120">
        <f t="shared" si="45"/>
        <v>0</v>
      </c>
      <c r="AJ117" s="362" t="str">
        <f t="shared" si="46"/>
        <v/>
      </c>
      <c r="AK117" s="108">
        <f t="shared" si="47"/>
        <v>0</v>
      </c>
      <c r="AL117" s="121">
        <f t="shared" si="48"/>
        <v>0</v>
      </c>
      <c r="AM117" s="121" t="str">
        <f t="shared" si="49"/>
        <v/>
      </c>
      <c r="AN117" s="121" t="str">
        <f t="shared" si="50"/>
        <v/>
      </c>
      <c r="AO117" s="108"/>
      <c r="AP117" s="104"/>
      <c r="AQ117" s="104"/>
      <c r="AR117" s="104"/>
      <c r="AS117" s="54"/>
      <c r="AT117" s="54"/>
      <c r="AU117" s="60" t="str">
        <f t="shared" si="53"/>
        <v/>
      </c>
      <c r="AV117" s="123">
        <f t="shared" si="54"/>
        <v>0</v>
      </c>
      <c r="AW117" s="54"/>
      <c r="AX117" s="54"/>
      <c r="BA117">
        <f t="array" ref="BA117">1</f>
        <v>1</v>
      </c>
      <c r="BB117" s="643"/>
      <c r="BC117" s="643"/>
      <c r="BD117" s="643"/>
      <c r="BE117" s="643"/>
      <c r="BF117" s="574"/>
      <c r="BG117" s="574"/>
      <c r="BH117" s="574"/>
      <c r="BI117" s="574"/>
      <c r="BJ117" s="574"/>
      <c r="BK117" s="574"/>
      <c r="BL117" s="574"/>
      <c r="BM117" s="574"/>
      <c r="BN117" s="574"/>
      <c r="BO117" s="574"/>
      <c r="BP117" s="574"/>
      <c r="BQ117" s="574"/>
      <c r="BR117" s="574"/>
      <c r="BS117" s="574"/>
      <c r="BT117" s="574"/>
      <c r="BU117" s="574"/>
      <c r="BV117" s="574"/>
      <c r="BW117" s="574"/>
      <c r="BX117" s="574"/>
      <c r="BY117" s="574"/>
      <c r="BZ117" s="574"/>
      <c r="CA117" s="574"/>
      <c r="CB117" s="574"/>
      <c r="CC117" s="574"/>
      <c r="CD117" s="574"/>
      <c r="CE117" s="574"/>
      <c r="CF117" s="574"/>
      <c r="CG117" s="574"/>
      <c r="CH117" s="574"/>
      <c r="CI117" s="574"/>
      <c r="CJ117" s="574"/>
    </row>
    <row r="118" spans="1:88" ht="36.75" customHeight="1">
      <c r="A118" s="746"/>
      <c r="B118">
        <f t="shared" si="35"/>
        <v>0</v>
      </c>
      <c r="C118" s="245"/>
      <c r="D118" s="245"/>
      <c r="E118" s="246"/>
      <c r="F118" s="246"/>
      <c r="G118" s="299"/>
      <c r="H118" s="299"/>
      <c r="I118" s="246"/>
      <c r="J118" s="247"/>
      <c r="K118" s="654"/>
      <c r="L118" s="654"/>
      <c r="M118" s="654"/>
      <c r="N118" s="655"/>
      <c r="O118" s="500"/>
      <c r="P118" s="500"/>
      <c r="Q118" s="116" t="str">
        <f>IF(ISERROR(VLOOKUP(O118,'GRADE CONVERSION'!$K$71:$L$88,2,FALSE)),"",VLOOKUP(O118,'GRADE CONVERSION'!$K$71:$L$88,2,FALSE))</f>
        <v/>
      </c>
      <c r="R118" s="641"/>
      <c r="S118" s="246"/>
      <c r="T118" s="641"/>
      <c r="U118" s="507" t="str">
        <f t="shared" si="34"/>
        <v/>
      </c>
      <c r="V118" s="641"/>
      <c r="W118" s="649"/>
      <c r="Y118" s="227">
        <f t="shared" si="36"/>
        <v>0</v>
      </c>
      <c r="Z118" s="95">
        <f t="shared" si="37"/>
        <v>0</v>
      </c>
      <c r="AA118" s="26" t="str">
        <f t="shared" si="38"/>
        <v/>
      </c>
      <c r="AB118" s="117">
        <f t="shared" si="39"/>
        <v>0</v>
      </c>
      <c r="AC118" s="96">
        <f t="shared" si="40"/>
        <v>0</v>
      </c>
      <c r="AD118" s="118" t="str">
        <f t="shared" si="41"/>
        <v>COMPLETE</v>
      </c>
      <c r="AE118" s="119" t="str">
        <f t="shared" si="42"/>
        <v/>
      </c>
      <c r="AF118" s="119" t="str">
        <f>IF(OR(ISERROR(VLOOKUP(L118,'GRADE CONVERSION'!$K$38:$N$55,4,FALSE)*AG118), ISBLANK(L118)), "", VLOOKUP(L118,'GRADE CONVERSION'!$K$38:$N$55,4,FALSE)*AG118)</f>
        <v/>
      </c>
      <c r="AG118" s="119">
        <f t="shared" si="43"/>
        <v>0</v>
      </c>
      <c r="AH118" s="120">
        <f t="shared" si="44"/>
        <v>0</v>
      </c>
      <c r="AI118" s="120">
        <f t="shared" si="45"/>
        <v>0</v>
      </c>
      <c r="AJ118" s="362" t="str">
        <f t="shared" si="46"/>
        <v/>
      </c>
      <c r="AK118" s="108">
        <f t="shared" si="47"/>
        <v>0</v>
      </c>
      <c r="AL118" s="121">
        <f t="shared" si="48"/>
        <v>0</v>
      </c>
      <c r="AM118" s="121" t="str">
        <f t="shared" si="49"/>
        <v/>
      </c>
      <c r="AN118" s="121" t="str">
        <f t="shared" si="50"/>
        <v/>
      </c>
      <c r="AO118" s="108"/>
      <c r="AP118" s="104"/>
      <c r="AQ118" s="104"/>
      <c r="AR118" s="104"/>
      <c r="AS118" s="54"/>
      <c r="AT118" s="54"/>
      <c r="AU118" s="60" t="str">
        <f t="shared" si="53"/>
        <v/>
      </c>
      <c r="AV118" s="123">
        <f t="shared" si="54"/>
        <v>0</v>
      </c>
      <c r="AW118" s="54"/>
      <c r="AX118" s="54"/>
      <c r="BA118">
        <f t="array" ref="BA118">1</f>
        <v>1</v>
      </c>
      <c r="BB118" s="643"/>
      <c r="BC118" s="643"/>
      <c r="BD118" s="643"/>
      <c r="BE118" s="643"/>
      <c r="BF118" s="574"/>
      <c r="BG118" s="574"/>
      <c r="BH118" s="574"/>
      <c r="BI118" s="574"/>
      <c r="BJ118" s="574"/>
      <c r="BK118" s="574"/>
      <c r="BL118" s="574"/>
      <c r="BM118" s="574"/>
      <c r="BN118" s="574"/>
      <c r="BO118" s="574"/>
      <c r="BP118" s="574"/>
      <c r="BQ118" s="574"/>
      <c r="BR118" s="574"/>
      <c r="BS118" s="574"/>
      <c r="BT118" s="574"/>
      <c r="BU118" s="574"/>
      <c r="BV118" s="574"/>
      <c r="BW118" s="574"/>
      <c r="BX118" s="574"/>
      <c r="BY118" s="574"/>
      <c r="BZ118" s="574"/>
      <c r="CA118" s="574"/>
      <c r="CB118" s="574"/>
      <c r="CC118" s="574"/>
      <c r="CD118" s="574"/>
      <c r="CE118" s="574"/>
      <c r="CF118" s="574"/>
      <c r="CG118" s="574"/>
      <c r="CH118" s="574"/>
      <c r="CI118" s="574"/>
      <c r="CJ118" s="574"/>
    </row>
    <row r="119" spans="1:88" ht="36.75" customHeight="1">
      <c r="A119" s="746"/>
      <c r="B119">
        <f t="shared" si="35"/>
        <v>0</v>
      </c>
      <c r="C119" s="245"/>
      <c r="D119" s="245"/>
      <c r="E119" s="246"/>
      <c r="F119" s="246"/>
      <c r="G119" s="299"/>
      <c r="H119" s="299"/>
      <c r="I119" s="246"/>
      <c r="J119" s="247"/>
      <c r="K119" s="654"/>
      <c r="L119" s="654"/>
      <c r="M119" s="654"/>
      <c r="N119" s="655"/>
      <c r="O119" s="500"/>
      <c r="P119" s="500"/>
      <c r="Q119" s="116" t="str">
        <f>IF(ISERROR(VLOOKUP(O119,'GRADE CONVERSION'!$K$71:$L$88,2,FALSE)),"",VLOOKUP(O119,'GRADE CONVERSION'!$K$71:$L$88,2,FALSE))</f>
        <v/>
      </c>
      <c r="R119" s="641"/>
      <c r="S119" s="246"/>
      <c r="T119" s="641"/>
      <c r="U119" s="507" t="str">
        <f t="shared" si="34"/>
        <v/>
      </c>
      <c r="V119" s="641"/>
      <c r="W119" s="649"/>
      <c r="Y119" s="227">
        <f t="shared" si="36"/>
        <v>0</v>
      </c>
      <c r="Z119" s="95">
        <f t="shared" si="37"/>
        <v>0</v>
      </c>
      <c r="AA119" s="26" t="str">
        <f t="shared" si="38"/>
        <v/>
      </c>
      <c r="AB119" s="117">
        <f t="shared" si="39"/>
        <v>0</v>
      </c>
      <c r="AC119" s="96">
        <f t="shared" si="40"/>
        <v>0</v>
      </c>
      <c r="AD119" s="118" t="str">
        <f t="shared" si="41"/>
        <v>COMPLETE</v>
      </c>
      <c r="AE119" s="119" t="str">
        <f t="shared" si="42"/>
        <v/>
      </c>
      <c r="AF119" s="119" t="str">
        <f>IF(OR(ISERROR(VLOOKUP(L119,'GRADE CONVERSION'!$K$38:$N$55,4,FALSE)*AG119), ISBLANK(L119)), "", VLOOKUP(L119,'GRADE CONVERSION'!$K$38:$N$55,4,FALSE)*AG119)</f>
        <v/>
      </c>
      <c r="AG119" s="119">
        <f t="shared" si="43"/>
        <v>0</v>
      </c>
      <c r="AH119" s="120">
        <f t="shared" si="44"/>
        <v>0</v>
      </c>
      <c r="AI119" s="120">
        <f t="shared" si="45"/>
        <v>0</v>
      </c>
      <c r="AJ119" s="362" t="str">
        <f t="shared" si="46"/>
        <v/>
      </c>
      <c r="AK119" s="108">
        <f t="shared" si="47"/>
        <v>0</v>
      </c>
      <c r="AL119" s="121">
        <f t="shared" si="48"/>
        <v>0</v>
      </c>
      <c r="AM119" s="121" t="str">
        <f t="shared" si="49"/>
        <v/>
      </c>
      <c r="AN119" s="121" t="str">
        <f t="shared" si="50"/>
        <v/>
      </c>
      <c r="AO119" s="108"/>
      <c r="AP119" s="104"/>
      <c r="AQ119" s="104"/>
      <c r="AR119" s="104"/>
      <c r="AS119" s="54"/>
      <c r="AT119" s="54"/>
      <c r="AU119" s="60" t="str">
        <f t="shared" si="53"/>
        <v/>
      </c>
      <c r="AV119" s="123">
        <f t="shared" si="54"/>
        <v>0</v>
      </c>
      <c r="AW119" s="54"/>
      <c r="AX119" s="54"/>
      <c r="BA119">
        <f t="array" ref="BA119">1</f>
        <v>1</v>
      </c>
      <c r="BB119" s="643"/>
      <c r="BC119" s="643"/>
      <c r="BD119" s="643"/>
      <c r="BE119" s="643"/>
      <c r="BF119" s="574"/>
      <c r="BG119" s="574"/>
      <c r="BH119" s="574"/>
      <c r="BI119" s="574"/>
      <c r="BJ119" s="574"/>
      <c r="BK119" s="574"/>
      <c r="BL119" s="574"/>
      <c r="BM119" s="574"/>
      <c r="BN119" s="574"/>
      <c r="BO119" s="574"/>
      <c r="BP119" s="574"/>
      <c r="BQ119" s="574"/>
      <c r="BR119" s="574"/>
      <c r="BS119" s="574"/>
      <c r="BT119" s="574"/>
      <c r="BU119" s="574"/>
      <c r="BV119" s="574"/>
      <c r="BW119" s="574"/>
      <c r="BX119" s="574"/>
      <c r="BY119" s="574"/>
      <c r="BZ119" s="574"/>
      <c r="CA119" s="574"/>
      <c r="CB119" s="574"/>
      <c r="CC119" s="574"/>
      <c r="CD119" s="574"/>
      <c r="CE119" s="574"/>
      <c r="CF119" s="574"/>
      <c r="CG119" s="574"/>
      <c r="CH119" s="574"/>
      <c r="CI119" s="574"/>
      <c r="CJ119" s="574"/>
    </row>
    <row r="120" spans="1:88" ht="36.75" customHeight="1">
      <c r="A120" s="746"/>
      <c r="B120">
        <f t="shared" si="35"/>
        <v>0</v>
      </c>
      <c r="C120" s="245"/>
      <c r="D120" s="245"/>
      <c r="E120" s="246"/>
      <c r="F120" s="246"/>
      <c r="G120" s="299"/>
      <c r="H120" s="299"/>
      <c r="I120" s="246"/>
      <c r="J120" s="247"/>
      <c r="K120" s="654"/>
      <c r="L120" s="654"/>
      <c r="M120" s="654"/>
      <c r="N120" s="655"/>
      <c r="O120" s="500"/>
      <c r="P120" s="500"/>
      <c r="Q120" s="116" t="str">
        <f>IF(ISERROR(VLOOKUP(O120,'GRADE CONVERSION'!$K$71:$L$88,2,FALSE)),"",VLOOKUP(O120,'GRADE CONVERSION'!$K$71:$L$88,2,FALSE))</f>
        <v/>
      </c>
      <c r="R120" s="641"/>
      <c r="S120" s="246"/>
      <c r="T120" s="641"/>
      <c r="U120" s="507" t="str">
        <f t="shared" si="34"/>
        <v/>
      </c>
      <c r="V120" s="641"/>
      <c r="W120" s="649"/>
      <c r="Y120" s="227">
        <f t="shared" si="36"/>
        <v>0</v>
      </c>
      <c r="Z120" s="95">
        <f t="shared" si="37"/>
        <v>0</v>
      </c>
      <c r="AA120" s="26" t="str">
        <f t="shared" si="38"/>
        <v/>
      </c>
      <c r="AB120" s="117">
        <f t="shared" si="39"/>
        <v>0</v>
      </c>
      <c r="AC120" s="96">
        <f t="shared" si="40"/>
        <v>0</v>
      </c>
      <c r="AD120" s="118" t="str">
        <f t="shared" si="41"/>
        <v>COMPLETE</v>
      </c>
      <c r="AE120" s="119" t="str">
        <f t="shared" si="42"/>
        <v/>
      </c>
      <c r="AF120" s="119" t="str">
        <f>IF(OR(ISERROR(VLOOKUP(L120,'GRADE CONVERSION'!$K$38:$N$55,4,FALSE)*AG120), ISBLANK(L120)), "", VLOOKUP(L120,'GRADE CONVERSION'!$K$38:$N$55,4,FALSE)*AG120)</f>
        <v/>
      </c>
      <c r="AG120" s="119">
        <f t="shared" si="43"/>
        <v>0</v>
      </c>
      <c r="AH120" s="120">
        <f t="shared" si="44"/>
        <v>0</v>
      </c>
      <c r="AI120" s="120">
        <f t="shared" si="45"/>
        <v>0</v>
      </c>
      <c r="AJ120" s="362" t="str">
        <f t="shared" si="46"/>
        <v/>
      </c>
      <c r="AK120" s="108">
        <f t="shared" si="47"/>
        <v>0</v>
      </c>
      <c r="AL120" s="121">
        <f t="shared" si="48"/>
        <v>0</v>
      </c>
      <c r="AM120" s="121" t="str">
        <f t="shared" si="49"/>
        <v/>
      </c>
      <c r="AN120" s="121" t="str">
        <f t="shared" si="50"/>
        <v/>
      </c>
      <c r="AO120" s="108"/>
      <c r="AP120" s="104"/>
      <c r="AQ120" s="104"/>
      <c r="AR120" s="104"/>
      <c r="AS120" s="54"/>
      <c r="AT120" s="54"/>
      <c r="AU120" s="60" t="str">
        <f t="shared" si="53"/>
        <v/>
      </c>
      <c r="AV120" s="123">
        <f t="shared" si="54"/>
        <v>0</v>
      </c>
      <c r="AW120" s="54"/>
      <c r="AX120" s="54"/>
      <c r="BA120">
        <f t="array" ref="BA120">1</f>
        <v>1</v>
      </c>
      <c r="BB120" s="643"/>
      <c r="BC120" s="643"/>
      <c r="BD120" s="643"/>
      <c r="BE120" s="643"/>
      <c r="BF120" s="574"/>
      <c r="BG120" s="574"/>
      <c r="BH120" s="574"/>
      <c r="BI120" s="574"/>
      <c r="BJ120" s="574"/>
      <c r="BK120" s="574"/>
      <c r="BL120" s="574"/>
      <c r="BM120" s="574"/>
      <c r="BN120" s="574"/>
      <c r="BO120" s="574"/>
      <c r="BP120" s="574"/>
      <c r="BQ120" s="574"/>
      <c r="BR120" s="574"/>
      <c r="BS120" s="574"/>
      <c r="BT120" s="574"/>
      <c r="BU120" s="574"/>
      <c r="BV120" s="574"/>
      <c r="BW120" s="574"/>
      <c r="BX120" s="574"/>
      <c r="BY120" s="574"/>
      <c r="BZ120" s="574"/>
      <c r="CA120" s="574"/>
      <c r="CB120" s="574"/>
      <c r="CC120" s="574"/>
      <c r="CD120" s="574"/>
      <c r="CE120" s="574"/>
      <c r="CF120" s="574"/>
      <c r="CG120" s="574"/>
      <c r="CH120" s="574"/>
      <c r="CI120" s="574"/>
      <c r="CJ120" s="574"/>
    </row>
    <row r="121" spans="1:88" ht="36.75" customHeight="1">
      <c r="A121" s="746"/>
      <c r="B121">
        <f t="shared" si="35"/>
        <v>0</v>
      </c>
      <c r="C121" s="245"/>
      <c r="D121" s="245"/>
      <c r="E121" s="246"/>
      <c r="F121" s="246"/>
      <c r="G121" s="299"/>
      <c r="H121" s="299"/>
      <c r="I121" s="246"/>
      <c r="J121" s="247"/>
      <c r="K121" s="654"/>
      <c r="L121" s="654"/>
      <c r="M121" s="654"/>
      <c r="N121" s="655"/>
      <c r="O121" s="500"/>
      <c r="P121" s="500"/>
      <c r="Q121" s="116" t="str">
        <f>IF(ISERROR(VLOOKUP(O121,'GRADE CONVERSION'!$K$71:$L$88,2,FALSE)),"",VLOOKUP(O121,'GRADE CONVERSION'!$K$71:$L$88,2,FALSE))</f>
        <v/>
      </c>
      <c r="R121" s="641"/>
      <c r="S121" s="246"/>
      <c r="T121" s="641"/>
      <c r="U121" s="507" t="str">
        <f t="shared" si="34"/>
        <v/>
      </c>
      <c r="V121" s="641"/>
      <c r="W121" s="649"/>
      <c r="Y121" s="227">
        <f t="shared" si="36"/>
        <v>0</v>
      </c>
      <c r="Z121" s="95">
        <f t="shared" si="37"/>
        <v>0</v>
      </c>
      <c r="AA121" s="26" t="str">
        <f t="shared" si="38"/>
        <v/>
      </c>
      <c r="AB121" s="117">
        <f t="shared" si="39"/>
        <v>0</v>
      </c>
      <c r="AC121" s="96">
        <f t="shared" si="40"/>
        <v>0</v>
      </c>
      <c r="AD121" s="118" t="str">
        <f t="shared" si="41"/>
        <v>COMPLETE</v>
      </c>
      <c r="AE121" s="119" t="str">
        <f t="shared" si="42"/>
        <v/>
      </c>
      <c r="AF121" s="119" t="str">
        <f>IF(OR(ISERROR(VLOOKUP(L121,'GRADE CONVERSION'!$K$38:$N$55,4,FALSE)*AG121), ISBLANK(L121)), "", VLOOKUP(L121,'GRADE CONVERSION'!$K$38:$N$55,4,FALSE)*AG121)</f>
        <v/>
      </c>
      <c r="AG121" s="119">
        <f t="shared" si="43"/>
        <v>0</v>
      </c>
      <c r="AH121" s="120">
        <f t="shared" si="44"/>
        <v>0</v>
      </c>
      <c r="AI121" s="120">
        <f t="shared" si="45"/>
        <v>0</v>
      </c>
      <c r="AJ121" s="362" t="str">
        <f t="shared" si="46"/>
        <v/>
      </c>
      <c r="AK121" s="108">
        <f t="shared" si="47"/>
        <v>0</v>
      </c>
      <c r="AL121" s="121">
        <f t="shared" si="48"/>
        <v>0</v>
      </c>
      <c r="AM121" s="121" t="str">
        <f t="shared" si="49"/>
        <v/>
      </c>
      <c r="AN121" s="121" t="str">
        <f t="shared" si="50"/>
        <v/>
      </c>
      <c r="AO121" s="108"/>
      <c r="AP121" s="104"/>
      <c r="AQ121" s="104"/>
      <c r="AR121" s="104"/>
      <c r="AS121" s="54"/>
      <c r="AT121" s="54"/>
      <c r="AU121" s="60" t="str">
        <f t="shared" si="53"/>
        <v/>
      </c>
      <c r="AV121" s="123">
        <f t="shared" si="54"/>
        <v>0</v>
      </c>
      <c r="AW121" s="54"/>
      <c r="AX121" s="54"/>
      <c r="BA121">
        <f t="array" ref="BA121">1</f>
        <v>1</v>
      </c>
      <c r="BB121" s="643"/>
      <c r="BC121" s="643"/>
      <c r="BD121" s="643"/>
      <c r="BE121" s="643"/>
      <c r="BF121" s="574"/>
      <c r="BG121" s="574"/>
      <c r="BH121" s="574"/>
      <c r="BI121" s="574"/>
      <c r="BJ121" s="574"/>
      <c r="BK121" s="574"/>
      <c r="BL121" s="574"/>
      <c r="BM121" s="574"/>
      <c r="BN121" s="574"/>
      <c r="BO121" s="574"/>
      <c r="BP121" s="574"/>
      <c r="BQ121" s="574"/>
      <c r="BR121" s="574"/>
      <c r="BS121" s="574"/>
      <c r="BT121" s="574"/>
      <c r="BU121" s="574"/>
      <c r="BV121" s="574"/>
      <c r="BW121" s="574"/>
      <c r="BX121" s="574"/>
      <c r="BY121" s="574"/>
      <c r="BZ121" s="574"/>
      <c r="CA121" s="574"/>
      <c r="CB121" s="574"/>
      <c r="CC121" s="574"/>
      <c r="CD121" s="574"/>
      <c r="CE121" s="574"/>
      <c r="CF121" s="574"/>
      <c r="CG121" s="574"/>
      <c r="CH121" s="574"/>
      <c r="CI121" s="574"/>
      <c r="CJ121" s="574"/>
    </row>
    <row r="122" spans="1:88" ht="36.75" customHeight="1">
      <c r="A122" s="746"/>
      <c r="B122">
        <f t="shared" si="35"/>
        <v>0</v>
      </c>
      <c r="C122" s="245"/>
      <c r="D122" s="245"/>
      <c r="E122" s="246"/>
      <c r="F122" s="246"/>
      <c r="G122" s="299"/>
      <c r="H122" s="299"/>
      <c r="I122" s="246"/>
      <c r="J122" s="247"/>
      <c r="K122" s="654"/>
      <c r="L122" s="654"/>
      <c r="M122" s="654"/>
      <c r="N122" s="655"/>
      <c r="O122" s="500"/>
      <c r="P122" s="500"/>
      <c r="Q122" s="116" t="str">
        <f>IF(ISERROR(VLOOKUP(O122,'GRADE CONVERSION'!$K$71:$L$88,2,FALSE)),"",VLOOKUP(O122,'GRADE CONVERSION'!$K$71:$L$88,2,FALSE))</f>
        <v/>
      </c>
      <c r="R122" s="641"/>
      <c r="S122" s="246"/>
      <c r="T122" s="641"/>
      <c r="U122" s="507" t="str">
        <f t="shared" si="34"/>
        <v/>
      </c>
      <c r="V122" s="641"/>
      <c r="W122" s="649"/>
      <c r="Y122" s="227">
        <f t="shared" si="36"/>
        <v>0</v>
      </c>
      <c r="Z122" s="95">
        <f t="shared" si="37"/>
        <v>0</v>
      </c>
      <c r="AA122" s="26" t="str">
        <f t="shared" si="38"/>
        <v/>
      </c>
      <c r="AB122" s="117">
        <f t="shared" si="39"/>
        <v>0</v>
      </c>
      <c r="AC122" s="96">
        <f t="shared" si="40"/>
        <v>0</v>
      </c>
      <c r="AD122" s="118" t="str">
        <f t="shared" si="41"/>
        <v>COMPLETE</v>
      </c>
      <c r="AE122" s="119" t="str">
        <f t="shared" si="42"/>
        <v/>
      </c>
      <c r="AF122" s="119" t="str">
        <f>IF(OR(ISERROR(VLOOKUP(L122,'GRADE CONVERSION'!$K$38:$N$55,4,FALSE)*AG122), ISBLANK(L122)), "", VLOOKUP(L122,'GRADE CONVERSION'!$K$38:$N$55,4,FALSE)*AG122)</f>
        <v/>
      </c>
      <c r="AG122" s="119">
        <f t="shared" si="43"/>
        <v>0</v>
      </c>
      <c r="AH122" s="120">
        <f t="shared" si="44"/>
        <v>0</v>
      </c>
      <c r="AI122" s="120">
        <f t="shared" si="45"/>
        <v>0</v>
      </c>
      <c r="AJ122" s="362" t="str">
        <f t="shared" si="46"/>
        <v/>
      </c>
      <c r="AK122" s="108">
        <f t="shared" si="47"/>
        <v>0</v>
      </c>
      <c r="AL122" s="121">
        <f t="shared" si="48"/>
        <v>0</v>
      </c>
      <c r="AM122" s="121" t="str">
        <f t="shared" si="49"/>
        <v/>
      </c>
      <c r="AN122" s="121" t="str">
        <f t="shared" si="50"/>
        <v/>
      </c>
      <c r="AO122" s="108"/>
      <c r="AP122" s="104"/>
      <c r="AQ122" s="104"/>
      <c r="AR122" s="104"/>
      <c r="AS122" s="54"/>
      <c r="AT122" s="54"/>
      <c r="AU122" s="60" t="str">
        <f t="shared" si="53"/>
        <v/>
      </c>
      <c r="AV122" s="123">
        <f t="shared" si="54"/>
        <v>0</v>
      </c>
      <c r="AW122" s="54"/>
      <c r="AX122" s="54"/>
      <c r="BA122">
        <f t="array" ref="BA122">1</f>
        <v>1</v>
      </c>
      <c r="BB122" s="643"/>
      <c r="BC122" s="643"/>
      <c r="BD122" s="643"/>
      <c r="BE122" s="643"/>
      <c r="BF122" s="574"/>
      <c r="BG122" s="574"/>
      <c r="BH122" s="574"/>
      <c r="BI122" s="574"/>
      <c r="BJ122" s="574"/>
      <c r="BK122" s="574"/>
      <c r="BL122" s="574"/>
      <c r="BM122" s="574"/>
      <c r="BN122" s="574"/>
      <c r="BO122" s="574"/>
      <c r="BP122" s="574"/>
      <c r="BQ122" s="574"/>
      <c r="BR122" s="574"/>
      <c r="BS122" s="574"/>
      <c r="BT122" s="574"/>
      <c r="BU122" s="574"/>
      <c r="BV122" s="574"/>
      <c r="BW122" s="574"/>
      <c r="BX122" s="574"/>
      <c r="BY122" s="574"/>
      <c r="BZ122" s="574"/>
      <c r="CA122" s="574"/>
      <c r="CB122" s="574"/>
      <c r="CC122" s="574"/>
      <c r="CD122" s="574"/>
      <c r="CE122" s="574"/>
      <c r="CF122" s="574"/>
      <c r="CG122" s="574"/>
      <c r="CH122" s="574"/>
      <c r="CI122" s="574"/>
      <c r="CJ122" s="574"/>
    </row>
    <row r="123" spans="1:88" ht="36.75" customHeight="1">
      <c r="A123" s="746"/>
      <c r="B123">
        <f t="shared" si="35"/>
        <v>0</v>
      </c>
      <c r="C123" s="245"/>
      <c r="D123" s="245"/>
      <c r="E123" s="246"/>
      <c r="F123" s="246"/>
      <c r="G123" s="299"/>
      <c r="H123" s="299"/>
      <c r="I123" s="246"/>
      <c r="J123" s="247"/>
      <c r="K123" s="654"/>
      <c r="L123" s="654"/>
      <c r="M123" s="654"/>
      <c r="N123" s="655"/>
      <c r="O123" s="500"/>
      <c r="P123" s="500"/>
      <c r="Q123" s="116" t="str">
        <f>IF(ISERROR(VLOOKUP(O123,'GRADE CONVERSION'!$K$71:$L$88,2,FALSE)),"",VLOOKUP(O123,'GRADE CONVERSION'!$K$71:$L$88,2,FALSE))</f>
        <v/>
      </c>
      <c r="R123" s="641"/>
      <c r="S123" s="246"/>
      <c r="T123" s="641"/>
      <c r="U123" s="507" t="str">
        <f t="shared" si="34"/>
        <v/>
      </c>
      <c r="V123" s="641"/>
      <c r="W123" s="649"/>
      <c r="Y123" s="227">
        <f t="shared" si="36"/>
        <v>0</v>
      </c>
      <c r="Z123" s="95">
        <f t="shared" si="37"/>
        <v>0</v>
      </c>
      <c r="AA123" s="26" t="str">
        <f t="shared" si="38"/>
        <v/>
      </c>
      <c r="AB123" s="117">
        <f t="shared" si="39"/>
        <v>0</v>
      </c>
      <c r="AC123" s="96">
        <f t="shared" si="40"/>
        <v>0</v>
      </c>
      <c r="AD123" s="118" t="str">
        <f t="shared" si="41"/>
        <v>COMPLETE</v>
      </c>
      <c r="AE123" s="119" t="str">
        <f t="shared" si="42"/>
        <v/>
      </c>
      <c r="AF123" s="119" t="str">
        <f>IF(OR(ISERROR(VLOOKUP(L123,'GRADE CONVERSION'!$K$38:$N$55,4,FALSE)*AG123), ISBLANK(L123)), "", VLOOKUP(L123,'GRADE CONVERSION'!$K$38:$N$55,4,FALSE)*AG123)</f>
        <v/>
      </c>
      <c r="AG123" s="119">
        <f t="shared" si="43"/>
        <v>0</v>
      </c>
      <c r="AH123" s="120">
        <f t="shared" si="44"/>
        <v>0</v>
      </c>
      <c r="AI123" s="120">
        <f t="shared" si="45"/>
        <v>0</v>
      </c>
      <c r="AJ123" s="362" t="str">
        <f t="shared" si="46"/>
        <v/>
      </c>
      <c r="AK123" s="108">
        <f t="shared" si="47"/>
        <v>0</v>
      </c>
      <c r="AL123" s="121">
        <f t="shared" si="48"/>
        <v>0</v>
      </c>
      <c r="AM123" s="121" t="str">
        <f t="shared" si="49"/>
        <v/>
      </c>
      <c r="AN123" s="121" t="str">
        <f t="shared" si="50"/>
        <v/>
      </c>
      <c r="AO123" s="108"/>
      <c r="AP123" s="104"/>
      <c r="AQ123" s="104"/>
      <c r="AR123" s="104"/>
      <c r="AS123" s="54"/>
      <c r="AT123" s="54"/>
      <c r="AU123" s="60" t="str">
        <f t="shared" si="53"/>
        <v/>
      </c>
      <c r="AV123" s="123">
        <f t="shared" si="54"/>
        <v>0</v>
      </c>
      <c r="AW123" s="54"/>
      <c r="AX123" s="54"/>
      <c r="BA123">
        <f t="array" ref="BA123">1</f>
        <v>1</v>
      </c>
      <c r="BB123" s="643"/>
      <c r="BC123" s="643"/>
      <c r="BD123" s="643"/>
      <c r="BE123" s="643"/>
      <c r="BF123" s="574"/>
      <c r="BG123" s="574"/>
      <c r="BH123" s="574"/>
      <c r="BI123" s="574"/>
      <c r="BJ123" s="574"/>
      <c r="BK123" s="574"/>
      <c r="BL123" s="574"/>
      <c r="BM123" s="574"/>
      <c r="BN123" s="574"/>
      <c r="BO123" s="574"/>
      <c r="BP123" s="574"/>
      <c r="BQ123" s="574"/>
      <c r="BR123" s="574"/>
      <c r="BS123" s="574"/>
      <c r="BT123" s="574"/>
      <c r="BU123" s="574"/>
      <c r="BV123" s="574"/>
      <c r="BW123" s="574"/>
      <c r="BX123" s="574"/>
      <c r="BY123" s="574"/>
      <c r="BZ123" s="574"/>
      <c r="CA123" s="574"/>
      <c r="CB123" s="574"/>
      <c r="CC123" s="574"/>
      <c r="CD123" s="574"/>
      <c r="CE123" s="574"/>
      <c r="CF123" s="574"/>
      <c r="CG123" s="574"/>
      <c r="CH123" s="574"/>
      <c r="CI123" s="574"/>
      <c r="CJ123" s="574"/>
    </row>
    <row r="124" spans="1:88" ht="36.75" customHeight="1">
      <c r="A124" s="746"/>
      <c r="B124">
        <f t="shared" si="35"/>
        <v>0</v>
      </c>
      <c r="C124" s="245"/>
      <c r="D124" s="245"/>
      <c r="E124" s="246"/>
      <c r="F124" s="246"/>
      <c r="G124" s="299"/>
      <c r="H124" s="299"/>
      <c r="I124" s="246"/>
      <c r="J124" s="247"/>
      <c r="K124" s="654"/>
      <c r="L124" s="654"/>
      <c r="M124" s="654"/>
      <c r="N124" s="655"/>
      <c r="O124" s="500"/>
      <c r="P124" s="500"/>
      <c r="Q124" s="116" t="str">
        <f>IF(ISERROR(VLOOKUP(O124,'GRADE CONVERSION'!$K$71:$L$88,2,FALSE)),"",VLOOKUP(O124,'GRADE CONVERSION'!$K$71:$L$88,2,FALSE))</f>
        <v/>
      </c>
      <c r="R124" s="641"/>
      <c r="S124" s="246"/>
      <c r="T124" s="641"/>
      <c r="U124" s="507" t="str">
        <f t="shared" si="34"/>
        <v/>
      </c>
      <c r="V124" s="641"/>
      <c r="W124" s="649"/>
      <c r="Y124" s="227">
        <f t="shared" si="36"/>
        <v>0</v>
      </c>
      <c r="Z124" s="95">
        <f t="shared" si="37"/>
        <v>0</v>
      </c>
      <c r="AA124" s="26" t="str">
        <f t="shared" si="38"/>
        <v/>
      </c>
      <c r="AB124" s="117">
        <f t="shared" si="39"/>
        <v>0</v>
      </c>
      <c r="AC124" s="96">
        <f t="shared" si="40"/>
        <v>0</v>
      </c>
      <c r="AD124" s="118" t="str">
        <f t="shared" si="41"/>
        <v>COMPLETE</v>
      </c>
      <c r="AE124" s="119" t="str">
        <f t="shared" si="42"/>
        <v/>
      </c>
      <c r="AF124" s="119" t="str">
        <f>IF(OR(ISERROR(VLOOKUP(L124,'GRADE CONVERSION'!$K$38:$N$55,4,FALSE)*AG124), ISBLANK(L124)), "", VLOOKUP(L124,'GRADE CONVERSION'!$K$38:$N$55,4,FALSE)*AG124)</f>
        <v/>
      </c>
      <c r="AG124" s="119">
        <f t="shared" si="43"/>
        <v>0</v>
      </c>
      <c r="AH124" s="120">
        <f t="shared" si="44"/>
        <v>0</v>
      </c>
      <c r="AI124" s="120">
        <f t="shared" si="45"/>
        <v>0</v>
      </c>
      <c r="AJ124" s="362" t="str">
        <f t="shared" si="46"/>
        <v/>
      </c>
      <c r="AK124" s="108">
        <f t="shared" si="47"/>
        <v>0</v>
      </c>
      <c r="AL124" s="121">
        <f t="shared" si="48"/>
        <v>0</v>
      </c>
      <c r="AM124" s="121" t="str">
        <f t="shared" si="49"/>
        <v/>
      </c>
      <c r="AN124" s="121" t="str">
        <f t="shared" si="50"/>
        <v/>
      </c>
      <c r="AO124" s="108"/>
      <c r="AP124" s="104"/>
      <c r="AQ124" s="104"/>
      <c r="AR124" s="104"/>
      <c r="AS124" s="54"/>
      <c r="AT124" s="54"/>
      <c r="AU124" s="60" t="str">
        <f t="shared" si="53"/>
        <v/>
      </c>
      <c r="AV124" s="123">
        <f t="shared" si="54"/>
        <v>0</v>
      </c>
      <c r="AW124" s="54"/>
      <c r="AX124" s="54"/>
      <c r="BA124">
        <f t="array" ref="BA124">1</f>
        <v>1</v>
      </c>
      <c r="BB124" s="643"/>
      <c r="BC124" s="643"/>
      <c r="BD124" s="643"/>
      <c r="BE124" s="643"/>
      <c r="BF124" s="574"/>
      <c r="BG124" s="574"/>
      <c r="BH124" s="574"/>
      <c r="BI124" s="574"/>
      <c r="BJ124" s="574"/>
      <c r="BK124" s="574"/>
      <c r="BL124" s="574"/>
      <c r="BM124" s="574"/>
      <c r="BN124" s="574"/>
      <c r="BO124" s="574"/>
      <c r="BP124" s="574"/>
      <c r="BQ124" s="574"/>
      <c r="BR124" s="574"/>
      <c r="BS124" s="574"/>
      <c r="BT124" s="574"/>
      <c r="BU124" s="574"/>
      <c r="BV124" s="574"/>
      <c r="BW124" s="574"/>
      <c r="BX124" s="574"/>
      <c r="BY124" s="574"/>
      <c r="BZ124" s="574"/>
      <c r="CA124" s="574"/>
      <c r="CB124" s="574"/>
      <c r="CC124" s="574"/>
      <c r="CD124" s="574"/>
      <c r="CE124" s="574"/>
      <c r="CF124" s="574"/>
      <c r="CG124" s="574"/>
      <c r="CH124" s="574"/>
      <c r="CI124" s="574"/>
      <c r="CJ124" s="574"/>
    </row>
    <row r="125" spans="1:88" ht="36.75" customHeight="1">
      <c r="A125" s="746"/>
      <c r="B125">
        <f t="shared" si="35"/>
        <v>0</v>
      </c>
      <c r="C125" s="245"/>
      <c r="D125" s="245"/>
      <c r="E125" s="246"/>
      <c r="F125" s="246"/>
      <c r="G125" s="299"/>
      <c r="H125" s="299"/>
      <c r="I125" s="246"/>
      <c r="J125" s="247"/>
      <c r="K125" s="654"/>
      <c r="L125" s="654"/>
      <c r="M125" s="654"/>
      <c r="N125" s="655"/>
      <c r="O125" s="500"/>
      <c r="P125" s="500"/>
      <c r="Q125" s="116" t="str">
        <f>IF(ISERROR(VLOOKUP(O125,'GRADE CONVERSION'!$K$71:$L$88,2,FALSE)),"",VLOOKUP(O125,'GRADE CONVERSION'!$K$71:$L$88,2,FALSE))</f>
        <v/>
      </c>
      <c r="R125" s="641"/>
      <c r="S125" s="246"/>
      <c r="T125" s="641"/>
      <c r="U125" s="507" t="str">
        <f t="shared" si="34"/>
        <v/>
      </c>
      <c r="V125" s="641"/>
      <c r="W125" s="649"/>
      <c r="Y125" s="227">
        <f t="shared" si="36"/>
        <v>0</v>
      </c>
      <c r="Z125" s="95">
        <f t="shared" si="37"/>
        <v>0</v>
      </c>
      <c r="AA125" s="26" t="str">
        <f t="shared" si="38"/>
        <v/>
      </c>
      <c r="AB125" s="117">
        <f t="shared" si="39"/>
        <v>0</v>
      </c>
      <c r="AC125" s="96">
        <f t="shared" si="40"/>
        <v>0</v>
      </c>
      <c r="AD125" s="118" t="str">
        <f t="shared" si="41"/>
        <v>COMPLETE</v>
      </c>
      <c r="AE125" s="119" t="str">
        <f t="shared" si="42"/>
        <v/>
      </c>
      <c r="AF125" s="119" t="str">
        <f>IF(OR(ISERROR(VLOOKUP(L125,'GRADE CONVERSION'!$K$38:$N$55,4,FALSE)*AG125), ISBLANK(L125)), "", VLOOKUP(L125,'GRADE CONVERSION'!$K$38:$N$55,4,FALSE)*AG125)</f>
        <v/>
      </c>
      <c r="AG125" s="119">
        <f t="shared" si="43"/>
        <v>0</v>
      </c>
      <c r="AH125" s="120">
        <f t="shared" si="44"/>
        <v>0</v>
      </c>
      <c r="AI125" s="120">
        <f t="shared" si="45"/>
        <v>0</v>
      </c>
      <c r="AJ125" s="362" t="str">
        <f t="shared" si="46"/>
        <v/>
      </c>
      <c r="AK125" s="108">
        <f t="shared" si="47"/>
        <v>0</v>
      </c>
      <c r="AL125" s="121">
        <f t="shared" si="48"/>
        <v>0</v>
      </c>
      <c r="AM125" s="121" t="str">
        <f t="shared" si="49"/>
        <v/>
      </c>
      <c r="AN125" s="121" t="str">
        <f t="shared" si="50"/>
        <v/>
      </c>
      <c r="AO125" s="108"/>
      <c r="AP125" s="104"/>
      <c r="AQ125" s="104"/>
      <c r="AR125" s="104"/>
      <c r="AS125" s="54"/>
      <c r="AT125" s="54"/>
      <c r="AU125" s="60" t="str">
        <f t="shared" si="53"/>
        <v/>
      </c>
      <c r="AV125" s="123">
        <f t="shared" si="54"/>
        <v>0</v>
      </c>
      <c r="AW125" s="54"/>
      <c r="AX125" s="54"/>
      <c r="BA125">
        <f t="array" ref="BA125">1</f>
        <v>1</v>
      </c>
      <c r="BB125" s="643"/>
      <c r="BC125" s="643"/>
      <c r="BD125" s="643"/>
      <c r="BE125" s="643"/>
      <c r="BF125" s="574"/>
      <c r="BG125" s="574"/>
      <c r="BH125" s="574"/>
      <c r="BI125" s="574"/>
      <c r="BJ125" s="574"/>
      <c r="BK125" s="574"/>
      <c r="BL125" s="574"/>
      <c r="BM125" s="574"/>
      <c r="BN125" s="574"/>
      <c r="BO125" s="574"/>
      <c r="BP125" s="574"/>
      <c r="BQ125" s="574"/>
      <c r="BR125" s="574"/>
      <c r="BS125" s="574"/>
      <c r="BT125" s="574"/>
      <c r="BU125" s="574"/>
      <c r="BV125" s="574"/>
      <c r="BW125" s="574"/>
      <c r="BX125" s="574"/>
      <c r="BY125" s="574"/>
      <c r="BZ125" s="574"/>
      <c r="CA125" s="574"/>
      <c r="CB125" s="574"/>
      <c r="CC125" s="574"/>
      <c r="CD125" s="574"/>
      <c r="CE125" s="574"/>
      <c r="CF125" s="574"/>
      <c r="CG125" s="574"/>
      <c r="CH125" s="574"/>
      <c r="CI125" s="574"/>
      <c r="CJ125" s="574"/>
    </row>
    <row r="126" spans="1:88" ht="36.75" customHeight="1">
      <c r="A126" s="746"/>
      <c r="B126">
        <f t="shared" si="35"/>
        <v>0</v>
      </c>
      <c r="C126" s="245"/>
      <c r="D126" s="245"/>
      <c r="E126" s="246"/>
      <c r="F126" s="246"/>
      <c r="G126" s="299"/>
      <c r="H126" s="299"/>
      <c r="I126" s="246"/>
      <c r="J126" s="247"/>
      <c r="K126" s="654"/>
      <c r="L126" s="654"/>
      <c r="M126" s="654"/>
      <c r="N126" s="655"/>
      <c r="O126" s="500"/>
      <c r="P126" s="500"/>
      <c r="Q126" s="116" t="str">
        <f>IF(ISERROR(VLOOKUP(O126,'GRADE CONVERSION'!$K$71:$L$88,2,FALSE)),"",VLOOKUP(O126,'GRADE CONVERSION'!$K$71:$L$88,2,FALSE))</f>
        <v/>
      </c>
      <c r="R126" s="641"/>
      <c r="S126" s="246"/>
      <c r="T126" s="641"/>
      <c r="U126" s="507" t="str">
        <f t="shared" si="34"/>
        <v/>
      </c>
      <c r="V126" s="641"/>
      <c r="W126" s="649"/>
      <c r="Y126" s="227">
        <f t="shared" si="36"/>
        <v>0</v>
      </c>
      <c r="Z126" s="95">
        <f t="shared" si="37"/>
        <v>0</v>
      </c>
      <c r="AA126" s="26" t="str">
        <f t="shared" si="38"/>
        <v/>
      </c>
      <c r="AB126" s="117">
        <f t="shared" si="39"/>
        <v>0</v>
      </c>
      <c r="AC126" s="96">
        <f t="shared" si="40"/>
        <v>0</v>
      </c>
      <c r="AD126" s="118" t="str">
        <f t="shared" si="41"/>
        <v>COMPLETE</v>
      </c>
      <c r="AE126" s="119" t="str">
        <f t="shared" si="42"/>
        <v/>
      </c>
      <c r="AF126" s="119" t="str">
        <f>IF(OR(ISERROR(VLOOKUP(L126,'GRADE CONVERSION'!$K$38:$N$55,4,FALSE)*AG126), ISBLANK(L126)), "", VLOOKUP(L126,'GRADE CONVERSION'!$K$38:$N$55,4,FALSE)*AG126)</f>
        <v/>
      </c>
      <c r="AG126" s="119">
        <f t="shared" si="43"/>
        <v>0</v>
      </c>
      <c r="AH126" s="120">
        <f t="shared" si="44"/>
        <v>0</v>
      </c>
      <c r="AI126" s="120">
        <f t="shared" si="45"/>
        <v>0</v>
      </c>
      <c r="AJ126" s="362" t="str">
        <f t="shared" si="46"/>
        <v/>
      </c>
      <c r="AK126" s="108">
        <f t="shared" si="47"/>
        <v>0</v>
      </c>
      <c r="AL126" s="121">
        <f t="shared" si="48"/>
        <v>0</v>
      </c>
      <c r="AM126" s="121" t="str">
        <f t="shared" si="49"/>
        <v/>
      </c>
      <c r="AN126" s="121" t="str">
        <f t="shared" si="50"/>
        <v/>
      </c>
      <c r="AO126" s="108"/>
      <c r="AP126" s="104"/>
      <c r="AQ126" s="104"/>
      <c r="AR126" s="104"/>
      <c r="AS126" s="54"/>
      <c r="AT126" s="54"/>
      <c r="AU126" s="60" t="str">
        <f t="shared" si="53"/>
        <v/>
      </c>
      <c r="AV126" s="123">
        <f t="shared" si="54"/>
        <v>0</v>
      </c>
      <c r="AW126" s="54"/>
      <c r="AX126" s="54"/>
      <c r="BA126">
        <f t="array" ref="BA126">1</f>
        <v>1</v>
      </c>
      <c r="BB126" s="643"/>
      <c r="BC126" s="643"/>
      <c r="BD126" s="643"/>
      <c r="BE126" s="643"/>
      <c r="BF126" s="574"/>
      <c r="BG126" s="574"/>
      <c r="BH126" s="574"/>
      <c r="BI126" s="574"/>
      <c r="BJ126" s="574"/>
      <c r="BK126" s="574"/>
      <c r="BL126" s="574"/>
      <c r="BM126" s="574"/>
      <c r="BN126" s="574"/>
      <c r="BO126" s="574"/>
      <c r="BP126" s="574"/>
      <c r="BQ126" s="574"/>
      <c r="BR126" s="574"/>
      <c r="BS126" s="574"/>
      <c r="BT126" s="574"/>
      <c r="BU126" s="574"/>
      <c r="BV126" s="574"/>
      <c r="BW126" s="574"/>
      <c r="BX126" s="574"/>
      <c r="BY126" s="574"/>
      <c r="BZ126" s="574"/>
      <c r="CA126" s="574"/>
      <c r="CB126" s="574"/>
      <c r="CC126" s="574"/>
      <c r="CD126" s="574"/>
      <c r="CE126" s="574"/>
      <c r="CF126" s="574"/>
      <c r="CG126" s="574"/>
      <c r="CH126" s="574"/>
      <c r="CI126" s="574"/>
      <c r="CJ126" s="574"/>
    </row>
    <row r="127" spans="1:88" ht="36.75" customHeight="1">
      <c r="A127" s="746"/>
      <c r="B127">
        <f t="shared" si="35"/>
        <v>0</v>
      </c>
      <c r="C127" s="245"/>
      <c r="D127" s="245"/>
      <c r="E127" s="246"/>
      <c r="F127" s="246"/>
      <c r="G127" s="299"/>
      <c r="H127" s="299"/>
      <c r="I127" s="246"/>
      <c r="J127" s="247"/>
      <c r="K127" s="654"/>
      <c r="L127" s="654"/>
      <c r="M127" s="654"/>
      <c r="N127" s="655"/>
      <c r="O127" s="500"/>
      <c r="P127" s="500"/>
      <c r="Q127" s="116" t="str">
        <f>IF(ISERROR(VLOOKUP(O127,'GRADE CONVERSION'!$K$71:$L$88,2,FALSE)),"",VLOOKUP(O127,'GRADE CONVERSION'!$K$71:$L$88,2,FALSE))</f>
        <v/>
      </c>
      <c r="R127" s="641"/>
      <c r="S127" s="246"/>
      <c r="T127" s="641"/>
      <c r="U127" s="507" t="str">
        <f t="shared" si="34"/>
        <v/>
      </c>
      <c r="V127" s="641"/>
      <c r="W127" s="649"/>
      <c r="Y127" s="227">
        <f t="shared" si="36"/>
        <v>0</v>
      </c>
      <c r="Z127" s="95">
        <f t="shared" si="37"/>
        <v>0</v>
      </c>
      <c r="AA127" s="26" t="str">
        <f t="shared" si="38"/>
        <v/>
      </c>
      <c r="AB127" s="117">
        <f t="shared" si="39"/>
        <v>0</v>
      </c>
      <c r="AC127" s="96">
        <f t="shared" si="40"/>
        <v>0</v>
      </c>
      <c r="AD127" s="118" t="str">
        <f t="shared" si="41"/>
        <v>COMPLETE</v>
      </c>
      <c r="AE127" s="119" t="str">
        <f t="shared" si="42"/>
        <v/>
      </c>
      <c r="AF127" s="119" t="str">
        <f>IF(OR(ISERROR(VLOOKUP(L127,'GRADE CONVERSION'!$K$38:$N$55,4,FALSE)*AG127), ISBLANK(L127)), "", VLOOKUP(L127,'GRADE CONVERSION'!$K$38:$N$55,4,FALSE)*AG127)</f>
        <v/>
      </c>
      <c r="AG127" s="119">
        <f t="shared" si="43"/>
        <v>0</v>
      </c>
      <c r="AH127" s="120">
        <f t="shared" si="44"/>
        <v>0</v>
      </c>
      <c r="AI127" s="120">
        <f t="shared" si="45"/>
        <v>0</v>
      </c>
      <c r="AJ127" s="362" t="str">
        <f t="shared" si="46"/>
        <v/>
      </c>
      <c r="AK127" s="108">
        <f t="shared" si="47"/>
        <v>0</v>
      </c>
      <c r="AL127" s="121">
        <f t="shared" si="48"/>
        <v>0</v>
      </c>
      <c r="AM127" s="121" t="str">
        <f t="shared" si="49"/>
        <v/>
      </c>
      <c r="AN127" s="121" t="str">
        <f t="shared" si="50"/>
        <v/>
      </c>
      <c r="AO127" s="108"/>
      <c r="AP127" s="104"/>
      <c r="AQ127" s="104"/>
      <c r="AR127" s="104"/>
      <c r="AS127" s="54"/>
      <c r="AT127" s="54"/>
      <c r="AU127" s="60" t="str">
        <f t="shared" si="53"/>
        <v/>
      </c>
      <c r="AV127" s="123">
        <f t="shared" si="54"/>
        <v>0</v>
      </c>
      <c r="AW127" s="54"/>
      <c r="AX127" s="54"/>
      <c r="BA127">
        <f t="array" ref="BA127">1</f>
        <v>1</v>
      </c>
      <c r="BB127" s="643"/>
      <c r="BC127" s="643"/>
      <c r="BD127" s="643"/>
      <c r="BE127" s="643"/>
      <c r="BF127" s="574"/>
      <c r="BG127" s="574"/>
      <c r="BH127" s="574"/>
      <c r="BI127" s="574"/>
      <c r="BJ127" s="574"/>
      <c r="BK127" s="574"/>
      <c r="BL127" s="574"/>
      <c r="BM127" s="574"/>
      <c r="BN127" s="574"/>
      <c r="BO127" s="574"/>
      <c r="BP127" s="574"/>
      <c r="BQ127" s="574"/>
      <c r="BR127" s="574"/>
      <c r="BS127" s="574"/>
      <c r="BT127" s="574"/>
      <c r="BU127" s="574"/>
      <c r="BV127" s="574"/>
      <c r="BW127" s="574"/>
      <c r="BX127" s="574"/>
      <c r="BY127" s="574"/>
      <c r="BZ127" s="574"/>
      <c r="CA127" s="574"/>
      <c r="CB127" s="574"/>
      <c r="CC127" s="574"/>
      <c r="CD127" s="574"/>
      <c r="CE127" s="574"/>
      <c r="CF127" s="574"/>
      <c r="CG127" s="574"/>
      <c r="CH127" s="574"/>
      <c r="CI127" s="574"/>
      <c r="CJ127" s="574"/>
    </row>
    <row r="128" spans="1:88" ht="36.75" customHeight="1">
      <c r="A128" s="746"/>
      <c r="B128">
        <f t="shared" si="35"/>
        <v>0</v>
      </c>
      <c r="C128" s="245"/>
      <c r="D128" s="245"/>
      <c r="E128" s="246"/>
      <c r="F128" s="246"/>
      <c r="G128" s="299"/>
      <c r="H128" s="299"/>
      <c r="I128" s="246"/>
      <c r="J128" s="247"/>
      <c r="K128" s="654"/>
      <c r="L128" s="654"/>
      <c r="M128" s="654"/>
      <c r="N128" s="655"/>
      <c r="O128" s="500"/>
      <c r="P128" s="500"/>
      <c r="Q128" s="116" t="str">
        <f>IF(ISERROR(VLOOKUP(O128,'GRADE CONVERSION'!$K$71:$L$88,2,FALSE)),"",VLOOKUP(O128,'GRADE CONVERSION'!$K$71:$L$88,2,FALSE))</f>
        <v/>
      </c>
      <c r="R128" s="641"/>
      <c r="S128" s="246"/>
      <c r="T128" s="641"/>
      <c r="U128" s="507" t="str">
        <f t="shared" si="34"/>
        <v/>
      </c>
      <c r="V128" s="641"/>
      <c r="W128" s="649"/>
      <c r="Y128" s="227">
        <f t="shared" si="36"/>
        <v>0</v>
      </c>
      <c r="Z128" s="95">
        <f t="shared" si="37"/>
        <v>0</v>
      </c>
      <c r="AA128" s="26" t="str">
        <f t="shared" si="38"/>
        <v/>
      </c>
      <c r="AB128" s="117">
        <f t="shared" si="39"/>
        <v>0</v>
      </c>
      <c r="AC128" s="96">
        <f t="shared" si="40"/>
        <v>0</v>
      </c>
      <c r="AD128" s="118" t="str">
        <f t="shared" si="41"/>
        <v>COMPLETE</v>
      </c>
      <c r="AE128" s="119" t="str">
        <f t="shared" si="42"/>
        <v/>
      </c>
      <c r="AF128" s="119" t="str">
        <f>IF(OR(ISERROR(VLOOKUP(L128,'GRADE CONVERSION'!$K$38:$N$55,4,FALSE)*AG128), ISBLANK(L128)), "", VLOOKUP(L128,'GRADE CONVERSION'!$K$38:$N$55,4,FALSE)*AG128)</f>
        <v/>
      </c>
      <c r="AG128" s="119">
        <f t="shared" si="43"/>
        <v>0</v>
      </c>
      <c r="AH128" s="120">
        <f t="shared" si="44"/>
        <v>0</v>
      </c>
      <c r="AI128" s="120">
        <f t="shared" si="45"/>
        <v>0</v>
      </c>
      <c r="AJ128" s="362" t="str">
        <f t="shared" si="46"/>
        <v/>
      </c>
      <c r="AK128" s="108">
        <f t="shared" si="47"/>
        <v>0</v>
      </c>
      <c r="AL128" s="121">
        <f t="shared" si="48"/>
        <v>0</v>
      </c>
      <c r="AM128" s="121" t="str">
        <f t="shared" si="49"/>
        <v/>
      </c>
      <c r="AN128" s="121" t="str">
        <f t="shared" si="50"/>
        <v/>
      </c>
      <c r="AO128" s="108"/>
      <c r="AP128" s="104"/>
      <c r="AQ128" s="104"/>
      <c r="AR128" s="104"/>
      <c r="AS128" s="54"/>
      <c r="AT128" s="54"/>
      <c r="AU128" s="60" t="str">
        <f t="shared" si="53"/>
        <v/>
      </c>
      <c r="AV128" s="123">
        <f t="shared" si="54"/>
        <v>0</v>
      </c>
      <c r="AW128" s="54"/>
      <c r="AX128" s="54"/>
      <c r="BA128">
        <f t="array" ref="BA128">1</f>
        <v>1</v>
      </c>
      <c r="BB128" s="643"/>
      <c r="BC128" s="643"/>
      <c r="BD128" s="643"/>
      <c r="BE128" s="643"/>
      <c r="BF128" s="574"/>
      <c r="BG128" s="574"/>
      <c r="BH128" s="574"/>
      <c r="BI128" s="574"/>
      <c r="BJ128" s="574"/>
      <c r="BK128" s="574"/>
      <c r="BL128" s="574"/>
      <c r="BM128" s="574"/>
      <c r="BN128" s="574"/>
      <c r="BO128" s="574"/>
      <c r="BP128" s="574"/>
      <c r="BQ128" s="574"/>
      <c r="BR128" s="574"/>
      <c r="BS128" s="574"/>
      <c r="BT128" s="574"/>
      <c r="BU128" s="574"/>
      <c r="BV128" s="574"/>
      <c r="BW128" s="574"/>
      <c r="BX128" s="574"/>
      <c r="BY128" s="574"/>
      <c r="BZ128" s="574"/>
      <c r="CA128" s="574"/>
      <c r="CB128" s="574"/>
      <c r="CC128" s="574"/>
      <c r="CD128" s="574"/>
      <c r="CE128" s="574"/>
      <c r="CF128" s="574"/>
      <c r="CG128" s="574"/>
      <c r="CH128" s="574"/>
      <c r="CI128" s="574"/>
      <c r="CJ128" s="574"/>
    </row>
    <row r="129" spans="1:88" ht="36.75" customHeight="1">
      <c r="A129" s="746"/>
      <c r="B129">
        <f t="shared" si="35"/>
        <v>0</v>
      </c>
      <c r="C129" s="245"/>
      <c r="D129" s="245"/>
      <c r="E129" s="246"/>
      <c r="F129" s="246"/>
      <c r="G129" s="299"/>
      <c r="H129" s="299"/>
      <c r="I129" s="246"/>
      <c r="J129" s="247"/>
      <c r="K129" s="654"/>
      <c r="L129" s="654"/>
      <c r="M129" s="654"/>
      <c r="N129" s="655"/>
      <c r="O129" s="500"/>
      <c r="P129" s="500"/>
      <c r="Q129" s="116" t="str">
        <f>IF(ISERROR(VLOOKUP(O129,'GRADE CONVERSION'!$K$71:$L$88,2,FALSE)),"",VLOOKUP(O129,'GRADE CONVERSION'!$K$71:$L$88,2,FALSE))</f>
        <v/>
      </c>
      <c r="R129" s="641"/>
      <c r="S129" s="246"/>
      <c r="T129" s="641"/>
      <c r="U129" s="507" t="str">
        <f t="shared" si="34"/>
        <v/>
      </c>
      <c r="V129" s="641"/>
      <c r="W129" s="649"/>
      <c r="Y129" s="227">
        <f t="shared" si="36"/>
        <v>0</v>
      </c>
      <c r="Z129" s="95">
        <f t="shared" si="37"/>
        <v>0</v>
      </c>
      <c r="AA129" s="26" t="str">
        <f t="shared" si="38"/>
        <v/>
      </c>
      <c r="AB129" s="117">
        <f t="shared" si="39"/>
        <v>0</v>
      </c>
      <c r="AC129" s="96">
        <f t="shared" si="40"/>
        <v>0</v>
      </c>
      <c r="AD129" s="118" t="str">
        <f t="shared" si="41"/>
        <v>COMPLETE</v>
      </c>
      <c r="AE129" s="119" t="str">
        <f t="shared" si="42"/>
        <v/>
      </c>
      <c r="AF129" s="119" t="str">
        <f>IF(OR(ISERROR(VLOOKUP(L129,'GRADE CONVERSION'!$K$38:$N$55,4,FALSE)*AG129), ISBLANK(L129)), "", VLOOKUP(L129,'GRADE CONVERSION'!$K$38:$N$55,4,FALSE)*AG129)</f>
        <v/>
      </c>
      <c r="AG129" s="119">
        <f t="shared" si="43"/>
        <v>0</v>
      </c>
      <c r="AH129" s="120">
        <f t="shared" si="44"/>
        <v>0</v>
      </c>
      <c r="AI129" s="120">
        <f t="shared" si="45"/>
        <v>0</v>
      </c>
      <c r="AJ129" s="362" t="str">
        <f t="shared" si="46"/>
        <v/>
      </c>
      <c r="AK129" s="108">
        <f t="shared" si="47"/>
        <v>0</v>
      </c>
      <c r="AL129" s="121">
        <f t="shared" si="48"/>
        <v>0</v>
      </c>
      <c r="AM129" s="121" t="str">
        <f t="shared" si="49"/>
        <v/>
      </c>
      <c r="AN129" s="121" t="str">
        <f t="shared" si="50"/>
        <v/>
      </c>
      <c r="AO129" s="108"/>
      <c r="AP129" s="104"/>
      <c r="AQ129" s="104"/>
      <c r="AR129" s="104"/>
      <c r="AS129" s="54"/>
      <c r="AT129" s="54"/>
      <c r="AU129" s="60" t="str">
        <f t="shared" si="53"/>
        <v/>
      </c>
      <c r="AV129" s="123">
        <f t="shared" si="54"/>
        <v>0</v>
      </c>
      <c r="AW129" s="54"/>
      <c r="AX129" s="54"/>
      <c r="BA129">
        <f t="array" ref="BA129">1</f>
        <v>1</v>
      </c>
      <c r="BB129" s="643"/>
      <c r="BC129" s="643"/>
      <c r="BD129" s="643"/>
      <c r="BE129" s="643"/>
      <c r="BF129" s="574"/>
      <c r="BG129" s="574"/>
      <c r="BH129" s="574"/>
      <c r="BI129" s="574"/>
      <c r="BJ129" s="574"/>
      <c r="BK129" s="574"/>
      <c r="BL129" s="574"/>
      <c r="BM129" s="574"/>
      <c r="BN129" s="574"/>
      <c r="BO129" s="574"/>
      <c r="BP129" s="574"/>
      <c r="BQ129" s="574"/>
      <c r="BR129" s="574"/>
      <c r="BS129" s="574"/>
      <c r="BT129" s="574"/>
      <c r="BU129" s="574"/>
      <c r="BV129" s="574"/>
      <c r="BW129" s="574"/>
      <c r="BX129" s="574"/>
      <c r="BY129" s="574"/>
      <c r="BZ129" s="574"/>
      <c r="CA129" s="574"/>
      <c r="CB129" s="574"/>
      <c r="CC129" s="574"/>
      <c r="CD129" s="574"/>
      <c r="CE129" s="574"/>
      <c r="CF129" s="574"/>
      <c r="CG129" s="574"/>
      <c r="CH129" s="574"/>
      <c r="CI129" s="574"/>
      <c r="CJ129" s="574"/>
    </row>
    <row r="130" spans="1:88" ht="36.75" customHeight="1">
      <c r="A130" s="746"/>
      <c r="B130">
        <f t="shared" si="35"/>
        <v>0</v>
      </c>
      <c r="C130" s="245"/>
      <c r="D130" s="245"/>
      <c r="E130" s="246"/>
      <c r="F130" s="246"/>
      <c r="G130" s="299"/>
      <c r="H130" s="299"/>
      <c r="I130" s="246"/>
      <c r="J130" s="247"/>
      <c r="K130" s="654"/>
      <c r="L130" s="654"/>
      <c r="M130" s="654"/>
      <c r="N130" s="655"/>
      <c r="O130" s="500"/>
      <c r="P130" s="500"/>
      <c r="Q130" s="116" t="str">
        <f>IF(ISERROR(VLOOKUP(O130,'GRADE CONVERSION'!$K$71:$L$88,2,FALSE)),"",VLOOKUP(O130,'GRADE CONVERSION'!$K$71:$L$88,2,FALSE))</f>
        <v/>
      </c>
      <c r="R130" s="641"/>
      <c r="S130" s="246"/>
      <c r="T130" s="641"/>
      <c r="U130" s="507" t="str">
        <f t="shared" si="34"/>
        <v/>
      </c>
      <c r="V130" s="641"/>
      <c r="W130" s="649"/>
      <c r="Y130" s="227">
        <f t="shared" si="36"/>
        <v>0</v>
      </c>
      <c r="Z130" s="95">
        <f t="shared" si="37"/>
        <v>0</v>
      </c>
      <c r="AA130" s="26" t="str">
        <f t="shared" si="38"/>
        <v/>
      </c>
      <c r="AB130" s="117">
        <f t="shared" si="39"/>
        <v>0</v>
      </c>
      <c r="AC130" s="96">
        <f t="shared" si="40"/>
        <v>0</v>
      </c>
      <c r="AD130" s="118" t="str">
        <f t="shared" si="41"/>
        <v>COMPLETE</v>
      </c>
      <c r="AE130" s="119" t="str">
        <f t="shared" si="42"/>
        <v/>
      </c>
      <c r="AF130" s="119" t="str">
        <f>IF(OR(ISERROR(VLOOKUP(L130,'GRADE CONVERSION'!$K$38:$N$55,4,FALSE)*AG130), ISBLANK(L130)), "", VLOOKUP(L130,'GRADE CONVERSION'!$K$38:$N$55,4,FALSE)*AG130)</f>
        <v/>
      </c>
      <c r="AG130" s="119">
        <f t="shared" si="43"/>
        <v>0</v>
      </c>
      <c r="AH130" s="120">
        <f t="shared" si="44"/>
        <v>0</v>
      </c>
      <c r="AI130" s="120">
        <f t="shared" si="45"/>
        <v>0</v>
      </c>
      <c r="AJ130" s="362" t="str">
        <f t="shared" si="46"/>
        <v/>
      </c>
      <c r="AK130" s="108">
        <f t="shared" si="47"/>
        <v>0</v>
      </c>
      <c r="AL130" s="121">
        <f t="shared" si="48"/>
        <v>0</v>
      </c>
      <c r="AM130" s="121" t="str">
        <f t="shared" si="49"/>
        <v/>
      </c>
      <c r="AN130" s="121" t="str">
        <f t="shared" si="50"/>
        <v/>
      </c>
      <c r="AO130" s="108"/>
      <c r="AP130" s="104"/>
      <c r="AQ130" s="104"/>
      <c r="AR130" s="104"/>
      <c r="AS130" s="54"/>
      <c r="AT130" s="54"/>
      <c r="AU130" s="60" t="str">
        <f t="shared" si="53"/>
        <v/>
      </c>
      <c r="AV130" s="123">
        <f t="shared" si="54"/>
        <v>0</v>
      </c>
      <c r="AW130" s="54"/>
      <c r="AX130" s="54"/>
      <c r="BA130">
        <f t="array" ref="BA130">1</f>
        <v>1</v>
      </c>
      <c r="BB130" s="643"/>
      <c r="BC130" s="643"/>
      <c r="BD130" s="643"/>
      <c r="BE130" s="643"/>
      <c r="BF130" s="574"/>
      <c r="BG130" s="574"/>
      <c r="BH130" s="574"/>
      <c r="BI130" s="574"/>
      <c r="BJ130" s="574"/>
      <c r="BK130" s="574"/>
      <c r="BL130" s="574"/>
      <c r="BM130" s="574"/>
      <c r="BN130" s="574"/>
      <c r="BO130" s="574"/>
      <c r="BP130" s="574"/>
      <c r="BQ130" s="574"/>
      <c r="BR130" s="574"/>
      <c r="BS130" s="574"/>
      <c r="BT130" s="574"/>
      <c r="BU130" s="574"/>
      <c r="BV130" s="574"/>
      <c r="BW130" s="574"/>
      <c r="BX130" s="574"/>
      <c r="BY130" s="574"/>
      <c r="BZ130" s="574"/>
      <c r="CA130" s="574"/>
      <c r="CB130" s="574"/>
      <c r="CC130" s="574"/>
      <c r="CD130" s="574"/>
      <c r="CE130" s="574"/>
      <c r="CF130" s="574"/>
      <c r="CG130" s="574"/>
      <c r="CH130" s="574"/>
      <c r="CI130" s="574"/>
      <c r="CJ130" s="574"/>
    </row>
    <row r="131" spans="1:88" ht="36.75" customHeight="1">
      <c r="A131" s="746"/>
      <c r="B131">
        <f t="shared" si="35"/>
        <v>0</v>
      </c>
      <c r="C131" s="245"/>
      <c r="D131" s="245"/>
      <c r="E131" s="246"/>
      <c r="F131" s="246"/>
      <c r="G131" s="299"/>
      <c r="H131" s="299"/>
      <c r="I131" s="246"/>
      <c r="J131" s="247"/>
      <c r="K131" s="654"/>
      <c r="L131" s="654"/>
      <c r="M131" s="654"/>
      <c r="N131" s="655"/>
      <c r="O131" s="500"/>
      <c r="P131" s="500"/>
      <c r="Q131" s="116" t="str">
        <f>IF(ISERROR(VLOOKUP(O131,'GRADE CONVERSION'!$K$71:$L$88,2,FALSE)),"",VLOOKUP(O131,'GRADE CONVERSION'!$K$71:$L$88,2,FALSE))</f>
        <v/>
      </c>
      <c r="R131" s="641"/>
      <c r="S131" s="246"/>
      <c r="T131" s="641"/>
      <c r="U131" s="507" t="str">
        <f t="shared" si="34"/>
        <v/>
      </c>
      <c r="V131" s="641"/>
      <c r="W131" s="649"/>
      <c r="Y131" s="227">
        <f t="shared" si="36"/>
        <v>0</v>
      </c>
      <c r="Z131" s="95">
        <f t="shared" si="37"/>
        <v>0</v>
      </c>
      <c r="AA131" s="26" t="str">
        <f t="shared" si="38"/>
        <v/>
      </c>
      <c r="AB131" s="117">
        <f t="shared" si="39"/>
        <v>0</v>
      </c>
      <c r="AC131" s="96">
        <f t="shared" si="40"/>
        <v>0</v>
      </c>
      <c r="AD131" s="118" t="str">
        <f t="shared" si="41"/>
        <v>COMPLETE</v>
      </c>
      <c r="AE131" s="119" t="str">
        <f t="shared" si="42"/>
        <v/>
      </c>
      <c r="AF131" s="119" t="str">
        <f>IF(OR(ISERROR(VLOOKUP(L131,'GRADE CONVERSION'!$K$38:$N$55,4,FALSE)*AG131), ISBLANK(L131)), "", VLOOKUP(L131,'GRADE CONVERSION'!$K$38:$N$55,4,FALSE)*AG131)</f>
        <v/>
      </c>
      <c r="AG131" s="119">
        <f t="shared" si="43"/>
        <v>0</v>
      </c>
      <c r="AH131" s="120">
        <f t="shared" si="44"/>
        <v>0</v>
      </c>
      <c r="AI131" s="120">
        <f t="shared" si="45"/>
        <v>0</v>
      </c>
      <c r="AJ131" s="362" t="str">
        <f t="shared" si="46"/>
        <v/>
      </c>
      <c r="AK131" s="108">
        <f t="shared" si="47"/>
        <v>0</v>
      </c>
      <c r="AL131" s="121">
        <f t="shared" si="48"/>
        <v>0</v>
      </c>
      <c r="AM131" s="121" t="str">
        <f t="shared" si="49"/>
        <v/>
      </c>
      <c r="AN131" s="121" t="str">
        <f t="shared" si="50"/>
        <v/>
      </c>
      <c r="AO131" s="108"/>
      <c r="AP131" s="104"/>
      <c r="AQ131" s="104"/>
      <c r="AR131" s="104"/>
      <c r="AS131" s="54"/>
      <c r="AT131" s="54"/>
      <c r="AU131" s="60" t="str">
        <f t="shared" si="53"/>
        <v/>
      </c>
      <c r="AV131" s="123">
        <f t="shared" si="54"/>
        <v>0</v>
      </c>
      <c r="AW131" s="54"/>
      <c r="AX131" s="54"/>
      <c r="BA131">
        <f t="array" ref="BA131">1</f>
        <v>1</v>
      </c>
      <c r="BB131" s="643"/>
      <c r="BC131" s="643"/>
      <c r="BD131" s="643"/>
      <c r="BE131" s="643"/>
      <c r="BF131" s="574"/>
      <c r="BG131" s="574"/>
      <c r="BH131" s="574"/>
      <c r="BI131" s="574"/>
      <c r="BJ131" s="574"/>
      <c r="BK131" s="574"/>
      <c r="BL131" s="574"/>
      <c r="BM131" s="574"/>
      <c r="BN131" s="574"/>
      <c r="BO131" s="574"/>
      <c r="BP131" s="574"/>
      <c r="BQ131" s="574"/>
      <c r="BR131" s="574"/>
      <c r="BS131" s="574"/>
      <c r="BT131" s="574"/>
      <c r="BU131" s="574"/>
      <c r="BV131" s="574"/>
      <c r="BW131" s="574"/>
      <c r="BX131" s="574"/>
      <c r="BY131" s="574"/>
      <c r="BZ131" s="574"/>
      <c r="CA131" s="574"/>
      <c r="CB131" s="574"/>
      <c r="CC131" s="574"/>
      <c r="CD131" s="574"/>
      <c r="CE131" s="574"/>
      <c r="CF131" s="574"/>
      <c r="CG131" s="574"/>
      <c r="CH131" s="574"/>
      <c r="CI131" s="574"/>
      <c r="CJ131" s="574"/>
    </row>
    <row r="132" spans="1:88" ht="36.75" customHeight="1">
      <c r="A132" s="746"/>
      <c r="B132">
        <f t="shared" si="35"/>
        <v>0</v>
      </c>
      <c r="C132" s="245"/>
      <c r="D132" s="245"/>
      <c r="E132" s="246"/>
      <c r="F132" s="246"/>
      <c r="G132" s="299"/>
      <c r="H132" s="299"/>
      <c r="I132" s="246"/>
      <c r="J132" s="247"/>
      <c r="K132" s="654"/>
      <c r="L132" s="654"/>
      <c r="M132" s="654"/>
      <c r="N132" s="655"/>
      <c r="O132" s="500"/>
      <c r="P132" s="500"/>
      <c r="Q132" s="116" t="str">
        <f>IF(ISERROR(VLOOKUP(O132,'GRADE CONVERSION'!$K$71:$L$88,2,FALSE)),"",VLOOKUP(O132,'GRADE CONVERSION'!$K$71:$L$88,2,FALSE))</f>
        <v/>
      </c>
      <c r="R132" s="641"/>
      <c r="S132" s="246"/>
      <c r="T132" s="641"/>
      <c r="U132" s="507" t="str">
        <f t="shared" si="34"/>
        <v/>
      </c>
      <c r="V132" s="641"/>
      <c r="W132" s="649"/>
      <c r="Y132" s="227">
        <f t="shared" si="36"/>
        <v>0</v>
      </c>
      <c r="Z132" s="95">
        <f t="shared" si="37"/>
        <v>0</v>
      </c>
      <c r="AA132" s="26" t="str">
        <f t="shared" si="38"/>
        <v/>
      </c>
      <c r="AB132" s="117">
        <f t="shared" si="39"/>
        <v>0</v>
      </c>
      <c r="AC132" s="96">
        <f t="shared" si="40"/>
        <v>0</v>
      </c>
      <c r="AD132" s="118" t="str">
        <f t="shared" si="41"/>
        <v>COMPLETE</v>
      </c>
      <c r="AE132" s="119" t="str">
        <f t="shared" si="42"/>
        <v/>
      </c>
      <c r="AF132" s="119" t="str">
        <f>IF(OR(ISERROR(VLOOKUP(L132,'GRADE CONVERSION'!$K$38:$N$55,4,FALSE)*AG132), ISBLANK(L132)), "", VLOOKUP(L132,'GRADE CONVERSION'!$K$38:$N$55,4,FALSE)*AG132)</f>
        <v/>
      </c>
      <c r="AG132" s="119">
        <f t="shared" si="43"/>
        <v>0</v>
      </c>
      <c r="AH132" s="120">
        <f t="shared" si="44"/>
        <v>0</v>
      </c>
      <c r="AI132" s="120">
        <f t="shared" si="45"/>
        <v>0</v>
      </c>
      <c r="AJ132" s="362" t="str">
        <f t="shared" si="46"/>
        <v/>
      </c>
      <c r="AK132" s="108">
        <f t="shared" si="47"/>
        <v>0</v>
      </c>
      <c r="AL132" s="121">
        <f t="shared" si="48"/>
        <v>0</v>
      </c>
      <c r="AM132" s="121" t="str">
        <f t="shared" si="49"/>
        <v/>
      </c>
      <c r="AN132" s="121" t="str">
        <f t="shared" si="50"/>
        <v/>
      </c>
      <c r="AO132" s="108"/>
      <c r="AP132" s="104"/>
      <c r="AQ132" s="104"/>
      <c r="AR132" s="104"/>
      <c r="AS132" s="54"/>
      <c r="AT132" s="54"/>
      <c r="AU132" s="60" t="str">
        <f t="shared" si="53"/>
        <v/>
      </c>
      <c r="AV132" s="123">
        <f t="shared" si="54"/>
        <v>0</v>
      </c>
      <c r="AW132" s="54"/>
      <c r="AX132" s="54"/>
      <c r="BA132">
        <f t="array" ref="BA132">1</f>
        <v>1</v>
      </c>
      <c r="BB132" s="643"/>
      <c r="BC132" s="643"/>
      <c r="BD132" s="643"/>
      <c r="BE132" s="643"/>
      <c r="BF132" s="574"/>
      <c r="BG132" s="574"/>
      <c r="BH132" s="574"/>
      <c r="BI132" s="574"/>
      <c r="BJ132" s="574"/>
      <c r="BK132" s="574"/>
      <c r="BL132" s="574"/>
      <c r="BM132" s="574"/>
      <c r="BN132" s="574"/>
      <c r="BO132" s="574"/>
      <c r="BP132" s="574"/>
      <c r="BQ132" s="574"/>
      <c r="BR132" s="574"/>
      <c r="BS132" s="574"/>
      <c r="BT132" s="574"/>
      <c r="BU132" s="574"/>
      <c r="BV132" s="574"/>
      <c r="BW132" s="574"/>
      <c r="BX132" s="574"/>
      <c r="BY132" s="574"/>
      <c r="BZ132" s="574"/>
      <c r="CA132" s="574"/>
      <c r="CB132" s="574"/>
      <c r="CC132" s="574"/>
      <c r="CD132" s="574"/>
      <c r="CE132" s="574"/>
      <c r="CF132" s="574"/>
      <c r="CG132" s="574"/>
      <c r="CH132" s="574"/>
      <c r="CI132" s="574"/>
      <c r="CJ132" s="574"/>
    </row>
    <row r="133" spans="1:88" ht="36.75" customHeight="1">
      <c r="A133" s="746"/>
      <c r="B133">
        <f t="shared" si="35"/>
        <v>0</v>
      </c>
      <c r="C133" s="245"/>
      <c r="D133" s="245"/>
      <c r="E133" s="246"/>
      <c r="F133" s="246"/>
      <c r="G133" s="299"/>
      <c r="H133" s="299"/>
      <c r="I133" s="246"/>
      <c r="J133" s="247"/>
      <c r="K133" s="654"/>
      <c r="L133" s="654"/>
      <c r="M133" s="654"/>
      <c r="N133" s="655"/>
      <c r="O133" s="500"/>
      <c r="P133" s="500"/>
      <c r="Q133" s="116" t="str">
        <f>IF(ISERROR(VLOOKUP(O133,'GRADE CONVERSION'!$K$71:$L$88,2,FALSE)),"",VLOOKUP(O133,'GRADE CONVERSION'!$K$71:$L$88,2,FALSE))</f>
        <v/>
      </c>
      <c r="R133" s="641"/>
      <c r="S133" s="246"/>
      <c r="T133" s="641"/>
      <c r="U133" s="507" t="str">
        <f t="shared" si="34"/>
        <v/>
      </c>
      <c r="V133" s="641"/>
      <c r="W133" s="649"/>
      <c r="Y133" s="227">
        <f t="shared" si="36"/>
        <v>0</v>
      </c>
      <c r="Z133" s="95">
        <f t="shared" si="37"/>
        <v>0</v>
      </c>
      <c r="AA133" s="26" t="str">
        <f t="shared" si="38"/>
        <v/>
      </c>
      <c r="AB133" s="117">
        <f t="shared" si="39"/>
        <v>0</v>
      </c>
      <c r="AC133" s="96">
        <f t="shared" si="40"/>
        <v>0</v>
      </c>
      <c r="AD133" s="118" t="str">
        <f t="shared" si="41"/>
        <v>COMPLETE</v>
      </c>
      <c r="AE133" s="119" t="str">
        <f t="shared" si="42"/>
        <v/>
      </c>
      <c r="AF133" s="119" t="str">
        <f>IF(OR(ISERROR(VLOOKUP(L133,'GRADE CONVERSION'!$K$38:$N$55,4,FALSE)*AG133), ISBLANK(L133)), "", VLOOKUP(L133,'GRADE CONVERSION'!$K$38:$N$55,4,FALSE)*AG133)</f>
        <v/>
      </c>
      <c r="AG133" s="119">
        <f t="shared" si="43"/>
        <v>0</v>
      </c>
      <c r="AH133" s="120">
        <f t="shared" si="44"/>
        <v>0</v>
      </c>
      <c r="AI133" s="120">
        <f t="shared" si="45"/>
        <v>0</v>
      </c>
      <c r="AJ133" s="362" t="str">
        <f t="shared" si="46"/>
        <v/>
      </c>
      <c r="AK133" s="108">
        <f t="shared" si="47"/>
        <v>0</v>
      </c>
      <c r="AL133" s="121">
        <f t="shared" si="48"/>
        <v>0</v>
      </c>
      <c r="AM133" s="121" t="str">
        <f t="shared" si="49"/>
        <v/>
      </c>
      <c r="AN133" s="121" t="str">
        <f t="shared" si="50"/>
        <v/>
      </c>
      <c r="AO133" s="108"/>
      <c r="AP133" s="104"/>
      <c r="AQ133" s="104"/>
      <c r="AR133" s="104"/>
      <c r="AS133" s="54"/>
      <c r="AT133" s="54"/>
      <c r="AU133" s="60" t="str">
        <f t="shared" si="53"/>
        <v/>
      </c>
      <c r="AV133" s="123">
        <f t="shared" si="54"/>
        <v>0</v>
      </c>
      <c r="AW133" s="54"/>
      <c r="AX133" s="54"/>
      <c r="BA133">
        <f t="array" ref="BA133">1</f>
        <v>1</v>
      </c>
      <c r="BB133" s="643"/>
      <c r="BC133" s="643"/>
      <c r="BD133" s="643"/>
      <c r="BE133" s="643"/>
      <c r="BF133" s="574"/>
      <c r="BG133" s="574"/>
      <c r="BH133" s="574"/>
      <c r="BI133" s="574"/>
      <c r="BJ133" s="574"/>
      <c r="BK133" s="574"/>
      <c r="BL133" s="574"/>
      <c r="BM133" s="574"/>
      <c r="BN133" s="574"/>
      <c r="BO133" s="574"/>
      <c r="BP133" s="574"/>
      <c r="BQ133" s="574"/>
      <c r="BR133" s="574"/>
      <c r="BS133" s="574"/>
      <c r="BT133" s="574"/>
      <c r="BU133" s="574"/>
      <c r="BV133" s="574"/>
      <c r="BW133" s="574"/>
      <c r="BX133" s="574"/>
      <c r="BY133" s="574"/>
      <c r="BZ133" s="574"/>
      <c r="CA133" s="574"/>
      <c r="CB133" s="574"/>
      <c r="CC133" s="574"/>
      <c r="CD133" s="574"/>
      <c r="CE133" s="574"/>
      <c r="CF133" s="574"/>
      <c r="CG133" s="574"/>
      <c r="CH133" s="574"/>
      <c r="CI133" s="574"/>
      <c r="CJ133" s="574"/>
    </row>
    <row r="134" spans="1:88" ht="36.75" customHeight="1">
      <c r="A134" s="746"/>
      <c r="B134">
        <f t="shared" si="35"/>
        <v>0</v>
      </c>
      <c r="C134" s="245"/>
      <c r="D134" s="245"/>
      <c r="E134" s="246"/>
      <c r="F134" s="246"/>
      <c r="G134" s="299"/>
      <c r="H134" s="299"/>
      <c r="I134" s="246"/>
      <c r="J134" s="247"/>
      <c r="K134" s="654"/>
      <c r="L134" s="654"/>
      <c r="M134" s="654"/>
      <c r="N134" s="655"/>
      <c r="O134" s="500"/>
      <c r="P134" s="500"/>
      <c r="Q134" s="116" t="str">
        <f>IF(ISERROR(VLOOKUP(O134,'GRADE CONVERSION'!$K$71:$L$88,2,FALSE)),"",VLOOKUP(O134,'GRADE CONVERSION'!$K$71:$L$88,2,FALSE))</f>
        <v/>
      </c>
      <c r="R134" s="641"/>
      <c r="S134" s="246"/>
      <c r="T134" s="641"/>
      <c r="U134" s="507" t="str">
        <f t="shared" si="34"/>
        <v/>
      </c>
      <c r="V134" s="641"/>
      <c r="W134" s="649"/>
      <c r="Y134" s="227">
        <f t="shared" si="36"/>
        <v>0</v>
      </c>
      <c r="Z134" s="95">
        <f t="shared" si="37"/>
        <v>0</v>
      </c>
      <c r="AA134" s="26" t="str">
        <f t="shared" si="38"/>
        <v/>
      </c>
      <c r="AB134" s="117">
        <f t="shared" si="39"/>
        <v>0</v>
      </c>
      <c r="AC134" s="96">
        <f t="shared" si="40"/>
        <v>0</v>
      </c>
      <c r="AD134" s="118" t="str">
        <f t="shared" si="41"/>
        <v>COMPLETE</v>
      </c>
      <c r="AE134" s="119" t="str">
        <f t="shared" si="42"/>
        <v/>
      </c>
      <c r="AF134" s="119" t="str">
        <f>IF(OR(ISERROR(VLOOKUP(L134,'GRADE CONVERSION'!$K$38:$N$55,4,FALSE)*AG134), ISBLANK(L134)), "", VLOOKUP(L134,'GRADE CONVERSION'!$K$38:$N$55,4,FALSE)*AG134)</f>
        <v/>
      </c>
      <c r="AG134" s="119">
        <f t="shared" si="43"/>
        <v>0</v>
      </c>
      <c r="AH134" s="120">
        <f t="shared" si="44"/>
        <v>0</v>
      </c>
      <c r="AI134" s="120">
        <f t="shared" si="45"/>
        <v>0</v>
      </c>
      <c r="AJ134" s="362" t="str">
        <f t="shared" si="46"/>
        <v/>
      </c>
      <c r="AK134" s="108">
        <f t="shared" si="47"/>
        <v>0</v>
      </c>
      <c r="AL134" s="121">
        <f t="shared" si="48"/>
        <v>0</v>
      </c>
      <c r="AM134" s="121" t="str">
        <f t="shared" si="49"/>
        <v/>
      </c>
      <c r="AN134" s="121" t="str">
        <f t="shared" si="50"/>
        <v/>
      </c>
      <c r="AO134" s="108"/>
      <c r="AP134" s="104"/>
      <c r="AQ134" s="104"/>
      <c r="AR134" s="104"/>
      <c r="AS134" s="54"/>
      <c r="AT134" s="54"/>
      <c r="AU134" s="60" t="str">
        <f t="shared" si="53"/>
        <v/>
      </c>
      <c r="AV134" s="123">
        <f t="shared" si="54"/>
        <v>0</v>
      </c>
      <c r="AW134" s="54"/>
      <c r="AX134" s="54"/>
      <c r="BA134">
        <f t="array" ref="BA134">1</f>
        <v>1</v>
      </c>
      <c r="BB134" s="643"/>
      <c r="BC134" s="643"/>
      <c r="BD134" s="643"/>
      <c r="BE134" s="643"/>
      <c r="BF134" s="574"/>
      <c r="BG134" s="574"/>
      <c r="BH134" s="574"/>
      <c r="BI134" s="574"/>
      <c r="BJ134" s="574"/>
      <c r="BK134" s="574"/>
      <c r="BL134" s="574"/>
      <c r="BM134" s="574"/>
      <c r="BN134" s="574"/>
      <c r="BO134" s="574"/>
      <c r="BP134" s="574"/>
      <c r="BQ134" s="574"/>
      <c r="BR134" s="574"/>
      <c r="BS134" s="574"/>
      <c r="BT134" s="574"/>
      <c r="BU134" s="574"/>
      <c r="BV134" s="574"/>
      <c r="BW134" s="574"/>
      <c r="BX134" s="574"/>
      <c r="BY134" s="574"/>
      <c r="BZ134" s="574"/>
      <c r="CA134" s="574"/>
      <c r="CB134" s="574"/>
      <c r="CC134" s="574"/>
      <c r="CD134" s="574"/>
      <c r="CE134" s="574"/>
      <c r="CF134" s="574"/>
      <c r="CG134" s="574"/>
      <c r="CH134" s="574"/>
      <c r="CI134" s="574"/>
      <c r="CJ134" s="574"/>
    </row>
    <row r="135" spans="1:88" ht="36.75" customHeight="1">
      <c r="A135" s="746"/>
      <c r="B135">
        <f t="shared" si="35"/>
        <v>0</v>
      </c>
      <c r="C135" s="245"/>
      <c r="D135" s="245"/>
      <c r="E135" s="246"/>
      <c r="F135" s="246"/>
      <c r="G135" s="299"/>
      <c r="H135" s="299"/>
      <c r="I135" s="246"/>
      <c r="J135" s="247"/>
      <c r="K135" s="654"/>
      <c r="L135" s="654"/>
      <c r="M135" s="654"/>
      <c r="N135" s="655"/>
      <c r="O135" s="500"/>
      <c r="P135" s="500"/>
      <c r="Q135" s="116" t="str">
        <f>IF(ISERROR(VLOOKUP(O135,'GRADE CONVERSION'!$K$71:$L$88,2,FALSE)),"",VLOOKUP(O135,'GRADE CONVERSION'!$K$71:$L$88,2,FALSE))</f>
        <v/>
      </c>
      <c r="R135" s="641"/>
      <c r="S135" s="246"/>
      <c r="T135" s="641"/>
      <c r="U135" s="507" t="str">
        <f t="shared" si="34"/>
        <v/>
      </c>
      <c r="V135" s="641"/>
      <c r="W135" s="649"/>
      <c r="Y135" s="227">
        <f t="shared" si="36"/>
        <v>0</v>
      </c>
      <c r="Z135" s="95">
        <f t="shared" si="37"/>
        <v>0</v>
      </c>
      <c r="AA135" s="26" t="str">
        <f t="shared" si="38"/>
        <v/>
      </c>
      <c r="AB135" s="117">
        <f t="shared" si="39"/>
        <v>0</v>
      </c>
      <c r="AC135" s="96">
        <f t="shared" si="40"/>
        <v>0</v>
      </c>
      <c r="AD135" s="118" t="str">
        <f t="shared" si="41"/>
        <v>COMPLETE</v>
      </c>
      <c r="AE135" s="119" t="str">
        <f t="shared" si="42"/>
        <v/>
      </c>
      <c r="AF135" s="119" t="str">
        <f>IF(OR(ISERROR(VLOOKUP(L135,'GRADE CONVERSION'!$K$38:$N$55,4,FALSE)*AG135), ISBLANK(L135)), "", VLOOKUP(L135,'GRADE CONVERSION'!$K$38:$N$55,4,FALSE)*AG135)</f>
        <v/>
      </c>
      <c r="AG135" s="119">
        <f t="shared" si="43"/>
        <v>0</v>
      </c>
      <c r="AH135" s="120">
        <f t="shared" si="44"/>
        <v>0</v>
      </c>
      <c r="AI135" s="120">
        <f t="shared" si="45"/>
        <v>0</v>
      </c>
      <c r="AJ135" s="362" t="str">
        <f t="shared" si="46"/>
        <v/>
      </c>
      <c r="AK135" s="108">
        <f t="shared" si="47"/>
        <v>0</v>
      </c>
      <c r="AL135" s="121">
        <f t="shared" si="48"/>
        <v>0</v>
      </c>
      <c r="AM135" s="121" t="str">
        <f t="shared" si="49"/>
        <v/>
      </c>
      <c r="AN135" s="121" t="str">
        <f t="shared" si="50"/>
        <v/>
      </c>
      <c r="AO135" s="108"/>
      <c r="AP135" s="104"/>
      <c r="AQ135" s="104"/>
      <c r="AR135" s="104"/>
      <c r="AS135" s="54"/>
      <c r="AT135" s="54"/>
      <c r="AU135" s="60" t="str">
        <f t="shared" si="53"/>
        <v/>
      </c>
      <c r="AV135" s="123">
        <f t="shared" si="54"/>
        <v>0</v>
      </c>
      <c r="AW135" s="54"/>
      <c r="AX135" s="54"/>
      <c r="BA135">
        <f t="array" ref="BA135">1</f>
        <v>1</v>
      </c>
      <c r="BB135" s="643"/>
      <c r="BC135" s="643"/>
      <c r="BD135" s="643"/>
      <c r="BE135" s="643"/>
      <c r="BF135" s="574"/>
      <c r="BG135" s="574"/>
      <c r="BH135" s="574"/>
      <c r="BI135" s="574"/>
      <c r="BJ135" s="574"/>
      <c r="BK135" s="574"/>
      <c r="BL135" s="574"/>
      <c r="BM135" s="574"/>
      <c r="BN135" s="574"/>
      <c r="BO135" s="574"/>
      <c r="BP135" s="574"/>
      <c r="BQ135" s="574"/>
      <c r="BR135" s="574"/>
      <c r="BS135" s="574"/>
      <c r="BT135" s="574"/>
      <c r="BU135" s="574"/>
      <c r="BV135" s="574"/>
      <c r="BW135" s="574"/>
      <c r="BX135" s="574"/>
      <c r="BY135" s="574"/>
      <c r="BZ135" s="574"/>
      <c r="CA135" s="574"/>
      <c r="CB135" s="574"/>
      <c r="CC135" s="574"/>
      <c r="CD135" s="574"/>
      <c r="CE135" s="574"/>
      <c r="CF135" s="574"/>
      <c r="CG135" s="574"/>
      <c r="CH135" s="574"/>
      <c r="CI135" s="574"/>
      <c r="CJ135" s="574"/>
    </row>
    <row r="136" spans="1:88" ht="36.75" customHeight="1">
      <c r="A136" s="746"/>
      <c r="B136">
        <f t="shared" si="35"/>
        <v>0</v>
      </c>
      <c r="C136" s="245"/>
      <c r="D136" s="245"/>
      <c r="E136" s="246"/>
      <c r="F136" s="246"/>
      <c r="G136" s="299"/>
      <c r="H136" s="299"/>
      <c r="I136" s="246"/>
      <c r="J136" s="247"/>
      <c r="K136" s="654"/>
      <c r="L136" s="654"/>
      <c r="M136" s="654"/>
      <c r="N136" s="655"/>
      <c r="O136" s="500"/>
      <c r="P136" s="500"/>
      <c r="Q136" s="116" t="str">
        <f>IF(ISERROR(VLOOKUP(O136,'GRADE CONVERSION'!$K$71:$L$88,2,FALSE)),"",VLOOKUP(O136,'GRADE CONVERSION'!$K$71:$L$88,2,FALSE))</f>
        <v/>
      </c>
      <c r="R136" s="641"/>
      <c r="S136" s="246"/>
      <c r="T136" s="641"/>
      <c r="U136" s="507" t="str">
        <f t="shared" si="34"/>
        <v/>
      </c>
      <c r="V136" s="641"/>
      <c r="W136" s="649"/>
      <c r="Y136" s="227">
        <f t="shared" si="36"/>
        <v>0</v>
      </c>
      <c r="Z136" s="95">
        <f t="shared" si="37"/>
        <v>0</v>
      </c>
      <c r="AA136" s="26" t="str">
        <f t="shared" si="38"/>
        <v/>
      </c>
      <c r="AB136" s="117">
        <f t="shared" si="39"/>
        <v>0</v>
      </c>
      <c r="AC136" s="96">
        <f t="shared" si="40"/>
        <v>0</v>
      </c>
      <c r="AD136" s="118" t="str">
        <f t="shared" si="41"/>
        <v>COMPLETE</v>
      </c>
      <c r="AE136" s="119" t="str">
        <f t="shared" si="42"/>
        <v/>
      </c>
      <c r="AF136" s="119" t="str">
        <f>IF(OR(ISERROR(VLOOKUP(L136,'GRADE CONVERSION'!$K$38:$N$55,4,FALSE)*AG136), ISBLANK(L136)), "", VLOOKUP(L136,'GRADE CONVERSION'!$K$38:$N$55,4,FALSE)*AG136)</f>
        <v/>
      </c>
      <c r="AG136" s="119">
        <f t="shared" si="43"/>
        <v>0</v>
      </c>
      <c r="AH136" s="120">
        <f t="shared" si="44"/>
        <v>0</v>
      </c>
      <c r="AI136" s="120">
        <f t="shared" si="45"/>
        <v>0</v>
      </c>
      <c r="AJ136" s="362" t="str">
        <f t="shared" si="46"/>
        <v/>
      </c>
      <c r="AK136" s="108">
        <f t="shared" si="47"/>
        <v>0</v>
      </c>
      <c r="AL136" s="121">
        <f t="shared" si="48"/>
        <v>0</v>
      </c>
      <c r="AM136" s="121" t="str">
        <f t="shared" si="49"/>
        <v/>
      </c>
      <c r="AN136" s="121" t="str">
        <f t="shared" si="50"/>
        <v/>
      </c>
      <c r="AO136" s="108"/>
      <c r="AP136" s="104"/>
      <c r="AQ136" s="104"/>
      <c r="AR136" s="104"/>
      <c r="AS136" s="54"/>
      <c r="AT136" s="54"/>
      <c r="AU136" s="60" t="str">
        <f t="shared" si="53"/>
        <v/>
      </c>
      <c r="AV136" s="123">
        <f t="shared" si="54"/>
        <v>0</v>
      </c>
      <c r="AW136" s="54"/>
      <c r="AX136" s="54"/>
      <c r="BA136">
        <f t="array" ref="BA136">1</f>
        <v>1</v>
      </c>
      <c r="BB136" s="643"/>
      <c r="BC136" s="643"/>
      <c r="BD136" s="643"/>
      <c r="BE136" s="643"/>
      <c r="BF136" s="574"/>
      <c r="BG136" s="574"/>
      <c r="BH136" s="574"/>
      <c r="BI136" s="574"/>
      <c r="BJ136" s="574"/>
      <c r="BK136" s="574"/>
      <c r="BL136" s="574"/>
      <c r="BM136" s="574"/>
      <c r="BN136" s="574"/>
      <c r="BO136" s="574"/>
      <c r="BP136" s="574"/>
      <c r="BQ136" s="574"/>
      <c r="BR136" s="574"/>
      <c r="BS136" s="574"/>
      <c r="BT136" s="574"/>
      <c r="BU136" s="574"/>
      <c r="BV136" s="574"/>
      <c r="BW136" s="574"/>
      <c r="BX136" s="574"/>
      <c r="BY136" s="574"/>
      <c r="BZ136" s="574"/>
      <c r="CA136" s="574"/>
      <c r="CB136" s="574"/>
      <c r="CC136" s="574"/>
      <c r="CD136" s="574"/>
      <c r="CE136" s="574"/>
      <c r="CF136" s="574"/>
      <c r="CG136" s="574"/>
      <c r="CH136" s="574"/>
      <c r="CI136" s="574"/>
      <c r="CJ136" s="574"/>
    </row>
    <row r="137" spans="1:88" ht="36.75" customHeight="1">
      <c r="A137" s="746"/>
      <c r="B137">
        <f t="shared" si="35"/>
        <v>0</v>
      </c>
      <c r="C137" s="245"/>
      <c r="D137" s="245"/>
      <c r="E137" s="246"/>
      <c r="F137" s="246"/>
      <c r="G137" s="299"/>
      <c r="H137" s="299"/>
      <c r="I137" s="246"/>
      <c r="J137" s="247"/>
      <c r="K137" s="654"/>
      <c r="L137" s="654"/>
      <c r="M137" s="654"/>
      <c r="N137" s="655"/>
      <c r="O137" s="500"/>
      <c r="P137" s="500"/>
      <c r="Q137" s="116" t="str">
        <f>IF(ISERROR(VLOOKUP(O137,'GRADE CONVERSION'!$K$71:$L$88,2,FALSE)),"",VLOOKUP(O137,'GRADE CONVERSION'!$K$71:$L$88,2,FALSE))</f>
        <v/>
      </c>
      <c r="R137" s="641"/>
      <c r="S137" s="246"/>
      <c r="T137" s="641"/>
      <c r="U137" s="507" t="str">
        <f t="shared" si="34"/>
        <v/>
      </c>
      <c r="V137" s="641"/>
      <c r="W137" s="649"/>
      <c r="Y137" s="227">
        <f t="shared" si="36"/>
        <v>0</v>
      </c>
      <c r="Z137" s="95">
        <f t="shared" si="37"/>
        <v>0</v>
      </c>
      <c r="AA137" s="26" t="str">
        <f t="shared" si="38"/>
        <v/>
      </c>
      <c r="AB137" s="117">
        <f t="shared" si="39"/>
        <v>0</v>
      </c>
      <c r="AC137" s="96">
        <f t="shared" si="40"/>
        <v>0</v>
      </c>
      <c r="AD137" s="118" t="str">
        <f t="shared" si="41"/>
        <v>COMPLETE</v>
      </c>
      <c r="AE137" s="119" t="str">
        <f t="shared" si="42"/>
        <v/>
      </c>
      <c r="AF137" s="119" t="str">
        <f>IF(OR(ISERROR(VLOOKUP(L137,'GRADE CONVERSION'!$K$38:$N$55,4,FALSE)*AG137), ISBLANK(L137)), "", VLOOKUP(L137,'GRADE CONVERSION'!$K$38:$N$55,4,FALSE)*AG137)</f>
        <v/>
      </c>
      <c r="AG137" s="119">
        <f t="shared" si="43"/>
        <v>0</v>
      </c>
      <c r="AH137" s="120">
        <f t="shared" si="44"/>
        <v>0</v>
      </c>
      <c r="AI137" s="120">
        <f t="shared" si="45"/>
        <v>0</v>
      </c>
      <c r="AJ137" s="362" t="str">
        <f t="shared" si="46"/>
        <v/>
      </c>
      <c r="AK137" s="108">
        <f t="shared" si="47"/>
        <v>0</v>
      </c>
      <c r="AL137" s="121">
        <f t="shared" si="48"/>
        <v>0</v>
      </c>
      <c r="AM137" s="121" t="str">
        <f t="shared" si="49"/>
        <v/>
      </c>
      <c r="AN137" s="121" t="str">
        <f t="shared" si="50"/>
        <v/>
      </c>
      <c r="AO137" s="108"/>
      <c r="AP137" s="104"/>
      <c r="AQ137" s="104"/>
      <c r="AR137" s="104"/>
      <c r="AS137" s="54"/>
      <c r="AT137" s="54"/>
      <c r="AU137" s="60" t="str">
        <f t="shared" si="53"/>
        <v/>
      </c>
      <c r="AV137" s="123">
        <f t="shared" si="54"/>
        <v>0</v>
      </c>
      <c r="AW137" s="54"/>
      <c r="AX137" s="54"/>
      <c r="BA137">
        <f t="array" ref="BA137">1</f>
        <v>1</v>
      </c>
      <c r="BB137" s="643"/>
      <c r="BC137" s="643"/>
      <c r="BD137" s="643"/>
      <c r="BE137" s="643"/>
      <c r="BF137" s="574"/>
      <c r="BG137" s="574"/>
      <c r="BH137" s="574"/>
      <c r="BI137" s="574"/>
      <c r="BJ137" s="574"/>
      <c r="BK137" s="574"/>
      <c r="BL137" s="574"/>
      <c r="BM137" s="574"/>
      <c r="BN137" s="574"/>
      <c r="BO137" s="574"/>
      <c r="BP137" s="574"/>
      <c r="BQ137" s="574"/>
      <c r="BR137" s="574"/>
      <c r="BS137" s="574"/>
      <c r="BT137" s="574"/>
      <c r="BU137" s="574"/>
      <c r="BV137" s="574"/>
      <c r="BW137" s="574"/>
      <c r="BX137" s="574"/>
      <c r="BY137" s="574"/>
      <c r="BZ137" s="574"/>
      <c r="CA137" s="574"/>
      <c r="CB137" s="574"/>
      <c r="CC137" s="574"/>
      <c r="CD137" s="574"/>
      <c r="CE137" s="574"/>
      <c r="CF137" s="574"/>
      <c r="CG137" s="574"/>
      <c r="CH137" s="574"/>
      <c r="CI137" s="574"/>
      <c r="CJ137" s="574"/>
    </row>
    <row r="138" spans="1:88" ht="36.75" customHeight="1">
      <c r="A138" s="746"/>
      <c r="B138">
        <f t="shared" si="35"/>
        <v>0</v>
      </c>
      <c r="C138" s="245"/>
      <c r="D138" s="245"/>
      <c r="E138" s="246"/>
      <c r="F138" s="246"/>
      <c r="G138" s="299"/>
      <c r="H138" s="299"/>
      <c r="I138" s="246"/>
      <c r="J138" s="247"/>
      <c r="K138" s="654"/>
      <c r="L138" s="654"/>
      <c r="M138" s="654"/>
      <c r="N138" s="655"/>
      <c r="O138" s="500"/>
      <c r="P138" s="500"/>
      <c r="Q138" s="116" t="str">
        <f>IF(ISERROR(VLOOKUP(O138,'GRADE CONVERSION'!$K$71:$L$88,2,FALSE)),"",VLOOKUP(O138,'GRADE CONVERSION'!$K$71:$L$88,2,FALSE))</f>
        <v/>
      </c>
      <c r="R138" s="641"/>
      <c r="S138" s="246"/>
      <c r="T138" s="641"/>
      <c r="U138" s="507" t="str">
        <f t="shared" si="34"/>
        <v/>
      </c>
      <c r="V138" s="641"/>
      <c r="W138" s="649"/>
      <c r="Y138" s="227">
        <f t="shared" si="36"/>
        <v>0</v>
      </c>
      <c r="Z138" s="95">
        <f t="shared" si="37"/>
        <v>0</v>
      </c>
      <c r="AA138" s="26" t="str">
        <f t="shared" si="38"/>
        <v/>
      </c>
      <c r="AB138" s="117">
        <f t="shared" si="39"/>
        <v>0</v>
      </c>
      <c r="AC138" s="96">
        <f t="shared" si="40"/>
        <v>0</v>
      </c>
      <c r="AD138" s="118" t="str">
        <f t="shared" si="41"/>
        <v>COMPLETE</v>
      </c>
      <c r="AE138" s="119" t="str">
        <f t="shared" si="42"/>
        <v/>
      </c>
      <c r="AF138" s="119" t="str">
        <f>IF(OR(ISERROR(VLOOKUP(L138,'GRADE CONVERSION'!$K$38:$N$55,4,FALSE)*AG138), ISBLANK(L138)), "", VLOOKUP(L138,'GRADE CONVERSION'!$K$38:$N$55,4,FALSE)*AG138)</f>
        <v/>
      </c>
      <c r="AG138" s="119">
        <f t="shared" si="43"/>
        <v>0</v>
      </c>
      <c r="AH138" s="120">
        <f t="shared" si="44"/>
        <v>0</v>
      </c>
      <c r="AI138" s="120">
        <f t="shared" si="45"/>
        <v>0</v>
      </c>
      <c r="AJ138" s="362" t="str">
        <f t="shared" si="46"/>
        <v/>
      </c>
      <c r="AK138" s="108">
        <f t="shared" si="47"/>
        <v>0</v>
      </c>
      <c r="AL138" s="121">
        <f t="shared" si="48"/>
        <v>0</v>
      </c>
      <c r="AM138" s="121" t="str">
        <f t="shared" si="49"/>
        <v/>
      </c>
      <c r="AN138" s="121" t="str">
        <f t="shared" si="50"/>
        <v/>
      </c>
      <c r="AO138" s="108"/>
      <c r="AP138" s="104"/>
      <c r="AQ138" s="104"/>
      <c r="AR138" s="104"/>
      <c r="AS138" s="54"/>
      <c r="AT138" s="54"/>
      <c r="AU138" s="60" t="str">
        <f t="shared" si="53"/>
        <v/>
      </c>
      <c r="AV138" s="123">
        <f t="shared" si="54"/>
        <v>0</v>
      </c>
      <c r="AW138" s="54"/>
      <c r="AX138" s="54"/>
      <c r="BA138">
        <f t="array" ref="BA138">1</f>
        <v>1</v>
      </c>
      <c r="BB138" s="643"/>
      <c r="BC138" s="643"/>
      <c r="BD138" s="643"/>
      <c r="BE138" s="643"/>
      <c r="BF138" s="574"/>
      <c r="BG138" s="574"/>
      <c r="BH138" s="574"/>
      <c r="BI138" s="574"/>
      <c r="BJ138" s="574"/>
      <c r="BK138" s="574"/>
      <c r="BL138" s="574"/>
      <c r="BM138" s="574"/>
      <c r="BN138" s="574"/>
      <c r="BO138" s="574"/>
      <c r="BP138" s="574"/>
      <c r="BQ138" s="574"/>
      <c r="BR138" s="574"/>
      <c r="BS138" s="574"/>
      <c r="BT138" s="574"/>
      <c r="BU138" s="574"/>
      <c r="BV138" s="574"/>
      <c r="BW138" s="574"/>
      <c r="BX138" s="574"/>
      <c r="BY138" s="574"/>
      <c r="BZ138" s="574"/>
      <c r="CA138" s="574"/>
      <c r="CB138" s="574"/>
      <c r="CC138" s="574"/>
      <c r="CD138" s="574"/>
      <c r="CE138" s="574"/>
      <c r="CF138" s="574"/>
      <c r="CG138" s="574"/>
      <c r="CH138" s="574"/>
      <c r="CI138" s="574"/>
      <c r="CJ138" s="574"/>
    </row>
    <row r="139" spans="1:88" ht="36.75" customHeight="1">
      <c r="A139" s="746"/>
      <c r="B139">
        <f t="shared" si="35"/>
        <v>0</v>
      </c>
      <c r="C139" s="245"/>
      <c r="D139" s="245"/>
      <c r="E139" s="246"/>
      <c r="F139" s="246"/>
      <c r="G139" s="299"/>
      <c r="H139" s="299"/>
      <c r="I139" s="246"/>
      <c r="J139" s="247"/>
      <c r="K139" s="654"/>
      <c r="L139" s="654"/>
      <c r="M139" s="654"/>
      <c r="N139" s="655"/>
      <c r="O139" s="500"/>
      <c r="P139" s="500"/>
      <c r="Q139" s="116" t="str">
        <f>IF(ISERROR(VLOOKUP(O139,'GRADE CONVERSION'!$K$71:$L$88,2,FALSE)),"",VLOOKUP(O139,'GRADE CONVERSION'!$K$71:$L$88,2,FALSE))</f>
        <v/>
      </c>
      <c r="R139" s="641"/>
      <c r="S139" s="246"/>
      <c r="T139" s="641"/>
      <c r="U139" s="507" t="str">
        <f t="shared" si="34"/>
        <v/>
      </c>
      <c r="V139" s="641"/>
      <c r="W139" s="649"/>
      <c r="Y139" s="227">
        <f t="shared" si="36"/>
        <v>0</v>
      </c>
      <c r="Z139" s="95">
        <f t="shared" si="37"/>
        <v>0</v>
      </c>
      <c r="AA139" s="26" t="str">
        <f t="shared" si="38"/>
        <v/>
      </c>
      <c r="AB139" s="117">
        <f t="shared" si="39"/>
        <v>0</v>
      </c>
      <c r="AC139" s="96">
        <f t="shared" si="40"/>
        <v>0</v>
      </c>
      <c r="AD139" s="118" t="str">
        <f t="shared" si="41"/>
        <v>COMPLETE</v>
      </c>
      <c r="AE139" s="119" t="str">
        <f t="shared" si="42"/>
        <v/>
      </c>
      <c r="AF139" s="119" t="str">
        <f>IF(OR(ISERROR(VLOOKUP(L139,'GRADE CONVERSION'!$K$38:$N$55,4,FALSE)*AG139), ISBLANK(L139)), "", VLOOKUP(L139,'GRADE CONVERSION'!$K$38:$N$55,4,FALSE)*AG139)</f>
        <v/>
      </c>
      <c r="AG139" s="119">
        <f t="shared" si="43"/>
        <v>0</v>
      </c>
      <c r="AH139" s="120">
        <f t="shared" si="44"/>
        <v>0</v>
      </c>
      <c r="AI139" s="120">
        <f t="shared" si="45"/>
        <v>0</v>
      </c>
      <c r="AJ139" s="362" t="str">
        <f t="shared" si="46"/>
        <v/>
      </c>
      <c r="AK139" s="108">
        <f t="shared" si="47"/>
        <v>0</v>
      </c>
      <c r="AL139" s="121">
        <f t="shared" si="48"/>
        <v>0</v>
      </c>
      <c r="AM139" s="121" t="str">
        <f t="shared" si="49"/>
        <v/>
      </c>
      <c r="AN139" s="121" t="str">
        <f t="shared" si="50"/>
        <v/>
      </c>
      <c r="AO139" s="108"/>
      <c r="AP139" s="104"/>
      <c r="AQ139" s="104"/>
      <c r="AR139" s="104"/>
      <c r="AS139" s="54"/>
      <c r="AT139" s="54"/>
      <c r="AU139" s="60" t="str">
        <f t="shared" si="53"/>
        <v/>
      </c>
      <c r="AV139" s="123">
        <f t="shared" si="54"/>
        <v>0</v>
      </c>
      <c r="AW139" s="54"/>
      <c r="AX139" s="54"/>
      <c r="BA139">
        <f t="array" ref="BA139">1</f>
        <v>1</v>
      </c>
      <c r="BB139" s="643"/>
      <c r="BC139" s="643"/>
      <c r="BD139" s="643"/>
      <c r="BE139" s="643"/>
      <c r="BF139" s="574"/>
      <c r="BG139" s="574"/>
      <c r="BH139" s="574"/>
      <c r="BI139" s="574"/>
      <c r="BJ139" s="574"/>
      <c r="BK139" s="574"/>
      <c r="BL139" s="574"/>
      <c r="BM139" s="574"/>
      <c r="BN139" s="574"/>
      <c r="BO139" s="574"/>
      <c r="BP139" s="574"/>
      <c r="BQ139" s="574"/>
      <c r="BR139" s="574"/>
      <c r="BS139" s="574"/>
      <c r="BT139" s="574"/>
      <c r="BU139" s="574"/>
      <c r="BV139" s="574"/>
      <c r="BW139" s="574"/>
      <c r="BX139" s="574"/>
      <c r="BY139" s="574"/>
      <c r="BZ139" s="574"/>
      <c r="CA139" s="574"/>
      <c r="CB139" s="574"/>
      <c r="CC139" s="574"/>
      <c r="CD139" s="574"/>
      <c r="CE139" s="574"/>
      <c r="CF139" s="574"/>
      <c r="CG139" s="574"/>
      <c r="CH139" s="574"/>
      <c r="CI139" s="574"/>
      <c r="CJ139" s="574"/>
    </row>
    <row r="140" spans="1:88" ht="36.75" customHeight="1">
      <c r="A140" s="746"/>
      <c r="B140">
        <f t="shared" si="35"/>
        <v>0</v>
      </c>
      <c r="C140" s="245"/>
      <c r="D140" s="245"/>
      <c r="E140" s="246"/>
      <c r="F140" s="246"/>
      <c r="G140" s="299"/>
      <c r="H140" s="299"/>
      <c r="I140" s="246"/>
      <c r="J140" s="247"/>
      <c r="K140" s="654"/>
      <c r="L140" s="654"/>
      <c r="M140" s="654"/>
      <c r="N140" s="655"/>
      <c r="O140" s="500"/>
      <c r="P140" s="500"/>
      <c r="Q140" s="116" t="str">
        <f>IF(ISERROR(VLOOKUP(O140,'GRADE CONVERSION'!$K$71:$L$88,2,FALSE)),"",VLOOKUP(O140,'GRADE CONVERSION'!$K$71:$L$88,2,FALSE))</f>
        <v/>
      </c>
      <c r="R140" s="641"/>
      <c r="S140" s="246"/>
      <c r="T140" s="641"/>
      <c r="U140" s="507" t="str">
        <f t="shared" si="34"/>
        <v/>
      </c>
      <c r="V140" s="641"/>
      <c r="W140" s="649"/>
      <c r="Y140" s="227">
        <f t="shared" si="36"/>
        <v>0</v>
      </c>
      <c r="Z140" s="95">
        <f t="shared" si="37"/>
        <v>0</v>
      </c>
      <c r="AA140" s="26" t="str">
        <f t="shared" si="38"/>
        <v/>
      </c>
      <c r="AB140" s="117">
        <f t="shared" si="39"/>
        <v>0</v>
      </c>
      <c r="AC140" s="96">
        <f t="shared" si="40"/>
        <v>0</v>
      </c>
      <c r="AD140" s="118" t="str">
        <f t="shared" si="41"/>
        <v>COMPLETE</v>
      </c>
      <c r="AE140" s="119" t="str">
        <f t="shared" si="42"/>
        <v/>
      </c>
      <c r="AF140" s="119" t="str">
        <f>IF(OR(ISERROR(VLOOKUP(L140,'GRADE CONVERSION'!$K$38:$N$55,4,FALSE)*AG140), ISBLANK(L140)), "", VLOOKUP(L140,'GRADE CONVERSION'!$K$38:$N$55,4,FALSE)*AG140)</f>
        <v/>
      </c>
      <c r="AG140" s="119">
        <f t="shared" si="43"/>
        <v>0</v>
      </c>
      <c r="AH140" s="120">
        <f t="shared" si="44"/>
        <v>0</v>
      </c>
      <c r="AI140" s="120">
        <f t="shared" si="45"/>
        <v>0</v>
      </c>
      <c r="AJ140" s="362" t="str">
        <f t="shared" si="46"/>
        <v/>
      </c>
      <c r="AK140" s="108">
        <f t="shared" si="47"/>
        <v>0</v>
      </c>
      <c r="AL140" s="121">
        <f t="shared" si="48"/>
        <v>0</v>
      </c>
      <c r="AM140" s="121" t="str">
        <f t="shared" si="49"/>
        <v/>
      </c>
      <c r="AN140" s="121" t="str">
        <f t="shared" si="50"/>
        <v/>
      </c>
      <c r="AO140" s="108"/>
      <c r="AP140" s="104"/>
      <c r="AQ140" s="104"/>
      <c r="AR140" s="104"/>
      <c r="AS140" s="54"/>
      <c r="AT140" s="54"/>
      <c r="AU140" s="60" t="str">
        <f t="shared" si="53"/>
        <v/>
      </c>
      <c r="AV140" s="123">
        <f t="shared" si="54"/>
        <v>0</v>
      </c>
      <c r="AW140" s="54"/>
      <c r="AX140" s="54"/>
      <c r="BA140">
        <f t="array" ref="BA140">1</f>
        <v>1</v>
      </c>
      <c r="BB140" s="643"/>
      <c r="BC140" s="643"/>
      <c r="BD140" s="643"/>
      <c r="BE140" s="643"/>
      <c r="BF140" s="574"/>
      <c r="BG140" s="574"/>
      <c r="BH140" s="574"/>
      <c r="BI140" s="574"/>
      <c r="BJ140" s="574"/>
      <c r="BK140" s="574"/>
      <c r="BL140" s="574"/>
      <c r="BM140" s="574"/>
      <c r="BN140" s="574"/>
      <c r="BO140" s="574"/>
      <c r="BP140" s="574"/>
      <c r="BQ140" s="574"/>
      <c r="BR140" s="574"/>
      <c r="BS140" s="574"/>
      <c r="BT140" s="574"/>
      <c r="BU140" s="574"/>
      <c r="BV140" s="574"/>
      <c r="BW140" s="574"/>
      <c r="BX140" s="574"/>
      <c r="BY140" s="574"/>
      <c r="BZ140" s="574"/>
      <c r="CA140" s="574"/>
      <c r="CB140" s="574"/>
      <c r="CC140" s="574"/>
      <c r="CD140" s="574"/>
      <c r="CE140" s="574"/>
      <c r="CF140" s="574"/>
      <c r="CG140" s="574"/>
      <c r="CH140" s="574"/>
      <c r="CI140" s="574"/>
      <c r="CJ140" s="574"/>
    </row>
    <row r="141" spans="1:88" ht="36.75" customHeight="1">
      <c r="A141" s="746"/>
      <c r="B141">
        <f t="shared" si="35"/>
        <v>0</v>
      </c>
      <c r="C141" s="245"/>
      <c r="D141" s="245"/>
      <c r="E141" s="246"/>
      <c r="F141" s="246"/>
      <c r="G141" s="299"/>
      <c r="H141" s="299"/>
      <c r="I141" s="246"/>
      <c r="J141" s="247"/>
      <c r="K141" s="654"/>
      <c r="L141" s="654"/>
      <c r="M141" s="654"/>
      <c r="N141" s="655"/>
      <c r="O141" s="500"/>
      <c r="P141" s="500"/>
      <c r="Q141" s="116" t="str">
        <f>IF(ISERROR(VLOOKUP(O141,'GRADE CONVERSION'!$K$71:$L$88,2,FALSE)),"",VLOOKUP(O141,'GRADE CONVERSION'!$K$71:$L$88,2,FALSE))</f>
        <v/>
      </c>
      <c r="R141" s="641"/>
      <c r="S141" s="246"/>
      <c r="T141" s="641"/>
      <c r="U141" s="507" t="str">
        <f t="shared" si="34"/>
        <v/>
      </c>
      <c r="V141" s="641"/>
      <c r="W141" s="649"/>
      <c r="Y141" s="227">
        <f t="shared" si="36"/>
        <v>0</v>
      </c>
      <c r="Z141" s="95">
        <f t="shared" si="37"/>
        <v>0</v>
      </c>
      <c r="AA141" s="26" t="str">
        <f t="shared" si="38"/>
        <v/>
      </c>
      <c r="AB141" s="117">
        <f t="shared" si="39"/>
        <v>0</v>
      </c>
      <c r="AC141" s="96">
        <f t="shared" si="40"/>
        <v>0</v>
      </c>
      <c r="AD141" s="118" t="str">
        <f t="shared" si="41"/>
        <v>COMPLETE</v>
      </c>
      <c r="AE141" s="119" t="str">
        <f t="shared" si="42"/>
        <v/>
      </c>
      <c r="AF141" s="119" t="str">
        <f>IF(OR(ISERROR(VLOOKUP(L141,'GRADE CONVERSION'!$K$38:$N$55,4,FALSE)*AG141), ISBLANK(L141)), "", VLOOKUP(L141,'GRADE CONVERSION'!$K$38:$N$55,4,FALSE)*AG141)</f>
        <v/>
      </c>
      <c r="AG141" s="119">
        <f t="shared" si="43"/>
        <v>0</v>
      </c>
      <c r="AH141" s="120">
        <f t="shared" si="44"/>
        <v>0</v>
      </c>
      <c r="AI141" s="120">
        <f t="shared" si="45"/>
        <v>0</v>
      </c>
      <c r="AJ141" s="362" t="str">
        <f t="shared" si="46"/>
        <v/>
      </c>
      <c r="AK141" s="108">
        <f t="shared" si="47"/>
        <v>0</v>
      </c>
      <c r="AL141" s="121">
        <f t="shared" si="48"/>
        <v>0</v>
      </c>
      <c r="AM141" s="121" t="str">
        <f t="shared" si="49"/>
        <v/>
      </c>
      <c r="AN141" s="121" t="str">
        <f t="shared" si="50"/>
        <v/>
      </c>
      <c r="AO141" s="108"/>
      <c r="AP141" s="104"/>
      <c r="AQ141" s="104"/>
      <c r="AR141" s="104"/>
      <c r="AS141" s="54"/>
      <c r="AT141" s="54"/>
      <c r="AU141" s="60" t="str">
        <f t="shared" si="53"/>
        <v/>
      </c>
      <c r="AV141" s="123">
        <f t="shared" si="54"/>
        <v>0</v>
      </c>
      <c r="AW141" s="54"/>
      <c r="AX141" s="54"/>
      <c r="BA141">
        <f t="array" ref="BA141">1</f>
        <v>1</v>
      </c>
      <c r="BB141" s="643"/>
      <c r="BC141" s="643"/>
      <c r="BD141" s="643"/>
      <c r="BE141" s="643"/>
      <c r="BF141" s="574"/>
      <c r="BG141" s="574"/>
      <c r="BH141" s="574"/>
      <c r="BI141" s="574"/>
      <c r="BJ141" s="574"/>
      <c r="BK141" s="574"/>
      <c r="BL141" s="574"/>
      <c r="BM141" s="574"/>
      <c r="BN141" s="574"/>
      <c r="BO141" s="574"/>
      <c r="BP141" s="574"/>
      <c r="BQ141" s="574"/>
      <c r="BR141" s="574"/>
      <c r="BS141" s="574"/>
      <c r="BT141" s="574"/>
      <c r="BU141" s="574"/>
      <c r="BV141" s="574"/>
      <c r="BW141" s="574"/>
      <c r="BX141" s="574"/>
      <c r="BY141" s="574"/>
      <c r="BZ141" s="574"/>
      <c r="CA141" s="574"/>
      <c r="CB141" s="574"/>
      <c r="CC141" s="574"/>
      <c r="CD141" s="574"/>
      <c r="CE141" s="574"/>
      <c r="CF141" s="574"/>
      <c r="CG141" s="574"/>
      <c r="CH141" s="574"/>
      <c r="CI141" s="574"/>
      <c r="CJ141" s="574"/>
    </row>
    <row r="142" spans="1:88" ht="36.75" customHeight="1">
      <c r="A142" s="746"/>
      <c r="B142">
        <f t="shared" si="35"/>
        <v>0</v>
      </c>
      <c r="C142" s="245"/>
      <c r="D142" s="245"/>
      <c r="E142" s="246"/>
      <c r="F142" s="246"/>
      <c r="G142" s="299"/>
      <c r="H142" s="299"/>
      <c r="I142" s="246"/>
      <c r="J142" s="247"/>
      <c r="K142" s="654"/>
      <c r="L142" s="654"/>
      <c r="M142" s="654"/>
      <c r="N142" s="655"/>
      <c r="O142" s="500"/>
      <c r="P142" s="500"/>
      <c r="Q142" s="116" t="str">
        <f>IF(ISERROR(VLOOKUP(O142,'GRADE CONVERSION'!$K$71:$L$88,2,FALSE)),"",VLOOKUP(O142,'GRADE CONVERSION'!$K$71:$L$88,2,FALSE))</f>
        <v/>
      </c>
      <c r="R142" s="641"/>
      <c r="S142" s="246"/>
      <c r="T142" s="641"/>
      <c r="U142" s="507" t="str">
        <f t="shared" si="34"/>
        <v/>
      </c>
      <c r="V142" s="641"/>
      <c r="W142" s="649"/>
      <c r="Y142" s="227">
        <f t="shared" si="36"/>
        <v>0</v>
      </c>
      <c r="Z142" s="95">
        <f t="shared" si="37"/>
        <v>0</v>
      </c>
      <c r="AA142" s="26" t="str">
        <f t="shared" si="38"/>
        <v/>
      </c>
      <c r="AB142" s="117">
        <f t="shared" si="39"/>
        <v>0</v>
      </c>
      <c r="AC142" s="96">
        <f t="shared" si="40"/>
        <v>0</v>
      </c>
      <c r="AD142" s="118" t="str">
        <f t="shared" si="41"/>
        <v>COMPLETE</v>
      </c>
      <c r="AE142" s="119" t="str">
        <f t="shared" si="42"/>
        <v/>
      </c>
      <c r="AF142" s="119" t="str">
        <f>IF(OR(ISERROR(VLOOKUP(L142,'GRADE CONVERSION'!$K$38:$N$55,4,FALSE)*AG142), ISBLANK(L142)), "", VLOOKUP(L142,'GRADE CONVERSION'!$K$38:$N$55,4,FALSE)*AG142)</f>
        <v/>
      </c>
      <c r="AG142" s="119">
        <f t="shared" si="43"/>
        <v>0</v>
      </c>
      <c r="AH142" s="120">
        <f t="shared" si="44"/>
        <v>0</v>
      </c>
      <c r="AI142" s="120">
        <f t="shared" si="45"/>
        <v>0</v>
      </c>
      <c r="AJ142" s="362" t="str">
        <f t="shared" si="46"/>
        <v/>
      </c>
      <c r="AK142" s="108">
        <f t="shared" si="47"/>
        <v>0</v>
      </c>
      <c r="AL142" s="121">
        <f t="shared" si="48"/>
        <v>0</v>
      </c>
      <c r="AM142" s="121" t="str">
        <f t="shared" si="49"/>
        <v/>
      </c>
      <c r="AN142" s="121" t="str">
        <f t="shared" si="50"/>
        <v/>
      </c>
      <c r="AO142" s="108"/>
      <c r="AP142" s="104"/>
      <c r="AQ142" s="104"/>
      <c r="AR142" s="104"/>
      <c r="AS142" s="54"/>
      <c r="AT142" s="54"/>
      <c r="AU142" s="60" t="str">
        <f t="shared" si="53"/>
        <v/>
      </c>
      <c r="AV142" s="123">
        <f t="shared" si="54"/>
        <v>0</v>
      </c>
      <c r="AW142" s="54"/>
      <c r="AX142" s="54"/>
      <c r="BA142">
        <f t="array" ref="BA142">1</f>
        <v>1</v>
      </c>
      <c r="BB142" s="643"/>
      <c r="BC142" s="643"/>
      <c r="BD142" s="643"/>
      <c r="BE142" s="643"/>
      <c r="BF142" s="574"/>
      <c r="BG142" s="574"/>
      <c r="BH142" s="574"/>
      <c r="BI142" s="574"/>
      <c r="BJ142" s="574"/>
      <c r="BK142" s="574"/>
      <c r="BL142" s="574"/>
      <c r="BM142" s="574"/>
      <c r="BN142" s="574"/>
      <c r="BO142" s="574"/>
      <c r="BP142" s="574"/>
      <c r="BQ142" s="574"/>
      <c r="BR142" s="574"/>
      <c r="BS142" s="574"/>
      <c r="BT142" s="574"/>
      <c r="BU142" s="574"/>
      <c r="BV142" s="574"/>
      <c r="BW142" s="574"/>
      <c r="BX142" s="574"/>
      <c r="BY142" s="574"/>
      <c r="BZ142" s="574"/>
      <c r="CA142" s="574"/>
      <c r="CB142" s="574"/>
      <c r="CC142" s="574"/>
      <c r="CD142" s="574"/>
      <c r="CE142" s="574"/>
      <c r="CF142" s="574"/>
      <c r="CG142" s="574"/>
      <c r="CH142" s="574"/>
      <c r="CI142" s="574"/>
      <c r="CJ142" s="574"/>
    </row>
    <row r="143" spans="1:88" ht="36.75" customHeight="1">
      <c r="A143" s="746"/>
      <c r="B143">
        <f t="shared" si="35"/>
        <v>0</v>
      </c>
      <c r="C143" s="245"/>
      <c r="D143" s="245"/>
      <c r="E143" s="246"/>
      <c r="F143" s="246"/>
      <c r="G143" s="299"/>
      <c r="H143" s="299"/>
      <c r="I143" s="246"/>
      <c r="J143" s="247"/>
      <c r="K143" s="654"/>
      <c r="L143" s="654"/>
      <c r="M143" s="654"/>
      <c r="N143" s="655"/>
      <c r="O143" s="500"/>
      <c r="P143" s="500"/>
      <c r="Q143" s="116" t="str">
        <f>IF(ISERROR(VLOOKUP(O143,'GRADE CONVERSION'!$K$71:$L$88,2,FALSE)),"",VLOOKUP(O143,'GRADE CONVERSION'!$K$71:$L$88,2,FALSE))</f>
        <v/>
      </c>
      <c r="R143" s="641"/>
      <c r="S143" s="246"/>
      <c r="T143" s="641"/>
      <c r="U143" s="507" t="str">
        <f t="shared" ref="U143:U206" si="55">IF(AND(AA143="", COUNTA(C143:P143)&gt;0),"COMPLETE", IF(AND(AA143&lt;&gt;""),AA143, ""))</f>
        <v/>
      </c>
      <c r="V143" s="641"/>
      <c r="W143" s="649"/>
      <c r="Y143" s="227">
        <f t="shared" si="36"/>
        <v>0</v>
      </c>
      <c r="Z143" s="95">
        <f t="shared" si="37"/>
        <v>0</v>
      </c>
      <c r="AA143" s="26" t="str">
        <f t="shared" si="38"/>
        <v/>
      </c>
      <c r="AB143" s="117">
        <f t="shared" si="39"/>
        <v>0</v>
      </c>
      <c r="AC143" s="96">
        <f t="shared" si="40"/>
        <v>0</v>
      </c>
      <c r="AD143" s="118" t="str">
        <f t="shared" si="41"/>
        <v>COMPLETE</v>
      </c>
      <c r="AE143" s="119" t="str">
        <f t="shared" si="42"/>
        <v/>
      </c>
      <c r="AF143" s="119" t="str">
        <f>IF(OR(ISERROR(VLOOKUP(L143,'GRADE CONVERSION'!$K$38:$N$55,4,FALSE)*AG143), ISBLANK(L143)), "", VLOOKUP(L143,'GRADE CONVERSION'!$K$38:$N$55,4,FALSE)*AG143)</f>
        <v/>
      </c>
      <c r="AG143" s="119">
        <f t="shared" si="43"/>
        <v>0</v>
      </c>
      <c r="AH143" s="120">
        <f t="shared" si="44"/>
        <v>0</v>
      </c>
      <c r="AI143" s="120">
        <f t="shared" si="45"/>
        <v>0</v>
      </c>
      <c r="AJ143" s="362" t="str">
        <f t="shared" si="46"/>
        <v/>
      </c>
      <c r="AK143" s="108">
        <f t="shared" si="47"/>
        <v>0</v>
      </c>
      <c r="AL143" s="121">
        <f t="shared" si="48"/>
        <v>0</v>
      </c>
      <c r="AM143" s="121" t="str">
        <f t="shared" si="49"/>
        <v/>
      </c>
      <c r="AN143" s="121" t="str">
        <f t="shared" si="50"/>
        <v/>
      </c>
      <c r="AO143" s="108"/>
      <c r="AP143" s="104"/>
      <c r="AQ143" s="104"/>
      <c r="AR143" s="104"/>
      <c r="AS143" s="54"/>
      <c r="AT143" s="54"/>
      <c r="AU143" s="60" t="str">
        <f t="shared" si="53"/>
        <v/>
      </c>
      <c r="AV143" s="123">
        <f t="shared" si="54"/>
        <v>0</v>
      </c>
      <c r="AW143" s="54"/>
      <c r="AX143" s="54"/>
      <c r="BA143">
        <f t="array" ref="BA143">1</f>
        <v>1</v>
      </c>
      <c r="BB143" s="643"/>
      <c r="BC143" s="643"/>
      <c r="BD143" s="643"/>
      <c r="BE143" s="643"/>
      <c r="BF143" s="574"/>
      <c r="BG143" s="574"/>
      <c r="BH143" s="574"/>
      <c r="BI143" s="574"/>
      <c r="BJ143" s="574"/>
      <c r="BK143" s="574"/>
      <c r="BL143" s="574"/>
      <c r="BM143" s="574"/>
      <c r="BN143" s="574"/>
      <c r="BO143" s="574"/>
      <c r="BP143" s="574"/>
      <c r="BQ143" s="574"/>
      <c r="BR143" s="574"/>
      <c r="BS143" s="574"/>
      <c r="BT143" s="574"/>
      <c r="BU143" s="574"/>
      <c r="BV143" s="574"/>
      <c r="BW143" s="574"/>
      <c r="BX143" s="574"/>
      <c r="BY143" s="574"/>
      <c r="BZ143" s="574"/>
      <c r="CA143" s="574"/>
      <c r="CB143" s="574"/>
      <c r="CC143" s="574"/>
      <c r="CD143" s="574"/>
      <c r="CE143" s="574"/>
      <c r="CF143" s="574"/>
      <c r="CG143" s="574"/>
      <c r="CH143" s="574"/>
      <c r="CI143" s="574"/>
      <c r="CJ143" s="574"/>
    </row>
    <row r="144" spans="1:88" ht="36.75" customHeight="1">
      <c r="A144" s="746"/>
      <c r="B144">
        <f t="shared" ref="B144:B207" si="56">S144</f>
        <v>0</v>
      </c>
      <c r="C144" s="245"/>
      <c r="D144" s="245"/>
      <c r="E144" s="246"/>
      <c r="F144" s="246"/>
      <c r="G144" s="299"/>
      <c r="H144" s="299"/>
      <c r="I144" s="246"/>
      <c r="J144" s="247"/>
      <c r="K144" s="654"/>
      <c r="L144" s="654"/>
      <c r="M144" s="654"/>
      <c r="N144" s="655"/>
      <c r="O144" s="500"/>
      <c r="P144" s="500"/>
      <c r="Q144" s="116" t="str">
        <f>IF(ISERROR(VLOOKUP(O144,'GRADE CONVERSION'!$K$71:$L$88,2,FALSE)),"",VLOOKUP(O144,'GRADE CONVERSION'!$K$71:$L$88,2,FALSE))</f>
        <v/>
      </c>
      <c r="R144" s="641"/>
      <c r="S144" s="246"/>
      <c r="T144" s="641"/>
      <c r="U144" s="507" t="str">
        <f t="shared" si="55"/>
        <v/>
      </c>
      <c r="V144" s="641"/>
      <c r="W144" s="649"/>
      <c r="Y144" s="227">
        <f t="shared" ref="Y144:Y207" si="57">C144</f>
        <v>0</v>
      </c>
      <c r="Z144" s="95">
        <f t="shared" ref="Z144:Z207" si="58">COUNTIFS(C144:P144," ")</f>
        <v>0</v>
      </c>
      <c r="AA144" s="26" t="str">
        <f t="shared" ref="AA144:AA207" si="59">IF(AD144="Complete","",IF(OR(C144="",D144="",E144="",F144="",G144="",H144="",I144="",J144="",OR(K144="",L144="",M144=""),N144="",O144="",P144=""),"Missing: ","")&amp;IF(C144="","Degree &amp; institution, ","")&amp;IF(D144=""," Bachelor name, ","")&amp;IF(E144=""," Year, ","")&amp;IF(F144="","Term, ","")&amp;IF(G144="","Code, ","")&amp;IF(H144="","Title,","")&amp;IF(I144="","Level,","")&amp;IF(J144="","Status ,","")&amp;IF(AND(K144="",L144="",M144="",OR(J144="GR (Graded)", J144="RT (Retaken)")),"Transcript grade,","")&amp;IF(N144=""," Transcript credits,","")&amp;IF(AND(O144="",OR(J144="GR (Graded)", J144="RT (Retaken)"))," McGIll equiv. grade,","")&amp;IF(P144=""," McGill equiv. credits,",""))</f>
        <v/>
      </c>
      <c r="AB144" s="117">
        <f t="shared" ref="AB144:AB207" si="60">IF(ISERROR(VLOOKUP(J144,$AS$30:$AT$34, 2,FALSE)), 0,VLOOKUP(J144,$AS$30:$AT$34, 2,FALSE))</f>
        <v>0</v>
      </c>
      <c r="AC144" s="96">
        <f t="shared" ref="AC144:AC207" si="61">COUNTA(K144:M144)</f>
        <v>0</v>
      </c>
      <c r="AD144" s="118" t="str">
        <f t="shared" ref="AD144:AD207" si="62">IF(OR(COUNTA(C144:P144)-Z144=0,AND(COUNTA(C144:J144)=8, COUNTA(K144:N144)&gt;AB144, COUNTA(N144:P144)=3), AND(COUNTA(C144:J144)=8,OR(J144="IP (In Progress)",J144="NG (No Grade)"), COUNTA(K144:N144)&gt;=AB144, COUNTA(O144:P144)&gt;=AB144)),"COMPLETE","INCOMPLETE")</f>
        <v>COMPLETE</v>
      </c>
      <c r="AE144" s="119" t="str">
        <f t="shared" ref="AE144:AE207" si="63">IF(OR(ISERROR(K144*AG144), ISBLANK(K144)), "", K144*AG144)</f>
        <v/>
      </c>
      <c r="AF144" s="119" t="str">
        <f>IF(OR(ISERROR(VLOOKUP(L144,'GRADE CONVERSION'!$K$38:$N$55,4,FALSE)*AG144), ISBLANK(L144)), "", VLOOKUP(L144,'GRADE CONVERSION'!$K$38:$N$55,4,FALSE)*AG144)</f>
        <v/>
      </c>
      <c r="AG144" s="119">
        <f t="shared" ref="AG144:AG207" si="64">N144</f>
        <v>0</v>
      </c>
      <c r="AH144" s="120">
        <f t="shared" ref="AH144:AH207" si="65">M144</f>
        <v>0</v>
      </c>
      <c r="AI144" s="120">
        <f t="shared" ref="AI144:AI207" si="66">IF(ISERROR(AH144*AG144), "", AH144*AG144)</f>
        <v>0</v>
      </c>
      <c r="AJ144" s="362" t="str">
        <f t="shared" ref="AJ144:AJ207" si="67">E144&amp;F144</f>
        <v/>
      </c>
      <c r="AK144" s="108">
        <f t="shared" ref="AK144:AK207" si="68">IF(OR(AJ144="2019-2020Winter",AJ144="2019-2020Full-Year Course"), "NG (No Grade)", J144)</f>
        <v>0</v>
      </c>
      <c r="AL144" s="121">
        <f t="shared" ref="AL144:AL207" si="69">P144</f>
        <v>0</v>
      </c>
      <c r="AM144" s="121" t="str">
        <f t="shared" ref="AM144:AM207" si="70">Q144</f>
        <v/>
      </c>
      <c r="AN144" s="121" t="str">
        <f t="shared" ref="AN144:AN207" si="71">IF(ISERROR(AM144*AL144), "", AM144*AL144)</f>
        <v/>
      </c>
      <c r="AO144" s="108"/>
      <c r="AP144" s="104"/>
      <c r="AQ144" s="104"/>
      <c r="AR144" s="104"/>
      <c r="AS144" s="54"/>
      <c r="AT144" s="54"/>
      <c r="AU144" s="60" t="str">
        <f t="shared" si="53"/>
        <v/>
      </c>
      <c r="AV144" s="123">
        <f t="shared" si="54"/>
        <v>0</v>
      </c>
      <c r="AW144" s="54"/>
      <c r="AX144" s="54"/>
      <c r="BA144">
        <f t="array" ref="BA144">1</f>
        <v>1</v>
      </c>
      <c r="BB144" s="643"/>
      <c r="BC144" s="643"/>
      <c r="BD144" s="643"/>
      <c r="BE144" s="643"/>
      <c r="BF144" s="574"/>
      <c r="BG144" s="574"/>
      <c r="BH144" s="574"/>
      <c r="BI144" s="574"/>
      <c r="BJ144" s="574"/>
      <c r="BK144" s="574"/>
      <c r="BL144" s="574"/>
      <c r="BM144" s="574"/>
      <c r="BN144" s="574"/>
      <c r="BO144" s="574"/>
      <c r="BP144" s="574"/>
      <c r="BQ144" s="574"/>
      <c r="BR144" s="574"/>
      <c r="BS144" s="574"/>
      <c r="BT144" s="574"/>
      <c r="BU144" s="574"/>
      <c r="BV144" s="574"/>
      <c r="BW144" s="574"/>
      <c r="BX144" s="574"/>
      <c r="BY144" s="574"/>
      <c r="BZ144" s="574"/>
      <c r="CA144" s="574"/>
      <c r="CB144" s="574"/>
      <c r="CC144" s="574"/>
      <c r="CD144" s="574"/>
      <c r="CE144" s="574"/>
      <c r="CF144" s="574"/>
      <c r="CG144" s="574"/>
      <c r="CH144" s="574"/>
      <c r="CI144" s="574"/>
      <c r="CJ144" s="574"/>
    </row>
    <row r="145" spans="1:88" ht="36.75" customHeight="1">
      <c r="A145" s="746"/>
      <c r="B145">
        <f t="shared" si="56"/>
        <v>0</v>
      </c>
      <c r="C145" s="245"/>
      <c r="D145" s="245"/>
      <c r="E145" s="246"/>
      <c r="F145" s="246"/>
      <c r="G145" s="299"/>
      <c r="H145" s="299"/>
      <c r="I145" s="246"/>
      <c r="J145" s="247"/>
      <c r="K145" s="654"/>
      <c r="L145" s="654"/>
      <c r="M145" s="654"/>
      <c r="N145" s="655"/>
      <c r="O145" s="500"/>
      <c r="P145" s="500"/>
      <c r="Q145" s="116" t="str">
        <f>IF(ISERROR(VLOOKUP(O145,'GRADE CONVERSION'!$K$71:$L$88,2,FALSE)),"",VLOOKUP(O145,'GRADE CONVERSION'!$K$71:$L$88,2,FALSE))</f>
        <v/>
      </c>
      <c r="R145" s="641"/>
      <c r="S145" s="246"/>
      <c r="T145" s="641"/>
      <c r="U145" s="507" t="str">
        <f t="shared" si="55"/>
        <v/>
      </c>
      <c r="V145" s="641"/>
      <c r="W145" s="649"/>
      <c r="Y145" s="227">
        <f t="shared" si="57"/>
        <v>0</v>
      </c>
      <c r="Z145" s="95">
        <f t="shared" si="58"/>
        <v>0</v>
      </c>
      <c r="AA145" s="26" t="str">
        <f t="shared" si="59"/>
        <v/>
      </c>
      <c r="AB145" s="117">
        <f t="shared" si="60"/>
        <v>0</v>
      </c>
      <c r="AC145" s="96">
        <f t="shared" si="61"/>
        <v>0</v>
      </c>
      <c r="AD145" s="118" t="str">
        <f t="shared" si="62"/>
        <v>COMPLETE</v>
      </c>
      <c r="AE145" s="119" t="str">
        <f t="shared" si="63"/>
        <v/>
      </c>
      <c r="AF145" s="119" t="str">
        <f>IF(OR(ISERROR(VLOOKUP(L145,'GRADE CONVERSION'!$K$38:$N$55,4,FALSE)*AG145), ISBLANK(L145)), "", VLOOKUP(L145,'GRADE CONVERSION'!$K$38:$N$55,4,FALSE)*AG145)</f>
        <v/>
      </c>
      <c r="AG145" s="119">
        <f t="shared" si="64"/>
        <v>0</v>
      </c>
      <c r="AH145" s="120">
        <f t="shared" si="65"/>
        <v>0</v>
      </c>
      <c r="AI145" s="120">
        <f t="shared" si="66"/>
        <v>0</v>
      </c>
      <c r="AJ145" s="362" t="str">
        <f t="shared" si="67"/>
        <v/>
      </c>
      <c r="AK145" s="108">
        <f t="shared" si="68"/>
        <v>0</v>
      </c>
      <c r="AL145" s="121">
        <f t="shared" si="69"/>
        <v>0</v>
      </c>
      <c r="AM145" s="121" t="str">
        <f t="shared" si="70"/>
        <v/>
      </c>
      <c r="AN145" s="121" t="str">
        <f t="shared" si="71"/>
        <v/>
      </c>
      <c r="AO145" s="108"/>
      <c r="AP145" s="104"/>
      <c r="AQ145" s="104"/>
      <c r="AR145" s="104"/>
      <c r="AS145" s="54"/>
      <c r="AT145" s="54"/>
      <c r="AU145" s="60" t="str">
        <f t="shared" si="53"/>
        <v/>
      </c>
      <c r="AV145" s="123">
        <f t="shared" si="54"/>
        <v>0</v>
      </c>
      <c r="AW145" s="54"/>
      <c r="AX145" s="54"/>
      <c r="BA145">
        <f t="array" ref="BA145">1</f>
        <v>1</v>
      </c>
      <c r="BB145" s="643"/>
      <c r="BC145" s="643"/>
      <c r="BD145" s="643"/>
      <c r="BE145" s="643"/>
      <c r="BF145" s="574"/>
      <c r="BG145" s="574"/>
      <c r="BH145" s="574"/>
      <c r="BI145" s="574"/>
      <c r="BJ145" s="574"/>
      <c r="BK145" s="574"/>
      <c r="BL145" s="574"/>
      <c r="BM145" s="574"/>
      <c r="BN145" s="574"/>
      <c r="BO145" s="574"/>
      <c r="BP145" s="574"/>
      <c r="BQ145" s="574"/>
      <c r="BR145" s="574"/>
      <c r="BS145" s="574"/>
      <c r="BT145" s="574"/>
      <c r="BU145" s="574"/>
      <c r="BV145" s="574"/>
      <c r="BW145" s="574"/>
      <c r="BX145" s="574"/>
      <c r="BY145" s="574"/>
      <c r="BZ145" s="574"/>
      <c r="CA145" s="574"/>
      <c r="CB145" s="574"/>
      <c r="CC145" s="574"/>
      <c r="CD145" s="574"/>
      <c r="CE145" s="574"/>
      <c r="CF145" s="574"/>
      <c r="CG145" s="574"/>
      <c r="CH145" s="574"/>
      <c r="CI145" s="574"/>
      <c r="CJ145" s="574"/>
    </row>
    <row r="146" spans="1:88" ht="36.75" customHeight="1">
      <c r="A146" s="746"/>
      <c r="B146">
        <f t="shared" si="56"/>
        <v>0</v>
      </c>
      <c r="C146" s="245"/>
      <c r="D146" s="245"/>
      <c r="E146" s="246"/>
      <c r="F146" s="246"/>
      <c r="G146" s="299"/>
      <c r="H146" s="299"/>
      <c r="I146" s="246"/>
      <c r="J146" s="247"/>
      <c r="K146" s="654"/>
      <c r="L146" s="654"/>
      <c r="M146" s="654"/>
      <c r="N146" s="655"/>
      <c r="O146" s="500"/>
      <c r="P146" s="500"/>
      <c r="Q146" s="116" t="str">
        <f>IF(ISERROR(VLOOKUP(O146,'GRADE CONVERSION'!$K$71:$L$88,2,FALSE)),"",VLOOKUP(O146,'GRADE CONVERSION'!$K$71:$L$88,2,FALSE))</f>
        <v/>
      </c>
      <c r="R146" s="641"/>
      <c r="S146" s="246"/>
      <c r="T146" s="641"/>
      <c r="U146" s="507" t="str">
        <f t="shared" si="55"/>
        <v/>
      </c>
      <c r="V146" s="641"/>
      <c r="W146" s="649"/>
      <c r="Y146" s="227">
        <f t="shared" si="57"/>
        <v>0</v>
      </c>
      <c r="Z146" s="95">
        <f t="shared" si="58"/>
        <v>0</v>
      </c>
      <c r="AA146" s="26" t="str">
        <f t="shared" si="59"/>
        <v/>
      </c>
      <c r="AB146" s="117">
        <f t="shared" si="60"/>
        <v>0</v>
      </c>
      <c r="AC146" s="96">
        <f t="shared" si="61"/>
        <v>0</v>
      </c>
      <c r="AD146" s="118" t="str">
        <f t="shared" si="62"/>
        <v>COMPLETE</v>
      </c>
      <c r="AE146" s="119" t="str">
        <f t="shared" si="63"/>
        <v/>
      </c>
      <c r="AF146" s="119" t="str">
        <f>IF(OR(ISERROR(VLOOKUP(L146,'GRADE CONVERSION'!$K$38:$N$55,4,FALSE)*AG146), ISBLANK(L146)), "", VLOOKUP(L146,'GRADE CONVERSION'!$K$38:$N$55,4,FALSE)*AG146)</f>
        <v/>
      </c>
      <c r="AG146" s="119">
        <f t="shared" si="64"/>
        <v>0</v>
      </c>
      <c r="AH146" s="120">
        <f t="shared" si="65"/>
        <v>0</v>
      </c>
      <c r="AI146" s="120">
        <f t="shared" si="66"/>
        <v>0</v>
      </c>
      <c r="AJ146" s="362" t="str">
        <f t="shared" si="67"/>
        <v/>
      </c>
      <c r="AK146" s="108">
        <f t="shared" si="68"/>
        <v>0</v>
      </c>
      <c r="AL146" s="121">
        <f t="shared" si="69"/>
        <v>0</v>
      </c>
      <c r="AM146" s="121" t="str">
        <f t="shared" si="70"/>
        <v/>
      </c>
      <c r="AN146" s="121" t="str">
        <f t="shared" si="71"/>
        <v/>
      </c>
      <c r="AO146" s="108"/>
      <c r="AP146" s="104"/>
      <c r="AQ146" s="104"/>
      <c r="AR146" s="104"/>
      <c r="AS146" s="54"/>
      <c r="AT146" s="54"/>
      <c r="AU146" s="60" t="str">
        <f t="shared" si="53"/>
        <v/>
      </c>
      <c r="AV146" s="123">
        <f t="shared" si="54"/>
        <v>0</v>
      </c>
      <c r="AW146" s="54"/>
      <c r="AX146" s="54"/>
      <c r="BA146">
        <f t="array" ref="BA146">1</f>
        <v>1</v>
      </c>
      <c r="BB146" s="643"/>
      <c r="BC146" s="643"/>
      <c r="BD146" s="643"/>
      <c r="BE146" s="643"/>
      <c r="BF146" s="574"/>
      <c r="BG146" s="574"/>
      <c r="BH146" s="574"/>
      <c r="BI146" s="574"/>
      <c r="BJ146" s="574"/>
      <c r="BK146" s="574"/>
      <c r="BL146" s="574"/>
      <c r="BM146" s="574"/>
      <c r="BN146" s="574"/>
      <c r="BO146" s="574"/>
      <c r="BP146" s="574"/>
      <c r="BQ146" s="574"/>
      <c r="BR146" s="574"/>
      <c r="BS146" s="574"/>
      <c r="BT146" s="574"/>
      <c r="BU146" s="574"/>
      <c r="BV146" s="574"/>
      <c r="BW146" s="574"/>
      <c r="BX146" s="574"/>
      <c r="BY146" s="574"/>
      <c r="BZ146" s="574"/>
      <c r="CA146" s="574"/>
      <c r="CB146" s="574"/>
      <c r="CC146" s="574"/>
      <c r="CD146" s="574"/>
      <c r="CE146" s="574"/>
      <c r="CF146" s="574"/>
      <c r="CG146" s="574"/>
      <c r="CH146" s="574"/>
      <c r="CI146" s="574"/>
      <c r="CJ146" s="574"/>
    </row>
    <row r="147" spans="1:88" ht="36.75" customHeight="1">
      <c r="A147" s="746"/>
      <c r="B147">
        <f t="shared" si="56"/>
        <v>0</v>
      </c>
      <c r="C147" s="245"/>
      <c r="D147" s="245"/>
      <c r="E147" s="246"/>
      <c r="F147" s="246"/>
      <c r="G147" s="299"/>
      <c r="H147" s="299"/>
      <c r="I147" s="246"/>
      <c r="J147" s="247"/>
      <c r="K147" s="654"/>
      <c r="L147" s="654"/>
      <c r="M147" s="654"/>
      <c r="N147" s="655"/>
      <c r="O147" s="500"/>
      <c r="P147" s="500"/>
      <c r="Q147" s="116" t="str">
        <f>IF(ISERROR(VLOOKUP(O147,'GRADE CONVERSION'!$K$71:$L$88,2,FALSE)),"",VLOOKUP(O147,'GRADE CONVERSION'!$K$71:$L$88,2,FALSE))</f>
        <v/>
      </c>
      <c r="R147" s="641"/>
      <c r="S147" s="246"/>
      <c r="T147" s="641"/>
      <c r="U147" s="507" t="str">
        <f t="shared" si="55"/>
        <v/>
      </c>
      <c r="V147" s="641"/>
      <c r="W147" s="649"/>
      <c r="Y147" s="227">
        <f t="shared" si="57"/>
        <v>0</v>
      </c>
      <c r="Z147" s="95">
        <f t="shared" si="58"/>
        <v>0</v>
      </c>
      <c r="AA147" s="26" t="str">
        <f t="shared" si="59"/>
        <v/>
      </c>
      <c r="AB147" s="117">
        <f t="shared" si="60"/>
        <v>0</v>
      </c>
      <c r="AC147" s="96">
        <f t="shared" si="61"/>
        <v>0</v>
      </c>
      <c r="AD147" s="118" t="str">
        <f t="shared" si="62"/>
        <v>COMPLETE</v>
      </c>
      <c r="AE147" s="119" t="str">
        <f t="shared" si="63"/>
        <v/>
      </c>
      <c r="AF147" s="119" t="str">
        <f>IF(OR(ISERROR(VLOOKUP(L147,'GRADE CONVERSION'!$K$38:$N$55,4,FALSE)*AG147), ISBLANK(L147)), "", VLOOKUP(L147,'GRADE CONVERSION'!$K$38:$N$55,4,FALSE)*AG147)</f>
        <v/>
      </c>
      <c r="AG147" s="119">
        <f t="shared" si="64"/>
        <v>0</v>
      </c>
      <c r="AH147" s="120">
        <f t="shared" si="65"/>
        <v>0</v>
      </c>
      <c r="AI147" s="120">
        <f t="shared" si="66"/>
        <v>0</v>
      </c>
      <c r="AJ147" s="362" t="str">
        <f t="shared" si="67"/>
        <v/>
      </c>
      <c r="AK147" s="108">
        <f t="shared" si="68"/>
        <v>0</v>
      </c>
      <c r="AL147" s="121">
        <f t="shared" si="69"/>
        <v>0</v>
      </c>
      <c r="AM147" s="121" t="str">
        <f t="shared" si="70"/>
        <v/>
      </c>
      <c r="AN147" s="121" t="str">
        <f t="shared" si="71"/>
        <v/>
      </c>
      <c r="AO147" s="108"/>
      <c r="AP147" s="104"/>
      <c r="AQ147" s="104"/>
      <c r="AR147" s="104"/>
      <c r="AS147" s="54"/>
      <c r="AT147" s="54"/>
      <c r="AU147" s="60" t="str">
        <f t="shared" si="53"/>
        <v/>
      </c>
      <c r="AV147" s="123">
        <f t="shared" si="54"/>
        <v>0</v>
      </c>
      <c r="AW147" s="54"/>
      <c r="AX147" s="54"/>
      <c r="BA147">
        <f t="array" ref="BA147">1</f>
        <v>1</v>
      </c>
      <c r="BB147" s="643"/>
      <c r="BC147" s="643"/>
      <c r="BD147" s="643"/>
      <c r="BE147" s="643"/>
      <c r="BF147" s="574"/>
      <c r="BG147" s="574"/>
      <c r="BH147" s="574"/>
      <c r="BI147" s="574"/>
      <c r="BJ147" s="574"/>
      <c r="BK147" s="574"/>
      <c r="BL147" s="574"/>
      <c r="BM147" s="574"/>
      <c r="BN147" s="574"/>
      <c r="BO147" s="574"/>
      <c r="BP147" s="574"/>
      <c r="BQ147" s="574"/>
      <c r="BR147" s="574"/>
      <c r="BS147" s="574"/>
      <c r="BT147" s="574"/>
      <c r="BU147" s="574"/>
      <c r="BV147" s="574"/>
      <c r="BW147" s="574"/>
      <c r="BX147" s="574"/>
      <c r="BY147" s="574"/>
      <c r="BZ147" s="574"/>
      <c r="CA147" s="574"/>
      <c r="CB147" s="574"/>
      <c r="CC147" s="574"/>
      <c r="CD147" s="574"/>
      <c r="CE147" s="574"/>
      <c r="CF147" s="574"/>
      <c r="CG147" s="574"/>
      <c r="CH147" s="574"/>
      <c r="CI147" s="574"/>
      <c r="CJ147" s="574"/>
    </row>
    <row r="148" spans="1:88" ht="36.75" customHeight="1">
      <c r="A148" s="746"/>
      <c r="B148">
        <f t="shared" si="56"/>
        <v>0</v>
      </c>
      <c r="C148" s="245"/>
      <c r="D148" s="245"/>
      <c r="E148" s="246"/>
      <c r="F148" s="246"/>
      <c r="G148" s="299"/>
      <c r="H148" s="299"/>
      <c r="I148" s="246"/>
      <c r="J148" s="247"/>
      <c r="K148" s="654"/>
      <c r="L148" s="654"/>
      <c r="M148" s="654"/>
      <c r="N148" s="655"/>
      <c r="O148" s="500"/>
      <c r="P148" s="500"/>
      <c r="Q148" s="116" t="str">
        <f>IF(ISERROR(VLOOKUP(O148,'GRADE CONVERSION'!$K$71:$L$88,2,FALSE)),"",VLOOKUP(O148,'GRADE CONVERSION'!$K$71:$L$88,2,FALSE))</f>
        <v/>
      </c>
      <c r="R148" s="641"/>
      <c r="S148" s="246"/>
      <c r="T148" s="641"/>
      <c r="U148" s="507" t="str">
        <f t="shared" si="55"/>
        <v/>
      </c>
      <c r="V148" s="641"/>
      <c r="W148" s="649"/>
      <c r="Y148" s="227">
        <f t="shared" si="57"/>
        <v>0</v>
      </c>
      <c r="Z148" s="95">
        <f t="shared" si="58"/>
        <v>0</v>
      </c>
      <c r="AA148" s="26" t="str">
        <f t="shared" si="59"/>
        <v/>
      </c>
      <c r="AB148" s="117">
        <f t="shared" si="60"/>
        <v>0</v>
      </c>
      <c r="AC148" s="96">
        <f t="shared" si="61"/>
        <v>0</v>
      </c>
      <c r="AD148" s="118" t="str">
        <f t="shared" si="62"/>
        <v>COMPLETE</v>
      </c>
      <c r="AE148" s="119" t="str">
        <f t="shared" si="63"/>
        <v/>
      </c>
      <c r="AF148" s="119" t="str">
        <f>IF(OR(ISERROR(VLOOKUP(L148,'GRADE CONVERSION'!$K$38:$N$55,4,FALSE)*AG148), ISBLANK(L148)), "", VLOOKUP(L148,'GRADE CONVERSION'!$K$38:$N$55,4,FALSE)*AG148)</f>
        <v/>
      </c>
      <c r="AG148" s="119">
        <f t="shared" si="64"/>
        <v>0</v>
      </c>
      <c r="AH148" s="120">
        <f t="shared" si="65"/>
        <v>0</v>
      </c>
      <c r="AI148" s="120">
        <f t="shared" si="66"/>
        <v>0</v>
      </c>
      <c r="AJ148" s="362" t="str">
        <f t="shared" si="67"/>
        <v/>
      </c>
      <c r="AK148" s="108">
        <f t="shared" si="68"/>
        <v>0</v>
      </c>
      <c r="AL148" s="121">
        <f t="shared" si="69"/>
        <v>0</v>
      </c>
      <c r="AM148" s="121" t="str">
        <f t="shared" si="70"/>
        <v/>
      </c>
      <c r="AN148" s="121" t="str">
        <f t="shared" si="71"/>
        <v/>
      </c>
      <c r="AO148" s="108"/>
      <c r="AP148" s="104"/>
      <c r="AQ148" s="104"/>
      <c r="AR148" s="104"/>
      <c r="AS148" s="54"/>
      <c r="AT148" s="54"/>
      <c r="AU148" s="60" t="str">
        <f t="shared" si="53"/>
        <v/>
      </c>
      <c r="AV148" s="123">
        <f t="shared" si="54"/>
        <v>0</v>
      </c>
      <c r="AW148" s="54"/>
      <c r="AX148" s="54"/>
      <c r="BA148">
        <f t="array" ref="BA148">1</f>
        <v>1</v>
      </c>
      <c r="BB148" s="643"/>
      <c r="BC148" s="643"/>
      <c r="BD148" s="643"/>
      <c r="BE148" s="643"/>
      <c r="BF148" s="574"/>
      <c r="BG148" s="574"/>
      <c r="BH148" s="574"/>
      <c r="BI148" s="574"/>
      <c r="BJ148" s="574"/>
      <c r="BK148" s="574"/>
      <c r="BL148" s="574"/>
      <c r="BM148" s="574"/>
      <c r="BN148" s="574"/>
      <c r="BO148" s="574"/>
      <c r="BP148" s="574"/>
      <c r="BQ148" s="574"/>
      <c r="BR148" s="574"/>
      <c r="BS148" s="574"/>
      <c r="BT148" s="574"/>
      <c r="BU148" s="574"/>
      <c r="BV148" s="574"/>
      <c r="BW148" s="574"/>
      <c r="BX148" s="574"/>
      <c r="BY148" s="574"/>
      <c r="BZ148" s="574"/>
      <c r="CA148" s="574"/>
      <c r="CB148" s="574"/>
      <c r="CC148" s="574"/>
      <c r="CD148" s="574"/>
      <c r="CE148" s="574"/>
      <c r="CF148" s="574"/>
      <c r="CG148" s="574"/>
      <c r="CH148" s="574"/>
      <c r="CI148" s="574"/>
      <c r="CJ148" s="574"/>
    </row>
    <row r="149" spans="1:88" ht="36.75" customHeight="1">
      <c r="A149" s="746"/>
      <c r="B149">
        <f t="shared" si="56"/>
        <v>0</v>
      </c>
      <c r="C149" s="245"/>
      <c r="D149" s="245"/>
      <c r="E149" s="246"/>
      <c r="F149" s="246"/>
      <c r="G149" s="299"/>
      <c r="H149" s="299"/>
      <c r="I149" s="246"/>
      <c r="J149" s="247"/>
      <c r="K149" s="654"/>
      <c r="L149" s="654"/>
      <c r="M149" s="654"/>
      <c r="N149" s="655"/>
      <c r="O149" s="500"/>
      <c r="P149" s="500"/>
      <c r="Q149" s="116" t="str">
        <f>IF(ISERROR(VLOOKUP(O149,'GRADE CONVERSION'!$K$71:$L$88,2,FALSE)),"",VLOOKUP(O149,'GRADE CONVERSION'!$K$71:$L$88,2,FALSE))</f>
        <v/>
      </c>
      <c r="R149" s="641"/>
      <c r="S149" s="246"/>
      <c r="T149" s="641"/>
      <c r="U149" s="507" t="str">
        <f t="shared" si="55"/>
        <v/>
      </c>
      <c r="V149" s="641"/>
      <c r="W149" s="649"/>
      <c r="Y149" s="227">
        <f t="shared" si="57"/>
        <v>0</v>
      </c>
      <c r="Z149" s="95">
        <f t="shared" si="58"/>
        <v>0</v>
      </c>
      <c r="AA149" s="26" t="str">
        <f t="shared" si="59"/>
        <v/>
      </c>
      <c r="AB149" s="117">
        <f t="shared" si="60"/>
        <v>0</v>
      </c>
      <c r="AC149" s="96">
        <f t="shared" si="61"/>
        <v>0</v>
      </c>
      <c r="AD149" s="118" t="str">
        <f t="shared" si="62"/>
        <v>COMPLETE</v>
      </c>
      <c r="AE149" s="119" t="str">
        <f t="shared" si="63"/>
        <v/>
      </c>
      <c r="AF149" s="119" t="str">
        <f>IF(OR(ISERROR(VLOOKUP(L149,'GRADE CONVERSION'!$K$38:$N$55,4,FALSE)*AG149), ISBLANK(L149)), "", VLOOKUP(L149,'GRADE CONVERSION'!$K$38:$N$55,4,FALSE)*AG149)</f>
        <v/>
      </c>
      <c r="AG149" s="119">
        <f t="shared" si="64"/>
        <v>0</v>
      </c>
      <c r="AH149" s="120">
        <f t="shared" si="65"/>
        <v>0</v>
      </c>
      <c r="AI149" s="120">
        <f t="shared" si="66"/>
        <v>0</v>
      </c>
      <c r="AJ149" s="362" t="str">
        <f t="shared" si="67"/>
        <v/>
      </c>
      <c r="AK149" s="108">
        <f t="shared" si="68"/>
        <v>0</v>
      </c>
      <c r="AL149" s="121">
        <f t="shared" si="69"/>
        <v>0</v>
      </c>
      <c r="AM149" s="121" t="str">
        <f t="shared" si="70"/>
        <v/>
      </c>
      <c r="AN149" s="121" t="str">
        <f t="shared" si="71"/>
        <v/>
      </c>
      <c r="AO149" s="108"/>
      <c r="AP149" s="104"/>
      <c r="AQ149" s="104"/>
      <c r="AR149" s="104"/>
      <c r="AS149" s="54"/>
      <c r="AT149" s="54"/>
      <c r="AU149" s="60" t="str">
        <f t="shared" si="53"/>
        <v/>
      </c>
      <c r="AV149" s="123">
        <f t="shared" si="54"/>
        <v>0</v>
      </c>
      <c r="AW149" s="54"/>
      <c r="AX149" s="54"/>
      <c r="BA149">
        <f t="array" ref="BA149">1</f>
        <v>1</v>
      </c>
      <c r="BB149" s="643"/>
      <c r="BC149" s="643"/>
      <c r="BD149" s="643"/>
      <c r="BE149" s="643"/>
      <c r="BF149" s="574"/>
      <c r="BG149" s="574"/>
      <c r="BH149" s="574"/>
      <c r="BI149" s="574"/>
      <c r="BJ149" s="574"/>
      <c r="BK149" s="574"/>
      <c r="BL149" s="574"/>
      <c r="BM149" s="574"/>
      <c r="BN149" s="574"/>
      <c r="BO149" s="574"/>
      <c r="BP149" s="574"/>
      <c r="BQ149" s="574"/>
      <c r="BR149" s="574"/>
      <c r="BS149" s="574"/>
      <c r="BT149" s="574"/>
      <c r="BU149" s="574"/>
      <c r="BV149" s="574"/>
      <c r="BW149" s="574"/>
      <c r="BX149" s="574"/>
      <c r="BY149" s="574"/>
      <c r="BZ149" s="574"/>
      <c r="CA149" s="574"/>
      <c r="CB149" s="574"/>
      <c r="CC149" s="574"/>
      <c r="CD149" s="574"/>
      <c r="CE149" s="574"/>
      <c r="CF149" s="574"/>
      <c r="CG149" s="574"/>
      <c r="CH149" s="574"/>
      <c r="CI149" s="574"/>
      <c r="CJ149" s="574"/>
    </row>
    <row r="150" spans="1:88" ht="36.75" customHeight="1">
      <c r="A150" s="746"/>
      <c r="B150">
        <f t="shared" si="56"/>
        <v>0</v>
      </c>
      <c r="C150" s="245"/>
      <c r="D150" s="245"/>
      <c r="E150" s="246"/>
      <c r="F150" s="246"/>
      <c r="G150" s="299"/>
      <c r="H150" s="299"/>
      <c r="I150" s="246"/>
      <c r="J150" s="247"/>
      <c r="K150" s="654"/>
      <c r="L150" s="654"/>
      <c r="M150" s="654"/>
      <c r="N150" s="655"/>
      <c r="O150" s="500"/>
      <c r="P150" s="500"/>
      <c r="Q150" s="116" t="str">
        <f>IF(ISERROR(VLOOKUP(O150,'GRADE CONVERSION'!$K$71:$L$88,2,FALSE)),"",VLOOKUP(O150,'GRADE CONVERSION'!$K$71:$L$88,2,FALSE))</f>
        <v/>
      </c>
      <c r="R150" s="641"/>
      <c r="S150" s="246"/>
      <c r="T150" s="641"/>
      <c r="U150" s="507" t="str">
        <f t="shared" si="55"/>
        <v/>
      </c>
      <c r="V150" s="641"/>
      <c r="W150" s="649"/>
      <c r="Y150" s="227">
        <f t="shared" si="57"/>
        <v>0</v>
      </c>
      <c r="Z150" s="95">
        <f t="shared" si="58"/>
        <v>0</v>
      </c>
      <c r="AA150" s="26" t="str">
        <f t="shared" si="59"/>
        <v/>
      </c>
      <c r="AB150" s="117">
        <f t="shared" si="60"/>
        <v>0</v>
      </c>
      <c r="AC150" s="96">
        <f t="shared" si="61"/>
        <v>0</v>
      </c>
      <c r="AD150" s="118" t="str">
        <f t="shared" si="62"/>
        <v>COMPLETE</v>
      </c>
      <c r="AE150" s="119" t="str">
        <f t="shared" si="63"/>
        <v/>
      </c>
      <c r="AF150" s="119" t="str">
        <f>IF(OR(ISERROR(VLOOKUP(L150,'GRADE CONVERSION'!$K$38:$N$55,4,FALSE)*AG150), ISBLANK(L150)), "", VLOOKUP(L150,'GRADE CONVERSION'!$K$38:$N$55,4,FALSE)*AG150)</f>
        <v/>
      </c>
      <c r="AG150" s="119">
        <f t="shared" si="64"/>
        <v>0</v>
      </c>
      <c r="AH150" s="120">
        <f t="shared" si="65"/>
        <v>0</v>
      </c>
      <c r="AI150" s="120">
        <f t="shared" si="66"/>
        <v>0</v>
      </c>
      <c r="AJ150" s="362" t="str">
        <f t="shared" si="67"/>
        <v/>
      </c>
      <c r="AK150" s="108">
        <f t="shared" si="68"/>
        <v>0</v>
      </c>
      <c r="AL150" s="121">
        <f t="shared" si="69"/>
        <v>0</v>
      </c>
      <c r="AM150" s="121" t="str">
        <f t="shared" si="70"/>
        <v/>
      </c>
      <c r="AN150" s="121" t="str">
        <f t="shared" si="71"/>
        <v/>
      </c>
      <c r="AO150" s="108"/>
      <c r="AP150" s="104"/>
      <c r="AQ150" s="104"/>
      <c r="AR150" s="104"/>
      <c r="AS150" s="54"/>
      <c r="AT150" s="54"/>
      <c r="AU150" s="60" t="str">
        <f t="shared" ref="AU150:AU213" si="72">IF(ISBLANK(E150),"",RIGHT(E150, 4)*1)</f>
        <v/>
      </c>
      <c r="AV150" s="123">
        <f t="shared" ref="AV150:AV213" si="73">D150</f>
        <v>0</v>
      </c>
      <c r="AW150" s="54"/>
      <c r="AX150" s="54"/>
      <c r="BA150">
        <f t="array" ref="BA150">1</f>
        <v>1</v>
      </c>
      <c r="BB150" s="643"/>
      <c r="BC150" s="643"/>
      <c r="BD150" s="643"/>
      <c r="BE150" s="643"/>
      <c r="BF150" s="574"/>
      <c r="BG150" s="574"/>
      <c r="BH150" s="574"/>
      <c r="BI150" s="574"/>
      <c r="BJ150" s="574"/>
      <c r="BK150" s="574"/>
      <c r="BL150" s="574"/>
      <c r="BM150" s="574"/>
      <c r="BN150" s="574"/>
      <c r="BO150" s="574"/>
      <c r="BP150" s="574"/>
      <c r="BQ150" s="574"/>
      <c r="BR150" s="574"/>
      <c r="BS150" s="574"/>
      <c r="BT150" s="574"/>
      <c r="BU150" s="574"/>
      <c r="BV150" s="574"/>
      <c r="BW150" s="574"/>
      <c r="BX150" s="574"/>
      <c r="BY150" s="574"/>
      <c r="BZ150" s="574"/>
      <c r="CA150" s="574"/>
      <c r="CB150" s="574"/>
      <c r="CC150" s="574"/>
      <c r="CD150" s="574"/>
      <c r="CE150" s="574"/>
      <c r="CF150" s="574"/>
      <c r="CG150" s="574"/>
      <c r="CH150" s="574"/>
      <c r="CI150" s="574"/>
      <c r="CJ150" s="574"/>
    </row>
    <row r="151" spans="1:88" ht="36.75" customHeight="1">
      <c r="A151" s="746"/>
      <c r="B151">
        <f t="shared" si="56"/>
        <v>0</v>
      </c>
      <c r="C151" s="245"/>
      <c r="D151" s="245"/>
      <c r="E151" s="246"/>
      <c r="F151" s="246"/>
      <c r="G151" s="299"/>
      <c r="H151" s="299"/>
      <c r="I151" s="246"/>
      <c r="J151" s="247"/>
      <c r="K151" s="654"/>
      <c r="L151" s="654"/>
      <c r="M151" s="654"/>
      <c r="N151" s="655"/>
      <c r="O151" s="500"/>
      <c r="P151" s="500"/>
      <c r="Q151" s="116" t="str">
        <f>IF(ISERROR(VLOOKUP(O151,'GRADE CONVERSION'!$K$71:$L$88,2,FALSE)),"",VLOOKUP(O151,'GRADE CONVERSION'!$K$71:$L$88,2,FALSE))</f>
        <v/>
      </c>
      <c r="R151" s="641"/>
      <c r="S151" s="246"/>
      <c r="T151" s="641"/>
      <c r="U151" s="507" t="str">
        <f t="shared" si="55"/>
        <v/>
      </c>
      <c r="V151" s="641"/>
      <c r="W151" s="649"/>
      <c r="Y151" s="227">
        <f t="shared" si="57"/>
        <v>0</v>
      </c>
      <c r="Z151" s="95">
        <f t="shared" si="58"/>
        <v>0</v>
      </c>
      <c r="AA151" s="26" t="str">
        <f t="shared" si="59"/>
        <v/>
      </c>
      <c r="AB151" s="117">
        <f t="shared" si="60"/>
        <v>0</v>
      </c>
      <c r="AC151" s="96">
        <f t="shared" si="61"/>
        <v>0</v>
      </c>
      <c r="AD151" s="118" t="str">
        <f t="shared" si="62"/>
        <v>COMPLETE</v>
      </c>
      <c r="AE151" s="119" t="str">
        <f t="shared" si="63"/>
        <v/>
      </c>
      <c r="AF151" s="119" t="str">
        <f>IF(OR(ISERROR(VLOOKUP(L151,'GRADE CONVERSION'!$K$38:$N$55,4,FALSE)*AG151), ISBLANK(L151)), "", VLOOKUP(L151,'GRADE CONVERSION'!$K$38:$N$55,4,FALSE)*AG151)</f>
        <v/>
      </c>
      <c r="AG151" s="119">
        <f t="shared" si="64"/>
        <v>0</v>
      </c>
      <c r="AH151" s="120">
        <f t="shared" si="65"/>
        <v>0</v>
      </c>
      <c r="AI151" s="120">
        <f t="shared" si="66"/>
        <v>0</v>
      </c>
      <c r="AJ151" s="362" t="str">
        <f t="shared" si="67"/>
        <v/>
      </c>
      <c r="AK151" s="108">
        <f t="shared" si="68"/>
        <v>0</v>
      </c>
      <c r="AL151" s="121">
        <f t="shared" si="69"/>
        <v>0</v>
      </c>
      <c r="AM151" s="121" t="str">
        <f t="shared" si="70"/>
        <v/>
      </c>
      <c r="AN151" s="121" t="str">
        <f t="shared" si="71"/>
        <v/>
      </c>
      <c r="AO151" s="108"/>
      <c r="AP151" s="104"/>
      <c r="AQ151" s="104"/>
      <c r="AR151" s="104"/>
      <c r="AS151" s="54"/>
      <c r="AT151" s="54"/>
      <c r="AU151" s="60" t="str">
        <f t="shared" si="72"/>
        <v/>
      </c>
      <c r="AV151" s="123">
        <f t="shared" si="73"/>
        <v>0</v>
      </c>
      <c r="AW151" s="54"/>
      <c r="AX151" s="54"/>
      <c r="BA151">
        <f t="array" ref="BA151">1</f>
        <v>1</v>
      </c>
      <c r="BB151" s="643"/>
      <c r="BC151" s="643"/>
      <c r="BD151" s="643"/>
      <c r="BE151" s="643"/>
      <c r="BF151" s="574"/>
      <c r="BG151" s="574"/>
      <c r="BH151" s="574"/>
      <c r="BI151" s="574"/>
      <c r="BJ151" s="574"/>
      <c r="BK151" s="574"/>
      <c r="BL151" s="574"/>
      <c r="BM151" s="574"/>
      <c r="BN151" s="574"/>
      <c r="BO151" s="574"/>
      <c r="BP151" s="574"/>
      <c r="BQ151" s="574"/>
      <c r="BR151" s="574"/>
      <c r="BS151" s="574"/>
      <c r="BT151" s="574"/>
      <c r="BU151" s="574"/>
      <c r="BV151" s="574"/>
      <c r="BW151" s="574"/>
      <c r="BX151" s="574"/>
      <c r="BY151" s="574"/>
      <c r="BZ151" s="574"/>
      <c r="CA151" s="574"/>
      <c r="CB151" s="574"/>
      <c r="CC151" s="574"/>
      <c r="CD151" s="574"/>
      <c r="CE151" s="574"/>
      <c r="CF151" s="574"/>
      <c r="CG151" s="574"/>
      <c r="CH151" s="574"/>
      <c r="CI151" s="574"/>
      <c r="CJ151" s="574"/>
    </row>
    <row r="152" spans="1:88" ht="36.75" customHeight="1">
      <c r="A152" s="746"/>
      <c r="B152">
        <f t="shared" si="56"/>
        <v>0</v>
      </c>
      <c r="C152" s="245"/>
      <c r="D152" s="245"/>
      <c r="E152" s="246"/>
      <c r="F152" s="246"/>
      <c r="G152" s="299"/>
      <c r="H152" s="299"/>
      <c r="I152" s="246"/>
      <c r="J152" s="247"/>
      <c r="K152" s="654"/>
      <c r="L152" s="654"/>
      <c r="M152" s="654"/>
      <c r="N152" s="655"/>
      <c r="O152" s="500"/>
      <c r="P152" s="500"/>
      <c r="Q152" s="116" t="str">
        <f>IF(ISERROR(VLOOKUP(O152,'GRADE CONVERSION'!$K$71:$L$88,2,FALSE)),"",VLOOKUP(O152,'GRADE CONVERSION'!$K$71:$L$88,2,FALSE))</f>
        <v/>
      </c>
      <c r="R152" s="641"/>
      <c r="S152" s="246"/>
      <c r="T152" s="641"/>
      <c r="U152" s="507" t="str">
        <f t="shared" si="55"/>
        <v/>
      </c>
      <c r="V152" s="641"/>
      <c r="W152" s="649"/>
      <c r="Y152" s="227">
        <f t="shared" si="57"/>
        <v>0</v>
      </c>
      <c r="Z152" s="95">
        <f t="shared" si="58"/>
        <v>0</v>
      </c>
      <c r="AA152" s="26" t="str">
        <f t="shared" si="59"/>
        <v/>
      </c>
      <c r="AB152" s="117">
        <f t="shared" si="60"/>
        <v>0</v>
      </c>
      <c r="AC152" s="96">
        <f t="shared" si="61"/>
        <v>0</v>
      </c>
      <c r="AD152" s="118" t="str">
        <f t="shared" si="62"/>
        <v>COMPLETE</v>
      </c>
      <c r="AE152" s="119" t="str">
        <f t="shared" si="63"/>
        <v/>
      </c>
      <c r="AF152" s="119" t="str">
        <f>IF(OR(ISERROR(VLOOKUP(L152,'GRADE CONVERSION'!$K$38:$N$55,4,FALSE)*AG152), ISBLANK(L152)), "", VLOOKUP(L152,'GRADE CONVERSION'!$K$38:$N$55,4,FALSE)*AG152)</f>
        <v/>
      </c>
      <c r="AG152" s="119">
        <f t="shared" si="64"/>
        <v>0</v>
      </c>
      <c r="AH152" s="120">
        <f t="shared" si="65"/>
        <v>0</v>
      </c>
      <c r="AI152" s="120">
        <f t="shared" si="66"/>
        <v>0</v>
      </c>
      <c r="AJ152" s="362" t="str">
        <f t="shared" si="67"/>
        <v/>
      </c>
      <c r="AK152" s="108">
        <f t="shared" si="68"/>
        <v>0</v>
      </c>
      <c r="AL152" s="121">
        <f t="shared" si="69"/>
        <v>0</v>
      </c>
      <c r="AM152" s="121" t="str">
        <f t="shared" si="70"/>
        <v/>
      </c>
      <c r="AN152" s="121" t="str">
        <f t="shared" si="71"/>
        <v/>
      </c>
      <c r="AO152" s="108"/>
      <c r="AP152" s="104"/>
      <c r="AQ152" s="104"/>
      <c r="AR152" s="104"/>
      <c r="AS152" s="54"/>
      <c r="AT152" s="54"/>
      <c r="AU152" s="60" t="str">
        <f t="shared" si="72"/>
        <v/>
      </c>
      <c r="AV152" s="123">
        <f t="shared" si="73"/>
        <v>0</v>
      </c>
      <c r="AW152" s="54"/>
      <c r="AX152" s="54"/>
      <c r="BA152">
        <f t="array" ref="BA152">1</f>
        <v>1</v>
      </c>
      <c r="BB152" s="643"/>
      <c r="BC152" s="643"/>
      <c r="BD152" s="643"/>
      <c r="BE152" s="643"/>
      <c r="BF152" s="574"/>
      <c r="BG152" s="574"/>
      <c r="BH152" s="574"/>
      <c r="BI152" s="574"/>
      <c r="BJ152" s="574"/>
      <c r="BK152" s="574"/>
      <c r="BL152" s="574"/>
      <c r="BM152" s="574"/>
      <c r="BN152" s="574"/>
      <c r="BO152" s="574"/>
      <c r="BP152" s="574"/>
      <c r="BQ152" s="574"/>
      <c r="BR152" s="574"/>
      <c r="BS152" s="574"/>
      <c r="BT152" s="574"/>
      <c r="BU152" s="574"/>
      <c r="BV152" s="574"/>
      <c r="BW152" s="574"/>
      <c r="BX152" s="574"/>
      <c r="BY152" s="574"/>
      <c r="BZ152" s="574"/>
      <c r="CA152" s="574"/>
      <c r="CB152" s="574"/>
      <c r="CC152" s="574"/>
      <c r="CD152" s="574"/>
      <c r="CE152" s="574"/>
      <c r="CF152" s="574"/>
      <c r="CG152" s="574"/>
      <c r="CH152" s="574"/>
      <c r="CI152" s="574"/>
      <c r="CJ152" s="574"/>
    </row>
    <row r="153" spans="1:88" ht="36.75" customHeight="1">
      <c r="A153" s="746"/>
      <c r="B153">
        <f t="shared" si="56"/>
        <v>0</v>
      </c>
      <c r="C153" s="245"/>
      <c r="D153" s="245"/>
      <c r="E153" s="246"/>
      <c r="F153" s="246"/>
      <c r="G153" s="299"/>
      <c r="H153" s="299"/>
      <c r="I153" s="246"/>
      <c r="J153" s="247"/>
      <c r="K153" s="654"/>
      <c r="L153" s="654"/>
      <c r="M153" s="654"/>
      <c r="N153" s="655"/>
      <c r="O153" s="500"/>
      <c r="P153" s="500"/>
      <c r="Q153" s="116" t="str">
        <f>IF(ISERROR(VLOOKUP(O153,'GRADE CONVERSION'!$K$71:$L$88,2,FALSE)),"",VLOOKUP(O153,'GRADE CONVERSION'!$K$71:$L$88,2,FALSE))</f>
        <v/>
      </c>
      <c r="R153" s="641"/>
      <c r="S153" s="246"/>
      <c r="T153" s="641"/>
      <c r="U153" s="507" t="str">
        <f t="shared" si="55"/>
        <v/>
      </c>
      <c r="V153" s="641"/>
      <c r="W153" s="649"/>
      <c r="Y153" s="227">
        <f t="shared" si="57"/>
        <v>0</v>
      </c>
      <c r="Z153" s="95">
        <f t="shared" si="58"/>
        <v>0</v>
      </c>
      <c r="AA153" s="26" t="str">
        <f t="shared" si="59"/>
        <v/>
      </c>
      <c r="AB153" s="117">
        <f t="shared" si="60"/>
        <v>0</v>
      </c>
      <c r="AC153" s="96">
        <f t="shared" si="61"/>
        <v>0</v>
      </c>
      <c r="AD153" s="118" t="str">
        <f t="shared" si="62"/>
        <v>COMPLETE</v>
      </c>
      <c r="AE153" s="119" t="str">
        <f t="shared" si="63"/>
        <v/>
      </c>
      <c r="AF153" s="119" t="str">
        <f>IF(OR(ISERROR(VLOOKUP(L153,'GRADE CONVERSION'!$K$38:$N$55,4,FALSE)*AG153), ISBLANK(L153)), "", VLOOKUP(L153,'GRADE CONVERSION'!$K$38:$N$55,4,FALSE)*AG153)</f>
        <v/>
      </c>
      <c r="AG153" s="119">
        <f t="shared" si="64"/>
        <v>0</v>
      </c>
      <c r="AH153" s="120">
        <f t="shared" si="65"/>
        <v>0</v>
      </c>
      <c r="AI153" s="120">
        <f t="shared" si="66"/>
        <v>0</v>
      </c>
      <c r="AJ153" s="362" t="str">
        <f t="shared" si="67"/>
        <v/>
      </c>
      <c r="AK153" s="108">
        <f t="shared" si="68"/>
        <v>0</v>
      </c>
      <c r="AL153" s="121">
        <f t="shared" si="69"/>
        <v>0</v>
      </c>
      <c r="AM153" s="121" t="str">
        <f t="shared" si="70"/>
        <v/>
      </c>
      <c r="AN153" s="121" t="str">
        <f t="shared" si="71"/>
        <v/>
      </c>
      <c r="AO153" s="108"/>
      <c r="AP153" s="104"/>
      <c r="AQ153" s="104"/>
      <c r="AR153" s="104"/>
      <c r="AS153" s="54"/>
      <c r="AT153" s="54"/>
      <c r="AU153" s="60" t="str">
        <f t="shared" si="72"/>
        <v/>
      </c>
      <c r="AV153" s="123">
        <f t="shared" si="73"/>
        <v>0</v>
      </c>
      <c r="AW153" s="54"/>
      <c r="AX153" s="54"/>
      <c r="BA153">
        <f t="array" ref="BA153">1</f>
        <v>1</v>
      </c>
      <c r="BB153" s="643"/>
      <c r="BC153" s="643"/>
      <c r="BD153" s="643"/>
      <c r="BE153" s="643"/>
      <c r="BF153" s="574"/>
      <c r="BG153" s="574"/>
      <c r="BH153" s="574"/>
      <c r="BI153" s="574"/>
      <c r="BJ153" s="574"/>
      <c r="BK153" s="574"/>
      <c r="BL153" s="574"/>
      <c r="BM153" s="574"/>
      <c r="BN153" s="574"/>
      <c r="BO153" s="574"/>
      <c r="BP153" s="574"/>
      <c r="BQ153" s="574"/>
      <c r="BR153" s="574"/>
      <c r="BS153" s="574"/>
      <c r="BT153" s="574"/>
      <c r="BU153" s="574"/>
      <c r="BV153" s="574"/>
      <c r="BW153" s="574"/>
      <c r="BX153" s="574"/>
      <c r="BY153" s="574"/>
      <c r="BZ153" s="574"/>
      <c r="CA153" s="574"/>
      <c r="CB153" s="574"/>
      <c r="CC153" s="574"/>
      <c r="CD153" s="574"/>
      <c r="CE153" s="574"/>
      <c r="CF153" s="574"/>
      <c r="CG153" s="574"/>
      <c r="CH153" s="574"/>
      <c r="CI153" s="574"/>
      <c r="CJ153" s="574"/>
    </row>
    <row r="154" spans="1:88" ht="36.75" customHeight="1">
      <c r="A154" s="746"/>
      <c r="B154">
        <f t="shared" si="56"/>
        <v>0</v>
      </c>
      <c r="C154" s="245"/>
      <c r="D154" s="245"/>
      <c r="E154" s="246"/>
      <c r="F154" s="246"/>
      <c r="G154" s="299"/>
      <c r="H154" s="299"/>
      <c r="I154" s="246"/>
      <c r="J154" s="247"/>
      <c r="K154" s="654"/>
      <c r="L154" s="654"/>
      <c r="M154" s="654"/>
      <c r="N154" s="655"/>
      <c r="O154" s="500"/>
      <c r="P154" s="500"/>
      <c r="Q154" s="116" t="str">
        <f>IF(ISERROR(VLOOKUP(O154,'GRADE CONVERSION'!$K$71:$L$88,2,FALSE)),"",VLOOKUP(O154,'GRADE CONVERSION'!$K$71:$L$88,2,FALSE))</f>
        <v/>
      </c>
      <c r="R154" s="641"/>
      <c r="S154" s="246"/>
      <c r="T154" s="641"/>
      <c r="U154" s="507" t="str">
        <f t="shared" si="55"/>
        <v/>
      </c>
      <c r="V154" s="641"/>
      <c r="W154" s="649"/>
      <c r="Y154" s="227">
        <f t="shared" si="57"/>
        <v>0</v>
      </c>
      <c r="Z154" s="95">
        <f t="shared" si="58"/>
        <v>0</v>
      </c>
      <c r="AA154" s="26" t="str">
        <f t="shared" si="59"/>
        <v/>
      </c>
      <c r="AB154" s="117">
        <f t="shared" si="60"/>
        <v>0</v>
      </c>
      <c r="AC154" s="96">
        <f t="shared" si="61"/>
        <v>0</v>
      </c>
      <c r="AD154" s="118" t="str">
        <f t="shared" si="62"/>
        <v>COMPLETE</v>
      </c>
      <c r="AE154" s="119" t="str">
        <f t="shared" si="63"/>
        <v/>
      </c>
      <c r="AF154" s="119" t="str">
        <f>IF(OR(ISERROR(VLOOKUP(L154,'GRADE CONVERSION'!$K$38:$N$55,4,FALSE)*AG154), ISBLANK(L154)), "", VLOOKUP(L154,'GRADE CONVERSION'!$K$38:$N$55,4,FALSE)*AG154)</f>
        <v/>
      </c>
      <c r="AG154" s="119">
        <f t="shared" si="64"/>
        <v>0</v>
      </c>
      <c r="AH154" s="120">
        <f t="shared" si="65"/>
        <v>0</v>
      </c>
      <c r="AI154" s="120">
        <f t="shared" si="66"/>
        <v>0</v>
      </c>
      <c r="AJ154" s="362" t="str">
        <f t="shared" si="67"/>
        <v/>
      </c>
      <c r="AK154" s="108">
        <f t="shared" si="68"/>
        <v>0</v>
      </c>
      <c r="AL154" s="121">
        <f t="shared" si="69"/>
        <v>0</v>
      </c>
      <c r="AM154" s="121" t="str">
        <f t="shared" si="70"/>
        <v/>
      </c>
      <c r="AN154" s="121" t="str">
        <f t="shared" si="71"/>
        <v/>
      </c>
      <c r="AO154" s="108"/>
      <c r="AP154" s="104"/>
      <c r="AQ154" s="104"/>
      <c r="AR154" s="104"/>
      <c r="AS154" s="54"/>
      <c r="AT154" s="54"/>
      <c r="AU154" s="60" t="str">
        <f t="shared" si="72"/>
        <v/>
      </c>
      <c r="AV154" s="123">
        <f t="shared" si="73"/>
        <v>0</v>
      </c>
      <c r="AW154" s="54"/>
      <c r="AX154" s="54"/>
      <c r="BA154">
        <f t="array" ref="BA154">1</f>
        <v>1</v>
      </c>
      <c r="BB154" s="643"/>
      <c r="BC154" s="643"/>
      <c r="BD154" s="643"/>
      <c r="BE154" s="643"/>
      <c r="BF154" s="574"/>
      <c r="BG154" s="574"/>
      <c r="BH154" s="574"/>
      <c r="BI154" s="574"/>
      <c r="BJ154" s="574"/>
      <c r="BK154" s="574"/>
      <c r="BL154" s="574"/>
      <c r="BM154" s="574"/>
      <c r="BN154" s="574"/>
      <c r="BO154" s="574"/>
      <c r="BP154" s="574"/>
      <c r="BQ154" s="574"/>
      <c r="BR154" s="574"/>
      <c r="BS154" s="574"/>
      <c r="BT154" s="574"/>
      <c r="BU154" s="574"/>
      <c r="BV154" s="574"/>
      <c r="BW154" s="574"/>
      <c r="BX154" s="574"/>
      <c r="BY154" s="574"/>
      <c r="BZ154" s="574"/>
      <c r="CA154" s="574"/>
      <c r="CB154" s="574"/>
      <c r="CC154" s="574"/>
      <c r="CD154" s="574"/>
      <c r="CE154" s="574"/>
      <c r="CF154" s="574"/>
      <c r="CG154" s="574"/>
      <c r="CH154" s="574"/>
      <c r="CI154" s="574"/>
      <c r="CJ154" s="574"/>
    </row>
    <row r="155" spans="1:88" ht="36.75" customHeight="1">
      <c r="A155" s="746"/>
      <c r="B155">
        <f t="shared" si="56"/>
        <v>0</v>
      </c>
      <c r="C155" s="245"/>
      <c r="D155" s="245"/>
      <c r="E155" s="246"/>
      <c r="F155" s="246"/>
      <c r="G155" s="299"/>
      <c r="H155" s="299"/>
      <c r="I155" s="246"/>
      <c r="J155" s="247"/>
      <c r="K155" s="654"/>
      <c r="L155" s="654"/>
      <c r="M155" s="654"/>
      <c r="N155" s="655"/>
      <c r="O155" s="500"/>
      <c r="P155" s="500"/>
      <c r="Q155" s="116" t="str">
        <f>IF(ISERROR(VLOOKUP(O155,'GRADE CONVERSION'!$K$71:$L$88,2,FALSE)),"",VLOOKUP(O155,'GRADE CONVERSION'!$K$71:$L$88,2,FALSE))</f>
        <v/>
      </c>
      <c r="R155" s="641"/>
      <c r="S155" s="246"/>
      <c r="T155" s="641"/>
      <c r="U155" s="507" t="str">
        <f t="shared" si="55"/>
        <v/>
      </c>
      <c r="V155" s="641"/>
      <c r="W155" s="649"/>
      <c r="Y155" s="227">
        <f t="shared" si="57"/>
        <v>0</v>
      </c>
      <c r="Z155" s="95">
        <f t="shared" si="58"/>
        <v>0</v>
      </c>
      <c r="AA155" s="26" t="str">
        <f t="shared" si="59"/>
        <v/>
      </c>
      <c r="AB155" s="117">
        <f t="shared" si="60"/>
        <v>0</v>
      </c>
      <c r="AC155" s="96">
        <f t="shared" si="61"/>
        <v>0</v>
      </c>
      <c r="AD155" s="118" t="str">
        <f t="shared" si="62"/>
        <v>COMPLETE</v>
      </c>
      <c r="AE155" s="119" t="str">
        <f t="shared" si="63"/>
        <v/>
      </c>
      <c r="AF155" s="119" t="str">
        <f>IF(OR(ISERROR(VLOOKUP(L155,'GRADE CONVERSION'!$K$38:$N$55,4,FALSE)*AG155), ISBLANK(L155)), "", VLOOKUP(L155,'GRADE CONVERSION'!$K$38:$N$55,4,FALSE)*AG155)</f>
        <v/>
      </c>
      <c r="AG155" s="119">
        <f t="shared" si="64"/>
        <v>0</v>
      </c>
      <c r="AH155" s="120">
        <f t="shared" si="65"/>
        <v>0</v>
      </c>
      <c r="AI155" s="120">
        <f t="shared" si="66"/>
        <v>0</v>
      </c>
      <c r="AJ155" s="362" t="str">
        <f t="shared" si="67"/>
        <v/>
      </c>
      <c r="AK155" s="108">
        <f t="shared" si="68"/>
        <v>0</v>
      </c>
      <c r="AL155" s="121">
        <f t="shared" si="69"/>
        <v>0</v>
      </c>
      <c r="AM155" s="121" t="str">
        <f t="shared" si="70"/>
        <v/>
      </c>
      <c r="AN155" s="121" t="str">
        <f t="shared" si="71"/>
        <v/>
      </c>
      <c r="AO155" s="108"/>
      <c r="AP155" s="104"/>
      <c r="AQ155" s="104"/>
      <c r="AR155" s="104"/>
      <c r="AS155" s="54"/>
      <c r="AT155" s="54"/>
      <c r="AU155" s="60" t="str">
        <f t="shared" si="72"/>
        <v/>
      </c>
      <c r="AV155" s="123">
        <f t="shared" si="73"/>
        <v>0</v>
      </c>
      <c r="AW155" s="54"/>
      <c r="AX155" s="54"/>
      <c r="BA155">
        <f t="array" ref="BA155">1</f>
        <v>1</v>
      </c>
      <c r="BB155" s="643"/>
      <c r="BC155" s="643"/>
      <c r="BD155" s="643"/>
      <c r="BE155" s="643"/>
      <c r="BF155" s="574"/>
      <c r="BG155" s="574"/>
      <c r="BH155" s="574"/>
      <c r="BI155" s="574"/>
      <c r="BJ155" s="574"/>
      <c r="BK155" s="574"/>
      <c r="BL155" s="574"/>
      <c r="BM155" s="574"/>
      <c r="BN155" s="574"/>
      <c r="BO155" s="574"/>
      <c r="BP155" s="574"/>
      <c r="BQ155" s="574"/>
      <c r="BR155" s="574"/>
      <c r="BS155" s="574"/>
      <c r="BT155" s="574"/>
      <c r="BU155" s="574"/>
      <c r="BV155" s="574"/>
      <c r="BW155" s="574"/>
      <c r="BX155" s="574"/>
      <c r="BY155" s="574"/>
      <c r="BZ155" s="574"/>
      <c r="CA155" s="574"/>
      <c r="CB155" s="574"/>
      <c r="CC155" s="574"/>
      <c r="CD155" s="574"/>
      <c r="CE155" s="574"/>
      <c r="CF155" s="574"/>
      <c r="CG155" s="574"/>
      <c r="CH155" s="574"/>
      <c r="CI155" s="574"/>
      <c r="CJ155" s="574"/>
    </row>
    <row r="156" spans="1:88" ht="36.75" customHeight="1">
      <c r="A156" s="746"/>
      <c r="B156">
        <f t="shared" si="56"/>
        <v>0</v>
      </c>
      <c r="C156" s="245"/>
      <c r="D156" s="245"/>
      <c r="E156" s="246"/>
      <c r="F156" s="246"/>
      <c r="G156" s="299"/>
      <c r="H156" s="299"/>
      <c r="I156" s="246"/>
      <c r="J156" s="247"/>
      <c r="K156" s="654"/>
      <c r="L156" s="654"/>
      <c r="M156" s="654"/>
      <c r="N156" s="655"/>
      <c r="O156" s="500"/>
      <c r="P156" s="500"/>
      <c r="Q156" s="116" t="str">
        <f>IF(ISERROR(VLOOKUP(O156,'GRADE CONVERSION'!$K$71:$L$88,2,FALSE)),"",VLOOKUP(O156,'GRADE CONVERSION'!$K$71:$L$88,2,FALSE))</f>
        <v/>
      </c>
      <c r="R156" s="641"/>
      <c r="S156" s="246"/>
      <c r="T156" s="641"/>
      <c r="U156" s="507" t="str">
        <f t="shared" si="55"/>
        <v/>
      </c>
      <c r="V156" s="641"/>
      <c r="W156" s="649"/>
      <c r="Y156" s="227">
        <f t="shared" si="57"/>
        <v>0</v>
      </c>
      <c r="Z156" s="95">
        <f t="shared" si="58"/>
        <v>0</v>
      </c>
      <c r="AA156" s="26" t="str">
        <f t="shared" si="59"/>
        <v/>
      </c>
      <c r="AB156" s="117">
        <f t="shared" si="60"/>
        <v>0</v>
      </c>
      <c r="AC156" s="96">
        <f t="shared" si="61"/>
        <v>0</v>
      </c>
      <c r="AD156" s="118" t="str">
        <f t="shared" si="62"/>
        <v>COMPLETE</v>
      </c>
      <c r="AE156" s="119" t="str">
        <f t="shared" si="63"/>
        <v/>
      </c>
      <c r="AF156" s="119" t="str">
        <f>IF(OR(ISERROR(VLOOKUP(L156,'GRADE CONVERSION'!$K$38:$N$55,4,FALSE)*AG156), ISBLANK(L156)), "", VLOOKUP(L156,'GRADE CONVERSION'!$K$38:$N$55,4,FALSE)*AG156)</f>
        <v/>
      </c>
      <c r="AG156" s="119">
        <f t="shared" si="64"/>
        <v>0</v>
      </c>
      <c r="AH156" s="120">
        <f t="shared" si="65"/>
        <v>0</v>
      </c>
      <c r="AI156" s="120">
        <f t="shared" si="66"/>
        <v>0</v>
      </c>
      <c r="AJ156" s="362" t="str">
        <f t="shared" si="67"/>
        <v/>
      </c>
      <c r="AK156" s="108">
        <f t="shared" si="68"/>
        <v>0</v>
      </c>
      <c r="AL156" s="121">
        <f t="shared" si="69"/>
        <v>0</v>
      </c>
      <c r="AM156" s="121" t="str">
        <f t="shared" si="70"/>
        <v/>
      </c>
      <c r="AN156" s="121" t="str">
        <f t="shared" si="71"/>
        <v/>
      </c>
      <c r="AO156" s="108"/>
      <c r="AP156" s="104"/>
      <c r="AQ156" s="104"/>
      <c r="AR156" s="104"/>
      <c r="AS156" s="54"/>
      <c r="AT156" s="54"/>
      <c r="AU156" s="60" t="str">
        <f t="shared" si="72"/>
        <v/>
      </c>
      <c r="AV156" s="123">
        <f t="shared" si="73"/>
        <v>0</v>
      </c>
      <c r="AW156" s="54"/>
      <c r="AX156" s="54"/>
      <c r="BA156">
        <f t="array" ref="BA156">1</f>
        <v>1</v>
      </c>
      <c r="BB156" s="643"/>
      <c r="BC156" s="643"/>
      <c r="BD156" s="643"/>
      <c r="BE156" s="643"/>
      <c r="BF156" s="574"/>
      <c r="BG156" s="574"/>
      <c r="BH156" s="574"/>
      <c r="BI156" s="574"/>
      <c r="BJ156" s="574"/>
      <c r="BK156" s="574"/>
      <c r="BL156" s="574"/>
      <c r="BM156" s="574"/>
      <c r="BN156" s="574"/>
      <c r="BO156" s="574"/>
      <c r="BP156" s="574"/>
      <c r="BQ156" s="574"/>
      <c r="BR156" s="574"/>
      <c r="BS156" s="574"/>
      <c r="BT156" s="574"/>
      <c r="BU156" s="574"/>
      <c r="BV156" s="574"/>
      <c r="BW156" s="574"/>
      <c r="BX156" s="574"/>
      <c r="BY156" s="574"/>
      <c r="BZ156" s="574"/>
      <c r="CA156" s="574"/>
      <c r="CB156" s="574"/>
      <c r="CC156" s="574"/>
      <c r="CD156" s="574"/>
      <c r="CE156" s="574"/>
      <c r="CF156" s="574"/>
      <c r="CG156" s="574"/>
      <c r="CH156" s="574"/>
      <c r="CI156" s="574"/>
      <c r="CJ156" s="574"/>
    </row>
    <row r="157" spans="1:88" ht="36.75" customHeight="1">
      <c r="A157" s="746"/>
      <c r="B157">
        <f t="shared" si="56"/>
        <v>0</v>
      </c>
      <c r="C157" s="245"/>
      <c r="D157" s="245"/>
      <c r="E157" s="246"/>
      <c r="F157" s="246"/>
      <c r="G157" s="299"/>
      <c r="H157" s="299"/>
      <c r="I157" s="246"/>
      <c r="J157" s="247"/>
      <c r="K157" s="654"/>
      <c r="L157" s="654"/>
      <c r="M157" s="654"/>
      <c r="N157" s="655"/>
      <c r="O157" s="500"/>
      <c r="P157" s="500"/>
      <c r="Q157" s="116" t="str">
        <f>IF(ISERROR(VLOOKUP(O157,'GRADE CONVERSION'!$K$71:$L$88,2,FALSE)),"",VLOOKUP(O157,'GRADE CONVERSION'!$K$71:$L$88,2,FALSE))</f>
        <v/>
      </c>
      <c r="R157" s="641"/>
      <c r="S157" s="246"/>
      <c r="T157" s="641"/>
      <c r="U157" s="507" t="str">
        <f t="shared" si="55"/>
        <v/>
      </c>
      <c r="V157" s="641"/>
      <c r="W157" s="649"/>
      <c r="Y157" s="227">
        <f t="shared" si="57"/>
        <v>0</v>
      </c>
      <c r="Z157" s="95">
        <f t="shared" si="58"/>
        <v>0</v>
      </c>
      <c r="AA157" s="26" t="str">
        <f t="shared" si="59"/>
        <v/>
      </c>
      <c r="AB157" s="117">
        <f t="shared" si="60"/>
        <v>0</v>
      </c>
      <c r="AC157" s="96">
        <f t="shared" si="61"/>
        <v>0</v>
      </c>
      <c r="AD157" s="118" t="str">
        <f t="shared" si="62"/>
        <v>COMPLETE</v>
      </c>
      <c r="AE157" s="119" t="str">
        <f t="shared" si="63"/>
        <v/>
      </c>
      <c r="AF157" s="119" t="str">
        <f>IF(OR(ISERROR(VLOOKUP(L157,'GRADE CONVERSION'!$K$38:$N$55,4,FALSE)*AG157), ISBLANK(L157)), "", VLOOKUP(L157,'GRADE CONVERSION'!$K$38:$N$55,4,FALSE)*AG157)</f>
        <v/>
      </c>
      <c r="AG157" s="119">
        <f t="shared" si="64"/>
        <v>0</v>
      </c>
      <c r="AH157" s="120">
        <f t="shared" si="65"/>
        <v>0</v>
      </c>
      <c r="AI157" s="120">
        <f t="shared" si="66"/>
        <v>0</v>
      </c>
      <c r="AJ157" s="362" t="str">
        <f t="shared" si="67"/>
        <v/>
      </c>
      <c r="AK157" s="108">
        <f t="shared" si="68"/>
        <v>0</v>
      </c>
      <c r="AL157" s="121">
        <f t="shared" si="69"/>
        <v>0</v>
      </c>
      <c r="AM157" s="121" t="str">
        <f t="shared" si="70"/>
        <v/>
      </c>
      <c r="AN157" s="121" t="str">
        <f t="shared" si="71"/>
        <v/>
      </c>
      <c r="AO157" s="108"/>
      <c r="AP157" s="104"/>
      <c r="AQ157" s="104"/>
      <c r="AR157" s="104"/>
      <c r="AS157" s="54"/>
      <c r="AT157" s="54"/>
      <c r="AU157" s="60" t="str">
        <f t="shared" si="72"/>
        <v/>
      </c>
      <c r="AV157" s="123">
        <f t="shared" si="73"/>
        <v>0</v>
      </c>
      <c r="AW157" s="54"/>
      <c r="AX157" s="54"/>
      <c r="BA157">
        <f t="array" ref="BA157">1</f>
        <v>1</v>
      </c>
      <c r="BB157" s="643"/>
      <c r="BC157" s="643"/>
      <c r="BD157" s="643"/>
      <c r="BE157" s="643"/>
      <c r="BF157" s="574"/>
      <c r="BG157" s="574"/>
      <c r="BH157" s="574"/>
      <c r="BI157" s="574"/>
      <c r="BJ157" s="574"/>
      <c r="BK157" s="574"/>
      <c r="BL157" s="574"/>
      <c r="BM157" s="574"/>
      <c r="BN157" s="574"/>
      <c r="BO157" s="574"/>
      <c r="BP157" s="574"/>
      <c r="BQ157" s="574"/>
      <c r="BR157" s="574"/>
      <c r="BS157" s="574"/>
      <c r="BT157" s="574"/>
      <c r="BU157" s="574"/>
      <c r="BV157" s="574"/>
      <c r="BW157" s="574"/>
      <c r="BX157" s="574"/>
      <c r="BY157" s="574"/>
      <c r="BZ157" s="574"/>
      <c r="CA157" s="574"/>
      <c r="CB157" s="574"/>
      <c r="CC157" s="574"/>
      <c r="CD157" s="574"/>
      <c r="CE157" s="574"/>
      <c r="CF157" s="574"/>
      <c r="CG157" s="574"/>
      <c r="CH157" s="574"/>
      <c r="CI157" s="574"/>
      <c r="CJ157" s="574"/>
    </row>
    <row r="158" spans="1:88" ht="36.75" customHeight="1">
      <c r="A158" s="746"/>
      <c r="B158">
        <f t="shared" si="56"/>
        <v>0</v>
      </c>
      <c r="C158" s="245"/>
      <c r="D158" s="245"/>
      <c r="E158" s="246"/>
      <c r="F158" s="246"/>
      <c r="G158" s="299"/>
      <c r="H158" s="299"/>
      <c r="I158" s="246"/>
      <c r="J158" s="247"/>
      <c r="K158" s="654"/>
      <c r="L158" s="654"/>
      <c r="M158" s="654"/>
      <c r="N158" s="655"/>
      <c r="O158" s="500"/>
      <c r="P158" s="500"/>
      <c r="Q158" s="116" t="str">
        <f>IF(ISERROR(VLOOKUP(O158,'GRADE CONVERSION'!$K$71:$L$88,2,FALSE)),"",VLOOKUP(O158,'GRADE CONVERSION'!$K$71:$L$88,2,FALSE))</f>
        <v/>
      </c>
      <c r="R158" s="641"/>
      <c r="S158" s="246"/>
      <c r="T158" s="641"/>
      <c r="U158" s="507" t="str">
        <f t="shared" si="55"/>
        <v/>
      </c>
      <c r="V158" s="641"/>
      <c r="W158" s="649"/>
      <c r="Y158" s="227">
        <f t="shared" si="57"/>
        <v>0</v>
      </c>
      <c r="Z158" s="95">
        <f t="shared" si="58"/>
        <v>0</v>
      </c>
      <c r="AA158" s="26" t="str">
        <f t="shared" si="59"/>
        <v/>
      </c>
      <c r="AB158" s="117">
        <f t="shared" si="60"/>
        <v>0</v>
      </c>
      <c r="AC158" s="96">
        <f t="shared" si="61"/>
        <v>0</v>
      </c>
      <c r="AD158" s="118" t="str">
        <f t="shared" si="62"/>
        <v>COMPLETE</v>
      </c>
      <c r="AE158" s="119" t="str">
        <f t="shared" si="63"/>
        <v/>
      </c>
      <c r="AF158" s="119" t="str">
        <f>IF(OR(ISERROR(VLOOKUP(L158,'GRADE CONVERSION'!$K$38:$N$55,4,FALSE)*AG158), ISBLANK(L158)), "", VLOOKUP(L158,'GRADE CONVERSION'!$K$38:$N$55,4,FALSE)*AG158)</f>
        <v/>
      </c>
      <c r="AG158" s="119">
        <f t="shared" si="64"/>
        <v>0</v>
      </c>
      <c r="AH158" s="120">
        <f t="shared" si="65"/>
        <v>0</v>
      </c>
      <c r="AI158" s="120">
        <f t="shared" si="66"/>
        <v>0</v>
      </c>
      <c r="AJ158" s="362" t="str">
        <f t="shared" si="67"/>
        <v/>
      </c>
      <c r="AK158" s="108">
        <f t="shared" si="68"/>
        <v>0</v>
      </c>
      <c r="AL158" s="121">
        <f t="shared" si="69"/>
        <v>0</v>
      </c>
      <c r="AM158" s="121" t="str">
        <f t="shared" si="70"/>
        <v/>
      </c>
      <c r="AN158" s="121" t="str">
        <f t="shared" si="71"/>
        <v/>
      </c>
      <c r="AO158" s="108"/>
      <c r="AP158" s="104"/>
      <c r="AQ158" s="104"/>
      <c r="AR158" s="104"/>
      <c r="AS158" s="54"/>
      <c r="AT158" s="54"/>
      <c r="AU158" s="60" t="str">
        <f t="shared" si="72"/>
        <v/>
      </c>
      <c r="AV158" s="123">
        <f t="shared" si="73"/>
        <v>0</v>
      </c>
      <c r="AW158" s="54"/>
      <c r="AX158" s="54"/>
      <c r="BA158">
        <f t="array" ref="BA158">1</f>
        <v>1</v>
      </c>
      <c r="BB158" s="643"/>
      <c r="BC158" s="643"/>
      <c r="BD158" s="643"/>
      <c r="BE158" s="643"/>
      <c r="BF158" s="574"/>
      <c r="BG158" s="574"/>
      <c r="BH158" s="574"/>
      <c r="BI158" s="574"/>
      <c r="BJ158" s="574"/>
      <c r="BK158" s="574"/>
      <c r="BL158" s="574"/>
      <c r="BM158" s="574"/>
      <c r="BN158" s="574"/>
      <c r="BO158" s="574"/>
      <c r="BP158" s="574"/>
      <c r="BQ158" s="574"/>
      <c r="BR158" s="574"/>
      <c r="BS158" s="574"/>
      <c r="BT158" s="574"/>
      <c r="BU158" s="574"/>
      <c r="BV158" s="574"/>
      <c r="BW158" s="574"/>
      <c r="BX158" s="574"/>
      <c r="BY158" s="574"/>
      <c r="BZ158" s="574"/>
      <c r="CA158" s="574"/>
      <c r="CB158" s="574"/>
      <c r="CC158" s="574"/>
      <c r="CD158" s="574"/>
      <c r="CE158" s="574"/>
      <c r="CF158" s="574"/>
      <c r="CG158" s="574"/>
      <c r="CH158" s="574"/>
      <c r="CI158" s="574"/>
      <c r="CJ158" s="574"/>
    </row>
    <row r="159" spans="1:88" ht="36.75" customHeight="1">
      <c r="A159" s="746"/>
      <c r="B159">
        <f t="shared" si="56"/>
        <v>0</v>
      </c>
      <c r="C159" s="245"/>
      <c r="D159" s="245"/>
      <c r="E159" s="246"/>
      <c r="F159" s="246"/>
      <c r="G159" s="299"/>
      <c r="H159" s="299"/>
      <c r="I159" s="246"/>
      <c r="J159" s="247"/>
      <c r="K159" s="654"/>
      <c r="L159" s="654"/>
      <c r="M159" s="654"/>
      <c r="N159" s="655"/>
      <c r="O159" s="500"/>
      <c r="P159" s="500"/>
      <c r="Q159" s="116" t="str">
        <f>IF(ISERROR(VLOOKUP(O159,'GRADE CONVERSION'!$K$71:$L$88,2,FALSE)),"",VLOOKUP(O159,'GRADE CONVERSION'!$K$71:$L$88,2,FALSE))</f>
        <v/>
      </c>
      <c r="R159" s="641"/>
      <c r="S159" s="246"/>
      <c r="T159" s="641"/>
      <c r="U159" s="507" t="str">
        <f t="shared" si="55"/>
        <v/>
      </c>
      <c r="V159" s="641"/>
      <c r="W159" s="649"/>
      <c r="Y159" s="227">
        <f t="shared" si="57"/>
        <v>0</v>
      </c>
      <c r="Z159" s="95">
        <f t="shared" si="58"/>
        <v>0</v>
      </c>
      <c r="AA159" s="26" t="str">
        <f t="shared" si="59"/>
        <v/>
      </c>
      <c r="AB159" s="117">
        <f t="shared" si="60"/>
        <v>0</v>
      </c>
      <c r="AC159" s="96">
        <f t="shared" si="61"/>
        <v>0</v>
      </c>
      <c r="AD159" s="118" t="str">
        <f t="shared" si="62"/>
        <v>COMPLETE</v>
      </c>
      <c r="AE159" s="119" t="str">
        <f t="shared" si="63"/>
        <v/>
      </c>
      <c r="AF159" s="119" t="str">
        <f>IF(OR(ISERROR(VLOOKUP(L159,'GRADE CONVERSION'!$K$38:$N$55,4,FALSE)*AG159), ISBLANK(L159)), "", VLOOKUP(L159,'GRADE CONVERSION'!$K$38:$N$55,4,FALSE)*AG159)</f>
        <v/>
      </c>
      <c r="AG159" s="119">
        <f t="shared" si="64"/>
        <v>0</v>
      </c>
      <c r="AH159" s="120">
        <f t="shared" si="65"/>
        <v>0</v>
      </c>
      <c r="AI159" s="120">
        <f t="shared" si="66"/>
        <v>0</v>
      </c>
      <c r="AJ159" s="362" t="str">
        <f t="shared" si="67"/>
        <v/>
      </c>
      <c r="AK159" s="108">
        <f t="shared" si="68"/>
        <v>0</v>
      </c>
      <c r="AL159" s="121">
        <f t="shared" si="69"/>
        <v>0</v>
      </c>
      <c r="AM159" s="121" t="str">
        <f t="shared" si="70"/>
        <v/>
      </c>
      <c r="AN159" s="121" t="str">
        <f t="shared" si="71"/>
        <v/>
      </c>
      <c r="AO159" s="108"/>
      <c r="AP159" s="104"/>
      <c r="AQ159" s="104"/>
      <c r="AR159" s="104"/>
      <c r="AS159" s="54"/>
      <c r="AT159" s="54"/>
      <c r="AU159" s="60" t="str">
        <f t="shared" si="72"/>
        <v/>
      </c>
      <c r="AV159" s="123">
        <f t="shared" si="73"/>
        <v>0</v>
      </c>
      <c r="AW159" s="54"/>
      <c r="AX159" s="54"/>
      <c r="BA159">
        <f t="array" ref="BA159">1</f>
        <v>1</v>
      </c>
      <c r="BB159" s="643"/>
      <c r="BC159" s="643"/>
      <c r="BD159" s="643"/>
      <c r="BE159" s="643"/>
      <c r="BF159" s="574"/>
      <c r="BG159" s="574"/>
      <c r="BH159" s="574"/>
      <c r="BI159" s="574"/>
      <c r="BJ159" s="574"/>
      <c r="BK159" s="574"/>
      <c r="BL159" s="574"/>
      <c r="BM159" s="574"/>
      <c r="BN159" s="574"/>
      <c r="BO159" s="574"/>
      <c r="BP159" s="574"/>
      <c r="BQ159" s="574"/>
      <c r="BR159" s="574"/>
      <c r="BS159" s="574"/>
      <c r="BT159" s="574"/>
      <c r="BU159" s="574"/>
      <c r="BV159" s="574"/>
      <c r="BW159" s="574"/>
      <c r="BX159" s="574"/>
      <c r="BY159" s="574"/>
      <c r="BZ159" s="574"/>
      <c r="CA159" s="574"/>
      <c r="CB159" s="574"/>
      <c r="CC159" s="574"/>
      <c r="CD159" s="574"/>
      <c r="CE159" s="574"/>
      <c r="CF159" s="574"/>
      <c r="CG159" s="574"/>
      <c r="CH159" s="574"/>
      <c r="CI159" s="574"/>
      <c r="CJ159" s="574"/>
    </row>
    <row r="160" spans="1:88" ht="36.75" customHeight="1">
      <c r="A160" s="746"/>
      <c r="B160">
        <f t="shared" si="56"/>
        <v>0</v>
      </c>
      <c r="C160" s="245"/>
      <c r="D160" s="245"/>
      <c r="E160" s="246"/>
      <c r="F160" s="246"/>
      <c r="G160" s="299"/>
      <c r="H160" s="299"/>
      <c r="I160" s="246"/>
      <c r="J160" s="247"/>
      <c r="K160" s="654"/>
      <c r="L160" s="654"/>
      <c r="M160" s="654"/>
      <c r="N160" s="655"/>
      <c r="O160" s="500"/>
      <c r="P160" s="500"/>
      <c r="Q160" s="116" t="str">
        <f>IF(ISERROR(VLOOKUP(O160,'GRADE CONVERSION'!$K$71:$L$88,2,FALSE)),"",VLOOKUP(O160,'GRADE CONVERSION'!$K$71:$L$88,2,FALSE))</f>
        <v/>
      </c>
      <c r="R160" s="641"/>
      <c r="S160" s="246"/>
      <c r="T160" s="641"/>
      <c r="U160" s="507" t="str">
        <f t="shared" si="55"/>
        <v/>
      </c>
      <c r="V160" s="641"/>
      <c r="W160" s="649"/>
      <c r="Y160" s="227">
        <f t="shared" si="57"/>
        <v>0</v>
      </c>
      <c r="Z160" s="95">
        <f t="shared" si="58"/>
        <v>0</v>
      </c>
      <c r="AA160" s="26" t="str">
        <f t="shared" si="59"/>
        <v/>
      </c>
      <c r="AB160" s="117">
        <f t="shared" si="60"/>
        <v>0</v>
      </c>
      <c r="AC160" s="96">
        <f t="shared" si="61"/>
        <v>0</v>
      </c>
      <c r="AD160" s="118" t="str">
        <f t="shared" si="62"/>
        <v>COMPLETE</v>
      </c>
      <c r="AE160" s="119" t="str">
        <f t="shared" si="63"/>
        <v/>
      </c>
      <c r="AF160" s="119" t="str">
        <f>IF(OR(ISERROR(VLOOKUP(L160,'GRADE CONVERSION'!$K$38:$N$55,4,FALSE)*AG160), ISBLANK(L160)), "", VLOOKUP(L160,'GRADE CONVERSION'!$K$38:$N$55,4,FALSE)*AG160)</f>
        <v/>
      </c>
      <c r="AG160" s="119">
        <f t="shared" si="64"/>
        <v>0</v>
      </c>
      <c r="AH160" s="120">
        <f t="shared" si="65"/>
        <v>0</v>
      </c>
      <c r="AI160" s="120">
        <f t="shared" si="66"/>
        <v>0</v>
      </c>
      <c r="AJ160" s="362" t="str">
        <f t="shared" si="67"/>
        <v/>
      </c>
      <c r="AK160" s="108">
        <f t="shared" si="68"/>
        <v>0</v>
      </c>
      <c r="AL160" s="121">
        <f t="shared" si="69"/>
        <v>0</v>
      </c>
      <c r="AM160" s="121" t="str">
        <f t="shared" si="70"/>
        <v/>
      </c>
      <c r="AN160" s="121" t="str">
        <f t="shared" si="71"/>
        <v/>
      </c>
      <c r="AO160" s="108"/>
      <c r="AP160" s="104"/>
      <c r="AQ160" s="104"/>
      <c r="AR160" s="104"/>
      <c r="AS160" s="54"/>
      <c r="AT160" s="54"/>
      <c r="AU160" s="60" t="str">
        <f t="shared" si="72"/>
        <v/>
      </c>
      <c r="AV160" s="123">
        <f t="shared" si="73"/>
        <v>0</v>
      </c>
      <c r="AW160" s="54"/>
      <c r="AX160" s="54"/>
      <c r="BA160">
        <f t="array" ref="BA160:BA183">1</f>
        <v>1</v>
      </c>
      <c r="BB160" s="643"/>
      <c r="BC160" s="643"/>
      <c r="BD160" s="643"/>
      <c r="BE160" s="643"/>
      <c r="BF160" s="574"/>
      <c r="BG160" s="574"/>
      <c r="BH160" s="574"/>
      <c r="BI160" s="574"/>
      <c r="BJ160" s="574"/>
      <c r="BK160" s="574"/>
      <c r="BL160" s="574"/>
      <c r="BM160" s="574"/>
      <c r="BN160" s="574"/>
      <c r="BO160" s="574"/>
      <c r="BP160" s="574"/>
      <c r="BQ160" s="574"/>
      <c r="BR160" s="574"/>
      <c r="BS160" s="574"/>
      <c r="BT160" s="574"/>
      <c r="BU160" s="574"/>
      <c r="BV160" s="574"/>
      <c r="BW160" s="574"/>
      <c r="BX160" s="574"/>
      <c r="BY160" s="574"/>
      <c r="BZ160" s="574"/>
      <c r="CA160" s="574"/>
      <c r="CB160" s="574"/>
      <c r="CC160" s="574"/>
      <c r="CD160" s="574"/>
      <c r="CE160" s="574"/>
      <c r="CF160" s="574"/>
      <c r="CG160" s="574"/>
      <c r="CH160" s="574"/>
      <c r="CI160" s="574"/>
      <c r="CJ160" s="574"/>
    </row>
    <row r="161" spans="1:88" ht="36.75" customHeight="1">
      <c r="A161" s="746"/>
      <c r="B161">
        <f t="shared" si="56"/>
        <v>0</v>
      </c>
      <c r="C161" s="245"/>
      <c r="D161" s="245"/>
      <c r="E161" s="246"/>
      <c r="F161" s="246"/>
      <c r="G161" s="299"/>
      <c r="H161" s="299"/>
      <c r="I161" s="246"/>
      <c r="J161" s="247"/>
      <c r="K161" s="654"/>
      <c r="L161" s="654"/>
      <c r="M161" s="654"/>
      <c r="N161" s="655"/>
      <c r="O161" s="500"/>
      <c r="P161" s="500"/>
      <c r="Q161" s="116" t="str">
        <f>IF(ISERROR(VLOOKUP(O161,'GRADE CONVERSION'!$K$71:$L$88,2,FALSE)),"",VLOOKUP(O161,'GRADE CONVERSION'!$K$71:$L$88,2,FALSE))</f>
        <v/>
      </c>
      <c r="R161" s="641"/>
      <c r="S161" s="246"/>
      <c r="T161" s="641"/>
      <c r="U161" s="507" t="str">
        <f t="shared" si="55"/>
        <v/>
      </c>
      <c r="V161" s="641"/>
      <c r="W161" s="649"/>
      <c r="Y161" s="227">
        <f t="shared" si="57"/>
        <v>0</v>
      </c>
      <c r="Z161" s="95">
        <f t="shared" si="58"/>
        <v>0</v>
      </c>
      <c r="AA161" s="26" t="str">
        <f t="shared" si="59"/>
        <v/>
      </c>
      <c r="AB161" s="117">
        <f t="shared" si="60"/>
        <v>0</v>
      </c>
      <c r="AC161" s="96">
        <f t="shared" si="61"/>
        <v>0</v>
      </c>
      <c r="AD161" s="118" t="str">
        <f t="shared" si="62"/>
        <v>COMPLETE</v>
      </c>
      <c r="AE161" s="119" t="str">
        <f t="shared" si="63"/>
        <v/>
      </c>
      <c r="AF161" s="119" t="str">
        <f>IF(OR(ISERROR(VLOOKUP(L161,'GRADE CONVERSION'!$K$38:$N$55,4,FALSE)*AG161), ISBLANK(L161)), "", VLOOKUP(L161,'GRADE CONVERSION'!$K$38:$N$55,4,FALSE)*AG161)</f>
        <v/>
      </c>
      <c r="AG161" s="119">
        <f t="shared" si="64"/>
        <v>0</v>
      </c>
      <c r="AH161" s="120">
        <f t="shared" si="65"/>
        <v>0</v>
      </c>
      <c r="AI161" s="120">
        <f t="shared" si="66"/>
        <v>0</v>
      </c>
      <c r="AJ161" s="362" t="str">
        <f t="shared" si="67"/>
        <v/>
      </c>
      <c r="AK161" s="108">
        <f t="shared" si="68"/>
        <v>0</v>
      </c>
      <c r="AL161" s="121">
        <f t="shared" si="69"/>
        <v>0</v>
      </c>
      <c r="AM161" s="121" t="str">
        <f t="shared" si="70"/>
        <v/>
      </c>
      <c r="AN161" s="121" t="str">
        <f t="shared" si="71"/>
        <v/>
      </c>
      <c r="AO161" s="108"/>
      <c r="AP161" s="104"/>
      <c r="AQ161" s="104"/>
      <c r="AR161" s="104"/>
      <c r="AS161" s="54"/>
      <c r="AT161" s="54"/>
      <c r="AU161" s="60" t="str">
        <f t="shared" si="72"/>
        <v/>
      </c>
      <c r="AV161" s="123">
        <f t="shared" si="73"/>
        <v>0</v>
      </c>
      <c r="AW161" s="54"/>
      <c r="AX161" s="54"/>
      <c r="BA161">
        <v>1</v>
      </c>
      <c r="BB161" s="643"/>
      <c r="BC161" s="643"/>
      <c r="BD161" s="643"/>
      <c r="BE161" s="643"/>
      <c r="BF161" s="574"/>
      <c r="BG161" s="574"/>
      <c r="BH161" s="574"/>
      <c r="BI161" s="574"/>
      <c r="BJ161" s="574"/>
      <c r="BK161" s="574"/>
      <c r="BL161" s="574"/>
      <c r="BM161" s="574"/>
      <c r="BN161" s="574"/>
      <c r="BO161" s="574"/>
      <c r="BP161" s="574"/>
      <c r="BQ161" s="574"/>
      <c r="BR161" s="574"/>
      <c r="BS161" s="574"/>
      <c r="BT161" s="574"/>
      <c r="BU161" s="574"/>
      <c r="BV161" s="574"/>
      <c r="BW161" s="574"/>
      <c r="BX161" s="574"/>
      <c r="BY161" s="574"/>
      <c r="BZ161" s="574"/>
      <c r="CA161" s="574"/>
      <c r="CB161" s="574"/>
      <c r="CC161" s="574"/>
      <c r="CD161" s="574"/>
      <c r="CE161" s="574"/>
      <c r="CF161" s="574"/>
      <c r="CG161" s="574"/>
      <c r="CH161" s="574"/>
      <c r="CI161" s="574"/>
      <c r="CJ161" s="574"/>
    </row>
    <row r="162" spans="1:88" ht="36.75" customHeight="1">
      <c r="A162" s="746"/>
      <c r="B162">
        <f t="shared" si="56"/>
        <v>0</v>
      </c>
      <c r="C162" s="245"/>
      <c r="D162" s="245"/>
      <c r="E162" s="246"/>
      <c r="F162" s="246"/>
      <c r="G162" s="299"/>
      <c r="H162" s="299"/>
      <c r="I162" s="246"/>
      <c r="J162" s="247"/>
      <c r="K162" s="654"/>
      <c r="L162" s="654"/>
      <c r="M162" s="654"/>
      <c r="N162" s="655"/>
      <c r="O162" s="500"/>
      <c r="P162" s="500"/>
      <c r="Q162" s="116" t="str">
        <f>IF(ISERROR(VLOOKUP(O162,'GRADE CONVERSION'!$K$71:$L$88,2,FALSE)),"",VLOOKUP(O162,'GRADE CONVERSION'!$K$71:$L$88,2,FALSE))</f>
        <v/>
      </c>
      <c r="R162" s="641"/>
      <c r="S162" s="246"/>
      <c r="T162" s="641"/>
      <c r="U162" s="507" t="str">
        <f t="shared" si="55"/>
        <v/>
      </c>
      <c r="V162" s="641"/>
      <c r="W162" s="649"/>
      <c r="Y162" s="227">
        <f t="shared" si="57"/>
        <v>0</v>
      </c>
      <c r="Z162" s="95">
        <f t="shared" si="58"/>
        <v>0</v>
      </c>
      <c r="AA162" s="26" t="str">
        <f t="shared" si="59"/>
        <v/>
      </c>
      <c r="AB162" s="117">
        <f t="shared" si="60"/>
        <v>0</v>
      </c>
      <c r="AC162" s="96">
        <f t="shared" si="61"/>
        <v>0</v>
      </c>
      <c r="AD162" s="118" t="str">
        <f t="shared" si="62"/>
        <v>COMPLETE</v>
      </c>
      <c r="AE162" s="119" t="str">
        <f t="shared" si="63"/>
        <v/>
      </c>
      <c r="AF162" s="119" t="str">
        <f>IF(OR(ISERROR(VLOOKUP(L162,'GRADE CONVERSION'!$K$38:$N$55,4,FALSE)*AG162), ISBLANK(L162)), "", VLOOKUP(L162,'GRADE CONVERSION'!$K$38:$N$55,4,FALSE)*AG162)</f>
        <v/>
      </c>
      <c r="AG162" s="119">
        <f t="shared" si="64"/>
        <v>0</v>
      </c>
      <c r="AH162" s="120">
        <f t="shared" si="65"/>
        <v>0</v>
      </c>
      <c r="AI162" s="120">
        <f t="shared" si="66"/>
        <v>0</v>
      </c>
      <c r="AJ162" s="362" t="str">
        <f t="shared" si="67"/>
        <v/>
      </c>
      <c r="AK162" s="108">
        <f t="shared" si="68"/>
        <v>0</v>
      </c>
      <c r="AL162" s="121">
        <f t="shared" si="69"/>
        <v>0</v>
      </c>
      <c r="AM162" s="121" t="str">
        <f t="shared" si="70"/>
        <v/>
      </c>
      <c r="AN162" s="121" t="str">
        <f t="shared" si="71"/>
        <v/>
      </c>
      <c r="AO162" s="108"/>
      <c r="AP162" s="104"/>
      <c r="AQ162" s="104"/>
      <c r="AR162" s="104"/>
      <c r="AS162" s="54"/>
      <c r="AT162" s="54"/>
      <c r="AU162" s="60" t="str">
        <f t="shared" si="72"/>
        <v/>
      </c>
      <c r="AV162" s="123">
        <f t="shared" si="73"/>
        <v>0</v>
      </c>
      <c r="AW162" s="54"/>
      <c r="AX162" s="54"/>
      <c r="BA162">
        <v>1</v>
      </c>
      <c r="BB162" s="643"/>
      <c r="BC162" s="643"/>
      <c r="BD162" s="643"/>
      <c r="BE162" s="643"/>
      <c r="BF162" s="574"/>
      <c r="BG162" s="574"/>
      <c r="BH162" s="574"/>
      <c r="BI162" s="574"/>
      <c r="BJ162" s="574"/>
      <c r="BK162" s="574"/>
      <c r="BL162" s="574"/>
      <c r="BM162" s="574"/>
      <c r="BN162" s="574"/>
      <c r="BO162" s="574"/>
      <c r="BP162" s="574"/>
      <c r="BQ162" s="574"/>
      <c r="BR162" s="574"/>
      <c r="BS162" s="574"/>
      <c r="BT162" s="574"/>
      <c r="BU162" s="574"/>
      <c r="BV162" s="574"/>
      <c r="BW162" s="574"/>
      <c r="BX162" s="574"/>
      <c r="BY162" s="574"/>
      <c r="BZ162" s="574"/>
      <c r="CA162" s="574"/>
      <c r="CB162" s="574"/>
      <c r="CC162" s="574"/>
      <c r="CD162" s="574"/>
      <c r="CE162" s="574"/>
      <c r="CF162" s="574"/>
      <c r="CG162" s="574"/>
      <c r="CH162" s="574"/>
      <c r="CI162" s="574"/>
      <c r="CJ162" s="574"/>
    </row>
    <row r="163" spans="1:88" ht="36.75" customHeight="1">
      <c r="A163" s="746"/>
      <c r="B163">
        <f t="shared" si="56"/>
        <v>0</v>
      </c>
      <c r="C163" s="245"/>
      <c r="D163" s="245"/>
      <c r="E163" s="246"/>
      <c r="F163" s="246"/>
      <c r="G163" s="299"/>
      <c r="H163" s="299"/>
      <c r="I163" s="246"/>
      <c r="J163" s="247"/>
      <c r="K163" s="654"/>
      <c r="L163" s="654"/>
      <c r="M163" s="654"/>
      <c r="N163" s="655"/>
      <c r="O163" s="500"/>
      <c r="P163" s="500"/>
      <c r="Q163" s="116" t="str">
        <f>IF(ISERROR(VLOOKUP(O163,'GRADE CONVERSION'!$K$71:$L$88,2,FALSE)),"",VLOOKUP(O163,'GRADE CONVERSION'!$K$71:$L$88,2,FALSE))</f>
        <v/>
      </c>
      <c r="R163" s="641"/>
      <c r="S163" s="246"/>
      <c r="T163" s="641"/>
      <c r="U163" s="507" t="str">
        <f t="shared" si="55"/>
        <v/>
      </c>
      <c r="V163" s="641"/>
      <c r="W163" s="649"/>
      <c r="Y163" s="227">
        <f t="shared" si="57"/>
        <v>0</v>
      </c>
      <c r="Z163" s="95">
        <f t="shared" si="58"/>
        <v>0</v>
      </c>
      <c r="AA163" s="26" t="str">
        <f t="shared" si="59"/>
        <v/>
      </c>
      <c r="AB163" s="117">
        <f t="shared" si="60"/>
        <v>0</v>
      </c>
      <c r="AC163" s="96">
        <f t="shared" si="61"/>
        <v>0</v>
      </c>
      <c r="AD163" s="118" t="str">
        <f t="shared" si="62"/>
        <v>COMPLETE</v>
      </c>
      <c r="AE163" s="119" t="str">
        <f t="shared" si="63"/>
        <v/>
      </c>
      <c r="AF163" s="119" t="str">
        <f>IF(OR(ISERROR(VLOOKUP(L163,'GRADE CONVERSION'!$K$38:$N$55,4,FALSE)*AG163), ISBLANK(L163)), "", VLOOKUP(L163,'GRADE CONVERSION'!$K$38:$N$55,4,FALSE)*AG163)</f>
        <v/>
      </c>
      <c r="AG163" s="119">
        <f t="shared" si="64"/>
        <v>0</v>
      </c>
      <c r="AH163" s="120">
        <f t="shared" si="65"/>
        <v>0</v>
      </c>
      <c r="AI163" s="120">
        <f t="shared" si="66"/>
        <v>0</v>
      </c>
      <c r="AJ163" s="362" t="str">
        <f t="shared" si="67"/>
        <v/>
      </c>
      <c r="AK163" s="108">
        <f t="shared" si="68"/>
        <v>0</v>
      </c>
      <c r="AL163" s="121">
        <f t="shared" si="69"/>
        <v>0</v>
      </c>
      <c r="AM163" s="121" t="str">
        <f t="shared" si="70"/>
        <v/>
      </c>
      <c r="AN163" s="121" t="str">
        <f t="shared" si="71"/>
        <v/>
      </c>
      <c r="AO163" s="108"/>
      <c r="AP163" s="104"/>
      <c r="AQ163" s="104"/>
      <c r="AR163" s="104"/>
      <c r="AS163" s="54"/>
      <c r="AT163" s="54"/>
      <c r="AU163" s="60" t="str">
        <f t="shared" si="72"/>
        <v/>
      </c>
      <c r="AV163" s="123">
        <f t="shared" si="73"/>
        <v>0</v>
      </c>
      <c r="AW163" s="54"/>
      <c r="AX163" s="54"/>
      <c r="BA163">
        <v>1</v>
      </c>
      <c r="BB163" s="643"/>
      <c r="BC163" s="643"/>
      <c r="BD163" s="643"/>
      <c r="BE163" s="643"/>
      <c r="BF163" s="574"/>
      <c r="BG163" s="574"/>
      <c r="BH163" s="574"/>
      <c r="BI163" s="574"/>
      <c r="BJ163" s="574"/>
      <c r="BK163" s="574"/>
      <c r="BL163" s="574"/>
      <c r="BM163" s="574"/>
      <c r="BN163" s="574"/>
      <c r="BO163" s="574"/>
      <c r="BP163" s="574"/>
      <c r="BQ163" s="574"/>
      <c r="BR163" s="574"/>
      <c r="BS163" s="574"/>
      <c r="BT163" s="574"/>
      <c r="BU163" s="574"/>
      <c r="BV163" s="574"/>
      <c r="BW163" s="574"/>
      <c r="BX163" s="574"/>
      <c r="BY163" s="574"/>
      <c r="BZ163" s="574"/>
      <c r="CA163" s="574"/>
      <c r="CB163" s="574"/>
      <c r="CC163" s="574"/>
      <c r="CD163" s="574"/>
      <c r="CE163" s="574"/>
      <c r="CF163" s="574"/>
      <c r="CG163" s="574"/>
      <c r="CH163" s="574"/>
      <c r="CI163" s="574"/>
      <c r="CJ163" s="574"/>
    </row>
    <row r="164" spans="1:88" ht="36.75" customHeight="1">
      <c r="A164" s="746"/>
      <c r="B164">
        <f t="shared" si="56"/>
        <v>0</v>
      </c>
      <c r="C164" s="245"/>
      <c r="D164" s="245"/>
      <c r="E164" s="246"/>
      <c r="F164" s="246"/>
      <c r="G164" s="299"/>
      <c r="H164" s="299"/>
      <c r="I164" s="246"/>
      <c r="J164" s="247"/>
      <c r="K164" s="654"/>
      <c r="L164" s="654"/>
      <c r="M164" s="654"/>
      <c r="N164" s="655"/>
      <c r="O164" s="500"/>
      <c r="P164" s="500"/>
      <c r="Q164" s="116" t="str">
        <f>IF(ISERROR(VLOOKUP(O164,'GRADE CONVERSION'!$K$71:$L$88,2,FALSE)),"",VLOOKUP(O164,'GRADE CONVERSION'!$K$71:$L$88,2,FALSE))</f>
        <v/>
      </c>
      <c r="R164" s="641"/>
      <c r="S164" s="246"/>
      <c r="T164" s="641"/>
      <c r="U164" s="507" t="str">
        <f t="shared" si="55"/>
        <v/>
      </c>
      <c r="V164" s="641"/>
      <c r="W164" s="649"/>
      <c r="Y164" s="227">
        <f t="shared" si="57"/>
        <v>0</v>
      </c>
      <c r="Z164" s="95">
        <f t="shared" si="58"/>
        <v>0</v>
      </c>
      <c r="AA164" s="26" t="str">
        <f t="shared" si="59"/>
        <v/>
      </c>
      <c r="AB164" s="117">
        <f t="shared" si="60"/>
        <v>0</v>
      </c>
      <c r="AC164" s="96">
        <f t="shared" si="61"/>
        <v>0</v>
      </c>
      <c r="AD164" s="118" t="str">
        <f t="shared" si="62"/>
        <v>COMPLETE</v>
      </c>
      <c r="AE164" s="119" t="str">
        <f t="shared" si="63"/>
        <v/>
      </c>
      <c r="AF164" s="119" t="str">
        <f>IF(OR(ISERROR(VLOOKUP(L164,'GRADE CONVERSION'!$K$38:$N$55,4,FALSE)*AG164), ISBLANK(L164)), "", VLOOKUP(L164,'GRADE CONVERSION'!$K$38:$N$55,4,FALSE)*AG164)</f>
        <v/>
      </c>
      <c r="AG164" s="119">
        <f t="shared" si="64"/>
        <v>0</v>
      </c>
      <c r="AH164" s="120">
        <f t="shared" si="65"/>
        <v>0</v>
      </c>
      <c r="AI164" s="120">
        <f t="shared" si="66"/>
        <v>0</v>
      </c>
      <c r="AJ164" s="362" t="str">
        <f t="shared" si="67"/>
        <v/>
      </c>
      <c r="AK164" s="108">
        <f t="shared" si="68"/>
        <v>0</v>
      </c>
      <c r="AL164" s="121">
        <f t="shared" si="69"/>
        <v>0</v>
      </c>
      <c r="AM164" s="121" t="str">
        <f t="shared" si="70"/>
        <v/>
      </c>
      <c r="AN164" s="121" t="str">
        <f t="shared" si="71"/>
        <v/>
      </c>
      <c r="AO164" s="108"/>
      <c r="AP164" s="104"/>
      <c r="AQ164" s="104"/>
      <c r="AR164" s="104"/>
      <c r="AS164" s="54"/>
      <c r="AT164" s="54"/>
      <c r="AU164" s="60" t="str">
        <f t="shared" si="72"/>
        <v/>
      </c>
      <c r="AV164" s="123">
        <f t="shared" si="73"/>
        <v>0</v>
      </c>
      <c r="AW164" s="54"/>
      <c r="AX164" s="54"/>
      <c r="BA164">
        <v>1</v>
      </c>
      <c r="BB164" s="643"/>
      <c r="BC164" s="643"/>
      <c r="BD164" s="643"/>
      <c r="BE164" s="643"/>
      <c r="BF164" s="574"/>
      <c r="BG164" s="574"/>
      <c r="BH164" s="574"/>
      <c r="BI164" s="574"/>
      <c r="BJ164" s="574"/>
      <c r="BK164" s="574"/>
      <c r="BL164" s="574"/>
      <c r="BM164" s="574"/>
      <c r="BN164" s="574"/>
      <c r="BO164" s="574"/>
      <c r="BP164" s="574"/>
      <c r="BQ164" s="574"/>
      <c r="BR164" s="574"/>
      <c r="BS164" s="574"/>
      <c r="BT164" s="574"/>
      <c r="BU164" s="574"/>
      <c r="BV164" s="574"/>
      <c r="BW164" s="574"/>
      <c r="BX164" s="574"/>
      <c r="BY164" s="574"/>
      <c r="BZ164" s="574"/>
      <c r="CA164" s="574"/>
      <c r="CB164" s="574"/>
      <c r="CC164" s="574"/>
      <c r="CD164" s="574"/>
      <c r="CE164" s="574"/>
      <c r="CF164" s="574"/>
      <c r="CG164" s="574"/>
      <c r="CH164" s="574"/>
      <c r="CI164" s="574"/>
      <c r="CJ164" s="574"/>
    </row>
    <row r="165" spans="1:88" ht="36.75" customHeight="1">
      <c r="A165" s="746"/>
      <c r="B165">
        <f t="shared" si="56"/>
        <v>0</v>
      </c>
      <c r="C165" s="245"/>
      <c r="D165" s="245"/>
      <c r="E165" s="246"/>
      <c r="F165" s="246"/>
      <c r="G165" s="299"/>
      <c r="H165" s="299"/>
      <c r="I165" s="246"/>
      <c r="J165" s="247"/>
      <c r="K165" s="654"/>
      <c r="L165" s="654"/>
      <c r="M165" s="654"/>
      <c r="N165" s="655"/>
      <c r="O165" s="500"/>
      <c r="P165" s="500"/>
      <c r="Q165" s="116" t="str">
        <f>IF(ISERROR(VLOOKUP(O165,'GRADE CONVERSION'!$K$71:$L$88,2,FALSE)),"",VLOOKUP(O165,'GRADE CONVERSION'!$K$71:$L$88,2,FALSE))</f>
        <v/>
      </c>
      <c r="R165" s="641"/>
      <c r="S165" s="246"/>
      <c r="T165" s="641"/>
      <c r="U165" s="507" t="str">
        <f t="shared" si="55"/>
        <v/>
      </c>
      <c r="V165" s="641"/>
      <c r="W165" s="649"/>
      <c r="Y165" s="227">
        <f t="shared" si="57"/>
        <v>0</v>
      </c>
      <c r="Z165" s="95">
        <f t="shared" si="58"/>
        <v>0</v>
      </c>
      <c r="AA165" s="26" t="str">
        <f t="shared" si="59"/>
        <v/>
      </c>
      <c r="AB165" s="117">
        <f t="shared" si="60"/>
        <v>0</v>
      </c>
      <c r="AC165" s="96">
        <f t="shared" si="61"/>
        <v>0</v>
      </c>
      <c r="AD165" s="118" t="str">
        <f t="shared" si="62"/>
        <v>COMPLETE</v>
      </c>
      <c r="AE165" s="119" t="str">
        <f t="shared" si="63"/>
        <v/>
      </c>
      <c r="AF165" s="119" t="str">
        <f>IF(OR(ISERROR(VLOOKUP(L165,'GRADE CONVERSION'!$K$38:$N$55,4,FALSE)*AG165), ISBLANK(L165)), "", VLOOKUP(L165,'GRADE CONVERSION'!$K$38:$N$55,4,FALSE)*AG165)</f>
        <v/>
      </c>
      <c r="AG165" s="119">
        <f t="shared" si="64"/>
        <v>0</v>
      </c>
      <c r="AH165" s="120">
        <f t="shared" si="65"/>
        <v>0</v>
      </c>
      <c r="AI165" s="120">
        <f t="shared" si="66"/>
        <v>0</v>
      </c>
      <c r="AJ165" s="362" t="str">
        <f t="shared" si="67"/>
        <v/>
      </c>
      <c r="AK165" s="108">
        <f t="shared" si="68"/>
        <v>0</v>
      </c>
      <c r="AL165" s="121">
        <f t="shared" si="69"/>
        <v>0</v>
      </c>
      <c r="AM165" s="121" t="str">
        <f t="shared" si="70"/>
        <v/>
      </c>
      <c r="AN165" s="121" t="str">
        <f t="shared" si="71"/>
        <v/>
      </c>
      <c r="AO165" s="108"/>
      <c r="AP165" s="104"/>
      <c r="AQ165" s="104"/>
      <c r="AR165" s="104"/>
      <c r="AS165" s="54"/>
      <c r="AT165" s="54"/>
      <c r="AU165" s="60" t="str">
        <f t="shared" si="72"/>
        <v/>
      </c>
      <c r="AV165" s="123">
        <f t="shared" si="73"/>
        <v>0</v>
      </c>
      <c r="AW165" s="54"/>
      <c r="AX165" s="54"/>
      <c r="BA165">
        <v>1</v>
      </c>
      <c r="BB165" s="643"/>
      <c r="BC165" s="643"/>
      <c r="BD165" s="643"/>
      <c r="BE165" s="643"/>
      <c r="BF165" s="574"/>
      <c r="BG165" s="574"/>
      <c r="BH165" s="574"/>
      <c r="BI165" s="574"/>
      <c r="BJ165" s="574"/>
      <c r="BK165" s="574"/>
      <c r="BL165" s="574"/>
      <c r="BM165" s="574"/>
      <c r="BN165" s="574"/>
      <c r="BO165" s="574"/>
      <c r="BP165" s="574"/>
      <c r="BQ165" s="574"/>
      <c r="BR165" s="574"/>
      <c r="BS165" s="574"/>
      <c r="BT165" s="574"/>
      <c r="BU165" s="574"/>
      <c r="BV165" s="574"/>
      <c r="BW165" s="574"/>
      <c r="BX165" s="574"/>
      <c r="BY165" s="574"/>
      <c r="BZ165" s="574"/>
      <c r="CA165" s="574"/>
      <c r="CB165" s="574"/>
      <c r="CC165" s="574"/>
      <c r="CD165" s="574"/>
      <c r="CE165" s="574"/>
      <c r="CF165" s="574"/>
      <c r="CG165" s="574"/>
      <c r="CH165" s="574"/>
      <c r="CI165" s="574"/>
      <c r="CJ165" s="574"/>
    </row>
    <row r="166" spans="1:88" ht="36.75" customHeight="1">
      <c r="A166" s="746"/>
      <c r="B166">
        <f t="shared" si="56"/>
        <v>0</v>
      </c>
      <c r="C166" s="245"/>
      <c r="D166" s="245"/>
      <c r="E166" s="246"/>
      <c r="F166" s="246"/>
      <c r="G166" s="299"/>
      <c r="H166" s="299"/>
      <c r="I166" s="246"/>
      <c r="J166" s="247"/>
      <c r="K166" s="654"/>
      <c r="L166" s="654"/>
      <c r="M166" s="654"/>
      <c r="N166" s="655"/>
      <c r="O166" s="500"/>
      <c r="P166" s="500"/>
      <c r="Q166" s="116" t="str">
        <f>IF(ISERROR(VLOOKUP(O166,'GRADE CONVERSION'!$K$71:$L$88,2,FALSE)),"",VLOOKUP(O166,'GRADE CONVERSION'!$K$71:$L$88,2,FALSE))</f>
        <v/>
      </c>
      <c r="R166" s="641"/>
      <c r="S166" s="246"/>
      <c r="T166" s="641"/>
      <c r="U166" s="507" t="str">
        <f t="shared" si="55"/>
        <v/>
      </c>
      <c r="V166" s="641"/>
      <c r="W166" s="649"/>
      <c r="Y166" s="227">
        <f t="shared" si="57"/>
        <v>0</v>
      </c>
      <c r="Z166" s="95">
        <f t="shared" si="58"/>
        <v>0</v>
      </c>
      <c r="AA166" s="26" t="str">
        <f t="shared" si="59"/>
        <v/>
      </c>
      <c r="AB166" s="117">
        <f t="shared" si="60"/>
        <v>0</v>
      </c>
      <c r="AC166" s="96">
        <f t="shared" si="61"/>
        <v>0</v>
      </c>
      <c r="AD166" s="118" t="str">
        <f t="shared" si="62"/>
        <v>COMPLETE</v>
      </c>
      <c r="AE166" s="119" t="str">
        <f t="shared" si="63"/>
        <v/>
      </c>
      <c r="AF166" s="119" t="str">
        <f>IF(OR(ISERROR(VLOOKUP(L166,'GRADE CONVERSION'!$K$38:$N$55,4,FALSE)*AG166), ISBLANK(L166)), "", VLOOKUP(L166,'GRADE CONVERSION'!$K$38:$N$55,4,FALSE)*AG166)</f>
        <v/>
      </c>
      <c r="AG166" s="119">
        <f t="shared" si="64"/>
        <v>0</v>
      </c>
      <c r="AH166" s="120">
        <f t="shared" si="65"/>
        <v>0</v>
      </c>
      <c r="AI166" s="120">
        <f t="shared" si="66"/>
        <v>0</v>
      </c>
      <c r="AJ166" s="362" t="str">
        <f t="shared" si="67"/>
        <v/>
      </c>
      <c r="AK166" s="108">
        <f t="shared" si="68"/>
        <v>0</v>
      </c>
      <c r="AL166" s="121">
        <f t="shared" si="69"/>
        <v>0</v>
      </c>
      <c r="AM166" s="121" t="str">
        <f t="shared" si="70"/>
        <v/>
      </c>
      <c r="AN166" s="121" t="str">
        <f t="shared" si="71"/>
        <v/>
      </c>
      <c r="AO166" s="108"/>
      <c r="AP166" s="104"/>
      <c r="AQ166" s="104"/>
      <c r="AR166" s="104"/>
      <c r="AS166" s="54"/>
      <c r="AT166" s="54"/>
      <c r="AU166" s="60" t="str">
        <f t="shared" si="72"/>
        <v/>
      </c>
      <c r="AV166" s="123">
        <f t="shared" si="73"/>
        <v>0</v>
      </c>
      <c r="AW166" s="54"/>
      <c r="AX166" s="54"/>
      <c r="BA166">
        <v>1</v>
      </c>
      <c r="BB166" s="643"/>
      <c r="BC166" s="643"/>
      <c r="BD166" s="643"/>
      <c r="BE166" s="643"/>
      <c r="BF166" s="574"/>
      <c r="BG166" s="574"/>
      <c r="BH166" s="574"/>
      <c r="BI166" s="574"/>
      <c r="BJ166" s="574"/>
      <c r="BK166" s="574"/>
      <c r="BL166" s="574"/>
      <c r="BM166" s="574"/>
      <c r="BN166" s="574"/>
      <c r="BO166" s="574"/>
      <c r="BP166" s="574"/>
      <c r="BQ166" s="574"/>
      <c r="BR166" s="574"/>
      <c r="BS166" s="574"/>
      <c r="BT166" s="574"/>
      <c r="BU166" s="574"/>
      <c r="BV166" s="574"/>
      <c r="BW166" s="574"/>
      <c r="BX166" s="574"/>
      <c r="BY166" s="574"/>
      <c r="BZ166" s="574"/>
      <c r="CA166" s="574"/>
      <c r="CB166" s="574"/>
      <c r="CC166" s="574"/>
      <c r="CD166" s="574"/>
      <c r="CE166" s="574"/>
      <c r="CF166" s="574"/>
      <c r="CG166" s="574"/>
      <c r="CH166" s="574"/>
      <c r="CI166" s="574"/>
      <c r="CJ166" s="574"/>
    </row>
    <row r="167" spans="1:88" ht="36.75" customHeight="1">
      <c r="A167" s="746"/>
      <c r="B167">
        <f t="shared" si="56"/>
        <v>0</v>
      </c>
      <c r="C167" s="245"/>
      <c r="D167" s="245"/>
      <c r="E167" s="246"/>
      <c r="F167" s="246"/>
      <c r="G167" s="299"/>
      <c r="H167" s="299"/>
      <c r="I167" s="246"/>
      <c r="J167" s="247"/>
      <c r="K167" s="654"/>
      <c r="L167" s="654"/>
      <c r="M167" s="654"/>
      <c r="N167" s="655"/>
      <c r="O167" s="500"/>
      <c r="P167" s="500"/>
      <c r="Q167" s="116" t="str">
        <f>IF(ISERROR(VLOOKUP(O167,'GRADE CONVERSION'!$K$71:$L$88,2,FALSE)),"",VLOOKUP(O167,'GRADE CONVERSION'!$K$71:$L$88,2,FALSE))</f>
        <v/>
      </c>
      <c r="R167" s="641"/>
      <c r="S167" s="246"/>
      <c r="T167" s="641"/>
      <c r="U167" s="507" t="str">
        <f t="shared" si="55"/>
        <v/>
      </c>
      <c r="V167" s="641"/>
      <c r="W167" s="649"/>
      <c r="Y167" s="227">
        <f t="shared" si="57"/>
        <v>0</v>
      </c>
      <c r="Z167" s="95">
        <f t="shared" si="58"/>
        <v>0</v>
      </c>
      <c r="AA167" s="26" t="str">
        <f t="shared" si="59"/>
        <v/>
      </c>
      <c r="AB167" s="117">
        <f t="shared" si="60"/>
        <v>0</v>
      </c>
      <c r="AC167" s="96">
        <f t="shared" si="61"/>
        <v>0</v>
      </c>
      <c r="AD167" s="118" t="str">
        <f t="shared" si="62"/>
        <v>COMPLETE</v>
      </c>
      <c r="AE167" s="119" t="str">
        <f t="shared" si="63"/>
        <v/>
      </c>
      <c r="AF167" s="119" t="str">
        <f>IF(OR(ISERROR(VLOOKUP(L167,'GRADE CONVERSION'!$K$38:$N$55,4,FALSE)*AG167), ISBLANK(L167)), "", VLOOKUP(L167,'GRADE CONVERSION'!$K$38:$N$55,4,FALSE)*AG167)</f>
        <v/>
      </c>
      <c r="AG167" s="119">
        <f t="shared" si="64"/>
        <v>0</v>
      </c>
      <c r="AH167" s="120">
        <f t="shared" si="65"/>
        <v>0</v>
      </c>
      <c r="AI167" s="120">
        <f t="shared" si="66"/>
        <v>0</v>
      </c>
      <c r="AJ167" s="362" t="str">
        <f t="shared" si="67"/>
        <v/>
      </c>
      <c r="AK167" s="108">
        <f t="shared" si="68"/>
        <v>0</v>
      </c>
      <c r="AL167" s="121">
        <f t="shared" si="69"/>
        <v>0</v>
      </c>
      <c r="AM167" s="121" t="str">
        <f t="shared" si="70"/>
        <v/>
      </c>
      <c r="AN167" s="121" t="str">
        <f t="shared" si="71"/>
        <v/>
      </c>
      <c r="AO167" s="108"/>
      <c r="AP167" s="104"/>
      <c r="AQ167" s="104"/>
      <c r="AR167" s="104"/>
      <c r="AS167" s="54"/>
      <c r="AT167" s="54"/>
      <c r="AU167" s="60" t="str">
        <f t="shared" si="72"/>
        <v/>
      </c>
      <c r="AV167" s="123">
        <f t="shared" si="73"/>
        <v>0</v>
      </c>
      <c r="AW167" s="54"/>
      <c r="AX167" s="54"/>
      <c r="BA167">
        <v>1</v>
      </c>
      <c r="BB167" s="643"/>
      <c r="BC167" s="643"/>
      <c r="BD167" s="643"/>
      <c r="BE167" s="643"/>
      <c r="BF167" s="574"/>
      <c r="BG167" s="574"/>
      <c r="BH167" s="574"/>
      <c r="BI167" s="574"/>
      <c r="BJ167" s="574"/>
      <c r="BK167" s="574"/>
      <c r="BL167" s="574"/>
      <c r="BM167" s="574"/>
      <c r="BN167" s="574"/>
      <c r="BO167" s="574"/>
      <c r="BP167" s="574"/>
      <c r="BQ167" s="574"/>
      <c r="BR167" s="574"/>
      <c r="BS167" s="574"/>
      <c r="BT167" s="574"/>
      <c r="BU167" s="574"/>
      <c r="BV167" s="574"/>
      <c r="BW167" s="574"/>
      <c r="BX167" s="574"/>
      <c r="BY167" s="574"/>
      <c r="BZ167" s="574"/>
      <c r="CA167" s="574"/>
      <c r="CB167" s="574"/>
      <c r="CC167" s="574"/>
      <c r="CD167" s="574"/>
      <c r="CE167" s="574"/>
      <c r="CF167" s="574"/>
      <c r="CG167" s="574"/>
      <c r="CH167" s="574"/>
      <c r="CI167" s="574"/>
      <c r="CJ167" s="574"/>
    </row>
    <row r="168" spans="1:88" ht="36.75" customHeight="1">
      <c r="A168" s="746"/>
      <c r="B168">
        <f t="shared" si="56"/>
        <v>0</v>
      </c>
      <c r="C168" s="245"/>
      <c r="D168" s="245"/>
      <c r="E168" s="246"/>
      <c r="F168" s="246"/>
      <c r="G168" s="299"/>
      <c r="H168" s="299"/>
      <c r="I168" s="246"/>
      <c r="J168" s="247"/>
      <c r="K168" s="654"/>
      <c r="L168" s="654"/>
      <c r="M168" s="654"/>
      <c r="N168" s="655"/>
      <c r="O168" s="500"/>
      <c r="P168" s="500"/>
      <c r="Q168" s="116" t="str">
        <f>IF(ISERROR(VLOOKUP(O168,'GRADE CONVERSION'!$K$71:$L$88,2,FALSE)),"",VLOOKUP(O168,'GRADE CONVERSION'!$K$71:$L$88,2,FALSE))</f>
        <v/>
      </c>
      <c r="R168" s="641"/>
      <c r="S168" s="246"/>
      <c r="T168" s="641"/>
      <c r="U168" s="507" t="str">
        <f t="shared" si="55"/>
        <v/>
      </c>
      <c r="V168" s="641"/>
      <c r="W168" s="649"/>
      <c r="Y168" s="227">
        <f t="shared" si="57"/>
        <v>0</v>
      </c>
      <c r="Z168" s="95">
        <f t="shared" si="58"/>
        <v>0</v>
      </c>
      <c r="AA168" s="26" t="str">
        <f t="shared" si="59"/>
        <v/>
      </c>
      <c r="AB168" s="117">
        <f t="shared" si="60"/>
        <v>0</v>
      </c>
      <c r="AC168" s="96">
        <f t="shared" si="61"/>
        <v>0</v>
      </c>
      <c r="AD168" s="118" t="str">
        <f t="shared" si="62"/>
        <v>COMPLETE</v>
      </c>
      <c r="AE168" s="119" t="str">
        <f t="shared" si="63"/>
        <v/>
      </c>
      <c r="AF168" s="119" t="str">
        <f>IF(OR(ISERROR(VLOOKUP(L168,'GRADE CONVERSION'!$K$38:$N$55,4,FALSE)*AG168), ISBLANK(L168)), "", VLOOKUP(L168,'GRADE CONVERSION'!$K$38:$N$55,4,FALSE)*AG168)</f>
        <v/>
      </c>
      <c r="AG168" s="119">
        <f t="shared" si="64"/>
        <v>0</v>
      </c>
      <c r="AH168" s="120">
        <f t="shared" si="65"/>
        <v>0</v>
      </c>
      <c r="AI168" s="120">
        <f t="shared" si="66"/>
        <v>0</v>
      </c>
      <c r="AJ168" s="362" t="str">
        <f t="shared" si="67"/>
        <v/>
      </c>
      <c r="AK168" s="108">
        <f t="shared" si="68"/>
        <v>0</v>
      </c>
      <c r="AL168" s="121">
        <f t="shared" si="69"/>
        <v>0</v>
      </c>
      <c r="AM168" s="121" t="str">
        <f t="shared" si="70"/>
        <v/>
      </c>
      <c r="AN168" s="121" t="str">
        <f t="shared" si="71"/>
        <v/>
      </c>
      <c r="AO168" s="108"/>
      <c r="AP168" s="104"/>
      <c r="AQ168" s="104"/>
      <c r="AR168" s="104"/>
      <c r="AS168" s="54"/>
      <c r="AT168" s="54"/>
      <c r="AU168" s="60" t="str">
        <f t="shared" si="72"/>
        <v/>
      </c>
      <c r="AV168" s="123">
        <f t="shared" si="73"/>
        <v>0</v>
      </c>
      <c r="AW168" s="54"/>
      <c r="AX168" s="54"/>
      <c r="BA168">
        <v>1</v>
      </c>
      <c r="BB168" s="643"/>
      <c r="BC168" s="643"/>
      <c r="BD168" s="643"/>
      <c r="BE168" s="643"/>
      <c r="BF168" s="574"/>
      <c r="BG168" s="574"/>
      <c r="BH168" s="574"/>
      <c r="BI168" s="574"/>
      <c r="BJ168" s="574"/>
      <c r="BK168" s="574"/>
      <c r="BL168" s="574"/>
      <c r="BM168" s="574"/>
      <c r="BN168" s="574"/>
      <c r="BO168" s="574"/>
      <c r="BP168" s="574"/>
      <c r="BQ168" s="574"/>
      <c r="BR168" s="574"/>
      <c r="BS168" s="574"/>
      <c r="BT168" s="574"/>
      <c r="BU168" s="574"/>
      <c r="BV168" s="574"/>
      <c r="BW168" s="574"/>
      <c r="BX168" s="574"/>
      <c r="BY168" s="574"/>
      <c r="BZ168" s="574"/>
      <c r="CA168" s="574"/>
      <c r="CB168" s="574"/>
      <c r="CC168" s="574"/>
      <c r="CD168" s="574"/>
      <c r="CE168" s="574"/>
      <c r="CF168" s="574"/>
      <c r="CG168" s="574"/>
      <c r="CH168" s="574"/>
      <c r="CI168" s="574"/>
      <c r="CJ168" s="574"/>
    </row>
    <row r="169" spans="1:88" ht="36.75" customHeight="1">
      <c r="A169" s="746"/>
      <c r="B169">
        <f t="shared" si="56"/>
        <v>0</v>
      </c>
      <c r="C169" s="245"/>
      <c r="D169" s="245"/>
      <c r="E169" s="246"/>
      <c r="F169" s="246"/>
      <c r="G169" s="299"/>
      <c r="H169" s="299"/>
      <c r="I169" s="246"/>
      <c r="J169" s="247"/>
      <c r="K169" s="654"/>
      <c r="L169" s="654"/>
      <c r="M169" s="654"/>
      <c r="N169" s="655"/>
      <c r="O169" s="500"/>
      <c r="P169" s="500"/>
      <c r="Q169" s="116" t="str">
        <f>IF(ISERROR(VLOOKUP(O169,'GRADE CONVERSION'!$K$71:$L$88,2,FALSE)),"",VLOOKUP(O169,'GRADE CONVERSION'!$K$71:$L$88,2,FALSE))</f>
        <v/>
      </c>
      <c r="R169" s="641"/>
      <c r="S169" s="246"/>
      <c r="T169" s="641"/>
      <c r="U169" s="507" t="str">
        <f t="shared" si="55"/>
        <v/>
      </c>
      <c r="V169" s="641"/>
      <c r="W169" s="649"/>
      <c r="Y169" s="227">
        <f t="shared" si="57"/>
        <v>0</v>
      </c>
      <c r="Z169" s="95">
        <f t="shared" si="58"/>
        <v>0</v>
      </c>
      <c r="AA169" s="26" t="str">
        <f t="shared" si="59"/>
        <v/>
      </c>
      <c r="AB169" s="117">
        <f t="shared" si="60"/>
        <v>0</v>
      </c>
      <c r="AC169" s="96">
        <f t="shared" si="61"/>
        <v>0</v>
      </c>
      <c r="AD169" s="118" t="str">
        <f t="shared" si="62"/>
        <v>COMPLETE</v>
      </c>
      <c r="AE169" s="119" t="str">
        <f t="shared" si="63"/>
        <v/>
      </c>
      <c r="AF169" s="119" t="str">
        <f>IF(OR(ISERROR(VLOOKUP(L169,'GRADE CONVERSION'!$K$38:$N$55,4,FALSE)*AG169), ISBLANK(L169)), "", VLOOKUP(L169,'GRADE CONVERSION'!$K$38:$N$55,4,FALSE)*AG169)</f>
        <v/>
      </c>
      <c r="AG169" s="119">
        <f t="shared" si="64"/>
        <v>0</v>
      </c>
      <c r="AH169" s="120">
        <f t="shared" si="65"/>
        <v>0</v>
      </c>
      <c r="AI169" s="120">
        <f t="shared" si="66"/>
        <v>0</v>
      </c>
      <c r="AJ169" s="362" t="str">
        <f t="shared" si="67"/>
        <v/>
      </c>
      <c r="AK169" s="108">
        <f t="shared" si="68"/>
        <v>0</v>
      </c>
      <c r="AL169" s="121">
        <f t="shared" si="69"/>
        <v>0</v>
      </c>
      <c r="AM169" s="121" t="str">
        <f t="shared" si="70"/>
        <v/>
      </c>
      <c r="AN169" s="121" t="str">
        <f t="shared" si="71"/>
        <v/>
      </c>
      <c r="AO169" s="108"/>
      <c r="AP169" s="104"/>
      <c r="AQ169" s="104"/>
      <c r="AR169" s="104"/>
      <c r="AS169" s="54"/>
      <c r="AT169" s="54"/>
      <c r="AU169" s="60" t="str">
        <f t="shared" si="72"/>
        <v/>
      </c>
      <c r="AV169" s="123">
        <f t="shared" si="73"/>
        <v>0</v>
      </c>
      <c r="AW169" s="54"/>
      <c r="AX169" s="54"/>
      <c r="BA169">
        <v>1</v>
      </c>
      <c r="BB169" s="643"/>
      <c r="BC169" s="643"/>
      <c r="BD169" s="643"/>
      <c r="BE169" s="643"/>
      <c r="BF169" s="574"/>
      <c r="BG169" s="574"/>
      <c r="BH169" s="574"/>
      <c r="BI169" s="574"/>
      <c r="BJ169" s="574"/>
      <c r="BK169" s="574"/>
      <c r="BL169" s="574"/>
      <c r="BM169" s="574"/>
      <c r="BN169" s="574"/>
      <c r="BO169" s="574"/>
      <c r="BP169" s="574"/>
      <c r="BQ169" s="574"/>
      <c r="BR169" s="574"/>
      <c r="BS169" s="574"/>
      <c r="BT169" s="574"/>
      <c r="BU169" s="574"/>
      <c r="BV169" s="574"/>
      <c r="BW169" s="574"/>
      <c r="BX169" s="574"/>
      <c r="BY169" s="574"/>
      <c r="BZ169" s="574"/>
      <c r="CA169" s="574"/>
      <c r="CB169" s="574"/>
      <c r="CC169" s="574"/>
      <c r="CD169" s="574"/>
      <c r="CE169" s="574"/>
      <c r="CF169" s="574"/>
      <c r="CG169" s="574"/>
      <c r="CH169" s="574"/>
      <c r="CI169" s="574"/>
      <c r="CJ169" s="574"/>
    </row>
    <row r="170" spans="1:88" ht="36.75" customHeight="1">
      <c r="A170" s="746"/>
      <c r="B170">
        <f t="shared" si="56"/>
        <v>0</v>
      </c>
      <c r="C170" s="245"/>
      <c r="D170" s="245"/>
      <c r="E170" s="246"/>
      <c r="F170" s="246"/>
      <c r="G170" s="299"/>
      <c r="H170" s="299"/>
      <c r="I170" s="246"/>
      <c r="J170" s="247"/>
      <c r="K170" s="654"/>
      <c r="L170" s="654"/>
      <c r="M170" s="654"/>
      <c r="N170" s="655"/>
      <c r="O170" s="500"/>
      <c r="P170" s="500"/>
      <c r="Q170" s="116" t="str">
        <f>IF(ISERROR(VLOOKUP(O170,'GRADE CONVERSION'!$K$71:$L$88,2,FALSE)),"",VLOOKUP(O170,'GRADE CONVERSION'!$K$71:$L$88,2,FALSE))</f>
        <v/>
      </c>
      <c r="R170" s="641"/>
      <c r="S170" s="246"/>
      <c r="T170" s="641"/>
      <c r="U170" s="507" t="str">
        <f t="shared" si="55"/>
        <v/>
      </c>
      <c r="V170" s="641"/>
      <c r="W170" s="649"/>
      <c r="Y170" s="227">
        <f t="shared" si="57"/>
        <v>0</v>
      </c>
      <c r="Z170" s="95">
        <f t="shared" si="58"/>
        <v>0</v>
      </c>
      <c r="AA170" s="26" t="str">
        <f t="shared" si="59"/>
        <v/>
      </c>
      <c r="AB170" s="117">
        <f t="shared" si="60"/>
        <v>0</v>
      </c>
      <c r="AC170" s="96">
        <f t="shared" si="61"/>
        <v>0</v>
      </c>
      <c r="AD170" s="118" t="str">
        <f t="shared" si="62"/>
        <v>COMPLETE</v>
      </c>
      <c r="AE170" s="119" t="str">
        <f t="shared" si="63"/>
        <v/>
      </c>
      <c r="AF170" s="119" t="str">
        <f>IF(OR(ISERROR(VLOOKUP(L170,'GRADE CONVERSION'!$K$38:$N$55,4,FALSE)*AG170), ISBLANK(L170)), "", VLOOKUP(L170,'GRADE CONVERSION'!$K$38:$N$55,4,FALSE)*AG170)</f>
        <v/>
      </c>
      <c r="AG170" s="119">
        <f t="shared" si="64"/>
        <v>0</v>
      </c>
      <c r="AH170" s="120">
        <f t="shared" si="65"/>
        <v>0</v>
      </c>
      <c r="AI170" s="120">
        <f t="shared" si="66"/>
        <v>0</v>
      </c>
      <c r="AJ170" s="362" t="str">
        <f t="shared" si="67"/>
        <v/>
      </c>
      <c r="AK170" s="108">
        <f t="shared" si="68"/>
        <v>0</v>
      </c>
      <c r="AL170" s="121">
        <f t="shared" si="69"/>
        <v>0</v>
      </c>
      <c r="AM170" s="121" t="str">
        <f t="shared" si="70"/>
        <v/>
      </c>
      <c r="AN170" s="121" t="str">
        <f t="shared" si="71"/>
        <v/>
      </c>
      <c r="AO170" s="108"/>
      <c r="AP170" s="104"/>
      <c r="AQ170" s="104"/>
      <c r="AR170" s="104"/>
      <c r="AS170" s="54"/>
      <c r="AT170" s="54"/>
      <c r="AU170" s="60" t="str">
        <f t="shared" si="72"/>
        <v/>
      </c>
      <c r="AV170" s="123">
        <f t="shared" si="73"/>
        <v>0</v>
      </c>
      <c r="AW170" s="54"/>
      <c r="AX170" s="54"/>
      <c r="BA170">
        <v>1</v>
      </c>
      <c r="BB170" s="643"/>
      <c r="BC170" s="643"/>
      <c r="BD170" s="643"/>
      <c r="BE170" s="643"/>
      <c r="BF170" s="574"/>
      <c r="BG170" s="574"/>
      <c r="BH170" s="574"/>
      <c r="BI170" s="574"/>
      <c r="BJ170" s="574"/>
      <c r="BK170" s="574"/>
      <c r="BL170" s="574"/>
      <c r="BM170" s="574"/>
      <c r="BN170" s="574"/>
      <c r="BO170" s="574"/>
      <c r="BP170" s="574"/>
      <c r="BQ170" s="574"/>
      <c r="BR170" s="574"/>
      <c r="BS170" s="574"/>
      <c r="BT170" s="574"/>
      <c r="BU170" s="574"/>
      <c r="BV170" s="574"/>
      <c r="BW170" s="574"/>
      <c r="BX170" s="574"/>
      <c r="BY170" s="574"/>
      <c r="BZ170" s="574"/>
      <c r="CA170" s="574"/>
      <c r="CB170" s="574"/>
      <c r="CC170" s="574"/>
      <c r="CD170" s="574"/>
      <c r="CE170" s="574"/>
      <c r="CF170" s="574"/>
      <c r="CG170" s="574"/>
      <c r="CH170" s="574"/>
      <c r="CI170" s="574"/>
      <c r="CJ170" s="574"/>
    </row>
    <row r="171" spans="1:88" ht="36.75" customHeight="1">
      <c r="A171" s="746"/>
      <c r="B171">
        <f t="shared" si="56"/>
        <v>0</v>
      </c>
      <c r="C171" s="245"/>
      <c r="D171" s="245"/>
      <c r="E171" s="246"/>
      <c r="F171" s="246"/>
      <c r="G171" s="299"/>
      <c r="H171" s="299"/>
      <c r="I171" s="246"/>
      <c r="J171" s="247"/>
      <c r="K171" s="654"/>
      <c r="L171" s="654"/>
      <c r="M171" s="654"/>
      <c r="N171" s="655"/>
      <c r="O171" s="500"/>
      <c r="P171" s="500"/>
      <c r="Q171" s="116" t="str">
        <f>IF(ISERROR(VLOOKUP(O171,'GRADE CONVERSION'!$K$71:$L$88,2,FALSE)),"",VLOOKUP(O171,'GRADE CONVERSION'!$K$71:$L$88,2,FALSE))</f>
        <v/>
      </c>
      <c r="R171" s="641"/>
      <c r="S171" s="246"/>
      <c r="T171" s="641"/>
      <c r="U171" s="507" t="str">
        <f t="shared" si="55"/>
        <v/>
      </c>
      <c r="V171" s="641"/>
      <c r="W171" s="649"/>
      <c r="Y171" s="227">
        <f t="shared" si="57"/>
        <v>0</v>
      </c>
      <c r="Z171" s="95">
        <f t="shared" si="58"/>
        <v>0</v>
      </c>
      <c r="AA171" s="26" t="str">
        <f t="shared" si="59"/>
        <v/>
      </c>
      <c r="AB171" s="117">
        <f t="shared" si="60"/>
        <v>0</v>
      </c>
      <c r="AC171" s="96">
        <f t="shared" si="61"/>
        <v>0</v>
      </c>
      <c r="AD171" s="118" t="str">
        <f t="shared" si="62"/>
        <v>COMPLETE</v>
      </c>
      <c r="AE171" s="119" t="str">
        <f t="shared" si="63"/>
        <v/>
      </c>
      <c r="AF171" s="119" t="str">
        <f>IF(OR(ISERROR(VLOOKUP(L171,'GRADE CONVERSION'!$K$38:$N$55,4,FALSE)*AG171), ISBLANK(L171)), "", VLOOKUP(L171,'GRADE CONVERSION'!$K$38:$N$55,4,FALSE)*AG171)</f>
        <v/>
      </c>
      <c r="AG171" s="119">
        <f t="shared" si="64"/>
        <v>0</v>
      </c>
      <c r="AH171" s="120">
        <f t="shared" si="65"/>
        <v>0</v>
      </c>
      <c r="AI171" s="120">
        <f t="shared" si="66"/>
        <v>0</v>
      </c>
      <c r="AJ171" s="362" t="str">
        <f t="shared" si="67"/>
        <v/>
      </c>
      <c r="AK171" s="108">
        <f t="shared" si="68"/>
        <v>0</v>
      </c>
      <c r="AL171" s="121">
        <f t="shared" si="69"/>
        <v>0</v>
      </c>
      <c r="AM171" s="121" t="str">
        <f t="shared" si="70"/>
        <v/>
      </c>
      <c r="AN171" s="121" t="str">
        <f t="shared" si="71"/>
        <v/>
      </c>
      <c r="AO171" s="108"/>
      <c r="AP171" s="104"/>
      <c r="AQ171" s="104"/>
      <c r="AR171" s="104"/>
      <c r="AS171" s="54"/>
      <c r="AT171" s="54"/>
      <c r="AU171" s="60" t="str">
        <f t="shared" si="72"/>
        <v/>
      </c>
      <c r="AV171" s="123">
        <f t="shared" si="73"/>
        <v>0</v>
      </c>
      <c r="AW171" s="54"/>
      <c r="AX171" s="54"/>
      <c r="BA171">
        <v>1</v>
      </c>
      <c r="BB171" s="643"/>
      <c r="BC171" s="643"/>
      <c r="BD171" s="643"/>
      <c r="BE171" s="643"/>
      <c r="BF171" s="574"/>
      <c r="BG171" s="574"/>
      <c r="BH171" s="574"/>
      <c r="BI171" s="574"/>
      <c r="BJ171" s="574"/>
      <c r="BK171" s="574"/>
      <c r="BL171" s="574"/>
      <c r="BM171" s="574"/>
      <c r="BN171" s="574"/>
      <c r="BO171" s="574"/>
      <c r="BP171" s="574"/>
      <c r="BQ171" s="574"/>
      <c r="BR171" s="574"/>
      <c r="BS171" s="574"/>
      <c r="BT171" s="574"/>
      <c r="BU171" s="574"/>
      <c r="BV171" s="574"/>
      <c r="BW171" s="574"/>
      <c r="BX171" s="574"/>
      <c r="BY171" s="574"/>
      <c r="BZ171" s="574"/>
      <c r="CA171" s="574"/>
      <c r="CB171" s="574"/>
      <c r="CC171" s="574"/>
      <c r="CD171" s="574"/>
      <c r="CE171" s="574"/>
      <c r="CF171" s="574"/>
      <c r="CG171" s="574"/>
      <c r="CH171" s="574"/>
      <c r="CI171" s="574"/>
      <c r="CJ171" s="574"/>
    </row>
    <row r="172" spans="1:88" ht="36.75" customHeight="1">
      <c r="A172" s="746"/>
      <c r="B172">
        <f t="shared" si="56"/>
        <v>0</v>
      </c>
      <c r="C172" s="245"/>
      <c r="D172" s="245"/>
      <c r="E172" s="246"/>
      <c r="F172" s="246"/>
      <c r="G172" s="299"/>
      <c r="H172" s="299"/>
      <c r="I172" s="246"/>
      <c r="J172" s="247"/>
      <c r="K172" s="654"/>
      <c r="L172" s="654"/>
      <c r="M172" s="654"/>
      <c r="N172" s="655"/>
      <c r="O172" s="500"/>
      <c r="P172" s="500"/>
      <c r="Q172" s="116" t="str">
        <f>IF(ISERROR(VLOOKUP(O172,'GRADE CONVERSION'!$K$71:$L$88,2,FALSE)),"",VLOOKUP(O172,'GRADE CONVERSION'!$K$71:$L$88,2,FALSE))</f>
        <v/>
      </c>
      <c r="R172" s="641"/>
      <c r="S172" s="246"/>
      <c r="T172" s="641"/>
      <c r="U172" s="507" t="str">
        <f t="shared" si="55"/>
        <v/>
      </c>
      <c r="V172" s="641"/>
      <c r="W172" s="649"/>
      <c r="Y172" s="227">
        <f t="shared" si="57"/>
        <v>0</v>
      </c>
      <c r="Z172" s="95">
        <f t="shared" si="58"/>
        <v>0</v>
      </c>
      <c r="AA172" s="26" t="str">
        <f t="shared" si="59"/>
        <v/>
      </c>
      <c r="AB172" s="117">
        <f t="shared" si="60"/>
        <v>0</v>
      </c>
      <c r="AC172" s="96">
        <f t="shared" si="61"/>
        <v>0</v>
      </c>
      <c r="AD172" s="118" t="str">
        <f t="shared" si="62"/>
        <v>COMPLETE</v>
      </c>
      <c r="AE172" s="119" t="str">
        <f t="shared" si="63"/>
        <v/>
      </c>
      <c r="AF172" s="119" t="str">
        <f>IF(OR(ISERROR(VLOOKUP(L172,'GRADE CONVERSION'!$K$38:$N$55,4,FALSE)*AG172), ISBLANK(L172)), "", VLOOKUP(L172,'GRADE CONVERSION'!$K$38:$N$55,4,FALSE)*AG172)</f>
        <v/>
      </c>
      <c r="AG172" s="119">
        <f t="shared" si="64"/>
        <v>0</v>
      </c>
      <c r="AH172" s="120">
        <f t="shared" si="65"/>
        <v>0</v>
      </c>
      <c r="AI172" s="120">
        <f t="shared" si="66"/>
        <v>0</v>
      </c>
      <c r="AJ172" s="362" t="str">
        <f t="shared" si="67"/>
        <v/>
      </c>
      <c r="AK172" s="108">
        <f t="shared" si="68"/>
        <v>0</v>
      </c>
      <c r="AL172" s="121">
        <f t="shared" si="69"/>
        <v>0</v>
      </c>
      <c r="AM172" s="121" t="str">
        <f t="shared" si="70"/>
        <v/>
      </c>
      <c r="AN172" s="121" t="str">
        <f t="shared" si="71"/>
        <v/>
      </c>
      <c r="AO172" s="108"/>
      <c r="AP172" s="104"/>
      <c r="AQ172" s="104"/>
      <c r="AR172" s="104"/>
      <c r="AS172" s="54"/>
      <c r="AT172" s="54"/>
      <c r="AU172" s="60" t="str">
        <f t="shared" si="72"/>
        <v/>
      </c>
      <c r="AV172" s="123">
        <f t="shared" si="73"/>
        <v>0</v>
      </c>
      <c r="AW172" s="54"/>
      <c r="AX172" s="54"/>
      <c r="BA172">
        <v>1</v>
      </c>
      <c r="BB172" s="643"/>
      <c r="BC172" s="643"/>
      <c r="BD172" s="643"/>
      <c r="BE172" s="643"/>
      <c r="BF172" s="574"/>
      <c r="BG172" s="574"/>
      <c r="BH172" s="574"/>
      <c r="BI172" s="574"/>
      <c r="BJ172" s="574"/>
      <c r="BK172" s="574"/>
      <c r="BL172" s="574"/>
      <c r="BM172" s="574"/>
      <c r="BN172" s="574"/>
      <c r="BO172" s="574"/>
      <c r="BP172" s="574"/>
      <c r="BQ172" s="574"/>
      <c r="BR172" s="574"/>
      <c r="BS172" s="574"/>
      <c r="BT172" s="574"/>
      <c r="BU172" s="574"/>
      <c r="BV172" s="574"/>
      <c r="BW172" s="574"/>
      <c r="BX172" s="574"/>
      <c r="BY172" s="574"/>
      <c r="BZ172" s="574"/>
      <c r="CA172" s="574"/>
      <c r="CB172" s="574"/>
      <c r="CC172" s="574"/>
      <c r="CD172" s="574"/>
      <c r="CE172" s="574"/>
      <c r="CF172" s="574"/>
      <c r="CG172" s="574"/>
      <c r="CH172" s="574"/>
      <c r="CI172" s="574"/>
      <c r="CJ172" s="574"/>
    </row>
    <row r="173" spans="1:88" ht="36.75" customHeight="1">
      <c r="A173" s="746"/>
      <c r="B173">
        <f t="shared" si="56"/>
        <v>0</v>
      </c>
      <c r="C173" s="245"/>
      <c r="D173" s="245"/>
      <c r="E173" s="246"/>
      <c r="F173" s="246"/>
      <c r="G173" s="299"/>
      <c r="H173" s="299"/>
      <c r="I173" s="246"/>
      <c r="J173" s="247"/>
      <c r="K173" s="654"/>
      <c r="L173" s="654"/>
      <c r="M173" s="654"/>
      <c r="N173" s="655"/>
      <c r="O173" s="500"/>
      <c r="P173" s="500"/>
      <c r="Q173" s="116" t="str">
        <f>IF(ISERROR(VLOOKUP(O173,'GRADE CONVERSION'!$K$71:$L$88,2,FALSE)),"",VLOOKUP(O173,'GRADE CONVERSION'!$K$71:$L$88,2,FALSE))</f>
        <v/>
      </c>
      <c r="R173" s="641"/>
      <c r="S173" s="246"/>
      <c r="T173" s="641"/>
      <c r="U173" s="507" t="str">
        <f t="shared" si="55"/>
        <v/>
      </c>
      <c r="V173" s="641"/>
      <c r="W173" s="649"/>
      <c r="Y173" s="227">
        <f t="shared" si="57"/>
        <v>0</v>
      </c>
      <c r="Z173" s="95">
        <f t="shared" si="58"/>
        <v>0</v>
      </c>
      <c r="AA173" s="26" t="str">
        <f t="shared" si="59"/>
        <v/>
      </c>
      <c r="AB173" s="117">
        <f t="shared" si="60"/>
        <v>0</v>
      </c>
      <c r="AC173" s="96">
        <f t="shared" si="61"/>
        <v>0</v>
      </c>
      <c r="AD173" s="118" t="str">
        <f t="shared" si="62"/>
        <v>COMPLETE</v>
      </c>
      <c r="AE173" s="119" t="str">
        <f t="shared" si="63"/>
        <v/>
      </c>
      <c r="AF173" s="119" t="str">
        <f>IF(OR(ISERROR(VLOOKUP(L173,'GRADE CONVERSION'!$K$38:$N$55,4,FALSE)*AG173), ISBLANK(L173)), "", VLOOKUP(L173,'GRADE CONVERSION'!$K$38:$N$55,4,FALSE)*AG173)</f>
        <v/>
      </c>
      <c r="AG173" s="119">
        <f t="shared" si="64"/>
        <v>0</v>
      </c>
      <c r="AH173" s="120">
        <f t="shared" si="65"/>
        <v>0</v>
      </c>
      <c r="AI173" s="120">
        <f t="shared" si="66"/>
        <v>0</v>
      </c>
      <c r="AJ173" s="362" t="str">
        <f t="shared" si="67"/>
        <v/>
      </c>
      <c r="AK173" s="108">
        <f t="shared" si="68"/>
        <v>0</v>
      </c>
      <c r="AL173" s="121">
        <f t="shared" si="69"/>
        <v>0</v>
      </c>
      <c r="AM173" s="121" t="str">
        <f t="shared" si="70"/>
        <v/>
      </c>
      <c r="AN173" s="121" t="str">
        <f t="shared" si="71"/>
        <v/>
      </c>
      <c r="AO173" s="108"/>
      <c r="AP173" s="104"/>
      <c r="AQ173" s="104"/>
      <c r="AR173" s="104"/>
      <c r="AS173" s="54"/>
      <c r="AT173" s="54"/>
      <c r="AU173" s="60" t="str">
        <f t="shared" si="72"/>
        <v/>
      </c>
      <c r="AV173" s="123">
        <f t="shared" si="73"/>
        <v>0</v>
      </c>
      <c r="AW173" s="54"/>
      <c r="AX173" s="54"/>
      <c r="BA173">
        <v>1</v>
      </c>
      <c r="BB173" s="643"/>
      <c r="BC173" s="643"/>
      <c r="BD173" s="643"/>
      <c r="BE173" s="643"/>
      <c r="BF173" s="574"/>
      <c r="BG173" s="574"/>
      <c r="BH173" s="574"/>
      <c r="BI173" s="574"/>
      <c r="BJ173" s="574"/>
      <c r="BK173" s="574"/>
      <c r="BL173" s="574"/>
      <c r="BM173" s="574"/>
      <c r="BN173" s="574"/>
      <c r="BO173" s="574"/>
      <c r="BP173" s="574"/>
      <c r="BQ173" s="574"/>
      <c r="BR173" s="574"/>
      <c r="BS173" s="574"/>
      <c r="BT173" s="574"/>
      <c r="BU173" s="574"/>
      <c r="BV173" s="574"/>
      <c r="BW173" s="574"/>
      <c r="BX173" s="574"/>
      <c r="BY173" s="574"/>
      <c r="BZ173" s="574"/>
      <c r="CA173" s="574"/>
      <c r="CB173" s="574"/>
      <c r="CC173" s="574"/>
      <c r="CD173" s="574"/>
      <c r="CE173" s="574"/>
      <c r="CF173" s="574"/>
      <c r="CG173" s="574"/>
      <c r="CH173" s="574"/>
      <c r="CI173" s="574"/>
      <c r="CJ173" s="574"/>
    </row>
    <row r="174" spans="1:88" ht="36.75" customHeight="1">
      <c r="A174" s="746"/>
      <c r="B174">
        <f t="shared" si="56"/>
        <v>0</v>
      </c>
      <c r="C174" s="245"/>
      <c r="D174" s="245"/>
      <c r="E174" s="246"/>
      <c r="F174" s="246"/>
      <c r="G174" s="299"/>
      <c r="H174" s="299"/>
      <c r="I174" s="246"/>
      <c r="J174" s="247"/>
      <c r="K174" s="654"/>
      <c r="L174" s="654"/>
      <c r="M174" s="654"/>
      <c r="N174" s="655"/>
      <c r="O174" s="500"/>
      <c r="P174" s="500"/>
      <c r="Q174" s="116" t="str">
        <f>IF(ISERROR(VLOOKUP(O174,'GRADE CONVERSION'!$K$71:$L$88,2,FALSE)),"",VLOOKUP(O174,'GRADE CONVERSION'!$K$71:$L$88,2,FALSE))</f>
        <v/>
      </c>
      <c r="R174" s="641"/>
      <c r="S174" s="246"/>
      <c r="T174" s="641"/>
      <c r="U174" s="507" t="str">
        <f t="shared" si="55"/>
        <v/>
      </c>
      <c r="V174" s="641"/>
      <c r="W174" s="649"/>
      <c r="Y174" s="227">
        <f t="shared" si="57"/>
        <v>0</v>
      </c>
      <c r="Z174" s="95">
        <f t="shared" si="58"/>
        <v>0</v>
      </c>
      <c r="AA174" s="26" t="str">
        <f t="shared" si="59"/>
        <v/>
      </c>
      <c r="AB174" s="117">
        <f t="shared" si="60"/>
        <v>0</v>
      </c>
      <c r="AC174" s="96">
        <f t="shared" si="61"/>
        <v>0</v>
      </c>
      <c r="AD174" s="118" t="str">
        <f t="shared" si="62"/>
        <v>COMPLETE</v>
      </c>
      <c r="AE174" s="119" t="str">
        <f t="shared" si="63"/>
        <v/>
      </c>
      <c r="AF174" s="119" t="str">
        <f>IF(OR(ISERROR(VLOOKUP(L174,'GRADE CONVERSION'!$K$38:$N$55,4,FALSE)*AG174), ISBLANK(L174)), "", VLOOKUP(L174,'GRADE CONVERSION'!$K$38:$N$55,4,FALSE)*AG174)</f>
        <v/>
      </c>
      <c r="AG174" s="119">
        <f t="shared" si="64"/>
        <v>0</v>
      </c>
      <c r="AH174" s="120">
        <f t="shared" si="65"/>
        <v>0</v>
      </c>
      <c r="AI174" s="120">
        <f t="shared" si="66"/>
        <v>0</v>
      </c>
      <c r="AJ174" s="362" t="str">
        <f t="shared" si="67"/>
        <v/>
      </c>
      <c r="AK174" s="108">
        <f t="shared" si="68"/>
        <v>0</v>
      </c>
      <c r="AL174" s="121">
        <f t="shared" si="69"/>
        <v>0</v>
      </c>
      <c r="AM174" s="121" t="str">
        <f t="shared" si="70"/>
        <v/>
      </c>
      <c r="AN174" s="121" t="str">
        <f t="shared" si="71"/>
        <v/>
      </c>
      <c r="AO174" s="108"/>
      <c r="AP174" s="104"/>
      <c r="AQ174" s="104"/>
      <c r="AR174" s="104"/>
      <c r="AS174" s="54"/>
      <c r="AT174" s="54"/>
      <c r="AU174" s="60" t="str">
        <f t="shared" si="72"/>
        <v/>
      </c>
      <c r="AV174" s="123">
        <f t="shared" si="73"/>
        <v>0</v>
      </c>
      <c r="AW174" s="54"/>
      <c r="AX174" s="54"/>
      <c r="BA174">
        <v>1</v>
      </c>
      <c r="BB174" s="643"/>
      <c r="BC174" s="643"/>
      <c r="BD174" s="643"/>
      <c r="BE174" s="643"/>
      <c r="BF174" s="574"/>
      <c r="BG174" s="574"/>
      <c r="BH174" s="574"/>
      <c r="BI174" s="574"/>
      <c r="BJ174" s="574"/>
      <c r="BK174" s="574"/>
      <c r="BL174" s="574"/>
      <c r="BM174" s="574"/>
      <c r="BN174" s="574"/>
      <c r="BO174" s="574"/>
      <c r="BP174" s="574"/>
      <c r="BQ174" s="574"/>
      <c r="BR174" s="574"/>
      <c r="BS174" s="574"/>
      <c r="BT174" s="574"/>
      <c r="BU174" s="574"/>
      <c r="BV174" s="574"/>
      <c r="BW174" s="574"/>
      <c r="BX174" s="574"/>
      <c r="BY174" s="574"/>
      <c r="BZ174" s="574"/>
      <c r="CA174" s="574"/>
      <c r="CB174" s="574"/>
      <c r="CC174" s="574"/>
      <c r="CD174" s="574"/>
      <c r="CE174" s="574"/>
      <c r="CF174" s="574"/>
      <c r="CG174" s="574"/>
      <c r="CH174" s="574"/>
      <c r="CI174" s="574"/>
      <c r="CJ174" s="574"/>
    </row>
    <row r="175" spans="1:88" ht="36.75" customHeight="1">
      <c r="A175" s="746"/>
      <c r="B175">
        <f t="shared" si="56"/>
        <v>0</v>
      </c>
      <c r="C175" s="245"/>
      <c r="D175" s="245"/>
      <c r="E175" s="246"/>
      <c r="F175" s="246"/>
      <c r="G175" s="299"/>
      <c r="H175" s="299"/>
      <c r="I175" s="246"/>
      <c r="J175" s="247"/>
      <c r="K175" s="654"/>
      <c r="L175" s="654"/>
      <c r="M175" s="654"/>
      <c r="N175" s="655"/>
      <c r="O175" s="500"/>
      <c r="P175" s="500"/>
      <c r="Q175" s="116" t="str">
        <f>IF(ISERROR(VLOOKUP(O175,'GRADE CONVERSION'!$K$71:$L$88,2,FALSE)),"",VLOOKUP(O175,'GRADE CONVERSION'!$K$71:$L$88,2,FALSE))</f>
        <v/>
      </c>
      <c r="R175" s="641"/>
      <c r="S175" s="246"/>
      <c r="T175" s="641"/>
      <c r="U175" s="507" t="str">
        <f t="shared" si="55"/>
        <v/>
      </c>
      <c r="V175" s="641"/>
      <c r="W175" s="649"/>
      <c r="Y175" s="227">
        <f t="shared" si="57"/>
        <v>0</v>
      </c>
      <c r="Z175" s="95">
        <f t="shared" si="58"/>
        <v>0</v>
      </c>
      <c r="AA175" s="26" t="str">
        <f t="shared" si="59"/>
        <v/>
      </c>
      <c r="AB175" s="117">
        <f t="shared" si="60"/>
        <v>0</v>
      </c>
      <c r="AC175" s="96">
        <f t="shared" si="61"/>
        <v>0</v>
      </c>
      <c r="AD175" s="118" t="str">
        <f t="shared" si="62"/>
        <v>COMPLETE</v>
      </c>
      <c r="AE175" s="119" t="str">
        <f t="shared" si="63"/>
        <v/>
      </c>
      <c r="AF175" s="119" t="str">
        <f>IF(OR(ISERROR(VLOOKUP(L175,'GRADE CONVERSION'!$K$38:$N$55,4,FALSE)*AG175), ISBLANK(L175)), "", VLOOKUP(L175,'GRADE CONVERSION'!$K$38:$N$55,4,FALSE)*AG175)</f>
        <v/>
      </c>
      <c r="AG175" s="119">
        <f t="shared" si="64"/>
        <v>0</v>
      </c>
      <c r="AH175" s="120">
        <f t="shared" si="65"/>
        <v>0</v>
      </c>
      <c r="AI175" s="120">
        <f t="shared" si="66"/>
        <v>0</v>
      </c>
      <c r="AJ175" s="362" t="str">
        <f t="shared" si="67"/>
        <v/>
      </c>
      <c r="AK175" s="108">
        <f t="shared" si="68"/>
        <v>0</v>
      </c>
      <c r="AL175" s="121">
        <f t="shared" si="69"/>
        <v>0</v>
      </c>
      <c r="AM175" s="121" t="str">
        <f t="shared" si="70"/>
        <v/>
      </c>
      <c r="AN175" s="121" t="str">
        <f t="shared" si="71"/>
        <v/>
      </c>
      <c r="AO175" s="108"/>
      <c r="AP175" s="104"/>
      <c r="AQ175" s="104"/>
      <c r="AR175" s="104"/>
      <c r="AS175" s="54"/>
      <c r="AT175" s="54"/>
      <c r="AU175" s="60" t="str">
        <f t="shared" si="72"/>
        <v/>
      </c>
      <c r="AV175" s="123">
        <f t="shared" si="73"/>
        <v>0</v>
      </c>
      <c r="AW175" s="54"/>
      <c r="AX175" s="54"/>
      <c r="BA175">
        <v>1</v>
      </c>
      <c r="BB175" s="643"/>
      <c r="BC175" s="643"/>
      <c r="BD175" s="643"/>
      <c r="BE175" s="643"/>
      <c r="BF175" s="574"/>
      <c r="BG175" s="574"/>
      <c r="BH175" s="574"/>
      <c r="BI175" s="574"/>
      <c r="BJ175" s="574"/>
      <c r="BK175" s="574"/>
      <c r="BL175" s="574"/>
      <c r="BM175" s="574"/>
      <c r="BN175" s="574"/>
      <c r="BO175" s="574"/>
      <c r="BP175" s="574"/>
      <c r="BQ175" s="574"/>
      <c r="BR175" s="574"/>
      <c r="BS175" s="574"/>
      <c r="BT175" s="574"/>
      <c r="BU175" s="574"/>
      <c r="BV175" s="574"/>
      <c r="BW175" s="574"/>
      <c r="BX175" s="574"/>
      <c r="BY175" s="574"/>
      <c r="BZ175" s="574"/>
      <c r="CA175" s="574"/>
      <c r="CB175" s="574"/>
      <c r="CC175" s="574"/>
      <c r="CD175" s="574"/>
      <c r="CE175" s="574"/>
      <c r="CF175" s="574"/>
      <c r="CG175" s="574"/>
      <c r="CH175" s="574"/>
      <c r="CI175" s="574"/>
      <c r="CJ175" s="574"/>
    </row>
    <row r="176" spans="1:88" ht="36.75" customHeight="1">
      <c r="A176" s="746"/>
      <c r="B176">
        <f t="shared" si="56"/>
        <v>0</v>
      </c>
      <c r="C176" s="245"/>
      <c r="D176" s="245"/>
      <c r="E176" s="246"/>
      <c r="F176" s="246"/>
      <c r="G176" s="299"/>
      <c r="H176" s="299"/>
      <c r="I176" s="246"/>
      <c r="J176" s="247"/>
      <c r="K176" s="654"/>
      <c r="L176" s="654"/>
      <c r="M176" s="654"/>
      <c r="N176" s="655"/>
      <c r="O176" s="500"/>
      <c r="P176" s="500"/>
      <c r="Q176" s="116" t="str">
        <f>IF(ISERROR(VLOOKUP(O176,'GRADE CONVERSION'!$K$71:$L$88,2,FALSE)),"",VLOOKUP(O176,'GRADE CONVERSION'!$K$71:$L$88,2,FALSE))</f>
        <v/>
      </c>
      <c r="R176" s="641"/>
      <c r="S176" s="246"/>
      <c r="T176" s="641"/>
      <c r="U176" s="507" t="str">
        <f t="shared" si="55"/>
        <v/>
      </c>
      <c r="V176" s="641"/>
      <c r="W176" s="649"/>
      <c r="Y176" s="227">
        <f t="shared" si="57"/>
        <v>0</v>
      </c>
      <c r="Z176" s="95">
        <f t="shared" si="58"/>
        <v>0</v>
      </c>
      <c r="AA176" s="26" t="str">
        <f t="shared" si="59"/>
        <v/>
      </c>
      <c r="AB176" s="117">
        <f t="shared" si="60"/>
        <v>0</v>
      </c>
      <c r="AC176" s="96">
        <f t="shared" si="61"/>
        <v>0</v>
      </c>
      <c r="AD176" s="118" t="str">
        <f t="shared" si="62"/>
        <v>COMPLETE</v>
      </c>
      <c r="AE176" s="119" t="str">
        <f t="shared" si="63"/>
        <v/>
      </c>
      <c r="AF176" s="119" t="str">
        <f>IF(OR(ISERROR(VLOOKUP(L176,'GRADE CONVERSION'!$K$38:$N$55,4,FALSE)*AG176), ISBLANK(L176)), "", VLOOKUP(L176,'GRADE CONVERSION'!$K$38:$N$55,4,FALSE)*AG176)</f>
        <v/>
      </c>
      <c r="AG176" s="119">
        <f t="shared" si="64"/>
        <v>0</v>
      </c>
      <c r="AH176" s="120">
        <f t="shared" si="65"/>
        <v>0</v>
      </c>
      <c r="AI176" s="120">
        <f t="shared" si="66"/>
        <v>0</v>
      </c>
      <c r="AJ176" s="362" t="str">
        <f t="shared" si="67"/>
        <v/>
      </c>
      <c r="AK176" s="108">
        <f t="shared" si="68"/>
        <v>0</v>
      </c>
      <c r="AL176" s="121">
        <f t="shared" si="69"/>
        <v>0</v>
      </c>
      <c r="AM176" s="121" t="str">
        <f t="shared" si="70"/>
        <v/>
      </c>
      <c r="AN176" s="121" t="str">
        <f t="shared" si="71"/>
        <v/>
      </c>
      <c r="AO176" s="108"/>
      <c r="AP176" s="104"/>
      <c r="AQ176" s="104"/>
      <c r="AR176" s="104"/>
      <c r="AS176" s="54"/>
      <c r="AT176" s="54"/>
      <c r="AU176" s="60" t="str">
        <f t="shared" si="72"/>
        <v/>
      </c>
      <c r="AV176" s="123">
        <f t="shared" si="73"/>
        <v>0</v>
      </c>
      <c r="AW176" s="54"/>
      <c r="AX176" s="54"/>
      <c r="BA176">
        <v>1</v>
      </c>
      <c r="BB176" s="643"/>
      <c r="BC176" s="643"/>
      <c r="BD176" s="643"/>
      <c r="BE176" s="643"/>
      <c r="BF176" s="574"/>
      <c r="BG176" s="574"/>
      <c r="BH176" s="574"/>
      <c r="BI176" s="574"/>
      <c r="BJ176" s="574"/>
      <c r="BK176" s="574"/>
      <c r="BL176" s="574"/>
      <c r="BM176" s="574"/>
      <c r="BN176" s="574"/>
      <c r="BO176" s="574"/>
      <c r="BP176" s="574"/>
      <c r="BQ176" s="574"/>
      <c r="BR176" s="574"/>
      <c r="BS176" s="574"/>
      <c r="BT176" s="574"/>
      <c r="BU176" s="574"/>
      <c r="BV176" s="574"/>
      <c r="BW176" s="574"/>
      <c r="BX176" s="574"/>
      <c r="BY176" s="574"/>
      <c r="BZ176" s="574"/>
      <c r="CA176" s="574"/>
      <c r="CB176" s="574"/>
      <c r="CC176" s="574"/>
      <c r="CD176" s="574"/>
      <c r="CE176" s="574"/>
      <c r="CF176" s="574"/>
      <c r="CG176" s="574"/>
      <c r="CH176" s="574"/>
      <c r="CI176" s="574"/>
      <c r="CJ176" s="574"/>
    </row>
    <row r="177" spans="1:88" ht="36.75" customHeight="1">
      <c r="A177" s="746"/>
      <c r="B177">
        <f t="shared" si="56"/>
        <v>0</v>
      </c>
      <c r="C177" s="245"/>
      <c r="D177" s="245"/>
      <c r="E177" s="246"/>
      <c r="F177" s="246"/>
      <c r="G177" s="299"/>
      <c r="H177" s="299"/>
      <c r="I177" s="246"/>
      <c r="J177" s="247"/>
      <c r="K177" s="654"/>
      <c r="L177" s="654"/>
      <c r="M177" s="654"/>
      <c r="N177" s="655"/>
      <c r="O177" s="500"/>
      <c r="P177" s="500"/>
      <c r="Q177" s="116" t="str">
        <f>IF(ISERROR(VLOOKUP(O177,'GRADE CONVERSION'!$K$71:$L$88,2,FALSE)),"",VLOOKUP(O177,'GRADE CONVERSION'!$K$71:$L$88,2,FALSE))</f>
        <v/>
      </c>
      <c r="R177" s="641"/>
      <c r="S177" s="246"/>
      <c r="T177" s="641"/>
      <c r="U177" s="507" t="str">
        <f t="shared" si="55"/>
        <v/>
      </c>
      <c r="V177" s="641"/>
      <c r="W177" s="649"/>
      <c r="Y177" s="227">
        <f t="shared" si="57"/>
        <v>0</v>
      </c>
      <c r="Z177" s="95">
        <f t="shared" si="58"/>
        <v>0</v>
      </c>
      <c r="AA177" s="26" t="str">
        <f t="shared" si="59"/>
        <v/>
      </c>
      <c r="AB177" s="117">
        <f t="shared" si="60"/>
        <v>0</v>
      </c>
      <c r="AC177" s="96">
        <f t="shared" si="61"/>
        <v>0</v>
      </c>
      <c r="AD177" s="118" t="str">
        <f t="shared" si="62"/>
        <v>COMPLETE</v>
      </c>
      <c r="AE177" s="119" t="str">
        <f t="shared" si="63"/>
        <v/>
      </c>
      <c r="AF177" s="119" t="str">
        <f>IF(OR(ISERROR(VLOOKUP(L177,'GRADE CONVERSION'!$K$38:$N$55,4,FALSE)*AG177), ISBLANK(L177)), "", VLOOKUP(L177,'GRADE CONVERSION'!$K$38:$N$55,4,FALSE)*AG177)</f>
        <v/>
      </c>
      <c r="AG177" s="119">
        <f t="shared" si="64"/>
        <v>0</v>
      </c>
      <c r="AH177" s="120">
        <f t="shared" si="65"/>
        <v>0</v>
      </c>
      <c r="AI177" s="120">
        <f t="shared" si="66"/>
        <v>0</v>
      </c>
      <c r="AJ177" s="362" t="str">
        <f t="shared" si="67"/>
        <v/>
      </c>
      <c r="AK177" s="108">
        <f t="shared" si="68"/>
        <v>0</v>
      </c>
      <c r="AL177" s="121">
        <f t="shared" si="69"/>
        <v>0</v>
      </c>
      <c r="AM177" s="121" t="str">
        <f t="shared" si="70"/>
        <v/>
      </c>
      <c r="AN177" s="121" t="str">
        <f t="shared" si="71"/>
        <v/>
      </c>
      <c r="AO177" s="108"/>
      <c r="AP177" s="104"/>
      <c r="AQ177" s="104"/>
      <c r="AR177" s="104"/>
      <c r="AS177" s="54"/>
      <c r="AT177" s="54"/>
      <c r="AU177" s="60" t="str">
        <f t="shared" si="72"/>
        <v/>
      </c>
      <c r="AV177" s="123">
        <f t="shared" si="73"/>
        <v>0</v>
      </c>
      <c r="AW177" s="54"/>
      <c r="AX177" s="54"/>
      <c r="BA177">
        <v>1</v>
      </c>
      <c r="BB177" s="643"/>
      <c r="BC177" s="643"/>
      <c r="BD177" s="643"/>
      <c r="BE177" s="643"/>
      <c r="BF177" s="574"/>
      <c r="BG177" s="574"/>
      <c r="BH177" s="574"/>
      <c r="BI177" s="574"/>
      <c r="BJ177" s="574"/>
      <c r="BK177" s="574"/>
      <c r="BL177" s="574"/>
      <c r="BM177" s="574"/>
      <c r="BN177" s="574"/>
      <c r="BO177" s="574"/>
      <c r="BP177" s="574"/>
      <c r="BQ177" s="574"/>
      <c r="BR177" s="574"/>
      <c r="BS177" s="574"/>
      <c r="BT177" s="574"/>
      <c r="BU177" s="574"/>
      <c r="BV177" s="574"/>
      <c r="BW177" s="574"/>
      <c r="BX177" s="574"/>
      <c r="BY177" s="574"/>
      <c r="BZ177" s="574"/>
      <c r="CA177" s="574"/>
      <c r="CB177" s="574"/>
      <c r="CC177" s="574"/>
      <c r="CD177" s="574"/>
      <c r="CE177" s="574"/>
      <c r="CF177" s="574"/>
      <c r="CG177" s="574"/>
      <c r="CH177" s="574"/>
      <c r="CI177" s="574"/>
      <c r="CJ177" s="574"/>
    </row>
    <row r="178" spans="1:88" ht="36.75" customHeight="1">
      <c r="A178" s="746"/>
      <c r="B178">
        <f t="shared" si="56"/>
        <v>0</v>
      </c>
      <c r="C178" s="245"/>
      <c r="D178" s="245"/>
      <c r="E178" s="246"/>
      <c r="F178" s="246"/>
      <c r="G178" s="299"/>
      <c r="H178" s="299"/>
      <c r="I178" s="246"/>
      <c r="J178" s="247"/>
      <c r="K178" s="654"/>
      <c r="L178" s="654"/>
      <c r="M178" s="654"/>
      <c r="N178" s="655"/>
      <c r="O178" s="500"/>
      <c r="P178" s="500"/>
      <c r="Q178" s="116" t="str">
        <f>IF(ISERROR(VLOOKUP(O178,'GRADE CONVERSION'!$K$71:$L$88,2,FALSE)),"",VLOOKUP(O178,'GRADE CONVERSION'!$K$71:$L$88,2,FALSE))</f>
        <v/>
      </c>
      <c r="R178" s="641"/>
      <c r="S178" s="246"/>
      <c r="T178" s="641"/>
      <c r="U178" s="507" t="str">
        <f t="shared" si="55"/>
        <v/>
      </c>
      <c r="V178" s="641"/>
      <c r="W178" s="649"/>
      <c r="Y178" s="227">
        <f t="shared" si="57"/>
        <v>0</v>
      </c>
      <c r="Z178" s="95">
        <f t="shared" si="58"/>
        <v>0</v>
      </c>
      <c r="AA178" s="26" t="str">
        <f t="shared" si="59"/>
        <v/>
      </c>
      <c r="AB178" s="117">
        <f t="shared" si="60"/>
        <v>0</v>
      </c>
      <c r="AC178" s="96">
        <f t="shared" si="61"/>
        <v>0</v>
      </c>
      <c r="AD178" s="118" t="str">
        <f t="shared" si="62"/>
        <v>COMPLETE</v>
      </c>
      <c r="AE178" s="119" t="str">
        <f t="shared" si="63"/>
        <v/>
      </c>
      <c r="AF178" s="119" t="str">
        <f>IF(OR(ISERROR(VLOOKUP(L178,'GRADE CONVERSION'!$K$38:$N$55,4,FALSE)*AG178), ISBLANK(L178)), "", VLOOKUP(L178,'GRADE CONVERSION'!$K$38:$N$55,4,FALSE)*AG178)</f>
        <v/>
      </c>
      <c r="AG178" s="119">
        <f t="shared" si="64"/>
        <v>0</v>
      </c>
      <c r="AH178" s="120">
        <f t="shared" si="65"/>
        <v>0</v>
      </c>
      <c r="AI178" s="120">
        <f t="shared" si="66"/>
        <v>0</v>
      </c>
      <c r="AJ178" s="362" t="str">
        <f t="shared" si="67"/>
        <v/>
      </c>
      <c r="AK178" s="108">
        <f t="shared" si="68"/>
        <v>0</v>
      </c>
      <c r="AL178" s="121">
        <f t="shared" si="69"/>
        <v>0</v>
      </c>
      <c r="AM178" s="121" t="str">
        <f t="shared" si="70"/>
        <v/>
      </c>
      <c r="AN178" s="121" t="str">
        <f t="shared" si="71"/>
        <v/>
      </c>
      <c r="AO178" s="108"/>
      <c r="AP178" s="104"/>
      <c r="AQ178" s="104"/>
      <c r="AR178" s="104"/>
      <c r="AS178" s="54"/>
      <c r="AT178" s="54"/>
      <c r="AU178" s="60" t="str">
        <f t="shared" si="72"/>
        <v/>
      </c>
      <c r="AV178" s="123">
        <f t="shared" si="73"/>
        <v>0</v>
      </c>
      <c r="AW178" s="54"/>
      <c r="AX178" s="54"/>
      <c r="BA178">
        <v>1</v>
      </c>
      <c r="BB178" s="643"/>
      <c r="BC178" s="643"/>
      <c r="BD178" s="643"/>
      <c r="BE178" s="643"/>
      <c r="BF178" s="574"/>
      <c r="BG178" s="574"/>
      <c r="BH178" s="574"/>
      <c r="BI178" s="574"/>
      <c r="BJ178" s="574"/>
      <c r="BK178" s="574"/>
      <c r="BL178" s="574"/>
      <c r="BM178" s="574"/>
      <c r="BN178" s="574"/>
      <c r="BO178" s="574"/>
      <c r="BP178" s="574"/>
      <c r="BQ178" s="574"/>
      <c r="BR178" s="574"/>
      <c r="BS178" s="574"/>
      <c r="BT178" s="574"/>
      <c r="BU178" s="574"/>
      <c r="BV178" s="574"/>
      <c r="BW178" s="574"/>
      <c r="BX178" s="574"/>
      <c r="BY178" s="574"/>
      <c r="BZ178" s="574"/>
      <c r="CA178" s="574"/>
      <c r="CB178" s="574"/>
      <c r="CC178" s="574"/>
      <c r="CD178" s="574"/>
      <c r="CE178" s="574"/>
      <c r="CF178" s="574"/>
      <c r="CG178" s="574"/>
      <c r="CH178" s="574"/>
      <c r="CI178" s="574"/>
      <c r="CJ178" s="574"/>
    </row>
    <row r="179" spans="1:88" ht="36.75" customHeight="1">
      <c r="A179" s="746"/>
      <c r="B179">
        <f t="shared" si="56"/>
        <v>0</v>
      </c>
      <c r="C179" s="245"/>
      <c r="D179" s="245"/>
      <c r="E179" s="246"/>
      <c r="F179" s="246"/>
      <c r="G179" s="299"/>
      <c r="H179" s="299"/>
      <c r="I179" s="246"/>
      <c r="J179" s="247"/>
      <c r="K179" s="654"/>
      <c r="L179" s="654"/>
      <c r="M179" s="654"/>
      <c r="N179" s="655"/>
      <c r="O179" s="500"/>
      <c r="P179" s="500"/>
      <c r="Q179" s="116" t="str">
        <f>IF(ISERROR(VLOOKUP(O179,'GRADE CONVERSION'!$K$71:$L$88,2,FALSE)),"",VLOOKUP(O179,'GRADE CONVERSION'!$K$71:$L$88,2,FALSE))</f>
        <v/>
      </c>
      <c r="R179" s="641"/>
      <c r="S179" s="246"/>
      <c r="T179" s="641"/>
      <c r="U179" s="507" t="str">
        <f t="shared" si="55"/>
        <v/>
      </c>
      <c r="V179" s="641"/>
      <c r="W179" s="649"/>
      <c r="Y179" s="227">
        <f t="shared" si="57"/>
        <v>0</v>
      </c>
      <c r="Z179" s="95">
        <f t="shared" si="58"/>
        <v>0</v>
      </c>
      <c r="AA179" s="26" t="str">
        <f t="shared" si="59"/>
        <v/>
      </c>
      <c r="AB179" s="117">
        <f t="shared" si="60"/>
        <v>0</v>
      </c>
      <c r="AC179" s="96">
        <f t="shared" si="61"/>
        <v>0</v>
      </c>
      <c r="AD179" s="118" t="str">
        <f t="shared" si="62"/>
        <v>COMPLETE</v>
      </c>
      <c r="AE179" s="119" t="str">
        <f t="shared" si="63"/>
        <v/>
      </c>
      <c r="AF179" s="119" t="str">
        <f>IF(OR(ISERROR(VLOOKUP(L179,'GRADE CONVERSION'!$K$38:$N$55,4,FALSE)*AG179), ISBLANK(L179)), "", VLOOKUP(L179,'GRADE CONVERSION'!$K$38:$N$55,4,FALSE)*AG179)</f>
        <v/>
      </c>
      <c r="AG179" s="119">
        <f t="shared" si="64"/>
        <v>0</v>
      </c>
      <c r="AH179" s="120">
        <f t="shared" si="65"/>
        <v>0</v>
      </c>
      <c r="AI179" s="120">
        <f t="shared" si="66"/>
        <v>0</v>
      </c>
      <c r="AJ179" s="362" t="str">
        <f t="shared" si="67"/>
        <v/>
      </c>
      <c r="AK179" s="108">
        <f t="shared" si="68"/>
        <v>0</v>
      </c>
      <c r="AL179" s="121">
        <f t="shared" si="69"/>
        <v>0</v>
      </c>
      <c r="AM179" s="121" t="str">
        <f t="shared" si="70"/>
        <v/>
      </c>
      <c r="AN179" s="121" t="str">
        <f t="shared" si="71"/>
        <v/>
      </c>
      <c r="AO179" s="108"/>
      <c r="AP179" s="104"/>
      <c r="AQ179" s="104"/>
      <c r="AR179" s="104"/>
      <c r="AS179" s="54"/>
      <c r="AT179" s="54"/>
      <c r="AU179" s="60" t="str">
        <f t="shared" si="72"/>
        <v/>
      </c>
      <c r="AV179" s="123">
        <f t="shared" si="73"/>
        <v>0</v>
      </c>
      <c r="AW179" s="54"/>
      <c r="AX179" s="54"/>
      <c r="BA179">
        <v>1</v>
      </c>
      <c r="BB179" s="643"/>
      <c r="BC179" s="643"/>
      <c r="BD179" s="643"/>
      <c r="BE179" s="643"/>
      <c r="BF179" s="574"/>
      <c r="BG179" s="574"/>
      <c r="BH179" s="574"/>
      <c r="BI179" s="574"/>
      <c r="BJ179" s="574"/>
      <c r="BK179" s="574"/>
      <c r="BL179" s="574"/>
      <c r="BM179" s="574"/>
      <c r="BN179" s="574"/>
      <c r="BO179" s="574"/>
      <c r="BP179" s="574"/>
      <c r="BQ179" s="574"/>
      <c r="BR179" s="574"/>
      <c r="BS179" s="574"/>
      <c r="BT179" s="574"/>
      <c r="BU179" s="574"/>
      <c r="BV179" s="574"/>
      <c r="BW179" s="574"/>
      <c r="BX179" s="574"/>
      <c r="BY179" s="574"/>
      <c r="BZ179" s="574"/>
      <c r="CA179" s="574"/>
      <c r="CB179" s="574"/>
      <c r="CC179" s="574"/>
      <c r="CD179" s="574"/>
      <c r="CE179" s="574"/>
      <c r="CF179" s="574"/>
      <c r="CG179" s="574"/>
      <c r="CH179" s="574"/>
      <c r="CI179" s="574"/>
      <c r="CJ179" s="574"/>
    </row>
    <row r="180" spans="1:88" ht="36.75" customHeight="1">
      <c r="A180" s="746"/>
      <c r="B180">
        <f t="shared" si="56"/>
        <v>0</v>
      </c>
      <c r="C180" s="245"/>
      <c r="D180" s="245"/>
      <c r="E180" s="246"/>
      <c r="F180" s="246"/>
      <c r="G180" s="299"/>
      <c r="H180" s="299"/>
      <c r="I180" s="246"/>
      <c r="J180" s="247"/>
      <c r="K180" s="654"/>
      <c r="L180" s="654"/>
      <c r="M180" s="654"/>
      <c r="N180" s="655"/>
      <c r="O180" s="500"/>
      <c r="P180" s="500"/>
      <c r="Q180" s="116" t="str">
        <f>IF(ISERROR(VLOOKUP(O180,'GRADE CONVERSION'!$K$71:$L$88,2,FALSE)),"",VLOOKUP(O180,'GRADE CONVERSION'!$K$71:$L$88,2,FALSE))</f>
        <v/>
      </c>
      <c r="R180" s="641"/>
      <c r="S180" s="246"/>
      <c r="T180" s="641"/>
      <c r="U180" s="507" t="str">
        <f t="shared" si="55"/>
        <v/>
      </c>
      <c r="V180" s="641"/>
      <c r="W180" s="649"/>
      <c r="Y180" s="227">
        <f t="shared" si="57"/>
        <v>0</v>
      </c>
      <c r="Z180" s="95">
        <f t="shared" si="58"/>
        <v>0</v>
      </c>
      <c r="AA180" s="26" t="str">
        <f t="shared" si="59"/>
        <v/>
      </c>
      <c r="AB180" s="117">
        <f t="shared" si="60"/>
        <v>0</v>
      </c>
      <c r="AC180" s="96">
        <f t="shared" si="61"/>
        <v>0</v>
      </c>
      <c r="AD180" s="118" t="str">
        <f t="shared" si="62"/>
        <v>COMPLETE</v>
      </c>
      <c r="AE180" s="119" t="str">
        <f t="shared" si="63"/>
        <v/>
      </c>
      <c r="AF180" s="119" t="str">
        <f>IF(OR(ISERROR(VLOOKUP(L180,'GRADE CONVERSION'!$K$38:$N$55,4,FALSE)*AG180), ISBLANK(L180)), "", VLOOKUP(L180,'GRADE CONVERSION'!$K$38:$N$55,4,FALSE)*AG180)</f>
        <v/>
      </c>
      <c r="AG180" s="119">
        <f t="shared" si="64"/>
        <v>0</v>
      </c>
      <c r="AH180" s="120">
        <f t="shared" si="65"/>
        <v>0</v>
      </c>
      <c r="AI180" s="120">
        <f t="shared" si="66"/>
        <v>0</v>
      </c>
      <c r="AJ180" s="362" t="str">
        <f t="shared" si="67"/>
        <v/>
      </c>
      <c r="AK180" s="108">
        <f t="shared" si="68"/>
        <v>0</v>
      </c>
      <c r="AL180" s="121">
        <f t="shared" si="69"/>
        <v>0</v>
      </c>
      <c r="AM180" s="121" t="str">
        <f t="shared" si="70"/>
        <v/>
      </c>
      <c r="AN180" s="121" t="str">
        <f t="shared" si="71"/>
        <v/>
      </c>
      <c r="AO180" s="108"/>
      <c r="AP180" s="104"/>
      <c r="AQ180" s="104"/>
      <c r="AR180" s="104"/>
      <c r="AS180" s="54"/>
      <c r="AT180" s="54"/>
      <c r="AU180" s="60" t="str">
        <f t="shared" si="72"/>
        <v/>
      </c>
      <c r="AV180" s="123">
        <f t="shared" si="73"/>
        <v>0</v>
      </c>
      <c r="AW180" s="54"/>
      <c r="AX180" s="54"/>
      <c r="BA180">
        <v>1</v>
      </c>
      <c r="BB180" s="643"/>
      <c r="BC180" s="643"/>
      <c r="BD180" s="643"/>
      <c r="BE180" s="643"/>
      <c r="BF180" s="574"/>
      <c r="BG180" s="574"/>
      <c r="BH180" s="574"/>
      <c r="BI180" s="574"/>
      <c r="BJ180" s="574"/>
      <c r="BK180" s="574"/>
      <c r="BL180" s="574"/>
      <c r="BM180" s="574"/>
      <c r="BN180" s="574"/>
      <c r="BO180" s="574"/>
      <c r="BP180" s="574"/>
      <c r="BQ180" s="574"/>
      <c r="BR180" s="574"/>
      <c r="BS180" s="574"/>
      <c r="BT180" s="574"/>
      <c r="BU180" s="574"/>
      <c r="BV180" s="574"/>
      <c r="BW180" s="574"/>
      <c r="BX180" s="574"/>
      <c r="BY180" s="574"/>
      <c r="BZ180" s="574"/>
      <c r="CA180" s="574"/>
      <c r="CB180" s="574"/>
      <c r="CC180" s="574"/>
      <c r="CD180" s="574"/>
      <c r="CE180" s="574"/>
      <c r="CF180" s="574"/>
      <c r="CG180" s="574"/>
      <c r="CH180" s="574"/>
      <c r="CI180" s="574"/>
      <c r="CJ180" s="574"/>
    </row>
    <row r="181" spans="1:88" ht="36.75" customHeight="1">
      <c r="A181" s="746"/>
      <c r="B181">
        <f t="shared" si="56"/>
        <v>0</v>
      </c>
      <c r="C181" s="245"/>
      <c r="D181" s="245"/>
      <c r="E181" s="246"/>
      <c r="F181" s="246"/>
      <c r="G181" s="299"/>
      <c r="H181" s="299"/>
      <c r="I181" s="246"/>
      <c r="J181" s="247"/>
      <c r="K181" s="654"/>
      <c r="L181" s="654"/>
      <c r="M181" s="654"/>
      <c r="N181" s="655"/>
      <c r="O181" s="500"/>
      <c r="P181" s="500"/>
      <c r="Q181" s="116" t="str">
        <f>IF(ISERROR(VLOOKUP(O181,'GRADE CONVERSION'!$K$71:$L$88,2,FALSE)),"",VLOOKUP(O181,'GRADE CONVERSION'!$K$71:$L$88,2,FALSE))</f>
        <v/>
      </c>
      <c r="R181" s="641"/>
      <c r="S181" s="246"/>
      <c r="T181" s="641"/>
      <c r="U181" s="507" t="str">
        <f t="shared" si="55"/>
        <v/>
      </c>
      <c r="V181" s="641"/>
      <c r="W181" s="649"/>
      <c r="Y181" s="227">
        <f t="shared" si="57"/>
        <v>0</v>
      </c>
      <c r="Z181" s="95">
        <f t="shared" si="58"/>
        <v>0</v>
      </c>
      <c r="AA181" s="26" t="str">
        <f t="shared" si="59"/>
        <v/>
      </c>
      <c r="AB181" s="117">
        <f t="shared" si="60"/>
        <v>0</v>
      </c>
      <c r="AC181" s="96">
        <f t="shared" si="61"/>
        <v>0</v>
      </c>
      <c r="AD181" s="118" t="str">
        <f t="shared" si="62"/>
        <v>COMPLETE</v>
      </c>
      <c r="AE181" s="119" t="str">
        <f t="shared" si="63"/>
        <v/>
      </c>
      <c r="AF181" s="119" t="str">
        <f>IF(OR(ISERROR(VLOOKUP(L181,'GRADE CONVERSION'!$K$38:$N$55,4,FALSE)*AG181), ISBLANK(L181)), "", VLOOKUP(L181,'GRADE CONVERSION'!$K$38:$N$55,4,FALSE)*AG181)</f>
        <v/>
      </c>
      <c r="AG181" s="119">
        <f t="shared" si="64"/>
        <v>0</v>
      </c>
      <c r="AH181" s="120">
        <f t="shared" si="65"/>
        <v>0</v>
      </c>
      <c r="AI181" s="120">
        <f t="shared" si="66"/>
        <v>0</v>
      </c>
      <c r="AJ181" s="362" t="str">
        <f t="shared" si="67"/>
        <v/>
      </c>
      <c r="AK181" s="108">
        <f t="shared" si="68"/>
        <v>0</v>
      </c>
      <c r="AL181" s="121">
        <f t="shared" si="69"/>
        <v>0</v>
      </c>
      <c r="AM181" s="121" t="str">
        <f t="shared" si="70"/>
        <v/>
      </c>
      <c r="AN181" s="121" t="str">
        <f t="shared" si="71"/>
        <v/>
      </c>
      <c r="AO181" s="108"/>
      <c r="AP181" s="104"/>
      <c r="AQ181" s="104"/>
      <c r="AR181" s="104"/>
      <c r="AS181" s="54"/>
      <c r="AT181" s="54"/>
      <c r="AU181" s="60" t="str">
        <f t="shared" si="72"/>
        <v/>
      </c>
      <c r="AV181" s="123">
        <f t="shared" si="73"/>
        <v>0</v>
      </c>
      <c r="AW181" s="54"/>
      <c r="AX181" s="54"/>
      <c r="BA181">
        <v>1</v>
      </c>
      <c r="BB181" s="643"/>
      <c r="BC181" s="643"/>
      <c r="BD181" s="643"/>
      <c r="BE181" s="643"/>
      <c r="BF181" s="574"/>
      <c r="BG181" s="574"/>
      <c r="BH181" s="574"/>
      <c r="BI181" s="574"/>
      <c r="BJ181" s="574"/>
      <c r="BK181" s="574"/>
      <c r="BL181" s="574"/>
      <c r="BM181" s="574"/>
      <c r="BN181" s="574"/>
      <c r="BO181" s="574"/>
      <c r="BP181" s="574"/>
      <c r="BQ181" s="574"/>
      <c r="BR181" s="574"/>
      <c r="BS181" s="574"/>
      <c r="BT181" s="574"/>
      <c r="BU181" s="574"/>
      <c r="BV181" s="574"/>
      <c r="BW181" s="574"/>
      <c r="BX181" s="574"/>
      <c r="BY181" s="574"/>
      <c r="BZ181" s="574"/>
      <c r="CA181" s="574"/>
      <c r="CB181" s="574"/>
      <c r="CC181" s="574"/>
      <c r="CD181" s="574"/>
      <c r="CE181" s="574"/>
      <c r="CF181" s="574"/>
      <c r="CG181" s="574"/>
      <c r="CH181" s="574"/>
      <c r="CI181" s="574"/>
      <c r="CJ181" s="574"/>
    </row>
    <row r="182" spans="1:88" ht="36.75" customHeight="1">
      <c r="A182" s="746"/>
      <c r="B182">
        <f t="shared" si="56"/>
        <v>0</v>
      </c>
      <c r="C182" s="245"/>
      <c r="D182" s="245"/>
      <c r="E182" s="246"/>
      <c r="F182" s="246"/>
      <c r="G182" s="299"/>
      <c r="H182" s="299"/>
      <c r="I182" s="246"/>
      <c r="J182" s="247"/>
      <c r="K182" s="654"/>
      <c r="L182" s="654"/>
      <c r="M182" s="654"/>
      <c r="N182" s="655"/>
      <c r="O182" s="500"/>
      <c r="P182" s="500"/>
      <c r="Q182" s="116" t="str">
        <f>IF(ISERROR(VLOOKUP(O182,'GRADE CONVERSION'!$K$71:$L$88,2,FALSE)),"",VLOOKUP(O182,'GRADE CONVERSION'!$K$71:$L$88,2,FALSE))</f>
        <v/>
      </c>
      <c r="R182" s="641"/>
      <c r="S182" s="246"/>
      <c r="T182" s="641"/>
      <c r="U182" s="507" t="str">
        <f t="shared" si="55"/>
        <v/>
      </c>
      <c r="V182" s="641"/>
      <c r="W182" s="649"/>
      <c r="Y182" s="227">
        <f t="shared" si="57"/>
        <v>0</v>
      </c>
      <c r="Z182" s="95">
        <f t="shared" si="58"/>
        <v>0</v>
      </c>
      <c r="AA182" s="26" t="str">
        <f t="shared" si="59"/>
        <v/>
      </c>
      <c r="AB182" s="117">
        <f t="shared" si="60"/>
        <v>0</v>
      </c>
      <c r="AC182" s="96">
        <f t="shared" si="61"/>
        <v>0</v>
      </c>
      <c r="AD182" s="118" t="str">
        <f t="shared" si="62"/>
        <v>COMPLETE</v>
      </c>
      <c r="AE182" s="119" t="str">
        <f t="shared" si="63"/>
        <v/>
      </c>
      <c r="AF182" s="119" t="str">
        <f>IF(OR(ISERROR(VLOOKUP(L182,'GRADE CONVERSION'!$K$38:$N$55,4,FALSE)*AG182), ISBLANK(L182)), "", VLOOKUP(L182,'GRADE CONVERSION'!$K$38:$N$55,4,FALSE)*AG182)</f>
        <v/>
      </c>
      <c r="AG182" s="119">
        <f t="shared" si="64"/>
        <v>0</v>
      </c>
      <c r="AH182" s="120">
        <f t="shared" si="65"/>
        <v>0</v>
      </c>
      <c r="AI182" s="120">
        <f t="shared" si="66"/>
        <v>0</v>
      </c>
      <c r="AJ182" s="362" t="str">
        <f t="shared" si="67"/>
        <v/>
      </c>
      <c r="AK182" s="108">
        <f t="shared" si="68"/>
        <v>0</v>
      </c>
      <c r="AL182" s="121">
        <f t="shared" si="69"/>
        <v>0</v>
      </c>
      <c r="AM182" s="121" t="str">
        <f t="shared" si="70"/>
        <v/>
      </c>
      <c r="AN182" s="121" t="str">
        <f t="shared" si="71"/>
        <v/>
      </c>
      <c r="AO182" s="108"/>
      <c r="AP182" s="104"/>
      <c r="AQ182" s="104"/>
      <c r="AR182" s="104"/>
      <c r="AS182" s="54"/>
      <c r="AT182" s="54"/>
      <c r="AU182" s="60" t="str">
        <f t="shared" si="72"/>
        <v/>
      </c>
      <c r="AV182" s="123">
        <f t="shared" si="73"/>
        <v>0</v>
      </c>
      <c r="AW182" s="54"/>
      <c r="AX182" s="54"/>
      <c r="BA182">
        <v>1</v>
      </c>
      <c r="BB182" s="643"/>
      <c r="BC182" s="643"/>
      <c r="BD182" s="643"/>
      <c r="BE182" s="643"/>
      <c r="BF182" s="574"/>
      <c r="BG182" s="574"/>
      <c r="BH182" s="574"/>
      <c r="BI182" s="574"/>
      <c r="BJ182" s="574"/>
      <c r="BK182" s="574"/>
      <c r="BL182" s="574"/>
      <c r="BM182" s="574"/>
      <c r="BN182" s="574"/>
      <c r="BO182" s="574"/>
      <c r="BP182" s="574"/>
      <c r="BQ182" s="574"/>
      <c r="BR182" s="574"/>
      <c r="BS182" s="574"/>
      <c r="BT182" s="574"/>
      <c r="BU182" s="574"/>
      <c r="BV182" s="574"/>
      <c r="BW182" s="574"/>
      <c r="BX182" s="574"/>
      <c r="BY182" s="574"/>
      <c r="BZ182" s="574"/>
      <c r="CA182" s="574"/>
      <c r="CB182" s="574"/>
      <c r="CC182" s="574"/>
      <c r="CD182" s="574"/>
      <c r="CE182" s="574"/>
      <c r="CF182" s="574"/>
      <c r="CG182" s="574"/>
      <c r="CH182" s="574"/>
      <c r="CI182" s="574"/>
      <c r="CJ182" s="574"/>
    </row>
    <row r="183" spans="1:88" ht="36.75" customHeight="1">
      <c r="A183" s="746"/>
      <c r="B183">
        <f t="shared" si="56"/>
        <v>0</v>
      </c>
      <c r="C183" s="245"/>
      <c r="D183" s="245"/>
      <c r="E183" s="246"/>
      <c r="F183" s="246"/>
      <c r="G183" s="299"/>
      <c r="H183" s="299"/>
      <c r="I183" s="246"/>
      <c r="J183" s="247"/>
      <c r="K183" s="654"/>
      <c r="L183" s="654"/>
      <c r="M183" s="654"/>
      <c r="N183" s="655"/>
      <c r="O183" s="500"/>
      <c r="P183" s="500"/>
      <c r="Q183" s="116" t="str">
        <f>IF(ISERROR(VLOOKUP(O183,'GRADE CONVERSION'!$K$71:$L$88,2,FALSE)),"",VLOOKUP(O183,'GRADE CONVERSION'!$K$71:$L$88,2,FALSE))</f>
        <v/>
      </c>
      <c r="R183" s="641"/>
      <c r="S183" s="246"/>
      <c r="T183" s="641"/>
      <c r="U183" s="507" t="str">
        <f t="shared" si="55"/>
        <v/>
      </c>
      <c r="V183" s="641"/>
      <c r="W183" s="649"/>
      <c r="Y183" s="227">
        <f t="shared" si="57"/>
        <v>0</v>
      </c>
      <c r="Z183" s="95">
        <f t="shared" si="58"/>
        <v>0</v>
      </c>
      <c r="AA183" s="26" t="str">
        <f t="shared" si="59"/>
        <v/>
      </c>
      <c r="AB183" s="117">
        <f t="shared" si="60"/>
        <v>0</v>
      </c>
      <c r="AC183" s="96">
        <f t="shared" si="61"/>
        <v>0</v>
      </c>
      <c r="AD183" s="118" t="str">
        <f t="shared" si="62"/>
        <v>COMPLETE</v>
      </c>
      <c r="AE183" s="119" t="str">
        <f t="shared" si="63"/>
        <v/>
      </c>
      <c r="AF183" s="119" t="str">
        <f>IF(OR(ISERROR(VLOOKUP(L183,'GRADE CONVERSION'!$K$38:$N$55,4,FALSE)*AG183), ISBLANK(L183)), "", VLOOKUP(L183,'GRADE CONVERSION'!$K$38:$N$55,4,FALSE)*AG183)</f>
        <v/>
      </c>
      <c r="AG183" s="119">
        <f t="shared" si="64"/>
        <v>0</v>
      </c>
      <c r="AH183" s="120">
        <f t="shared" si="65"/>
        <v>0</v>
      </c>
      <c r="AI183" s="120">
        <f t="shared" si="66"/>
        <v>0</v>
      </c>
      <c r="AJ183" s="362" t="str">
        <f t="shared" si="67"/>
        <v/>
      </c>
      <c r="AK183" s="108">
        <f t="shared" si="68"/>
        <v>0</v>
      </c>
      <c r="AL183" s="121">
        <f t="shared" si="69"/>
        <v>0</v>
      </c>
      <c r="AM183" s="121" t="str">
        <f t="shared" si="70"/>
        <v/>
      </c>
      <c r="AN183" s="121" t="str">
        <f t="shared" si="71"/>
        <v/>
      </c>
      <c r="AO183" s="108"/>
      <c r="AP183" s="104"/>
      <c r="AQ183" s="104"/>
      <c r="AR183" s="104"/>
      <c r="AS183" s="54"/>
      <c r="AT183" s="54"/>
      <c r="AU183" s="60" t="str">
        <f t="shared" si="72"/>
        <v/>
      </c>
      <c r="AV183" s="123">
        <f t="shared" si="73"/>
        <v>0</v>
      </c>
      <c r="AW183" s="54"/>
      <c r="AX183" s="54"/>
      <c r="BA183">
        <v>1</v>
      </c>
      <c r="BB183" s="643"/>
      <c r="BC183" s="643"/>
      <c r="BD183" s="643"/>
      <c r="BE183" s="643"/>
      <c r="BF183" s="574"/>
      <c r="BG183" s="574"/>
      <c r="BH183" s="574"/>
      <c r="BI183" s="574"/>
      <c r="BJ183" s="574"/>
      <c r="BK183" s="574"/>
      <c r="BL183" s="574"/>
      <c r="BM183" s="574"/>
      <c r="BN183" s="574"/>
      <c r="BO183" s="574"/>
      <c r="BP183" s="574"/>
      <c r="BQ183" s="574"/>
      <c r="BR183" s="574"/>
      <c r="BS183" s="574"/>
      <c r="BT183" s="574"/>
      <c r="BU183" s="574"/>
      <c r="BV183" s="574"/>
      <c r="BW183" s="574"/>
      <c r="BX183" s="574"/>
      <c r="BY183" s="574"/>
      <c r="BZ183" s="574"/>
      <c r="CA183" s="574"/>
      <c r="CB183" s="574"/>
      <c r="CC183" s="574"/>
      <c r="CD183" s="574"/>
      <c r="CE183" s="574"/>
      <c r="CF183" s="574"/>
      <c r="CG183" s="574"/>
      <c r="CH183" s="574"/>
      <c r="CI183" s="574"/>
      <c r="CJ183" s="574"/>
    </row>
    <row r="184" spans="1:88" ht="36.75" customHeight="1">
      <c r="A184" s="746"/>
      <c r="B184">
        <f t="shared" si="56"/>
        <v>0</v>
      </c>
      <c r="C184" s="245"/>
      <c r="D184" s="245"/>
      <c r="E184" s="246"/>
      <c r="F184" s="246"/>
      <c r="G184" s="299"/>
      <c r="H184" s="299"/>
      <c r="I184" s="246"/>
      <c r="J184" s="247"/>
      <c r="K184" s="654"/>
      <c r="L184" s="654"/>
      <c r="M184" s="654"/>
      <c r="N184" s="655"/>
      <c r="O184" s="500"/>
      <c r="P184" s="500"/>
      <c r="Q184" s="116" t="str">
        <f>IF(ISERROR(VLOOKUP(O184,'GRADE CONVERSION'!$K$71:$L$88,2,FALSE)),"",VLOOKUP(O184,'GRADE CONVERSION'!$K$71:$L$88,2,FALSE))</f>
        <v/>
      </c>
      <c r="R184" s="641"/>
      <c r="S184" s="246"/>
      <c r="T184" s="641"/>
      <c r="U184" s="507" t="str">
        <f t="shared" si="55"/>
        <v/>
      </c>
      <c r="V184" s="641"/>
      <c r="W184" s="649"/>
      <c r="Y184" s="227">
        <f t="shared" si="57"/>
        <v>0</v>
      </c>
      <c r="Z184" s="95">
        <f t="shared" si="58"/>
        <v>0</v>
      </c>
      <c r="AA184" s="26" t="str">
        <f t="shared" si="59"/>
        <v/>
      </c>
      <c r="AB184" s="117">
        <f t="shared" si="60"/>
        <v>0</v>
      </c>
      <c r="AC184" s="96">
        <f t="shared" si="61"/>
        <v>0</v>
      </c>
      <c r="AD184" s="118" t="str">
        <f t="shared" si="62"/>
        <v>COMPLETE</v>
      </c>
      <c r="AE184" s="119" t="str">
        <f t="shared" si="63"/>
        <v/>
      </c>
      <c r="AF184" s="119" t="str">
        <f>IF(OR(ISERROR(VLOOKUP(L184,'GRADE CONVERSION'!$K$38:$N$55,4,FALSE)*AG184), ISBLANK(L184)), "", VLOOKUP(L184,'GRADE CONVERSION'!$K$38:$N$55,4,FALSE)*AG184)</f>
        <v/>
      </c>
      <c r="AG184" s="119">
        <f t="shared" si="64"/>
        <v>0</v>
      </c>
      <c r="AH184" s="120">
        <f t="shared" si="65"/>
        <v>0</v>
      </c>
      <c r="AI184" s="120">
        <f t="shared" si="66"/>
        <v>0</v>
      </c>
      <c r="AJ184" s="362" t="str">
        <f t="shared" si="67"/>
        <v/>
      </c>
      <c r="AK184" s="108">
        <f t="shared" si="68"/>
        <v>0</v>
      </c>
      <c r="AL184" s="121">
        <f t="shared" si="69"/>
        <v>0</v>
      </c>
      <c r="AM184" s="121" t="str">
        <f t="shared" si="70"/>
        <v/>
      </c>
      <c r="AN184" s="121" t="str">
        <f t="shared" si="71"/>
        <v/>
      </c>
      <c r="AO184" s="108"/>
      <c r="AP184" s="104"/>
      <c r="AQ184" s="104"/>
      <c r="AR184" s="104"/>
      <c r="AS184" s="54"/>
      <c r="AT184" s="54"/>
      <c r="AU184" s="60" t="str">
        <f t="shared" si="72"/>
        <v/>
      </c>
      <c r="AV184" s="123">
        <f t="shared" si="73"/>
        <v>0</v>
      </c>
      <c r="AW184" s="54"/>
      <c r="AX184" s="54"/>
      <c r="BA184">
        <f t="array" ref="BA184">1</f>
        <v>1</v>
      </c>
      <c r="BB184" s="643"/>
      <c r="BC184" s="643"/>
      <c r="BD184" s="643"/>
      <c r="BE184" s="643"/>
      <c r="BF184" s="574"/>
      <c r="BG184" s="574"/>
      <c r="BH184" s="574"/>
      <c r="BI184" s="574"/>
      <c r="BJ184" s="574"/>
      <c r="BK184" s="574"/>
      <c r="BL184" s="574"/>
      <c r="BM184" s="574"/>
      <c r="BN184" s="574"/>
      <c r="BO184" s="574"/>
      <c r="BP184" s="574"/>
      <c r="BQ184" s="574"/>
      <c r="BR184" s="574"/>
      <c r="BS184" s="574"/>
      <c r="BT184" s="574"/>
      <c r="BU184" s="574"/>
      <c r="BV184" s="574"/>
      <c r="BW184" s="574"/>
      <c r="BX184" s="574"/>
      <c r="BY184" s="574"/>
      <c r="BZ184" s="574"/>
      <c r="CA184" s="574"/>
      <c r="CB184" s="574"/>
      <c r="CC184" s="574"/>
      <c r="CD184" s="574"/>
      <c r="CE184" s="574"/>
      <c r="CF184" s="574"/>
      <c r="CG184" s="574"/>
      <c r="CH184" s="574"/>
      <c r="CI184" s="574"/>
      <c r="CJ184" s="574"/>
    </row>
    <row r="185" spans="1:88" ht="36.75" customHeight="1">
      <c r="A185" s="746"/>
      <c r="B185">
        <f t="shared" si="56"/>
        <v>0</v>
      </c>
      <c r="C185" s="245"/>
      <c r="D185" s="245"/>
      <c r="E185" s="246"/>
      <c r="F185" s="246"/>
      <c r="G185" s="299"/>
      <c r="H185" s="299"/>
      <c r="I185" s="246"/>
      <c r="J185" s="247"/>
      <c r="K185" s="654"/>
      <c r="L185" s="654"/>
      <c r="M185" s="654"/>
      <c r="N185" s="655"/>
      <c r="O185" s="500"/>
      <c r="P185" s="500"/>
      <c r="Q185" s="116" t="str">
        <f>IF(ISERROR(VLOOKUP(O185,'GRADE CONVERSION'!$K$71:$L$88,2,FALSE)),"",VLOOKUP(O185,'GRADE CONVERSION'!$K$71:$L$88,2,FALSE))</f>
        <v/>
      </c>
      <c r="R185" s="641"/>
      <c r="S185" s="246"/>
      <c r="T185" s="641"/>
      <c r="U185" s="507" t="str">
        <f t="shared" si="55"/>
        <v/>
      </c>
      <c r="V185" s="641"/>
      <c r="W185" s="649"/>
      <c r="Y185" s="227">
        <f t="shared" si="57"/>
        <v>0</v>
      </c>
      <c r="Z185" s="95">
        <f t="shared" si="58"/>
        <v>0</v>
      </c>
      <c r="AA185" s="26" t="str">
        <f t="shared" si="59"/>
        <v/>
      </c>
      <c r="AB185" s="117">
        <f t="shared" si="60"/>
        <v>0</v>
      </c>
      <c r="AC185" s="96">
        <f t="shared" si="61"/>
        <v>0</v>
      </c>
      <c r="AD185" s="118" t="str">
        <f t="shared" si="62"/>
        <v>COMPLETE</v>
      </c>
      <c r="AE185" s="119" t="str">
        <f t="shared" si="63"/>
        <v/>
      </c>
      <c r="AF185" s="119" t="str">
        <f>IF(OR(ISERROR(VLOOKUP(L185,'GRADE CONVERSION'!$K$38:$N$55,4,FALSE)*AG185), ISBLANK(L185)), "", VLOOKUP(L185,'GRADE CONVERSION'!$K$38:$N$55,4,FALSE)*AG185)</f>
        <v/>
      </c>
      <c r="AG185" s="119">
        <f t="shared" si="64"/>
        <v>0</v>
      </c>
      <c r="AH185" s="120">
        <f t="shared" si="65"/>
        <v>0</v>
      </c>
      <c r="AI185" s="120">
        <f t="shared" si="66"/>
        <v>0</v>
      </c>
      <c r="AJ185" s="362" t="str">
        <f t="shared" si="67"/>
        <v/>
      </c>
      <c r="AK185" s="108">
        <f t="shared" si="68"/>
        <v>0</v>
      </c>
      <c r="AL185" s="121">
        <f t="shared" si="69"/>
        <v>0</v>
      </c>
      <c r="AM185" s="121" t="str">
        <f t="shared" si="70"/>
        <v/>
      </c>
      <c r="AN185" s="121" t="str">
        <f t="shared" si="71"/>
        <v/>
      </c>
      <c r="AO185" s="108"/>
      <c r="AP185" s="104"/>
      <c r="AQ185" s="104"/>
      <c r="AR185" s="104"/>
      <c r="AS185" s="54"/>
      <c r="AT185" s="54"/>
      <c r="AU185" s="60" t="str">
        <f t="shared" si="72"/>
        <v/>
      </c>
      <c r="AV185" s="123">
        <f t="shared" si="73"/>
        <v>0</v>
      </c>
      <c r="AW185" s="54"/>
      <c r="AX185" s="54"/>
      <c r="BA185">
        <f t="array" ref="BA185">1</f>
        <v>1</v>
      </c>
      <c r="BB185" s="643"/>
      <c r="BC185" s="643"/>
      <c r="BD185" s="643"/>
      <c r="BE185" s="643"/>
      <c r="BF185" s="574"/>
      <c r="BG185" s="574"/>
      <c r="BH185" s="574"/>
      <c r="BI185" s="574"/>
      <c r="BJ185" s="574"/>
      <c r="BK185" s="574"/>
      <c r="BL185" s="574"/>
      <c r="BM185" s="574"/>
      <c r="BN185" s="574"/>
      <c r="BO185" s="574"/>
      <c r="BP185" s="574"/>
      <c r="BQ185" s="574"/>
      <c r="BR185" s="574"/>
      <c r="BS185" s="574"/>
      <c r="BT185" s="574"/>
      <c r="BU185" s="574"/>
      <c r="BV185" s="574"/>
      <c r="BW185" s="574"/>
      <c r="BX185" s="574"/>
      <c r="BY185" s="574"/>
      <c r="BZ185" s="574"/>
      <c r="CA185" s="574"/>
      <c r="CB185" s="574"/>
      <c r="CC185" s="574"/>
      <c r="CD185" s="574"/>
      <c r="CE185" s="574"/>
      <c r="CF185" s="574"/>
      <c r="CG185" s="574"/>
      <c r="CH185" s="574"/>
      <c r="CI185" s="574"/>
      <c r="CJ185" s="574"/>
    </row>
    <row r="186" spans="1:88" ht="36.75" customHeight="1">
      <c r="A186" s="746"/>
      <c r="B186">
        <f t="shared" si="56"/>
        <v>0</v>
      </c>
      <c r="C186" s="245"/>
      <c r="D186" s="245"/>
      <c r="E186" s="246"/>
      <c r="F186" s="246"/>
      <c r="G186" s="299"/>
      <c r="H186" s="299"/>
      <c r="I186" s="246"/>
      <c r="J186" s="247"/>
      <c r="K186" s="654"/>
      <c r="L186" s="654"/>
      <c r="M186" s="654"/>
      <c r="N186" s="655"/>
      <c r="O186" s="500"/>
      <c r="P186" s="500"/>
      <c r="Q186" s="116" t="str">
        <f>IF(ISERROR(VLOOKUP(O186,'GRADE CONVERSION'!$K$71:$L$88,2,FALSE)),"",VLOOKUP(O186,'GRADE CONVERSION'!$K$71:$L$88,2,FALSE))</f>
        <v/>
      </c>
      <c r="R186" s="641"/>
      <c r="S186" s="246"/>
      <c r="T186" s="641"/>
      <c r="U186" s="507" t="str">
        <f t="shared" si="55"/>
        <v/>
      </c>
      <c r="V186" s="641"/>
      <c r="W186" s="649"/>
      <c r="Y186" s="227">
        <f t="shared" si="57"/>
        <v>0</v>
      </c>
      <c r="Z186" s="95">
        <f t="shared" si="58"/>
        <v>0</v>
      </c>
      <c r="AA186" s="26" t="str">
        <f t="shared" si="59"/>
        <v/>
      </c>
      <c r="AB186" s="117">
        <f t="shared" si="60"/>
        <v>0</v>
      </c>
      <c r="AC186" s="96">
        <f t="shared" si="61"/>
        <v>0</v>
      </c>
      <c r="AD186" s="118" t="str">
        <f t="shared" si="62"/>
        <v>COMPLETE</v>
      </c>
      <c r="AE186" s="119" t="str">
        <f t="shared" si="63"/>
        <v/>
      </c>
      <c r="AF186" s="119" t="str">
        <f>IF(OR(ISERROR(VLOOKUP(L186,'GRADE CONVERSION'!$K$38:$N$55,4,FALSE)*AG186), ISBLANK(L186)), "", VLOOKUP(L186,'GRADE CONVERSION'!$K$38:$N$55,4,FALSE)*AG186)</f>
        <v/>
      </c>
      <c r="AG186" s="119">
        <f t="shared" si="64"/>
        <v>0</v>
      </c>
      <c r="AH186" s="120">
        <f t="shared" si="65"/>
        <v>0</v>
      </c>
      <c r="AI186" s="120">
        <f t="shared" si="66"/>
        <v>0</v>
      </c>
      <c r="AJ186" s="362" t="str">
        <f t="shared" si="67"/>
        <v/>
      </c>
      <c r="AK186" s="108">
        <f t="shared" si="68"/>
        <v>0</v>
      </c>
      <c r="AL186" s="121">
        <f t="shared" si="69"/>
        <v>0</v>
      </c>
      <c r="AM186" s="121" t="str">
        <f t="shared" si="70"/>
        <v/>
      </c>
      <c r="AN186" s="121" t="str">
        <f t="shared" si="71"/>
        <v/>
      </c>
      <c r="AO186" s="108"/>
      <c r="AP186" s="104"/>
      <c r="AQ186" s="104"/>
      <c r="AR186" s="104"/>
      <c r="AS186" s="54"/>
      <c r="AT186" s="54"/>
      <c r="AU186" s="60" t="str">
        <f t="shared" si="72"/>
        <v/>
      </c>
      <c r="AV186" s="123">
        <f t="shared" si="73"/>
        <v>0</v>
      </c>
      <c r="AW186" s="54"/>
      <c r="AX186" s="54"/>
      <c r="BA186">
        <f t="array" ref="BA186">1</f>
        <v>1</v>
      </c>
      <c r="BB186" s="643"/>
      <c r="BC186" s="643"/>
      <c r="BD186" s="643"/>
      <c r="BE186" s="643"/>
      <c r="BF186" s="574"/>
      <c r="BG186" s="574"/>
      <c r="BH186" s="574"/>
      <c r="BI186" s="574"/>
      <c r="BJ186" s="574"/>
      <c r="BK186" s="574"/>
      <c r="BL186" s="574"/>
      <c r="BM186" s="574"/>
      <c r="BN186" s="574"/>
      <c r="BO186" s="574"/>
      <c r="BP186" s="574"/>
      <c r="BQ186" s="574"/>
      <c r="BR186" s="574"/>
      <c r="BS186" s="574"/>
      <c r="BT186" s="574"/>
      <c r="BU186" s="574"/>
      <c r="BV186" s="574"/>
      <c r="BW186" s="574"/>
      <c r="BX186" s="574"/>
      <c r="BY186" s="574"/>
      <c r="BZ186" s="574"/>
      <c r="CA186" s="574"/>
      <c r="CB186" s="574"/>
      <c r="CC186" s="574"/>
      <c r="CD186" s="574"/>
      <c r="CE186" s="574"/>
      <c r="CF186" s="574"/>
      <c r="CG186" s="574"/>
      <c r="CH186" s="574"/>
      <c r="CI186" s="574"/>
      <c r="CJ186" s="574"/>
    </row>
    <row r="187" spans="1:88" ht="36.75" customHeight="1">
      <c r="A187" s="746"/>
      <c r="B187">
        <f t="shared" si="56"/>
        <v>0</v>
      </c>
      <c r="C187" s="245"/>
      <c r="D187" s="245"/>
      <c r="E187" s="246"/>
      <c r="F187" s="246"/>
      <c r="G187" s="299"/>
      <c r="H187" s="299"/>
      <c r="I187" s="246"/>
      <c r="J187" s="247"/>
      <c r="K187" s="654"/>
      <c r="L187" s="654"/>
      <c r="M187" s="654"/>
      <c r="N187" s="655"/>
      <c r="O187" s="500"/>
      <c r="P187" s="500"/>
      <c r="Q187" s="116" t="str">
        <f>IF(ISERROR(VLOOKUP(O187,'GRADE CONVERSION'!$K$71:$L$88,2,FALSE)),"",VLOOKUP(O187,'GRADE CONVERSION'!$K$71:$L$88,2,FALSE))</f>
        <v/>
      </c>
      <c r="R187" s="641"/>
      <c r="S187" s="246"/>
      <c r="T187" s="641"/>
      <c r="U187" s="507" t="str">
        <f t="shared" si="55"/>
        <v/>
      </c>
      <c r="V187" s="641"/>
      <c r="W187" s="649"/>
      <c r="Y187" s="227">
        <f t="shared" si="57"/>
        <v>0</v>
      </c>
      <c r="Z187" s="95">
        <f t="shared" si="58"/>
        <v>0</v>
      </c>
      <c r="AA187" s="26" t="str">
        <f t="shared" si="59"/>
        <v/>
      </c>
      <c r="AB187" s="117">
        <f t="shared" si="60"/>
        <v>0</v>
      </c>
      <c r="AC187" s="96">
        <f t="shared" si="61"/>
        <v>0</v>
      </c>
      <c r="AD187" s="118" t="str">
        <f t="shared" si="62"/>
        <v>COMPLETE</v>
      </c>
      <c r="AE187" s="119" t="str">
        <f t="shared" si="63"/>
        <v/>
      </c>
      <c r="AF187" s="119" t="str">
        <f>IF(OR(ISERROR(VLOOKUP(L187,'GRADE CONVERSION'!$K$38:$N$55,4,FALSE)*AG187), ISBLANK(L187)), "", VLOOKUP(L187,'GRADE CONVERSION'!$K$38:$N$55,4,FALSE)*AG187)</f>
        <v/>
      </c>
      <c r="AG187" s="119">
        <f t="shared" si="64"/>
        <v>0</v>
      </c>
      <c r="AH187" s="120">
        <f t="shared" si="65"/>
        <v>0</v>
      </c>
      <c r="AI187" s="120">
        <f t="shared" si="66"/>
        <v>0</v>
      </c>
      <c r="AJ187" s="362" t="str">
        <f t="shared" si="67"/>
        <v/>
      </c>
      <c r="AK187" s="108">
        <f t="shared" si="68"/>
        <v>0</v>
      </c>
      <c r="AL187" s="121">
        <f t="shared" si="69"/>
        <v>0</v>
      </c>
      <c r="AM187" s="121" t="str">
        <f t="shared" si="70"/>
        <v/>
      </c>
      <c r="AN187" s="121" t="str">
        <f t="shared" si="71"/>
        <v/>
      </c>
      <c r="AO187" s="108"/>
      <c r="AP187" s="104"/>
      <c r="AQ187" s="104"/>
      <c r="AR187" s="104"/>
      <c r="AS187" s="54"/>
      <c r="AT187" s="54"/>
      <c r="AU187" s="60" t="str">
        <f t="shared" si="72"/>
        <v/>
      </c>
      <c r="AV187" s="123">
        <f t="shared" si="73"/>
        <v>0</v>
      </c>
      <c r="AW187" s="54"/>
      <c r="AX187" s="54"/>
      <c r="BA187">
        <f t="array" ref="BA187">1</f>
        <v>1</v>
      </c>
      <c r="BB187" s="643"/>
      <c r="BC187" s="643"/>
      <c r="BD187" s="643"/>
      <c r="BE187" s="643"/>
      <c r="BF187" s="574"/>
      <c r="BG187" s="574"/>
      <c r="BH187" s="574"/>
      <c r="BI187" s="574"/>
      <c r="BJ187" s="574"/>
      <c r="BK187" s="574"/>
      <c r="BL187" s="574"/>
      <c r="BM187" s="574"/>
      <c r="BN187" s="574"/>
      <c r="BO187" s="574"/>
      <c r="BP187" s="574"/>
      <c r="BQ187" s="574"/>
      <c r="BR187" s="574"/>
      <c r="BS187" s="574"/>
      <c r="BT187" s="574"/>
      <c r="BU187" s="574"/>
      <c r="BV187" s="574"/>
      <c r="BW187" s="574"/>
      <c r="BX187" s="574"/>
      <c r="BY187" s="574"/>
      <c r="BZ187" s="574"/>
      <c r="CA187" s="574"/>
      <c r="CB187" s="574"/>
      <c r="CC187" s="574"/>
      <c r="CD187" s="574"/>
      <c r="CE187" s="574"/>
      <c r="CF187" s="574"/>
      <c r="CG187" s="574"/>
      <c r="CH187" s="574"/>
      <c r="CI187" s="574"/>
      <c r="CJ187" s="574"/>
    </row>
    <row r="188" spans="1:88" ht="36.75" customHeight="1">
      <c r="A188" s="746"/>
      <c r="B188">
        <f t="shared" si="56"/>
        <v>0</v>
      </c>
      <c r="C188" s="245"/>
      <c r="D188" s="245"/>
      <c r="E188" s="246"/>
      <c r="F188" s="246"/>
      <c r="G188" s="299"/>
      <c r="H188" s="299"/>
      <c r="I188" s="246"/>
      <c r="J188" s="247"/>
      <c r="K188" s="654"/>
      <c r="L188" s="654"/>
      <c r="M188" s="654"/>
      <c r="N188" s="655"/>
      <c r="O188" s="500"/>
      <c r="P188" s="500"/>
      <c r="Q188" s="116" t="str">
        <f>IF(ISERROR(VLOOKUP(O188,'GRADE CONVERSION'!$K$71:$L$88,2,FALSE)),"",VLOOKUP(O188,'GRADE CONVERSION'!$K$71:$L$88,2,FALSE))</f>
        <v/>
      </c>
      <c r="R188" s="641"/>
      <c r="S188" s="246"/>
      <c r="T188" s="641"/>
      <c r="U188" s="507" t="str">
        <f t="shared" si="55"/>
        <v/>
      </c>
      <c r="V188" s="641"/>
      <c r="W188" s="649"/>
      <c r="Y188" s="227">
        <f t="shared" si="57"/>
        <v>0</v>
      </c>
      <c r="Z188" s="95">
        <f t="shared" si="58"/>
        <v>0</v>
      </c>
      <c r="AA188" s="26" t="str">
        <f t="shared" si="59"/>
        <v/>
      </c>
      <c r="AB188" s="117">
        <f t="shared" si="60"/>
        <v>0</v>
      </c>
      <c r="AC188" s="96">
        <f t="shared" si="61"/>
        <v>0</v>
      </c>
      <c r="AD188" s="118" t="str">
        <f t="shared" si="62"/>
        <v>COMPLETE</v>
      </c>
      <c r="AE188" s="119" t="str">
        <f t="shared" si="63"/>
        <v/>
      </c>
      <c r="AF188" s="119" t="str">
        <f>IF(OR(ISERROR(VLOOKUP(L188,'GRADE CONVERSION'!$K$38:$N$55,4,FALSE)*AG188), ISBLANK(L188)), "", VLOOKUP(L188,'GRADE CONVERSION'!$K$38:$N$55,4,FALSE)*AG188)</f>
        <v/>
      </c>
      <c r="AG188" s="119">
        <f t="shared" si="64"/>
        <v>0</v>
      </c>
      <c r="AH188" s="120">
        <f t="shared" si="65"/>
        <v>0</v>
      </c>
      <c r="AI188" s="120">
        <f t="shared" si="66"/>
        <v>0</v>
      </c>
      <c r="AJ188" s="362" t="str">
        <f t="shared" si="67"/>
        <v/>
      </c>
      <c r="AK188" s="108">
        <f t="shared" si="68"/>
        <v>0</v>
      </c>
      <c r="AL188" s="121">
        <f t="shared" si="69"/>
        <v>0</v>
      </c>
      <c r="AM188" s="121" t="str">
        <f t="shared" si="70"/>
        <v/>
      </c>
      <c r="AN188" s="121" t="str">
        <f t="shared" si="71"/>
        <v/>
      </c>
      <c r="AO188" s="108"/>
      <c r="AP188" s="104"/>
      <c r="AQ188" s="104"/>
      <c r="AR188" s="104"/>
      <c r="AS188" s="54"/>
      <c r="AT188" s="54"/>
      <c r="AU188" s="60" t="str">
        <f t="shared" si="72"/>
        <v/>
      </c>
      <c r="AV188" s="123">
        <f t="shared" si="73"/>
        <v>0</v>
      </c>
      <c r="AW188" s="54"/>
      <c r="AX188" s="54"/>
      <c r="BA188">
        <f t="array" ref="BA188">1</f>
        <v>1</v>
      </c>
      <c r="BB188" s="643"/>
      <c r="BC188" s="643"/>
      <c r="BD188" s="643"/>
      <c r="BE188" s="643"/>
      <c r="BF188" s="574"/>
      <c r="BG188" s="574"/>
      <c r="BH188" s="574"/>
      <c r="BI188" s="574"/>
      <c r="BJ188" s="574"/>
      <c r="BK188" s="574"/>
      <c r="BL188" s="574"/>
      <c r="BM188" s="574"/>
      <c r="BN188" s="574"/>
      <c r="BO188" s="574"/>
      <c r="BP188" s="574"/>
      <c r="BQ188" s="574"/>
      <c r="BR188" s="574"/>
      <c r="BS188" s="574"/>
      <c r="BT188" s="574"/>
      <c r="BU188" s="574"/>
      <c r="BV188" s="574"/>
      <c r="BW188" s="574"/>
      <c r="BX188" s="574"/>
      <c r="BY188" s="574"/>
      <c r="BZ188" s="574"/>
      <c r="CA188" s="574"/>
      <c r="CB188" s="574"/>
      <c r="CC188" s="574"/>
      <c r="CD188" s="574"/>
      <c r="CE188" s="574"/>
      <c r="CF188" s="574"/>
      <c r="CG188" s="574"/>
      <c r="CH188" s="574"/>
      <c r="CI188" s="574"/>
      <c r="CJ188" s="574"/>
    </row>
    <row r="189" spans="1:88" ht="36.75" customHeight="1">
      <c r="A189" s="746"/>
      <c r="B189">
        <f t="shared" si="56"/>
        <v>0</v>
      </c>
      <c r="C189" s="245"/>
      <c r="D189" s="245"/>
      <c r="E189" s="246"/>
      <c r="F189" s="246"/>
      <c r="G189" s="299"/>
      <c r="H189" s="299"/>
      <c r="I189" s="246"/>
      <c r="J189" s="247"/>
      <c r="K189" s="654"/>
      <c r="L189" s="654"/>
      <c r="M189" s="654"/>
      <c r="N189" s="655"/>
      <c r="O189" s="500"/>
      <c r="P189" s="500"/>
      <c r="Q189" s="116" t="str">
        <f>IF(ISERROR(VLOOKUP(O189,'GRADE CONVERSION'!$K$71:$L$88,2,FALSE)),"",VLOOKUP(O189,'GRADE CONVERSION'!$K$71:$L$88,2,FALSE))</f>
        <v/>
      </c>
      <c r="R189" s="641"/>
      <c r="S189" s="246"/>
      <c r="T189" s="641"/>
      <c r="U189" s="507" t="str">
        <f t="shared" si="55"/>
        <v/>
      </c>
      <c r="V189" s="641"/>
      <c r="W189" s="649"/>
      <c r="Y189" s="227">
        <f t="shared" si="57"/>
        <v>0</v>
      </c>
      <c r="Z189" s="95">
        <f t="shared" si="58"/>
        <v>0</v>
      </c>
      <c r="AA189" s="26" t="str">
        <f t="shared" si="59"/>
        <v/>
      </c>
      <c r="AB189" s="117">
        <f t="shared" si="60"/>
        <v>0</v>
      </c>
      <c r="AC189" s="96">
        <f t="shared" si="61"/>
        <v>0</v>
      </c>
      <c r="AD189" s="118" t="str">
        <f t="shared" si="62"/>
        <v>COMPLETE</v>
      </c>
      <c r="AE189" s="119" t="str">
        <f t="shared" si="63"/>
        <v/>
      </c>
      <c r="AF189" s="119" t="str">
        <f>IF(OR(ISERROR(VLOOKUP(L189,'GRADE CONVERSION'!$K$38:$N$55,4,FALSE)*AG189), ISBLANK(L189)), "", VLOOKUP(L189,'GRADE CONVERSION'!$K$38:$N$55,4,FALSE)*AG189)</f>
        <v/>
      </c>
      <c r="AG189" s="119">
        <f t="shared" si="64"/>
        <v>0</v>
      </c>
      <c r="AH189" s="120">
        <f t="shared" si="65"/>
        <v>0</v>
      </c>
      <c r="AI189" s="120">
        <f t="shared" si="66"/>
        <v>0</v>
      </c>
      <c r="AJ189" s="362" t="str">
        <f t="shared" si="67"/>
        <v/>
      </c>
      <c r="AK189" s="108">
        <f t="shared" si="68"/>
        <v>0</v>
      </c>
      <c r="AL189" s="121">
        <f t="shared" si="69"/>
        <v>0</v>
      </c>
      <c r="AM189" s="121" t="str">
        <f t="shared" si="70"/>
        <v/>
      </c>
      <c r="AN189" s="121" t="str">
        <f t="shared" si="71"/>
        <v/>
      </c>
      <c r="AO189" s="108"/>
      <c r="AP189" s="104"/>
      <c r="AQ189" s="104"/>
      <c r="AR189" s="104"/>
      <c r="AS189" s="54"/>
      <c r="AT189" s="54"/>
      <c r="AU189" s="60" t="str">
        <f t="shared" si="72"/>
        <v/>
      </c>
      <c r="AV189" s="123">
        <f t="shared" si="73"/>
        <v>0</v>
      </c>
      <c r="AW189" s="54"/>
      <c r="AX189" s="54"/>
      <c r="BA189">
        <f t="array" ref="BA189">1</f>
        <v>1</v>
      </c>
      <c r="BB189" s="643"/>
      <c r="BC189" s="643"/>
      <c r="BD189" s="643"/>
      <c r="BE189" s="643"/>
      <c r="BF189" s="574"/>
      <c r="BG189" s="574"/>
      <c r="BH189" s="574"/>
      <c r="BI189" s="574"/>
      <c r="BJ189" s="574"/>
      <c r="BK189" s="574"/>
      <c r="BL189" s="574"/>
      <c r="BM189" s="574"/>
      <c r="BN189" s="574"/>
      <c r="BO189" s="574"/>
      <c r="BP189" s="574"/>
      <c r="BQ189" s="574"/>
      <c r="BR189" s="574"/>
      <c r="BS189" s="574"/>
      <c r="BT189" s="574"/>
      <c r="BU189" s="574"/>
      <c r="BV189" s="574"/>
      <c r="BW189" s="574"/>
      <c r="BX189" s="574"/>
      <c r="BY189" s="574"/>
      <c r="BZ189" s="574"/>
      <c r="CA189" s="574"/>
      <c r="CB189" s="574"/>
      <c r="CC189" s="574"/>
      <c r="CD189" s="574"/>
      <c r="CE189" s="574"/>
      <c r="CF189" s="574"/>
      <c r="CG189" s="574"/>
      <c r="CH189" s="574"/>
      <c r="CI189" s="574"/>
      <c r="CJ189" s="574"/>
    </row>
    <row r="190" spans="1:88" ht="36.75" customHeight="1">
      <c r="A190" s="746"/>
      <c r="B190">
        <f t="shared" si="56"/>
        <v>0</v>
      </c>
      <c r="C190" s="245"/>
      <c r="D190" s="245"/>
      <c r="E190" s="246"/>
      <c r="F190" s="246"/>
      <c r="G190" s="299"/>
      <c r="H190" s="299"/>
      <c r="I190" s="246"/>
      <c r="J190" s="247"/>
      <c r="K190" s="654"/>
      <c r="L190" s="654"/>
      <c r="M190" s="654"/>
      <c r="N190" s="655"/>
      <c r="O190" s="500"/>
      <c r="P190" s="500"/>
      <c r="Q190" s="116" t="str">
        <f>IF(ISERROR(VLOOKUP(O190,'GRADE CONVERSION'!$K$71:$L$88,2,FALSE)),"",VLOOKUP(O190,'GRADE CONVERSION'!$K$71:$L$88,2,FALSE))</f>
        <v/>
      </c>
      <c r="R190" s="641"/>
      <c r="S190" s="246"/>
      <c r="T190" s="641"/>
      <c r="U190" s="507" t="str">
        <f t="shared" si="55"/>
        <v/>
      </c>
      <c r="V190" s="641"/>
      <c r="W190" s="649"/>
      <c r="Y190" s="227">
        <f t="shared" si="57"/>
        <v>0</v>
      </c>
      <c r="Z190" s="95">
        <f t="shared" si="58"/>
        <v>0</v>
      </c>
      <c r="AA190" s="26" t="str">
        <f t="shared" si="59"/>
        <v/>
      </c>
      <c r="AB190" s="117">
        <f t="shared" si="60"/>
        <v>0</v>
      </c>
      <c r="AC190" s="96">
        <f t="shared" si="61"/>
        <v>0</v>
      </c>
      <c r="AD190" s="118" t="str">
        <f t="shared" si="62"/>
        <v>COMPLETE</v>
      </c>
      <c r="AE190" s="119" t="str">
        <f t="shared" si="63"/>
        <v/>
      </c>
      <c r="AF190" s="119" t="str">
        <f>IF(OR(ISERROR(VLOOKUP(L190,'GRADE CONVERSION'!$K$38:$N$55,4,FALSE)*AG190), ISBLANK(L190)), "", VLOOKUP(L190,'GRADE CONVERSION'!$K$38:$N$55,4,FALSE)*AG190)</f>
        <v/>
      </c>
      <c r="AG190" s="119">
        <f t="shared" si="64"/>
        <v>0</v>
      </c>
      <c r="AH190" s="120">
        <f t="shared" si="65"/>
        <v>0</v>
      </c>
      <c r="AI190" s="120">
        <f t="shared" si="66"/>
        <v>0</v>
      </c>
      <c r="AJ190" s="362" t="str">
        <f t="shared" si="67"/>
        <v/>
      </c>
      <c r="AK190" s="108">
        <f t="shared" si="68"/>
        <v>0</v>
      </c>
      <c r="AL190" s="121">
        <f t="shared" si="69"/>
        <v>0</v>
      </c>
      <c r="AM190" s="121" t="str">
        <f t="shared" si="70"/>
        <v/>
      </c>
      <c r="AN190" s="121" t="str">
        <f t="shared" si="71"/>
        <v/>
      </c>
      <c r="AO190" s="108"/>
      <c r="AP190" s="104"/>
      <c r="AQ190" s="104"/>
      <c r="AR190" s="104"/>
      <c r="AS190" s="54"/>
      <c r="AT190" s="54"/>
      <c r="AU190" s="60" t="str">
        <f t="shared" si="72"/>
        <v/>
      </c>
      <c r="AV190" s="123">
        <f t="shared" si="73"/>
        <v>0</v>
      </c>
      <c r="AW190" s="54"/>
      <c r="AX190" s="54"/>
      <c r="BA190">
        <f t="array" ref="BA190">1</f>
        <v>1</v>
      </c>
      <c r="BB190" s="643"/>
      <c r="BC190" s="643"/>
      <c r="BD190" s="643"/>
      <c r="BE190" s="643"/>
      <c r="BF190" s="574"/>
      <c r="BG190" s="574"/>
      <c r="BH190" s="574"/>
      <c r="BI190" s="574"/>
      <c r="BJ190" s="574"/>
      <c r="BK190" s="574"/>
      <c r="BL190" s="574"/>
      <c r="BM190" s="574"/>
      <c r="BN190" s="574"/>
      <c r="BO190" s="574"/>
      <c r="BP190" s="574"/>
      <c r="BQ190" s="574"/>
      <c r="BR190" s="574"/>
      <c r="BS190" s="574"/>
      <c r="BT190" s="574"/>
      <c r="BU190" s="574"/>
      <c r="BV190" s="574"/>
      <c r="BW190" s="574"/>
      <c r="BX190" s="574"/>
      <c r="BY190" s="574"/>
      <c r="BZ190" s="574"/>
      <c r="CA190" s="574"/>
      <c r="CB190" s="574"/>
      <c r="CC190" s="574"/>
      <c r="CD190" s="574"/>
      <c r="CE190" s="574"/>
      <c r="CF190" s="574"/>
      <c r="CG190" s="574"/>
      <c r="CH190" s="574"/>
      <c r="CI190" s="574"/>
      <c r="CJ190" s="574"/>
    </row>
    <row r="191" spans="1:88" ht="36.75" customHeight="1">
      <c r="A191" s="746"/>
      <c r="B191">
        <f t="shared" si="56"/>
        <v>0</v>
      </c>
      <c r="C191" s="245"/>
      <c r="D191" s="245"/>
      <c r="E191" s="246"/>
      <c r="F191" s="246"/>
      <c r="G191" s="299"/>
      <c r="H191" s="299"/>
      <c r="I191" s="246"/>
      <c r="J191" s="247"/>
      <c r="K191" s="654"/>
      <c r="L191" s="654"/>
      <c r="M191" s="654"/>
      <c r="N191" s="655"/>
      <c r="O191" s="500"/>
      <c r="P191" s="500"/>
      <c r="Q191" s="116" t="str">
        <f>IF(ISERROR(VLOOKUP(O191,'GRADE CONVERSION'!$K$71:$L$88,2,FALSE)),"",VLOOKUP(O191,'GRADE CONVERSION'!$K$71:$L$88,2,FALSE))</f>
        <v/>
      </c>
      <c r="R191" s="641"/>
      <c r="S191" s="246"/>
      <c r="T191" s="641"/>
      <c r="U191" s="507" t="str">
        <f t="shared" si="55"/>
        <v/>
      </c>
      <c r="V191" s="641"/>
      <c r="W191" s="649"/>
      <c r="Y191" s="227">
        <f t="shared" si="57"/>
        <v>0</v>
      </c>
      <c r="Z191" s="95">
        <f t="shared" si="58"/>
        <v>0</v>
      </c>
      <c r="AA191" s="26" t="str">
        <f t="shared" si="59"/>
        <v/>
      </c>
      <c r="AB191" s="117">
        <f t="shared" si="60"/>
        <v>0</v>
      </c>
      <c r="AC191" s="96">
        <f t="shared" si="61"/>
        <v>0</v>
      </c>
      <c r="AD191" s="118" t="str">
        <f t="shared" si="62"/>
        <v>COMPLETE</v>
      </c>
      <c r="AE191" s="119" t="str">
        <f t="shared" si="63"/>
        <v/>
      </c>
      <c r="AF191" s="119" t="str">
        <f>IF(OR(ISERROR(VLOOKUP(L191,'GRADE CONVERSION'!$K$38:$N$55,4,FALSE)*AG191), ISBLANK(L191)), "", VLOOKUP(L191,'GRADE CONVERSION'!$K$38:$N$55,4,FALSE)*AG191)</f>
        <v/>
      </c>
      <c r="AG191" s="119">
        <f t="shared" si="64"/>
        <v>0</v>
      </c>
      <c r="AH191" s="120">
        <f t="shared" si="65"/>
        <v>0</v>
      </c>
      <c r="AI191" s="120">
        <f t="shared" si="66"/>
        <v>0</v>
      </c>
      <c r="AJ191" s="362" t="str">
        <f t="shared" si="67"/>
        <v/>
      </c>
      <c r="AK191" s="108">
        <f t="shared" si="68"/>
        <v>0</v>
      </c>
      <c r="AL191" s="121">
        <f t="shared" si="69"/>
        <v>0</v>
      </c>
      <c r="AM191" s="121" t="str">
        <f t="shared" si="70"/>
        <v/>
      </c>
      <c r="AN191" s="121" t="str">
        <f t="shared" si="71"/>
        <v/>
      </c>
      <c r="AO191" s="108"/>
      <c r="AP191" s="104"/>
      <c r="AQ191" s="104"/>
      <c r="AR191" s="104"/>
      <c r="AS191" s="54"/>
      <c r="AT191" s="54"/>
      <c r="AU191" s="60" t="str">
        <f t="shared" si="72"/>
        <v/>
      </c>
      <c r="AV191" s="123">
        <f t="shared" si="73"/>
        <v>0</v>
      </c>
      <c r="AW191" s="54"/>
      <c r="AX191" s="54"/>
      <c r="BA191">
        <f t="array" ref="BA191">1</f>
        <v>1</v>
      </c>
      <c r="BB191" s="643"/>
      <c r="BC191" s="643"/>
      <c r="BD191" s="643"/>
      <c r="BE191" s="643"/>
      <c r="BF191" s="574"/>
      <c r="BG191" s="574"/>
      <c r="BH191" s="574"/>
      <c r="BI191" s="574"/>
      <c r="BJ191" s="574"/>
      <c r="BK191" s="574"/>
      <c r="BL191" s="574"/>
      <c r="BM191" s="574"/>
      <c r="BN191" s="574"/>
      <c r="BO191" s="574"/>
      <c r="BP191" s="574"/>
      <c r="BQ191" s="574"/>
      <c r="BR191" s="574"/>
      <c r="BS191" s="574"/>
      <c r="BT191" s="574"/>
      <c r="BU191" s="574"/>
      <c r="BV191" s="574"/>
      <c r="BW191" s="574"/>
      <c r="BX191" s="574"/>
      <c r="BY191" s="574"/>
      <c r="BZ191" s="574"/>
      <c r="CA191" s="574"/>
      <c r="CB191" s="574"/>
      <c r="CC191" s="574"/>
      <c r="CD191" s="574"/>
      <c r="CE191" s="574"/>
      <c r="CF191" s="574"/>
      <c r="CG191" s="574"/>
      <c r="CH191" s="574"/>
      <c r="CI191" s="574"/>
      <c r="CJ191" s="574"/>
    </row>
    <row r="192" spans="1:88" ht="36.75" customHeight="1">
      <c r="A192" s="746"/>
      <c r="B192">
        <f t="shared" si="56"/>
        <v>0</v>
      </c>
      <c r="C192" s="245"/>
      <c r="D192" s="245"/>
      <c r="E192" s="246"/>
      <c r="F192" s="246"/>
      <c r="G192" s="299"/>
      <c r="H192" s="299"/>
      <c r="I192" s="246"/>
      <c r="J192" s="247"/>
      <c r="K192" s="654"/>
      <c r="L192" s="654"/>
      <c r="M192" s="654"/>
      <c r="N192" s="655"/>
      <c r="O192" s="500"/>
      <c r="P192" s="500"/>
      <c r="Q192" s="116" t="str">
        <f>IF(ISERROR(VLOOKUP(O192,'GRADE CONVERSION'!$K$71:$L$88,2,FALSE)),"",VLOOKUP(O192,'GRADE CONVERSION'!$K$71:$L$88,2,FALSE))</f>
        <v/>
      </c>
      <c r="R192" s="641"/>
      <c r="S192" s="246"/>
      <c r="T192" s="641"/>
      <c r="U192" s="507" t="str">
        <f t="shared" si="55"/>
        <v/>
      </c>
      <c r="V192" s="641"/>
      <c r="W192" s="649"/>
      <c r="Y192" s="227">
        <f t="shared" si="57"/>
        <v>0</v>
      </c>
      <c r="Z192" s="95">
        <f t="shared" si="58"/>
        <v>0</v>
      </c>
      <c r="AA192" s="26" t="str">
        <f t="shared" si="59"/>
        <v/>
      </c>
      <c r="AB192" s="117">
        <f t="shared" si="60"/>
        <v>0</v>
      </c>
      <c r="AC192" s="96">
        <f t="shared" si="61"/>
        <v>0</v>
      </c>
      <c r="AD192" s="118" t="str">
        <f t="shared" si="62"/>
        <v>COMPLETE</v>
      </c>
      <c r="AE192" s="119" t="str">
        <f t="shared" si="63"/>
        <v/>
      </c>
      <c r="AF192" s="119" t="str">
        <f>IF(OR(ISERROR(VLOOKUP(L192,'GRADE CONVERSION'!$K$38:$N$55,4,FALSE)*AG192), ISBLANK(L192)), "", VLOOKUP(L192,'GRADE CONVERSION'!$K$38:$N$55,4,FALSE)*AG192)</f>
        <v/>
      </c>
      <c r="AG192" s="119">
        <f t="shared" si="64"/>
        <v>0</v>
      </c>
      <c r="AH192" s="120">
        <f t="shared" si="65"/>
        <v>0</v>
      </c>
      <c r="AI192" s="120">
        <f t="shared" si="66"/>
        <v>0</v>
      </c>
      <c r="AJ192" s="362" t="str">
        <f t="shared" si="67"/>
        <v/>
      </c>
      <c r="AK192" s="108">
        <f t="shared" si="68"/>
        <v>0</v>
      </c>
      <c r="AL192" s="121">
        <f t="shared" si="69"/>
        <v>0</v>
      </c>
      <c r="AM192" s="121" t="str">
        <f t="shared" si="70"/>
        <v/>
      </c>
      <c r="AN192" s="121" t="str">
        <f t="shared" si="71"/>
        <v/>
      </c>
      <c r="AO192" s="108"/>
      <c r="AP192" s="104"/>
      <c r="AQ192" s="104"/>
      <c r="AR192" s="104"/>
      <c r="AS192" s="54"/>
      <c r="AT192" s="54"/>
      <c r="AU192" s="60" t="str">
        <f t="shared" si="72"/>
        <v/>
      </c>
      <c r="AV192" s="123">
        <f t="shared" si="73"/>
        <v>0</v>
      </c>
      <c r="AW192" s="54"/>
      <c r="AX192" s="54"/>
      <c r="BA192">
        <f t="array" ref="BA192">1</f>
        <v>1</v>
      </c>
      <c r="BB192" s="643"/>
      <c r="BC192" s="643"/>
      <c r="BD192" s="643"/>
      <c r="BE192" s="643"/>
      <c r="BF192" s="574"/>
      <c r="BG192" s="574"/>
      <c r="BH192" s="574"/>
      <c r="BI192" s="574"/>
      <c r="BJ192" s="574"/>
      <c r="BK192" s="574"/>
      <c r="BL192" s="574"/>
      <c r="BM192" s="574"/>
      <c r="BN192" s="574"/>
      <c r="BO192" s="574"/>
      <c r="BP192" s="574"/>
      <c r="BQ192" s="574"/>
      <c r="BR192" s="574"/>
      <c r="BS192" s="574"/>
      <c r="BT192" s="574"/>
      <c r="BU192" s="574"/>
      <c r="BV192" s="574"/>
      <c r="BW192" s="574"/>
      <c r="BX192" s="574"/>
      <c r="BY192" s="574"/>
      <c r="BZ192" s="574"/>
      <c r="CA192" s="574"/>
      <c r="CB192" s="574"/>
      <c r="CC192" s="574"/>
      <c r="CD192" s="574"/>
      <c r="CE192" s="574"/>
      <c r="CF192" s="574"/>
      <c r="CG192" s="574"/>
      <c r="CH192" s="574"/>
      <c r="CI192" s="574"/>
      <c r="CJ192" s="574"/>
    </row>
    <row r="193" spans="1:88" ht="36.75" customHeight="1">
      <c r="A193" s="746"/>
      <c r="B193">
        <f t="shared" si="56"/>
        <v>0</v>
      </c>
      <c r="C193" s="245"/>
      <c r="D193" s="245"/>
      <c r="E193" s="246"/>
      <c r="F193" s="246"/>
      <c r="G193" s="299"/>
      <c r="H193" s="299"/>
      <c r="I193" s="246"/>
      <c r="J193" s="247"/>
      <c r="K193" s="654"/>
      <c r="L193" s="654"/>
      <c r="M193" s="654"/>
      <c r="N193" s="655"/>
      <c r="O193" s="500"/>
      <c r="P193" s="500"/>
      <c r="Q193" s="116" t="str">
        <f>IF(ISERROR(VLOOKUP(O193,'GRADE CONVERSION'!$K$71:$L$88,2,FALSE)),"",VLOOKUP(O193,'GRADE CONVERSION'!$K$71:$L$88,2,FALSE))</f>
        <v/>
      </c>
      <c r="R193" s="641"/>
      <c r="S193" s="246"/>
      <c r="T193" s="641"/>
      <c r="U193" s="507" t="str">
        <f t="shared" si="55"/>
        <v/>
      </c>
      <c r="V193" s="641"/>
      <c r="W193" s="649"/>
      <c r="Y193" s="227">
        <f t="shared" si="57"/>
        <v>0</v>
      </c>
      <c r="Z193" s="95">
        <f t="shared" si="58"/>
        <v>0</v>
      </c>
      <c r="AA193" s="26" t="str">
        <f t="shared" si="59"/>
        <v/>
      </c>
      <c r="AB193" s="117">
        <f t="shared" si="60"/>
        <v>0</v>
      </c>
      <c r="AC193" s="96">
        <f t="shared" si="61"/>
        <v>0</v>
      </c>
      <c r="AD193" s="118" t="str">
        <f t="shared" si="62"/>
        <v>COMPLETE</v>
      </c>
      <c r="AE193" s="119" t="str">
        <f t="shared" si="63"/>
        <v/>
      </c>
      <c r="AF193" s="119" t="str">
        <f>IF(OR(ISERROR(VLOOKUP(L193,'GRADE CONVERSION'!$K$38:$N$55,4,FALSE)*AG193), ISBLANK(L193)), "", VLOOKUP(L193,'GRADE CONVERSION'!$K$38:$N$55,4,FALSE)*AG193)</f>
        <v/>
      </c>
      <c r="AG193" s="119">
        <f t="shared" si="64"/>
        <v>0</v>
      </c>
      <c r="AH193" s="120">
        <f t="shared" si="65"/>
        <v>0</v>
      </c>
      <c r="AI193" s="120">
        <f t="shared" si="66"/>
        <v>0</v>
      </c>
      <c r="AJ193" s="362" t="str">
        <f t="shared" si="67"/>
        <v/>
      </c>
      <c r="AK193" s="108">
        <f t="shared" si="68"/>
        <v>0</v>
      </c>
      <c r="AL193" s="121">
        <f t="shared" si="69"/>
        <v>0</v>
      </c>
      <c r="AM193" s="121" t="str">
        <f t="shared" si="70"/>
        <v/>
      </c>
      <c r="AN193" s="121" t="str">
        <f t="shared" si="71"/>
        <v/>
      </c>
      <c r="AO193" s="108"/>
      <c r="AP193" s="104"/>
      <c r="AQ193" s="104"/>
      <c r="AR193" s="104"/>
      <c r="AS193" s="54"/>
      <c r="AT193" s="54"/>
      <c r="AU193" s="60" t="str">
        <f t="shared" si="72"/>
        <v/>
      </c>
      <c r="AV193" s="123">
        <f t="shared" si="73"/>
        <v>0</v>
      </c>
      <c r="AW193" s="54"/>
      <c r="AX193" s="54"/>
      <c r="BA193">
        <f t="array" ref="BA193">1</f>
        <v>1</v>
      </c>
      <c r="BB193" s="643"/>
      <c r="BC193" s="643"/>
      <c r="BD193" s="643"/>
      <c r="BE193" s="643"/>
      <c r="BF193" s="574"/>
      <c r="BG193" s="574"/>
      <c r="BH193" s="574"/>
      <c r="BI193" s="574"/>
      <c r="BJ193" s="574"/>
      <c r="BK193" s="574"/>
      <c r="BL193" s="574"/>
      <c r="BM193" s="574"/>
      <c r="BN193" s="574"/>
      <c r="BO193" s="574"/>
      <c r="BP193" s="574"/>
      <c r="BQ193" s="574"/>
      <c r="BR193" s="574"/>
      <c r="BS193" s="574"/>
      <c r="BT193" s="574"/>
      <c r="BU193" s="574"/>
      <c r="BV193" s="574"/>
      <c r="BW193" s="574"/>
      <c r="BX193" s="574"/>
      <c r="BY193" s="574"/>
      <c r="BZ193" s="574"/>
      <c r="CA193" s="574"/>
      <c r="CB193" s="574"/>
      <c r="CC193" s="574"/>
      <c r="CD193" s="574"/>
      <c r="CE193" s="574"/>
      <c r="CF193" s="574"/>
      <c r="CG193" s="574"/>
      <c r="CH193" s="574"/>
      <c r="CI193" s="574"/>
      <c r="CJ193" s="574"/>
    </row>
    <row r="194" spans="1:88" ht="36.75" customHeight="1">
      <c r="A194" s="746"/>
      <c r="B194">
        <f t="shared" si="56"/>
        <v>0</v>
      </c>
      <c r="C194" s="245"/>
      <c r="D194" s="245"/>
      <c r="E194" s="246"/>
      <c r="F194" s="246"/>
      <c r="G194" s="299"/>
      <c r="H194" s="299"/>
      <c r="I194" s="246"/>
      <c r="J194" s="247"/>
      <c r="K194" s="654"/>
      <c r="L194" s="654"/>
      <c r="M194" s="654"/>
      <c r="N194" s="655"/>
      <c r="O194" s="500"/>
      <c r="P194" s="500"/>
      <c r="Q194" s="116" t="str">
        <f>IF(ISERROR(VLOOKUP(O194,'GRADE CONVERSION'!$K$71:$L$88,2,FALSE)),"",VLOOKUP(O194,'GRADE CONVERSION'!$K$71:$L$88,2,FALSE))</f>
        <v/>
      </c>
      <c r="R194" s="641"/>
      <c r="S194" s="246"/>
      <c r="T194" s="641"/>
      <c r="U194" s="507" t="str">
        <f t="shared" si="55"/>
        <v/>
      </c>
      <c r="V194" s="641"/>
      <c r="W194" s="649"/>
      <c r="Y194" s="227">
        <f t="shared" si="57"/>
        <v>0</v>
      </c>
      <c r="Z194" s="95">
        <f t="shared" si="58"/>
        <v>0</v>
      </c>
      <c r="AA194" s="26" t="str">
        <f t="shared" si="59"/>
        <v/>
      </c>
      <c r="AB194" s="117">
        <f t="shared" si="60"/>
        <v>0</v>
      </c>
      <c r="AC194" s="96">
        <f t="shared" si="61"/>
        <v>0</v>
      </c>
      <c r="AD194" s="118" t="str">
        <f t="shared" si="62"/>
        <v>COMPLETE</v>
      </c>
      <c r="AE194" s="119" t="str">
        <f t="shared" si="63"/>
        <v/>
      </c>
      <c r="AF194" s="119" t="str">
        <f>IF(OR(ISERROR(VLOOKUP(L194,'GRADE CONVERSION'!$K$38:$N$55,4,FALSE)*AG194), ISBLANK(L194)), "", VLOOKUP(L194,'GRADE CONVERSION'!$K$38:$N$55,4,FALSE)*AG194)</f>
        <v/>
      </c>
      <c r="AG194" s="119">
        <f t="shared" si="64"/>
        <v>0</v>
      </c>
      <c r="AH194" s="120">
        <f t="shared" si="65"/>
        <v>0</v>
      </c>
      <c r="AI194" s="120">
        <f t="shared" si="66"/>
        <v>0</v>
      </c>
      <c r="AJ194" s="362" t="str">
        <f t="shared" si="67"/>
        <v/>
      </c>
      <c r="AK194" s="108">
        <f t="shared" si="68"/>
        <v>0</v>
      </c>
      <c r="AL194" s="121">
        <f t="shared" si="69"/>
        <v>0</v>
      </c>
      <c r="AM194" s="121" t="str">
        <f t="shared" si="70"/>
        <v/>
      </c>
      <c r="AN194" s="121" t="str">
        <f t="shared" si="71"/>
        <v/>
      </c>
      <c r="AO194" s="108"/>
      <c r="AP194" s="104"/>
      <c r="AQ194" s="104"/>
      <c r="AR194" s="104"/>
      <c r="AS194" s="54"/>
      <c r="AT194" s="54"/>
      <c r="AU194" s="60" t="str">
        <f t="shared" si="72"/>
        <v/>
      </c>
      <c r="AV194" s="123">
        <f t="shared" si="73"/>
        <v>0</v>
      </c>
      <c r="AW194" s="54"/>
      <c r="AX194" s="54"/>
      <c r="BA194">
        <f t="array" ref="BA194">1</f>
        <v>1</v>
      </c>
      <c r="BB194" s="643"/>
      <c r="BC194" s="643"/>
      <c r="BD194" s="643"/>
      <c r="BE194" s="643"/>
      <c r="BF194" s="574"/>
      <c r="BG194" s="574"/>
      <c r="BH194" s="574"/>
      <c r="BI194" s="574"/>
      <c r="BJ194" s="574"/>
      <c r="BK194" s="574"/>
      <c r="BL194" s="574"/>
      <c r="BM194" s="574"/>
      <c r="BN194" s="574"/>
      <c r="BO194" s="574"/>
      <c r="BP194" s="574"/>
      <c r="BQ194" s="574"/>
      <c r="BR194" s="574"/>
      <c r="BS194" s="574"/>
      <c r="BT194" s="574"/>
      <c r="BU194" s="574"/>
      <c r="BV194" s="574"/>
      <c r="BW194" s="574"/>
      <c r="BX194" s="574"/>
      <c r="BY194" s="574"/>
      <c r="BZ194" s="574"/>
      <c r="CA194" s="574"/>
      <c r="CB194" s="574"/>
      <c r="CC194" s="574"/>
      <c r="CD194" s="574"/>
      <c r="CE194" s="574"/>
      <c r="CF194" s="574"/>
      <c r="CG194" s="574"/>
      <c r="CH194" s="574"/>
      <c r="CI194" s="574"/>
      <c r="CJ194" s="574"/>
    </row>
    <row r="195" spans="1:88" ht="36.75" customHeight="1">
      <c r="A195" s="746"/>
      <c r="B195">
        <f t="shared" si="56"/>
        <v>0</v>
      </c>
      <c r="C195" s="245"/>
      <c r="D195" s="245"/>
      <c r="E195" s="246"/>
      <c r="F195" s="246"/>
      <c r="G195" s="299"/>
      <c r="H195" s="299"/>
      <c r="I195" s="246"/>
      <c r="J195" s="247"/>
      <c r="K195" s="654"/>
      <c r="L195" s="654"/>
      <c r="M195" s="654"/>
      <c r="N195" s="655"/>
      <c r="O195" s="500"/>
      <c r="P195" s="500"/>
      <c r="Q195" s="116" t="str">
        <f>IF(ISERROR(VLOOKUP(O195,'GRADE CONVERSION'!$K$71:$L$88,2,FALSE)),"",VLOOKUP(O195,'GRADE CONVERSION'!$K$71:$L$88,2,FALSE))</f>
        <v/>
      </c>
      <c r="R195" s="641"/>
      <c r="S195" s="246"/>
      <c r="T195" s="641"/>
      <c r="U195" s="507" t="str">
        <f t="shared" si="55"/>
        <v/>
      </c>
      <c r="V195" s="641"/>
      <c r="W195" s="649"/>
      <c r="Y195" s="227">
        <f t="shared" si="57"/>
        <v>0</v>
      </c>
      <c r="Z195" s="95">
        <f t="shared" si="58"/>
        <v>0</v>
      </c>
      <c r="AA195" s="26" t="str">
        <f t="shared" si="59"/>
        <v/>
      </c>
      <c r="AB195" s="117">
        <f t="shared" si="60"/>
        <v>0</v>
      </c>
      <c r="AC195" s="96">
        <f t="shared" si="61"/>
        <v>0</v>
      </c>
      <c r="AD195" s="118" t="str">
        <f t="shared" si="62"/>
        <v>COMPLETE</v>
      </c>
      <c r="AE195" s="119" t="str">
        <f t="shared" si="63"/>
        <v/>
      </c>
      <c r="AF195" s="119" t="str">
        <f>IF(OR(ISERROR(VLOOKUP(L195,'GRADE CONVERSION'!$K$38:$N$55,4,FALSE)*AG195), ISBLANK(L195)), "", VLOOKUP(L195,'GRADE CONVERSION'!$K$38:$N$55,4,FALSE)*AG195)</f>
        <v/>
      </c>
      <c r="AG195" s="119">
        <f t="shared" si="64"/>
        <v>0</v>
      </c>
      <c r="AH195" s="120">
        <f t="shared" si="65"/>
        <v>0</v>
      </c>
      <c r="AI195" s="120">
        <f t="shared" si="66"/>
        <v>0</v>
      </c>
      <c r="AJ195" s="362" t="str">
        <f t="shared" si="67"/>
        <v/>
      </c>
      <c r="AK195" s="108">
        <f t="shared" si="68"/>
        <v>0</v>
      </c>
      <c r="AL195" s="121">
        <f t="shared" si="69"/>
        <v>0</v>
      </c>
      <c r="AM195" s="121" t="str">
        <f t="shared" si="70"/>
        <v/>
      </c>
      <c r="AN195" s="121" t="str">
        <f t="shared" si="71"/>
        <v/>
      </c>
      <c r="AO195" s="108"/>
      <c r="AP195" s="104"/>
      <c r="AQ195" s="104"/>
      <c r="AR195" s="104"/>
      <c r="AS195" s="54"/>
      <c r="AT195" s="54"/>
      <c r="AU195" s="60" t="str">
        <f t="shared" si="72"/>
        <v/>
      </c>
      <c r="AV195" s="123">
        <f t="shared" si="73"/>
        <v>0</v>
      </c>
      <c r="AW195" s="54"/>
      <c r="AX195" s="54"/>
      <c r="BA195">
        <f t="array" ref="BA195">1</f>
        <v>1</v>
      </c>
      <c r="BB195" s="643"/>
      <c r="BC195" s="643"/>
      <c r="BD195" s="643"/>
      <c r="BE195" s="643"/>
      <c r="BF195" s="574"/>
      <c r="BG195" s="574"/>
      <c r="BH195" s="574"/>
      <c r="BI195" s="574"/>
      <c r="BJ195" s="574"/>
      <c r="BK195" s="574"/>
      <c r="BL195" s="574"/>
      <c r="BM195" s="574"/>
      <c r="BN195" s="574"/>
      <c r="BO195" s="574"/>
      <c r="BP195" s="574"/>
      <c r="BQ195" s="574"/>
      <c r="BR195" s="574"/>
      <c r="BS195" s="574"/>
      <c r="BT195" s="574"/>
      <c r="BU195" s="574"/>
      <c r="BV195" s="574"/>
      <c r="BW195" s="574"/>
      <c r="BX195" s="574"/>
      <c r="BY195" s="574"/>
      <c r="BZ195" s="574"/>
      <c r="CA195" s="574"/>
      <c r="CB195" s="574"/>
      <c r="CC195" s="574"/>
      <c r="CD195" s="574"/>
      <c r="CE195" s="574"/>
      <c r="CF195" s="574"/>
      <c r="CG195" s="574"/>
      <c r="CH195" s="574"/>
      <c r="CI195" s="574"/>
      <c r="CJ195" s="574"/>
    </row>
    <row r="196" spans="1:88" ht="36.75" customHeight="1">
      <c r="A196" s="746"/>
      <c r="B196">
        <f t="shared" si="56"/>
        <v>0</v>
      </c>
      <c r="C196" s="245"/>
      <c r="D196" s="245"/>
      <c r="E196" s="246"/>
      <c r="F196" s="246"/>
      <c r="G196" s="299"/>
      <c r="H196" s="299"/>
      <c r="I196" s="246"/>
      <c r="J196" s="247"/>
      <c r="K196" s="654"/>
      <c r="L196" s="654"/>
      <c r="M196" s="654"/>
      <c r="N196" s="655"/>
      <c r="O196" s="500"/>
      <c r="P196" s="500"/>
      <c r="Q196" s="116" t="str">
        <f>IF(ISERROR(VLOOKUP(O196,'GRADE CONVERSION'!$K$71:$L$88,2,FALSE)),"",VLOOKUP(O196,'GRADE CONVERSION'!$K$71:$L$88,2,FALSE))</f>
        <v/>
      </c>
      <c r="R196" s="641"/>
      <c r="S196" s="246"/>
      <c r="T196" s="641"/>
      <c r="U196" s="507" t="str">
        <f t="shared" si="55"/>
        <v/>
      </c>
      <c r="V196" s="641"/>
      <c r="W196" s="649"/>
      <c r="Y196" s="227">
        <f t="shared" si="57"/>
        <v>0</v>
      </c>
      <c r="Z196" s="95">
        <f t="shared" si="58"/>
        <v>0</v>
      </c>
      <c r="AA196" s="26" t="str">
        <f t="shared" si="59"/>
        <v/>
      </c>
      <c r="AB196" s="117">
        <f t="shared" si="60"/>
        <v>0</v>
      </c>
      <c r="AC196" s="96">
        <f t="shared" si="61"/>
        <v>0</v>
      </c>
      <c r="AD196" s="118" t="str">
        <f t="shared" si="62"/>
        <v>COMPLETE</v>
      </c>
      <c r="AE196" s="119" t="str">
        <f t="shared" si="63"/>
        <v/>
      </c>
      <c r="AF196" s="119" t="str">
        <f>IF(OR(ISERROR(VLOOKUP(L196,'GRADE CONVERSION'!$K$38:$N$55,4,FALSE)*AG196), ISBLANK(L196)), "", VLOOKUP(L196,'GRADE CONVERSION'!$K$38:$N$55,4,FALSE)*AG196)</f>
        <v/>
      </c>
      <c r="AG196" s="119">
        <f t="shared" si="64"/>
        <v>0</v>
      </c>
      <c r="AH196" s="120">
        <f t="shared" si="65"/>
        <v>0</v>
      </c>
      <c r="AI196" s="120">
        <f t="shared" si="66"/>
        <v>0</v>
      </c>
      <c r="AJ196" s="362" t="str">
        <f t="shared" si="67"/>
        <v/>
      </c>
      <c r="AK196" s="108">
        <f t="shared" si="68"/>
        <v>0</v>
      </c>
      <c r="AL196" s="121">
        <f t="shared" si="69"/>
        <v>0</v>
      </c>
      <c r="AM196" s="121" t="str">
        <f t="shared" si="70"/>
        <v/>
      </c>
      <c r="AN196" s="121" t="str">
        <f t="shared" si="71"/>
        <v/>
      </c>
      <c r="AO196" s="108"/>
      <c r="AP196" s="104"/>
      <c r="AQ196" s="104"/>
      <c r="AR196" s="104"/>
      <c r="AS196" s="54"/>
      <c r="AT196" s="54"/>
      <c r="AU196" s="60" t="str">
        <f t="shared" si="72"/>
        <v/>
      </c>
      <c r="AV196" s="123">
        <f t="shared" si="73"/>
        <v>0</v>
      </c>
      <c r="AW196" s="54"/>
      <c r="AX196" s="54"/>
      <c r="BA196">
        <f t="array" ref="BA196">1</f>
        <v>1</v>
      </c>
      <c r="BB196" s="643"/>
      <c r="BC196" s="643"/>
      <c r="BD196" s="643"/>
      <c r="BE196" s="643"/>
      <c r="BF196" s="574"/>
      <c r="BG196" s="574"/>
      <c r="BH196" s="574"/>
      <c r="BI196" s="574"/>
      <c r="BJ196" s="574"/>
      <c r="BK196" s="574"/>
      <c r="BL196" s="574"/>
      <c r="BM196" s="574"/>
      <c r="BN196" s="574"/>
      <c r="BO196" s="574"/>
      <c r="BP196" s="574"/>
      <c r="BQ196" s="574"/>
      <c r="BR196" s="574"/>
      <c r="BS196" s="574"/>
      <c r="BT196" s="574"/>
      <c r="BU196" s="574"/>
      <c r="BV196" s="574"/>
      <c r="BW196" s="574"/>
      <c r="BX196" s="574"/>
      <c r="BY196" s="574"/>
      <c r="BZ196" s="574"/>
      <c r="CA196" s="574"/>
      <c r="CB196" s="574"/>
      <c r="CC196" s="574"/>
      <c r="CD196" s="574"/>
      <c r="CE196" s="574"/>
      <c r="CF196" s="574"/>
      <c r="CG196" s="574"/>
      <c r="CH196" s="574"/>
      <c r="CI196" s="574"/>
      <c r="CJ196" s="574"/>
    </row>
    <row r="197" spans="1:88" ht="36.75" customHeight="1">
      <c r="A197" s="746"/>
      <c r="B197">
        <f t="shared" si="56"/>
        <v>0</v>
      </c>
      <c r="C197" s="245"/>
      <c r="D197" s="245"/>
      <c r="E197" s="246"/>
      <c r="F197" s="246"/>
      <c r="G197" s="299"/>
      <c r="H197" s="299"/>
      <c r="I197" s="246"/>
      <c r="J197" s="247"/>
      <c r="K197" s="654"/>
      <c r="L197" s="654"/>
      <c r="M197" s="654"/>
      <c r="N197" s="655"/>
      <c r="O197" s="500"/>
      <c r="P197" s="500"/>
      <c r="Q197" s="116" t="str">
        <f>IF(ISERROR(VLOOKUP(O197,'GRADE CONVERSION'!$K$71:$L$88,2,FALSE)),"",VLOOKUP(O197,'GRADE CONVERSION'!$K$71:$L$88,2,FALSE))</f>
        <v/>
      </c>
      <c r="R197" s="641"/>
      <c r="S197" s="246"/>
      <c r="T197" s="641"/>
      <c r="U197" s="507" t="str">
        <f t="shared" si="55"/>
        <v/>
      </c>
      <c r="V197" s="641"/>
      <c r="W197" s="649"/>
      <c r="Y197" s="227">
        <f t="shared" si="57"/>
        <v>0</v>
      </c>
      <c r="Z197" s="95">
        <f t="shared" si="58"/>
        <v>0</v>
      </c>
      <c r="AA197" s="26" t="str">
        <f t="shared" si="59"/>
        <v/>
      </c>
      <c r="AB197" s="117">
        <f t="shared" si="60"/>
        <v>0</v>
      </c>
      <c r="AC197" s="96">
        <f t="shared" si="61"/>
        <v>0</v>
      </c>
      <c r="AD197" s="118" t="str">
        <f t="shared" si="62"/>
        <v>COMPLETE</v>
      </c>
      <c r="AE197" s="119" t="str">
        <f t="shared" si="63"/>
        <v/>
      </c>
      <c r="AF197" s="119" t="str">
        <f>IF(OR(ISERROR(VLOOKUP(L197,'GRADE CONVERSION'!$K$38:$N$55,4,FALSE)*AG197), ISBLANK(L197)), "", VLOOKUP(L197,'GRADE CONVERSION'!$K$38:$N$55,4,FALSE)*AG197)</f>
        <v/>
      </c>
      <c r="AG197" s="119">
        <f t="shared" si="64"/>
        <v>0</v>
      </c>
      <c r="AH197" s="120">
        <f t="shared" si="65"/>
        <v>0</v>
      </c>
      <c r="AI197" s="120">
        <f t="shared" si="66"/>
        <v>0</v>
      </c>
      <c r="AJ197" s="362" t="str">
        <f t="shared" si="67"/>
        <v/>
      </c>
      <c r="AK197" s="108">
        <f t="shared" si="68"/>
        <v>0</v>
      </c>
      <c r="AL197" s="121">
        <f t="shared" si="69"/>
        <v>0</v>
      </c>
      <c r="AM197" s="121" t="str">
        <f t="shared" si="70"/>
        <v/>
      </c>
      <c r="AN197" s="121" t="str">
        <f t="shared" si="71"/>
        <v/>
      </c>
      <c r="AO197" s="108"/>
      <c r="AP197" s="104"/>
      <c r="AQ197" s="104"/>
      <c r="AR197" s="104"/>
      <c r="AS197" s="54"/>
      <c r="AT197" s="54"/>
      <c r="AU197" s="60" t="str">
        <f t="shared" si="72"/>
        <v/>
      </c>
      <c r="AV197" s="123">
        <f t="shared" si="73"/>
        <v>0</v>
      </c>
      <c r="AW197" s="54"/>
      <c r="AX197" s="54"/>
      <c r="BA197">
        <f t="array" ref="BA197">1</f>
        <v>1</v>
      </c>
      <c r="BB197" s="643"/>
      <c r="BC197" s="643"/>
      <c r="BD197" s="643"/>
      <c r="BE197" s="643"/>
      <c r="BF197" s="574"/>
      <c r="BG197" s="574"/>
      <c r="BH197" s="574"/>
      <c r="BI197" s="574"/>
      <c r="BJ197" s="574"/>
      <c r="BK197" s="574"/>
      <c r="BL197" s="574"/>
      <c r="BM197" s="574"/>
      <c r="BN197" s="574"/>
      <c r="BO197" s="574"/>
      <c r="BP197" s="574"/>
      <c r="BQ197" s="574"/>
      <c r="BR197" s="574"/>
      <c r="BS197" s="574"/>
      <c r="BT197" s="574"/>
      <c r="BU197" s="574"/>
      <c r="BV197" s="574"/>
      <c r="BW197" s="574"/>
      <c r="BX197" s="574"/>
      <c r="BY197" s="574"/>
      <c r="BZ197" s="574"/>
      <c r="CA197" s="574"/>
      <c r="CB197" s="574"/>
      <c r="CC197" s="574"/>
      <c r="CD197" s="574"/>
      <c r="CE197" s="574"/>
      <c r="CF197" s="574"/>
      <c r="CG197" s="574"/>
      <c r="CH197" s="574"/>
      <c r="CI197" s="574"/>
      <c r="CJ197" s="574"/>
    </row>
    <row r="198" spans="1:88" ht="36.75" customHeight="1">
      <c r="A198" s="746"/>
      <c r="B198">
        <f t="shared" si="56"/>
        <v>0</v>
      </c>
      <c r="C198" s="245"/>
      <c r="D198" s="245"/>
      <c r="E198" s="246"/>
      <c r="F198" s="246"/>
      <c r="G198" s="299"/>
      <c r="H198" s="299"/>
      <c r="I198" s="246"/>
      <c r="J198" s="247"/>
      <c r="K198" s="654"/>
      <c r="L198" s="654"/>
      <c r="M198" s="654"/>
      <c r="N198" s="655"/>
      <c r="O198" s="500"/>
      <c r="P198" s="500"/>
      <c r="Q198" s="116" t="str">
        <f>IF(ISERROR(VLOOKUP(O198,'GRADE CONVERSION'!$K$71:$L$88,2,FALSE)),"",VLOOKUP(O198,'GRADE CONVERSION'!$K$71:$L$88,2,FALSE))</f>
        <v/>
      </c>
      <c r="R198" s="641"/>
      <c r="S198" s="246"/>
      <c r="T198" s="641"/>
      <c r="U198" s="507" t="str">
        <f t="shared" si="55"/>
        <v/>
      </c>
      <c r="V198" s="641"/>
      <c r="W198" s="649"/>
      <c r="Y198" s="227">
        <f t="shared" si="57"/>
        <v>0</v>
      </c>
      <c r="Z198" s="95">
        <f t="shared" si="58"/>
        <v>0</v>
      </c>
      <c r="AA198" s="26" t="str">
        <f t="shared" si="59"/>
        <v/>
      </c>
      <c r="AB198" s="117">
        <f t="shared" si="60"/>
        <v>0</v>
      </c>
      <c r="AC198" s="96">
        <f t="shared" si="61"/>
        <v>0</v>
      </c>
      <c r="AD198" s="118" t="str">
        <f t="shared" si="62"/>
        <v>COMPLETE</v>
      </c>
      <c r="AE198" s="119" t="str">
        <f t="shared" si="63"/>
        <v/>
      </c>
      <c r="AF198" s="119" t="str">
        <f>IF(OR(ISERROR(VLOOKUP(L198,'GRADE CONVERSION'!$K$38:$N$55,4,FALSE)*AG198), ISBLANK(L198)), "", VLOOKUP(L198,'GRADE CONVERSION'!$K$38:$N$55,4,FALSE)*AG198)</f>
        <v/>
      </c>
      <c r="AG198" s="119">
        <f t="shared" si="64"/>
        <v>0</v>
      </c>
      <c r="AH198" s="120">
        <f t="shared" si="65"/>
        <v>0</v>
      </c>
      <c r="AI198" s="120">
        <f t="shared" si="66"/>
        <v>0</v>
      </c>
      <c r="AJ198" s="362" t="str">
        <f t="shared" si="67"/>
        <v/>
      </c>
      <c r="AK198" s="108">
        <f t="shared" si="68"/>
        <v>0</v>
      </c>
      <c r="AL198" s="121">
        <f t="shared" si="69"/>
        <v>0</v>
      </c>
      <c r="AM198" s="121" t="str">
        <f t="shared" si="70"/>
        <v/>
      </c>
      <c r="AN198" s="121" t="str">
        <f t="shared" si="71"/>
        <v/>
      </c>
      <c r="AO198" s="108"/>
      <c r="AP198" s="104"/>
      <c r="AQ198" s="104"/>
      <c r="AR198" s="104"/>
      <c r="AS198" s="54"/>
      <c r="AT198" s="54"/>
      <c r="AU198" s="60" t="str">
        <f t="shared" si="72"/>
        <v/>
      </c>
      <c r="AV198" s="123">
        <f t="shared" si="73"/>
        <v>0</v>
      </c>
      <c r="AW198" s="54"/>
      <c r="AX198" s="54"/>
      <c r="BA198">
        <f t="array" ref="BA198">1</f>
        <v>1</v>
      </c>
      <c r="BB198" s="643"/>
      <c r="BC198" s="643"/>
      <c r="BD198" s="643"/>
      <c r="BE198" s="643"/>
      <c r="BF198" s="574"/>
      <c r="BG198" s="574"/>
      <c r="BH198" s="574"/>
      <c r="BI198" s="574"/>
      <c r="BJ198" s="574"/>
      <c r="BK198" s="574"/>
      <c r="BL198" s="574"/>
      <c r="BM198" s="574"/>
      <c r="BN198" s="574"/>
      <c r="BO198" s="574"/>
      <c r="BP198" s="574"/>
      <c r="BQ198" s="574"/>
      <c r="BR198" s="574"/>
      <c r="BS198" s="574"/>
      <c r="BT198" s="574"/>
      <c r="BU198" s="574"/>
      <c r="BV198" s="574"/>
      <c r="BW198" s="574"/>
      <c r="BX198" s="574"/>
      <c r="BY198" s="574"/>
      <c r="BZ198" s="574"/>
      <c r="CA198" s="574"/>
      <c r="CB198" s="574"/>
      <c r="CC198" s="574"/>
      <c r="CD198" s="574"/>
      <c r="CE198" s="574"/>
      <c r="CF198" s="574"/>
      <c r="CG198" s="574"/>
      <c r="CH198" s="574"/>
      <c r="CI198" s="574"/>
      <c r="CJ198" s="574"/>
    </row>
    <row r="199" spans="1:88" ht="36.75" customHeight="1">
      <c r="A199" s="746"/>
      <c r="B199">
        <f t="shared" si="56"/>
        <v>0</v>
      </c>
      <c r="C199" s="245"/>
      <c r="D199" s="245"/>
      <c r="E199" s="246"/>
      <c r="F199" s="246"/>
      <c r="G199" s="299"/>
      <c r="H199" s="299"/>
      <c r="I199" s="246"/>
      <c r="J199" s="247"/>
      <c r="K199" s="654"/>
      <c r="L199" s="654"/>
      <c r="M199" s="654"/>
      <c r="N199" s="655"/>
      <c r="O199" s="500"/>
      <c r="P199" s="500"/>
      <c r="Q199" s="116" t="str">
        <f>IF(ISERROR(VLOOKUP(O199,'GRADE CONVERSION'!$K$71:$L$88,2,FALSE)),"",VLOOKUP(O199,'GRADE CONVERSION'!$K$71:$L$88,2,FALSE))</f>
        <v/>
      </c>
      <c r="R199" s="641"/>
      <c r="S199" s="246"/>
      <c r="T199" s="641"/>
      <c r="U199" s="507" t="str">
        <f t="shared" si="55"/>
        <v/>
      </c>
      <c r="V199" s="641"/>
      <c r="W199" s="649"/>
      <c r="Y199" s="227">
        <f t="shared" si="57"/>
        <v>0</v>
      </c>
      <c r="Z199" s="95">
        <f t="shared" si="58"/>
        <v>0</v>
      </c>
      <c r="AA199" s="26" t="str">
        <f t="shared" si="59"/>
        <v/>
      </c>
      <c r="AB199" s="117">
        <f t="shared" si="60"/>
        <v>0</v>
      </c>
      <c r="AC199" s="96">
        <f t="shared" si="61"/>
        <v>0</v>
      </c>
      <c r="AD199" s="118" t="str">
        <f t="shared" si="62"/>
        <v>COMPLETE</v>
      </c>
      <c r="AE199" s="119" t="str">
        <f t="shared" si="63"/>
        <v/>
      </c>
      <c r="AF199" s="119" t="str">
        <f>IF(OR(ISERROR(VLOOKUP(L199,'GRADE CONVERSION'!$K$38:$N$55,4,FALSE)*AG199), ISBLANK(L199)), "", VLOOKUP(L199,'GRADE CONVERSION'!$K$38:$N$55,4,FALSE)*AG199)</f>
        <v/>
      </c>
      <c r="AG199" s="119">
        <f t="shared" si="64"/>
        <v>0</v>
      </c>
      <c r="AH199" s="120">
        <f t="shared" si="65"/>
        <v>0</v>
      </c>
      <c r="AI199" s="120">
        <f t="shared" si="66"/>
        <v>0</v>
      </c>
      <c r="AJ199" s="362" t="str">
        <f t="shared" si="67"/>
        <v/>
      </c>
      <c r="AK199" s="108">
        <f t="shared" si="68"/>
        <v>0</v>
      </c>
      <c r="AL199" s="121">
        <f t="shared" si="69"/>
        <v>0</v>
      </c>
      <c r="AM199" s="121" t="str">
        <f t="shared" si="70"/>
        <v/>
      </c>
      <c r="AN199" s="121" t="str">
        <f t="shared" si="71"/>
        <v/>
      </c>
      <c r="AO199" s="108"/>
      <c r="AP199" s="104"/>
      <c r="AQ199" s="104"/>
      <c r="AR199" s="104"/>
      <c r="AS199" s="54"/>
      <c r="AT199" s="54"/>
      <c r="AU199" s="60" t="str">
        <f t="shared" si="72"/>
        <v/>
      </c>
      <c r="AV199" s="123">
        <f t="shared" si="73"/>
        <v>0</v>
      </c>
      <c r="AW199" s="54"/>
      <c r="AX199" s="54"/>
      <c r="BA199">
        <f t="array" ref="BA199">1</f>
        <v>1</v>
      </c>
      <c r="BB199" s="643"/>
      <c r="BC199" s="643"/>
      <c r="BD199" s="643"/>
      <c r="BE199" s="643"/>
      <c r="BF199" s="574"/>
      <c r="BG199" s="574"/>
      <c r="BH199" s="574"/>
      <c r="BI199" s="574"/>
      <c r="BJ199" s="574"/>
      <c r="BK199" s="574"/>
      <c r="BL199" s="574"/>
      <c r="BM199" s="574"/>
      <c r="BN199" s="574"/>
      <c r="BO199" s="574"/>
      <c r="BP199" s="574"/>
      <c r="BQ199" s="574"/>
      <c r="BR199" s="574"/>
      <c r="BS199" s="574"/>
      <c r="BT199" s="574"/>
      <c r="BU199" s="574"/>
      <c r="BV199" s="574"/>
      <c r="BW199" s="574"/>
      <c r="BX199" s="574"/>
      <c r="BY199" s="574"/>
      <c r="BZ199" s="574"/>
      <c r="CA199" s="574"/>
      <c r="CB199" s="574"/>
      <c r="CC199" s="574"/>
      <c r="CD199" s="574"/>
      <c r="CE199" s="574"/>
      <c r="CF199" s="574"/>
      <c r="CG199" s="574"/>
      <c r="CH199" s="574"/>
      <c r="CI199" s="574"/>
      <c r="CJ199" s="574"/>
    </row>
    <row r="200" spans="1:88" ht="36.75" customHeight="1">
      <c r="A200" s="746"/>
      <c r="B200">
        <f t="shared" si="56"/>
        <v>0</v>
      </c>
      <c r="C200" s="245"/>
      <c r="D200" s="245"/>
      <c r="E200" s="246"/>
      <c r="F200" s="246"/>
      <c r="G200" s="299"/>
      <c r="H200" s="299"/>
      <c r="I200" s="246"/>
      <c r="J200" s="247"/>
      <c r="K200" s="654"/>
      <c r="L200" s="654"/>
      <c r="M200" s="654"/>
      <c r="N200" s="655"/>
      <c r="O200" s="500"/>
      <c r="P200" s="500"/>
      <c r="Q200" s="116" t="str">
        <f>IF(ISERROR(VLOOKUP(O200,'GRADE CONVERSION'!$K$71:$L$88,2,FALSE)),"",VLOOKUP(O200,'GRADE CONVERSION'!$K$71:$L$88,2,FALSE))</f>
        <v/>
      </c>
      <c r="R200" s="641"/>
      <c r="S200" s="246"/>
      <c r="T200" s="641"/>
      <c r="U200" s="507" t="str">
        <f t="shared" si="55"/>
        <v/>
      </c>
      <c r="V200" s="641"/>
      <c r="W200" s="649"/>
      <c r="Y200" s="227">
        <f t="shared" si="57"/>
        <v>0</v>
      </c>
      <c r="Z200" s="95">
        <f t="shared" si="58"/>
        <v>0</v>
      </c>
      <c r="AA200" s="26" t="str">
        <f t="shared" si="59"/>
        <v/>
      </c>
      <c r="AB200" s="117">
        <f t="shared" si="60"/>
        <v>0</v>
      </c>
      <c r="AC200" s="96">
        <f t="shared" si="61"/>
        <v>0</v>
      </c>
      <c r="AD200" s="118" t="str">
        <f t="shared" si="62"/>
        <v>COMPLETE</v>
      </c>
      <c r="AE200" s="119" t="str">
        <f t="shared" si="63"/>
        <v/>
      </c>
      <c r="AF200" s="119" t="str">
        <f>IF(OR(ISERROR(VLOOKUP(L200,'GRADE CONVERSION'!$K$38:$N$55,4,FALSE)*AG200), ISBLANK(L200)), "", VLOOKUP(L200,'GRADE CONVERSION'!$K$38:$N$55,4,FALSE)*AG200)</f>
        <v/>
      </c>
      <c r="AG200" s="119">
        <f t="shared" si="64"/>
        <v>0</v>
      </c>
      <c r="AH200" s="120">
        <f t="shared" si="65"/>
        <v>0</v>
      </c>
      <c r="AI200" s="120">
        <f t="shared" si="66"/>
        <v>0</v>
      </c>
      <c r="AJ200" s="362" t="str">
        <f t="shared" si="67"/>
        <v/>
      </c>
      <c r="AK200" s="108">
        <f t="shared" si="68"/>
        <v>0</v>
      </c>
      <c r="AL200" s="121">
        <f t="shared" si="69"/>
        <v>0</v>
      </c>
      <c r="AM200" s="121" t="str">
        <f t="shared" si="70"/>
        <v/>
      </c>
      <c r="AN200" s="121" t="str">
        <f t="shared" si="71"/>
        <v/>
      </c>
      <c r="AO200" s="108"/>
      <c r="AP200" s="104"/>
      <c r="AQ200" s="104"/>
      <c r="AR200" s="104"/>
      <c r="AS200" s="54"/>
      <c r="AT200" s="54"/>
      <c r="AU200" s="60" t="str">
        <f t="shared" si="72"/>
        <v/>
      </c>
      <c r="AV200" s="123">
        <f t="shared" si="73"/>
        <v>0</v>
      </c>
      <c r="AW200" s="54"/>
      <c r="AX200" s="54"/>
      <c r="BA200">
        <f t="array" ref="BA200">1</f>
        <v>1</v>
      </c>
      <c r="BB200" s="643"/>
      <c r="BC200" s="643"/>
      <c r="BD200" s="643"/>
      <c r="BE200" s="643"/>
      <c r="BF200" s="574"/>
      <c r="BG200" s="574"/>
      <c r="BH200" s="574"/>
      <c r="BI200" s="574"/>
      <c r="BJ200" s="574"/>
      <c r="BK200" s="574"/>
      <c r="BL200" s="574"/>
      <c r="BM200" s="574"/>
      <c r="BN200" s="574"/>
      <c r="BO200" s="574"/>
      <c r="BP200" s="574"/>
      <c r="BQ200" s="574"/>
      <c r="BR200" s="574"/>
      <c r="BS200" s="574"/>
      <c r="BT200" s="574"/>
      <c r="BU200" s="574"/>
      <c r="BV200" s="574"/>
      <c r="BW200" s="574"/>
      <c r="BX200" s="574"/>
      <c r="BY200" s="574"/>
      <c r="BZ200" s="574"/>
      <c r="CA200" s="574"/>
      <c r="CB200" s="574"/>
      <c r="CC200" s="574"/>
      <c r="CD200" s="574"/>
      <c r="CE200" s="574"/>
      <c r="CF200" s="574"/>
      <c r="CG200" s="574"/>
      <c r="CH200" s="574"/>
      <c r="CI200" s="574"/>
      <c r="CJ200" s="574"/>
    </row>
    <row r="201" spans="1:88" ht="36.75" customHeight="1">
      <c r="A201" s="746"/>
      <c r="B201">
        <f t="shared" si="56"/>
        <v>0</v>
      </c>
      <c r="C201" s="245"/>
      <c r="D201" s="245"/>
      <c r="E201" s="246"/>
      <c r="F201" s="246"/>
      <c r="G201" s="299"/>
      <c r="H201" s="299"/>
      <c r="I201" s="246"/>
      <c r="J201" s="247"/>
      <c r="K201" s="654"/>
      <c r="L201" s="654"/>
      <c r="M201" s="654"/>
      <c r="N201" s="655"/>
      <c r="O201" s="500"/>
      <c r="P201" s="500"/>
      <c r="Q201" s="116" t="str">
        <f>IF(ISERROR(VLOOKUP(O201,'GRADE CONVERSION'!$K$71:$L$88,2,FALSE)),"",VLOOKUP(O201,'GRADE CONVERSION'!$K$71:$L$88,2,FALSE))</f>
        <v/>
      </c>
      <c r="R201" s="641"/>
      <c r="S201" s="246"/>
      <c r="T201" s="641"/>
      <c r="U201" s="507" t="str">
        <f t="shared" si="55"/>
        <v/>
      </c>
      <c r="V201" s="641"/>
      <c r="W201" s="649"/>
      <c r="Y201" s="227">
        <f t="shared" si="57"/>
        <v>0</v>
      </c>
      <c r="Z201" s="95">
        <f t="shared" si="58"/>
        <v>0</v>
      </c>
      <c r="AA201" s="26" t="str">
        <f t="shared" si="59"/>
        <v/>
      </c>
      <c r="AB201" s="117">
        <f t="shared" si="60"/>
        <v>0</v>
      </c>
      <c r="AC201" s="96">
        <f t="shared" si="61"/>
        <v>0</v>
      </c>
      <c r="AD201" s="118" t="str">
        <f t="shared" si="62"/>
        <v>COMPLETE</v>
      </c>
      <c r="AE201" s="119" t="str">
        <f t="shared" si="63"/>
        <v/>
      </c>
      <c r="AF201" s="119" t="str">
        <f>IF(OR(ISERROR(VLOOKUP(L201,'GRADE CONVERSION'!$K$38:$N$55,4,FALSE)*AG201), ISBLANK(L201)), "", VLOOKUP(L201,'GRADE CONVERSION'!$K$38:$N$55,4,FALSE)*AG201)</f>
        <v/>
      </c>
      <c r="AG201" s="119">
        <f t="shared" si="64"/>
        <v>0</v>
      </c>
      <c r="AH201" s="120">
        <f t="shared" si="65"/>
        <v>0</v>
      </c>
      <c r="AI201" s="120">
        <f t="shared" si="66"/>
        <v>0</v>
      </c>
      <c r="AJ201" s="362" t="str">
        <f t="shared" si="67"/>
        <v/>
      </c>
      <c r="AK201" s="108">
        <f t="shared" si="68"/>
        <v>0</v>
      </c>
      <c r="AL201" s="121">
        <f t="shared" si="69"/>
        <v>0</v>
      </c>
      <c r="AM201" s="121" t="str">
        <f t="shared" si="70"/>
        <v/>
      </c>
      <c r="AN201" s="121" t="str">
        <f t="shared" si="71"/>
        <v/>
      </c>
      <c r="AO201" s="108"/>
      <c r="AP201" s="104"/>
      <c r="AQ201" s="104"/>
      <c r="AR201" s="104"/>
      <c r="AS201" s="54"/>
      <c r="AT201" s="54"/>
      <c r="AU201" s="60" t="str">
        <f t="shared" si="72"/>
        <v/>
      </c>
      <c r="AV201" s="123">
        <f t="shared" si="73"/>
        <v>0</v>
      </c>
      <c r="AW201" s="54"/>
      <c r="AX201" s="54"/>
      <c r="BA201">
        <f t="array" ref="BA201">1</f>
        <v>1</v>
      </c>
      <c r="BB201" s="643"/>
      <c r="BC201" s="643"/>
      <c r="BD201" s="643"/>
      <c r="BE201" s="643"/>
      <c r="BF201" s="574"/>
      <c r="BG201" s="574"/>
      <c r="BH201" s="574"/>
      <c r="BI201" s="574"/>
      <c r="BJ201" s="574"/>
      <c r="BK201" s="574"/>
      <c r="BL201" s="574"/>
      <c r="BM201" s="574"/>
      <c r="BN201" s="574"/>
      <c r="BO201" s="574"/>
      <c r="BP201" s="574"/>
      <c r="BQ201" s="574"/>
      <c r="BR201" s="574"/>
      <c r="BS201" s="574"/>
      <c r="BT201" s="574"/>
      <c r="BU201" s="574"/>
      <c r="BV201" s="574"/>
      <c r="BW201" s="574"/>
      <c r="BX201" s="574"/>
      <c r="BY201" s="574"/>
      <c r="BZ201" s="574"/>
      <c r="CA201" s="574"/>
      <c r="CB201" s="574"/>
      <c r="CC201" s="574"/>
      <c r="CD201" s="574"/>
      <c r="CE201" s="574"/>
      <c r="CF201" s="574"/>
      <c r="CG201" s="574"/>
      <c r="CH201" s="574"/>
      <c r="CI201" s="574"/>
      <c r="CJ201" s="574"/>
    </row>
    <row r="202" spans="1:88" ht="36.75" customHeight="1">
      <c r="A202" s="746"/>
      <c r="B202">
        <f t="shared" si="56"/>
        <v>0</v>
      </c>
      <c r="C202" s="245"/>
      <c r="D202" s="245"/>
      <c r="E202" s="246"/>
      <c r="F202" s="246"/>
      <c r="G202" s="299"/>
      <c r="H202" s="299"/>
      <c r="I202" s="246"/>
      <c r="J202" s="247"/>
      <c r="K202" s="654"/>
      <c r="L202" s="654"/>
      <c r="M202" s="654"/>
      <c r="N202" s="655"/>
      <c r="O202" s="500"/>
      <c r="P202" s="500"/>
      <c r="Q202" s="116" t="str">
        <f>IF(ISERROR(VLOOKUP(O202,'GRADE CONVERSION'!$K$71:$L$88,2,FALSE)),"",VLOOKUP(O202,'GRADE CONVERSION'!$K$71:$L$88,2,FALSE))</f>
        <v/>
      </c>
      <c r="R202" s="641"/>
      <c r="S202" s="246"/>
      <c r="T202" s="641"/>
      <c r="U202" s="507" t="str">
        <f t="shared" si="55"/>
        <v/>
      </c>
      <c r="V202" s="641"/>
      <c r="W202" s="649"/>
      <c r="Y202" s="227">
        <f t="shared" si="57"/>
        <v>0</v>
      </c>
      <c r="Z202" s="95">
        <f t="shared" si="58"/>
        <v>0</v>
      </c>
      <c r="AA202" s="26" t="str">
        <f t="shared" si="59"/>
        <v/>
      </c>
      <c r="AB202" s="117">
        <f t="shared" si="60"/>
        <v>0</v>
      </c>
      <c r="AC202" s="96">
        <f t="shared" si="61"/>
        <v>0</v>
      </c>
      <c r="AD202" s="118" t="str">
        <f t="shared" si="62"/>
        <v>COMPLETE</v>
      </c>
      <c r="AE202" s="119" t="str">
        <f t="shared" si="63"/>
        <v/>
      </c>
      <c r="AF202" s="119" t="str">
        <f>IF(OR(ISERROR(VLOOKUP(L202,'GRADE CONVERSION'!$K$38:$N$55,4,FALSE)*AG202), ISBLANK(L202)), "", VLOOKUP(L202,'GRADE CONVERSION'!$K$38:$N$55,4,FALSE)*AG202)</f>
        <v/>
      </c>
      <c r="AG202" s="119">
        <f t="shared" si="64"/>
        <v>0</v>
      </c>
      <c r="AH202" s="120">
        <f t="shared" si="65"/>
        <v>0</v>
      </c>
      <c r="AI202" s="120">
        <f t="shared" si="66"/>
        <v>0</v>
      </c>
      <c r="AJ202" s="362" t="str">
        <f t="shared" si="67"/>
        <v/>
      </c>
      <c r="AK202" s="108">
        <f t="shared" si="68"/>
        <v>0</v>
      </c>
      <c r="AL202" s="121">
        <f t="shared" si="69"/>
        <v>0</v>
      </c>
      <c r="AM202" s="121" t="str">
        <f t="shared" si="70"/>
        <v/>
      </c>
      <c r="AN202" s="121" t="str">
        <f t="shared" si="71"/>
        <v/>
      </c>
      <c r="AO202" s="108"/>
      <c r="AP202" s="104"/>
      <c r="AQ202" s="104"/>
      <c r="AR202" s="104"/>
      <c r="AS202" s="54"/>
      <c r="AT202" s="54"/>
      <c r="AU202" s="60" t="str">
        <f t="shared" si="72"/>
        <v/>
      </c>
      <c r="AV202" s="123">
        <f t="shared" si="73"/>
        <v>0</v>
      </c>
      <c r="AW202" s="54"/>
      <c r="AX202" s="54"/>
      <c r="BA202">
        <f t="array" ref="BA202">1</f>
        <v>1</v>
      </c>
      <c r="BB202" s="643"/>
      <c r="BC202" s="643"/>
      <c r="BD202" s="643"/>
      <c r="BE202" s="643"/>
      <c r="BF202" s="574"/>
      <c r="BG202" s="574"/>
      <c r="BH202" s="574"/>
      <c r="BI202" s="574"/>
      <c r="BJ202" s="574"/>
      <c r="BK202" s="574"/>
      <c r="BL202" s="574"/>
      <c r="BM202" s="574"/>
      <c r="BN202" s="574"/>
      <c r="BO202" s="574"/>
      <c r="BP202" s="574"/>
      <c r="BQ202" s="574"/>
      <c r="BR202" s="574"/>
      <c r="BS202" s="574"/>
      <c r="BT202" s="574"/>
      <c r="BU202" s="574"/>
      <c r="BV202" s="574"/>
      <c r="BW202" s="574"/>
      <c r="BX202" s="574"/>
      <c r="BY202" s="574"/>
      <c r="BZ202" s="574"/>
      <c r="CA202" s="574"/>
      <c r="CB202" s="574"/>
      <c r="CC202" s="574"/>
      <c r="CD202" s="574"/>
      <c r="CE202" s="574"/>
      <c r="CF202" s="574"/>
      <c r="CG202" s="574"/>
      <c r="CH202" s="574"/>
      <c r="CI202" s="574"/>
      <c r="CJ202" s="574"/>
    </row>
    <row r="203" spans="1:88" ht="36.75" customHeight="1">
      <c r="A203" s="746"/>
      <c r="B203">
        <f t="shared" si="56"/>
        <v>0</v>
      </c>
      <c r="C203" s="245"/>
      <c r="D203" s="245"/>
      <c r="E203" s="246"/>
      <c r="F203" s="246"/>
      <c r="G203" s="299"/>
      <c r="H203" s="299"/>
      <c r="I203" s="246"/>
      <c r="J203" s="247"/>
      <c r="K203" s="654"/>
      <c r="L203" s="654"/>
      <c r="M203" s="654"/>
      <c r="N203" s="655"/>
      <c r="O203" s="500"/>
      <c r="P203" s="500"/>
      <c r="Q203" s="116" t="str">
        <f>IF(ISERROR(VLOOKUP(O203,'GRADE CONVERSION'!$K$71:$L$88,2,FALSE)),"",VLOOKUP(O203,'GRADE CONVERSION'!$K$71:$L$88,2,FALSE))</f>
        <v/>
      </c>
      <c r="R203" s="641"/>
      <c r="S203" s="246"/>
      <c r="T203" s="641"/>
      <c r="U203" s="507" t="str">
        <f t="shared" si="55"/>
        <v/>
      </c>
      <c r="V203" s="641"/>
      <c r="W203" s="649"/>
      <c r="Y203" s="227">
        <f t="shared" si="57"/>
        <v>0</v>
      </c>
      <c r="Z203" s="95">
        <f t="shared" si="58"/>
        <v>0</v>
      </c>
      <c r="AA203" s="26" t="str">
        <f t="shared" si="59"/>
        <v/>
      </c>
      <c r="AB203" s="117">
        <f t="shared" si="60"/>
        <v>0</v>
      </c>
      <c r="AC203" s="96">
        <f t="shared" si="61"/>
        <v>0</v>
      </c>
      <c r="AD203" s="118" t="str">
        <f t="shared" si="62"/>
        <v>COMPLETE</v>
      </c>
      <c r="AE203" s="119" t="str">
        <f t="shared" si="63"/>
        <v/>
      </c>
      <c r="AF203" s="119" t="str">
        <f>IF(OR(ISERROR(VLOOKUP(L203,'GRADE CONVERSION'!$K$38:$N$55,4,FALSE)*AG203), ISBLANK(L203)), "", VLOOKUP(L203,'GRADE CONVERSION'!$K$38:$N$55,4,FALSE)*AG203)</f>
        <v/>
      </c>
      <c r="AG203" s="119">
        <f t="shared" si="64"/>
        <v>0</v>
      </c>
      <c r="AH203" s="120">
        <f t="shared" si="65"/>
        <v>0</v>
      </c>
      <c r="AI203" s="120">
        <f t="shared" si="66"/>
        <v>0</v>
      </c>
      <c r="AJ203" s="362" t="str">
        <f t="shared" si="67"/>
        <v/>
      </c>
      <c r="AK203" s="108">
        <f t="shared" si="68"/>
        <v>0</v>
      </c>
      <c r="AL203" s="121">
        <f t="shared" si="69"/>
        <v>0</v>
      </c>
      <c r="AM203" s="121" t="str">
        <f t="shared" si="70"/>
        <v/>
      </c>
      <c r="AN203" s="121" t="str">
        <f t="shared" si="71"/>
        <v/>
      </c>
      <c r="AO203" s="108"/>
      <c r="AP203" s="104"/>
      <c r="AQ203" s="104"/>
      <c r="AR203" s="104"/>
      <c r="AS203" s="54"/>
      <c r="AT203" s="54"/>
      <c r="AU203" s="60" t="str">
        <f t="shared" si="72"/>
        <v/>
      </c>
      <c r="AV203" s="123">
        <f t="shared" si="73"/>
        <v>0</v>
      </c>
      <c r="AW203" s="54"/>
      <c r="AX203" s="54"/>
      <c r="BA203">
        <f t="array" ref="BA203">1</f>
        <v>1</v>
      </c>
      <c r="BB203" s="643"/>
      <c r="BC203" s="643"/>
      <c r="BD203" s="643"/>
      <c r="BE203" s="643"/>
      <c r="BF203" s="574"/>
      <c r="BG203" s="574"/>
      <c r="BH203" s="574"/>
      <c r="BI203" s="574"/>
      <c r="BJ203" s="574"/>
      <c r="BK203" s="574"/>
      <c r="BL203" s="574"/>
      <c r="BM203" s="574"/>
      <c r="BN203" s="574"/>
      <c r="BO203" s="574"/>
      <c r="BP203" s="574"/>
      <c r="BQ203" s="574"/>
      <c r="BR203" s="574"/>
      <c r="BS203" s="574"/>
      <c r="BT203" s="574"/>
      <c r="BU203" s="574"/>
      <c r="BV203" s="574"/>
      <c r="BW203" s="574"/>
      <c r="BX203" s="574"/>
      <c r="BY203" s="574"/>
      <c r="BZ203" s="574"/>
      <c r="CA203" s="574"/>
      <c r="CB203" s="574"/>
      <c r="CC203" s="574"/>
      <c r="CD203" s="574"/>
      <c r="CE203" s="574"/>
      <c r="CF203" s="574"/>
      <c r="CG203" s="574"/>
      <c r="CH203" s="574"/>
      <c r="CI203" s="574"/>
      <c r="CJ203" s="574"/>
    </row>
    <row r="204" spans="1:88" ht="36.75" customHeight="1">
      <c r="A204" s="746"/>
      <c r="B204">
        <f t="shared" si="56"/>
        <v>0</v>
      </c>
      <c r="C204" s="245"/>
      <c r="D204" s="245"/>
      <c r="E204" s="246"/>
      <c r="F204" s="246"/>
      <c r="G204" s="299"/>
      <c r="H204" s="299"/>
      <c r="I204" s="246"/>
      <c r="J204" s="247"/>
      <c r="K204" s="654"/>
      <c r="L204" s="654"/>
      <c r="M204" s="654"/>
      <c r="N204" s="655"/>
      <c r="O204" s="500"/>
      <c r="P204" s="500"/>
      <c r="Q204" s="116" t="str">
        <f>IF(ISERROR(VLOOKUP(O204,'GRADE CONVERSION'!$K$71:$L$88,2,FALSE)),"",VLOOKUP(O204,'GRADE CONVERSION'!$K$71:$L$88,2,FALSE))</f>
        <v/>
      </c>
      <c r="R204" s="641"/>
      <c r="S204" s="246"/>
      <c r="T204" s="641"/>
      <c r="U204" s="507" t="str">
        <f t="shared" si="55"/>
        <v/>
      </c>
      <c r="V204" s="641"/>
      <c r="W204" s="649"/>
      <c r="Y204" s="227">
        <f t="shared" si="57"/>
        <v>0</v>
      </c>
      <c r="Z204" s="95">
        <f t="shared" si="58"/>
        <v>0</v>
      </c>
      <c r="AA204" s="26" t="str">
        <f t="shared" si="59"/>
        <v/>
      </c>
      <c r="AB204" s="117">
        <f t="shared" si="60"/>
        <v>0</v>
      </c>
      <c r="AC204" s="96">
        <f t="shared" si="61"/>
        <v>0</v>
      </c>
      <c r="AD204" s="118" t="str">
        <f t="shared" si="62"/>
        <v>COMPLETE</v>
      </c>
      <c r="AE204" s="119" t="str">
        <f t="shared" si="63"/>
        <v/>
      </c>
      <c r="AF204" s="119" t="str">
        <f>IF(OR(ISERROR(VLOOKUP(L204,'GRADE CONVERSION'!$K$38:$N$55,4,FALSE)*AG204), ISBLANK(L204)), "", VLOOKUP(L204,'GRADE CONVERSION'!$K$38:$N$55,4,FALSE)*AG204)</f>
        <v/>
      </c>
      <c r="AG204" s="119">
        <f t="shared" si="64"/>
        <v>0</v>
      </c>
      <c r="AH204" s="120">
        <f t="shared" si="65"/>
        <v>0</v>
      </c>
      <c r="AI204" s="120">
        <f t="shared" si="66"/>
        <v>0</v>
      </c>
      <c r="AJ204" s="362" t="str">
        <f t="shared" si="67"/>
        <v/>
      </c>
      <c r="AK204" s="108">
        <f t="shared" si="68"/>
        <v>0</v>
      </c>
      <c r="AL204" s="121">
        <f t="shared" si="69"/>
        <v>0</v>
      </c>
      <c r="AM204" s="121" t="str">
        <f t="shared" si="70"/>
        <v/>
      </c>
      <c r="AN204" s="121" t="str">
        <f t="shared" si="71"/>
        <v/>
      </c>
      <c r="AO204" s="108"/>
      <c r="AP204" s="104"/>
      <c r="AQ204" s="104"/>
      <c r="AR204" s="104"/>
      <c r="AS204" s="54"/>
      <c r="AT204" s="54"/>
      <c r="AU204" s="60" t="str">
        <f t="shared" si="72"/>
        <v/>
      </c>
      <c r="AV204" s="123">
        <f t="shared" si="73"/>
        <v>0</v>
      </c>
      <c r="AW204" s="54"/>
      <c r="AX204" s="54"/>
      <c r="BA204">
        <f t="array" ref="BA204">1</f>
        <v>1</v>
      </c>
      <c r="BB204" s="643"/>
      <c r="BC204" s="643"/>
      <c r="BD204" s="643"/>
      <c r="BE204" s="643"/>
      <c r="BF204" s="574"/>
      <c r="BG204" s="574"/>
      <c r="BH204" s="574"/>
      <c r="BI204" s="574"/>
      <c r="BJ204" s="574"/>
      <c r="BK204" s="574"/>
      <c r="BL204" s="574"/>
      <c r="BM204" s="574"/>
      <c r="BN204" s="574"/>
      <c r="BO204" s="574"/>
      <c r="BP204" s="574"/>
      <c r="BQ204" s="574"/>
      <c r="BR204" s="574"/>
      <c r="BS204" s="574"/>
      <c r="BT204" s="574"/>
      <c r="BU204" s="574"/>
      <c r="BV204" s="574"/>
      <c r="BW204" s="574"/>
      <c r="BX204" s="574"/>
      <c r="BY204" s="574"/>
      <c r="BZ204" s="574"/>
      <c r="CA204" s="574"/>
      <c r="CB204" s="574"/>
      <c r="CC204" s="574"/>
      <c r="CD204" s="574"/>
      <c r="CE204" s="574"/>
      <c r="CF204" s="574"/>
      <c r="CG204" s="574"/>
      <c r="CH204" s="574"/>
      <c r="CI204" s="574"/>
      <c r="CJ204" s="574"/>
    </row>
    <row r="205" spans="1:88" ht="36.75" customHeight="1">
      <c r="A205" s="746"/>
      <c r="B205">
        <f t="shared" si="56"/>
        <v>0</v>
      </c>
      <c r="C205" s="245"/>
      <c r="D205" s="245"/>
      <c r="E205" s="246"/>
      <c r="F205" s="246"/>
      <c r="G205" s="299"/>
      <c r="H205" s="299"/>
      <c r="I205" s="246"/>
      <c r="J205" s="247"/>
      <c r="K205" s="654"/>
      <c r="L205" s="654"/>
      <c r="M205" s="654"/>
      <c r="N205" s="655"/>
      <c r="O205" s="500"/>
      <c r="P205" s="500"/>
      <c r="Q205" s="116" t="str">
        <f>IF(ISERROR(VLOOKUP(O205,'GRADE CONVERSION'!$K$71:$L$88,2,FALSE)),"",VLOOKUP(O205,'GRADE CONVERSION'!$K$71:$L$88,2,FALSE))</f>
        <v/>
      </c>
      <c r="R205" s="641"/>
      <c r="S205" s="246"/>
      <c r="T205" s="641"/>
      <c r="U205" s="507" t="str">
        <f t="shared" si="55"/>
        <v/>
      </c>
      <c r="V205" s="641"/>
      <c r="W205" s="649"/>
      <c r="Y205" s="227">
        <f t="shared" si="57"/>
        <v>0</v>
      </c>
      <c r="Z205" s="95">
        <f t="shared" si="58"/>
        <v>0</v>
      </c>
      <c r="AA205" s="26" t="str">
        <f t="shared" si="59"/>
        <v/>
      </c>
      <c r="AB205" s="117">
        <f t="shared" si="60"/>
        <v>0</v>
      </c>
      <c r="AC205" s="96">
        <f t="shared" si="61"/>
        <v>0</v>
      </c>
      <c r="AD205" s="118" t="str">
        <f t="shared" si="62"/>
        <v>COMPLETE</v>
      </c>
      <c r="AE205" s="119" t="str">
        <f t="shared" si="63"/>
        <v/>
      </c>
      <c r="AF205" s="119" t="str">
        <f>IF(OR(ISERROR(VLOOKUP(L205,'GRADE CONVERSION'!$K$38:$N$55,4,FALSE)*AG205), ISBLANK(L205)), "", VLOOKUP(L205,'GRADE CONVERSION'!$K$38:$N$55,4,FALSE)*AG205)</f>
        <v/>
      </c>
      <c r="AG205" s="119">
        <f t="shared" si="64"/>
        <v>0</v>
      </c>
      <c r="AH205" s="120">
        <f t="shared" si="65"/>
        <v>0</v>
      </c>
      <c r="AI205" s="120">
        <f t="shared" si="66"/>
        <v>0</v>
      </c>
      <c r="AJ205" s="362" t="str">
        <f t="shared" si="67"/>
        <v/>
      </c>
      <c r="AK205" s="108">
        <f t="shared" si="68"/>
        <v>0</v>
      </c>
      <c r="AL205" s="121">
        <f t="shared" si="69"/>
        <v>0</v>
      </c>
      <c r="AM205" s="121" t="str">
        <f t="shared" si="70"/>
        <v/>
      </c>
      <c r="AN205" s="121" t="str">
        <f t="shared" si="71"/>
        <v/>
      </c>
      <c r="AO205" s="108"/>
      <c r="AP205" s="104"/>
      <c r="AQ205" s="104"/>
      <c r="AR205" s="104"/>
      <c r="AS205" s="54"/>
      <c r="AT205" s="54"/>
      <c r="AU205" s="60" t="str">
        <f t="shared" si="72"/>
        <v/>
      </c>
      <c r="AV205" s="123">
        <f t="shared" si="73"/>
        <v>0</v>
      </c>
      <c r="AW205" s="54"/>
      <c r="AX205" s="54"/>
      <c r="BA205">
        <f t="array" ref="BA205">1</f>
        <v>1</v>
      </c>
      <c r="BB205" s="643"/>
      <c r="BC205" s="643"/>
      <c r="BD205" s="643"/>
      <c r="BE205" s="643"/>
      <c r="BF205" s="574"/>
      <c r="BG205" s="574"/>
      <c r="BH205" s="574"/>
      <c r="BI205" s="574"/>
      <c r="BJ205" s="574"/>
      <c r="BK205" s="574"/>
      <c r="BL205" s="574"/>
      <c r="BM205" s="574"/>
      <c r="BN205" s="574"/>
      <c r="BO205" s="574"/>
      <c r="BP205" s="574"/>
      <c r="BQ205" s="574"/>
      <c r="BR205" s="574"/>
      <c r="BS205" s="574"/>
      <c r="BT205" s="574"/>
      <c r="BU205" s="574"/>
      <c r="BV205" s="574"/>
      <c r="BW205" s="574"/>
      <c r="BX205" s="574"/>
      <c r="BY205" s="574"/>
      <c r="BZ205" s="574"/>
      <c r="CA205" s="574"/>
      <c r="CB205" s="574"/>
      <c r="CC205" s="574"/>
      <c r="CD205" s="574"/>
      <c r="CE205" s="574"/>
      <c r="CF205" s="574"/>
      <c r="CG205" s="574"/>
      <c r="CH205" s="574"/>
      <c r="CI205" s="574"/>
      <c r="CJ205" s="574"/>
    </row>
    <row r="206" spans="1:88" ht="36.75" customHeight="1">
      <c r="A206" s="746"/>
      <c r="B206">
        <f t="shared" si="56"/>
        <v>0</v>
      </c>
      <c r="C206" s="245"/>
      <c r="D206" s="245"/>
      <c r="E206" s="246"/>
      <c r="F206" s="246"/>
      <c r="G206" s="299"/>
      <c r="H206" s="299"/>
      <c r="I206" s="246"/>
      <c r="J206" s="247"/>
      <c r="K206" s="654"/>
      <c r="L206" s="654"/>
      <c r="M206" s="654"/>
      <c r="N206" s="655"/>
      <c r="O206" s="500"/>
      <c r="P206" s="500"/>
      <c r="Q206" s="116" t="str">
        <f>IF(ISERROR(VLOOKUP(O206,'GRADE CONVERSION'!$K$71:$L$88,2,FALSE)),"",VLOOKUP(O206,'GRADE CONVERSION'!$K$71:$L$88,2,FALSE))</f>
        <v/>
      </c>
      <c r="R206" s="641"/>
      <c r="S206" s="246"/>
      <c r="T206" s="641"/>
      <c r="U206" s="507" t="str">
        <f t="shared" si="55"/>
        <v/>
      </c>
      <c r="V206" s="641"/>
      <c r="W206" s="649"/>
      <c r="Y206" s="227">
        <f t="shared" si="57"/>
        <v>0</v>
      </c>
      <c r="Z206" s="95">
        <f t="shared" si="58"/>
        <v>0</v>
      </c>
      <c r="AA206" s="26" t="str">
        <f t="shared" si="59"/>
        <v/>
      </c>
      <c r="AB206" s="117">
        <f t="shared" si="60"/>
        <v>0</v>
      </c>
      <c r="AC206" s="96">
        <f t="shared" si="61"/>
        <v>0</v>
      </c>
      <c r="AD206" s="118" t="str">
        <f t="shared" si="62"/>
        <v>COMPLETE</v>
      </c>
      <c r="AE206" s="119" t="str">
        <f t="shared" si="63"/>
        <v/>
      </c>
      <c r="AF206" s="119" t="str">
        <f>IF(OR(ISERROR(VLOOKUP(L206,'GRADE CONVERSION'!$K$38:$N$55,4,FALSE)*AG206), ISBLANK(L206)), "", VLOOKUP(L206,'GRADE CONVERSION'!$K$38:$N$55,4,FALSE)*AG206)</f>
        <v/>
      </c>
      <c r="AG206" s="119">
        <f t="shared" si="64"/>
        <v>0</v>
      </c>
      <c r="AH206" s="120">
        <f t="shared" si="65"/>
        <v>0</v>
      </c>
      <c r="AI206" s="120">
        <f t="shared" si="66"/>
        <v>0</v>
      </c>
      <c r="AJ206" s="362" t="str">
        <f t="shared" si="67"/>
        <v/>
      </c>
      <c r="AK206" s="108">
        <f t="shared" si="68"/>
        <v>0</v>
      </c>
      <c r="AL206" s="121">
        <f t="shared" si="69"/>
        <v>0</v>
      </c>
      <c r="AM206" s="121" t="str">
        <f t="shared" si="70"/>
        <v/>
      </c>
      <c r="AN206" s="121" t="str">
        <f t="shared" si="71"/>
        <v/>
      </c>
      <c r="AO206" s="108"/>
      <c r="AP206" s="104"/>
      <c r="AQ206" s="104"/>
      <c r="AR206" s="104"/>
      <c r="AS206" s="54"/>
      <c r="AT206" s="54"/>
      <c r="AU206" s="60" t="str">
        <f t="shared" si="72"/>
        <v/>
      </c>
      <c r="AV206" s="123">
        <f t="shared" si="73"/>
        <v>0</v>
      </c>
      <c r="AW206" s="54"/>
      <c r="AX206" s="54"/>
      <c r="BA206">
        <f t="array" ref="BA206">1</f>
        <v>1</v>
      </c>
      <c r="BB206" s="643"/>
      <c r="BC206" s="643"/>
      <c r="BD206" s="643"/>
      <c r="BE206" s="643"/>
      <c r="BF206" s="574"/>
      <c r="BG206" s="574"/>
      <c r="BH206" s="574"/>
      <c r="BI206" s="574"/>
      <c r="BJ206" s="574"/>
      <c r="BK206" s="574"/>
      <c r="BL206" s="574"/>
      <c r="BM206" s="574"/>
      <c r="BN206" s="574"/>
      <c r="BO206" s="574"/>
      <c r="BP206" s="574"/>
      <c r="BQ206" s="574"/>
      <c r="BR206" s="574"/>
      <c r="BS206" s="574"/>
      <c r="BT206" s="574"/>
      <c r="BU206" s="574"/>
      <c r="BV206" s="574"/>
      <c r="BW206" s="574"/>
      <c r="BX206" s="574"/>
      <c r="BY206" s="574"/>
      <c r="BZ206" s="574"/>
      <c r="CA206" s="574"/>
      <c r="CB206" s="574"/>
      <c r="CC206" s="574"/>
      <c r="CD206" s="574"/>
      <c r="CE206" s="574"/>
      <c r="CF206" s="574"/>
      <c r="CG206" s="574"/>
      <c r="CH206" s="574"/>
      <c r="CI206" s="574"/>
      <c r="CJ206" s="574"/>
    </row>
    <row r="207" spans="1:88" ht="36.75" customHeight="1">
      <c r="A207" s="746"/>
      <c r="B207">
        <f t="shared" si="56"/>
        <v>0</v>
      </c>
      <c r="C207" s="245"/>
      <c r="D207" s="245"/>
      <c r="E207" s="246"/>
      <c r="F207" s="246"/>
      <c r="G207" s="299"/>
      <c r="H207" s="299"/>
      <c r="I207" s="246"/>
      <c r="J207" s="247"/>
      <c r="K207" s="654"/>
      <c r="L207" s="654"/>
      <c r="M207" s="654"/>
      <c r="N207" s="655"/>
      <c r="O207" s="500"/>
      <c r="P207" s="500"/>
      <c r="Q207" s="116" t="str">
        <f>IF(ISERROR(VLOOKUP(O207,'GRADE CONVERSION'!$K$71:$L$88,2,FALSE)),"",VLOOKUP(O207,'GRADE CONVERSION'!$K$71:$L$88,2,FALSE))</f>
        <v/>
      </c>
      <c r="R207" s="641"/>
      <c r="S207" s="246"/>
      <c r="T207" s="641"/>
      <c r="U207" s="507" t="str">
        <f t="shared" ref="U207:U233" si="74">IF(AND(AA207="", COUNTA(C207:P207)&gt;0),"COMPLETE", IF(AND(AA207&lt;&gt;""),AA207, ""))</f>
        <v/>
      </c>
      <c r="V207" s="641"/>
      <c r="W207" s="649"/>
      <c r="Y207" s="227">
        <f t="shared" si="57"/>
        <v>0</v>
      </c>
      <c r="Z207" s="95">
        <f t="shared" si="58"/>
        <v>0</v>
      </c>
      <c r="AA207" s="26" t="str">
        <f t="shared" si="59"/>
        <v/>
      </c>
      <c r="AB207" s="117">
        <f t="shared" si="60"/>
        <v>0</v>
      </c>
      <c r="AC207" s="96">
        <f t="shared" si="61"/>
        <v>0</v>
      </c>
      <c r="AD207" s="118" t="str">
        <f t="shared" si="62"/>
        <v>COMPLETE</v>
      </c>
      <c r="AE207" s="119" t="str">
        <f t="shared" si="63"/>
        <v/>
      </c>
      <c r="AF207" s="119" t="str">
        <f>IF(OR(ISERROR(VLOOKUP(L207,'GRADE CONVERSION'!$K$38:$N$55,4,FALSE)*AG207), ISBLANK(L207)), "", VLOOKUP(L207,'GRADE CONVERSION'!$K$38:$N$55,4,FALSE)*AG207)</f>
        <v/>
      </c>
      <c r="AG207" s="119">
        <f t="shared" si="64"/>
        <v>0</v>
      </c>
      <c r="AH207" s="120">
        <f t="shared" si="65"/>
        <v>0</v>
      </c>
      <c r="AI207" s="120">
        <f t="shared" si="66"/>
        <v>0</v>
      </c>
      <c r="AJ207" s="362" t="str">
        <f t="shared" si="67"/>
        <v/>
      </c>
      <c r="AK207" s="108">
        <f t="shared" si="68"/>
        <v>0</v>
      </c>
      <c r="AL207" s="121">
        <f t="shared" si="69"/>
        <v>0</v>
      </c>
      <c r="AM207" s="121" t="str">
        <f t="shared" si="70"/>
        <v/>
      </c>
      <c r="AN207" s="121" t="str">
        <f t="shared" si="71"/>
        <v/>
      </c>
      <c r="AO207" s="108"/>
      <c r="AP207" s="104"/>
      <c r="AQ207" s="104"/>
      <c r="AR207" s="104"/>
      <c r="AS207" s="54"/>
      <c r="AT207" s="54"/>
      <c r="AU207" s="60" t="str">
        <f t="shared" si="72"/>
        <v/>
      </c>
      <c r="AV207" s="123">
        <f t="shared" si="73"/>
        <v>0</v>
      </c>
      <c r="AW207" s="54"/>
      <c r="AX207" s="54"/>
      <c r="BA207">
        <f t="array" ref="BA207">1</f>
        <v>1</v>
      </c>
      <c r="BB207" s="643"/>
      <c r="BC207" s="643"/>
      <c r="BD207" s="643"/>
      <c r="BE207" s="643"/>
      <c r="BF207" s="574"/>
      <c r="BG207" s="574"/>
      <c r="BH207" s="574"/>
      <c r="BI207" s="574"/>
      <c r="BJ207" s="574"/>
      <c r="BK207" s="574"/>
      <c r="BL207" s="574"/>
      <c r="BM207" s="574"/>
      <c r="BN207" s="574"/>
      <c r="BO207" s="574"/>
      <c r="BP207" s="574"/>
      <c r="BQ207" s="574"/>
      <c r="BR207" s="574"/>
      <c r="BS207" s="574"/>
      <c r="BT207" s="574"/>
      <c r="BU207" s="574"/>
      <c r="BV207" s="574"/>
      <c r="BW207" s="574"/>
      <c r="BX207" s="574"/>
      <c r="BY207" s="574"/>
      <c r="BZ207" s="574"/>
      <c r="CA207" s="574"/>
      <c r="CB207" s="574"/>
      <c r="CC207" s="574"/>
      <c r="CD207" s="574"/>
      <c r="CE207" s="574"/>
      <c r="CF207" s="574"/>
      <c r="CG207" s="574"/>
      <c r="CH207" s="574"/>
      <c r="CI207" s="574"/>
      <c r="CJ207" s="574"/>
    </row>
    <row r="208" spans="1:88" ht="36.75" customHeight="1">
      <c r="A208" s="746"/>
      <c r="B208">
        <f t="shared" ref="B208:B233" si="75">S208</f>
        <v>0</v>
      </c>
      <c r="C208" s="245"/>
      <c r="D208" s="245"/>
      <c r="E208" s="246"/>
      <c r="F208" s="246"/>
      <c r="G208" s="299"/>
      <c r="H208" s="299"/>
      <c r="I208" s="246"/>
      <c r="J208" s="247"/>
      <c r="K208" s="654"/>
      <c r="L208" s="654"/>
      <c r="M208" s="654"/>
      <c r="N208" s="655"/>
      <c r="O208" s="500"/>
      <c r="P208" s="500"/>
      <c r="Q208" s="116" t="str">
        <f>IF(ISERROR(VLOOKUP(O208,'GRADE CONVERSION'!$K$71:$L$88,2,FALSE)),"",VLOOKUP(O208,'GRADE CONVERSION'!$K$71:$L$88,2,FALSE))</f>
        <v/>
      </c>
      <c r="R208" s="641"/>
      <c r="S208" s="246"/>
      <c r="T208" s="641"/>
      <c r="U208" s="507" t="str">
        <f t="shared" si="74"/>
        <v/>
      </c>
      <c r="V208" s="641"/>
      <c r="W208" s="649"/>
      <c r="Y208" s="227">
        <f t="shared" ref="Y208:Y233" si="76">C208</f>
        <v>0</v>
      </c>
      <c r="Z208" s="95">
        <f t="shared" ref="Z208:Z233" si="77">COUNTIFS(C208:P208," ")</f>
        <v>0</v>
      </c>
      <c r="AA208" s="26" t="str">
        <f t="shared" ref="AA208:AA233" si="78">IF(AD208="Complete","",IF(OR(C208="",D208="",E208="",F208="",G208="",H208="",I208="",J208="",OR(K208="",L208="",M208=""),N208="",O208="",P208=""),"Missing: ","")&amp;IF(C208="","Degree &amp; institution, ","")&amp;IF(D208=""," Bachelor name, ","")&amp;IF(E208=""," Year, ","")&amp;IF(F208="","Term, ","")&amp;IF(G208="","Code, ","")&amp;IF(H208="","Title,","")&amp;IF(I208="","Level,","")&amp;IF(J208="","Status ,","")&amp;IF(AND(K208="",L208="",M208="",OR(J208="GR (Graded)", J208="RT (Retaken)")),"Transcript grade,","")&amp;IF(N208=""," Transcript credits,","")&amp;IF(AND(O208="",OR(J208="GR (Graded)", J208="RT (Retaken)"))," McGIll equiv. grade,","")&amp;IF(P208=""," McGill equiv. credits,",""))</f>
        <v/>
      </c>
      <c r="AB208" s="117">
        <f t="shared" ref="AB208:AB233" si="79">IF(ISERROR(VLOOKUP(J208,$AS$30:$AT$34, 2,FALSE)), 0,VLOOKUP(J208,$AS$30:$AT$34, 2,FALSE))</f>
        <v>0</v>
      </c>
      <c r="AC208" s="96">
        <f t="shared" ref="AC208:AC233" si="80">COUNTA(K208:M208)</f>
        <v>0</v>
      </c>
      <c r="AD208" s="118" t="str">
        <f t="shared" ref="AD208:AD233" si="81">IF(OR(COUNTA(C208:P208)-Z208=0,AND(COUNTA(C208:J208)=8, COUNTA(K208:N208)&gt;AB208, COUNTA(N208:P208)=3), AND(COUNTA(C208:J208)=8,OR(J208="IP (In Progress)",J208="NG (No Grade)"), COUNTA(K208:N208)&gt;=AB208, COUNTA(O208:P208)&gt;=AB208)),"COMPLETE","INCOMPLETE")</f>
        <v>COMPLETE</v>
      </c>
      <c r="AE208" s="119" t="str">
        <f t="shared" ref="AE208:AE233" si="82">IF(OR(ISERROR(K208*AG208), ISBLANK(K208)), "", K208*AG208)</f>
        <v/>
      </c>
      <c r="AF208" s="119" t="str">
        <f>IF(OR(ISERROR(VLOOKUP(L208,'GRADE CONVERSION'!$K$38:$N$55,4,FALSE)*AG208), ISBLANK(L208)), "", VLOOKUP(L208,'GRADE CONVERSION'!$K$38:$N$55,4,FALSE)*AG208)</f>
        <v/>
      </c>
      <c r="AG208" s="119">
        <f t="shared" ref="AG208:AG233" si="83">N208</f>
        <v>0</v>
      </c>
      <c r="AH208" s="120">
        <f t="shared" ref="AH208:AH233" si="84">M208</f>
        <v>0</v>
      </c>
      <c r="AI208" s="120">
        <f t="shared" ref="AI208:AI233" si="85">IF(ISERROR(AH208*AG208), "", AH208*AG208)</f>
        <v>0</v>
      </c>
      <c r="AJ208" s="362" t="str">
        <f t="shared" ref="AJ208:AJ233" si="86">E208&amp;F208</f>
        <v/>
      </c>
      <c r="AK208" s="108">
        <f t="shared" ref="AK208:AK233" si="87">IF(OR(AJ208="2019-2020Winter",AJ208="2019-2020Full-Year Course"), "NG (No Grade)", J208)</f>
        <v>0</v>
      </c>
      <c r="AL208" s="121">
        <f t="shared" ref="AL208:AL233" si="88">P208</f>
        <v>0</v>
      </c>
      <c r="AM208" s="121" t="str">
        <f t="shared" ref="AM208:AM233" si="89">Q208</f>
        <v/>
      </c>
      <c r="AN208" s="121" t="str">
        <f t="shared" ref="AN208:AN233" si="90">IF(ISERROR(AM208*AL208), "", AM208*AL208)</f>
        <v/>
      </c>
      <c r="AO208" s="108"/>
      <c r="AP208" s="104"/>
      <c r="AQ208" s="104"/>
      <c r="AR208" s="104"/>
      <c r="AS208" s="54"/>
      <c r="AT208" s="54"/>
      <c r="AU208" s="60" t="str">
        <f t="shared" si="72"/>
        <v/>
      </c>
      <c r="AV208" s="123">
        <f t="shared" si="73"/>
        <v>0</v>
      </c>
      <c r="AW208" s="54"/>
      <c r="AX208" s="54"/>
      <c r="BA208">
        <f t="array" ref="BA208">1</f>
        <v>1</v>
      </c>
      <c r="BB208" s="643"/>
      <c r="BC208" s="643"/>
      <c r="BD208" s="643"/>
      <c r="BE208" s="643"/>
      <c r="BF208" s="574"/>
      <c r="BG208" s="574"/>
      <c r="BH208" s="574"/>
      <c r="BI208" s="574"/>
      <c r="BJ208" s="574"/>
      <c r="BK208" s="574"/>
      <c r="BL208" s="574"/>
      <c r="BM208" s="574"/>
      <c r="BN208" s="574"/>
      <c r="BO208" s="574"/>
      <c r="BP208" s="574"/>
      <c r="BQ208" s="574"/>
      <c r="BR208" s="574"/>
      <c r="BS208" s="574"/>
      <c r="BT208" s="574"/>
      <c r="BU208" s="574"/>
      <c r="BV208" s="574"/>
      <c r="BW208" s="574"/>
      <c r="BX208" s="574"/>
      <c r="BY208" s="574"/>
      <c r="BZ208" s="574"/>
      <c r="CA208" s="574"/>
      <c r="CB208" s="574"/>
      <c r="CC208" s="574"/>
      <c r="CD208" s="574"/>
      <c r="CE208" s="574"/>
      <c r="CF208" s="574"/>
      <c r="CG208" s="574"/>
      <c r="CH208" s="574"/>
      <c r="CI208" s="574"/>
      <c r="CJ208" s="574"/>
    </row>
    <row r="209" spans="1:88" ht="36.75" customHeight="1">
      <c r="A209" s="746"/>
      <c r="B209">
        <f t="shared" si="75"/>
        <v>0</v>
      </c>
      <c r="C209" s="245"/>
      <c r="D209" s="245"/>
      <c r="E209" s="246"/>
      <c r="F209" s="246"/>
      <c r="G209" s="299"/>
      <c r="H209" s="299"/>
      <c r="I209" s="246"/>
      <c r="J209" s="247"/>
      <c r="K209" s="654"/>
      <c r="L209" s="654"/>
      <c r="M209" s="654"/>
      <c r="N209" s="655"/>
      <c r="O209" s="500"/>
      <c r="P209" s="500"/>
      <c r="Q209" s="116" t="str">
        <f>IF(ISERROR(VLOOKUP(O209,'GRADE CONVERSION'!$K$71:$L$88,2,FALSE)),"",VLOOKUP(O209,'GRADE CONVERSION'!$K$71:$L$88,2,FALSE))</f>
        <v/>
      </c>
      <c r="R209" s="641"/>
      <c r="S209" s="246"/>
      <c r="T209" s="641"/>
      <c r="U209" s="507" t="str">
        <f t="shared" si="74"/>
        <v/>
      </c>
      <c r="V209" s="641"/>
      <c r="W209" s="649"/>
      <c r="Y209" s="227">
        <f t="shared" si="76"/>
        <v>0</v>
      </c>
      <c r="Z209" s="95">
        <f t="shared" si="77"/>
        <v>0</v>
      </c>
      <c r="AA209" s="26" t="str">
        <f t="shared" si="78"/>
        <v/>
      </c>
      <c r="AB209" s="117">
        <f t="shared" si="79"/>
        <v>0</v>
      </c>
      <c r="AC209" s="96">
        <f t="shared" si="80"/>
        <v>0</v>
      </c>
      <c r="AD209" s="118" t="str">
        <f t="shared" si="81"/>
        <v>COMPLETE</v>
      </c>
      <c r="AE209" s="119" t="str">
        <f t="shared" si="82"/>
        <v/>
      </c>
      <c r="AF209" s="119" t="str">
        <f>IF(OR(ISERROR(VLOOKUP(L209,'GRADE CONVERSION'!$K$38:$N$55,4,FALSE)*AG209), ISBLANK(L209)), "", VLOOKUP(L209,'GRADE CONVERSION'!$K$38:$N$55,4,FALSE)*AG209)</f>
        <v/>
      </c>
      <c r="AG209" s="119">
        <f t="shared" si="83"/>
        <v>0</v>
      </c>
      <c r="AH209" s="120">
        <f t="shared" si="84"/>
        <v>0</v>
      </c>
      <c r="AI209" s="120">
        <f t="shared" si="85"/>
        <v>0</v>
      </c>
      <c r="AJ209" s="362" t="str">
        <f t="shared" si="86"/>
        <v/>
      </c>
      <c r="AK209" s="108">
        <f t="shared" si="87"/>
        <v>0</v>
      </c>
      <c r="AL209" s="121">
        <f t="shared" si="88"/>
        <v>0</v>
      </c>
      <c r="AM209" s="121" t="str">
        <f t="shared" si="89"/>
        <v/>
      </c>
      <c r="AN209" s="121" t="str">
        <f t="shared" si="90"/>
        <v/>
      </c>
      <c r="AO209" s="108"/>
      <c r="AP209" s="104"/>
      <c r="AQ209" s="104"/>
      <c r="AR209" s="104"/>
      <c r="AS209" s="54"/>
      <c r="AT209" s="54"/>
      <c r="AU209" s="60" t="str">
        <f t="shared" si="72"/>
        <v/>
      </c>
      <c r="AV209" s="123">
        <f t="shared" si="73"/>
        <v>0</v>
      </c>
      <c r="AW209" s="54"/>
      <c r="AX209" s="54"/>
      <c r="BA209">
        <f t="array" ref="BA209">1</f>
        <v>1</v>
      </c>
      <c r="BB209" s="643"/>
      <c r="BC209" s="643"/>
      <c r="BD209" s="643"/>
      <c r="BE209" s="643"/>
      <c r="BF209" s="574"/>
      <c r="BG209" s="574"/>
      <c r="BH209" s="574"/>
      <c r="BI209" s="574"/>
      <c r="BJ209" s="574"/>
      <c r="BK209" s="574"/>
      <c r="BL209" s="574"/>
      <c r="BM209" s="574"/>
      <c r="BN209" s="574"/>
      <c r="BO209" s="574"/>
      <c r="BP209" s="574"/>
      <c r="BQ209" s="574"/>
      <c r="BR209" s="574"/>
      <c r="BS209" s="574"/>
      <c r="BT209" s="574"/>
      <c r="BU209" s="574"/>
      <c r="BV209" s="574"/>
      <c r="BW209" s="574"/>
      <c r="BX209" s="574"/>
      <c r="BY209" s="574"/>
      <c r="BZ209" s="574"/>
      <c r="CA209" s="574"/>
      <c r="CB209" s="574"/>
      <c r="CC209" s="574"/>
      <c r="CD209" s="574"/>
      <c r="CE209" s="574"/>
      <c r="CF209" s="574"/>
      <c r="CG209" s="574"/>
      <c r="CH209" s="574"/>
      <c r="CI209" s="574"/>
      <c r="CJ209" s="574"/>
    </row>
    <row r="210" spans="1:88" ht="36.75" customHeight="1">
      <c r="A210" s="746"/>
      <c r="B210">
        <f t="shared" si="75"/>
        <v>0</v>
      </c>
      <c r="C210" s="245"/>
      <c r="D210" s="245"/>
      <c r="E210" s="246"/>
      <c r="F210" s="246"/>
      <c r="G210" s="299"/>
      <c r="H210" s="299"/>
      <c r="I210" s="246"/>
      <c r="J210" s="247"/>
      <c r="K210" s="654"/>
      <c r="L210" s="654"/>
      <c r="M210" s="654"/>
      <c r="N210" s="655"/>
      <c r="O210" s="500"/>
      <c r="P210" s="500"/>
      <c r="Q210" s="116" t="str">
        <f>IF(ISERROR(VLOOKUP(O210,'GRADE CONVERSION'!$K$71:$L$88,2,FALSE)),"",VLOOKUP(O210,'GRADE CONVERSION'!$K$71:$L$88,2,FALSE))</f>
        <v/>
      </c>
      <c r="R210" s="641"/>
      <c r="S210" s="246"/>
      <c r="T210" s="641"/>
      <c r="U210" s="507" t="str">
        <f t="shared" si="74"/>
        <v/>
      </c>
      <c r="V210" s="641"/>
      <c r="W210" s="649"/>
      <c r="Y210" s="227">
        <f t="shared" si="76"/>
        <v>0</v>
      </c>
      <c r="Z210" s="95">
        <f t="shared" si="77"/>
        <v>0</v>
      </c>
      <c r="AA210" s="26" t="str">
        <f t="shared" si="78"/>
        <v/>
      </c>
      <c r="AB210" s="117">
        <f t="shared" si="79"/>
        <v>0</v>
      </c>
      <c r="AC210" s="96">
        <f t="shared" si="80"/>
        <v>0</v>
      </c>
      <c r="AD210" s="118" t="str">
        <f t="shared" si="81"/>
        <v>COMPLETE</v>
      </c>
      <c r="AE210" s="119" t="str">
        <f t="shared" si="82"/>
        <v/>
      </c>
      <c r="AF210" s="119" t="str">
        <f>IF(OR(ISERROR(VLOOKUP(L210,'GRADE CONVERSION'!$K$38:$N$55,4,FALSE)*AG210), ISBLANK(L210)), "", VLOOKUP(L210,'GRADE CONVERSION'!$K$38:$N$55,4,FALSE)*AG210)</f>
        <v/>
      </c>
      <c r="AG210" s="119">
        <f t="shared" si="83"/>
        <v>0</v>
      </c>
      <c r="AH210" s="120">
        <f t="shared" si="84"/>
        <v>0</v>
      </c>
      <c r="AI210" s="120">
        <f t="shared" si="85"/>
        <v>0</v>
      </c>
      <c r="AJ210" s="362" t="str">
        <f t="shared" si="86"/>
        <v/>
      </c>
      <c r="AK210" s="108">
        <f t="shared" si="87"/>
        <v>0</v>
      </c>
      <c r="AL210" s="121">
        <f t="shared" si="88"/>
        <v>0</v>
      </c>
      <c r="AM210" s="121" t="str">
        <f t="shared" si="89"/>
        <v/>
      </c>
      <c r="AN210" s="121" t="str">
        <f t="shared" si="90"/>
        <v/>
      </c>
      <c r="AO210" s="108"/>
      <c r="AP210" s="104"/>
      <c r="AQ210" s="104"/>
      <c r="AR210" s="104"/>
      <c r="AS210" s="54"/>
      <c r="AT210" s="54"/>
      <c r="AU210" s="60" t="str">
        <f t="shared" si="72"/>
        <v/>
      </c>
      <c r="AV210" s="123">
        <f t="shared" si="73"/>
        <v>0</v>
      </c>
      <c r="AW210" s="54"/>
      <c r="AX210" s="54"/>
      <c r="BA210">
        <f t="array" ref="BA210">1</f>
        <v>1</v>
      </c>
      <c r="BB210" s="643"/>
      <c r="BC210" s="643"/>
      <c r="BD210" s="643"/>
      <c r="BE210" s="643"/>
      <c r="BF210" s="574"/>
      <c r="BG210" s="574"/>
      <c r="BH210" s="574"/>
      <c r="BI210" s="574"/>
      <c r="BJ210" s="574"/>
      <c r="BK210" s="574"/>
      <c r="BL210" s="574"/>
      <c r="BM210" s="574"/>
      <c r="BN210" s="574"/>
      <c r="BO210" s="574"/>
      <c r="BP210" s="574"/>
      <c r="BQ210" s="574"/>
      <c r="BR210" s="574"/>
      <c r="BS210" s="574"/>
      <c r="BT210" s="574"/>
      <c r="BU210" s="574"/>
      <c r="BV210" s="574"/>
      <c r="BW210" s="574"/>
      <c r="BX210" s="574"/>
      <c r="BY210" s="574"/>
      <c r="BZ210" s="574"/>
      <c r="CA210" s="574"/>
      <c r="CB210" s="574"/>
      <c r="CC210" s="574"/>
      <c r="CD210" s="574"/>
      <c r="CE210" s="574"/>
      <c r="CF210" s="574"/>
      <c r="CG210" s="574"/>
      <c r="CH210" s="574"/>
      <c r="CI210" s="574"/>
      <c r="CJ210" s="574"/>
    </row>
    <row r="211" spans="1:88" ht="36.75" customHeight="1">
      <c r="A211" s="746"/>
      <c r="B211">
        <f t="shared" si="75"/>
        <v>0</v>
      </c>
      <c r="C211" s="245"/>
      <c r="D211" s="245"/>
      <c r="E211" s="246"/>
      <c r="F211" s="246"/>
      <c r="G211" s="299"/>
      <c r="H211" s="299"/>
      <c r="I211" s="246"/>
      <c r="J211" s="247"/>
      <c r="K211" s="654"/>
      <c r="L211" s="654"/>
      <c r="M211" s="654"/>
      <c r="N211" s="655"/>
      <c r="O211" s="500"/>
      <c r="P211" s="500"/>
      <c r="Q211" s="116" t="str">
        <f>IF(ISERROR(VLOOKUP(O211,'GRADE CONVERSION'!$K$71:$L$88,2,FALSE)),"",VLOOKUP(O211,'GRADE CONVERSION'!$K$71:$L$88,2,FALSE))</f>
        <v/>
      </c>
      <c r="R211" s="641"/>
      <c r="S211" s="246"/>
      <c r="T211" s="641"/>
      <c r="U211" s="507" t="str">
        <f t="shared" si="74"/>
        <v/>
      </c>
      <c r="V211" s="641"/>
      <c r="W211" s="649"/>
      <c r="Y211" s="227">
        <f t="shared" si="76"/>
        <v>0</v>
      </c>
      <c r="Z211" s="95">
        <f t="shared" si="77"/>
        <v>0</v>
      </c>
      <c r="AA211" s="26" t="str">
        <f t="shared" si="78"/>
        <v/>
      </c>
      <c r="AB211" s="117">
        <f t="shared" si="79"/>
        <v>0</v>
      </c>
      <c r="AC211" s="96">
        <f t="shared" si="80"/>
        <v>0</v>
      </c>
      <c r="AD211" s="118" t="str">
        <f t="shared" si="81"/>
        <v>COMPLETE</v>
      </c>
      <c r="AE211" s="119" t="str">
        <f t="shared" si="82"/>
        <v/>
      </c>
      <c r="AF211" s="119" t="str">
        <f>IF(OR(ISERROR(VLOOKUP(L211,'GRADE CONVERSION'!$K$38:$N$55,4,FALSE)*AG211), ISBLANK(L211)), "", VLOOKUP(L211,'GRADE CONVERSION'!$K$38:$N$55,4,FALSE)*AG211)</f>
        <v/>
      </c>
      <c r="AG211" s="119">
        <f t="shared" si="83"/>
        <v>0</v>
      </c>
      <c r="AH211" s="120">
        <f t="shared" si="84"/>
        <v>0</v>
      </c>
      <c r="AI211" s="120">
        <f t="shared" si="85"/>
        <v>0</v>
      </c>
      <c r="AJ211" s="362" t="str">
        <f t="shared" si="86"/>
        <v/>
      </c>
      <c r="AK211" s="108">
        <f t="shared" si="87"/>
        <v>0</v>
      </c>
      <c r="AL211" s="121">
        <f t="shared" si="88"/>
        <v>0</v>
      </c>
      <c r="AM211" s="121" t="str">
        <f t="shared" si="89"/>
        <v/>
      </c>
      <c r="AN211" s="121" t="str">
        <f t="shared" si="90"/>
        <v/>
      </c>
      <c r="AO211" s="108"/>
      <c r="AP211" s="104"/>
      <c r="AQ211" s="104"/>
      <c r="AR211" s="104"/>
      <c r="AS211" s="54"/>
      <c r="AT211" s="54"/>
      <c r="AU211" s="60" t="str">
        <f t="shared" si="72"/>
        <v/>
      </c>
      <c r="AV211" s="123">
        <f t="shared" si="73"/>
        <v>0</v>
      </c>
      <c r="AW211" s="54"/>
      <c r="AX211" s="54"/>
      <c r="BA211">
        <f t="array" ref="BA211">1</f>
        <v>1</v>
      </c>
      <c r="BB211" s="643"/>
      <c r="BC211" s="643"/>
      <c r="BD211" s="643"/>
      <c r="BE211" s="643"/>
      <c r="BF211" s="574"/>
      <c r="BG211" s="574"/>
      <c r="BH211" s="574"/>
      <c r="BI211" s="574"/>
      <c r="BJ211" s="574"/>
      <c r="BK211" s="574"/>
      <c r="BL211" s="574"/>
      <c r="BM211" s="574"/>
      <c r="BN211" s="574"/>
      <c r="BO211" s="574"/>
      <c r="BP211" s="574"/>
      <c r="BQ211" s="574"/>
      <c r="BR211" s="574"/>
      <c r="BS211" s="574"/>
      <c r="BT211" s="574"/>
      <c r="BU211" s="574"/>
      <c r="BV211" s="574"/>
      <c r="BW211" s="574"/>
      <c r="BX211" s="574"/>
      <c r="BY211" s="574"/>
      <c r="BZ211" s="574"/>
      <c r="CA211" s="574"/>
      <c r="CB211" s="574"/>
      <c r="CC211" s="574"/>
      <c r="CD211" s="574"/>
      <c r="CE211" s="574"/>
      <c r="CF211" s="574"/>
      <c r="CG211" s="574"/>
      <c r="CH211" s="574"/>
      <c r="CI211" s="574"/>
      <c r="CJ211" s="574"/>
    </row>
    <row r="212" spans="1:88" ht="36.75" customHeight="1">
      <c r="A212" s="746"/>
      <c r="B212">
        <f t="shared" si="75"/>
        <v>0</v>
      </c>
      <c r="C212" s="245"/>
      <c r="D212" s="245"/>
      <c r="E212" s="246"/>
      <c r="F212" s="246"/>
      <c r="G212" s="299"/>
      <c r="H212" s="299"/>
      <c r="I212" s="246"/>
      <c r="J212" s="247"/>
      <c r="K212" s="654"/>
      <c r="L212" s="654"/>
      <c r="M212" s="654"/>
      <c r="N212" s="655"/>
      <c r="O212" s="500"/>
      <c r="P212" s="500"/>
      <c r="Q212" s="116" t="str">
        <f>IF(ISERROR(VLOOKUP(O212,'GRADE CONVERSION'!$K$71:$L$88,2,FALSE)),"",VLOOKUP(O212,'GRADE CONVERSION'!$K$71:$L$88,2,FALSE))</f>
        <v/>
      </c>
      <c r="R212" s="641"/>
      <c r="S212" s="246"/>
      <c r="T212" s="641"/>
      <c r="U212" s="507" t="str">
        <f t="shared" si="74"/>
        <v/>
      </c>
      <c r="V212" s="641"/>
      <c r="W212" s="649"/>
      <c r="Y212" s="227">
        <f t="shared" si="76"/>
        <v>0</v>
      </c>
      <c r="Z212" s="95">
        <f t="shared" si="77"/>
        <v>0</v>
      </c>
      <c r="AA212" s="26" t="str">
        <f t="shared" si="78"/>
        <v/>
      </c>
      <c r="AB212" s="117">
        <f t="shared" si="79"/>
        <v>0</v>
      </c>
      <c r="AC212" s="96">
        <f t="shared" si="80"/>
        <v>0</v>
      </c>
      <c r="AD212" s="118" t="str">
        <f t="shared" si="81"/>
        <v>COMPLETE</v>
      </c>
      <c r="AE212" s="119" t="str">
        <f t="shared" si="82"/>
        <v/>
      </c>
      <c r="AF212" s="119" t="str">
        <f>IF(OR(ISERROR(VLOOKUP(L212,'GRADE CONVERSION'!$K$38:$N$55,4,FALSE)*AG212), ISBLANK(L212)), "", VLOOKUP(L212,'GRADE CONVERSION'!$K$38:$N$55,4,FALSE)*AG212)</f>
        <v/>
      </c>
      <c r="AG212" s="119">
        <f t="shared" si="83"/>
        <v>0</v>
      </c>
      <c r="AH212" s="120">
        <f t="shared" si="84"/>
        <v>0</v>
      </c>
      <c r="AI212" s="120">
        <f t="shared" si="85"/>
        <v>0</v>
      </c>
      <c r="AJ212" s="362" t="str">
        <f t="shared" si="86"/>
        <v/>
      </c>
      <c r="AK212" s="108">
        <f t="shared" si="87"/>
        <v>0</v>
      </c>
      <c r="AL212" s="121">
        <f t="shared" si="88"/>
        <v>0</v>
      </c>
      <c r="AM212" s="121" t="str">
        <f t="shared" si="89"/>
        <v/>
      </c>
      <c r="AN212" s="121" t="str">
        <f t="shared" si="90"/>
        <v/>
      </c>
      <c r="AO212" s="108"/>
      <c r="AP212" s="104"/>
      <c r="AQ212" s="104"/>
      <c r="AR212" s="104"/>
      <c r="AS212" s="54"/>
      <c r="AT212" s="54"/>
      <c r="AU212" s="60" t="str">
        <f t="shared" si="72"/>
        <v/>
      </c>
      <c r="AV212" s="123">
        <f t="shared" si="73"/>
        <v>0</v>
      </c>
      <c r="AW212" s="54"/>
      <c r="AX212" s="54"/>
      <c r="BA212">
        <f t="array" ref="BA212">1</f>
        <v>1</v>
      </c>
      <c r="BB212" s="643"/>
      <c r="BC212" s="643"/>
      <c r="BD212" s="643"/>
      <c r="BE212" s="643"/>
      <c r="BF212" s="574"/>
      <c r="BG212" s="574"/>
      <c r="BH212" s="574"/>
      <c r="BI212" s="574"/>
      <c r="BJ212" s="574"/>
      <c r="BK212" s="574"/>
      <c r="BL212" s="574"/>
      <c r="BM212" s="574"/>
      <c r="BN212" s="574"/>
      <c r="BO212" s="574"/>
      <c r="BP212" s="574"/>
      <c r="BQ212" s="574"/>
      <c r="BR212" s="574"/>
      <c r="BS212" s="574"/>
      <c r="BT212" s="574"/>
      <c r="BU212" s="574"/>
      <c r="BV212" s="574"/>
      <c r="BW212" s="574"/>
      <c r="BX212" s="574"/>
      <c r="BY212" s="574"/>
      <c r="BZ212" s="574"/>
      <c r="CA212" s="574"/>
      <c r="CB212" s="574"/>
      <c r="CC212" s="574"/>
      <c r="CD212" s="574"/>
      <c r="CE212" s="574"/>
      <c r="CF212" s="574"/>
      <c r="CG212" s="574"/>
      <c r="CH212" s="574"/>
      <c r="CI212" s="574"/>
      <c r="CJ212" s="574"/>
    </row>
    <row r="213" spans="1:88" ht="36.75" customHeight="1">
      <c r="A213" s="746"/>
      <c r="B213">
        <f t="shared" si="75"/>
        <v>0</v>
      </c>
      <c r="C213" s="245"/>
      <c r="D213" s="245"/>
      <c r="E213" s="246"/>
      <c r="F213" s="246"/>
      <c r="G213" s="299"/>
      <c r="H213" s="299"/>
      <c r="I213" s="246"/>
      <c r="J213" s="247"/>
      <c r="K213" s="654"/>
      <c r="L213" s="654"/>
      <c r="M213" s="654"/>
      <c r="N213" s="655"/>
      <c r="O213" s="500"/>
      <c r="P213" s="500"/>
      <c r="Q213" s="116" t="str">
        <f>IF(ISERROR(VLOOKUP(O213,'GRADE CONVERSION'!$K$71:$L$88,2,FALSE)),"",VLOOKUP(O213,'GRADE CONVERSION'!$K$71:$L$88,2,FALSE))</f>
        <v/>
      </c>
      <c r="R213" s="641"/>
      <c r="S213" s="246"/>
      <c r="T213" s="641"/>
      <c r="U213" s="507" t="str">
        <f t="shared" si="74"/>
        <v/>
      </c>
      <c r="V213" s="641"/>
      <c r="W213" s="649"/>
      <c r="Y213" s="227">
        <f t="shared" si="76"/>
        <v>0</v>
      </c>
      <c r="Z213" s="95">
        <f t="shared" si="77"/>
        <v>0</v>
      </c>
      <c r="AA213" s="26" t="str">
        <f t="shared" si="78"/>
        <v/>
      </c>
      <c r="AB213" s="117">
        <f t="shared" si="79"/>
        <v>0</v>
      </c>
      <c r="AC213" s="96">
        <f t="shared" si="80"/>
        <v>0</v>
      </c>
      <c r="AD213" s="118" t="str">
        <f t="shared" si="81"/>
        <v>COMPLETE</v>
      </c>
      <c r="AE213" s="119" t="str">
        <f t="shared" si="82"/>
        <v/>
      </c>
      <c r="AF213" s="119" t="str">
        <f>IF(OR(ISERROR(VLOOKUP(L213,'GRADE CONVERSION'!$K$38:$N$55,4,FALSE)*AG213), ISBLANK(L213)), "", VLOOKUP(L213,'GRADE CONVERSION'!$K$38:$N$55,4,FALSE)*AG213)</f>
        <v/>
      </c>
      <c r="AG213" s="119">
        <f t="shared" si="83"/>
        <v>0</v>
      </c>
      <c r="AH213" s="120">
        <f t="shared" si="84"/>
        <v>0</v>
      </c>
      <c r="AI213" s="120">
        <f t="shared" si="85"/>
        <v>0</v>
      </c>
      <c r="AJ213" s="362" t="str">
        <f t="shared" si="86"/>
        <v/>
      </c>
      <c r="AK213" s="108">
        <f t="shared" si="87"/>
        <v>0</v>
      </c>
      <c r="AL213" s="121">
        <f t="shared" si="88"/>
        <v>0</v>
      </c>
      <c r="AM213" s="121" t="str">
        <f t="shared" si="89"/>
        <v/>
      </c>
      <c r="AN213" s="121" t="str">
        <f t="shared" si="90"/>
        <v/>
      </c>
      <c r="AO213" s="108"/>
      <c r="AP213" s="104"/>
      <c r="AQ213" s="104"/>
      <c r="AR213" s="104"/>
      <c r="AS213" s="54"/>
      <c r="AT213" s="54"/>
      <c r="AU213" s="60" t="str">
        <f t="shared" si="72"/>
        <v/>
      </c>
      <c r="AV213" s="123">
        <f t="shared" si="73"/>
        <v>0</v>
      </c>
      <c r="AW213" s="54"/>
      <c r="AX213" s="54"/>
      <c r="BA213">
        <f t="array" ref="BA213">1</f>
        <v>1</v>
      </c>
      <c r="BB213" s="643"/>
      <c r="BC213" s="643"/>
      <c r="BD213" s="643"/>
      <c r="BE213" s="643"/>
      <c r="BF213" s="574"/>
      <c r="BG213" s="574"/>
      <c r="BH213" s="574"/>
      <c r="BI213" s="574"/>
      <c r="BJ213" s="574"/>
      <c r="BK213" s="574"/>
      <c r="BL213" s="574"/>
      <c r="BM213" s="574"/>
      <c r="BN213" s="574"/>
      <c r="BO213" s="574"/>
      <c r="BP213" s="574"/>
      <c r="BQ213" s="574"/>
      <c r="BR213" s="574"/>
      <c r="BS213" s="574"/>
      <c r="BT213" s="574"/>
      <c r="BU213" s="574"/>
      <c r="BV213" s="574"/>
      <c r="BW213" s="574"/>
      <c r="BX213" s="574"/>
      <c r="BY213" s="574"/>
      <c r="BZ213" s="574"/>
      <c r="CA213" s="574"/>
      <c r="CB213" s="574"/>
      <c r="CC213" s="574"/>
      <c r="CD213" s="574"/>
      <c r="CE213" s="574"/>
      <c r="CF213" s="574"/>
      <c r="CG213" s="574"/>
      <c r="CH213" s="574"/>
      <c r="CI213" s="574"/>
      <c r="CJ213" s="574"/>
    </row>
    <row r="214" spans="1:88" ht="36.75" customHeight="1">
      <c r="A214" s="746"/>
      <c r="B214">
        <f t="shared" si="75"/>
        <v>0</v>
      </c>
      <c r="C214" s="245"/>
      <c r="D214" s="245"/>
      <c r="E214" s="246"/>
      <c r="F214" s="246"/>
      <c r="G214" s="299"/>
      <c r="H214" s="299"/>
      <c r="I214" s="246"/>
      <c r="J214" s="247"/>
      <c r="K214" s="654"/>
      <c r="L214" s="654"/>
      <c r="M214" s="654"/>
      <c r="N214" s="655"/>
      <c r="O214" s="500"/>
      <c r="P214" s="500"/>
      <c r="Q214" s="116" t="str">
        <f>IF(ISERROR(VLOOKUP(O214,'GRADE CONVERSION'!$K$71:$L$88,2,FALSE)),"",VLOOKUP(O214,'GRADE CONVERSION'!$K$71:$L$88,2,FALSE))</f>
        <v/>
      </c>
      <c r="R214" s="641"/>
      <c r="S214" s="246"/>
      <c r="T214" s="641"/>
      <c r="U214" s="507" t="str">
        <f t="shared" si="74"/>
        <v/>
      </c>
      <c r="V214" s="641"/>
      <c r="W214" s="649"/>
      <c r="Y214" s="227">
        <f t="shared" si="76"/>
        <v>0</v>
      </c>
      <c r="Z214" s="95">
        <f t="shared" si="77"/>
        <v>0</v>
      </c>
      <c r="AA214" s="26" t="str">
        <f t="shared" si="78"/>
        <v/>
      </c>
      <c r="AB214" s="117">
        <f t="shared" si="79"/>
        <v>0</v>
      </c>
      <c r="AC214" s="96">
        <f t="shared" si="80"/>
        <v>0</v>
      </c>
      <c r="AD214" s="118" t="str">
        <f t="shared" si="81"/>
        <v>COMPLETE</v>
      </c>
      <c r="AE214" s="119" t="str">
        <f t="shared" si="82"/>
        <v/>
      </c>
      <c r="AF214" s="119" t="str">
        <f>IF(OR(ISERROR(VLOOKUP(L214,'GRADE CONVERSION'!$K$38:$N$55,4,FALSE)*AG214), ISBLANK(L214)), "", VLOOKUP(L214,'GRADE CONVERSION'!$K$38:$N$55,4,FALSE)*AG214)</f>
        <v/>
      </c>
      <c r="AG214" s="119">
        <f t="shared" si="83"/>
        <v>0</v>
      </c>
      <c r="AH214" s="120">
        <f t="shared" si="84"/>
        <v>0</v>
      </c>
      <c r="AI214" s="120">
        <f t="shared" si="85"/>
        <v>0</v>
      </c>
      <c r="AJ214" s="362" t="str">
        <f t="shared" si="86"/>
        <v/>
      </c>
      <c r="AK214" s="108">
        <f t="shared" si="87"/>
        <v>0</v>
      </c>
      <c r="AL214" s="121">
        <f t="shared" si="88"/>
        <v>0</v>
      </c>
      <c r="AM214" s="121" t="str">
        <f t="shared" si="89"/>
        <v/>
      </c>
      <c r="AN214" s="121" t="str">
        <f t="shared" si="90"/>
        <v/>
      </c>
      <c r="AO214" s="108"/>
      <c r="AP214" s="104"/>
      <c r="AQ214" s="104"/>
      <c r="AR214" s="104"/>
      <c r="AS214" s="54"/>
      <c r="AT214" s="54"/>
      <c r="AU214" s="60" t="str">
        <f t="shared" ref="AU214:AU233" si="91">IF(ISBLANK(E214),"",RIGHT(E214, 4)*1)</f>
        <v/>
      </c>
      <c r="AV214" s="123">
        <f t="shared" ref="AV214:AV233" si="92">D214</f>
        <v>0</v>
      </c>
      <c r="AW214" s="54"/>
      <c r="AX214" s="54"/>
      <c r="BA214">
        <f t="array" ref="BA214">1</f>
        <v>1</v>
      </c>
      <c r="BB214" s="643"/>
      <c r="BC214" s="643"/>
      <c r="BD214" s="643"/>
      <c r="BE214" s="643"/>
      <c r="BF214" s="574"/>
      <c r="BG214" s="574"/>
      <c r="BH214" s="574"/>
      <c r="BI214" s="574"/>
      <c r="BJ214" s="574"/>
      <c r="BK214" s="574"/>
      <c r="BL214" s="574"/>
      <c r="BM214" s="574"/>
      <c r="BN214" s="574"/>
      <c r="BO214" s="574"/>
      <c r="BP214" s="574"/>
      <c r="BQ214" s="574"/>
      <c r="BR214" s="574"/>
      <c r="BS214" s="574"/>
      <c r="BT214" s="574"/>
      <c r="BU214" s="574"/>
      <c r="BV214" s="574"/>
      <c r="BW214" s="574"/>
      <c r="BX214" s="574"/>
      <c r="BY214" s="574"/>
      <c r="BZ214" s="574"/>
      <c r="CA214" s="574"/>
      <c r="CB214" s="574"/>
      <c r="CC214" s="574"/>
      <c r="CD214" s="574"/>
      <c r="CE214" s="574"/>
      <c r="CF214" s="574"/>
      <c r="CG214" s="574"/>
      <c r="CH214" s="574"/>
      <c r="CI214" s="574"/>
      <c r="CJ214" s="574"/>
    </row>
    <row r="215" spans="1:88" ht="36.75" customHeight="1">
      <c r="A215" s="746"/>
      <c r="B215">
        <f t="shared" si="75"/>
        <v>0</v>
      </c>
      <c r="C215" s="245"/>
      <c r="D215" s="245"/>
      <c r="E215" s="246"/>
      <c r="F215" s="246"/>
      <c r="G215" s="299"/>
      <c r="H215" s="299"/>
      <c r="I215" s="246"/>
      <c r="J215" s="247"/>
      <c r="K215" s="654"/>
      <c r="L215" s="654"/>
      <c r="M215" s="654"/>
      <c r="N215" s="655"/>
      <c r="O215" s="500"/>
      <c r="P215" s="500"/>
      <c r="Q215" s="116" t="str">
        <f>IF(ISERROR(VLOOKUP(O215,'GRADE CONVERSION'!$K$71:$L$88,2,FALSE)),"",VLOOKUP(O215,'GRADE CONVERSION'!$K$71:$L$88,2,FALSE))</f>
        <v/>
      </c>
      <c r="R215" s="641"/>
      <c r="S215" s="246"/>
      <c r="T215" s="641"/>
      <c r="U215" s="507" t="str">
        <f t="shared" si="74"/>
        <v/>
      </c>
      <c r="V215" s="641"/>
      <c r="W215" s="649"/>
      <c r="Y215" s="227">
        <f t="shared" si="76"/>
        <v>0</v>
      </c>
      <c r="Z215" s="95">
        <f t="shared" si="77"/>
        <v>0</v>
      </c>
      <c r="AA215" s="26" t="str">
        <f t="shared" si="78"/>
        <v/>
      </c>
      <c r="AB215" s="117">
        <f t="shared" si="79"/>
        <v>0</v>
      </c>
      <c r="AC215" s="96">
        <f t="shared" si="80"/>
        <v>0</v>
      </c>
      <c r="AD215" s="118" t="str">
        <f t="shared" si="81"/>
        <v>COMPLETE</v>
      </c>
      <c r="AE215" s="119" t="str">
        <f t="shared" si="82"/>
        <v/>
      </c>
      <c r="AF215" s="119" t="str">
        <f>IF(OR(ISERROR(VLOOKUP(L215,'GRADE CONVERSION'!$K$38:$N$55,4,FALSE)*AG215), ISBLANK(L215)), "", VLOOKUP(L215,'GRADE CONVERSION'!$K$38:$N$55,4,FALSE)*AG215)</f>
        <v/>
      </c>
      <c r="AG215" s="119">
        <f t="shared" si="83"/>
        <v>0</v>
      </c>
      <c r="AH215" s="120">
        <f t="shared" si="84"/>
        <v>0</v>
      </c>
      <c r="AI215" s="120">
        <f t="shared" si="85"/>
        <v>0</v>
      </c>
      <c r="AJ215" s="362" t="str">
        <f t="shared" si="86"/>
        <v/>
      </c>
      <c r="AK215" s="108">
        <f t="shared" si="87"/>
        <v>0</v>
      </c>
      <c r="AL215" s="121">
        <f t="shared" si="88"/>
        <v>0</v>
      </c>
      <c r="AM215" s="121" t="str">
        <f t="shared" si="89"/>
        <v/>
      </c>
      <c r="AN215" s="121" t="str">
        <f t="shared" si="90"/>
        <v/>
      </c>
      <c r="AO215" s="108"/>
      <c r="AP215" s="104"/>
      <c r="AQ215" s="104"/>
      <c r="AR215" s="104"/>
      <c r="AS215" s="54"/>
      <c r="AT215" s="54"/>
      <c r="AU215" s="60" t="str">
        <f t="shared" si="91"/>
        <v/>
      </c>
      <c r="AV215" s="123">
        <f t="shared" si="92"/>
        <v>0</v>
      </c>
      <c r="AW215" s="54"/>
      <c r="AX215" s="54"/>
      <c r="BA215">
        <f t="array" ref="BA215">1</f>
        <v>1</v>
      </c>
      <c r="BB215" s="643"/>
      <c r="BC215" s="643"/>
      <c r="BD215" s="643"/>
      <c r="BE215" s="643"/>
      <c r="BF215" s="574"/>
      <c r="BG215" s="574"/>
      <c r="BH215" s="574"/>
      <c r="BI215" s="574"/>
      <c r="BJ215" s="574"/>
      <c r="BK215" s="574"/>
      <c r="BL215" s="574"/>
      <c r="BM215" s="574"/>
      <c r="BN215" s="574"/>
      <c r="BO215" s="574"/>
      <c r="BP215" s="574"/>
      <c r="BQ215" s="574"/>
      <c r="BR215" s="574"/>
      <c r="BS215" s="574"/>
      <c r="BT215" s="574"/>
      <c r="BU215" s="574"/>
      <c r="BV215" s="574"/>
      <c r="BW215" s="574"/>
      <c r="BX215" s="574"/>
      <c r="BY215" s="574"/>
      <c r="BZ215" s="574"/>
      <c r="CA215" s="574"/>
      <c r="CB215" s="574"/>
      <c r="CC215" s="574"/>
      <c r="CD215" s="574"/>
      <c r="CE215" s="574"/>
      <c r="CF215" s="574"/>
      <c r="CG215" s="574"/>
      <c r="CH215" s="574"/>
      <c r="CI215" s="574"/>
      <c r="CJ215" s="574"/>
    </row>
    <row r="216" spans="1:88" ht="36.75" customHeight="1">
      <c r="A216" s="746"/>
      <c r="B216">
        <f t="shared" si="75"/>
        <v>0</v>
      </c>
      <c r="C216" s="245"/>
      <c r="D216" s="245"/>
      <c r="E216" s="246"/>
      <c r="F216" s="246"/>
      <c r="G216" s="299"/>
      <c r="H216" s="299"/>
      <c r="I216" s="246"/>
      <c r="J216" s="247"/>
      <c r="K216" s="654"/>
      <c r="L216" s="654"/>
      <c r="M216" s="654"/>
      <c r="N216" s="655"/>
      <c r="O216" s="500"/>
      <c r="P216" s="500"/>
      <c r="Q216" s="116" t="str">
        <f>IF(ISERROR(VLOOKUP(O216,'GRADE CONVERSION'!$K$71:$L$88,2,FALSE)),"",VLOOKUP(O216,'GRADE CONVERSION'!$K$71:$L$88,2,FALSE))</f>
        <v/>
      </c>
      <c r="R216" s="641"/>
      <c r="S216" s="246"/>
      <c r="T216" s="641"/>
      <c r="U216" s="507" t="str">
        <f t="shared" si="74"/>
        <v/>
      </c>
      <c r="V216" s="641"/>
      <c r="W216" s="649"/>
      <c r="Y216" s="227">
        <f t="shared" si="76"/>
        <v>0</v>
      </c>
      <c r="Z216" s="95">
        <f t="shared" si="77"/>
        <v>0</v>
      </c>
      <c r="AA216" s="26" t="str">
        <f t="shared" si="78"/>
        <v/>
      </c>
      <c r="AB216" s="117">
        <f t="shared" si="79"/>
        <v>0</v>
      </c>
      <c r="AC216" s="96">
        <f t="shared" si="80"/>
        <v>0</v>
      </c>
      <c r="AD216" s="118" t="str">
        <f t="shared" si="81"/>
        <v>COMPLETE</v>
      </c>
      <c r="AE216" s="119" t="str">
        <f t="shared" si="82"/>
        <v/>
      </c>
      <c r="AF216" s="119" t="str">
        <f>IF(OR(ISERROR(VLOOKUP(L216,'GRADE CONVERSION'!$K$38:$N$55,4,FALSE)*AG216), ISBLANK(L216)), "", VLOOKUP(L216,'GRADE CONVERSION'!$K$38:$N$55,4,FALSE)*AG216)</f>
        <v/>
      </c>
      <c r="AG216" s="119">
        <f t="shared" si="83"/>
        <v>0</v>
      </c>
      <c r="AH216" s="120">
        <f t="shared" si="84"/>
        <v>0</v>
      </c>
      <c r="AI216" s="120">
        <f t="shared" si="85"/>
        <v>0</v>
      </c>
      <c r="AJ216" s="362" t="str">
        <f t="shared" si="86"/>
        <v/>
      </c>
      <c r="AK216" s="108">
        <f t="shared" si="87"/>
        <v>0</v>
      </c>
      <c r="AL216" s="121">
        <f t="shared" si="88"/>
        <v>0</v>
      </c>
      <c r="AM216" s="121" t="str">
        <f t="shared" si="89"/>
        <v/>
      </c>
      <c r="AN216" s="121" t="str">
        <f t="shared" si="90"/>
        <v/>
      </c>
      <c r="AO216" s="108"/>
      <c r="AP216" s="104"/>
      <c r="AQ216" s="104"/>
      <c r="AR216" s="104"/>
      <c r="AS216" s="54"/>
      <c r="AT216" s="54"/>
      <c r="AU216" s="60" t="str">
        <f t="shared" si="91"/>
        <v/>
      </c>
      <c r="AV216" s="123">
        <f t="shared" si="92"/>
        <v>0</v>
      </c>
      <c r="AW216" s="54"/>
      <c r="AX216" s="54"/>
      <c r="BA216">
        <f t="array" ref="BA216">1</f>
        <v>1</v>
      </c>
      <c r="BB216" s="643"/>
      <c r="BC216" s="643"/>
      <c r="BD216" s="643"/>
      <c r="BE216" s="643"/>
      <c r="BF216" s="574"/>
      <c r="BG216" s="574"/>
      <c r="BH216" s="574"/>
      <c r="BI216" s="574"/>
      <c r="BJ216" s="574"/>
      <c r="BK216" s="574"/>
      <c r="BL216" s="574"/>
      <c r="BM216" s="574"/>
      <c r="BN216" s="574"/>
      <c r="BO216" s="574"/>
      <c r="BP216" s="574"/>
      <c r="BQ216" s="574"/>
      <c r="BR216" s="574"/>
      <c r="BS216" s="574"/>
      <c r="BT216" s="574"/>
      <c r="BU216" s="574"/>
      <c r="BV216" s="574"/>
      <c r="BW216" s="574"/>
      <c r="BX216" s="574"/>
      <c r="BY216" s="574"/>
      <c r="BZ216" s="574"/>
      <c r="CA216" s="574"/>
      <c r="CB216" s="574"/>
      <c r="CC216" s="574"/>
      <c r="CD216" s="574"/>
      <c r="CE216" s="574"/>
      <c r="CF216" s="574"/>
      <c r="CG216" s="574"/>
      <c r="CH216" s="574"/>
      <c r="CI216" s="574"/>
      <c r="CJ216" s="574"/>
    </row>
    <row r="217" spans="1:88" ht="36.75" customHeight="1">
      <c r="A217" s="746"/>
      <c r="B217">
        <f t="shared" si="75"/>
        <v>0</v>
      </c>
      <c r="C217" s="245"/>
      <c r="D217" s="245"/>
      <c r="E217" s="246"/>
      <c r="F217" s="246"/>
      <c r="G217" s="299"/>
      <c r="H217" s="299"/>
      <c r="I217" s="246"/>
      <c r="J217" s="247"/>
      <c r="K217" s="654"/>
      <c r="L217" s="654"/>
      <c r="M217" s="654"/>
      <c r="N217" s="655"/>
      <c r="O217" s="500"/>
      <c r="P217" s="500"/>
      <c r="Q217" s="116" t="str">
        <f>IF(ISERROR(VLOOKUP(O217,'GRADE CONVERSION'!$K$71:$L$88,2,FALSE)),"",VLOOKUP(O217,'GRADE CONVERSION'!$K$71:$L$88,2,FALSE))</f>
        <v/>
      </c>
      <c r="R217" s="641"/>
      <c r="S217" s="246"/>
      <c r="T217" s="641"/>
      <c r="U217" s="507" t="str">
        <f t="shared" si="74"/>
        <v/>
      </c>
      <c r="V217" s="641"/>
      <c r="W217" s="649"/>
      <c r="Y217" s="227">
        <f t="shared" si="76"/>
        <v>0</v>
      </c>
      <c r="Z217" s="95">
        <f t="shared" si="77"/>
        <v>0</v>
      </c>
      <c r="AA217" s="26" t="str">
        <f t="shared" si="78"/>
        <v/>
      </c>
      <c r="AB217" s="117">
        <f t="shared" si="79"/>
        <v>0</v>
      </c>
      <c r="AC217" s="96">
        <f t="shared" si="80"/>
        <v>0</v>
      </c>
      <c r="AD217" s="118" t="str">
        <f t="shared" si="81"/>
        <v>COMPLETE</v>
      </c>
      <c r="AE217" s="119" t="str">
        <f t="shared" si="82"/>
        <v/>
      </c>
      <c r="AF217" s="119" t="str">
        <f>IF(OR(ISERROR(VLOOKUP(L217,'GRADE CONVERSION'!$K$38:$N$55,4,FALSE)*AG217), ISBLANK(L217)), "", VLOOKUP(L217,'GRADE CONVERSION'!$K$38:$N$55,4,FALSE)*AG217)</f>
        <v/>
      </c>
      <c r="AG217" s="119">
        <f t="shared" si="83"/>
        <v>0</v>
      </c>
      <c r="AH217" s="120">
        <f t="shared" si="84"/>
        <v>0</v>
      </c>
      <c r="AI217" s="120">
        <f t="shared" si="85"/>
        <v>0</v>
      </c>
      <c r="AJ217" s="362" t="str">
        <f t="shared" si="86"/>
        <v/>
      </c>
      <c r="AK217" s="108">
        <f t="shared" si="87"/>
        <v>0</v>
      </c>
      <c r="AL217" s="121">
        <f t="shared" si="88"/>
        <v>0</v>
      </c>
      <c r="AM217" s="121" t="str">
        <f t="shared" si="89"/>
        <v/>
      </c>
      <c r="AN217" s="121" t="str">
        <f t="shared" si="90"/>
        <v/>
      </c>
      <c r="AO217" s="108"/>
      <c r="AP217" s="104"/>
      <c r="AQ217" s="104"/>
      <c r="AR217" s="104"/>
      <c r="AS217" s="54"/>
      <c r="AT217" s="54"/>
      <c r="AU217" s="60" t="str">
        <f t="shared" si="91"/>
        <v/>
      </c>
      <c r="AV217" s="123">
        <f t="shared" si="92"/>
        <v>0</v>
      </c>
      <c r="AW217" s="54"/>
      <c r="AX217" s="54"/>
      <c r="BA217">
        <f t="array" ref="BA217">1</f>
        <v>1</v>
      </c>
      <c r="BB217" s="643"/>
      <c r="BC217" s="643"/>
      <c r="BD217" s="643"/>
      <c r="BE217" s="643"/>
      <c r="BF217" s="574"/>
      <c r="BG217" s="574"/>
      <c r="BH217" s="574"/>
      <c r="BI217" s="574"/>
      <c r="BJ217" s="574"/>
      <c r="BK217" s="574"/>
      <c r="BL217" s="574"/>
      <c r="BM217" s="574"/>
      <c r="BN217" s="574"/>
      <c r="BO217" s="574"/>
      <c r="BP217" s="574"/>
      <c r="BQ217" s="574"/>
      <c r="BR217" s="574"/>
      <c r="BS217" s="574"/>
      <c r="BT217" s="574"/>
      <c r="BU217" s="574"/>
      <c r="BV217" s="574"/>
      <c r="BW217" s="574"/>
      <c r="BX217" s="574"/>
      <c r="BY217" s="574"/>
      <c r="BZ217" s="574"/>
      <c r="CA217" s="574"/>
      <c r="CB217" s="574"/>
      <c r="CC217" s="574"/>
      <c r="CD217" s="574"/>
      <c r="CE217" s="574"/>
      <c r="CF217" s="574"/>
      <c r="CG217" s="574"/>
      <c r="CH217" s="574"/>
      <c r="CI217" s="574"/>
      <c r="CJ217" s="574"/>
    </row>
    <row r="218" spans="1:88" ht="36.75" customHeight="1">
      <c r="A218" s="746"/>
      <c r="B218">
        <f t="shared" si="75"/>
        <v>0</v>
      </c>
      <c r="C218" s="245"/>
      <c r="D218" s="245"/>
      <c r="E218" s="246"/>
      <c r="F218" s="246"/>
      <c r="G218" s="299"/>
      <c r="H218" s="299"/>
      <c r="I218" s="246"/>
      <c r="J218" s="247"/>
      <c r="K218" s="654"/>
      <c r="L218" s="654"/>
      <c r="M218" s="654"/>
      <c r="N218" s="655"/>
      <c r="O218" s="500"/>
      <c r="P218" s="500"/>
      <c r="Q218" s="116" t="str">
        <f>IF(ISERROR(VLOOKUP(O218,'GRADE CONVERSION'!$K$71:$L$88,2,FALSE)),"",VLOOKUP(O218,'GRADE CONVERSION'!$K$71:$L$88,2,FALSE))</f>
        <v/>
      </c>
      <c r="R218" s="641"/>
      <c r="S218" s="246"/>
      <c r="T218" s="641"/>
      <c r="U218" s="507" t="str">
        <f t="shared" si="74"/>
        <v/>
      </c>
      <c r="V218" s="641"/>
      <c r="W218" s="649"/>
      <c r="Y218" s="227">
        <f t="shared" si="76"/>
        <v>0</v>
      </c>
      <c r="Z218" s="95">
        <f t="shared" si="77"/>
        <v>0</v>
      </c>
      <c r="AA218" s="26" t="str">
        <f t="shared" si="78"/>
        <v/>
      </c>
      <c r="AB218" s="117">
        <f t="shared" si="79"/>
        <v>0</v>
      </c>
      <c r="AC218" s="96">
        <f t="shared" si="80"/>
        <v>0</v>
      </c>
      <c r="AD218" s="118" t="str">
        <f t="shared" si="81"/>
        <v>COMPLETE</v>
      </c>
      <c r="AE218" s="119" t="str">
        <f t="shared" si="82"/>
        <v/>
      </c>
      <c r="AF218" s="119" t="str">
        <f>IF(OR(ISERROR(VLOOKUP(L218,'GRADE CONVERSION'!$K$38:$N$55,4,FALSE)*AG218), ISBLANK(L218)), "", VLOOKUP(L218,'GRADE CONVERSION'!$K$38:$N$55,4,FALSE)*AG218)</f>
        <v/>
      </c>
      <c r="AG218" s="119">
        <f t="shared" si="83"/>
        <v>0</v>
      </c>
      <c r="AH218" s="120">
        <f t="shared" si="84"/>
        <v>0</v>
      </c>
      <c r="AI218" s="120">
        <f t="shared" si="85"/>
        <v>0</v>
      </c>
      <c r="AJ218" s="362" t="str">
        <f t="shared" si="86"/>
        <v/>
      </c>
      <c r="AK218" s="108">
        <f t="shared" si="87"/>
        <v>0</v>
      </c>
      <c r="AL218" s="121">
        <f t="shared" si="88"/>
        <v>0</v>
      </c>
      <c r="AM218" s="121" t="str">
        <f t="shared" si="89"/>
        <v/>
      </c>
      <c r="AN218" s="121" t="str">
        <f t="shared" si="90"/>
        <v/>
      </c>
      <c r="AO218" s="108"/>
      <c r="AP218" s="104"/>
      <c r="AQ218" s="104"/>
      <c r="AR218" s="104"/>
      <c r="AS218" s="54"/>
      <c r="AT218" s="54"/>
      <c r="AU218" s="60" t="str">
        <f t="shared" si="91"/>
        <v/>
      </c>
      <c r="AV218" s="123">
        <f t="shared" si="92"/>
        <v>0</v>
      </c>
      <c r="AW218" s="54"/>
      <c r="AX218" s="54"/>
      <c r="BA218">
        <f t="array" ref="BA218">1</f>
        <v>1</v>
      </c>
      <c r="BB218" s="643"/>
      <c r="BC218" s="643"/>
      <c r="BD218" s="643"/>
      <c r="BE218" s="643"/>
      <c r="BF218" s="574"/>
      <c r="BG218" s="574"/>
      <c r="BH218" s="574"/>
      <c r="BI218" s="574"/>
      <c r="BJ218" s="574"/>
      <c r="BK218" s="574"/>
      <c r="BL218" s="574"/>
      <c r="BM218" s="574"/>
      <c r="BN218" s="574"/>
      <c r="BO218" s="574"/>
      <c r="BP218" s="574"/>
      <c r="BQ218" s="574"/>
      <c r="BR218" s="574"/>
      <c r="BS218" s="574"/>
      <c r="BT218" s="574"/>
      <c r="BU218" s="574"/>
      <c r="BV218" s="574"/>
      <c r="BW218" s="574"/>
      <c r="BX218" s="574"/>
      <c r="BY218" s="574"/>
      <c r="BZ218" s="574"/>
      <c r="CA218" s="574"/>
      <c r="CB218" s="574"/>
      <c r="CC218" s="574"/>
      <c r="CD218" s="574"/>
      <c r="CE218" s="574"/>
      <c r="CF218" s="574"/>
      <c r="CG218" s="574"/>
      <c r="CH218" s="574"/>
      <c r="CI218" s="574"/>
      <c r="CJ218" s="574"/>
    </row>
    <row r="219" spans="1:88" ht="36.75" customHeight="1">
      <c r="A219" s="746"/>
      <c r="B219">
        <f t="shared" si="75"/>
        <v>0</v>
      </c>
      <c r="C219" s="245"/>
      <c r="D219" s="245"/>
      <c r="E219" s="246"/>
      <c r="F219" s="246"/>
      <c r="G219" s="299"/>
      <c r="H219" s="299"/>
      <c r="I219" s="246"/>
      <c r="J219" s="247"/>
      <c r="K219" s="654"/>
      <c r="L219" s="654"/>
      <c r="M219" s="654"/>
      <c r="N219" s="655"/>
      <c r="O219" s="500"/>
      <c r="P219" s="500"/>
      <c r="Q219" s="116" t="str">
        <f>IF(ISERROR(VLOOKUP(O219,'GRADE CONVERSION'!$K$71:$L$88,2,FALSE)),"",VLOOKUP(O219,'GRADE CONVERSION'!$K$71:$L$88,2,FALSE))</f>
        <v/>
      </c>
      <c r="R219" s="641"/>
      <c r="S219" s="246"/>
      <c r="T219" s="641"/>
      <c r="U219" s="507" t="str">
        <f t="shared" si="74"/>
        <v/>
      </c>
      <c r="V219" s="641"/>
      <c r="W219" s="649"/>
      <c r="Y219" s="227">
        <f t="shared" si="76"/>
        <v>0</v>
      </c>
      <c r="Z219" s="95">
        <f t="shared" si="77"/>
        <v>0</v>
      </c>
      <c r="AA219" s="26" t="str">
        <f t="shared" si="78"/>
        <v/>
      </c>
      <c r="AB219" s="117">
        <f t="shared" si="79"/>
        <v>0</v>
      </c>
      <c r="AC219" s="96">
        <f t="shared" si="80"/>
        <v>0</v>
      </c>
      <c r="AD219" s="118" t="str">
        <f t="shared" si="81"/>
        <v>COMPLETE</v>
      </c>
      <c r="AE219" s="119" t="str">
        <f t="shared" si="82"/>
        <v/>
      </c>
      <c r="AF219" s="119" t="str">
        <f>IF(OR(ISERROR(VLOOKUP(L219,'GRADE CONVERSION'!$K$38:$N$55,4,FALSE)*AG219), ISBLANK(L219)), "", VLOOKUP(L219,'GRADE CONVERSION'!$K$38:$N$55,4,FALSE)*AG219)</f>
        <v/>
      </c>
      <c r="AG219" s="119">
        <f t="shared" si="83"/>
        <v>0</v>
      </c>
      <c r="AH219" s="120">
        <f t="shared" si="84"/>
        <v>0</v>
      </c>
      <c r="AI219" s="120">
        <f t="shared" si="85"/>
        <v>0</v>
      </c>
      <c r="AJ219" s="362" t="str">
        <f t="shared" si="86"/>
        <v/>
      </c>
      <c r="AK219" s="108">
        <f t="shared" si="87"/>
        <v>0</v>
      </c>
      <c r="AL219" s="121">
        <f t="shared" si="88"/>
        <v>0</v>
      </c>
      <c r="AM219" s="121" t="str">
        <f t="shared" si="89"/>
        <v/>
      </c>
      <c r="AN219" s="121" t="str">
        <f t="shared" si="90"/>
        <v/>
      </c>
      <c r="AO219" s="108"/>
      <c r="AP219" s="104"/>
      <c r="AQ219" s="104"/>
      <c r="AR219" s="104"/>
      <c r="AS219" s="54"/>
      <c r="AT219" s="54"/>
      <c r="AU219" s="60" t="str">
        <f t="shared" si="91"/>
        <v/>
      </c>
      <c r="AV219" s="123">
        <f t="shared" si="92"/>
        <v>0</v>
      </c>
      <c r="AW219" s="54"/>
      <c r="AX219" s="54"/>
      <c r="BA219">
        <f t="array" ref="BA219">1</f>
        <v>1</v>
      </c>
      <c r="BB219" s="643"/>
      <c r="BC219" s="643"/>
      <c r="BD219" s="643"/>
      <c r="BE219" s="643"/>
      <c r="BF219" s="574"/>
      <c r="BG219" s="574"/>
      <c r="BH219" s="574"/>
      <c r="BI219" s="574"/>
      <c r="BJ219" s="574"/>
      <c r="BK219" s="574"/>
      <c r="BL219" s="574"/>
      <c r="BM219" s="574"/>
      <c r="BN219" s="574"/>
      <c r="BO219" s="574"/>
      <c r="BP219" s="574"/>
      <c r="BQ219" s="574"/>
      <c r="BR219" s="574"/>
      <c r="BS219" s="574"/>
      <c r="BT219" s="574"/>
      <c r="BU219" s="574"/>
      <c r="BV219" s="574"/>
      <c r="BW219" s="574"/>
      <c r="BX219" s="574"/>
      <c r="BY219" s="574"/>
      <c r="BZ219" s="574"/>
      <c r="CA219" s="574"/>
      <c r="CB219" s="574"/>
      <c r="CC219" s="574"/>
      <c r="CD219" s="574"/>
      <c r="CE219" s="574"/>
      <c r="CF219" s="574"/>
      <c r="CG219" s="574"/>
      <c r="CH219" s="574"/>
      <c r="CI219" s="574"/>
      <c r="CJ219" s="574"/>
    </row>
    <row r="220" spans="1:88" ht="36.75" customHeight="1">
      <c r="A220" s="746"/>
      <c r="B220">
        <f t="shared" si="75"/>
        <v>0</v>
      </c>
      <c r="C220" s="245"/>
      <c r="D220" s="245"/>
      <c r="E220" s="246"/>
      <c r="F220" s="246"/>
      <c r="G220" s="299"/>
      <c r="H220" s="299"/>
      <c r="I220" s="246"/>
      <c r="J220" s="247"/>
      <c r="K220" s="654"/>
      <c r="L220" s="654"/>
      <c r="M220" s="654"/>
      <c r="N220" s="655"/>
      <c r="O220" s="500"/>
      <c r="P220" s="500"/>
      <c r="Q220" s="116" t="str">
        <f>IF(ISERROR(VLOOKUP(O220,'GRADE CONVERSION'!$K$71:$L$88,2,FALSE)),"",VLOOKUP(O220,'GRADE CONVERSION'!$K$71:$L$88,2,FALSE))</f>
        <v/>
      </c>
      <c r="R220" s="641"/>
      <c r="S220" s="246"/>
      <c r="T220" s="641"/>
      <c r="U220" s="507" t="str">
        <f t="shared" si="74"/>
        <v/>
      </c>
      <c r="V220" s="641"/>
      <c r="W220" s="649"/>
      <c r="Y220" s="227">
        <f t="shared" si="76"/>
        <v>0</v>
      </c>
      <c r="Z220" s="95">
        <f t="shared" si="77"/>
        <v>0</v>
      </c>
      <c r="AA220" s="26" t="str">
        <f t="shared" si="78"/>
        <v/>
      </c>
      <c r="AB220" s="117">
        <f t="shared" si="79"/>
        <v>0</v>
      </c>
      <c r="AC220" s="96">
        <f t="shared" si="80"/>
        <v>0</v>
      </c>
      <c r="AD220" s="118" t="str">
        <f t="shared" si="81"/>
        <v>COMPLETE</v>
      </c>
      <c r="AE220" s="119" t="str">
        <f t="shared" si="82"/>
        <v/>
      </c>
      <c r="AF220" s="119" t="str">
        <f>IF(OR(ISERROR(VLOOKUP(L220,'GRADE CONVERSION'!$K$38:$N$55,4,FALSE)*AG220), ISBLANK(L220)), "", VLOOKUP(L220,'GRADE CONVERSION'!$K$38:$N$55,4,FALSE)*AG220)</f>
        <v/>
      </c>
      <c r="AG220" s="119">
        <f t="shared" si="83"/>
        <v>0</v>
      </c>
      <c r="AH220" s="120">
        <f t="shared" si="84"/>
        <v>0</v>
      </c>
      <c r="AI220" s="120">
        <f t="shared" si="85"/>
        <v>0</v>
      </c>
      <c r="AJ220" s="362" t="str">
        <f t="shared" si="86"/>
        <v/>
      </c>
      <c r="AK220" s="108">
        <f t="shared" si="87"/>
        <v>0</v>
      </c>
      <c r="AL220" s="121">
        <f t="shared" si="88"/>
        <v>0</v>
      </c>
      <c r="AM220" s="121" t="str">
        <f t="shared" si="89"/>
        <v/>
      </c>
      <c r="AN220" s="121" t="str">
        <f t="shared" si="90"/>
        <v/>
      </c>
      <c r="AO220" s="108"/>
      <c r="AP220" s="104"/>
      <c r="AQ220" s="104"/>
      <c r="AR220" s="104"/>
      <c r="AS220" s="54"/>
      <c r="AT220" s="54"/>
      <c r="AU220" s="60" t="str">
        <f t="shared" si="91"/>
        <v/>
      </c>
      <c r="AV220" s="123">
        <f t="shared" si="92"/>
        <v>0</v>
      </c>
      <c r="AW220" s="54"/>
      <c r="AX220" s="54"/>
      <c r="BA220">
        <f t="array" ref="BA220">1</f>
        <v>1</v>
      </c>
      <c r="BB220" s="643"/>
      <c r="BC220" s="643"/>
      <c r="BD220" s="643"/>
      <c r="BE220" s="643"/>
      <c r="BF220" s="574"/>
      <c r="BG220" s="574"/>
      <c r="BH220" s="574"/>
      <c r="BI220" s="574"/>
      <c r="BJ220" s="574"/>
      <c r="BK220" s="574"/>
      <c r="BL220" s="574"/>
      <c r="BM220" s="574"/>
      <c r="BN220" s="574"/>
      <c r="BO220" s="574"/>
      <c r="BP220" s="574"/>
      <c r="BQ220" s="574"/>
      <c r="BR220" s="574"/>
      <c r="BS220" s="574"/>
      <c r="BT220" s="574"/>
      <c r="BU220" s="574"/>
      <c r="BV220" s="574"/>
      <c r="BW220" s="574"/>
      <c r="BX220" s="574"/>
      <c r="BY220" s="574"/>
      <c r="BZ220" s="574"/>
      <c r="CA220" s="574"/>
      <c r="CB220" s="574"/>
      <c r="CC220" s="574"/>
      <c r="CD220" s="574"/>
      <c r="CE220" s="574"/>
      <c r="CF220" s="574"/>
      <c r="CG220" s="574"/>
      <c r="CH220" s="574"/>
      <c r="CI220" s="574"/>
      <c r="CJ220" s="574"/>
    </row>
    <row r="221" spans="1:88" ht="36.75" customHeight="1">
      <c r="A221" s="746"/>
      <c r="B221">
        <f t="shared" si="75"/>
        <v>0</v>
      </c>
      <c r="C221" s="245"/>
      <c r="D221" s="245"/>
      <c r="E221" s="246"/>
      <c r="F221" s="246"/>
      <c r="G221" s="299"/>
      <c r="H221" s="299"/>
      <c r="I221" s="246"/>
      <c r="J221" s="247"/>
      <c r="K221" s="654"/>
      <c r="L221" s="654"/>
      <c r="M221" s="654"/>
      <c r="N221" s="655"/>
      <c r="O221" s="500"/>
      <c r="P221" s="500"/>
      <c r="Q221" s="116" t="str">
        <f>IF(ISERROR(VLOOKUP(O221,'GRADE CONVERSION'!$K$71:$L$88,2,FALSE)),"",VLOOKUP(O221,'GRADE CONVERSION'!$K$71:$L$88,2,FALSE))</f>
        <v/>
      </c>
      <c r="R221" s="641"/>
      <c r="S221" s="246"/>
      <c r="T221" s="641"/>
      <c r="U221" s="507" t="str">
        <f t="shared" si="74"/>
        <v/>
      </c>
      <c r="V221" s="641"/>
      <c r="W221" s="649"/>
      <c r="Y221" s="227">
        <f t="shared" si="76"/>
        <v>0</v>
      </c>
      <c r="Z221" s="95">
        <f t="shared" si="77"/>
        <v>0</v>
      </c>
      <c r="AA221" s="26" t="str">
        <f t="shared" si="78"/>
        <v/>
      </c>
      <c r="AB221" s="117">
        <f t="shared" si="79"/>
        <v>0</v>
      </c>
      <c r="AC221" s="96">
        <f t="shared" si="80"/>
        <v>0</v>
      </c>
      <c r="AD221" s="118" t="str">
        <f t="shared" si="81"/>
        <v>COMPLETE</v>
      </c>
      <c r="AE221" s="119" t="str">
        <f t="shared" si="82"/>
        <v/>
      </c>
      <c r="AF221" s="119" t="str">
        <f>IF(OR(ISERROR(VLOOKUP(L221,'GRADE CONVERSION'!$K$38:$N$55,4,FALSE)*AG221), ISBLANK(L221)), "", VLOOKUP(L221,'GRADE CONVERSION'!$K$38:$N$55,4,FALSE)*AG221)</f>
        <v/>
      </c>
      <c r="AG221" s="119">
        <f t="shared" si="83"/>
        <v>0</v>
      </c>
      <c r="AH221" s="120">
        <f t="shared" si="84"/>
        <v>0</v>
      </c>
      <c r="AI221" s="120">
        <f t="shared" si="85"/>
        <v>0</v>
      </c>
      <c r="AJ221" s="362" t="str">
        <f t="shared" si="86"/>
        <v/>
      </c>
      <c r="AK221" s="108">
        <f t="shared" si="87"/>
        <v>0</v>
      </c>
      <c r="AL221" s="121">
        <f t="shared" si="88"/>
        <v>0</v>
      </c>
      <c r="AM221" s="121" t="str">
        <f t="shared" si="89"/>
        <v/>
      </c>
      <c r="AN221" s="121" t="str">
        <f t="shared" si="90"/>
        <v/>
      </c>
      <c r="AO221" s="108"/>
      <c r="AP221" s="104"/>
      <c r="AQ221" s="104"/>
      <c r="AR221" s="104"/>
      <c r="AS221" s="54"/>
      <c r="AT221" s="54"/>
      <c r="AU221" s="60" t="str">
        <f t="shared" si="91"/>
        <v/>
      </c>
      <c r="AV221" s="123">
        <f t="shared" si="92"/>
        <v>0</v>
      </c>
      <c r="AW221" s="54"/>
      <c r="AX221" s="54"/>
      <c r="BA221">
        <f t="array" ref="BA221">1</f>
        <v>1</v>
      </c>
      <c r="BB221" s="643"/>
      <c r="BC221" s="643"/>
      <c r="BD221" s="643"/>
      <c r="BE221" s="643"/>
      <c r="BF221" s="574"/>
      <c r="BG221" s="574"/>
      <c r="BH221" s="574"/>
      <c r="BI221" s="574"/>
      <c r="BJ221" s="574"/>
      <c r="BK221" s="574"/>
      <c r="BL221" s="574"/>
      <c r="BM221" s="574"/>
      <c r="BN221" s="574"/>
      <c r="BO221" s="574"/>
      <c r="BP221" s="574"/>
      <c r="BQ221" s="574"/>
      <c r="BR221" s="574"/>
      <c r="BS221" s="574"/>
      <c r="BT221" s="574"/>
      <c r="BU221" s="574"/>
      <c r="BV221" s="574"/>
      <c r="BW221" s="574"/>
      <c r="BX221" s="574"/>
      <c r="BY221" s="574"/>
      <c r="BZ221" s="574"/>
      <c r="CA221" s="574"/>
      <c r="CB221" s="574"/>
      <c r="CC221" s="574"/>
      <c r="CD221" s="574"/>
      <c r="CE221" s="574"/>
      <c r="CF221" s="574"/>
      <c r="CG221" s="574"/>
      <c r="CH221" s="574"/>
      <c r="CI221" s="574"/>
      <c r="CJ221" s="574"/>
    </row>
    <row r="222" spans="1:88" ht="36.75" customHeight="1">
      <c r="A222" s="746"/>
      <c r="B222">
        <f t="shared" si="75"/>
        <v>0</v>
      </c>
      <c r="C222" s="245"/>
      <c r="D222" s="245"/>
      <c r="E222" s="246"/>
      <c r="F222" s="246"/>
      <c r="G222" s="299"/>
      <c r="H222" s="299"/>
      <c r="I222" s="246"/>
      <c r="J222" s="247"/>
      <c r="K222" s="654"/>
      <c r="L222" s="654"/>
      <c r="M222" s="654"/>
      <c r="N222" s="655"/>
      <c r="O222" s="500"/>
      <c r="P222" s="500"/>
      <c r="Q222" s="116" t="str">
        <f>IF(ISERROR(VLOOKUP(O222,'GRADE CONVERSION'!$K$71:$L$88,2,FALSE)),"",VLOOKUP(O222,'GRADE CONVERSION'!$K$71:$L$88,2,FALSE))</f>
        <v/>
      </c>
      <c r="R222" s="641"/>
      <c r="S222" s="246"/>
      <c r="T222" s="641"/>
      <c r="U222" s="507" t="str">
        <f t="shared" si="74"/>
        <v/>
      </c>
      <c r="V222" s="641"/>
      <c r="W222" s="649"/>
      <c r="Y222" s="227">
        <f t="shared" si="76"/>
        <v>0</v>
      </c>
      <c r="Z222" s="95">
        <f t="shared" si="77"/>
        <v>0</v>
      </c>
      <c r="AA222" s="26" t="str">
        <f t="shared" si="78"/>
        <v/>
      </c>
      <c r="AB222" s="117">
        <f t="shared" si="79"/>
        <v>0</v>
      </c>
      <c r="AC222" s="96">
        <f t="shared" si="80"/>
        <v>0</v>
      </c>
      <c r="AD222" s="118" t="str">
        <f t="shared" si="81"/>
        <v>COMPLETE</v>
      </c>
      <c r="AE222" s="119" t="str">
        <f t="shared" si="82"/>
        <v/>
      </c>
      <c r="AF222" s="119" t="str">
        <f>IF(OR(ISERROR(VLOOKUP(L222,'GRADE CONVERSION'!$K$38:$N$55,4,FALSE)*AG222), ISBLANK(L222)), "", VLOOKUP(L222,'GRADE CONVERSION'!$K$38:$N$55,4,FALSE)*AG222)</f>
        <v/>
      </c>
      <c r="AG222" s="119">
        <f t="shared" si="83"/>
        <v>0</v>
      </c>
      <c r="AH222" s="120">
        <f t="shared" si="84"/>
        <v>0</v>
      </c>
      <c r="AI222" s="120">
        <f t="shared" si="85"/>
        <v>0</v>
      </c>
      <c r="AJ222" s="362" t="str">
        <f t="shared" si="86"/>
        <v/>
      </c>
      <c r="AK222" s="108">
        <f t="shared" si="87"/>
        <v>0</v>
      </c>
      <c r="AL222" s="121">
        <f t="shared" si="88"/>
        <v>0</v>
      </c>
      <c r="AM222" s="121" t="str">
        <f t="shared" si="89"/>
        <v/>
      </c>
      <c r="AN222" s="121" t="str">
        <f t="shared" si="90"/>
        <v/>
      </c>
      <c r="AO222" s="108"/>
      <c r="AP222" s="104"/>
      <c r="AQ222" s="104"/>
      <c r="AR222" s="104"/>
      <c r="AS222" s="54"/>
      <c r="AT222" s="54"/>
      <c r="AU222" s="60" t="str">
        <f t="shared" si="91"/>
        <v/>
      </c>
      <c r="AV222" s="123">
        <f t="shared" si="92"/>
        <v>0</v>
      </c>
      <c r="AW222" s="54"/>
      <c r="AX222" s="54"/>
      <c r="BA222">
        <f t="array" ref="BA222">1</f>
        <v>1</v>
      </c>
      <c r="BB222" s="643"/>
      <c r="BC222" s="643"/>
      <c r="BD222" s="643"/>
      <c r="BE222" s="643"/>
      <c r="BF222" s="574"/>
      <c r="BG222" s="574"/>
      <c r="BH222" s="574"/>
      <c r="BI222" s="574"/>
      <c r="BJ222" s="574"/>
      <c r="BK222" s="574"/>
      <c r="BL222" s="574"/>
      <c r="BM222" s="574"/>
      <c r="BN222" s="574"/>
      <c r="BO222" s="574"/>
      <c r="BP222" s="574"/>
      <c r="BQ222" s="574"/>
      <c r="BR222" s="574"/>
      <c r="BS222" s="574"/>
      <c r="BT222" s="574"/>
      <c r="BU222" s="574"/>
      <c r="BV222" s="574"/>
      <c r="BW222" s="574"/>
      <c r="BX222" s="574"/>
      <c r="BY222" s="574"/>
      <c r="BZ222" s="574"/>
      <c r="CA222" s="574"/>
      <c r="CB222" s="574"/>
      <c r="CC222" s="574"/>
      <c r="CD222" s="574"/>
      <c r="CE222" s="574"/>
      <c r="CF222" s="574"/>
      <c r="CG222" s="574"/>
      <c r="CH222" s="574"/>
      <c r="CI222" s="574"/>
      <c r="CJ222" s="574"/>
    </row>
    <row r="223" spans="1:88" ht="36.75" customHeight="1">
      <c r="A223" s="746"/>
      <c r="B223">
        <f t="shared" si="75"/>
        <v>0</v>
      </c>
      <c r="C223" s="245"/>
      <c r="D223" s="245"/>
      <c r="E223" s="246"/>
      <c r="F223" s="246"/>
      <c r="G223" s="299"/>
      <c r="H223" s="299"/>
      <c r="I223" s="246"/>
      <c r="J223" s="247"/>
      <c r="K223" s="654"/>
      <c r="L223" s="654"/>
      <c r="M223" s="654"/>
      <c r="N223" s="655"/>
      <c r="O223" s="500"/>
      <c r="P223" s="500"/>
      <c r="Q223" s="116" t="str">
        <f>IF(ISERROR(VLOOKUP(O223,'GRADE CONVERSION'!$K$71:$L$88,2,FALSE)),"",VLOOKUP(O223,'GRADE CONVERSION'!$K$71:$L$88,2,FALSE))</f>
        <v/>
      </c>
      <c r="R223" s="641"/>
      <c r="S223" s="246"/>
      <c r="T223" s="641"/>
      <c r="U223" s="507" t="str">
        <f t="shared" si="74"/>
        <v/>
      </c>
      <c r="V223" s="641"/>
      <c r="W223" s="649"/>
      <c r="Y223" s="227">
        <f t="shared" si="76"/>
        <v>0</v>
      </c>
      <c r="Z223" s="95">
        <f t="shared" si="77"/>
        <v>0</v>
      </c>
      <c r="AA223" s="26" t="str">
        <f t="shared" si="78"/>
        <v/>
      </c>
      <c r="AB223" s="117">
        <f t="shared" si="79"/>
        <v>0</v>
      </c>
      <c r="AC223" s="96">
        <f t="shared" si="80"/>
        <v>0</v>
      </c>
      <c r="AD223" s="118" t="str">
        <f t="shared" si="81"/>
        <v>COMPLETE</v>
      </c>
      <c r="AE223" s="119" t="str">
        <f t="shared" si="82"/>
        <v/>
      </c>
      <c r="AF223" s="119" t="str">
        <f>IF(OR(ISERROR(VLOOKUP(L223,'GRADE CONVERSION'!$K$38:$N$55,4,FALSE)*AG223), ISBLANK(L223)), "", VLOOKUP(L223,'GRADE CONVERSION'!$K$38:$N$55,4,FALSE)*AG223)</f>
        <v/>
      </c>
      <c r="AG223" s="119">
        <f t="shared" si="83"/>
        <v>0</v>
      </c>
      <c r="AH223" s="120">
        <f t="shared" si="84"/>
        <v>0</v>
      </c>
      <c r="AI223" s="120">
        <f t="shared" si="85"/>
        <v>0</v>
      </c>
      <c r="AJ223" s="362" t="str">
        <f t="shared" si="86"/>
        <v/>
      </c>
      <c r="AK223" s="108">
        <f t="shared" si="87"/>
        <v>0</v>
      </c>
      <c r="AL223" s="121">
        <f t="shared" si="88"/>
        <v>0</v>
      </c>
      <c r="AM223" s="121" t="str">
        <f t="shared" si="89"/>
        <v/>
      </c>
      <c r="AN223" s="121" t="str">
        <f t="shared" si="90"/>
        <v/>
      </c>
      <c r="AO223" s="108"/>
      <c r="AP223" s="104"/>
      <c r="AQ223" s="104"/>
      <c r="AR223" s="104"/>
      <c r="AS223" s="54"/>
      <c r="AT223" s="54"/>
      <c r="AU223" s="60" t="str">
        <f t="shared" si="91"/>
        <v/>
      </c>
      <c r="AV223" s="123">
        <f t="shared" si="92"/>
        <v>0</v>
      </c>
      <c r="AW223" s="54"/>
      <c r="AX223" s="54"/>
      <c r="BA223">
        <f t="array" ref="BA223">1</f>
        <v>1</v>
      </c>
      <c r="BB223" s="643"/>
      <c r="BC223" s="643"/>
      <c r="BD223" s="643"/>
      <c r="BE223" s="643"/>
      <c r="BF223" s="574"/>
      <c r="BG223" s="574"/>
      <c r="BH223" s="574"/>
      <c r="BI223" s="574"/>
      <c r="BJ223" s="574"/>
      <c r="BK223" s="574"/>
      <c r="BL223" s="574"/>
      <c r="BM223" s="574"/>
      <c r="BN223" s="574"/>
      <c r="BO223" s="574"/>
      <c r="BP223" s="574"/>
      <c r="BQ223" s="574"/>
      <c r="BR223" s="574"/>
      <c r="BS223" s="574"/>
      <c r="BT223" s="574"/>
      <c r="BU223" s="574"/>
      <c r="BV223" s="574"/>
      <c r="BW223" s="574"/>
      <c r="BX223" s="574"/>
      <c r="BY223" s="574"/>
      <c r="BZ223" s="574"/>
      <c r="CA223" s="574"/>
      <c r="CB223" s="574"/>
      <c r="CC223" s="574"/>
      <c r="CD223" s="574"/>
      <c r="CE223" s="574"/>
      <c r="CF223" s="574"/>
      <c r="CG223" s="574"/>
      <c r="CH223" s="574"/>
      <c r="CI223" s="574"/>
      <c r="CJ223" s="574"/>
    </row>
    <row r="224" spans="1:88" ht="36.75" customHeight="1">
      <c r="A224" s="746"/>
      <c r="B224">
        <f t="shared" si="75"/>
        <v>0</v>
      </c>
      <c r="C224" s="245"/>
      <c r="D224" s="245"/>
      <c r="E224" s="246"/>
      <c r="F224" s="246"/>
      <c r="G224" s="299"/>
      <c r="H224" s="299"/>
      <c r="I224" s="246"/>
      <c r="J224" s="247"/>
      <c r="K224" s="654"/>
      <c r="L224" s="654"/>
      <c r="M224" s="654"/>
      <c r="N224" s="655"/>
      <c r="O224" s="500"/>
      <c r="P224" s="500"/>
      <c r="Q224" s="116" t="str">
        <f>IF(ISERROR(VLOOKUP(O224,'GRADE CONVERSION'!$K$71:$L$88,2,FALSE)),"",VLOOKUP(O224,'GRADE CONVERSION'!$K$71:$L$88,2,FALSE))</f>
        <v/>
      </c>
      <c r="R224" s="641"/>
      <c r="S224" s="246"/>
      <c r="T224" s="641"/>
      <c r="U224" s="507" t="str">
        <f t="shared" si="74"/>
        <v/>
      </c>
      <c r="V224" s="641"/>
      <c r="W224" s="649"/>
      <c r="Y224" s="227">
        <f t="shared" si="76"/>
        <v>0</v>
      </c>
      <c r="Z224" s="95">
        <f t="shared" si="77"/>
        <v>0</v>
      </c>
      <c r="AA224" s="26" t="str">
        <f t="shared" si="78"/>
        <v/>
      </c>
      <c r="AB224" s="117">
        <f t="shared" si="79"/>
        <v>0</v>
      </c>
      <c r="AC224" s="96">
        <f t="shared" si="80"/>
        <v>0</v>
      </c>
      <c r="AD224" s="118" t="str">
        <f t="shared" si="81"/>
        <v>COMPLETE</v>
      </c>
      <c r="AE224" s="119" t="str">
        <f t="shared" si="82"/>
        <v/>
      </c>
      <c r="AF224" s="119" t="str">
        <f>IF(OR(ISERROR(VLOOKUP(L224,'GRADE CONVERSION'!$K$38:$N$55,4,FALSE)*AG224), ISBLANK(L224)), "", VLOOKUP(L224,'GRADE CONVERSION'!$K$38:$N$55,4,FALSE)*AG224)</f>
        <v/>
      </c>
      <c r="AG224" s="119">
        <f t="shared" si="83"/>
        <v>0</v>
      </c>
      <c r="AH224" s="120">
        <f t="shared" si="84"/>
        <v>0</v>
      </c>
      <c r="AI224" s="120">
        <f t="shared" si="85"/>
        <v>0</v>
      </c>
      <c r="AJ224" s="362" t="str">
        <f t="shared" si="86"/>
        <v/>
      </c>
      <c r="AK224" s="108">
        <f t="shared" si="87"/>
        <v>0</v>
      </c>
      <c r="AL224" s="121">
        <f t="shared" si="88"/>
        <v>0</v>
      </c>
      <c r="AM224" s="121" t="str">
        <f t="shared" si="89"/>
        <v/>
      </c>
      <c r="AN224" s="121" t="str">
        <f t="shared" si="90"/>
        <v/>
      </c>
      <c r="AO224" s="108"/>
      <c r="AP224" s="104"/>
      <c r="AQ224" s="104"/>
      <c r="AR224" s="104"/>
      <c r="AS224" s="54"/>
      <c r="AT224" s="54"/>
      <c r="AU224" s="60" t="str">
        <f t="shared" si="91"/>
        <v/>
      </c>
      <c r="AV224" s="123">
        <f t="shared" si="92"/>
        <v>0</v>
      </c>
      <c r="AW224" s="54"/>
      <c r="AX224" s="54"/>
      <c r="BA224">
        <f t="array" ref="BA224">1</f>
        <v>1</v>
      </c>
      <c r="BB224" s="643"/>
      <c r="BC224" s="643"/>
      <c r="BD224" s="643"/>
      <c r="BE224" s="643"/>
      <c r="BF224" s="574"/>
      <c r="BG224" s="574"/>
      <c r="BH224" s="574"/>
      <c r="BI224" s="574"/>
      <c r="BJ224" s="574"/>
      <c r="BK224" s="574"/>
      <c r="BL224" s="574"/>
      <c r="BM224" s="574"/>
      <c r="BN224" s="574"/>
      <c r="BO224" s="574"/>
      <c r="BP224" s="574"/>
      <c r="BQ224" s="574"/>
      <c r="BR224" s="574"/>
      <c r="BS224" s="574"/>
      <c r="BT224" s="574"/>
      <c r="BU224" s="574"/>
      <c r="BV224" s="574"/>
      <c r="BW224" s="574"/>
      <c r="BX224" s="574"/>
      <c r="BY224" s="574"/>
      <c r="BZ224" s="574"/>
      <c r="CA224" s="574"/>
      <c r="CB224" s="574"/>
      <c r="CC224" s="574"/>
      <c r="CD224" s="574"/>
      <c r="CE224" s="574"/>
      <c r="CF224" s="574"/>
      <c r="CG224" s="574"/>
      <c r="CH224" s="574"/>
      <c r="CI224" s="574"/>
      <c r="CJ224" s="574"/>
    </row>
    <row r="225" spans="1:88" ht="36.75" customHeight="1">
      <c r="A225" s="746"/>
      <c r="B225">
        <f t="shared" si="75"/>
        <v>0</v>
      </c>
      <c r="C225" s="245"/>
      <c r="D225" s="245"/>
      <c r="E225" s="246"/>
      <c r="F225" s="246"/>
      <c r="G225" s="299"/>
      <c r="H225" s="299"/>
      <c r="I225" s="246"/>
      <c r="J225" s="247"/>
      <c r="K225" s="654"/>
      <c r="L225" s="654"/>
      <c r="M225" s="654"/>
      <c r="N225" s="655"/>
      <c r="O225" s="500"/>
      <c r="P225" s="500"/>
      <c r="Q225" s="116" t="str">
        <f>IF(ISERROR(VLOOKUP(O225,'GRADE CONVERSION'!$K$71:$L$88,2,FALSE)),"",VLOOKUP(O225,'GRADE CONVERSION'!$K$71:$L$88,2,FALSE))</f>
        <v/>
      </c>
      <c r="R225" s="641"/>
      <c r="S225" s="246"/>
      <c r="T225" s="641"/>
      <c r="U225" s="507" t="str">
        <f t="shared" si="74"/>
        <v/>
      </c>
      <c r="V225" s="641"/>
      <c r="W225" s="649"/>
      <c r="Y225" s="227">
        <f t="shared" si="76"/>
        <v>0</v>
      </c>
      <c r="Z225" s="95">
        <f t="shared" si="77"/>
        <v>0</v>
      </c>
      <c r="AA225" s="26" t="str">
        <f t="shared" si="78"/>
        <v/>
      </c>
      <c r="AB225" s="117">
        <f t="shared" si="79"/>
        <v>0</v>
      </c>
      <c r="AC225" s="96">
        <f t="shared" si="80"/>
        <v>0</v>
      </c>
      <c r="AD225" s="118" t="str">
        <f t="shared" si="81"/>
        <v>COMPLETE</v>
      </c>
      <c r="AE225" s="119" t="str">
        <f t="shared" si="82"/>
        <v/>
      </c>
      <c r="AF225" s="119" t="str">
        <f>IF(OR(ISERROR(VLOOKUP(L225,'GRADE CONVERSION'!$K$38:$N$55,4,FALSE)*AG225), ISBLANK(L225)), "", VLOOKUP(L225,'GRADE CONVERSION'!$K$38:$N$55,4,FALSE)*AG225)</f>
        <v/>
      </c>
      <c r="AG225" s="119">
        <f t="shared" si="83"/>
        <v>0</v>
      </c>
      <c r="AH225" s="120">
        <f t="shared" si="84"/>
        <v>0</v>
      </c>
      <c r="AI225" s="120">
        <f t="shared" si="85"/>
        <v>0</v>
      </c>
      <c r="AJ225" s="362" t="str">
        <f t="shared" si="86"/>
        <v/>
      </c>
      <c r="AK225" s="108">
        <f t="shared" si="87"/>
        <v>0</v>
      </c>
      <c r="AL225" s="121">
        <f t="shared" si="88"/>
        <v>0</v>
      </c>
      <c r="AM225" s="121" t="str">
        <f t="shared" si="89"/>
        <v/>
      </c>
      <c r="AN225" s="121" t="str">
        <f t="shared" si="90"/>
        <v/>
      </c>
      <c r="AO225" s="108"/>
      <c r="AP225" s="104"/>
      <c r="AQ225" s="104"/>
      <c r="AR225" s="104"/>
      <c r="AS225" s="54"/>
      <c r="AT225" s="54"/>
      <c r="AU225" s="60" t="str">
        <f t="shared" si="91"/>
        <v/>
      </c>
      <c r="AV225" s="123">
        <f t="shared" si="92"/>
        <v>0</v>
      </c>
      <c r="AW225" s="54"/>
      <c r="AX225" s="54"/>
      <c r="BA225">
        <f t="array" ref="BA225">1</f>
        <v>1</v>
      </c>
      <c r="BB225" s="643"/>
      <c r="BC225" s="643"/>
      <c r="BD225" s="643"/>
      <c r="BE225" s="643"/>
      <c r="BF225" s="574"/>
      <c r="BG225" s="574"/>
      <c r="BH225" s="574"/>
      <c r="BI225" s="574"/>
      <c r="BJ225" s="574"/>
      <c r="BK225" s="574"/>
      <c r="BL225" s="574"/>
      <c r="BM225" s="574"/>
      <c r="BN225" s="574"/>
      <c r="BO225" s="574"/>
      <c r="BP225" s="574"/>
      <c r="BQ225" s="574"/>
      <c r="BR225" s="574"/>
      <c r="BS225" s="574"/>
      <c r="BT225" s="574"/>
      <c r="BU225" s="574"/>
      <c r="BV225" s="574"/>
      <c r="BW225" s="574"/>
      <c r="BX225" s="574"/>
      <c r="BY225" s="574"/>
      <c r="BZ225" s="574"/>
      <c r="CA225" s="574"/>
      <c r="CB225" s="574"/>
      <c r="CC225" s="574"/>
      <c r="CD225" s="574"/>
      <c r="CE225" s="574"/>
      <c r="CF225" s="574"/>
      <c r="CG225" s="574"/>
      <c r="CH225" s="574"/>
      <c r="CI225" s="574"/>
      <c r="CJ225" s="574"/>
    </row>
    <row r="226" spans="1:88" ht="36.75" customHeight="1">
      <c r="A226" s="746"/>
      <c r="B226">
        <f t="shared" si="75"/>
        <v>0</v>
      </c>
      <c r="C226" s="245"/>
      <c r="D226" s="245"/>
      <c r="E226" s="246"/>
      <c r="F226" s="246"/>
      <c r="G226" s="299"/>
      <c r="H226" s="299"/>
      <c r="I226" s="246"/>
      <c r="J226" s="247"/>
      <c r="K226" s="654"/>
      <c r="L226" s="654"/>
      <c r="M226" s="654"/>
      <c r="N226" s="655"/>
      <c r="O226" s="500"/>
      <c r="P226" s="500"/>
      <c r="Q226" s="116" t="str">
        <f>IF(ISERROR(VLOOKUP(O226,'GRADE CONVERSION'!$K$71:$L$88,2,FALSE)),"",VLOOKUP(O226,'GRADE CONVERSION'!$K$71:$L$88,2,FALSE))</f>
        <v/>
      </c>
      <c r="R226" s="641"/>
      <c r="S226" s="246"/>
      <c r="T226" s="641"/>
      <c r="U226" s="507" t="str">
        <f t="shared" si="74"/>
        <v/>
      </c>
      <c r="V226" s="641"/>
      <c r="W226" s="649"/>
      <c r="Y226" s="227">
        <f t="shared" si="76"/>
        <v>0</v>
      </c>
      <c r="Z226" s="95">
        <f t="shared" si="77"/>
        <v>0</v>
      </c>
      <c r="AA226" s="26" t="str">
        <f t="shared" si="78"/>
        <v/>
      </c>
      <c r="AB226" s="117">
        <f t="shared" si="79"/>
        <v>0</v>
      </c>
      <c r="AC226" s="96">
        <f t="shared" si="80"/>
        <v>0</v>
      </c>
      <c r="AD226" s="118" t="str">
        <f t="shared" si="81"/>
        <v>COMPLETE</v>
      </c>
      <c r="AE226" s="119" t="str">
        <f t="shared" si="82"/>
        <v/>
      </c>
      <c r="AF226" s="119" t="str">
        <f>IF(OR(ISERROR(VLOOKUP(L226,'GRADE CONVERSION'!$K$38:$N$55,4,FALSE)*AG226), ISBLANK(L226)), "", VLOOKUP(L226,'GRADE CONVERSION'!$K$38:$N$55,4,FALSE)*AG226)</f>
        <v/>
      </c>
      <c r="AG226" s="119">
        <f t="shared" si="83"/>
        <v>0</v>
      </c>
      <c r="AH226" s="120">
        <f t="shared" si="84"/>
        <v>0</v>
      </c>
      <c r="AI226" s="120">
        <f t="shared" si="85"/>
        <v>0</v>
      </c>
      <c r="AJ226" s="362" t="str">
        <f t="shared" si="86"/>
        <v/>
      </c>
      <c r="AK226" s="108">
        <f t="shared" si="87"/>
        <v>0</v>
      </c>
      <c r="AL226" s="121">
        <f t="shared" si="88"/>
        <v>0</v>
      </c>
      <c r="AM226" s="121" t="str">
        <f t="shared" si="89"/>
        <v/>
      </c>
      <c r="AN226" s="121" t="str">
        <f t="shared" si="90"/>
        <v/>
      </c>
      <c r="AO226" s="108"/>
      <c r="AP226" s="104"/>
      <c r="AQ226" s="104"/>
      <c r="AR226" s="104"/>
      <c r="AS226" s="54"/>
      <c r="AT226" s="54"/>
      <c r="AU226" s="60" t="str">
        <f t="shared" si="91"/>
        <v/>
      </c>
      <c r="AV226" s="123">
        <f t="shared" si="92"/>
        <v>0</v>
      </c>
      <c r="AW226" s="54"/>
      <c r="AX226" s="54"/>
      <c r="BA226">
        <f t="array" ref="BA226">1</f>
        <v>1</v>
      </c>
      <c r="BB226" s="643"/>
      <c r="BC226" s="643"/>
      <c r="BD226" s="643"/>
      <c r="BE226" s="643"/>
      <c r="BF226" s="574"/>
      <c r="BG226" s="574"/>
      <c r="BH226" s="574"/>
      <c r="BI226" s="574"/>
      <c r="BJ226" s="574"/>
      <c r="BK226" s="574"/>
      <c r="BL226" s="574"/>
      <c r="BM226" s="574"/>
      <c r="BN226" s="574"/>
      <c r="BO226" s="574"/>
      <c r="BP226" s="574"/>
      <c r="BQ226" s="574"/>
      <c r="BR226" s="574"/>
      <c r="BS226" s="574"/>
      <c r="BT226" s="574"/>
      <c r="BU226" s="574"/>
      <c r="BV226" s="574"/>
      <c r="BW226" s="574"/>
      <c r="BX226" s="574"/>
      <c r="BY226" s="574"/>
      <c r="BZ226" s="574"/>
      <c r="CA226" s="574"/>
      <c r="CB226" s="574"/>
      <c r="CC226" s="574"/>
      <c r="CD226" s="574"/>
      <c r="CE226" s="574"/>
      <c r="CF226" s="574"/>
      <c r="CG226" s="574"/>
      <c r="CH226" s="574"/>
      <c r="CI226" s="574"/>
      <c r="CJ226" s="574"/>
    </row>
    <row r="227" spans="1:88" ht="36.75" customHeight="1">
      <c r="A227" s="746"/>
      <c r="B227">
        <f t="shared" si="75"/>
        <v>0</v>
      </c>
      <c r="C227" s="245"/>
      <c r="D227" s="245"/>
      <c r="E227" s="246"/>
      <c r="F227" s="246"/>
      <c r="G227" s="299"/>
      <c r="H227" s="299"/>
      <c r="I227" s="246"/>
      <c r="J227" s="247"/>
      <c r="K227" s="654"/>
      <c r="L227" s="654"/>
      <c r="M227" s="654"/>
      <c r="N227" s="655"/>
      <c r="O227" s="500"/>
      <c r="P227" s="500"/>
      <c r="Q227" s="116" t="str">
        <f>IF(ISERROR(VLOOKUP(O227,'GRADE CONVERSION'!$K$71:$L$88,2,FALSE)),"",VLOOKUP(O227,'GRADE CONVERSION'!$K$71:$L$88,2,FALSE))</f>
        <v/>
      </c>
      <c r="R227" s="641"/>
      <c r="S227" s="246"/>
      <c r="T227" s="641"/>
      <c r="U227" s="507" t="str">
        <f t="shared" si="74"/>
        <v/>
      </c>
      <c r="V227" s="641"/>
      <c r="W227" s="649"/>
      <c r="Y227" s="227">
        <f t="shared" si="76"/>
        <v>0</v>
      </c>
      <c r="Z227" s="95">
        <f t="shared" si="77"/>
        <v>0</v>
      </c>
      <c r="AA227" s="26" t="str">
        <f t="shared" si="78"/>
        <v/>
      </c>
      <c r="AB227" s="117">
        <f t="shared" si="79"/>
        <v>0</v>
      </c>
      <c r="AC227" s="96">
        <f t="shared" si="80"/>
        <v>0</v>
      </c>
      <c r="AD227" s="118" t="str">
        <f t="shared" si="81"/>
        <v>COMPLETE</v>
      </c>
      <c r="AE227" s="119" t="str">
        <f t="shared" si="82"/>
        <v/>
      </c>
      <c r="AF227" s="119" t="str">
        <f>IF(OR(ISERROR(VLOOKUP(L227,'GRADE CONVERSION'!$K$38:$N$55,4,FALSE)*AG227), ISBLANK(L227)), "", VLOOKUP(L227,'GRADE CONVERSION'!$K$38:$N$55,4,FALSE)*AG227)</f>
        <v/>
      </c>
      <c r="AG227" s="119">
        <f t="shared" si="83"/>
        <v>0</v>
      </c>
      <c r="AH227" s="120">
        <f t="shared" si="84"/>
        <v>0</v>
      </c>
      <c r="AI227" s="120">
        <f t="shared" si="85"/>
        <v>0</v>
      </c>
      <c r="AJ227" s="362" t="str">
        <f t="shared" si="86"/>
        <v/>
      </c>
      <c r="AK227" s="108">
        <f t="shared" si="87"/>
        <v>0</v>
      </c>
      <c r="AL227" s="121">
        <f t="shared" si="88"/>
        <v>0</v>
      </c>
      <c r="AM227" s="121" t="str">
        <f t="shared" si="89"/>
        <v/>
      </c>
      <c r="AN227" s="121" t="str">
        <f t="shared" si="90"/>
        <v/>
      </c>
      <c r="AO227" s="108"/>
      <c r="AP227" s="104"/>
      <c r="AQ227" s="104"/>
      <c r="AR227" s="104"/>
      <c r="AS227" s="54"/>
      <c r="AT227" s="54"/>
      <c r="AU227" s="60" t="str">
        <f t="shared" si="91"/>
        <v/>
      </c>
      <c r="AV227" s="123">
        <f t="shared" si="92"/>
        <v>0</v>
      </c>
      <c r="AW227" s="54"/>
      <c r="AX227" s="54"/>
      <c r="BA227">
        <f t="array" ref="BA227">1</f>
        <v>1</v>
      </c>
      <c r="BB227" s="643"/>
      <c r="BC227" s="643"/>
      <c r="BD227" s="643"/>
      <c r="BE227" s="643"/>
      <c r="BF227" s="574"/>
      <c r="BG227" s="574"/>
      <c r="BH227" s="574"/>
      <c r="BI227" s="574"/>
      <c r="BJ227" s="574"/>
      <c r="BK227" s="574"/>
      <c r="BL227" s="574"/>
      <c r="BM227" s="574"/>
      <c r="BN227" s="574"/>
      <c r="BO227" s="574"/>
      <c r="BP227" s="574"/>
      <c r="BQ227" s="574"/>
      <c r="BR227" s="574"/>
      <c r="BS227" s="574"/>
      <c r="BT227" s="574"/>
      <c r="BU227" s="574"/>
      <c r="BV227" s="574"/>
      <c r="BW227" s="574"/>
      <c r="BX227" s="574"/>
      <c r="BY227" s="574"/>
      <c r="BZ227" s="574"/>
      <c r="CA227" s="574"/>
      <c r="CB227" s="574"/>
      <c r="CC227" s="574"/>
      <c r="CD227" s="574"/>
      <c r="CE227" s="574"/>
      <c r="CF227" s="574"/>
      <c r="CG227" s="574"/>
      <c r="CH227" s="574"/>
      <c r="CI227" s="574"/>
      <c r="CJ227" s="574"/>
    </row>
    <row r="228" spans="1:88" ht="36.75" customHeight="1">
      <c r="A228" s="746"/>
      <c r="B228">
        <f t="shared" si="75"/>
        <v>0</v>
      </c>
      <c r="C228" s="245"/>
      <c r="D228" s="245"/>
      <c r="E228" s="246"/>
      <c r="F228" s="246"/>
      <c r="G228" s="299"/>
      <c r="H228" s="299"/>
      <c r="I228" s="246"/>
      <c r="J228" s="247"/>
      <c r="K228" s="654"/>
      <c r="L228" s="654"/>
      <c r="M228" s="654"/>
      <c r="N228" s="655"/>
      <c r="O228" s="500"/>
      <c r="P228" s="500"/>
      <c r="Q228" s="116" t="str">
        <f>IF(ISERROR(VLOOKUP(O228,'GRADE CONVERSION'!$K$71:$L$88,2,FALSE)),"",VLOOKUP(O228,'GRADE CONVERSION'!$K$71:$L$88,2,FALSE))</f>
        <v/>
      </c>
      <c r="R228" s="641"/>
      <c r="S228" s="246"/>
      <c r="T228" s="641"/>
      <c r="U228" s="507" t="str">
        <f t="shared" si="74"/>
        <v/>
      </c>
      <c r="V228" s="641"/>
      <c r="W228" s="649"/>
      <c r="Y228" s="227">
        <f t="shared" si="76"/>
        <v>0</v>
      </c>
      <c r="Z228" s="95">
        <f t="shared" si="77"/>
        <v>0</v>
      </c>
      <c r="AA228" s="26" t="str">
        <f t="shared" si="78"/>
        <v/>
      </c>
      <c r="AB228" s="117">
        <f t="shared" si="79"/>
        <v>0</v>
      </c>
      <c r="AC228" s="96">
        <f t="shared" si="80"/>
        <v>0</v>
      </c>
      <c r="AD228" s="118" t="str">
        <f t="shared" si="81"/>
        <v>COMPLETE</v>
      </c>
      <c r="AE228" s="119" t="str">
        <f t="shared" si="82"/>
        <v/>
      </c>
      <c r="AF228" s="119" t="str">
        <f>IF(OR(ISERROR(VLOOKUP(L228,'GRADE CONVERSION'!$K$38:$N$55,4,FALSE)*AG228), ISBLANK(L228)), "", VLOOKUP(L228,'GRADE CONVERSION'!$K$38:$N$55,4,FALSE)*AG228)</f>
        <v/>
      </c>
      <c r="AG228" s="119">
        <f t="shared" si="83"/>
        <v>0</v>
      </c>
      <c r="AH228" s="120">
        <f t="shared" si="84"/>
        <v>0</v>
      </c>
      <c r="AI228" s="120">
        <f t="shared" si="85"/>
        <v>0</v>
      </c>
      <c r="AJ228" s="362" t="str">
        <f t="shared" si="86"/>
        <v/>
      </c>
      <c r="AK228" s="108">
        <f t="shared" si="87"/>
        <v>0</v>
      </c>
      <c r="AL228" s="121">
        <f t="shared" si="88"/>
        <v>0</v>
      </c>
      <c r="AM228" s="121" t="str">
        <f t="shared" si="89"/>
        <v/>
      </c>
      <c r="AN228" s="121" t="str">
        <f t="shared" si="90"/>
        <v/>
      </c>
      <c r="AO228" s="108"/>
      <c r="AP228" s="104"/>
      <c r="AQ228" s="104"/>
      <c r="AR228" s="104"/>
      <c r="AS228" s="54"/>
      <c r="AT228" s="54"/>
      <c r="AU228" s="60" t="str">
        <f t="shared" si="91"/>
        <v/>
      </c>
      <c r="AV228" s="123">
        <f t="shared" si="92"/>
        <v>0</v>
      </c>
      <c r="AW228" s="54"/>
      <c r="AX228" s="54"/>
      <c r="BA228">
        <f t="array" ref="BA228">1</f>
        <v>1</v>
      </c>
      <c r="BB228" s="643"/>
      <c r="BC228" s="643"/>
      <c r="BD228" s="643"/>
      <c r="BE228" s="643"/>
      <c r="BF228" s="574"/>
      <c r="BG228" s="574"/>
      <c r="BH228" s="574"/>
      <c r="BI228" s="574"/>
      <c r="BJ228" s="574"/>
      <c r="BK228" s="574"/>
      <c r="BL228" s="574"/>
      <c r="BM228" s="574"/>
      <c r="BN228" s="574"/>
      <c r="BO228" s="574"/>
      <c r="BP228" s="574"/>
      <c r="BQ228" s="574"/>
      <c r="BR228" s="574"/>
      <c r="BS228" s="574"/>
      <c r="BT228" s="574"/>
      <c r="BU228" s="574"/>
      <c r="BV228" s="574"/>
      <c r="BW228" s="574"/>
      <c r="BX228" s="574"/>
      <c r="BY228" s="574"/>
      <c r="BZ228" s="574"/>
      <c r="CA228" s="574"/>
      <c r="CB228" s="574"/>
      <c r="CC228" s="574"/>
      <c r="CD228" s="574"/>
      <c r="CE228" s="574"/>
      <c r="CF228" s="574"/>
      <c r="CG228" s="574"/>
      <c r="CH228" s="574"/>
      <c r="CI228" s="574"/>
      <c r="CJ228" s="574"/>
    </row>
    <row r="229" spans="1:88" ht="18">
      <c r="A229" s="746"/>
      <c r="B229">
        <f t="shared" si="75"/>
        <v>0</v>
      </c>
      <c r="C229" s="245"/>
      <c r="D229" s="245"/>
      <c r="E229" s="246"/>
      <c r="F229" s="246"/>
      <c r="G229" s="299"/>
      <c r="H229" s="299"/>
      <c r="I229" s="246"/>
      <c r="J229" s="247"/>
      <c r="K229" s="654"/>
      <c r="L229" s="654"/>
      <c r="M229" s="654"/>
      <c r="N229" s="655"/>
      <c r="O229" s="500"/>
      <c r="P229" s="500"/>
      <c r="Q229" s="116" t="str">
        <f>IF(ISERROR(VLOOKUP(O229,'GRADE CONVERSION'!$K$71:$L$88,2,FALSE)),"",VLOOKUP(O229,'GRADE CONVERSION'!$K$71:$L$88,2,FALSE))</f>
        <v/>
      </c>
      <c r="R229" s="641"/>
      <c r="S229" s="246"/>
      <c r="T229" s="641"/>
      <c r="U229" s="507" t="str">
        <f t="shared" si="74"/>
        <v/>
      </c>
      <c r="V229" s="641"/>
      <c r="W229" s="649"/>
      <c r="Y229" s="227">
        <f t="shared" si="76"/>
        <v>0</v>
      </c>
      <c r="Z229" s="95">
        <f t="shared" si="77"/>
        <v>0</v>
      </c>
      <c r="AA229" s="26" t="str">
        <f t="shared" si="78"/>
        <v/>
      </c>
      <c r="AB229" s="117">
        <f t="shared" si="79"/>
        <v>0</v>
      </c>
      <c r="AC229" s="96">
        <f t="shared" si="80"/>
        <v>0</v>
      </c>
      <c r="AD229" s="118" t="str">
        <f t="shared" si="81"/>
        <v>COMPLETE</v>
      </c>
      <c r="AE229" s="119" t="str">
        <f t="shared" si="82"/>
        <v/>
      </c>
      <c r="AF229" s="119" t="str">
        <f>IF(OR(ISERROR(VLOOKUP(L229,'GRADE CONVERSION'!$K$38:$N$55,4,FALSE)*AG229), ISBLANK(L229)), "", VLOOKUP(L229,'GRADE CONVERSION'!$K$38:$N$55,4,FALSE)*AG229)</f>
        <v/>
      </c>
      <c r="AG229" s="119">
        <f t="shared" si="83"/>
        <v>0</v>
      </c>
      <c r="AH229" s="120">
        <f t="shared" si="84"/>
        <v>0</v>
      </c>
      <c r="AI229" s="120">
        <f t="shared" si="85"/>
        <v>0</v>
      </c>
      <c r="AJ229" s="362" t="str">
        <f t="shared" si="86"/>
        <v/>
      </c>
      <c r="AK229" s="108">
        <f t="shared" si="87"/>
        <v>0</v>
      </c>
      <c r="AL229" s="121">
        <f t="shared" si="88"/>
        <v>0</v>
      </c>
      <c r="AM229" s="121" t="str">
        <f t="shared" si="89"/>
        <v/>
      </c>
      <c r="AN229" s="121" t="str">
        <f t="shared" si="90"/>
        <v/>
      </c>
      <c r="AO229" s="108"/>
      <c r="AP229" s="104"/>
      <c r="AQ229" s="104"/>
      <c r="AR229" s="104"/>
      <c r="AS229" s="54"/>
      <c r="AT229" s="54"/>
      <c r="AU229" s="60" t="str">
        <f t="shared" si="91"/>
        <v/>
      </c>
      <c r="AV229" s="123">
        <f t="shared" si="92"/>
        <v>0</v>
      </c>
      <c r="AW229" s="54"/>
      <c r="AX229" s="54"/>
      <c r="BA229">
        <f t="array" ref="BA229">1</f>
        <v>1</v>
      </c>
      <c r="BB229" s="643"/>
      <c r="BC229" s="643"/>
      <c r="BD229" s="643"/>
      <c r="BE229" s="643"/>
      <c r="BF229" s="574"/>
      <c r="BG229" s="574"/>
      <c r="BH229" s="574"/>
      <c r="BI229" s="574"/>
      <c r="BJ229" s="574"/>
      <c r="BK229" s="574"/>
      <c r="BL229" s="574"/>
      <c r="BM229" s="574"/>
      <c r="BN229" s="574"/>
      <c r="BO229" s="574"/>
      <c r="BP229" s="574"/>
      <c r="BQ229" s="574"/>
      <c r="BR229" s="574"/>
      <c r="BS229" s="574"/>
      <c r="BT229" s="574"/>
      <c r="BU229" s="574"/>
      <c r="BV229" s="574"/>
      <c r="BW229" s="574"/>
      <c r="BX229" s="574"/>
      <c r="BY229" s="574"/>
      <c r="BZ229" s="574"/>
      <c r="CA229" s="574"/>
      <c r="CB229" s="574"/>
      <c r="CC229" s="574"/>
      <c r="CD229" s="574"/>
      <c r="CE229" s="574"/>
      <c r="CF229" s="574"/>
      <c r="CG229" s="574"/>
      <c r="CH229" s="574"/>
      <c r="CI229" s="574"/>
      <c r="CJ229" s="574"/>
    </row>
    <row r="230" spans="1:88" ht="18">
      <c r="A230" s="643"/>
      <c r="B230">
        <f t="shared" si="75"/>
        <v>0</v>
      </c>
      <c r="C230" s="245"/>
      <c r="D230" s="245"/>
      <c r="E230" s="246"/>
      <c r="F230" s="246"/>
      <c r="G230" s="299"/>
      <c r="H230" s="299"/>
      <c r="I230" s="246"/>
      <c r="J230" s="247"/>
      <c r="K230" s="654"/>
      <c r="L230" s="654"/>
      <c r="M230" s="654"/>
      <c r="N230" s="655"/>
      <c r="O230" s="500"/>
      <c r="P230" s="500"/>
      <c r="Q230" s="116" t="str">
        <f>IF(ISERROR(VLOOKUP(O230,'GRADE CONVERSION'!$K$71:$L$88,2,FALSE)),"",VLOOKUP(O230,'GRADE CONVERSION'!$K$71:$L$88,2,FALSE))</f>
        <v/>
      </c>
      <c r="R230" s="641"/>
      <c r="S230" s="246"/>
      <c r="T230" s="641"/>
      <c r="U230" s="507" t="str">
        <f t="shared" si="74"/>
        <v/>
      </c>
      <c r="V230" s="641"/>
      <c r="W230" s="649"/>
      <c r="Y230" s="227">
        <f t="shared" si="76"/>
        <v>0</v>
      </c>
      <c r="Z230" s="95">
        <f t="shared" si="77"/>
        <v>0</v>
      </c>
      <c r="AA230" s="26" t="str">
        <f t="shared" si="78"/>
        <v/>
      </c>
      <c r="AB230" s="117">
        <f t="shared" si="79"/>
        <v>0</v>
      </c>
      <c r="AC230" s="96">
        <f t="shared" si="80"/>
        <v>0</v>
      </c>
      <c r="AD230" s="118" t="str">
        <f t="shared" si="81"/>
        <v>COMPLETE</v>
      </c>
      <c r="AE230" s="119" t="str">
        <f t="shared" si="82"/>
        <v/>
      </c>
      <c r="AF230" s="119" t="str">
        <f>IF(OR(ISERROR(VLOOKUP(L230,'GRADE CONVERSION'!$K$38:$N$55,4,FALSE)*AG230), ISBLANK(L230)), "", VLOOKUP(L230,'GRADE CONVERSION'!$K$38:$N$55,4,FALSE)*AG230)</f>
        <v/>
      </c>
      <c r="AG230" s="119">
        <f t="shared" si="83"/>
        <v>0</v>
      </c>
      <c r="AH230" s="120">
        <f t="shared" si="84"/>
        <v>0</v>
      </c>
      <c r="AI230" s="120">
        <f t="shared" si="85"/>
        <v>0</v>
      </c>
      <c r="AJ230" s="362" t="str">
        <f t="shared" si="86"/>
        <v/>
      </c>
      <c r="AK230" s="108">
        <f t="shared" si="87"/>
        <v>0</v>
      </c>
      <c r="AL230" s="121">
        <f t="shared" si="88"/>
        <v>0</v>
      </c>
      <c r="AM230" s="121" t="str">
        <f t="shared" si="89"/>
        <v/>
      </c>
      <c r="AN230" s="121" t="str">
        <f t="shared" si="90"/>
        <v/>
      </c>
      <c r="AO230" s="108"/>
      <c r="AP230" s="104"/>
      <c r="AQ230" s="104"/>
      <c r="AR230" s="104"/>
      <c r="AS230" s="54"/>
      <c r="AT230" s="54"/>
      <c r="AU230" s="60" t="str">
        <f t="shared" si="91"/>
        <v/>
      </c>
      <c r="AV230" s="123">
        <f t="shared" si="92"/>
        <v>0</v>
      </c>
      <c r="AW230" s="54"/>
      <c r="AX230" s="54"/>
      <c r="BA230">
        <f t="array" ref="BA230">1</f>
        <v>1</v>
      </c>
      <c r="BB230" s="643"/>
      <c r="BC230" s="643"/>
      <c r="BD230" s="643"/>
      <c r="BE230" s="643"/>
      <c r="BF230" s="574"/>
      <c r="BG230" s="574"/>
      <c r="BH230" s="574"/>
      <c r="BI230" s="574"/>
      <c r="BJ230" s="574"/>
      <c r="BK230" s="574"/>
      <c r="BL230" s="574"/>
      <c r="BM230" s="574"/>
      <c r="BN230" s="574"/>
      <c r="BO230" s="574"/>
      <c r="BP230" s="574"/>
      <c r="BQ230" s="574"/>
      <c r="BR230" s="574"/>
      <c r="BS230" s="574"/>
      <c r="BT230" s="574"/>
      <c r="BU230" s="574"/>
      <c r="BV230" s="574"/>
      <c r="BW230" s="574"/>
      <c r="BX230" s="574"/>
      <c r="BY230" s="574"/>
      <c r="BZ230" s="574"/>
      <c r="CA230" s="574"/>
      <c r="CB230" s="574"/>
      <c r="CC230" s="574"/>
      <c r="CD230" s="574"/>
      <c r="CE230" s="574"/>
      <c r="CF230" s="574"/>
      <c r="CG230" s="574"/>
      <c r="CH230" s="574"/>
      <c r="CI230" s="574"/>
      <c r="CJ230" s="574"/>
    </row>
    <row r="231" spans="1:88" ht="18">
      <c r="A231" s="643"/>
      <c r="B231">
        <f t="shared" si="75"/>
        <v>0</v>
      </c>
      <c r="C231" s="245"/>
      <c r="D231" s="245"/>
      <c r="E231" s="246"/>
      <c r="F231" s="246"/>
      <c r="G231" s="299"/>
      <c r="H231" s="299"/>
      <c r="I231" s="246"/>
      <c r="J231" s="247"/>
      <c r="K231" s="654"/>
      <c r="L231" s="654"/>
      <c r="M231" s="654"/>
      <c r="N231" s="655"/>
      <c r="O231" s="500"/>
      <c r="P231" s="500"/>
      <c r="Q231" s="116" t="str">
        <f>IF(ISERROR(VLOOKUP(O231,'GRADE CONVERSION'!$K$71:$L$88,2,FALSE)),"",VLOOKUP(O231,'GRADE CONVERSION'!$K$71:$L$88,2,FALSE))</f>
        <v/>
      </c>
      <c r="R231" s="641"/>
      <c r="S231" s="246"/>
      <c r="T231" s="641"/>
      <c r="U231" s="507" t="str">
        <f t="shared" si="74"/>
        <v/>
      </c>
      <c r="V231" s="641"/>
      <c r="W231" s="649"/>
      <c r="Y231" s="227">
        <f t="shared" si="76"/>
        <v>0</v>
      </c>
      <c r="Z231" s="95">
        <f t="shared" si="77"/>
        <v>0</v>
      </c>
      <c r="AA231" s="26" t="str">
        <f t="shared" si="78"/>
        <v/>
      </c>
      <c r="AB231" s="117">
        <f t="shared" si="79"/>
        <v>0</v>
      </c>
      <c r="AC231" s="96">
        <f t="shared" si="80"/>
        <v>0</v>
      </c>
      <c r="AD231" s="118" t="str">
        <f t="shared" si="81"/>
        <v>COMPLETE</v>
      </c>
      <c r="AE231" s="119" t="str">
        <f t="shared" si="82"/>
        <v/>
      </c>
      <c r="AF231" s="119" t="str">
        <f>IF(OR(ISERROR(VLOOKUP(L231,'GRADE CONVERSION'!$K$38:$N$55,4,FALSE)*AG231), ISBLANK(L231)), "", VLOOKUP(L231,'GRADE CONVERSION'!$K$38:$N$55,4,FALSE)*AG231)</f>
        <v/>
      </c>
      <c r="AG231" s="119">
        <f t="shared" si="83"/>
        <v>0</v>
      </c>
      <c r="AH231" s="120">
        <f t="shared" si="84"/>
        <v>0</v>
      </c>
      <c r="AI231" s="120">
        <f t="shared" si="85"/>
        <v>0</v>
      </c>
      <c r="AJ231" s="362" t="str">
        <f t="shared" si="86"/>
        <v/>
      </c>
      <c r="AK231" s="108">
        <f t="shared" si="87"/>
        <v>0</v>
      </c>
      <c r="AL231" s="121">
        <f t="shared" si="88"/>
        <v>0</v>
      </c>
      <c r="AM231" s="121" t="str">
        <f t="shared" si="89"/>
        <v/>
      </c>
      <c r="AN231" s="121" t="str">
        <f t="shared" si="90"/>
        <v/>
      </c>
      <c r="AO231" s="108"/>
      <c r="AP231" s="104"/>
      <c r="AQ231" s="104"/>
      <c r="AR231" s="104"/>
      <c r="AS231" s="54"/>
      <c r="AT231" s="54"/>
      <c r="AU231" s="60" t="str">
        <f t="shared" si="91"/>
        <v/>
      </c>
      <c r="AV231" s="123">
        <f t="shared" si="92"/>
        <v>0</v>
      </c>
      <c r="AW231" s="54"/>
      <c r="AX231" s="54"/>
      <c r="BA231">
        <f t="array" ref="BA231">1</f>
        <v>1</v>
      </c>
      <c r="BB231" s="643"/>
      <c r="BC231" s="643"/>
      <c r="BD231" s="643"/>
      <c r="BE231" s="643"/>
      <c r="BF231" s="574"/>
      <c r="BG231" s="574"/>
      <c r="BH231" s="574"/>
      <c r="BI231" s="574"/>
      <c r="BJ231" s="574"/>
      <c r="BK231" s="574"/>
      <c r="BL231" s="574"/>
      <c r="BM231" s="574"/>
      <c r="BN231" s="574"/>
      <c r="BO231" s="574"/>
      <c r="BP231" s="574"/>
      <c r="BQ231" s="574"/>
      <c r="BR231" s="574"/>
      <c r="BS231" s="574"/>
      <c r="BT231" s="574"/>
      <c r="BU231" s="574"/>
      <c r="BV231" s="574"/>
      <c r="BW231" s="574"/>
      <c r="BX231" s="574"/>
      <c r="BY231" s="574"/>
      <c r="BZ231" s="574"/>
      <c r="CA231" s="574"/>
      <c r="CB231" s="574"/>
      <c r="CC231" s="574"/>
      <c r="CD231" s="574"/>
      <c r="CE231" s="574"/>
      <c r="CF231" s="574"/>
      <c r="CG231" s="574"/>
      <c r="CH231" s="574"/>
      <c r="CI231" s="574"/>
      <c r="CJ231" s="574"/>
    </row>
    <row r="232" spans="1:88" ht="18">
      <c r="A232" s="643"/>
      <c r="B232">
        <f t="shared" si="75"/>
        <v>0</v>
      </c>
      <c r="C232" s="245"/>
      <c r="D232" s="245"/>
      <c r="E232" s="246"/>
      <c r="F232" s="246"/>
      <c r="G232" s="299"/>
      <c r="H232" s="299"/>
      <c r="I232" s="246"/>
      <c r="J232" s="247"/>
      <c r="K232" s="654"/>
      <c r="L232" s="654"/>
      <c r="M232" s="654"/>
      <c r="N232" s="655"/>
      <c r="O232" s="500"/>
      <c r="P232" s="500"/>
      <c r="Q232" s="116" t="str">
        <f>IF(ISERROR(VLOOKUP(O232,'GRADE CONVERSION'!$K$71:$L$88,2,FALSE)),"",VLOOKUP(O232,'GRADE CONVERSION'!$K$71:$L$88,2,FALSE))</f>
        <v/>
      </c>
      <c r="R232" s="641"/>
      <c r="S232" s="246"/>
      <c r="T232" s="641"/>
      <c r="U232" s="507" t="str">
        <f t="shared" si="74"/>
        <v/>
      </c>
      <c r="V232" s="641"/>
      <c r="W232" s="649"/>
      <c r="Y232" s="227">
        <f t="shared" si="76"/>
        <v>0</v>
      </c>
      <c r="Z232" s="95">
        <f t="shared" si="77"/>
        <v>0</v>
      </c>
      <c r="AA232" s="26" t="str">
        <f t="shared" si="78"/>
        <v/>
      </c>
      <c r="AB232" s="117">
        <f t="shared" si="79"/>
        <v>0</v>
      </c>
      <c r="AC232" s="96">
        <f t="shared" si="80"/>
        <v>0</v>
      </c>
      <c r="AD232" s="118" t="str">
        <f t="shared" si="81"/>
        <v>COMPLETE</v>
      </c>
      <c r="AE232" s="119" t="str">
        <f t="shared" si="82"/>
        <v/>
      </c>
      <c r="AF232" s="119" t="str">
        <f>IF(OR(ISERROR(VLOOKUP(L232,'GRADE CONVERSION'!$K$38:$N$55,4,FALSE)*AG232), ISBLANK(L232)), "", VLOOKUP(L232,'GRADE CONVERSION'!$K$38:$N$55,4,FALSE)*AG232)</f>
        <v/>
      </c>
      <c r="AG232" s="119">
        <f t="shared" si="83"/>
        <v>0</v>
      </c>
      <c r="AH232" s="120">
        <f t="shared" si="84"/>
        <v>0</v>
      </c>
      <c r="AI232" s="120">
        <f t="shared" si="85"/>
        <v>0</v>
      </c>
      <c r="AJ232" s="362" t="str">
        <f t="shared" si="86"/>
        <v/>
      </c>
      <c r="AK232" s="108">
        <f t="shared" si="87"/>
        <v>0</v>
      </c>
      <c r="AL232" s="121">
        <f t="shared" si="88"/>
        <v>0</v>
      </c>
      <c r="AM232" s="121" t="str">
        <f t="shared" si="89"/>
        <v/>
      </c>
      <c r="AN232" s="121" t="str">
        <f t="shared" si="90"/>
        <v/>
      </c>
      <c r="AO232" s="108"/>
      <c r="AP232" s="104"/>
      <c r="AQ232" s="104"/>
      <c r="AR232" s="104"/>
      <c r="AS232" s="54"/>
      <c r="AT232" s="54"/>
      <c r="AU232" s="60" t="str">
        <f t="shared" si="91"/>
        <v/>
      </c>
      <c r="AV232" s="123">
        <f t="shared" si="92"/>
        <v>0</v>
      </c>
      <c r="AW232" s="54"/>
      <c r="AX232" s="54"/>
      <c r="BA232">
        <f t="array" ref="BA232">1</f>
        <v>1</v>
      </c>
      <c r="BB232" s="643"/>
      <c r="BC232" s="574"/>
      <c r="BD232" s="574"/>
      <c r="BE232" s="574"/>
      <c r="BF232" s="574"/>
      <c r="BG232" s="574"/>
      <c r="BH232" s="574"/>
      <c r="BI232" s="574"/>
      <c r="BJ232" s="574"/>
      <c r="BK232" s="574"/>
      <c r="BL232" s="574"/>
      <c r="BM232" s="574"/>
      <c r="BN232" s="574"/>
      <c r="BO232" s="574"/>
      <c r="BP232" s="574"/>
      <c r="BQ232" s="574"/>
      <c r="BR232" s="574"/>
      <c r="BS232" s="574"/>
      <c r="BT232" s="574"/>
      <c r="BU232" s="574"/>
      <c r="BV232" s="574"/>
      <c r="BW232" s="574"/>
      <c r="BX232" s="574"/>
      <c r="BY232" s="574"/>
      <c r="BZ232" s="574"/>
      <c r="CA232" s="574"/>
      <c r="CB232" s="574"/>
      <c r="CC232" s="574"/>
      <c r="CD232" s="574"/>
      <c r="CE232" s="574"/>
      <c r="CF232" s="574"/>
      <c r="CG232" s="574"/>
      <c r="CH232" s="574"/>
      <c r="CI232" s="574"/>
      <c r="CJ232" s="574"/>
    </row>
    <row r="233" spans="1:88" ht="18">
      <c r="A233" s="574"/>
      <c r="B233">
        <f t="shared" si="75"/>
        <v>0</v>
      </c>
      <c r="C233" s="245"/>
      <c r="D233" s="245"/>
      <c r="E233" s="246"/>
      <c r="F233" s="246"/>
      <c r="G233" s="299"/>
      <c r="H233" s="299"/>
      <c r="I233" s="246"/>
      <c r="J233" s="247"/>
      <c r="K233" s="654"/>
      <c r="L233" s="654"/>
      <c r="M233" s="654"/>
      <c r="N233" s="655"/>
      <c r="O233" s="500"/>
      <c r="P233" s="500"/>
      <c r="Q233" s="116" t="str">
        <f>IF(ISERROR(VLOOKUP(O233,'GRADE CONVERSION'!$K$71:$L$88,2,FALSE)),"",VLOOKUP(O233,'GRADE CONVERSION'!$K$71:$L$88,2,FALSE))</f>
        <v/>
      </c>
      <c r="R233" s="641"/>
      <c r="S233" s="246"/>
      <c r="T233" s="641"/>
      <c r="U233" s="508" t="str">
        <f t="shared" si="74"/>
        <v/>
      </c>
      <c r="V233" s="641"/>
      <c r="W233" s="649"/>
      <c r="Y233" s="227">
        <f t="shared" si="76"/>
        <v>0</v>
      </c>
      <c r="Z233" s="95">
        <f t="shared" si="77"/>
        <v>0</v>
      </c>
      <c r="AA233" s="26" t="str">
        <f t="shared" si="78"/>
        <v/>
      </c>
      <c r="AB233" s="117">
        <f t="shared" si="79"/>
        <v>0</v>
      </c>
      <c r="AC233" s="96">
        <f t="shared" si="80"/>
        <v>0</v>
      </c>
      <c r="AD233" s="118" t="str">
        <f t="shared" si="81"/>
        <v>COMPLETE</v>
      </c>
      <c r="AE233" s="119" t="str">
        <f t="shared" si="82"/>
        <v/>
      </c>
      <c r="AF233" s="119" t="str">
        <f>IF(OR(ISERROR(VLOOKUP(L233,'GRADE CONVERSION'!$K$38:$N$55,4,FALSE)*AG233), ISBLANK(L233)), "", VLOOKUP(L233,'GRADE CONVERSION'!$K$38:$N$55,4,FALSE)*AG233)</f>
        <v/>
      </c>
      <c r="AG233" s="119">
        <f t="shared" si="83"/>
        <v>0</v>
      </c>
      <c r="AH233" s="120">
        <f t="shared" si="84"/>
        <v>0</v>
      </c>
      <c r="AI233" s="120">
        <f t="shared" si="85"/>
        <v>0</v>
      </c>
      <c r="AJ233" s="362" t="str">
        <f t="shared" si="86"/>
        <v/>
      </c>
      <c r="AK233" s="108">
        <f t="shared" si="87"/>
        <v>0</v>
      </c>
      <c r="AL233" s="121">
        <f t="shared" si="88"/>
        <v>0</v>
      </c>
      <c r="AM233" s="121" t="str">
        <f t="shared" si="89"/>
        <v/>
      </c>
      <c r="AN233" s="121" t="str">
        <f t="shared" si="90"/>
        <v/>
      </c>
      <c r="AO233" s="108"/>
      <c r="AP233" s="104"/>
      <c r="AQ233" s="104"/>
      <c r="AR233" s="104"/>
      <c r="AS233" s="54"/>
      <c r="AT233" s="54"/>
      <c r="AU233" s="60" t="str">
        <f t="shared" si="91"/>
        <v/>
      </c>
      <c r="AV233" s="123">
        <f t="shared" si="92"/>
        <v>0</v>
      </c>
      <c r="AW233" s="54"/>
      <c r="AX233" s="54"/>
      <c r="BA233">
        <f t="array" ref="BA233">1</f>
        <v>1</v>
      </c>
      <c r="BB233" s="643"/>
      <c r="BC233" s="574"/>
      <c r="BD233" s="574"/>
      <c r="BE233" s="574"/>
      <c r="BF233" s="574"/>
      <c r="BG233" s="574"/>
      <c r="BH233" s="574"/>
      <c r="BI233" s="574"/>
      <c r="BJ233" s="574"/>
      <c r="BK233" s="574"/>
      <c r="BL233" s="574"/>
      <c r="BM233" s="574"/>
      <c r="BN233" s="574"/>
      <c r="BO233" s="574"/>
      <c r="BP233" s="574"/>
      <c r="BQ233" s="574"/>
      <c r="BR233" s="574"/>
      <c r="BS233" s="574"/>
      <c r="BT233" s="574"/>
      <c r="BU233" s="574"/>
      <c r="BV233" s="574"/>
      <c r="BW233" s="574"/>
      <c r="BX233" s="574"/>
      <c r="BY233" s="574"/>
      <c r="BZ233" s="574"/>
      <c r="CA233" s="574"/>
      <c r="CB233" s="574"/>
      <c r="CC233" s="574"/>
      <c r="CD233" s="574"/>
      <c r="CE233" s="574"/>
      <c r="CF233" s="574"/>
      <c r="CG233" s="574"/>
      <c r="CH233" s="574"/>
      <c r="CI233" s="574"/>
      <c r="CJ233" s="574"/>
    </row>
    <row r="234" spans="1:88" ht="15.75">
      <c r="A234" s="574"/>
      <c r="B234" s="748"/>
      <c r="C234" s="748"/>
      <c r="D234" s="748"/>
      <c r="E234" s="748"/>
      <c r="F234" s="748"/>
      <c r="G234" s="748"/>
      <c r="H234" s="748"/>
      <c r="I234" s="748"/>
      <c r="J234" s="748"/>
      <c r="K234" s="643"/>
      <c r="L234" s="643"/>
      <c r="M234" s="643"/>
      <c r="N234" s="643"/>
      <c r="O234" s="643"/>
      <c r="P234" s="643"/>
      <c r="Q234" s="748"/>
      <c r="R234" s="641"/>
      <c r="S234" s="643"/>
      <c r="T234" s="641"/>
      <c r="U234" s="643"/>
      <c r="V234" s="641"/>
      <c r="W234" s="649"/>
      <c r="X234" s="497"/>
      <c r="Y234" s="355"/>
      <c r="Z234" s="498"/>
      <c r="AA234" s="355"/>
      <c r="AB234" s="501"/>
      <c r="AC234" s="501"/>
      <c r="AD234" s="502" t="s">
        <v>16483</v>
      </c>
      <c r="AE234" s="355"/>
      <c r="AF234" s="355"/>
      <c r="AG234" s="503"/>
      <c r="AH234" s="503"/>
      <c r="AI234" s="503"/>
      <c r="AJ234" s="503"/>
      <c r="AK234" s="503"/>
      <c r="AL234" s="503"/>
      <c r="AM234" s="355"/>
      <c r="AN234" s="355"/>
      <c r="AO234" s="503"/>
      <c r="AP234" s="501"/>
      <c r="AQ234" s="501"/>
      <c r="AR234" s="501"/>
      <c r="AS234" s="504"/>
      <c r="AT234" s="504"/>
      <c r="AU234" s="504"/>
      <c r="AV234" s="504"/>
      <c r="AW234" s="504"/>
      <c r="AX234" s="504"/>
      <c r="AY234" s="355"/>
      <c r="AZ234" s="497"/>
      <c r="BA234" s="497"/>
      <c r="BB234" s="710"/>
      <c r="BC234" s="710"/>
      <c r="BD234" s="710"/>
      <c r="BE234" s="710"/>
      <c r="BF234" s="710"/>
      <c r="BG234" s="710"/>
      <c r="BH234" s="710"/>
      <c r="BI234" s="710"/>
      <c r="BJ234" s="710"/>
      <c r="BK234" s="710"/>
      <c r="BL234" s="710"/>
      <c r="BM234" s="710"/>
      <c r="BN234" s="710"/>
      <c r="BO234" s="710"/>
      <c r="BP234" s="710"/>
      <c r="BQ234" s="710"/>
      <c r="BR234" s="710"/>
      <c r="BS234" s="710"/>
      <c r="BT234" s="710"/>
      <c r="BU234" s="710"/>
      <c r="BV234" s="710"/>
      <c r="BW234" s="710"/>
      <c r="BX234" s="710"/>
      <c r="BY234" s="710"/>
      <c r="BZ234" s="710"/>
      <c r="CA234" s="710"/>
      <c r="CB234" s="710"/>
      <c r="CC234" s="710"/>
      <c r="CD234" s="710"/>
      <c r="CE234" s="710"/>
      <c r="CF234" s="710"/>
      <c r="CG234" s="710"/>
      <c r="CH234" s="710"/>
      <c r="CI234" s="710"/>
      <c r="CJ234" s="710"/>
    </row>
    <row r="235" spans="1:88">
      <c r="A235" s="574"/>
      <c r="B235" s="643"/>
      <c r="C235" s="643"/>
      <c r="D235" s="643"/>
      <c r="E235" s="643"/>
      <c r="F235" s="643"/>
      <c r="G235" s="643"/>
      <c r="H235" s="643"/>
      <c r="I235" s="643"/>
      <c r="J235" s="643"/>
      <c r="K235" s="643"/>
      <c r="L235" s="643"/>
      <c r="M235" s="643"/>
      <c r="N235" s="643"/>
      <c r="O235" s="643"/>
      <c r="P235" s="643"/>
      <c r="Q235" s="643"/>
      <c r="R235" s="645"/>
      <c r="S235" s="643"/>
      <c r="T235" s="645"/>
      <c r="U235" s="643"/>
      <c r="V235" s="641"/>
      <c r="W235" s="649"/>
      <c r="X235" s="497"/>
      <c r="Y235" s="355"/>
      <c r="Z235" s="498"/>
      <c r="AA235" s="355"/>
      <c r="AB235" s="501"/>
      <c r="AC235" s="501"/>
      <c r="AD235" s="505" t="str">
        <f>IF(COUNTIF(AD15:AD233,"INCOMPLETE")=0, "COMPLETE", "INCOMPLETE")</f>
        <v>INCOMPLETE</v>
      </c>
      <c r="AE235" s="355"/>
      <c r="AF235" s="355"/>
      <c r="AG235" s="503"/>
      <c r="AH235" s="355"/>
      <c r="AI235" s="355"/>
      <c r="AJ235" s="503"/>
      <c r="AK235" s="503"/>
      <c r="AL235" s="355"/>
      <c r="AM235" s="355"/>
      <c r="AN235" s="355"/>
      <c r="AO235" s="355"/>
      <c r="AP235" s="501"/>
      <c r="AQ235" s="501"/>
      <c r="AR235" s="501"/>
      <c r="AS235" s="504"/>
      <c r="AT235" s="504"/>
      <c r="AU235" s="504"/>
      <c r="AV235" s="504"/>
      <c r="AW235" s="504"/>
      <c r="AX235" s="504"/>
      <c r="AY235" s="355"/>
      <c r="AZ235" s="497"/>
      <c r="BA235" s="497"/>
      <c r="BB235" s="710"/>
      <c r="BC235" s="710"/>
      <c r="BD235" s="710"/>
      <c r="BE235" s="710"/>
      <c r="BF235" s="710"/>
      <c r="BG235" s="710"/>
      <c r="BH235" s="710"/>
      <c r="BI235" s="710"/>
      <c r="BJ235" s="710"/>
      <c r="BK235" s="710"/>
      <c r="BL235" s="710"/>
      <c r="BM235" s="710"/>
      <c r="BN235" s="710"/>
      <c r="BO235" s="710"/>
      <c r="BP235" s="710"/>
      <c r="BQ235" s="710"/>
      <c r="BR235" s="710"/>
      <c r="BS235" s="710"/>
      <c r="BT235" s="710"/>
      <c r="BU235" s="710"/>
      <c r="BV235" s="710"/>
      <c r="BW235" s="710"/>
      <c r="BX235" s="710"/>
      <c r="BY235" s="710"/>
      <c r="BZ235" s="710"/>
      <c r="CA235" s="710"/>
      <c r="CB235" s="710"/>
      <c r="CC235" s="710"/>
      <c r="CD235" s="710"/>
      <c r="CE235" s="710"/>
      <c r="CF235" s="710"/>
      <c r="CG235" s="710"/>
      <c r="CH235" s="710"/>
      <c r="CI235" s="710"/>
      <c r="CJ235" s="710"/>
    </row>
    <row r="236" spans="1:88" ht="15.75" thickBot="1">
      <c r="A236" s="747"/>
      <c r="B236" s="747"/>
      <c r="C236" s="747"/>
      <c r="D236" s="747"/>
      <c r="E236" s="747"/>
      <c r="F236" s="747"/>
      <c r="G236" s="747"/>
      <c r="H236" s="747"/>
      <c r="I236" s="747"/>
      <c r="J236" s="747"/>
      <c r="K236" s="747"/>
      <c r="L236" s="747"/>
      <c r="M236" s="747"/>
      <c r="N236" s="747"/>
      <c r="O236" s="747"/>
      <c r="P236" s="747"/>
      <c r="Q236" s="747"/>
      <c r="R236" s="749"/>
      <c r="S236" s="747"/>
      <c r="T236" s="749"/>
      <c r="U236" s="747"/>
      <c r="V236" s="650"/>
      <c r="W236" s="651"/>
      <c r="X236" s="497"/>
      <c r="Y236" s="498"/>
      <c r="Z236" s="498"/>
      <c r="AA236" s="355"/>
      <c r="AB236" s="501"/>
      <c r="AC236" s="501"/>
      <c r="AD236" s="504"/>
      <c r="AE236" s="504"/>
      <c r="AF236" s="503"/>
      <c r="AG236" s="355"/>
      <c r="AH236" s="355"/>
      <c r="AI236" s="355"/>
      <c r="AJ236" s="503"/>
      <c r="AK236" s="503"/>
      <c r="AL236" s="355"/>
      <c r="AM236" s="355"/>
      <c r="AN236" s="355"/>
      <c r="AO236" s="503"/>
      <c r="AP236" s="503"/>
      <c r="AQ236" s="503"/>
      <c r="AR236" s="504"/>
      <c r="AS236" s="504"/>
      <c r="AT236" s="504"/>
      <c r="AU236" s="504"/>
      <c r="AV236" s="504"/>
      <c r="AW236" s="504"/>
      <c r="AX236" s="504"/>
      <c r="AY236" s="355"/>
      <c r="AZ236" s="497"/>
      <c r="BA236" s="497"/>
      <c r="BB236" s="710"/>
      <c r="BC236" s="710"/>
      <c r="BD236" s="710"/>
      <c r="BE236" s="710"/>
      <c r="BF236" s="710"/>
      <c r="BG236" s="710"/>
      <c r="BH236" s="710"/>
      <c r="BI236" s="710"/>
      <c r="BJ236" s="710"/>
      <c r="BK236" s="710"/>
      <c r="BL236" s="710"/>
      <c r="BM236" s="710"/>
      <c r="BN236" s="710"/>
      <c r="BO236" s="710"/>
      <c r="BP236" s="710"/>
      <c r="BQ236" s="710"/>
      <c r="BR236" s="710"/>
      <c r="BS236" s="710"/>
      <c r="BT236" s="710"/>
      <c r="BU236" s="710"/>
      <c r="BV236" s="710"/>
      <c r="BW236" s="710"/>
      <c r="BX236" s="710"/>
      <c r="BY236" s="710"/>
      <c r="BZ236" s="710"/>
      <c r="CA236" s="710"/>
      <c r="CB236" s="710"/>
      <c r="CC236" s="710"/>
      <c r="CD236" s="710"/>
      <c r="CE236" s="710"/>
      <c r="CF236" s="710"/>
      <c r="CG236" s="710"/>
      <c r="CH236" s="710"/>
      <c r="CI236" s="710"/>
      <c r="CJ236" s="710"/>
    </row>
    <row r="237" spans="1:88">
      <c r="A237" s="734"/>
      <c r="B237" s="734"/>
      <c r="C237" s="734"/>
      <c r="D237" s="734"/>
      <c r="E237" s="734"/>
      <c r="F237" s="734"/>
      <c r="G237" s="734"/>
      <c r="H237" s="734"/>
      <c r="I237" s="734"/>
      <c r="J237" s="734"/>
      <c r="K237" s="734"/>
      <c r="L237" s="734"/>
      <c r="M237" s="734"/>
      <c r="N237" s="734"/>
      <c r="O237" s="734"/>
      <c r="P237" s="734"/>
      <c r="Q237" s="734"/>
      <c r="R237" s="734"/>
      <c r="S237" s="734"/>
      <c r="T237" s="750"/>
      <c r="U237" s="734"/>
      <c r="V237" s="750"/>
      <c r="W237" s="750"/>
      <c r="X237" s="497"/>
      <c r="Y237" s="355"/>
      <c r="Z237" s="355"/>
      <c r="AA237" s="355"/>
      <c r="AB237" s="355"/>
      <c r="AC237" s="355"/>
      <c r="AD237" s="355"/>
      <c r="AE237" s="355"/>
      <c r="AF237" s="355"/>
      <c r="AG237" s="355"/>
      <c r="AH237" s="355"/>
      <c r="AI237" s="355"/>
      <c r="AJ237" s="355"/>
      <c r="AK237" s="355"/>
      <c r="AL237" s="355"/>
      <c r="AM237" s="355"/>
      <c r="AN237" s="355"/>
      <c r="AO237" s="355"/>
      <c r="AP237" s="355"/>
      <c r="AQ237" s="355"/>
      <c r="AR237" s="355"/>
      <c r="AS237" s="355"/>
      <c r="AT237" s="355"/>
      <c r="AU237" s="355"/>
      <c r="AV237" s="355"/>
      <c r="AW237" s="355"/>
      <c r="AX237" s="355"/>
      <c r="AY237" s="498"/>
      <c r="AZ237" s="497"/>
      <c r="BA237" s="497"/>
      <c r="BB237" s="710"/>
      <c r="BC237" s="710"/>
      <c r="BD237" s="710"/>
      <c r="BE237" s="710"/>
      <c r="BF237" s="710"/>
      <c r="BG237" s="710"/>
      <c r="BH237" s="710"/>
      <c r="BI237" s="710"/>
      <c r="BJ237" s="710"/>
      <c r="BK237" s="710"/>
      <c r="BL237" s="710"/>
      <c r="BM237" s="710"/>
      <c r="BN237" s="710"/>
      <c r="BO237" s="710"/>
      <c r="BP237" s="710"/>
      <c r="BQ237" s="710"/>
      <c r="BR237" s="710"/>
      <c r="BS237" s="710"/>
      <c r="BT237" s="710"/>
      <c r="BU237" s="710"/>
      <c r="BV237" s="710"/>
      <c r="BW237" s="710"/>
      <c r="BX237" s="710"/>
      <c r="BY237" s="710"/>
      <c r="BZ237" s="710"/>
      <c r="CA237" s="710"/>
      <c r="CB237" s="710"/>
      <c r="CC237" s="710"/>
      <c r="CD237" s="710"/>
      <c r="CE237" s="710"/>
      <c r="CF237" s="710"/>
      <c r="CG237" s="710"/>
      <c r="CH237" s="710"/>
      <c r="CI237" s="710"/>
      <c r="CJ237" s="710"/>
    </row>
    <row r="238" spans="1:88">
      <c r="A238" s="574"/>
      <c r="B238" s="574"/>
      <c r="C238" s="574"/>
      <c r="D238" s="574"/>
      <c r="E238" s="574"/>
      <c r="F238" s="574"/>
      <c r="G238" s="574"/>
      <c r="H238" s="574"/>
      <c r="I238" s="574"/>
      <c r="J238" s="574"/>
      <c r="K238" s="574"/>
      <c r="L238" s="574"/>
      <c r="M238" s="574"/>
      <c r="N238" s="574"/>
      <c r="O238" s="574"/>
      <c r="P238" s="574"/>
      <c r="Q238" s="574"/>
      <c r="R238" s="574"/>
      <c r="S238" s="574"/>
      <c r="T238" s="574"/>
      <c r="U238" s="574"/>
      <c r="V238" s="751"/>
      <c r="W238" s="751"/>
      <c r="X238" s="497"/>
      <c r="Y238" s="355"/>
      <c r="Z238" s="355"/>
      <c r="AA238" s="355"/>
      <c r="AB238" s="355"/>
      <c r="AC238" s="355"/>
      <c r="AD238" s="355"/>
      <c r="AE238" s="355"/>
      <c r="AF238" s="355"/>
      <c r="AG238" s="355"/>
      <c r="AH238" s="355"/>
      <c r="AI238" s="355"/>
      <c r="AJ238" s="355"/>
      <c r="AK238" s="355"/>
      <c r="AL238" s="355"/>
      <c r="AM238" s="355"/>
      <c r="AN238" s="355"/>
      <c r="AO238" s="355"/>
      <c r="AP238" s="355"/>
      <c r="AQ238" s="355"/>
      <c r="AR238" s="355"/>
      <c r="AS238" s="355"/>
      <c r="AT238" s="355"/>
      <c r="AU238" s="355"/>
      <c r="AV238" s="355"/>
      <c r="AW238" s="355"/>
      <c r="AX238" s="355"/>
      <c r="AY238" s="355"/>
      <c r="AZ238" s="497"/>
      <c r="BA238" s="497"/>
      <c r="BB238" s="710"/>
      <c r="BC238" s="710"/>
      <c r="BD238" s="710"/>
      <c r="BE238" s="710"/>
      <c r="BF238" s="710"/>
      <c r="BG238" s="710"/>
      <c r="BH238" s="710"/>
      <c r="BI238" s="710"/>
      <c r="BJ238" s="710"/>
      <c r="BK238" s="710"/>
      <c r="BL238" s="710"/>
      <c r="BM238" s="710"/>
      <c r="BN238" s="710"/>
      <c r="BO238" s="710"/>
      <c r="BP238" s="710"/>
      <c r="BQ238" s="710"/>
      <c r="BR238" s="710"/>
      <c r="BS238" s="710"/>
      <c r="BT238" s="710"/>
      <c r="BU238" s="710"/>
      <c r="BV238" s="710"/>
      <c r="BW238" s="710"/>
      <c r="BX238" s="710"/>
      <c r="BY238" s="710"/>
      <c r="BZ238" s="710"/>
      <c r="CA238" s="710"/>
      <c r="CB238" s="710"/>
      <c r="CC238" s="710"/>
      <c r="CD238" s="710"/>
      <c r="CE238" s="710"/>
      <c r="CF238" s="710"/>
      <c r="CG238" s="710"/>
      <c r="CH238" s="710"/>
      <c r="CI238" s="710"/>
      <c r="CJ238" s="710"/>
    </row>
    <row r="239" spans="1:88">
      <c r="A239" s="574"/>
      <c r="B239" s="574"/>
      <c r="C239" s="574"/>
      <c r="D239" s="574"/>
      <c r="E239" s="574"/>
      <c r="F239" s="574"/>
      <c r="G239" s="574"/>
      <c r="H239" s="574"/>
      <c r="I239" s="574"/>
      <c r="J239" s="574"/>
      <c r="K239" s="574"/>
      <c r="L239" s="574"/>
      <c r="M239" s="574"/>
      <c r="N239" s="574"/>
      <c r="O239" s="574"/>
      <c r="P239" s="574"/>
      <c r="Q239" s="574"/>
      <c r="R239" s="574"/>
      <c r="S239" s="574"/>
      <c r="T239" s="574"/>
      <c r="U239" s="574"/>
      <c r="V239" s="751"/>
      <c r="W239" s="751"/>
      <c r="X239" s="497"/>
      <c r="Y239" s="355"/>
      <c r="Z239" s="355"/>
      <c r="AA239" s="355"/>
      <c r="AB239" s="355"/>
      <c r="AC239" s="355"/>
      <c r="AD239" s="355"/>
      <c r="AE239" s="355"/>
      <c r="AF239" s="355"/>
      <c r="AG239" s="355"/>
      <c r="AH239" s="355"/>
      <c r="AI239" s="355"/>
      <c r="AJ239" s="355"/>
      <c r="AK239" s="355"/>
      <c r="AL239" s="355"/>
      <c r="AM239" s="355"/>
      <c r="AN239" s="355"/>
      <c r="AO239" s="355"/>
      <c r="AP239" s="355"/>
      <c r="AQ239" s="355"/>
      <c r="AR239" s="355"/>
      <c r="AS239" s="355"/>
      <c r="AT239" s="355"/>
      <c r="AU239" s="355"/>
      <c r="AV239" s="355"/>
      <c r="AW239" s="355"/>
      <c r="AX239" s="355"/>
      <c r="AY239" s="355"/>
      <c r="AZ239" s="497"/>
      <c r="BA239" s="497"/>
      <c r="BB239" s="710"/>
      <c r="BC239" s="710"/>
      <c r="BD239" s="710"/>
      <c r="BE239" s="710"/>
      <c r="BF239" s="710"/>
      <c r="BG239" s="710"/>
      <c r="BH239" s="710"/>
      <c r="BI239" s="710"/>
      <c r="BJ239" s="710"/>
      <c r="BK239" s="710"/>
      <c r="BL239" s="710"/>
      <c r="BM239" s="710"/>
      <c r="BN239" s="710"/>
      <c r="BO239" s="710"/>
      <c r="BP239" s="710"/>
      <c r="BQ239" s="710"/>
      <c r="BR239" s="710"/>
      <c r="BS239" s="710"/>
      <c r="BT239" s="710"/>
      <c r="BU239" s="710"/>
      <c r="BV239" s="710"/>
      <c r="BW239" s="710"/>
      <c r="BX239" s="710"/>
      <c r="BY239" s="710"/>
      <c r="BZ239" s="710"/>
      <c r="CA239" s="710"/>
      <c r="CB239" s="710"/>
      <c r="CC239" s="710"/>
      <c r="CD239" s="710"/>
      <c r="CE239" s="710"/>
      <c r="CF239" s="710"/>
      <c r="CG239" s="710"/>
      <c r="CH239" s="710"/>
      <c r="CI239" s="710"/>
      <c r="CJ239" s="710"/>
    </row>
    <row r="240" spans="1:88">
      <c r="A240" s="574"/>
      <c r="B240" s="574"/>
      <c r="C240" s="574"/>
      <c r="D240" s="574"/>
      <c r="E240" s="574"/>
      <c r="F240" s="574"/>
      <c r="G240" s="574"/>
      <c r="H240" s="574"/>
      <c r="I240" s="574"/>
      <c r="J240" s="574"/>
      <c r="K240" s="574"/>
      <c r="L240" s="574"/>
      <c r="M240" s="574"/>
      <c r="N240" s="574"/>
      <c r="O240" s="574"/>
      <c r="P240" s="574"/>
      <c r="Q240" s="574"/>
      <c r="R240" s="574"/>
      <c r="S240" s="574"/>
      <c r="T240" s="574"/>
      <c r="U240" s="574"/>
      <c r="V240" s="751"/>
      <c r="W240" s="751"/>
      <c r="X240" s="497"/>
      <c r="Y240" s="355"/>
      <c r="Z240" s="355"/>
      <c r="AA240" s="355"/>
      <c r="AB240" s="355"/>
      <c r="AC240" s="355"/>
      <c r="AD240" s="355"/>
      <c r="AE240" s="355"/>
      <c r="AF240" s="355"/>
      <c r="AG240" s="355"/>
      <c r="AH240" s="355"/>
      <c r="AI240" s="355"/>
      <c r="AJ240" s="355"/>
      <c r="AK240" s="355"/>
      <c r="AL240" s="355"/>
      <c r="AM240" s="355"/>
      <c r="AN240" s="355"/>
      <c r="AO240" s="355"/>
      <c r="AP240" s="355"/>
      <c r="AQ240" s="355"/>
      <c r="AR240" s="355"/>
      <c r="AS240" s="355"/>
      <c r="AT240" s="355"/>
      <c r="AU240" s="355"/>
      <c r="AV240" s="355"/>
      <c r="AW240" s="355"/>
      <c r="AX240" s="355"/>
      <c r="AY240" s="355"/>
      <c r="AZ240" s="497"/>
      <c r="BA240" s="497"/>
      <c r="BB240" s="710"/>
      <c r="BC240" s="710"/>
      <c r="BD240" s="710"/>
      <c r="BE240" s="710"/>
      <c r="BF240" s="710"/>
      <c r="BG240" s="710"/>
      <c r="BH240" s="710"/>
      <c r="BI240" s="710"/>
      <c r="BJ240" s="710"/>
      <c r="BK240" s="710"/>
      <c r="BL240" s="710"/>
      <c r="BM240" s="710"/>
      <c r="BN240" s="710"/>
      <c r="BO240" s="710"/>
      <c r="BP240" s="710"/>
      <c r="BQ240" s="710"/>
      <c r="BR240" s="710"/>
      <c r="BS240" s="710"/>
      <c r="BT240" s="710"/>
      <c r="BU240" s="710"/>
      <c r="BV240" s="710"/>
      <c r="BW240" s="710"/>
      <c r="BX240" s="710"/>
      <c r="BY240" s="710"/>
      <c r="BZ240" s="710"/>
      <c r="CA240" s="710"/>
      <c r="CB240" s="710"/>
      <c r="CC240" s="710"/>
      <c r="CD240" s="710"/>
      <c r="CE240" s="710"/>
      <c r="CF240" s="710"/>
      <c r="CG240" s="710"/>
      <c r="CH240" s="710"/>
      <c r="CI240" s="710"/>
      <c r="CJ240" s="710"/>
    </row>
    <row r="241" spans="1:88">
      <c r="A241" s="574"/>
      <c r="B241" s="574"/>
      <c r="C241" s="574"/>
      <c r="D241" s="574"/>
      <c r="E241" s="574"/>
      <c r="F241" s="574"/>
      <c r="G241" s="574"/>
      <c r="H241" s="574"/>
      <c r="I241" s="574"/>
      <c r="J241" s="574"/>
      <c r="K241" s="574"/>
      <c r="L241" s="574"/>
      <c r="M241" s="574"/>
      <c r="N241" s="574"/>
      <c r="O241" s="574"/>
      <c r="P241" s="574"/>
      <c r="Q241" s="574"/>
      <c r="R241" s="574"/>
      <c r="S241" s="574"/>
      <c r="T241" s="574"/>
      <c r="U241" s="574"/>
      <c r="V241" s="751"/>
      <c r="W241" s="751"/>
      <c r="X241" s="497"/>
      <c r="Y241" s="355"/>
      <c r="Z241" s="355"/>
      <c r="AA241" s="355"/>
      <c r="AB241" s="355"/>
      <c r="AC241" s="355"/>
      <c r="AD241" s="355"/>
      <c r="AE241" s="355"/>
      <c r="AF241" s="355"/>
      <c r="AG241" s="355"/>
      <c r="AH241" s="355"/>
      <c r="AI241" s="355"/>
      <c r="AJ241" s="355"/>
      <c r="AK241" s="355"/>
      <c r="AL241" s="355"/>
      <c r="AM241" s="355"/>
      <c r="AN241" s="355"/>
      <c r="AO241" s="355"/>
      <c r="AP241" s="355"/>
      <c r="AQ241" s="355"/>
      <c r="AR241" s="355"/>
      <c r="AS241" s="355"/>
      <c r="AT241" s="355"/>
      <c r="AU241" s="355"/>
      <c r="AV241" s="355"/>
      <c r="AW241" s="355"/>
      <c r="AX241" s="355"/>
      <c r="AY241" s="355"/>
      <c r="AZ241" s="497"/>
      <c r="BA241" s="497"/>
      <c r="BB241" s="710"/>
      <c r="BC241" s="710"/>
      <c r="BD241" s="710"/>
      <c r="BE241" s="710"/>
      <c r="BF241" s="710"/>
      <c r="BG241" s="710"/>
      <c r="BH241" s="710"/>
      <c r="BI241" s="710"/>
      <c r="BJ241" s="710"/>
      <c r="BK241" s="710"/>
      <c r="BL241" s="710"/>
      <c r="BM241" s="710"/>
      <c r="BN241" s="710"/>
      <c r="BO241" s="710"/>
      <c r="BP241" s="710"/>
      <c r="BQ241" s="710"/>
      <c r="BR241" s="710"/>
      <c r="BS241" s="710"/>
      <c r="BT241" s="710"/>
      <c r="BU241" s="710"/>
      <c r="BV241" s="710"/>
      <c r="BW241" s="710"/>
      <c r="BX241" s="710"/>
      <c r="BY241" s="710"/>
      <c r="BZ241" s="710"/>
      <c r="CA241" s="710"/>
      <c r="CB241" s="710"/>
      <c r="CC241" s="710"/>
      <c r="CD241" s="710"/>
      <c r="CE241" s="710"/>
      <c r="CF241" s="710"/>
      <c r="CG241" s="710"/>
      <c r="CH241" s="710"/>
      <c r="CI241" s="710"/>
      <c r="CJ241" s="710"/>
    </row>
    <row r="242" spans="1:88">
      <c r="A242" s="574"/>
      <c r="B242" s="574"/>
      <c r="C242" s="574"/>
      <c r="D242" s="574"/>
      <c r="E242" s="574"/>
      <c r="F242" s="574"/>
      <c r="G242" s="574"/>
      <c r="H242" s="574"/>
      <c r="I242" s="574"/>
      <c r="J242" s="574"/>
      <c r="K242" s="574"/>
      <c r="L242" s="574"/>
      <c r="M242" s="574"/>
      <c r="N242" s="574"/>
      <c r="O242" s="574"/>
      <c r="P242" s="574"/>
      <c r="Q242" s="574"/>
      <c r="R242" s="574"/>
      <c r="S242" s="574"/>
      <c r="T242" s="574"/>
      <c r="U242" s="574"/>
      <c r="V242" s="751"/>
      <c r="W242" s="751"/>
      <c r="X242" s="497"/>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497"/>
      <c r="BA242" s="497"/>
      <c r="BB242" s="710"/>
      <c r="BC242" s="710"/>
      <c r="BD242" s="710"/>
      <c r="BE242" s="710"/>
      <c r="BF242" s="710"/>
      <c r="BG242" s="710"/>
      <c r="BH242" s="710"/>
      <c r="BI242" s="710"/>
      <c r="BJ242" s="710"/>
      <c r="BK242" s="710"/>
      <c r="BL242" s="710"/>
      <c r="BM242" s="710"/>
      <c r="BN242" s="710"/>
      <c r="BO242" s="710"/>
      <c r="BP242" s="710"/>
      <c r="BQ242" s="710"/>
      <c r="BR242" s="710"/>
      <c r="BS242" s="710"/>
      <c r="BT242" s="710"/>
      <c r="BU242" s="710"/>
      <c r="BV242" s="710"/>
      <c r="BW242" s="710"/>
      <c r="BX242" s="710"/>
      <c r="BY242" s="710"/>
      <c r="BZ242" s="710"/>
      <c r="CA242" s="710"/>
      <c r="CB242" s="710"/>
      <c r="CC242" s="710"/>
      <c r="CD242" s="710"/>
      <c r="CE242" s="710"/>
      <c r="CF242" s="710"/>
      <c r="CG242" s="710"/>
      <c r="CH242" s="710"/>
      <c r="CI242" s="710"/>
      <c r="CJ242" s="710"/>
    </row>
    <row r="243" spans="1:88">
      <c r="A243" s="574"/>
      <c r="B243" s="574"/>
      <c r="C243" s="574"/>
      <c r="D243" s="574"/>
      <c r="E243" s="574"/>
      <c r="F243" s="574"/>
      <c r="G243" s="574"/>
      <c r="H243" s="574"/>
      <c r="I243" s="574"/>
      <c r="J243" s="574"/>
      <c r="K243" s="574"/>
      <c r="L243" s="574"/>
      <c r="M243" s="574"/>
      <c r="N243" s="574"/>
      <c r="O243" s="574"/>
      <c r="P243" s="574"/>
      <c r="Q243" s="574"/>
      <c r="R243" s="574"/>
      <c r="S243" s="574"/>
      <c r="T243" s="574"/>
      <c r="U243" s="574"/>
      <c r="V243" s="751"/>
      <c r="W243" s="751"/>
      <c r="X243" s="497"/>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497"/>
      <c r="BA243" s="497"/>
      <c r="BB243" s="710"/>
      <c r="BC243" s="710"/>
      <c r="BD243" s="710"/>
      <c r="BE243" s="710"/>
      <c r="BF243" s="710"/>
      <c r="BG243" s="710"/>
      <c r="BH243" s="710"/>
      <c r="BI243" s="710"/>
      <c r="BJ243" s="710"/>
      <c r="BK243" s="710"/>
      <c r="BL243" s="710"/>
      <c r="BM243" s="710"/>
      <c r="BN243" s="710"/>
      <c r="BO243" s="710"/>
      <c r="BP243" s="710"/>
      <c r="BQ243" s="710"/>
      <c r="BR243" s="710"/>
      <c r="BS243" s="710"/>
      <c r="BT243" s="710"/>
      <c r="BU243" s="710"/>
      <c r="BV243" s="710"/>
      <c r="BW243" s="710"/>
      <c r="BX243" s="710"/>
      <c r="BY243" s="710"/>
      <c r="BZ243" s="710"/>
      <c r="CA243" s="710"/>
      <c r="CB243" s="710"/>
      <c r="CC243" s="710"/>
      <c r="CD243" s="710"/>
      <c r="CE243" s="710"/>
      <c r="CF243" s="710"/>
      <c r="CG243" s="710"/>
      <c r="CH243" s="710"/>
      <c r="CI243" s="710"/>
      <c r="CJ243" s="710"/>
    </row>
    <row r="244" spans="1:88">
      <c r="A244" s="574"/>
      <c r="B244" s="574"/>
      <c r="C244" s="574"/>
      <c r="D244" s="574"/>
      <c r="E244" s="574"/>
      <c r="F244" s="574"/>
      <c r="G244" s="574"/>
      <c r="H244" s="574"/>
      <c r="I244" s="574"/>
      <c r="J244" s="574"/>
      <c r="K244" s="574"/>
      <c r="L244" s="574"/>
      <c r="M244" s="574"/>
      <c r="N244" s="574"/>
      <c r="O244" s="574"/>
      <c r="P244" s="574"/>
      <c r="Q244" s="574"/>
      <c r="R244" s="574"/>
      <c r="S244" s="574"/>
      <c r="T244" s="574"/>
      <c r="U244" s="574"/>
      <c r="V244" s="751"/>
      <c r="W244" s="751"/>
      <c r="X244" s="497"/>
      <c r="Y244" s="355"/>
      <c r="Z244" s="355"/>
      <c r="AA244" s="355"/>
      <c r="AB244" s="355"/>
      <c r="AC244" s="355"/>
      <c r="AD244" s="355"/>
      <c r="AE244" s="355"/>
      <c r="AF244" s="355"/>
      <c r="AG244" s="355"/>
      <c r="AH244" s="355"/>
      <c r="AI244" s="355"/>
      <c r="AJ244" s="355"/>
      <c r="AK244" s="355"/>
      <c r="AL244" s="355"/>
      <c r="AM244" s="355"/>
      <c r="AN244" s="355"/>
      <c r="AO244" s="355"/>
      <c r="AP244" s="355"/>
      <c r="AQ244" s="355"/>
      <c r="AR244" s="355"/>
      <c r="AS244" s="355"/>
      <c r="AT244" s="355"/>
      <c r="AU244" s="355"/>
      <c r="AV244" s="355"/>
      <c r="AW244" s="355"/>
      <c r="AX244" s="355"/>
      <c r="AY244" s="355"/>
      <c r="AZ244" s="497"/>
      <c r="BA244" s="497"/>
      <c r="BB244" s="710"/>
      <c r="BC244" s="710"/>
      <c r="BD244" s="710"/>
      <c r="BE244" s="710"/>
      <c r="BF244" s="710"/>
      <c r="BG244" s="710"/>
      <c r="BH244" s="710"/>
      <c r="BI244" s="710"/>
      <c r="BJ244" s="710"/>
      <c r="BK244" s="710"/>
      <c r="BL244" s="710"/>
      <c r="BM244" s="710"/>
      <c r="BN244" s="710"/>
      <c r="BO244" s="710"/>
      <c r="BP244" s="710"/>
      <c r="BQ244" s="710"/>
      <c r="BR244" s="710"/>
      <c r="BS244" s="710"/>
      <c r="BT244" s="710"/>
      <c r="BU244" s="710"/>
      <c r="BV244" s="710"/>
      <c r="BW244" s="710"/>
      <c r="BX244" s="710"/>
      <c r="BY244" s="710"/>
      <c r="BZ244" s="710"/>
      <c r="CA244" s="710"/>
      <c r="CB244" s="710"/>
      <c r="CC244" s="710"/>
      <c r="CD244" s="710"/>
      <c r="CE244" s="710"/>
      <c r="CF244" s="710"/>
      <c r="CG244" s="710"/>
      <c r="CH244" s="710"/>
      <c r="CI244" s="710"/>
      <c r="CJ244" s="710"/>
    </row>
    <row r="245" spans="1:88">
      <c r="A245" s="574"/>
      <c r="B245" s="574"/>
      <c r="C245" s="574"/>
      <c r="D245" s="574"/>
      <c r="E245" s="574"/>
      <c r="F245" s="574"/>
      <c r="G245" s="574"/>
      <c r="H245" s="574"/>
      <c r="I245" s="574"/>
      <c r="J245" s="574"/>
      <c r="K245" s="574"/>
      <c r="L245" s="574"/>
      <c r="M245" s="574"/>
      <c r="N245" s="574"/>
      <c r="O245" s="574"/>
      <c r="P245" s="574"/>
      <c r="Q245" s="574"/>
      <c r="R245" s="574"/>
      <c r="S245" s="574"/>
      <c r="T245" s="574"/>
      <c r="U245" s="574"/>
      <c r="V245" s="751"/>
      <c r="W245" s="751"/>
      <c r="X245" s="497"/>
      <c r="Y245" s="355"/>
      <c r="Z245" s="355"/>
      <c r="AA245" s="355"/>
      <c r="AB245" s="355"/>
      <c r="AC245" s="355"/>
      <c r="AD245" s="355"/>
      <c r="AE245" s="355"/>
      <c r="AF245" s="355"/>
      <c r="AG245" s="355"/>
      <c r="AH245" s="355"/>
      <c r="AI245" s="355"/>
      <c r="AJ245" s="355"/>
      <c r="AK245" s="355"/>
      <c r="AL245" s="355"/>
      <c r="AM245" s="355"/>
      <c r="AN245" s="355"/>
      <c r="AO245" s="355"/>
      <c r="AP245" s="355"/>
      <c r="AQ245" s="355"/>
      <c r="AR245" s="355"/>
      <c r="AS245" s="355"/>
      <c r="AT245" s="355"/>
      <c r="AU245" s="355"/>
      <c r="AV245" s="355"/>
      <c r="AW245" s="355"/>
      <c r="AX245" s="355"/>
      <c r="AY245" s="355"/>
      <c r="AZ245" s="497"/>
      <c r="BA245" s="497"/>
      <c r="BB245" s="710"/>
      <c r="BC245" s="710"/>
      <c r="BD245" s="710"/>
      <c r="BE245" s="710"/>
      <c r="BF245" s="710"/>
      <c r="BG245" s="710"/>
      <c r="BH245" s="710"/>
      <c r="BI245" s="710"/>
      <c r="BJ245" s="710"/>
      <c r="BK245" s="710"/>
      <c r="BL245" s="710"/>
      <c r="BM245" s="710"/>
      <c r="BN245" s="710"/>
      <c r="BO245" s="710"/>
      <c r="BP245" s="710"/>
      <c r="BQ245" s="710"/>
      <c r="BR245" s="710"/>
      <c r="BS245" s="710"/>
      <c r="BT245" s="710"/>
      <c r="BU245" s="710"/>
      <c r="BV245" s="710"/>
      <c r="BW245" s="710"/>
      <c r="BX245" s="710"/>
      <c r="BY245" s="710"/>
      <c r="BZ245" s="710"/>
      <c r="CA245" s="710"/>
      <c r="CB245" s="710"/>
      <c r="CC245" s="710"/>
      <c r="CD245" s="710"/>
      <c r="CE245" s="710"/>
      <c r="CF245" s="710"/>
      <c r="CG245" s="710"/>
      <c r="CH245" s="710"/>
      <c r="CI245" s="710"/>
      <c r="CJ245" s="710"/>
    </row>
    <row r="246" spans="1:88">
      <c r="A246" s="574"/>
      <c r="B246" s="574"/>
      <c r="C246" s="574"/>
      <c r="D246" s="574"/>
      <c r="E246" s="574"/>
      <c r="F246" s="574"/>
      <c r="G246" s="574"/>
      <c r="H246" s="574"/>
      <c r="I246" s="574"/>
      <c r="J246" s="574"/>
      <c r="K246" s="574"/>
      <c r="L246" s="574"/>
      <c r="M246" s="574"/>
      <c r="N246" s="574"/>
      <c r="O246" s="574"/>
      <c r="P246" s="574"/>
      <c r="Q246" s="574"/>
      <c r="R246" s="574"/>
      <c r="S246" s="574"/>
      <c r="T246" s="574"/>
      <c r="U246" s="574"/>
      <c r="V246" s="751"/>
      <c r="W246" s="751"/>
      <c r="X246" s="497"/>
      <c r="Y246" s="355"/>
      <c r="Z246" s="355"/>
      <c r="AA246" s="355"/>
      <c r="AB246" s="355"/>
      <c r="AC246" s="355"/>
      <c r="AD246" s="355"/>
      <c r="AE246" s="355"/>
      <c r="AF246" s="355"/>
      <c r="AG246" s="355"/>
      <c r="AH246" s="355"/>
      <c r="AI246" s="355"/>
      <c r="AJ246" s="355"/>
      <c r="AK246" s="355"/>
      <c r="AL246" s="355"/>
      <c r="AM246" s="355"/>
      <c r="AN246" s="355"/>
      <c r="AO246" s="355"/>
      <c r="AP246" s="355"/>
      <c r="AQ246" s="355"/>
      <c r="AR246" s="355"/>
      <c r="AS246" s="355"/>
      <c r="AT246" s="355"/>
      <c r="AU246" s="355"/>
      <c r="AV246" s="355"/>
      <c r="AW246" s="355"/>
      <c r="AX246" s="355"/>
      <c r="AY246" s="355"/>
      <c r="AZ246" s="497"/>
      <c r="BA246" s="497"/>
      <c r="BB246" s="710"/>
      <c r="BC246" s="710"/>
      <c r="BD246" s="710"/>
      <c r="BE246" s="710"/>
      <c r="BF246" s="710"/>
      <c r="BG246" s="710"/>
      <c r="BH246" s="710"/>
      <c r="BI246" s="710"/>
      <c r="BJ246" s="710"/>
      <c r="BK246" s="710"/>
      <c r="BL246" s="710"/>
      <c r="BM246" s="710"/>
      <c r="BN246" s="710"/>
      <c r="BO246" s="710"/>
      <c r="BP246" s="710"/>
      <c r="BQ246" s="710"/>
      <c r="BR246" s="710"/>
      <c r="BS246" s="710"/>
      <c r="BT246" s="710"/>
      <c r="BU246" s="710"/>
      <c r="BV246" s="710"/>
      <c r="BW246" s="710"/>
      <c r="BX246" s="710"/>
      <c r="BY246" s="710"/>
      <c r="BZ246" s="710"/>
      <c r="CA246" s="710"/>
      <c r="CB246" s="710"/>
      <c r="CC246" s="710"/>
      <c r="CD246" s="710"/>
      <c r="CE246" s="710"/>
      <c r="CF246" s="710"/>
      <c r="CG246" s="710"/>
      <c r="CH246" s="710"/>
      <c r="CI246" s="710"/>
      <c r="CJ246" s="710"/>
    </row>
    <row r="247" spans="1:88">
      <c r="A247" s="574"/>
      <c r="B247" s="574"/>
      <c r="C247" s="574"/>
      <c r="D247" s="574"/>
      <c r="E247" s="574"/>
      <c r="F247" s="574"/>
      <c r="G247" s="574"/>
      <c r="H247" s="574"/>
      <c r="I247" s="574"/>
      <c r="J247" s="574"/>
      <c r="K247" s="574"/>
      <c r="L247" s="574"/>
      <c r="M247" s="574"/>
      <c r="N247" s="574"/>
      <c r="O247" s="574"/>
      <c r="P247" s="574"/>
      <c r="Q247" s="574"/>
      <c r="R247" s="574"/>
      <c r="S247" s="574"/>
      <c r="T247" s="574"/>
      <c r="U247" s="574"/>
      <c r="V247" s="751"/>
      <c r="W247" s="751"/>
      <c r="X247" s="497"/>
      <c r="Y247" s="355"/>
      <c r="Z247" s="355"/>
      <c r="AA247" s="355"/>
      <c r="AB247" s="355"/>
      <c r="AC247" s="355"/>
      <c r="AD247" s="355"/>
      <c r="AE247" s="355"/>
      <c r="AF247" s="355"/>
      <c r="AG247" s="355"/>
      <c r="AH247" s="355"/>
      <c r="AI247" s="355"/>
      <c r="AJ247" s="355"/>
      <c r="AK247" s="355"/>
      <c r="AL247" s="355"/>
      <c r="AM247" s="355"/>
      <c r="AN247" s="355"/>
      <c r="AO247" s="355"/>
      <c r="AP247" s="355"/>
      <c r="AQ247" s="355"/>
      <c r="AR247" s="355"/>
      <c r="AS247" s="355"/>
      <c r="AT247" s="355"/>
      <c r="AU247" s="355"/>
      <c r="AV247" s="355"/>
      <c r="AW247" s="355"/>
      <c r="AX247" s="355"/>
      <c r="AY247" s="355"/>
      <c r="AZ247" s="497"/>
      <c r="BA247" s="497"/>
      <c r="BB247" s="710"/>
      <c r="BC247" s="710"/>
      <c r="BD247" s="710"/>
      <c r="BE247" s="710"/>
      <c r="BF247" s="710"/>
      <c r="BG247" s="710"/>
      <c r="BH247" s="710"/>
      <c r="BI247" s="710"/>
      <c r="BJ247" s="710"/>
      <c r="BK247" s="710"/>
      <c r="BL247" s="710"/>
      <c r="BM247" s="710"/>
      <c r="BN247" s="710"/>
      <c r="BO247" s="710"/>
      <c r="BP247" s="710"/>
      <c r="BQ247" s="710"/>
      <c r="BR247" s="710"/>
      <c r="BS247" s="710"/>
      <c r="BT247" s="710"/>
      <c r="BU247" s="710"/>
      <c r="BV247" s="710"/>
      <c r="BW247" s="710"/>
      <c r="BX247" s="710"/>
      <c r="BY247" s="710"/>
      <c r="BZ247" s="710"/>
      <c r="CA247" s="710"/>
      <c r="CB247" s="710"/>
      <c r="CC247" s="710"/>
      <c r="CD247" s="710"/>
      <c r="CE247" s="710"/>
      <c r="CF247" s="710"/>
      <c r="CG247" s="710"/>
      <c r="CH247" s="710"/>
      <c r="CI247" s="710"/>
      <c r="CJ247" s="710"/>
    </row>
    <row r="248" spans="1:88">
      <c r="A248" s="574"/>
      <c r="B248" s="574"/>
      <c r="C248" s="574"/>
      <c r="D248" s="574"/>
      <c r="E248" s="574"/>
      <c r="F248" s="574"/>
      <c r="G248" s="574"/>
      <c r="H248" s="574"/>
      <c r="I248" s="574"/>
      <c r="J248" s="574"/>
      <c r="K248" s="574"/>
      <c r="L248" s="574"/>
      <c r="M248" s="574"/>
      <c r="N248" s="574"/>
      <c r="O248" s="574"/>
      <c r="P248" s="574"/>
      <c r="Q248" s="574"/>
      <c r="R248" s="574"/>
      <c r="S248" s="574"/>
      <c r="T248" s="574"/>
      <c r="U248" s="574"/>
      <c r="V248" s="751"/>
      <c r="W248" s="751"/>
      <c r="X248" s="497"/>
      <c r="Y248" s="355"/>
      <c r="Z248" s="355"/>
      <c r="AA248" s="355"/>
      <c r="AB248" s="355"/>
      <c r="AC248" s="355"/>
      <c r="AD248" s="355"/>
      <c r="AE248" s="355"/>
      <c r="AF248" s="355"/>
      <c r="AG248" s="355"/>
      <c r="AH248" s="355"/>
      <c r="AI248" s="355"/>
      <c r="AJ248" s="355"/>
      <c r="AK248" s="355"/>
      <c r="AL248" s="355"/>
      <c r="AM248" s="355"/>
      <c r="AN248" s="355"/>
      <c r="AO248" s="355"/>
      <c r="AP248" s="355"/>
      <c r="AQ248" s="355"/>
      <c r="AR248" s="355"/>
      <c r="AS248" s="355"/>
      <c r="AT248" s="355"/>
      <c r="AU248" s="355"/>
      <c r="AV248" s="355"/>
      <c r="AW248" s="355"/>
      <c r="AX248" s="355"/>
      <c r="AY248" s="355"/>
      <c r="AZ248" s="497"/>
      <c r="BA248" s="497"/>
      <c r="BB248" s="710"/>
      <c r="BC248" s="710"/>
      <c r="BD248" s="710"/>
      <c r="BE248" s="710"/>
      <c r="BF248" s="710"/>
      <c r="BG248" s="710"/>
      <c r="BH248" s="710"/>
      <c r="BI248" s="710"/>
      <c r="BJ248" s="710"/>
      <c r="BK248" s="710"/>
      <c r="BL248" s="710"/>
      <c r="BM248" s="710"/>
      <c r="BN248" s="710"/>
      <c r="BO248" s="710"/>
      <c r="BP248" s="710"/>
      <c r="BQ248" s="710"/>
      <c r="BR248" s="710"/>
      <c r="BS248" s="710"/>
      <c r="BT248" s="710"/>
      <c r="BU248" s="710"/>
      <c r="BV248" s="710"/>
      <c r="BW248" s="710"/>
      <c r="BX248" s="710"/>
      <c r="BY248" s="710"/>
      <c r="BZ248" s="710"/>
      <c r="CA248" s="710"/>
      <c r="CB248" s="710"/>
      <c r="CC248" s="710"/>
      <c r="CD248" s="710"/>
      <c r="CE248" s="710"/>
      <c r="CF248" s="710"/>
      <c r="CG248" s="710"/>
      <c r="CH248" s="710"/>
      <c r="CI248" s="710"/>
      <c r="CJ248" s="710"/>
    </row>
    <row r="249" spans="1:88">
      <c r="A249" s="574"/>
      <c r="B249" s="574"/>
      <c r="C249" s="574"/>
      <c r="D249" s="574"/>
      <c r="E249" s="574"/>
      <c r="F249" s="574"/>
      <c r="G249" s="574"/>
      <c r="H249" s="574"/>
      <c r="I249" s="574"/>
      <c r="J249" s="574"/>
      <c r="K249" s="574"/>
      <c r="L249" s="574"/>
      <c r="M249" s="574"/>
      <c r="N249" s="574"/>
      <c r="O249" s="574"/>
      <c r="P249" s="574"/>
      <c r="Q249" s="574"/>
      <c r="R249" s="574"/>
      <c r="S249" s="574"/>
      <c r="T249" s="574"/>
      <c r="U249" s="574"/>
      <c r="V249" s="751"/>
      <c r="W249" s="751"/>
      <c r="X249" s="497"/>
      <c r="Y249" s="355"/>
      <c r="Z249" s="355"/>
      <c r="AA249" s="355"/>
      <c r="AB249" s="355"/>
      <c r="AC249" s="355"/>
      <c r="AD249" s="355"/>
      <c r="AE249" s="355"/>
      <c r="AF249" s="355"/>
      <c r="AG249" s="355"/>
      <c r="AH249" s="355"/>
      <c r="AI249" s="355"/>
      <c r="AJ249" s="355"/>
      <c r="AK249" s="355"/>
      <c r="AL249" s="355"/>
      <c r="AM249" s="355"/>
      <c r="AN249" s="355"/>
      <c r="AO249" s="355"/>
      <c r="AP249" s="355"/>
      <c r="AQ249" s="355"/>
      <c r="AR249" s="355"/>
      <c r="AS249" s="355"/>
      <c r="AT249" s="355"/>
      <c r="AU249" s="355"/>
      <c r="AV249" s="355"/>
      <c r="AW249" s="355"/>
      <c r="AX249" s="355"/>
      <c r="AY249" s="355"/>
      <c r="AZ249" s="497"/>
      <c r="BA249" s="497"/>
      <c r="BB249" s="710"/>
      <c r="BC249" s="710"/>
      <c r="BD249" s="710"/>
      <c r="BE249" s="710"/>
      <c r="BF249" s="710"/>
      <c r="BG249" s="710"/>
      <c r="BH249" s="710"/>
      <c r="BI249" s="710"/>
      <c r="BJ249" s="710"/>
      <c r="BK249" s="710"/>
      <c r="BL249" s="710"/>
      <c r="BM249" s="710"/>
      <c r="BN249" s="710"/>
      <c r="BO249" s="710"/>
      <c r="BP249" s="710"/>
      <c r="BQ249" s="710"/>
      <c r="BR249" s="710"/>
      <c r="BS249" s="710"/>
      <c r="BT249" s="710"/>
      <c r="BU249" s="710"/>
      <c r="BV249" s="710"/>
      <c r="BW249" s="710"/>
      <c r="BX249" s="710"/>
      <c r="BY249" s="710"/>
      <c r="BZ249" s="710"/>
      <c r="CA249" s="710"/>
      <c r="CB249" s="710"/>
      <c r="CC249" s="710"/>
      <c r="CD249" s="710"/>
      <c r="CE249" s="710"/>
      <c r="CF249" s="710"/>
      <c r="CG249" s="710"/>
      <c r="CH249" s="710"/>
      <c r="CI249" s="710"/>
      <c r="CJ249" s="710"/>
    </row>
    <row r="250" spans="1:88">
      <c r="A250" s="574"/>
      <c r="B250" s="574"/>
      <c r="C250" s="574"/>
      <c r="D250" s="574"/>
      <c r="E250" s="574"/>
      <c r="F250" s="574"/>
      <c r="G250" s="574"/>
      <c r="H250" s="574"/>
      <c r="I250" s="574"/>
      <c r="J250" s="574"/>
      <c r="K250" s="574"/>
      <c r="L250" s="574"/>
      <c r="M250" s="574"/>
      <c r="N250" s="574"/>
      <c r="O250" s="574"/>
      <c r="P250" s="574"/>
      <c r="Q250" s="574"/>
      <c r="R250" s="574"/>
      <c r="S250" s="574"/>
      <c r="T250" s="574"/>
      <c r="U250" s="574"/>
      <c r="V250" s="751"/>
      <c r="W250" s="751"/>
      <c r="X250" s="497"/>
      <c r="Y250" s="355"/>
      <c r="Z250" s="355"/>
      <c r="AA250" s="355"/>
      <c r="AB250" s="355"/>
      <c r="AC250" s="355"/>
      <c r="AD250" s="355"/>
      <c r="AE250" s="355"/>
      <c r="AF250" s="355"/>
      <c r="AG250" s="355"/>
      <c r="AH250" s="355"/>
      <c r="AI250" s="355"/>
      <c r="AJ250" s="355"/>
      <c r="AK250" s="355"/>
      <c r="AL250" s="355"/>
      <c r="AM250" s="355"/>
      <c r="AN250" s="355"/>
      <c r="AO250" s="355"/>
      <c r="AP250" s="355"/>
      <c r="AQ250" s="355"/>
      <c r="AR250" s="355"/>
      <c r="AS250" s="355"/>
      <c r="AT250" s="355"/>
      <c r="AU250" s="355"/>
      <c r="AV250" s="355"/>
      <c r="AW250" s="355"/>
      <c r="AX250" s="355"/>
      <c r="AY250" s="355"/>
      <c r="AZ250" s="497"/>
      <c r="BA250" s="497"/>
      <c r="BB250" s="710"/>
      <c r="BC250" s="710"/>
      <c r="BD250" s="710"/>
      <c r="BE250" s="710"/>
      <c r="BF250" s="710"/>
      <c r="BG250" s="710"/>
      <c r="BH250" s="710"/>
      <c r="BI250" s="710"/>
      <c r="BJ250" s="710"/>
      <c r="BK250" s="710"/>
      <c r="BL250" s="710"/>
      <c r="BM250" s="710"/>
      <c r="BN250" s="710"/>
      <c r="BO250" s="710"/>
      <c r="BP250" s="710"/>
      <c r="BQ250" s="710"/>
      <c r="BR250" s="710"/>
      <c r="BS250" s="710"/>
      <c r="BT250" s="710"/>
      <c r="BU250" s="710"/>
      <c r="BV250" s="710"/>
      <c r="BW250" s="710"/>
      <c r="BX250" s="710"/>
      <c r="BY250" s="710"/>
      <c r="BZ250" s="710"/>
      <c r="CA250" s="710"/>
      <c r="CB250" s="710"/>
      <c r="CC250" s="710"/>
      <c r="CD250" s="710"/>
      <c r="CE250" s="710"/>
      <c r="CF250" s="710"/>
      <c r="CG250" s="710"/>
      <c r="CH250" s="710"/>
      <c r="CI250" s="710"/>
      <c r="CJ250" s="710"/>
    </row>
    <row r="251" spans="1:88">
      <c r="A251" s="574"/>
      <c r="B251" s="574"/>
      <c r="C251" s="574"/>
      <c r="D251" s="574"/>
      <c r="E251" s="574"/>
      <c r="F251" s="574"/>
      <c r="G251" s="574"/>
      <c r="H251" s="574"/>
      <c r="I251" s="574"/>
      <c r="J251" s="574"/>
      <c r="K251" s="574"/>
      <c r="L251" s="574"/>
      <c r="M251" s="574"/>
      <c r="N251" s="574"/>
      <c r="O251" s="574"/>
      <c r="P251" s="574"/>
      <c r="Q251" s="574"/>
      <c r="R251" s="574"/>
      <c r="S251" s="574"/>
      <c r="T251" s="574"/>
      <c r="U251" s="574"/>
      <c r="V251" s="751"/>
      <c r="W251" s="751"/>
      <c r="X251" s="497"/>
      <c r="Y251" s="355"/>
      <c r="Z251" s="355"/>
      <c r="AA251" s="355"/>
      <c r="AB251" s="355"/>
      <c r="AC251" s="355"/>
      <c r="AD251" s="355"/>
      <c r="AE251" s="355"/>
      <c r="AF251" s="355"/>
      <c r="AG251" s="355"/>
      <c r="AH251" s="355"/>
      <c r="AI251" s="355"/>
      <c r="AJ251" s="355"/>
      <c r="AK251" s="355"/>
      <c r="AL251" s="355"/>
      <c r="AM251" s="355"/>
      <c r="AN251" s="355"/>
      <c r="AO251" s="355"/>
      <c r="AP251" s="355"/>
      <c r="AQ251" s="355"/>
      <c r="AR251" s="355"/>
      <c r="AS251" s="355"/>
      <c r="AT251" s="355"/>
      <c r="AU251" s="355"/>
      <c r="AV251" s="355"/>
      <c r="AW251" s="355"/>
      <c r="AX251" s="355"/>
      <c r="AY251" s="355"/>
      <c r="AZ251" s="497"/>
      <c r="BA251" s="497"/>
      <c r="BB251" s="710"/>
      <c r="BC251" s="710"/>
      <c r="BD251" s="710"/>
      <c r="BE251" s="710"/>
      <c r="BF251" s="710"/>
      <c r="BG251" s="710"/>
      <c r="BH251" s="710"/>
      <c r="BI251" s="710"/>
      <c r="BJ251" s="710"/>
      <c r="BK251" s="710"/>
      <c r="BL251" s="710"/>
      <c r="BM251" s="710"/>
      <c r="BN251" s="710"/>
      <c r="BO251" s="710"/>
      <c r="BP251" s="710"/>
      <c r="BQ251" s="710"/>
      <c r="BR251" s="710"/>
      <c r="BS251" s="710"/>
      <c r="BT251" s="710"/>
      <c r="BU251" s="710"/>
      <c r="BV251" s="710"/>
      <c r="BW251" s="710"/>
      <c r="BX251" s="710"/>
      <c r="BY251" s="710"/>
      <c r="BZ251" s="710"/>
      <c r="CA251" s="710"/>
      <c r="CB251" s="710"/>
      <c r="CC251" s="710"/>
      <c r="CD251" s="710"/>
      <c r="CE251" s="710"/>
      <c r="CF251" s="710"/>
      <c r="CG251" s="710"/>
      <c r="CH251" s="710"/>
      <c r="CI251" s="710"/>
      <c r="CJ251" s="710"/>
    </row>
    <row r="252" spans="1:88">
      <c r="A252" s="574"/>
      <c r="B252" s="574"/>
      <c r="C252" s="574"/>
      <c r="D252" s="574"/>
      <c r="E252" s="574"/>
      <c r="F252" s="574"/>
      <c r="G252" s="574"/>
      <c r="H252" s="574"/>
      <c r="I252" s="574"/>
      <c r="J252" s="574"/>
      <c r="K252" s="574"/>
      <c r="L252" s="574"/>
      <c r="M252" s="574"/>
      <c r="N252" s="574"/>
      <c r="O252" s="574"/>
      <c r="P252" s="574"/>
      <c r="Q252" s="574"/>
      <c r="R252" s="574"/>
      <c r="S252" s="574"/>
      <c r="T252" s="574"/>
      <c r="U252" s="574"/>
      <c r="V252" s="751"/>
      <c r="W252" s="751"/>
      <c r="X252" s="497"/>
      <c r="Y252" s="355"/>
      <c r="Z252" s="355"/>
      <c r="AA252" s="355"/>
      <c r="AB252" s="355"/>
      <c r="AC252" s="355"/>
      <c r="AD252" s="355"/>
      <c r="AE252" s="355"/>
      <c r="AF252" s="355"/>
      <c r="AG252" s="355"/>
      <c r="AH252" s="355"/>
      <c r="AI252" s="355"/>
      <c r="AJ252" s="355"/>
      <c r="AK252" s="355"/>
      <c r="AL252" s="355"/>
      <c r="AM252" s="355"/>
      <c r="AN252" s="355"/>
      <c r="AO252" s="355"/>
      <c r="AP252" s="355"/>
      <c r="AQ252" s="355"/>
      <c r="AR252" s="355"/>
      <c r="AS252" s="355"/>
      <c r="AT252" s="355"/>
      <c r="AU252" s="355"/>
      <c r="AV252" s="355"/>
      <c r="AW252" s="355"/>
      <c r="AX252" s="355"/>
      <c r="AY252" s="355"/>
      <c r="AZ252" s="497"/>
      <c r="BA252" s="497"/>
      <c r="BB252" s="710"/>
      <c r="BC252" s="710"/>
      <c r="BD252" s="710"/>
      <c r="BE252" s="710"/>
      <c r="BF252" s="710"/>
      <c r="BG252" s="710"/>
      <c r="BH252" s="710"/>
      <c r="BI252" s="710"/>
      <c r="BJ252" s="710"/>
      <c r="BK252" s="710"/>
      <c r="BL252" s="710"/>
      <c r="BM252" s="710"/>
      <c r="BN252" s="710"/>
      <c r="BO252" s="710"/>
      <c r="BP252" s="710"/>
      <c r="BQ252" s="710"/>
      <c r="BR252" s="710"/>
      <c r="BS252" s="710"/>
      <c r="BT252" s="710"/>
      <c r="BU252" s="710"/>
      <c r="BV252" s="710"/>
      <c r="BW252" s="710"/>
      <c r="BX252" s="710"/>
      <c r="BY252" s="710"/>
      <c r="BZ252" s="710"/>
      <c r="CA252" s="710"/>
      <c r="CB252" s="710"/>
      <c r="CC252" s="710"/>
      <c r="CD252" s="710"/>
      <c r="CE252" s="710"/>
      <c r="CF252" s="710"/>
      <c r="CG252" s="710"/>
      <c r="CH252" s="710"/>
      <c r="CI252" s="710"/>
      <c r="CJ252" s="710"/>
    </row>
    <row r="253" spans="1:88">
      <c r="A253" s="574"/>
      <c r="B253" s="574"/>
      <c r="C253" s="574"/>
      <c r="D253" s="574"/>
      <c r="E253" s="574"/>
      <c r="F253" s="574"/>
      <c r="G253" s="574"/>
      <c r="H253" s="574"/>
      <c r="I253" s="574"/>
      <c r="J253" s="574"/>
      <c r="K253" s="574"/>
      <c r="L253" s="574"/>
      <c r="M253" s="574"/>
      <c r="N253" s="574"/>
      <c r="O253" s="574"/>
      <c r="P253" s="574"/>
      <c r="Q253" s="574"/>
      <c r="R253" s="574"/>
      <c r="S253" s="574"/>
      <c r="T253" s="574"/>
      <c r="U253" s="574"/>
      <c r="V253" s="751"/>
      <c r="W253" s="751"/>
      <c r="X253" s="497"/>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497"/>
      <c r="BA253" s="497"/>
      <c r="BB253" s="710"/>
      <c r="BC253" s="710"/>
      <c r="BD253" s="710"/>
      <c r="BE253" s="710"/>
      <c r="BF253" s="710"/>
      <c r="BG253" s="710"/>
      <c r="BH253" s="710"/>
      <c r="BI253" s="710"/>
      <c r="BJ253" s="710"/>
      <c r="BK253" s="710"/>
      <c r="BL253" s="710"/>
      <c r="BM253" s="710"/>
      <c r="BN253" s="710"/>
      <c r="BO253" s="710"/>
      <c r="BP253" s="710"/>
      <c r="BQ253" s="710"/>
      <c r="BR253" s="710"/>
      <c r="BS253" s="710"/>
      <c r="BT253" s="710"/>
      <c r="BU253" s="710"/>
      <c r="BV253" s="710"/>
      <c r="BW253" s="710"/>
      <c r="BX253" s="710"/>
      <c r="BY253" s="710"/>
      <c r="BZ253" s="710"/>
      <c r="CA253" s="710"/>
      <c r="CB253" s="710"/>
      <c r="CC253" s="710"/>
      <c r="CD253" s="710"/>
      <c r="CE253" s="710"/>
      <c r="CF253" s="710"/>
      <c r="CG253" s="710"/>
      <c r="CH253" s="710"/>
      <c r="CI253" s="710"/>
      <c r="CJ253" s="710"/>
    </row>
    <row r="254" spans="1:88">
      <c r="A254" s="574"/>
      <c r="B254" s="574"/>
      <c r="C254" s="574"/>
      <c r="D254" s="574"/>
      <c r="E254" s="574"/>
      <c r="F254" s="574"/>
      <c r="G254" s="574"/>
      <c r="H254" s="574"/>
      <c r="I254" s="574"/>
      <c r="J254" s="574"/>
      <c r="K254" s="574"/>
      <c r="L254" s="574"/>
      <c r="M254" s="574"/>
      <c r="N254" s="574"/>
      <c r="O254" s="574"/>
      <c r="P254" s="574"/>
      <c r="Q254" s="574"/>
      <c r="R254" s="574"/>
      <c r="S254" s="574"/>
      <c r="T254" s="574"/>
      <c r="U254" s="574"/>
      <c r="V254" s="751"/>
      <c r="W254" s="751"/>
      <c r="X254" s="497"/>
      <c r="Y254" s="355"/>
      <c r="Z254" s="355"/>
      <c r="AA254" s="355"/>
      <c r="AB254" s="355"/>
      <c r="AC254" s="355"/>
      <c r="AD254" s="355"/>
      <c r="AE254" s="355"/>
      <c r="AF254" s="355"/>
      <c r="AG254" s="355"/>
      <c r="AH254" s="355"/>
      <c r="AI254" s="355"/>
      <c r="AJ254" s="355"/>
      <c r="AK254" s="355"/>
      <c r="AL254" s="355"/>
      <c r="AM254" s="355"/>
      <c r="AN254" s="355"/>
      <c r="AO254" s="355"/>
      <c r="AP254" s="355"/>
      <c r="AQ254" s="355"/>
      <c r="AR254" s="355"/>
      <c r="AS254" s="355"/>
      <c r="AT254" s="355"/>
      <c r="AU254" s="355"/>
      <c r="AV254" s="355"/>
      <c r="AW254" s="355"/>
      <c r="AX254" s="355"/>
      <c r="AY254" s="355"/>
      <c r="AZ254" s="497"/>
      <c r="BA254" s="497"/>
      <c r="BB254" s="710"/>
      <c r="BC254" s="710"/>
      <c r="BD254" s="710"/>
      <c r="BE254" s="710"/>
      <c r="BF254" s="710"/>
      <c r="BG254" s="710"/>
      <c r="BH254" s="710"/>
      <c r="BI254" s="710"/>
      <c r="BJ254" s="710"/>
      <c r="BK254" s="710"/>
      <c r="BL254" s="710"/>
      <c r="BM254" s="710"/>
      <c r="BN254" s="710"/>
      <c r="BO254" s="710"/>
      <c r="BP254" s="710"/>
      <c r="BQ254" s="710"/>
      <c r="BR254" s="710"/>
      <c r="BS254" s="710"/>
      <c r="BT254" s="710"/>
      <c r="BU254" s="710"/>
      <c r="BV254" s="710"/>
      <c r="BW254" s="710"/>
      <c r="BX254" s="710"/>
      <c r="BY254" s="710"/>
      <c r="BZ254" s="710"/>
      <c r="CA254" s="710"/>
      <c r="CB254" s="710"/>
      <c r="CC254" s="710"/>
      <c r="CD254" s="710"/>
      <c r="CE254" s="710"/>
      <c r="CF254" s="710"/>
      <c r="CG254" s="710"/>
      <c r="CH254" s="710"/>
      <c r="CI254" s="710"/>
      <c r="CJ254" s="710"/>
    </row>
    <row r="255" spans="1:88">
      <c r="A255" s="574"/>
      <c r="B255" s="574"/>
      <c r="C255" s="574"/>
      <c r="D255" s="574"/>
      <c r="E255" s="574"/>
      <c r="F255" s="574"/>
      <c r="G255" s="574"/>
      <c r="H255" s="574"/>
      <c r="I255" s="574"/>
      <c r="J255" s="574"/>
      <c r="K255" s="574"/>
      <c r="L255" s="574"/>
      <c r="M255" s="574"/>
      <c r="N255" s="574"/>
      <c r="O255" s="574"/>
      <c r="P255" s="574"/>
      <c r="Q255" s="574"/>
      <c r="R255" s="574"/>
      <c r="S255" s="574"/>
      <c r="T255" s="574"/>
      <c r="U255" s="574"/>
      <c r="V255" s="751"/>
      <c r="W255" s="751"/>
      <c r="X255" s="497"/>
      <c r="Y255" s="355"/>
      <c r="Z255" s="355"/>
      <c r="AA255" s="355"/>
      <c r="AB255" s="355"/>
      <c r="AC255" s="355"/>
      <c r="AD255" s="355"/>
      <c r="AE255" s="355"/>
      <c r="AF255" s="355"/>
      <c r="AG255" s="355"/>
      <c r="AH255" s="355"/>
      <c r="AI255" s="355"/>
      <c r="AJ255" s="355"/>
      <c r="AK255" s="355"/>
      <c r="AL255" s="355"/>
      <c r="AM255" s="355"/>
      <c r="AN255" s="355"/>
      <c r="AO255" s="355"/>
      <c r="AP255" s="355"/>
      <c r="AQ255" s="355"/>
      <c r="AR255" s="355"/>
      <c r="AS255" s="355"/>
      <c r="AT255" s="355"/>
      <c r="AU255" s="355"/>
      <c r="AV255" s="355"/>
      <c r="AW255" s="355"/>
      <c r="AX255" s="355"/>
      <c r="AY255" s="355"/>
      <c r="AZ255" s="497"/>
      <c r="BA255" s="497"/>
      <c r="BB255" s="710"/>
      <c r="BC255" s="710"/>
      <c r="BD255" s="710"/>
      <c r="BE255" s="710"/>
      <c r="BF255" s="710"/>
      <c r="BG255" s="710"/>
      <c r="BH255" s="710"/>
      <c r="BI255" s="710"/>
      <c r="BJ255" s="710"/>
      <c r="BK255" s="710"/>
      <c r="BL255" s="710"/>
      <c r="BM255" s="710"/>
      <c r="BN255" s="710"/>
      <c r="BO255" s="710"/>
      <c r="BP255" s="710"/>
      <c r="BQ255" s="710"/>
      <c r="BR255" s="710"/>
      <c r="BS255" s="710"/>
      <c r="BT255" s="710"/>
      <c r="BU255" s="710"/>
      <c r="BV255" s="710"/>
      <c r="BW255" s="710"/>
      <c r="BX255" s="710"/>
      <c r="BY255" s="710"/>
      <c r="BZ255" s="710"/>
      <c r="CA255" s="710"/>
      <c r="CB255" s="710"/>
      <c r="CC255" s="710"/>
      <c r="CD255" s="710"/>
      <c r="CE255" s="710"/>
      <c r="CF255" s="710"/>
      <c r="CG255" s="710"/>
      <c r="CH255" s="710"/>
      <c r="CI255" s="710"/>
      <c r="CJ255" s="710"/>
    </row>
    <row r="256" spans="1:88">
      <c r="A256" s="574"/>
      <c r="B256" s="574"/>
      <c r="C256" s="574"/>
      <c r="D256" s="574"/>
      <c r="E256" s="574"/>
      <c r="F256" s="574"/>
      <c r="G256" s="574"/>
      <c r="H256" s="574"/>
      <c r="I256" s="574"/>
      <c r="J256" s="574"/>
      <c r="K256" s="574"/>
      <c r="L256" s="574"/>
      <c r="M256" s="574"/>
      <c r="N256" s="574"/>
      <c r="O256" s="574"/>
      <c r="P256" s="574"/>
      <c r="Q256" s="574"/>
      <c r="R256" s="574"/>
      <c r="S256" s="574"/>
      <c r="T256" s="574"/>
      <c r="U256" s="574"/>
      <c r="V256" s="751"/>
      <c r="W256" s="751"/>
      <c r="X256" s="497"/>
      <c r="Y256" s="355"/>
      <c r="Z256" s="355"/>
      <c r="AA256" s="355"/>
      <c r="AB256" s="355"/>
      <c r="AC256" s="355"/>
      <c r="AD256" s="355"/>
      <c r="AE256" s="355"/>
      <c r="AF256" s="355"/>
      <c r="AG256" s="355"/>
      <c r="AH256" s="355"/>
      <c r="AI256" s="355"/>
      <c r="AJ256" s="355"/>
      <c r="AK256" s="355"/>
      <c r="AL256" s="355"/>
      <c r="AM256" s="355"/>
      <c r="AN256" s="355"/>
      <c r="AO256" s="355"/>
      <c r="AP256" s="355"/>
      <c r="AQ256" s="355"/>
      <c r="AR256" s="355"/>
      <c r="AS256" s="355"/>
      <c r="AT256" s="355"/>
      <c r="AU256" s="355"/>
      <c r="AV256" s="355"/>
      <c r="AW256" s="355"/>
      <c r="AX256" s="355"/>
      <c r="AY256" s="355"/>
      <c r="AZ256" s="497"/>
      <c r="BA256" s="497"/>
      <c r="BB256" s="710"/>
      <c r="BC256" s="710"/>
      <c r="BD256" s="710"/>
      <c r="BE256" s="710"/>
      <c r="BF256" s="710"/>
      <c r="BG256" s="710"/>
      <c r="BH256" s="710"/>
      <c r="BI256" s="710"/>
      <c r="BJ256" s="710"/>
      <c r="BK256" s="710"/>
      <c r="BL256" s="710"/>
      <c r="BM256" s="710"/>
      <c r="BN256" s="710"/>
      <c r="BO256" s="710"/>
      <c r="BP256" s="710"/>
      <c r="BQ256" s="710"/>
      <c r="BR256" s="710"/>
      <c r="BS256" s="710"/>
      <c r="BT256" s="710"/>
      <c r="BU256" s="710"/>
      <c r="BV256" s="710"/>
      <c r="BW256" s="710"/>
      <c r="BX256" s="710"/>
      <c r="BY256" s="710"/>
      <c r="BZ256" s="710"/>
      <c r="CA256" s="710"/>
      <c r="CB256" s="710"/>
      <c r="CC256" s="710"/>
      <c r="CD256" s="710"/>
      <c r="CE256" s="710"/>
      <c r="CF256" s="710"/>
      <c r="CG256" s="710"/>
      <c r="CH256" s="710"/>
      <c r="CI256" s="710"/>
      <c r="CJ256" s="710"/>
    </row>
    <row r="257" spans="1:88">
      <c r="A257" s="574"/>
      <c r="B257" s="574"/>
      <c r="C257" s="574"/>
      <c r="D257" s="574"/>
      <c r="E257" s="574"/>
      <c r="F257" s="574"/>
      <c r="G257" s="574"/>
      <c r="H257" s="574"/>
      <c r="I257" s="574"/>
      <c r="J257" s="574"/>
      <c r="K257" s="574"/>
      <c r="L257" s="574"/>
      <c r="M257" s="574"/>
      <c r="N257" s="574"/>
      <c r="O257" s="574"/>
      <c r="P257" s="574"/>
      <c r="Q257" s="574"/>
      <c r="R257" s="574"/>
      <c r="S257" s="574"/>
      <c r="T257" s="574"/>
      <c r="U257" s="574"/>
      <c r="V257" s="751"/>
      <c r="W257" s="751"/>
      <c r="X257" s="497"/>
      <c r="Y257" s="355"/>
      <c r="Z257" s="355"/>
      <c r="AA257" s="355"/>
      <c r="AB257" s="355"/>
      <c r="AC257" s="355"/>
      <c r="AD257" s="355"/>
      <c r="AE257" s="355"/>
      <c r="AF257" s="355"/>
      <c r="AG257" s="355"/>
      <c r="AH257" s="355"/>
      <c r="AI257" s="355"/>
      <c r="AJ257" s="355"/>
      <c r="AK257" s="355"/>
      <c r="AL257" s="355"/>
      <c r="AM257" s="355"/>
      <c r="AN257" s="355"/>
      <c r="AO257" s="355"/>
      <c r="AP257" s="355"/>
      <c r="AQ257" s="355"/>
      <c r="AR257" s="355"/>
      <c r="AS257" s="355"/>
      <c r="AT257" s="355"/>
      <c r="AU257" s="355"/>
      <c r="AV257" s="355"/>
      <c r="AW257" s="355"/>
      <c r="AX257" s="355"/>
      <c r="AY257" s="355"/>
      <c r="AZ257" s="497"/>
      <c r="BA257" s="497"/>
      <c r="BB257" s="710"/>
      <c r="BC257" s="710"/>
      <c r="BD257" s="710"/>
      <c r="BE257" s="710"/>
      <c r="BF257" s="710"/>
      <c r="BG257" s="710"/>
      <c r="BH257" s="710"/>
      <c r="BI257" s="710"/>
      <c r="BJ257" s="710"/>
      <c r="BK257" s="710"/>
      <c r="BL257" s="710"/>
      <c r="BM257" s="710"/>
      <c r="BN257" s="710"/>
      <c r="BO257" s="710"/>
      <c r="BP257" s="710"/>
      <c r="BQ257" s="710"/>
      <c r="BR257" s="710"/>
      <c r="BS257" s="710"/>
      <c r="BT257" s="710"/>
      <c r="BU257" s="710"/>
      <c r="BV257" s="710"/>
      <c r="BW257" s="710"/>
      <c r="BX257" s="710"/>
      <c r="BY257" s="710"/>
      <c r="BZ257" s="710"/>
      <c r="CA257" s="710"/>
      <c r="CB257" s="710"/>
      <c r="CC257" s="710"/>
      <c r="CD257" s="710"/>
      <c r="CE257" s="710"/>
      <c r="CF257" s="710"/>
      <c r="CG257" s="710"/>
      <c r="CH257" s="710"/>
      <c r="CI257" s="710"/>
      <c r="CJ257" s="710"/>
    </row>
    <row r="258" spans="1:88">
      <c r="A258" s="574"/>
      <c r="B258" s="574"/>
      <c r="C258" s="574"/>
      <c r="D258" s="574"/>
      <c r="E258" s="574"/>
      <c r="F258" s="574"/>
      <c r="G258" s="574"/>
      <c r="H258" s="574"/>
      <c r="I258" s="574"/>
      <c r="J258" s="574"/>
      <c r="K258" s="574"/>
      <c r="L258" s="574"/>
      <c r="M258" s="574"/>
      <c r="N258" s="574"/>
      <c r="O258" s="574"/>
      <c r="P258" s="574"/>
      <c r="Q258" s="574"/>
      <c r="R258" s="574"/>
      <c r="S258" s="574"/>
      <c r="T258" s="574"/>
      <c r="U258" s="574"/>
      <c r="V258" s="751"/>
      <c r="W258" s="751"/>
      <c r="X258" s="497"/>
      <c r="Y258" s="355"/>
      <c r="Z258" s="355"/>
      <c r="AA258" s="355"/>
      <c r="AB258" s="355"/>
      <c r="AC258" s="355"/>
      <c r="AD258" s="355"/>
      <c r="AE258" s="355"/>
      <c r="AF258" s="355"/>
      <c r="AG258" s="355"/>
      <c r="AH258" s="355"/>
      <c r="AI258" s="355"/>
      <c r="AJ258" s="355"/>
      <c r="AK258" s="355"/>
      <c r="AL258" s="355"/>
      <c r="AM258" s="355"/>
      <c r="AN258" s="355"/>
      <c r="AO258" s="355"/>
      <c r="AP258" s="355"/>
      <c r="AQ258" s="355"/>
      <c r="AR258" s="355"/>
      <c r="AS258" s="355"/>
      <c r="AT258" s="355"/>
      <c r="AU258" s="355"/>
      <c r="AV258" s="355"/>
      <c r="AW258" s="355"/>
      <c r="AX258" s="355"/>
      <c r="AY258" s="355"/>
      <c r="AZ258" s="497"/>
      <c r="BA258" s="497"/>
      <c r="BB258" s="710"/>
      <c r="BC258" s="710"/>
      <c r="BD258" s="710"/>
      <c r="BE258" s="710"/>
      <c r="BF258" s="710"/>
      <c r="BG258" s="710"/>
      <c r="BH258" s="710"/>
      <c r="BI258" s="710"/>
      <c r="BJ258" s="710"/>
      <c r="BK258" s="710"/>
      <c r="BL258" s="710"/>
      <c r="BM258" s="710"/>
      <c r="BN258" s="710"/>
      <c r="BO258" s="710"/>
      <c r="BP258" s="710"/>
      <c r="BQ258" s="710"/>
      <c r="BR258" s="710"/>
      <c r="BS258" s="710"/>
      <c r="BT258" s="710"/>
      <c r="BU258" s="710"/>
      <c r="BV258" s="710"/>
      <c r="BW258" s="710"/>
      <c r="BX258" s="710"/>
      <c r="BY258" s="710"/>
      <c r="BZ258" s="710"/>
      <c r="CA258" s="710"/>
      <c r="CB258" s="710"/>
      <c r="CC258" s="710"/>
      <c r="CD258" s="710"/>
      <c r="CE258" s="710"/>
      <c r="CF258" s="710"/>
      <c r="CG258" s="710"/>
      <c r="CH258" s="710"/>
      <c r="CI258" s="710"/>
      <c r="CJ258" s="710"/>
    </row>
    <row r="259" spans="1:88">
      <c r="A259" s="574"/>
      <c r="B259" s="574"/>
      <c r="C259" s="574"/>
      <c r="D259" s="574"/>
      <c r="E259" s="574"/>
      <c r="F259" s="574"/>
      <c r="G259" s="574"/>
      <c r="H259" s="574"/>
      <c r="I259" s="574"/>
      <c r="J259" s="574"/>
      <c r="K259" s="574"/>
      <c r="L259" s="574"/>
      <c r="M259" s="574"/>
      <c r="N259" s="574"/>
      <c r="O259" s="574"/>
      <c r="P259" s="574"/>
      <c r="Q259" s="574"/>
      <c r="R259" s="574"/>
      <c r="S259" s="574"/>
      <c r="T259" s="574"/>
      <c r="U259" s="574"/>
      <c r="V259" s="751"/>
      <c r="W259" s="751"/>
      <c r="X259" s="497"/>
      <c r="Y259" s="355"/>
      <c r="Z259" s="355"/>
      <c r="AA259" s="355"/>
      <c r="AB259" s="355"/>
      <c r="AC259" s="355"/>
      <c r="AD259" s="355"/>
      <c r="AE259" s="355"/>
      <c r="AF259" s="355"/>
      <c r="AG259" s="355"/>
      <c r="AH259" s="355"/>
      <c r="AI259" s="355"/>
      <c r="AJ259" s="355"/>
      <c r="AK259" s="355"/>
      <c r="AL259" s="355"/>
      <c r="AM259" s="355"/>
      <c r="AN259" s="355"/>
      <c r="AO259" s="355"/>
      <c r="AP259" s="355"/>
      <c r="AQ259" s="355"/>
      <c r="AR259" s="355"/>
      <c r="AS259" s="355"/>
      <c r="AT259" s="355"/>
      <c r="AU259" s="355"/>
      <c r="AV259" s="355"/>
      <c r="AW259" s="355"/>
      <c r="AX259" s="355"/>
      <c r="AY259" s="355"/>
      <c r="AZ259" s="497"/>
      <c r="BA259" s="497"/>
      <c r="BB259" s="710"/>
      <c r="BC259" s="710"/>
      <c r="BD259" s="710"/>
      <c r="BE259" s="710"/>
      <c r="BF259" s="710"/>
      <c r="BG259" s="710"/>
      <c r="BH259" s="710"/>
      <c r="BI259" s="710"/>
      <c r="BJ259" s="710"/>
      <c r="BK259" s="710"/>
      <c r="BL259" s="710"/>
      <c r="BM259" s="710"/>
      <c r="BN259" s="710"/>
      <c r="BO259" s="710"/>
      <c r="BP259" s="710"/>
      <c r="BQ259" s="710"/>
      <c r="BR259" s="710"/>
      <c r="BS259" s="710"/>
      <c r="BT259" s="710"/>
      <c r="BU259" s="710"/>
      <c r="BV259" s="710"/>
      <c r="BW259" s="710"/>
      <c r="BX259" s="710"/>
      <c r="BY259" s="710"/>
      <c r="BZ259" s="710"/>
      <c r="CA259" s="710"/>
      <c r="CB259" s="710"/>
      <c r="CC259" s="710"/>
      <c r="CD259" s="710"/>
      <c r="CE259" s="710"/>
      <c r="CF259" s="710"/>
      <c r="CG259" s="710"/>
      <c r="CH259" s="710"/>
      <c r="CI259" s="710"/>
      <c r="CJ259" s="710"/>
    </row>
    <row r="260" spans="1:88">
      <c r="A260" s="574"/>
      <c r="B260" s="574"/>
      <c r="C260" s="574"/>
      <c r="D260" s="574"/>
      <c r="E260" s="574"/>
      <c r="F260" s="574"/>
      <c r="G260" s="574"/>
      <c r="H260" s="574"/>
      <c r="I260" s="574"/>
      <c r="J260" s="574"/>
      <c r="K260" s="574"/>
      <c r="L260" s="574"/>
      <c r="M260" s="574"/>
      <c r="N260" s="574"/>
      <c r="O260" s="574"/>
      <c r="P260" s="574"/>
      <c r="Q260" s="574"/>
      <c r="R260" s="574"/>
      <c r="S260" s="574"/>
      <c r="T260" s="574"/>
      <c r="U260" s="574"/>
      <c r="V260" s="751"/>
      <c r="W260" s="751"/>
      <c r="X260" s="497"/>
      <c r="Y260" s="355"/>
      <c r="Z260" s="355"/>
      <c r="AA260" s="355"/>
      <c r="AB260" s="355"/>
      <c r="AC260" s="355"/>
      <c r="AD260" s="355"/>
      <c r="AE260" s="355"/>
      <c r="AF260" s="355"/>
      <c r="AG260" s="355"/>
      <c r="AH260" s="355"/>
      <c r="AI260" s="355"/>
      <c r="AJ260" s="355"/>
      <c r="AK260" s="355"/>
      <c r="AL260" s="355"/>
      <c r="AM260" s="355"/>
      <c r="AN260" s="355"/>
      <c r="AO260" s="355"/>
      <c r="AP260" s="355"/>
      <c r="AQ260" s="355"/>
      <c r="AR260" s="355"/>
      <c r="AS260" s="355"/>
      <c r="AT260" s="355"/>
      <c r="AU260" s="355"/>
      <c r="AV260" s="355"/>
      <c r="AW260" s="355"/>
      <c r="AX260" s="355"/>
      <c r="AY260" s="355"/>
      <c r="AZ260" s="497"/>
      <c r="BA260" s="497"/>
      <c r="BB260" s="710"/>
      <c r="BC260" s="710"/>
      <c r="BD260" s="710"/>
      <c r="BE260" s="710"/>
      <c r="BF260" s="710"/>
      <c r="BG260" s="710"/>
      <c r="BH260" s="710"/>
      <c r="BI260" s="710"/>
      <c r="BJ260" s="710"/>
      <c r="BK260" s="710"/>
      <c r="BL260" s="710"/>
      <c r="BM260" s="710"/>
      <c r="BN260" s="710"/>
      <c r="BO260" s="710"/>
      <c r="BP260" s="710"/>
      <c r="BQ260" s="710"/>
      <c r="BR260" s="710"/>
      <c r="BS260" s="710"/>
      <c r="BT260" s="710"/>
      <c r="BU260" s="710"/>
      <c r="BV260" s="710"/>
      <c r="BW260" s="710"/>
      <c r="BX260" s="710"/>
      <c r="BY260" s="710"/>
      <c r="BZ260" s="710"/>
      <c r="CA260" s="710"/>
      <c r="CB260" s="710"/>
      <c r="CC260" s="710"/>
      <c r="CD260" s="710"/>
      <c r="CE260" s="710"/>
      <c r="CF260" s="710"/>
      <c r="CG260" s="710"/>
      <c r="CH260" s="710"/>
      <c r="CI260" s="710"/>
      <c r="CJ260" s="710"/>
    </row>
    <row r="261" spans="1:88">
      <c r="A261" s="574"/>
      <c r="B261" s="574"/>
      <c r="C261" s="574"/>
      <c r="D261" s="574"/>
      <c r="E261" s="574"/>
      <c r="F261" s="574"/>
      <c r="G261" s="574"/>
      <c r="H261" s="574"/>
      <c r="I261" s="574"/>
      <c r="J261" s="574"/>
      <c r="K261" s="574"/>
      <c r="L261" s="574"/>
      <c r="M261" s="574"/>
      <c r="N261" s="574"/>
      <c r="O261" s="574"/>
      <c r="P261" s="574"/>
      <c r="Q261" s="574"/>
      <c r="R261" s="574"/>
      <c r="S261" s="574"/>
      <c r="T261" s="574"/>
      <c r="U261" s="574"/>
      <c r="V261" s="751"/>
      <c r="W261" s="751"/>
      <c r="X261" s="497"/>
      <c r="Y261" s="355"/>
      <c r="Z261" s="355"/>
      <c r="AA261" s="355"/>
      <c r="AB261" s="355"/>
      <c r="AC261" s="355"/>
      <c r="AD261" s="355"/>
      <c r="AE261" s="355"/>
      <c r="AF261" s="355"/>
      <c r="AG261" s="355"/>
      <c r="AH261" s="355"/>
      <c r="AI261" s="355"/>
      <c r="AJ261" s="355"/>
      <c r="AK261" s="355"/>
      <c r="AL261" s="355"/>
      <c r="AM261" s="355"/>
      <c r="AN261" s="355"/>
      <c r="AO261" s="355"/>
      <c r="AP261" s="355"/>
      <c r="AQ261" s="355"/>
      <c r="AR261" s="355"/>
      <c r="AS261" s="355"/>
      <c r="AT261" s="355"/>
      <c r="AU261" s="355"/>
      <c r="AV261" s="355"/>
      <c r="AW261" s="355"/>
      <c r="AX261" s="355"/>
      <c r="AY261" s="355"/>
      <c r="AZ261" s="497"/>
      <c r="BA261" s="497"/>
      <c r="BB261" s="710"/>
      <c r="BC261" s="710"/>
      <c r="BD261" s="710"/>
      <c r="BE261" s="710"/>
      <c r="BF261" s="710"/>
      <c r="BG261" s="710"/>
      <c r="BH261" s="710"/>
      <c r="BI261" s="710"/>
      <c r="BJ261" s="710"/>
      <c r="BK261" s="710"/>
      <c r="BL261" s="710"/>
      <c r="BM261" s="710"/>
      <c r="BN261" s="710"/>
      <c r="BO261" s="710"/>
      <c r="BP261" s="710"/>
      <c r="BQ261" s="710"/>
      <c r="BR261" s="710"/>
      <c r="BS261" s="710"/>
      <c r="BT261" s="710"/>
      <c r="BU261" s="710"/>
      <c r="BV261" s="710"/>
      <c r="BW261" s="710"/>
      <c r="BX261" s="710"/>
      <c r="BY261" s="710"/>
      <c r="BZ261" s="710"/>
      <c r="CA261" s="710"/>
      <c r="CB261" s="710"/>
      <c r="CC261" s="710"/>
      <c r="CD261" s="710"/>
      <c r="CE261" s="710"/>
      <c r="CF261" s="710"/>
      <c r="CG261" s="710"/>
      <c r="CH261" s="710"/>
      <c r="CI261" s="710"/>
      <c r="CJ261" s="710"/>
    </row>
    <row r="262" spans="1:88">
      <c r="A262" s="574"/>
      <c r="B262" s="574"/>
      <c r="C262" s="574"/>
      <c r="D262" s="574"/>
      <c r="E262" s="574"/>
      <c r="F262" s="574"/>
      <c r="G262" s="574"/>
      <c r="H262" s="574"/>
      <c r="I262" s="574"/>
      <c r="J262" s="574"/>
      <c r="K262" s="574"/>
      <c r="L262" s="574"/>
      <c r="M262" s="574"/>
      <c r="N262" s="574"/>
      <c r="O262" s="574"/>
      <c r="P262" s="574"/>
      <c r="Q262" s="574"/>
      <c r="R262" s="574"/>
      <c r="S262" s="574"/>
      <c r="T262" s="574"/>
      <c r="U262" s="574"/>
      <c r="V262" s="751"/>
      <c r="W262" s="751"/>
      <c r="X262" s="497"/>
      <c r="Y262" s="355"/>
      <c r="Z262" s="355"/>
      <c r="AA262" s="355"/>
      <c r="AB262" s="355"/>
      <c r="AC262" s="355"/>
      <c r="AD262" s="355"/>
      <c r="AE262" s="355"/>
      <c r="AF262" s="355"/>
      <c r="AG262" s="355"/>
      <c r="AH262" s="355"/>
      <c r="AI262" s="355"/>
      <c r="AJ262" s="355"/>
      <c r="AK262" s="355"/>
      <c r="AL262" s="355"/>
      <c r="AM262" s="355"/>
      <c r="AN262" s="355"/>
      <c r="AO262" s="355"/>
      <c r="AP262" s="355"/>
      <c r="AQ262" s="355"/>
      <c r="AR262" s="355"/>
      <c r="AS262" s="355"/>
      <c r="AT262" s="355"/>
      <c r="AU262" s="355"/>
      <c r="AV262" s="355"/>
      <c r="AW262" s="355"/>
      <c r="AX262" s="355"/>
      <c r="AY262" s="355"/>
      <c r="AZ262" s="497"/>
      <c r="BA262" s="497"/>
      <c r="BB262" s="710"/>
      <c r="BC262" s="710"/>
      <c r="BD262" s="710"/>
      <c r="BE262" s="710"/>
      <c r="BF262" s="710"/>
      <c r="BG262" s="710"/>
      <c r="BH262" s="710"/>
      <c r="BI262" s="710"/>
      <c r="BJ262" s="710"/>
      <c r="BK262" s="710"/>
      <c r="BL262" s="710"/>
      <c r="BM262" s="710"/>
      <c r="BN262" s="710"/>
      <c r="BO262" s="710"/>
      <c r="BP262" s="710"/>
      <c r="BQ262" s="710"/>
      <c r="BR262" s="710"/>
      <c r="BS262" s="710"/>
      <c r="BT262" s="710"/>
      <c r="BU262" s="710"/>
      <c r="BV262" s="710"/>
      <c r="BW262" s="710"/>
      <c r="BX262" s="710"/>
      <c r="BY262" s="710"/>
      <c r="BZ262" s="710"/>
      <c r="CA262" s="710"/>
      <c r="CB262" s="710"/>
      <c r="CC262" s="710"/>
      <c r="CD262" s="710"/>
      <c r="CE262" s="710"/>
      <c r="CF262" s="710"/>
      <c r="CG262" s="710"/>
      <c r="CH262" s="710"/>
      <c r="CI262" s="710"/>
      <c r="CJ262" s="710"/>
    </row>
    <row r="263" spans="1:88">
      <c r="A263" s="574"/>
      <c r="B263" s="574"/>
      <c r="C263" s="574"/>
      <c r="D263" s="574"/>
      <c r="E263" s="574"/>
      <c r="F263" s="574"/>
      <c r="G263" s="574"/>
      <c r="H263" s="574"/>
      <c r="I263" s="574"/>
      <c r="J263" s="574"/>
      <c r="K263" s="574"/>
      <c r="L263" s="574"/>
      <c r="M263" s="574"/>
      <c r="N263" s="574"/>
      <c r="O263" s="574"/>
      <c r="P263" s="574"/>
      <c r="Q263" s="574"/>
      <c r="R263" s="574"/>
      <c r="S263" s="574"/>
      <c r="T263" s="574"/>
      <c r="U263" s="574"/>
      <c r="V263" s="751"/>
      <c r="W263" s="751"/>
      <c r="X263" s="497"/>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497"/>
      <c r="BA263" s="497"/>
      <c r="BB263" s="710"/>
      <c r="BC263" s="710"/>
      <c r="BD263" s="710"/>
      <c r="BE263" s="710"/>
      <c r="BF263" s="710"/>
      <c r="BG263" s="710"/>
      <c r="BH263" s="710"/>
      <c r="BI263" s="710"/>
      <c r="BJ263" s="710"/>
      <c r="BK263" s="710"/>
      <c r="BL263" s="710"/>
      <c r="BM263" s="710"/>
      <c r="BN263" s="710"/>
      <c r="BO263" s="710"/>
      <c r="BP263" s="710"/>
      <c r="BQ263" s="710"/>
      <c r="BR263" s="710"/>
      <c r="BS263" s="710"/>
      <c r="BT263" s="710"/>
      <c r="BU263" s="710"/>
      <c r="BV263" s="710"/>
      <c r="BW263" s="710"/>
      <c r="BX263" s="710"/>
      <c r="BY263" s="710"/>
      <c r="BZ263" s="710"/>
      <c r="CA263" s="710"/>
      <c r="CB263" s="710"/>
      <c r="CC263" s="710"/>
      <c r="CD263" s="710"/>
      <c r="CE263" s="710"/>
      <c r="CF263" s="710"/>
      <c r="CG263" s="710"/>
      <c r="CH263" s="710"/>
      <c r="CI263" s="710"/>
      <c r="CJ263" s="710"/>
    </row>
    <row r="264" spans="1:88">
      <c r="A264" s="574"/>
      <c r="B264" s="574"/>
      <c r="C264" s="574"/>
      <c r="D264" s="574"/>
      <c r="E264" s="574"/>
      <c r="F264" s="574"/>
      <c r="G264" s="574"/>
      <c r="H264" s="574"/>
      <c r="I264" s="574"/>
      <c r="J264" s="574"/>
      <c r="K264" s="574"/>
      <c r="L264" s="574"/>
      <c r="M264" s="574"/>
      <c r="N264" s="574"/>
      <c r="O264" s="574"/>
      <c r="P264" s="574"/>
      <c r="Q264" s="574"/>
      <c r="R264" s="574"/>
      <c r="S264" s="574"/>
      <c r="T264" s="574"/>
      <c r="U264" s="574"/>
      <c r="V264" s="751"/>
      <c r="W264" s="751"/>
      <c r="X264" s="497"/>
      <c r="Y264" s="355"/>
      <c r="Z264" s="355"/>
      <c r="AA264" s="355"/>
      <c r="AB264" s="355"/>
      <c r="AC264" s="355"/>
      <c r="AD264" s="355"/>
      <c r="AE264" s="355"/>
      <c r="AF264" s="355"/>
      <c r="AG264" s="355"/>
      <c r="AH264" s="355"/>
      <c r="AI264" s="355"/>
      <c r="AJ264" s="355"/>
      <c r="AK264" s="355"/>
      <c r="AL264" s="355"/>
      <c r="AM264" s="355"/>
      <c r="AN264" s="355"/>
      <c r="AO264" s="355"/>
      <c r="AP264" s="355"/>
      <c r="AQ264" s="355"/>
      <c r="AR264" s="355"/>
      <c r="AS264" s="355"/>
      <c r="AT264" s="355"/>
      <c r="AU264" s="355"/>
      <c r="AV264" s="355"/>
      <c r="AW264" s="355"/>
      <c r="AX264" s="355"/>
      <c r="AY264" s="355"/>
      <c r="AZ264" s="497"/>
      <c r="BA264" s="497"/>
      <c r="BB264" s="710"/>
      <c r="BC264" s="710"/>
      <c r="BD264" s="710"/>
      <c r="BE264" s="710"/>
      <c r="BF264" s="710"/>
      <c r="BG264" s="710"/>
      <c r="BH264" s="710"/>
      <c r="BI264" s="710"/>
      <c r="BJ264" s="710"/>
      <c r="BK264" s="710"/>
      <c r="BL264" s="710"/>
      <c r="BM264" s="710"/>
      <c r="BN264" s="710"/>
      <c r="BO264" s="710"/>
      <c r="BP264" s="710"/>
      <c r="BQ264" s="710"/>
      <c r="BR264" s="710"/>
      <c r="BS264" s="710"/>
      <c r="BT264" s="710"/>
      <c r="BU264" s="710"/>
      <c r="BV264" s="710"/>
      <c r="BW264" s="710"/>
      <c r="BX264" s="710"/>
      <c r="BY264" s="710"/>
      <c r="BZ264" s="710"/>
      <c r="CA264" s="710"/>
      <c r="CB264" s="710"/>
      <c r="CC264" s="710"/>
      <c r="CD264" s="710"/>
      <c r="CE264" s="710"/>
      <c r="CF264" s="710"/>
      <c r="CG264" s="710"/>
      <c r="CH264" s="710"/>
      <c r="CI264" s="710"/>
      <c r="CJ264" s="710"/>
    </row>
    <row r="265" spans="1:88">
      <c r="A265" s="574"/>
      <c r="B265" s="574"/>
      <c r="C265" s="574"/>
      <c r="D265" s="574"/>
      <c r="E265" s="574"/>
      <c r="F265" s="574"/>
      <c r="G265" s="574"/>
      <c r="H265" s="574"/>
      <c r="I265" s="574"/>
      <c r="J265" s="574"/>
      <c r="K265" s="574"/>
      <c r="L265" s="574"/>
      <c r="M265" s="574"/>
      <c r="N265" s="574"/>
      <c r="O265" s="574"/>
      <c r="P265" s="574"/>
      <c r="Q265" s="574"/>
      <c r="R265" s="574"/>
      <c r="S265" s="574"/>
      <c r="T265" s="574"/>
      <c r="U265" s="574"/>
      <c r="V265" s="751"/>
      <c r="W265" s="751"/>
      <c r="X265" s="497"/>
      <c r="Y265" s="355"/>
      <c r="Z265" s="355"/>
      <c r="AA265" s="355"/>
      <c r="AB265" s="355"/>
      <c r="AC265" s="355"/>
      <c r="AD265" s="355"/>
      <c r="AE265" s="355"/>
      <c r="AF265" s="355"/>
      <c r="AG265" s="355"/>
      <c r="AH265" s="355"/>
      <c r="AI265" s="355"/>
      <c r="AJ265" s="355"/>
      <c r="AK265" s="355"/>
      <c r="AL265" s="355"/>
      <c r="AM265" s="355"/>
      <c r="AN265" s="355"/>
      <c r="AO265" s="355"/>
      <c r="AP265" s="355"/>
      <c r="AQ265" s="355"/>
      <c r="AR265" s="355"/>
      <c r="AS265" s="355"/>
      <c r="AT265" s="355"/>
      <c r="AU265" s="355"/>
      <c r="AV265" s="355"/>
      <c r="AW265" s="355"/>
      <c r="AX265" s="355"/>
      <c r="AY265" s="355"/>
      <c r="AZ265" s="497"/>
      <c r="BA265" s="497"/>
      <c r="BB265" s="710"/>
      <c r="BC265" s="710"/>
      <c r="BD265" s="710"/>
      <c r="BE265" s="710"/>
      <c r="BF265" s="710"/>
      <c r="BG265" s="710"/>
      <c r="BH265" s="710"/>
      <c r="BI265" s="710"/>
      <c r="BJ265" s="710"/>
      <c r="BK265" s="710"/>
      <c r="BL265" s="710"/>
      <c r="BM265" s="710"/>
      <c r="BN265" s="710"/>
      <c r="BO265" s="710"/>
      <c r="BP265" s="710"/>
      <c r="BQ265" s="710"/>
      <c r="BR265" s="710"/>
      <c r="BS265" s="710"/>
      <c r="BT265" s="710"/>
      <c r="BU265" s="710"/>
      <c r="BV265" s="710"/>
      <c r="BW265" s="710"/>
      <c r="BX265" s="710"/>
      <c r="BY265" s="710"/>
      <c r="BZ265" s="710"/>
      <c r="CA265" s="710"/>
      <c r="CB265" s="710"/>
      <c r="CC265" s="710"/>
      <c r="CD265" s="710"/>
      <c r="CE265" s="710"/>
      <c r="CF265" s="710"/>
      <c r="CG265" s="710"/>
      <c r="CH265" s="710"/>
      <c r="CI265" s="710"/>
      <c r="CJ265" s="710"/>
    </row>
    <row r="266" spans="1:88">
      <c r="A266" s="574"/>
      <c r="B266" s="574"/>
      <c r="C266" s="574"/>
      <c r="D266" s="574"/>
      <c r="E266" s="574"/>
      <c r="F266" s="574"/>
      <c r="G266" s="574"/>
      <c r="H266" s="574"/>
      <c r="I266" s="574"/>
      <c r="J266" s="574"/>
      <c r="K266" s="574"/>
      <c r="L266" s="574"/>
      <c r="M266" s="574"/>
      <c r="N266" s="574"/>
      <c r="O266" s="574"/>
      <c r="P266" s="574"/>
      <c r="Q266" s="574"/>
      <c r="R266" s="574"/>
      <c r="S266" s="574"/>
      <c r="T266" s="574"/>
      <c r="U266" s="574"/>
      <c r="V266" s="751"/>
      <c r="W266" s="751"/>
      <c r="X266" s="497"/>
      <c r="Y266" s="355"/>
      <c r="Z266" s="355"/>
      <c r="AA266" s="355"/>
      <c r="AB266" s="355"/>
      <c r="AC266" s="355"/>
      <c r="AD266" s="355"/>
      <c r="AE266" s="355"/>
      <c r="AF266" s="355"/>
      <c r="AG266" s="355"/>
      <c r="AH266" s="355"/>
      <c r="AI266" s="355"/>
      <c r="AJ266" s="355"/>
      <c r="AK266" s="355"/>
      <c r="AL266" s="355"/>
      <c r="AM266" s="355"/>
      <c r="AN266" s="355"/>
      <c r="AO266" s="355"/>
      <c r="AP266" s="355"/>
      <c r="AQ266" s="355"/>
      <c r="AR266" s="355"/>
      <c r="AS266" s="355"/>
      <c r="AT266" s="355"/>
      <c r="AU266" s="355"/>
      <c r="AV266" s="355"/>
      <c r="AW266" s="355"/>
      <c r="AX266" s="355"/>
      <c r="AY266" s="355"/>
      <c r="AZ266" s="497"/>
      <c r="BA266" s="497"/>
      <c r="BB266" s="710"/>
      <c r="BC266" s="710"/>
      <c r="BD266" s="710"/>
      <c r="BE266" s="710"/>
      <c r="BF266" s="710"/>
      <c r="BG266" s="710"/>
      <c r="BH266" s="710"/>
      <c r="BI266" s="710"/>
      <c r="BJ266" s="710"/>
      <c r="BK266" s="710"/>
      <c r="BL266" s="710"/>
      <c r="BM266" s="710"/>
      <c r="BN266" s="710"/>
      <c r="BO266" s="710"/>
      <c r="BP266" s="710"/>
      <c r="BQ266" s="710"/>
      <c r="BR266" s="710"/>
      <c r="BS266" s="710"/>
      <c r="BT266" s="710"/>
      <c r="BU266" s="710"/>
      <c r="BV266" s="710"/>
      <c r="BW266" s="710"/>
      <c r="BX266" s="710"/>
      <c r="BY266" s="710"/>
      <c r="BZ266" s="710"/>
      <c r="CA266" s="710"/>
      <c r="CB266" s="710"/>
      <c r="CC266" s="710"/>
      <c r="CD266" s="710"/>
      <c r="CE266" s="710"/>
      <c r="CF266" s="710"/>
      <c r="CG266" s="710"/>
      <c r="CH266" s="710"/>
      <c r="CI266" s="710"/>
      <c r="CJ266" s="710"/>
    </row>
    <row r="267" spans="1:88">
      <c r="A267" s="574"/>
      <c r="B267" s="574"/>
      <c r="C267" s="574"/>
      <c r="D267" s="574"/>
      <c r="E267" s="574"/>
      <c r="F267" s="574"/>
      <c r="G267" s="574"/>
      <c r="H267" s="574"/>
      <c r="I267" s="574"/>
      <c r="J267" s="574"/>
      <c r="K267" s="574"/>
      <c r="L267" s="574"/>
      <c r="M267" s="574"/>
      <c r="N267" s="574"/>
      <c r="O267" s="574"/>
      <c r="P267" s="574"/>
      <c r="Q267" s="574"/>
      <c r="R267" s="574"/>
      <c r="S267" s="574"/>
      <c r="T267" s="574"/>
      <c r="U267" s="574"/>
      <c r="V267" s="751"/>
      <c r="W267" s="751"/>
      <c r="X267" s="497"/>
      <c r="Y267" s="355"/>
      <c r="Z267" s="355"/>
      <c r="AA267" s="355"/>
      <c r="AB267" s="355"/>
      <c r="AC267" s="355"/>
      <c r="AD267" s="355"/>
      <c r="AE267" s="355"/>
      <c r="AF267" s="355"/>
      <c r="AG267" s="355"/>
      <c r="AH267" s="355"/>
      <c r="AI267" s="355"/>
      <c r="AJ267" s="355"/>
      <c r="AK267" s="355"/>
      <c r="AL267" s="355"/>
      <c r="AM267" s="355"/>
      <c r="AN267" s="355"/>
      <c r="AO267" s="355"/>
      <c r="AP267" s="355"/>
      <c r="AQ267" s="355"/>
      <c r="AR267" s="355"/>
      <c r="AS267" s="355"/>
      <c r="AT267" s="355"/>
      <c r="AU267" s="355"/>
      <c r="AV267" s="355"/>
      <c r="AW267" s="355"/>
      <c r="AX267" s="355"/>
      <c r="AY267" s="355"/>
      <c r="AZ267" s="497"/>
      <c r="BA267" s="497"/>
      <c r="BB267" s="710"/>
      <c r="BC267" s="710"/>
      <c r="BD267" s="710"/>
      <c r="BE267" s="710"/>
      <c r="BF267" s="710"/>
      <c r="BG267" s="710"/>
      <c r="BH267" s="710"/>
      <c r="BI267" s="710"/>
      <c r="BJ267" s="710"/>
      <c r="BK267" s="710"/>
      <c r="BL267" s="710"/>
      <c r="BM267" s="710"/>
      <c r="BN267" s="710"/>
      <c r="BO267" s="710"/>
      <c r="BP267" s="710"/>
      <c r="BQ267" s="710"/>
      <c r="BR267" s="710"/>
      <c r="BS267" s="710"/>
      <c r="BT267" s="710"/>
      <c r="BU267" s="710"/>
      <c r="BV267" s="710"/>
      <c r="BW267" s="710"/>
      <c r="BX267" s="710"/>
      <c r="BY267" s="710"/>
      <c r="BZ267" s="710"/>
      <c r="CA267" s="710"/>
      <c r="CB267" s="710"/>
      <c r="CC267" s="710"/>
      <c r="CD267" s="710"/>
      <c r="CE267" s="710"/>
      <c r="CF267" s="710"/>
      <c r="CG267" s="710"/>
      <c r="CH267" s="710"/>
      <c r="CI267" s="710"/>
      <c r="CJ267" s="710"/>
    </row>
    <row r="268" spans="1:88">
      <c r="A268" s="574"/>
      <c r="B268" s="574"/>
      <c r="C268" s="574"/>
      <c r="D268" s="574"/>
      <c r="E268" s="574"/>
      <c r="F268" s="574"/>
      <c r="G268" s="574"/>
      <c r="H268" s="574"/>
      <c r="I268" s="574"/>
      <c r="J268" s="574"/>
      <c r="K268" s="574"/>
      <c r="L268" s="574"/>
      <c r="M268" s="574"/>
      <c r="N268" s="574"/>
      <c r="O268" s="574"/>
      <c r="P268" s="574"/>
      <c r="Q268" s="574"/>
      <c r="R268" s="574"/>
      <c r="S268" s="574"/>
      <c r="T268" s="574"/>
      <c r="U268" s="574"/>
      <c r="V268" s="751"/>
      <c r="W268" s="751"/>
      <c r="X268" s="497"/>
      <c r="Y268" s="355"/>
      <c r="Z268" s="355"/>
      <c r="AA268" s="355"/>
      <c r="AB268" s="355"/>
      <c r="AC268" s="355"/>
      <c r="AD268" s="355"/>
      <c r="AE268" s="355"/>
      <c r="AF268" s="355"/>
      <c r="AG268" s="355"/>
      <c r="AH268" s="355"/>
      <c r="AI268" s="355"/>
      <c r="AJ268" s="355"/>
      <c r="AK268" s="355"/>
      <c r="AL268" s="355"/>
      <c r="AM268" s="355"/>
      <c r="AN268" s="355"/>
      <c r="AO268" s="355"/>
      <c r="AP268" s="355"/>
      <c r="AQ268" s="355"/>
      <c r="AR268" s="355"/>
      <c r="AS268" s="355"/>
      <c r="AT268" s="355"/>
      <c r="AU268" s="355"/>
      <c r="AV268" s="355"/>
      <c r="AW268" s="355"/>
      <c r="AX268" s="355"/>
      <c r="AY268" s="355"/>
      <c r="AZ268" s="497"/>
      <c r="BA268" s="497"/>
      <c r="BB268" s="710"/>
      <c r="BC268" s="710"/>
      <c r="BD268" s="710"/>
      <c r="BE268" s="710"/>
      <c r="BF268" s="710"/>
      <c r="BG268" s="710"/>
      <c r="BH268" s="710"/>
      <c r="BI268" s="710"/>
      <c r="BJ268" s="710"/>
      <c r="BK268" s="710"/>
      <c r="BL268" s="710"/>
      <c r="BM268" s="710"/>
      <c r="BN268" s="710"/>
      <c r="BO268" s="710"/>
      <c r="BP268" s="710"/>
      <c r="BQ268" s="710"/>
      <c r="BR268" s="710"/>
      <c r="BS268" s="710"/>
      <c r="BT268" s="710"/>
      <c r="BU268" s="710"/>
      <c r="BV268" s="710"/>
      <c r="BW268" s="710"/>
      <c r="BX268" s="710"/>
      <c r="BY268" s="710"/>
      <c r="BZ268" s="710"/>
      <c r="CA268" s="710"/>
      <c r="CB268" s="710"/>
      <c r="CC268" s="710"/>
      <c r="CD268" s="710"/>
      <c r="CE268" s="710"/>
      <c r="CF268" s="710"/>
      <c r="CG268" s="710"/>
      <c r="CH268" s="710"/>
      <c r="CI268" s="710"/>
      <c r="CJ268" s="710"/>
    </row>
    <row r="269" spans="1:88">
      <c r="A269" s="574"/>
      <c r="B269" s="574"/>
      <c r="C269" s="574"/>
      <c r="D269" s="574"/>
      <c r="E269" s="574"/>
      <c r="F269" s="574"/>
      <c r="G269" s="574"/>
      <c r="H269" s="574"/>
      <c r="I269" s="574"/>
      <c r="J269" s="574"/>
      <c r="K269" s="574"/>
      <c r="L269" s="574"/>
      <c r="M269" s="574"/>
      <c r="N269" s="574"/>
      <c r="O269" s="574"/>
      <c r="P269" s="574"/>
      <c r="Q269" s="574"/>
      <c r="R269" s="574"/>
      <c r="S269" s="574"/>
      <c r="T269" s="574"/>
      <c r="U269" s="574"/>
      <c r="V269" s="574"/>
      <c r="W269" s="710"/>
      <c r="X269" s="543"/>
      <c r="Y269" s="546"/>
      <c r="Z269" s="355"/>
      <c r="AA269" s="355"/>
      <c r="AB269" s="355"/>
      <c r="AC269" s="355"/>
      <c r="AD269" s="355"/>
      <c r="AE269" s="355"/>
      <c r="AF269" s="355"/>
      <c r="AG269" s="355"/>
      <c r="AH269" s="355"/>
      <c r="AI269" s="355"/>
      <c r="AJ269" s="355"/>
      <c r="AK269" s="355"/>
      <c r="AL269" s="355"/>
      <c r="AM269" s="355"/>
      <c r="AN269" s="355"/>
      <c r="AO269" s="355"/>
      <c r="AP269" s="355"/>
      <c r="AQ269" s="355"/>
      <c r="AR269" s="355"/>
      <c r="AS269" s="355"/>
      <c r="AT269" s="355"/>
      <c r="AU269" s="355"/>
      <c r="AV269" s="355"/>
      <c r="AW269" s="355"/>
      <c r="AX269" s="355"/>
      <c r="AY269" s="355"/>
      <c r="AZ269" s="497"/>
      <c r="BA269" s="497"/>
      <c r="BB269" s="710"/>
      <c r="BC269" s="710"/>
      <c r="BD269" s="710"/>
      <c r="BE269" s="710"/>
      <c r="BF269" s="710"/>
      <c r="BG269" s="710"/>
      <c r="BH269" s="710"/>
      <c r="BI269" s="710"/>
      <c r="BJ269" s="710"/>
      <c r="BK269" s="710"/>
      <c r="BL269" s="710"/>
      <c r="BM269" s="710"/>
      <c r="BN269" s="710"/>
      <c r="BO269" s="710"/>
      <c r="BP269" s="710"/>
      <c r="BQ269" s="710"/>
      <c r="BR269" s="710"/>
      <c r="BS269" s="710"/>
      <c r="BT269" s="710"/>
      <c r="BU269" s="710"/>
      <c r="BV269" s="710"/>
      <c r="BW269" s="710"/>
      <c r="BX269" s="710"/>
      <c r="BY269" s="710"/>
      <c r="BZ269" s="710"/>
      <c r="CA269" s="710"/>
      <c r="CB269" s="710"/>
      <c r="CC269" s="710"/>
      <c r="CD269" s="710"/>
      <c r="CE269" s="710"/>
      <c r="CF269" s="710"/>
      <c r="CG269" s="710"/>
      <c r="CH269" s="710"/>
      <c r="CI269" s="710"/>
      <c r="CJ269" s="710"/>
    </row>
    <row r="270" spans="1:88">
      <c r="Q270" s="19" t="s">
        <v>16485</v>
      </c>
    </row>
  </sheetData>
  <sheetProtection algorithmName="SHA-512" hashValue="ltOjSW/jhzFm224Qb5tSvRJZ3G3xVYrDpYudfFvbfc0/DGwNX1F6Ksd6BTQX94hdKmGGuQfOPwXcx+Ktq2nLhQ==" saltValue="01HawU6bem6j1hYaa1w+tw==" spinCount="100000" sheet="1" objects="1" scenarios="1"/>
  <autoFilter ref="C14:Q235"/>
  <sortState ref="AP9:AP66">
    <sortCondition ref="AP9:AP66"/>
  </sortState>
  <mergeCells count="5">
    <mergeCell ref="Y1:AA1"/>
    <mergeCell ref="K13:M13"/>
    <mergeCell ref="K11:N11"/>
    <mergeCell ref="O11:P11"/>
    <mergeCell ref="C8:K9"/>
  </mergeCells>
  <conditionalFormatting sqref="U15:U233">
    <cfRule type="containsText" dxfId="46" priority="90" operator="containsText" text="COMPLETE">
      <formula>NOT(ISERROR(SEARCH("COMPLETE",U15)))</formula>
    </cfRule>
  </conditionalFormatting>
  <conditionalFormatting sqref="G15:G233 H15:H233">
    <cfRule type="duplicateValues" dxfId="45" priority="86"/>
  </conditionalFormatting>
  <conditionalFormatting sqref="J15:J233">
    <cfRule type="containsText" dxfId="44" priority="79" operator="containsText" text="RT (Retaken)">
      <formula>NOT(ISERROR(SEARCH("RT (Retaken)",J15)))</formula>
    </cfRule>
  </conditionalFormatting>
  <conditionalFormatting sqref="J15:J233 O15:O233">
    <cfRule type="containsText" dxfId="43" priority="75" operator="containsText" text="In Progress">
      <formula>NOT(ISERROR(SEARCH("In Progress",J15)))</formula>
    </cfRule>
    <cfRule type="containsText" dxfId="42" priority="76" operator="containsText" text="NG (No Grade)">
      <formula>NOT(ISERROR(SEARCH("NG (No Grade)",J15)))</formula>
    </cfRule>
  </conditionalFormatting>
  <conditionalFormatting sqref="S15:S233">
    <cfRule type="duplicateValues" dxfId="41" priority="3"/>
  </conditionalFormatting>
  <conditionalFormatting sqref="E15:F233">
    <cfRule type="expression" dxfId="40" priority="1">
      <formula>$AJ15="2019-2020Full-Year Course"</formula>
    </cfRule>
    <cfRule type="expression" dxfId="39" priority="2">
      <formula>$AJ15="2019-2020Winter"</formula>
    </cfRule>
  </conditionalFormatting>
  <dataValidations count="9">
    <dataValidation type="list" allowBlank="1" showInputMessage="1" showErrorMessage="1" sqref="E15:E233">
      <formula1>ACADEMIC_YEAR</formula1>
    </dataValidation>
    <dataValidation type="list" allowBlank="1" showInputMessage="1" showErrorMessage="1" sqref="F15:F233">
      <formula1>IF(E15=" ", " ",ACADEMIC_TERM)</formula1>
    </dataValidation>
    <dataValidation type="textLength" allowBlank="1" showInputMessage="1" showErrorMessage="1" error="Your Course Code is too long" sqref="G15:G233">
      <formula1>0</formula1>
      <formula2>25</formula2>
    </dataValidation>
    <dataValidation type="list" allowBlank="1" showInputMessage="1" showErrorMessage="1" sqref="J15:J233">
      <formula1>$AQ$15:$AQ$18</formula1>
    </dataValidation>
    <dataValidation type="list" allowBlank="1" showInputMessage="1" showErrorMessage="1" sqref="I15:I233">
      <formula1>$AQ$25:$AQ$31</formula1>
    </dataValidation>
    <dataValidation type="list" allowBlank="1" showInputMessage="1" showErrorMessage="1" sqref="D15:D233">
      <formula1>OFFSET($AC$2,,,SUM(COUNTA($AC$2:$AC$13)-COUNTIF($AC$2:$AC$13, "")+1),)</formula1>
    </dataValidation>
    <dataValidation type="list" allowBlank="1" showInputMessage="1" showErrorMessage="1" sqref="O15:O233">
      <formula1>NEW_LETTER</formula1>
    </dataValidation>
    <dataValidation type="list" allowBlank="1" showInputMessage="1" showErrorMessage="1" sqref="S15:S233">
      <formula1>$AT$64:$AT$83</formula1>
    </dataValidation>
    <dataValidation type="list" allowBlank="1" showInputMessage="1" showErrorMessage="1" sqref="C15:C233">
      <formula1>OFFSET($AB$2,,,SUM(COUNTA($AB$2:$AB$13)-COUNTIF($AB$2:$AB$13, "")+1),)</formula1>
    </dataValidation>
  </dataValidations>
  <pageMargins left="0.7" right="0.7" top="0.75" bottom="0.75" header="0.3" footer="0.3"/>
  <pageSetup scale="23" orientation="portrait" r:id="rId1"/>
  <colBreaks count="2" manualBreakCount="2">
    <brk id="24" max="1048575" man="1"/>
    <brk id="2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68A2B9"/>
  </sheetPr>
  <dimension ref="A1:BF84"/>
  <sheetViews>
    <sheetView zoomScale="80" zoomScaleNormal="80" workbookViewId="0">
      <selection activeCell="S1" sqref="S1:AX1048576"/>
    </sheetView>
  </sheetViews>
  <sheetFormatPr defaultColWidth="9.140625" defaultRowHeight="15"/>
  <cols>
    <col min="1" max="1" width="3.85546875" style="19" customWidth="1"/>
    <col min="2" max="2" width="48.7109375" style="19" customWidth="1"/>
    <col min="3" max="3" width="10.85546875" style="19" customWidth="1"/>
    <col min="4" max="4" width="43.7109375" style="19" customWidth="1"/>
    <col min="5" max="5" width="16.42578125" style="19" customWidth="1"/>
    <col min="6" max="6" width="16" style="19" customWidth="1"/>
    <col min="7" max="7" width="41.28515625" style="19" customWidth="1"/>
    <col min="8" max="8" width="17.7109375" style="19" customWidth="1"/>
    <col min="9" max="9" width="15.28515625" style="19" customWidth="1"/>
    <col min="10" max="10" width="10.7109375" style="19" customWidth="1"/>
    <col min="11" max="11" width="7.28515625" style="19" customWidth="1"/>
    <col min="12" max="12" width="14" style="19" customWidth="1"/>
    <col min="13" max="14" width="14.85546875" style="19" customWidth="1"/>
    <col min="15" max="15" width="16.42578125" style="19" customWidth="1"/>
    <col min="16" max="16" width="28.42578125" style="19" customWidth="1"/>
    <col min="17" max="17" width="4.7109375" style="19" customWidth="1"/>
    <col min="18" max="18" width="70.140625" style="19" customWidth="1"/>
    <col min="19" max="19" width="2.7109375" style="19" hidden="1" customWidth="1"/>
    <col min="20" max="20" width="21.7109375" style="19" hidden="1" customWidth="1"/>
    <col min="21" max="21" width="51.28515625" style="19" hidden="1" customWidth="1"/>
    <col min="22" max="22" width="36.5703125" style="19" hidden="1" customWidth="1"/>
    <col min="23" max="28" width="9.140625" style="19" hidden="1" customWidth="1"/>
    <col min="29" max="29" width="31.5703125" style="19" hidden="1" customWidth="1"/>
    <col min="30" max="30" width="35.5703125" style="19" hidden="1" customWidth="1"/>
    <col min="31" max="31" width="19.7109375" style="19" hidden="1" customWidth="1"/>
    <col min="32" max="32" width="9.140625" style="19" hidden="1" customWidth="1"/>
    <col min="33" max="33" width="12.7109375" style="19" hidden="1" customWidth="1"/>
    <col min="34" max="34" width="22.42578125" style="19" hidden="1" customWidth="1"/>
    <col min="35" max="35" width="21" style="19" hidden="1" customWidth="1"/>
    <col min="36" max="37" width="9.140625" style="19" hidden="1" customWidth="1"/>
    <col min="38" max="38" width="33.5703125" style="19" hidden="1" customWidth="1"/>
    <col min="39" max="41" width="33.5703125" hidden="1" customWidth="1"/>
    <col min="42" max="49" width="9.140625" style="19" hidden="1" customWidth="1"/>
    <col min="50" max="50" width="9.140625" hidden="1" customWidth="1"/>
    <col min="51" max="16384" width="9.140625" style="19"/>
  </cols>
  <sheetData>
    <row r="1" spans="1:58" ht="7.5" customHeight="1">
      <c r="A1" s="566"/>
      <c r="B1" s="566"/>
      <c r="C1" s="566"/>
      <c r="D1" s="605"/>
      <c r="E1" s="566"/>
      <c r="F1" s="566"/>
      <c r="G1" s="566"/>
      <c r="H1" s="566"/>
      <c r="I1" s="565"/>
      <c r="J1" s="565"/>
      <c r="K1" s="565"/>
      <c r="L1" s="565"/>
      <c r="M1" s="565"/>
      <c r="N1" s="565"/>
      <c r="O1" s="565"/>
      <c r="P1" s="565"/>
      <c r="Q1" s="565"/>
      <c r="R1" s="565"/>
      <c r="S1" s="608"/>
      <c r="T1" s="18"/>
      <c r="U1" s="18"/>
      <c r="V1" s="18"/>
      <c r="W1" s="18"/>
      <c r="X1" s="18"/>
      <c r="Y1" s="18"/>
      <c r="Z1" s="18"/>
      <c r="AA1" s="18"/>
      <c r="AB1" s="18"/>
      <c r="AC1" s="18"/>
      <c r="AD1" s="137" t="s">
        <v>2</v>
      </c>
      <c r="AE1" s="137" t="s">
        <v>200</v>
      </c>
      <c r="AF1" s="18"/>
      <c r="AG1" s="104"/>
      <c r="AH1" s="138" t="s">
        <v>6</v>
      </c>
      <c r="AI1" s="139" t="s">
        <v>16451</v>
      </c>
      <c r="AJ1"/>
      <c r="AK1" s="104"/>
      <c r="AL1" s="86" t="s">
        <v>16160</v>
      </c>
      <c r="AP1"/>
      <c r="AQ1"/>
      <c r="AR1"/>
      <c r="AS1"/>
      <c r="AT1"/>
      <c r="AU1"/>
      <c r="AV1"/>
      <c r="AW1"/>
      <c r="AX1">
        <f t="array" ref="AX1">1</f>
        <v>1</v>
      </c>
      <c r="AY1" s="681"/>
      <c r="AZ1" s="681"/>
      <c r="BA1" s="681"/>
      <c r="BB1" s="755"/>
      <c r="BC1" s="755"/>
      <c r="BD1" s="755"/>
      <c r="BE1" s="755"/>
      <c r="BF1" s="755"/>
    </row>
    <row r="2" spans="1:58" ht="22.5" customHeight="1">
      <c r="A2" s="569"/>
      <c r="B2" s="567" t="s">
        <v>16744</v>
      </c>
      <c r="C2" s="569"/>
      <c r="D2" s="663"/>
      <c r="E2" s="569"/>
      <c r="F2" s="664"/>
      <c r="G2" s="662"/>
      <c r="H2" s="662"/>
      <c r="I2" s="673"/>
      <c r="J2" s="674"/>
      <c r="K2" s="674"/>
      <c r="L2" s="674"/>
      <c r="M2" s="674"/>
      <c r="N2" s="674"/>
      <c r="O2" s="674"/>
      <c r="P2" s="674"/>
      <c r="Q2" s="674"/>
      <c r="R2" s="674"/>
      <c r="S2" s="752"/>
      <c r="U2" s="18"/>
      <c r="V2" s="18"/>
      <c r="W2" s="18"/>
      <c r="X2" s="18"/>
      <c r="Y2" s="18"/>
      <c r="Z2" s="18"/>
      <c r="AA2" s="18"/>
      <c r="AB2" s="18"/>
      <c r="AC2" s="18"/>
      <c r="AD2" s="81" t="s">
        <v>55</v>
      </c>
      <c r="AE2" s="81" t="s">
        <v>6</v>
      </c>
      <c r="AF2" s="18"/>
      <c r="AG2" s="104"/>
      <c r="AH2" s="407" t="s">
        <v>16317</v>
      </c>
      <c r="AI2" s="307" t="str">
        <f>IF(AND(V8&lt;&gt;"",(COUNTIFS($I$22:$I$31,"&lt;&gt;"&amp;"",$H$22:$H$31,"GR (Graded)")+COUNTIFS($I$11:$I$20,"&lt;&gt;"&amp;"",$H$11:$H$20,"GR (Graded)"))=AI4),V8,IF(AND(W8&lt;&gt;"",(COUNTIFS($J$22:$J$31,"&lt;&gt;"&amp;"",$H$22:$H$31,"GR (Graded)") +COUNTIFS($J$11:$J$20,"&lt;&gt;"&amp;"",$H$11:$H$20,"GR (Graded)"))=AI4),W8,IF(AND(Z8&lt;&gt;"",(COUNTIFS($K$22:$K$31,"&lt;&gt;"&amp;"",$H$22:$H$31,"GR (Graded)")+COUNTIFS($K$11:$K$20,"&lt;&gt;"&amp;"",$H$11:$H$20,"GR (Graded)"))=AI4),Z8,"GPA Cannot be Calculated")))</f>
        <v>GPA Cannot be Calculated</v>
      </c>
      <c r="AJ2"/>
      <c r="AK2" s="104"/>
      <c r="AL2" s="96">
        <f>COUNTA($G$25:$G$26)+COUNTA($G$28:$G$29)+COUNTA($G$22:$G$23)+COUNTA($G$24)*2+COUNTA($G$27)*2+COUNTA($G$30)*2+COUNTA($G$31)+COUNTIF($AH$14:$AH$15,"YES")+COUNTIF($AH$17:$AH$18,"YES")+COUNTIF($AH$11:$AH$12,"YES")+COUNTIF($AH$13,"YES")*2+COUNTIF($AH$16,"YES")*2+COUNTIF($AH$19,"YES")*2+COUNTIF($AH$20,"YES")</f>
        <v>13</v>
      </c>
      <c r="AP2"/>
      <c r="AQ2"/>
      <c r="AR2"/>
      <c r="AS2"/>
      <c r="AT2"/>
      <c r="AU2"/>
      <c r="AV2"/>
      <c r="AW2"/>
      <c r="AX2">
        <f t="array" ref="AX2">1</f>
        <v>1</v>
      </c>
      <c r="AY2" s="565"/>
      <c r="AZ2" s="565"/>
      <c r="BA2" s="565"/>
      <c r="BB2" s="574"/>
      <c r="BC2" s="574"/>
      <c r="BD2" s="574"/>
      <c r="BE2" s="574"/>
      <c r="BF2" s="574"/>
    </row>
    <row r="3" spans="1:58" ht="17.45" customHeight="1">
      <c r="A3" s="569"/>
      <c r="B3" s="589" t="s">
        <v>16760</v>
      </c>
      <c r="C3" s="567"/>
      <c r="D3" s="663"/>
      <c r="E3" s="569"/>
      <c r="F3" s="628"/>
      <c r="G3" s="637"/>
      <c r="H3" s="637"/>
      <c r="I3" s="675"/>
      <c r="J3" s="673"/>
      <c r="K3" s="673"/>
      <c r="L3" s="673"/>
      <c r="M3" s="673"/>
      <c r="N3" s="673"/>
      <c r="O3" s="673"/>
      <c r="P3" s="673"/>
      <c r="Q3" s="673"/>
      <c r="R3" s="673"/>
      <c r="S3" s="753"/>
      <c r="T3" s="140"/>
      <c r="U3" s="18"/>
      <c r="V3" s="18"/>
      <c r="W3" s="18"/>
      <c r="X3" s="18"/>
      <c r="Y3" s="18"/>
      <c r="Z3" s="18"/>
      <c r="AA3" s="18"/>
      <c r="AB3" s="18"/>
      <c r="AC3" s="18"/>
      <c r="AD3" s="81" t="s">
        <v>5</v>
      </c>
      <c r="AE3" s="81" t="s">
        <v>20</v>
      </c>
      <c r="AF3" s="18"/>
      <c r="AG3" s="104"/>
      <c r="AH3" s="407" t="s">
        <v>16348</v>
      </c>
      <c r="AI3" s="308" t="str">
        <f>IFERROR((SUMIFS($AC$22:$AC$31,H$22:$H$31,$AH$1)+SUMIFS($AC$11:$AC$20,H$11:$H$20,$AH$1))/(SUMIFS($AA$22:$AA$31,H$22:$H$31,$AH$1)+SUMIFS($AA$11:$AA$20,H$11:$H$20,$AH$1)),"")</f>
        <v/>
      </c>
      <c r="AJ3"/>
      <c r="AK3" s="104"/>
      <c r="AL3" s="104"/>
      <c r="AP3"/>
      <c r="AQ3"/>
      <c r="AR3"/>
      <c r="AS3"/>
      <c r="AT3"/>
      <c r="AU3"/>
      <c r="AV3"/>
      <c r="AW3"/>
      <c r="AX3">
        <f t="array" ref="AX3">1</f>
        <v>1</v>
      </c>
      <c r="AY3" s="565"/>
      <c r="AZ3" s="565"/>
      <c r="BA3" s="565"/>
      <c r="BB3" s="574"/>
      <c r="BC3" s="574"/>
      <c r="BD3" s="574"/>
      <c r="BE3" s="574"/>
      <c r="BF3" s="574"/>
    </row>
    <row r="4" spans="1:58" ht="17.45" customHeight="1">
      <c r="A4" s="569"/>
      <c r="B4" s="589" t="s">
        <v>16761</v>
      </c>
      <c r="C4" s="569"/>
      <c r="D4" s="663"/>
      <c r="E4" s="569"/>
      <c r="F4" s="569"/>
      <c r="G4" s="566"/>
      <c r="H4" s="566"/>
      <c r="I4" s="580"/>
      <c r="J4" s="580"/>
      <c r="K4" s="580"/>
      <c r="L4" s="580"/>
      <c r="M4" s="580"/>
      <c r="N4" s="580"/>
      <c r="O4" s="580"/>
      <c r="P4" s="580"/>
      <c r="Q4" s="580"/>
      <c r="R4" s="580"/>
      <c r="S4" s="608"/>
      <c r="T4" s="18"/>
      <c r="U4" s="18"/>
      <c r="V4" s="18"/>
      <c r="W4" s="18"/>
      <c r="X4" s="18"/>
      <c r="Y4" s="18"/>
      <c r="Z4" s="18"/>
      <c r="AA4" s="18"/>
      <c r="AB4" s="18"/>
      <c r="AC4" s="18"/>
      <c r="AD4" s="81" t="s">
        <v>10</v>
      </c>
      <c r="AE4" s="81" t="s">
        <v>40</v>
      </c>
      <c r="AF4" s="18"/>
      <c r="AG4" s="104"/>
      <c r="AH4" s="139" t="s">
        <v>16345</v>
      </c>
      <c r="AI4" s="307">
        <f>COUNTIF(H22:H31,"GR (Graded)")+COUNTIF(H11:H20,"GR (Graded)")</f>
        <v>0</v>
      </c>
      <c r="AJ4"/>
      <c r="AK4" s="104"/>
      <c r="AL4" s="104"/>
      <c r="AP4"/>
      <c r="AQ4"/>
      <c r="AR4"/>
      <c r="AS4"/>
      <c r="AT4"/>
      <c r="AU4"/>
      <c r="AV4"/>
      <c r="AW4"/>
      <c r="AX4">
        <f t="array" ref="AX4">1</f>
        <v>1</v>
      </c>
      <c r="AY4" s="681"/>
      <c r="AZ4" s="681"/>
      <c r="BA4" s="681"/>
      <c r="BB4" s="755"/>
      <c r="BC4" s="755"/>
      <c r="BD4" s="755"/>
      <c r="BE4" s="755"/>
      <c r="BF4" s="755"/>
    </row>
    <row r="5" spans="1:58" ht="17.45" customHeight="1">
      <c r="A5" s="569"/>
      <c r="B5" s="589" t="s">
        <v>16653</v>
      </c>
      <c r="C5" s="569"/>
      <c r="D5" s="663"/>
      <c r="E5" s="569"/>
      <c r="F5" s="569"/>
      <c r="G5" s="566"/>
      <c r="H5" s="566"/>
      <c r="I5" s="580"/>
      <c r="J5" s="580"/>
      <c r="K5" s="580"/>
      <c r="L5" s="580"/>
      <c r="M5" s="580"/>
      <c r="N5" s="580"/>
      <c r="O5" s="580"/>
      <c r="P5" s="580"/>
      <c r="Q5" s="580"/>
      <c r="R5" s="580"/>
      <c r="S5" s="608"/>
      <c r="T5" s="18"/>
      <c r="U5"/>
      <c r="V5"/>
      <c r="W5"/>
      <c r="X5"/>
      <c r="Y5"/>
      <c r="Z5"/>
      <c r="AA5" s="18"/>
      <c r="AB5" s="18"/>
      <c r="AC5" s="18"/>
      <c r="AD5" s="81" t="s">
        <v>18</v>
      </c>
      <c r="AE5" s="81"/>
      <c r="AF5" s="18"/>
      <c r="AG5" s="104"/>
      <c r="AH5" s="18"/>
      <c r="AI5" s="104"/>
      <c r="AJ5" s="104"/>
      <c r="AK5" s="104"/>
      <c r="AL5" s="104"/>
      <c r="AP5"/>
      <c r="AQ5"/>
      <c r="AR5"/>
      <c r="AS5"/>
      <c r="AT5"/>
      <c r="AU5"/>
      <c r="AV5"/>
      <c r="AW5"/>
      <c r="AX5">
        <f t="array" ref="AX5">1</f>
        <v>1</v>
      </c>
      <c r="AY5" s="565"/>
      <c r="AZ5" s="565"/>
      <c r="BA5" s="565"/>
      <c r="BB5" s="574"/>
      <c r="BC5" s="574"/>
      <c r="BD5" s="574"/>
      <c r="BE5" s="574"/>
      <c r="BF5" s="574"/>
    </row>
    <row r="6" spans="1:58" ht="17.45" customHeight="1">
      <c r="A6" s="569"/>
      <c r="B6" s="589" t="s">
        <v>16762</v>
      </c>
      <c r="C6" s="569"/>
      <c r="D6" s="663"/>
      <c r="E6" s="569"/>
      <c r="F6" s="569"/>
      <c r="G6" s="566"/>
      <c r="H6" s="566"/>
      <c r="I6" s="900" t="s">
        <v>16164</v>
      </c>
      <c r="J6" s="901"/>
      <c r="K6" s="901"/>
      <c r="L6" s="902"/>
      <c r="M6" s="895" t="str">
        <f>IF('USER FORM1'!AD59=2, "DENTISTRY EQUIVALENT", "MEDICINE EQUIVALENT")</f>
        <v>MEDICINE EQUIVALENT</v>
      </c>
      <c r="N6" s="896"/>
      <c r="O6" s="565"/>
      <c r="P6" s="565"/>
      <c r="Q6" s="565"/>
      <c r="R6" s="565"/>
      <c r="S6" s="608"/>
      <c r="T6" s="18"/>
      <c r="U6"/>
      <c r="V6"/>
      <c r="W6"/>
      <c r="X6"/>
      <c r="Y6"/>
      <c r="Z6"/>
      <c r="AA6" s="18"/>
      <c r="AB6" s="18"/>
      <c r="AC6" s="18"/>
      <c r="AD6" s="81" t="s">
        <v>22</v>
      </c>
      <c r="AE6" s="119"/>
      <c r="AF6" s="18"/>
      <c r="AG6" s="104"/>
      <c r="AH6" s="18"/>
      <c r="AI6" s="104"/>
      <c r="AJ6" s="104"/>
      <c r="AK6" s="104"/>
      <c r="AL6" s="104"/>
      <c r="AP6"/>
      <c r="AQ6"/>
      <c r="AR6"/>
      <c r="AS6"/>
      <c r="AT6"/>
      <c r="AU6"/>
      <c r="AV6"/>
      <c r="AW6"/>
      <c r="AX6">
        <f t="array" ref="AX6">1</f>
        <v>1</v>
      </c>
      <c r="AY6" s="565"/>
      <c r="AZ6" s="565"/>
      <c r="BA6" s="565"/>
      <c r="BB6" s="574"/>
      <c r="BC6" s="574"/>
      <c r="BD6" s="574"/>
      <c r="BE6" s="574"/>
      <c r="BF6" s="574"/>
    </row>
    <row r="7" spans="1:58" ht="40.5" customHeight="1">
      <c r="A7" s="565"/>
      <c r="B7" s="622" t="str">
        <f ca="1">HYPERLINK($U$55,"CLICK HERE TO VIEW SAMPLE ENTRIES")</f>
        <v>CLICK HERE TO VIEW SAMPLE ENTRIES</v>
      </c>
      <c r="C7" s="565"/>
      <c r="D7" s="565"/>
      <c r="E7" s="565"/>
      <c r="F7" s="565"/>
      <c r="G7" s="565"/>
      <c r="H7" s="565"/>
      <c r="I7" s="703"/>
      <c r="J7" s="565"/>
      <c r="K7" s="565"/>
      <c r="L7" s="694"/>
      <c r="M7" s="703"/>
      <c r="N7" s="694"/>
      <c r="O7" s="565"/>
      <c r="P7" s="565"/>
      <c r="Q7" s="565"/>
      <c r="R7" s="565"/>
      <c r="S7" s="608"/>
      <c r="T7" s="18"/>
      <c r="U7" s="18"/>
      <c r="V7" s="139" t="s">
        <v>16347</v>
      </c>
      <c r="W7" s="139" t="s">
        <v>16346</v>
      </c>
      <c r="X7" s="18"/>
      <c r="Y7" s="18"/>
      <c r="Z7" s="139" t="s">
        <v>1</v>
      </c>
      <c r="AA7"/>
      <c r="AB7" s="18"/>
      <c r="AC7" s="18"/>
      <c r="AD7" s="81" t="s">
        <v>48</v>
      </c>
      <c r="AE7" s="18"/>
      <c r="AF7" s="18"/>
      <c r="AG7" s="104"/>
      <c r="AH7" s="18"/>
      <c r="AI7" s="104"/>
      <c r="AJ7" s="104"/>
      <c r="AK7" s="104"/>
      <c r="AL7" s="104"/>
      <c r="AP7"/>
      <c r="AQ7"/>
      <c r="AR7"/>
      <c r="AS7"/>
      <c r="AT7"/>
      <c r="AU7"/>
      <c r="AV7"/>
      <c r="AW7"/>
      <c r="AX7">
        <f t="array" ref="AX7">1</f>
        <v>1</v>
      </c>
      <c r="AY7" s="681"/>
      <c r="AZ7" s="681"/>
      <c r="BA7" s="681"/>
      <c r="BB7" s="755"/>
      <c r="BC7" s="755"/>
      <c r="BD7" s="755"/>
      <c r="BE7" s="755"/>
      <c r="BF7" s="755"/>
    </row>
    <row r="8" spans="1:58" ht="21.75" customHeight="1">
      <c r="A8" s="565"/>
      <c r="B8" s="565"/>
      <c r="C8" s="565"/>
      <c r="D8" s="565"/>
      <c r="E8" s="565"/>
      <c r="F8" s="565"/>
      <c r="G8" s="565"/>
      <c r="H8" s="693"/>
      <c r="I8" s="897" t="s">
        <v>16139</v>
      </c>
      <c r="J8" s="898"/>
      <c r="K8" s="899"/>
      <c r="L8" s="694"/>
      <c r="M8" s="703"/>
      <c r="N8" s="695"/>
      <c r="O8" s="565"/>
      <c r="P8" s="565"/>
      <c r="Q8" s="565"/>
      <c r="R8" s="565"/>
      <c r="S8" s="608"/>
      <c r="T8" s="18"/>
      <c r="U8" s="18" t="s">
        <v>16450</v>
      </c>
      <c r="V8" s="307" t="str">
        <f>IFERROR((SUMIFS($V$22:$V$31,H$22:$H$31,$AH$1)+SUMIFS($V$11:$V$20,H$11:$H$20,$AH$1))/(SUMIFS($L$22:$L$31,$H$22:$H$31,$AH$1)+SUMIFS($L$11:$L$20,$H$11:$H$20,$AH$1)),"")</f>
        <v/>
      </c>
      <c r="W8" s="307" t="str">
        <f>IFERROR((SUMIFS($W$22:$W$31,H$22:$H$31,$AH$1)+SUMIFS($W$11:$W$20,H$11:$H$20,$AH$1))/(SUMIFS($L$22:$L$31,$H$22:$H$31,$AH$1)+SUMIFS($L$11:$L$20,$H$11:$H$20,$AH$1)),"")</f>
        <v/>
      </c>
      <c r="X8" s="18"/>
      <c r="Y8" s="18"/>
      <c r="Z8" s="307" t="str">
        <f>IFERROR((SUMIFS($Z$22:$Z$31,H$22:$H$31,$AH$1)+SUMIFS($Z$11:$Z$20,H$11:$H$20,$AH$1))/(SUMIFS($L$22:$L$31,$H$22:$H$31,$AH$1)+SUMIFS($L$11:$L$20,$H$11:$H$20,$AH$1)),"")</f>
        <v/>
      </c>
      <c r="AA8" s="18"/>
      <c r="AB8" s="18"/>
      <c r="AC8" s="18"/>
      <c r="AD8" s="81" t="s">
        <v>39</v>
      </c>
      <c r="AE8" s="18"/>
      <c r="AF8" s="18"/>
      <c r="AG8" s="104"/>
      <c r="AH8" s="18"/>
      <c r="AI8" s="104"/>
      <c r="AJ8" s="104"/>
      <c r="AK8" s="104"/>
      <c r="AL8" s="104"/>
      <c r="AP8"/>
      <c r="AQ8"/>
      <c r="AR8"/>
      <c r="AS8"/>
      <c r="AT8"/>
      <c r="AU8"/>
      <c r="AV8"/>
      <c r="AW8"/>
      <c r="AX8">
        <f t="array" ref="AX8">1</f>
        <v>1</v>
      </c>
      <c r="AY8" s="565"/>
      <c r="AZ8" s="565"/>
      <c r="BA8" s="565"/>
      <c r="BB8" s="574"/>
      <c r="BC8" s="574"/>
      <c r="BD8" s="574"/>
      <c r="BE8" s="574"/>
      <c r="BF8" s="574"/>
    </row>
    <row r="9" spans="1:58" ht="55.5" customHeight="1">
      <c r="A9" s="565"/>
      <c r="B9" s="696" t="s">
        <v>16634</v>
      </c>
      <c r="C9" s="697" t="s">
        <v>16457</v>
      </c>
      <c r="D9" s="698" t="s">
        <v>170</v>
      </c>
      <c r="E9" s="698" t="s">
        <v>16128</v>
      </c>
      <c r="F9" s="698" t="s">
        <v>16116</v>
      </c>
      <c r="G9" s="699" t="s">
        <v>15988</v>
      </c>
      <c r="H9" s="700" t="s">
        <v>16132</v>
      </c>
      <c r="I9" s="688" t="s">
        <v>16131</v>
      </c>
      <c r="J9" s="688" t="s">
        <v>16130</v>
      </c>
      <c r="K9" s="707" t="s">
        <v>195</v>
      </c>
      <c r="L9" s="709" t="s">
        <v>16129</v>
      </c>
      <c r="M9" s="708" t="s">
        <v>16130</v>
      </c>
      <c r="N9" s="701" t="s">
        <v>16129</v>
      </c>
      <c r="O9" s="893" t="s">
        <v>16493</v>
      </c>
      <c r="P9" s="894"/>
      <c r="Q9" s="565"/>
      <c r="R9" s="785" t="s">
        <v>16232</v>
      </c>
      <c r="S9" s="608"/>
      <c r="T9" s="139" t="s">
        <v>194</v>
      </c>
      <c r="U9" s="141" t="s">
        <v>16232</v>
      </c>
      <c r="V9" s="139" t="s">
        <v>16177</v>
      </c>
      <c r="W9" s="139" t="s">
        <v>16179</v>
      </c>
      <c r="X9" s="38" t="s">
        <v>16165</v>
      </c>
      <c r="Y9" s="38" t="s">
        <v>1</v>
      </c>
      <c r="Z9" s="139" t="s">
        <v>16154</v>
      </c>
      <c r="AA9" s="105" t="s">
        <v>16153</v>
      </c>
      <c r="AB9" s="86" t="s">
        <v>16006</v>
      </c>
      <c r="AC9" s="86" t="s">
        <v>16155</v>
      </c>
      <c r="AD9" s="86" t="s">
        <v>16403</v>
      </c>
      <c r="AE9" s="86" t="s">
        <v>16387</v>
      </c>
      <c r="AF9" s="21" t="s">
        <v>732</v>
      </c>
      <c r="AG9"/>
      <c r="AH9" s="38" t="s">
        <v>16189</v>
      </c>
      <c r="AI9" s="21" t="s">
        <v>15961</v>
      </c>
      <c r="AJ9" s="137" t="s">
        <v>16344</v>
      </c>
      <c r="AK9" s="104"/>
      <c r="AL9"/>
      <c r="AM9" s="290" t="s">
        <v>170</v>
      </c>
      <c r="AN9" s="290" t="s">
        <v>16128</v>
      </c>
      <c r="AO9" s="290" t="s">
        <v>16116</v>
      </c>
      <c r="AP9" s="291" t="s">
        <v>15988</v>
      </c>
      <c r="AQ9" s="292" t="s">
        <v>16132</v>
      </c>
      <c r="AR9" s="293" t="s">
        <v>16131</v>
      </c>
      <c r="AS9" s="293" t="s">
        <v>16130</v>
      </c>
      <c r="AT9" s="293" t="s">
        <v>195</v>
      </c>
      <c r="AU9" s="294" t="s">
        <v>16129</v>
      </c>
      <c r="AV9" s="295" t="s">
        <v>16130</v>
      </c>
      <c r="AW9" s="295" t="s">
        <v>16129</v>
      </c>
      <c r="AX9">
        <f t="array" ref="AX9">1</f>
        <v>1</v>
      </c>
      <c r="AY9" s="565"/>
      <c r="AZ9" s="565"/>
      <c r="BA9" s="565"/>
      <c r="BB9" s="574"/>
      <c r="BC9" s="574"/>
      <c r="BD9" s="574"/>
      <c r="BE9" s="574"/>
      <c r="BF9" s="574"/>
    </row>
    <row r="10" spans="1:58" ht="17.25" customHeight="1">
      <c r="A10" s="565"/>
      <c r="B10" s="683"/>
      <c r="C10" s="603"/>
      <c r="D10" s="603"/>
      <c r="E10" s="603"/>
      <c r="F10" s="603"/>
      <c r="G10" s="603"/>
      <c r="H10" s="665"/>
      <c r="I10" s="544"/>
      <c r="J10" s="545"/>
      <c r="K10" s="545"/>
      <c r="L10" s="545"/>
      <c r="M10" s="745"/>
      <c r="N10" s="676"/>
      <c r="O10" s="677"/>
      <c r="P10" s="678"/>
      <c r="Q10" s="565"/>
      <c r="R10" s="787"/>
      <c r="S10" s="608"/>
      <c r="T10" s="18"/>
      <c r="V10" s="18"/>
      <c r="W10" s="18"/>
      <c r="X10" s="18"/>
      <c r="Y10" s="18"/>
      <c r="Z10" s="18"/>
      <c r="AA10" s="18"/>
      <c r="AB10" s="18"/>
      <c r="AC10" s="18"/>
      <c r="AD10" s="42"/>
      <c r="AE10" s="42"/>
      <c r="AF10" s="289"/>
      <c r="AG10"/>
      <c r="AH10" s="18"/>
      <c r="AI10" s="24" t="str">
        <f>IF(COUNTIF(R11:R31, "")&gt;=20, "EMPTY","")</f>
        <v>EMPTY</v>
      </c>
      <c r="AJ10" s="81" t="s">
        <v>16342</v>
      </c>
      <c r="AK10" s="104"/>
      <c r="AL10"/>
      <c r="AM10" s="296"/>
      <c r="AN10" s="296"/>
      <c r="AO10" s="296"/>
      <c r="AP10" s="296"/>
      <c r="AQ10" s="296"/>
      <c r="AR10" s="296"/>
      <c r="AS10" s="296"/>
      <c r="AT10" s="296"/>
      <c r="AU10" s="296"/>
      <c r="AV10" s="296"/>
      <c r="AW10" s="296"/>
      <c r="AX10">
        <f t="array" ref="AX10">1</f>
        <v>1</v>
      </c>
      <c r="AY10" s="681"/>
      <c r="AZ10" s="681"/>
      <c r="BA10" s="681"/>
      <c r="BB10" s="755"/>
      <c r="BC10" s="755"/>
      <c r="BD10" s="755"/>
      <c r="BE10" s="755"/>
      <c r="BF10" s="755"/>
    </row>
    <row r="11" spans="1:58" ht="18">
      <c r="A11" s="565"/>
      <c r="B11" s="684" t="s">
        <v>191</v>
      </c>
      <c r="C11" s="273"/>
      <c r="D11" s="273" t="str">
        <f t="shared" ref="D11" si="0">IF(AM11=0,"",AM11)</f>
        <v/>
      </c>
      <c r="E11" s="273" t="str">
        <f t="shared" ref="E11" si="1">IF(AN11=0,"",AN11)</f>
        <v/>
      </c>
      <c r="F11" s="273" t="str">
        <f t="shared" ref="F11" si="2">IF(AO11=0,"",AO11)</f>
        <v/>
      </c>
      <c r="G11" s="273" t="str">
        <f t="shared" ref="G11:H20" si="3">IF(AP11=0,"",AP11)</f>
        <v/>
      </c>
      <c r="H11" s="273" t="str">
        <f t="shared" si="3"/>
        <v/>
      </c>
      <c r="I11" s="689" t="str">
        <f t="shared" ref="I11" si="4">IF(AR11=0,"",AR11)</f>
        <v/>
      </c>
      <c r="J11" s="689" t="str">
        <f t="shared" ref="J11" si="5">IF(AS11=0,"",AS11)</f>
        <v/>
      </c>
      <c r="K11" s="689" t="str">
        <f t="shared" ref="K11" si="6">IF(AT11=0,"",AT11)</f>
        <v/>
      </c>
      <c r="L11" s="690" t="str">
        <f t="shared" ref="L11" si="7">IF(AU11=0,"",AU11)</f>
        <v/>
      </c>
      <c r="M11" s="704" t="str">
        <f t="shared" ref="M11:M20" si="8">IF(AV11=0,"",AV11)</f>
        <v/>
      </c>
      <c r="N11" s="314" t="str">
        <f>IF(AND(SUMPRODUCT((D11:H11&lt;&gt;"")+0)&gt;0,C11="YES"),4,IF(AND(SUMPRODUCT((D11:H11&lt;&gt;"")+0)&gt;0,C11="NO"),3,IF(AND(SUMPRODUCT((D11:H11&lt;&gt;"")+0)&gt;0,C11=""),"Lab?","")))</f>
        <v/>
      </c>
      <c r="O11" s="516"/>
      <c r="P11" s="517"/>
      <c r="Q11" s="565"/>
      <c r="R11" s="786" t="str">
        <f>IF(COUNTIF(D11:N11,"")=11,"",IF(AND(U11="", COUNTA(D11:N11)&gt;=9),"COMPLETE", IF(AND(U11&lt;&gt;""),U11, "COMPLETE")))</f>
        <v/>
      </c>
      <c r="S11" s="608"/>
      <c r="T11" s="42" t="b">
        <f>IF(O11="", FALSE,TRUE)</f>
        <v>0</v>
      </c>
      <c r="U11" s="303" t="str">
        <f>IF(AF11="Complete","",IF(OR(D11="",F11="",G11="",H11="",AND(J11="",K11="",I11=""),L11="",M11="",N11="Lab?"),"Missing: ","")&amp;IF(D11=""," Institution, ","")&amp;IF(E11="","Academic Year, ","")&amp;IF(F11="","Course Code, ","")&amp;IF(G11="","Course Name,","")&amp;IF(H11="","Grade Status,","")&amp;IF(AND(I11="",J11="",K11="",OR(H11="GR (Graded)", H11="RT (Retaken)")),"Transcript grade","")&amp;IF(L11=""," Transcript credits","")&amp;IF(AND(M11="",OR(H11="GR (Graded)", H11="RT (Retaken)")),"McGIll equiv. grade","")&amp;IF(N11="Lab?","Lab Status, ","")) &amp; IF(AD11&gt;1, "Course used more than once, ","") &amp; IF(AE11=TRUE, "Course is Expired", "") &amp;IF(AI53="Y", "This grade may not meet our minimum ", "")&amp;IF(H11="IP (In Progress)", "Make sure to fill out the In Progress course table in Section 6", "")</f>
        <v/>
      </c>
      <c r="V11" s="42" t="str">
        <f>IF(OR(ISERROR(I11*X11), ISBLANK(I11)), "", I11*X11)</f>
        <v/>
      </c>
      <c r="W11" s="42" t="str">
        <f>IF(OR(ISERROR(VLOOKUP(J11,'GRADE CONVERSION'!$K$3:$M$19,3,FALSE)*X11), ISBLANK(J11)), "", VLOOKUP(J11,'GRADE CONVERSION'!$K$3:$M$19,3,FALSE)*X11)</f>
        <v/>
      </c>
      <c r="X11" s="48" t="str">
        <f t="shared" ref="X11:X20" si="9">L11</f>
        <v/>
      </c>
      <c r="Y11" s="143" t="str">
        <f>K11</f>
        <v/>
      </c>
      <c r="Z11" s="42" t="str">
        <f>IF(ISERROR(Y11*X11), "", Y11*X11)</f>
        <v/>
      </c>
      <c r="AA11" s="48" t="str">
        <f t="shared" ref="AA11:AA20" si="10">N11</f>
        <v/>
      </c>
      <c r="AB11" s="193" t="str">
        <f>IF(ISERROR(VLOOKUP(M11,'GRADE CONVERSION'!$K$71:$L$88,2,FALSE)),"",VLOOKUP(M11,'GRADE CONVERSION'!$K$71:$L$88,2,FALSE))</f>
        <v/>
      </c>
      <c r="AC11" s="42" t="str">
        <f t="shared" ref="AC11:AC20" si="11">IF(ISERROR(AB11*AA11), "", AB11*AA11)</f>
        <v/>
      </c>
      <c r="AD11" s="42">
        <f t="shared" ref="AD11:AD20" si="12">IF(COUNTBLANK(G11)=1,0,COUNTIFS($G$11:$G$33,G11))</f>
        <v>0</v>
      </c>
      <c r="AE11" s="42" t="b">
        <f>AND(E11&lt;=$AL$10,E11&lt;&gt;"")</f>
        <v>0</v>
      </c>
      <c r="AF11" s="302" t="str">
        <f>IF(OR(SUMPRODUCT((C11:N11&lt;&gt;"")+0)=0,AND(SUMPRODUCT((D11:H11&lt;&gt;"")+0)=5, SUMPRODUCT((I11:K11&lt;&gt;"")+0)&gt;=1, SUMPRODUCT((L11:M11&lt;&gt;"")+0)=2, N11&lt;&gt;"Lab?"), AND(SUMPRODUCT((D11:H11&lt;&gt;"")+0)=5,OR(H11="IP (In Progress)",H11="NG (No Grade)"), SUMPRODUCT((L11&lt;&gt;"")+0)=1, N11&lt;&gt;"Lab?")),"COMPLETE","INCOMPLETE")</f>
        <v>COMPLETE</v>
      </c>
      <c r="AG11"/>
      <c r="AH11" s="48">
        <f>C11</f>
        <v>0</v>
      </c>
      <c r="AI11" s="104"/>
      <c r="AJ11" s="81" t="s">
        <v>16343</v>
      </c>
      <c r="AK11" s="104"/>
      <c r="AL11" s="306" t="str">
        <f>IFERROR(VLOOKUP($B$11,'USER FORM3'!$B$15:$Q$233,2,FALSE),"")</f>
        <v/>
      </c>
      <c r="AM11" s="297" t="str">
        <f>IFERROR(VLOOKUP(AL11,'USER FORM2'!$B$10:$H$21,7,FALSE),"")</f>
        <v/>
      </c>
      <c r="AN11" s="297" t="str">
        <f>IFERROR(VLOOKUP($B11,'USER FORM3'!$B$15:$Q$233,4,FALSE),"")</f>
        <v/>
      </c>
      <c r="AO11" s="297" t="str">
        <f>IFERROR(VLOOKUP($B11,'USER FORM3'!$B$15:$Q$233,6,FALSE),"")</f>
        <v/>
      </c>
      <c r="AP11" s="297" t="str">
        <f>IFERROR(VLOOKUP($B11,'USER FORM3'!$B$15:$Q$233,7,FALSE),"")</f>
        <v/>
      </c>
      <c r="AQ11" s="297" t="str">
        <f>IFERROR(VLOOKUP($B11,'USER FORM3'!$B$15:$Q$233,9,FALSE),"")</f>
        <v/>
      </c>
      <c r="AR11" s="297" t="str">
        <f>IFERROR(VLOOKUP($B11,'USER FORM3'!$B$15:$Q$233,10,FALSE),"")</f>
        <v/>
      </c>
      <c r="AS11" s="297" t="str">
        <f>IFERROR(VLOOKUP($B11,'USER FORM3'!$B$15:$Q$233,11,FALSE),"")</f>
        <v/>
      </c>
      <c r="AT11" s="297" t="str">
        <f>IFERROR(VLOOKUP($B11,'USER FORM3'!$B$15:$Q$233,12,FALSE),"")</f>
        <v/>
      </c>
      <c r="AU11" s="297" t="str">
        <f>IFERROR(VLOOKUP($B11,'USER FORM3'!$B$15:$Q$233,13,FALSE),"")</f>
        <v/>
      </c>
      <c r="AV11" s="297" t="str">
        <f>IFERROR(VLOOKUP($B11,'USER FORM3'!$B$15:$Q$233,14,FALSE),"")</f>
        <v/>
      </c>
      <c r="AW11" s="297" t="str">
        <f>IFERROR(VLOOKUP($B11,'USER FORM3'!$B$15:$Q$233,15,FALSE),"")</f>
        <v/>
      </c>
      <c r="AX11">
        <f t="array" ref="AX11">1</f>
        <v>1</v>
      </c>
      <c r="AY11" s="565"/>
      <c r="AZ11" s="565"/>
      <c r="BA11" s="565"/>
      <c r="BB11" s="574"/>
      <c r="BC11" s="574"/>
      <c r="BD11" s="574"/>
      <c r="BE11" s="574"/>
      <c r="BF11" s="574"/>
    </row>
    <row r="12" spans="1:58" ht="18">
      <c r="A12" s="565"/>
      <c r="B12" s="684" t="s">
        <v>192</v>
      </c>
      <c r="C12" s="273"/>
      <c r="D12" s="273" t="str">
        <f t="shared" ref="D12:D20" si="13">IF(AM12=0,"",AM12)</f>
        <v/>
      </c>
      <c r="E12" s="273" t="str">
        <f t="shared" ref="E12:E20" si="14">IF(AN12=0,"",AN12)</f>
        <v/>
      </c>
      <c r="F12" s="273" t="str">
        <f t="shared" ref="F12:F20" si="15">IF(AO12=0,"",AO12)</f>
        <v/>
      </c>
      <c r="G12" s="273" t="str">
        <f t="shared" ref="G12:G20" si="16">IF(AP12=0,"",AP12)</f>
        <v/>
      </c>
      <c r="H12" s="515" t="str">
        <f t="shared" si="3"/>
        <v/>
      </c>
      <c r="I12" s="689" t="str">
        <f t="shared" ref="I12:I20" si="17">IF(AR12=0,"",AR12)</f>
        <v/>
      </c>
      <c r="J12" s="689" t="str">
        <f t="shared" ref="J12:J20" si="18">IF(AS12=0,"",AS12)</f>
        <v/>
      </c>
      <c r="K12" s="689" t="str">
        <f t="shared" ref="K12:K20" si="19">IF(AT12=0,"",AT12)</f>
        <v/>
      </c>
      <c r="L12" s="690" t="str">
        <f t="shared" ref="L12:L20" si="20">IF(AU12=0,"",AU12)</f>
        <v/>
      </c>
      <c r="M12" s="704" t="str">
        <f t="shared" si="8"/>
        <v/>
      </c>
      <c r="N12" s="314" t="str">
        <f t="shared" ref="N12:N20" si="21">IF(AND(SUMPRODUCT((D12:H12&lt;&gt;"")+0)&gt;0,C12="YES"),4,IF(AND(SUMPRODUCT((D12:H12&lt;&gt;"")+0)&gt;0,C12="NO"),3,IF(AND(SUMPRODUCT((D12:H12&lt;&gt;"")+0)&gt;0,C12=""),"Lab?","")))</f>
        <v/>
      </c>
      <c r="O12" s="516"/>
      <c r="P12" s="517"/>
      <c r="Q12" s="565"/>
      <c r="R12" s="522" t="str">
        <f t="shared" ref="R12:R20" si="22">IF(COUNTIF(D12:N12,"")=11,"",IF(AND(U12="", COUNTA(D12:N12)&gt;=9),"COMPLETE", IF(AND(U12&lt;&gt;""),U12, "COMPLETE")))</f>
        <v/>
      </c>
      <c r="S12" s="608"/>
      <c r="T12" s="42" t="b">
        <f t="shared" ref="T12:T20" si="23">IF(O12="", FALSE,TRUE)</f>
        <v>0</v>
      </c>
      <c r="U12" s="303" t="str">
        <f t="shared" ref="U12:U20" si="24">IF(AF12="Complete","",IF(OR(D12="",F12="",G12="",H12="",AND(J12="",K12="",I12=""),L12="",M12="",N12="Lab?"),"Missing: ","")&amp;IF(D12=""," Institution, ","")&amp;IF(E12="","Academic Year, ","")&amp;IF(F12="","Course Code, ","")&amp;IF(G12="","Course Name,","")&amp;IF(H12="","Grade Status,","")&amp;IF(AND(I12="",J12="",K12="",OR(H12="GR (Graded)", H12="RT (Retaken)")),"Transcript grade","")&amp;IF(L12=""," Transcript credits","")&amp;IF(AND(M12="",OR(H12="GR (Graded)", H12="RT (Retaken)")),"McGIll equiv. grade","")&amp;IF(N12="Lab?","Lab Status, ","")) &amp; IF(AD12&gt;1, "Course used more than once, ","") &amp; IF(AE12=TRUE, "Course is Expired", "") &amp;IF(AI54="Y", "This grade may not meet our minimum ", "")&amp;IF(H12="IP (In Progress)", "Make sure to fill out the In Progress course table in Section 6", "")</f>
        <v/>
      </c>
      <c r="V12" s="42" t="str">
        <f t="shared" ref="V12:V19" si="25">IF(OR(ISERROR(I12*X12), ISBLANK(I12)), "", I12*X12)</f>
        <v/>
      </c>
      <c r="W12" s="42" t="str">
        <f>IF(OR(ISERROR(VLOOKUP(J12,'GRADE CONVERSION'!$K$3:$M$19,3,FALSE)*X12), ISBLANK(J12)), "", VLOOKUP(J12,'GRADE CONVERSION'!$K$3:$M$19,3,FALSE)*X12)</f>
        <v/>
      </c>
      <c r="X12" s="48" t="str">
        <f t="shared" si="9"/>
        <v/>
      </c>
      <c r="Y12" s="143" t="str">
        <f t="shared" ref="Y12:Y20" si="26">K12</f>
        <v/>
      </c>
      <c r="Z12" s="42" t="str">
        <f t="shared" ref="Z12:Z20" si="27">IF(ISERROR(Y12*X12), "", Y12*X12)</f>
        <v/>
      </c>
      <c r="AA12" s="48" t="str">
        <f t="shared" si="10"/>
        <v/>
      </c>
      <c r="AB12" s="193" t="str">
        <f>IF(ISERROR(VLOOKUP(M12,'GRADE CONVERSION'!$K$71:$L$88,2,FALSE)),"",VLOOKUP(M12,'GRADE CONVERSION'!$K$71:$L$88,2,FALSE))</f>
        <v/>
      </c>
      <c r="AC12" s="42" t="str">
        <f t="shared" si="11"/>
        <v/>
      </c>
      <c r="AD12" s="42">
        <f t="shared" si="12"/>
        <v>0</v>
      </c>
      <c r="AE12" s="42" t="b">
        <f t="shared" ref="AE12:AE31" si="28">AND(E12&lt;=$AL$10,E12&lt;&gt;"")</f>
        <v>0</v>
      </c>
      <c r="AF12" s="302" t="str">
        <f t="shared" ref="AF12:AF31" si="29">IF(OR(SUMPRODUCT((C12:N12&lt;&gt;"")+0)=0,AND(SUMPRODUCT((D12:H12&lt;&gt;"")+0)=5, SUMPRODUCT((I12:K12&lt;&gt;"")+0)&gt;=1, SUMPRODUCT((L12:M12&lt;&gt;"")+0)=2, N12&lt;&gt;"Lab?"), AND(SUMPRODUCT((D12:H12&lt;&gt;"")+0)=5,OR(H12="IP (In Progress)",H12="NG (No Grade)"), SUMPRODUCT((L12&lt;&gt;"")+0)=1, N12&lt;&gt;"Lab?")),"COMPLETE","INCOMPLETE")</f>
        <v>COMPLETE</v>
      </c>
      <c r="AG12"/>
      <c r="AH12" s="48">
        <f t="shared" ref="AH12:AH20" si="30">C12</f>
        <v>0</v>
      </c>
      <c r="AI12" s="104"/>
      <c r="AJ12" s="104"/>
      <c r="AK12" s="104"/>
      <c r="AL12" s="306" t="str">
        <f>IFERROR(VLOOKUP('USER FORM4'!B12,'USER FORM3'!$B$15:$Q$233,2,FALSE),"")</f>
        <v/>
      </c>
      <c r="AM12" s="297" t="str">
        <f>IFERROR(VLOOKUP(AL12,'USER FORM2'!$B$10:$H$21,7,FALSE),"")</f>
        <v/>
      </c>
      <c r="AN12" s="297" t="str">
        <f>IFERROR(VLOOKUP($B12,'USER FORM3'!$B$15:$Q$233,4,FALSE),"")</f>
        <v/>
      </c>
      <c r="AO12" s="297" t="str">
        <f>IFERROR(VLOOKUP($B12,'USER FORM3'!$B$15:$Q$233,6,FALSE),"")</f>
        <v/>
      </c>
      <c r="AP12" s="297" t="str">
        <f>IFERROR(VLOOKUP($B12,'USER FORM3'!$B$15:$Q$233,7,FALSE),"")</f>
        <v/>
      </c>
      <c r="AQ12" s="297" t="str">
        <f>IFERROR(VLOOKUP($B12,'USER FORM3'!$B$15:$Q$233,9,FALSE),"")</f>
        <v/>
      </c>
      <c r="AR12" s="297" t="str">
        <f>IFERROR(VLOOKUP($B12,'USER FORM3'!$B$15:$Q$233,10,FALSE),"")</f>
        <v/>
      </c>
      <c r="AS12" s="297" t="str">
        <f>IFERROR(VLOOKUP($B12,'USER FORM3'!$B$15:$Q$233,11,FALSE),"")</f>
        <v/>
      </c>
      <c r="AT12" s="297" t="str">
        <f>IFERROR(VLOOKUP($B12,'USER FORM3'!$B$15:$Q$233,12,FALSE),"")</f>
        <v/>
      </c>
      <c r="AU12" s="297" t="str">
        <f>IFERROR(VLOOKUP($B12,'USER FORM3'!$B$15:$Q$233,13,FALSE),"")</f>
        <v/>
      </c>
      <c r="AV12" s="297" t="str">
        <f>IFERROR(VLOOKUP($B12,'USER FORM3'!$B$15:$Q$233,14,FALSE),"")</f>
        <v/>
      </c>
      <c r="AW12" s="297" t="str">
        <f>IFERROR(VLOOKUP($B12,'USER FORM3'!$B$15:$Q$233,15,FALSE),"")</f>
        <v/>
      </c>
      <c r="AX12">
        <f t="array" ref="AX12">1</f>
        <v>1</v>
      </c>
      <c r="AY12" s="565"/>
      <c r="AZ12" s="565"/>
      <c r="BA12" s="565"/>
      <c r="BB12" s="574"/>
      <c r="BC12" s="574"/>
      <c r="BD12" s="574"/>
      <c r="BE12" s="574"/>
      <c r="BF12" s="574"/>
    </row>
    <row r="13" spans="1:58" ht="18">
      <c r="A13" s="565"/>
      <c r="B13" s="684" t="s">
        <v>16017</v>
      </c>
      <c r="C13" s="273"/>
      <c r="D13" s="273" t="str">
        <f t="shared" si="13"/>
        <v/>
      </c>
      <c r="E13" s="273" t="str">
        <f t="shared" si="14"/>
        <v/>
      </c>
      <c r="F13" s="273" t="str">
        <f t="shared" si="15"/>
        <v/>
      </c>
      <c r="G13" s="273" t="str">
        <f t="shared" si="16"/>
        <v/>
      </c>
      <c r="H13" s="515" t="str">
        <f t="shared" si="3"/>
        <v/>
      </c>
      <c r="I13" s="689" t="str">
        <f t="shared" si="17"/>
        <v/>
      </c>
      <c r="J13" s="689" t="str">
        <f t="shared" si="18"/>
        <v/>
      </c>
      <c r="K13" s="689" t="str">
        <f t="shared" si="19"/>
        <v/>
      </c>
      <c r="L13" s="690" t="str">
        <f t="shared" si="20"/>
        <v/>
      </c>
      <c r="M13" s="704" t="str">
        <f t="shared" si="8"/>
        <v/>
      </c>
      <c r="N13" s="314" t="str">
        <f>IF(AND(SUMPRODUCT((D13:H13&lt;&gt;"")+0)&gt;0,C13="YES"),8,IF(AND(SUMPRODUCT((D13:H13&lt;&gt;"")+0)&gt;0,C13="NO"),6,IF(AND(SUMPRODUCT((D13:H13&lt;&gt;"")+0)&gt;0,C13=""),"Lab?","")))</f>
        <v/>
      </c>
      <c r="O13" s="516"/>
      <c r="P13" s="517"/>
      <c r="Q13" s="565"/>
      <c r="R13" s="522" t="str">
        <f t="shared" si="22"/>
        <v/>
      </c>
      <c r="S13" s="608"/>
      <c r="T13" s="42" t="b">
        <f t="shared" si="23"/>
        <v>0</v>
      </c>
      <c r="U13" s="303" t="str">
        <f t="shared" si="24"/>
        <v/>
      </c>
      <c r="V13" s="42" t="str">
        <f t="shared" si="25"/>
        <v/>
      </c>
      <c r="W13" s="42" t="str">
        <f>IF(OR(ISERROR(VLOOKUP(J13,'GRADE CONVERSION'!$K$3:$M$19,3,FALSE)*X13), ISBLANK(J13)), "", VLOOKUP(J13,'GRADE CONVERSION'!$K$3:$M$19,3,FALSE)*X13)</f>
        <v/>
      </c>
      <c r="X13" s="48" t="str">
        <f t="shared" si="9"/>
        <v/>
      </c>
      <c r="Y13" s="143" t="str">
        <f t="shared" si="26"/>
        <v/>
      </c>
      <c r="Z13" s="42" t="str">
        <f t="shared" si="27"/>
        <v/>
      </c>
      <c r="AA13" s="48" t="str">
        <f t="shared" si="10"/>
        <v/>
      </c>
      <c r="AB13" s="193" t="str">
        <f>IF(ISERROR(VLOOKUP(M13,'GRADE CONVERSION'!$K$71:$L$88,2,FALSE)),"",VLOOKUP(M13,'GRADE CONVERSION'!$K$71:$L$88,2,FALSE))</f>
        <v/>
      </c>
      <c r="AC13" s="42" t="str">
        <f t="shared" si="11"/>
        <v/>
      </c>
      <c r="AD13" s="42">
        <f t="shared" si="12"/>
        <v>0</v>
      </c>
      <c r="AE13" s="42" t="b">
        <f t="shared" si="28"/>
        <v>0</v>
      </c>
      <c r="AF13" s="302" t="str">
        <f t="shared" si="29"/>
        <v>COMPLETE</v>
      </c>
      <c r="AG13"/>
      <c r="AH13" s="48">
        <f t="shared" si="30"/>
        <v>0</v>
      </c>
      <c r="AI13" s="104"/>
      <c r="AJ13" s="104"/>
      <c r="AK13" s="104"/>
      <c r="AL13" s="306" t="str">
        <f>IFERROR(VLOOKUP('USER FORM4'!B13,'USER FORM3'!$B$15:$Q$233,2,FALSE),"")</f>
        <v/>
      </c>
      <c r="AM13" s="297" t="str">
        <f>IFERROR(VLOOKUP(AL13,'USER FORM2'!$B$10:$H$21,7,FALSE),"")</f>
        <v/>
      </c>
      <c r="AN13" s="297" t="str">
        <f>IFERROR(VLOOKUP($B13,'USER FORM3'!$B$15:$Q$233,4,FALSE),"")</f>
        <v/>
      </c>
      <c r="AO13" s="297" t="str">
        <f>IFERROR(VLOOKUP($B13,'USER FORM3'!$B$15:$Q$233,6,FALSE),"")</f>
        <v/>
      </c>
      <c r="AP13" s="297" t="str">
        <f>IFERROR(VLOOKUP($B13,'USER FORM3'!$B$15:$Q$233,7,FALSE),"")</f>
        <v/>
      </c>
      <c r="AQ13" s="297" t="str">
        <f>IFERROR(VLOOKUP($B13,'USER FORM3'!$B$15:$Q$233,9,FALSE),"")</f>
        <v/>
      </c>
      <c r="AR13" s="297" t="str">
        <f>IFERROR(VLOOKUP($B13,'USER FORM3'!$B$15:$Q$233,10,FALSE),"")</f>
        <v/>
      </c>
      <c r="AS13" s="297" t="str">
        <f>IFERROR(VLOOKUP($B13,'USER FORM3'!$B$15:$Q$233,11,FALSE),"")</f>
        <v/>
      </c>
      <c r="AT13" s="297" t="str">
        <f>IFERROR(VLOOKUP($B13,'USER FORM3'!$B$15:$Q$233,12,FALSE),"")</f>
        <v/>
      </c>
      <c r="AU13" s="297" t="str">
        <f>IFERROR(VLOOKUP($B13,'USER FORM3'!$B$15:$Q$233,13,FALSE),"")</f>
        <v/>
      </c>
      <c r="AV13" s="297" t="str">
        <f>IFERROR(VLOOKUP($B13,'USER FORM3'!$B$15:$Q$233,14,FALSE),"")</f>
        <v/>
      </c>
      <c r="AW13" s="297" t="str">
        <f>IFERROR(VLOOKUP($B13,'USER FORM3'!$B$15:$Q$233,15,FALSE),"")</f>
        <v/>
      </c>
      <c r="AX13">
        <f t="array" ref="AX13">1</f>
        <v>1</v>
      </c>
      <c r="AY13" s="681"/>
      <c r="AZ13" s="681"/>
      <c r="BA13" s="681"/>
      <c r="BB13" s="755"/>
      <c r="BC13" s="755"/>
      <c r="BD13" s="755"/>
      <c r="BE13" s="755"/>
      <c r="BF13" s="755"/>
    </row>
    <row r="14" spans="1:58" ht="18">
      <c r="A14" s="565"/>
      <c r="B14" s="684" t="s">
        <v>187</v>
      </c>
      <c r="C14" s="273"/>
      <c r="D14" s="273" t="str">
        <f t="shared" si="13"/>
        <v/>
      </c>
      <c r="E14" s="273" t="str">
        <f t="shared" si="14"/>
        <v/>
      </c>
      <c r="F14" s="273" t="str">
        <f t="shared" si="15"/>
        <v/>
      </c>
      <c r="G14" s="273" t="str">
        <f t="shared" si="16"/>
        <v/>
      </c>
      <c r="H14" s="515" t="str">
        <f t="shared" si="3"/>
        <v/>
      </c>
      <c r="I14" s="689" t="str">
        <f t="shared" si="17"/>
        <v/>
      </c>
      <c r="J14" s="689" t="str">
        <f t="shared" si="18"/>
        <v/>
      </c>
      <c r="K14" s="689" t="str">
        <f t="shared" si="19"/>
        <v/>
      </c>
      <c r="L14" s="690" t="str">
        <f t="shared" si="20"/>
        <v/>
      </c>
      <c r="M14" s="704" t="str">
        <f t="shared" si="8"/>
        <v/>
      </c>
      <c r="N14" s="314" t="str">
        <f t="shared" si="21"/>
        <v/>
      </c>
      <c r="O14" s="516"/>
      <c r="P14" s="517"/>
      <c r="Q14" s="565"/>
      <c r="R14" s="522" t="str">
        <f t="shared" si="22"/>
        <v/>
      </c>
      <c r="S14" s="608"/>
      <c r="T14" s="42" t="b">
        <f t="shared" si="23"/>
        <v>0</v>
      </c>
      <c r="U14" s="303" t="str">
        <f t="shared" si="24"/>
        <v/>
      </c>
      <c r="V14" s="42" t="str">
        <f t="shared" si="25"/>
        <v/>
      </c>
      <c r="W14" s="42" t="str">
        <f>IF(OR(ISERROR(VLOOKUP(J14,'GRADE CONVERSION'!$K$3:$M$19,3,FALSE)*X14), ISBLANK(J14)), "", VLOOKUP(J14,'GRADE CONVERSION'!$K$3:$M$19,3,FALSE)*X14)</f>
        <v/>
      </c>
      <c r="X14" s="48" t="str">
        <f t="shared" si="9"/>
        <v/>
      </c>
      <c r="Y14" s="143" t="str">
        <f t="shared" si="26"/>
        <v/>
      </c>
      <c r="Z14" s="42" t="str">
        <f t="shared" si="27"/>
        <v/>
      </c>
      <c r="AA14" s="48" t="str">
        <f t="shared" si="10"/>
        <v/>
      </c>
      <c r="AB14" s="193" t="str">
        <f>IF(ISERROR(VLOOKUP(M14,'GRADE CONVERSION'!$K$71:$L$88,2,FALSE)),"",VLOOKUP(M14,'GRADE CONVERSION'!$K$71:$L$88,2,FALSE))</f>
        <v/>
      </c>
      <c r="AC14" s="42" t="str">
        <f t="shared" si="11"/>
        <v/>
      </c>
      <c r="AD14" s="42">
        <f t="shared" si="12"/>
        <v>0</v>
      </c>
      <c r="AE14" s="42" t="b">
        <f t="shared" si="28"/>
        <v>0</v>
      </c>
      <c r="AF14" s="302" t="str">
        <f t="shared" si="29"/>
        <v>COMPLETE</v>
      </c>
      <c r="AG14"/>
      <c r="AH14" s="48">
        <f t="shared" si="30"/>
        <v>0</v>
      </c>
      <c r="AI14" s="104"/>
      <c r="AJ14" s="104"/>
      <c r="AK14" s="104"/>
      <c r="AL14" s="306" t="str">
        <f>IFERROR(VLOOKUP('USER FORM4'!B14,'USER FORM3'!$B$15:$Q$233,2,FALSE),"")</f>
        <v/>
      </c>
      <c r="AM14" s="297" t="str">
        <f>IFERROR(VLOOKUP(AL14,'USER FORM2'!$B$10:$H$21,7,FALSE),"")</f>
        <v/>
      </c>
      <c r="AN14" s="297" t="str">
        <f>IFERROR(VLOOKUP($B14,'USER FORM3'!$B$15:$Q$233,4,FALSE),"")</f>
        <v/>
      </c>
      <c r="AO14" s="297" t="str">
        <f>IFERROR(VLOOKUP($B14,'USER FORM3'!$B$15:$Q$233,6,FALSE),"")</f>
        <v/>
      </c>
      <c r="AP14" s="297" t="str">
        <f>IFERROR(VLOOKUP($B14,'USER FORM3'!$B$15:$Q$233,7,FALSE),"")</f>
        <v/>
      </c>
      <c r="AQ14" s="297" t="str">
        <f>IFERROR(VLOOKUP($B14,'USER FORM3'!$B$15:$Q$233,9,FALSE),"")</f>
        <v/>
      </c>
      <c r="AR14" s="297" t="str">
        <f>IFERROR(VLOOKUP($B14,'USER FORM3'!$B$15:$Q$233,10,FALSE),"")</f>
        <v/>
      </c>
      <c r="AS14" s="297" t="str">
        <f>IFERROR(VLOOKUP($B14,'USER FORM3'!$B$15:$Q$233,11,FALSE),"")</f>
        <v/>
      </c>
      <c r="AT14" s="297" t="str">
        <f>IFERROR(VLOOKUP($B14,'USER FORM3'!$B$15:$Q$233,12,FALSE),"")</f>
        <v/>
      </c>
      <c r="AU14" s="297" t="str">
        <f>IFERROR(VLOOKUP($B14,'USER FORM3'!$B$15:$Q$233,13,FALSE),"")</f>
        <v/>
      </c>
      <c r="AV14" s="297" t="str">
        <f>IFERROR(VLOOKUP($B14,'USER FORM3'!$B$15:$Q$233,14,FALSE),"")</f>
        <v/>
      </c>
      <c r="AW14" s="297" t="str">
        <f>IFERROR(VLOOKUP($B14,'USER FORM3'!$B$15:$Q$233,15,FALSE),"")</f>
        <v/>
      </c>
      <c r="AX14">
        <f t="array" ref="AX14">1</f>
        <v>1</v>
      </c>
      <c r="AY14" s="565"/>
      <c r="AZ14" s="565"/>
      <c r="BA14" s="565"/>
      <c r="BB14" s="574"/>
      <c r="BC14" s="574"/>
      <c r="BD14" s="574"/>
      <c r="BE14" s="574"/>
      <c r="BF14" s="574"/>
    </row>
    <row r="15" spans="1:58" ht="18">
      <c r="A15" s="565"/>
      <c r="B15" s="684" t="s">
        <v>188</v>
      </c>
      <c r="C15" s="273"/>
      <c r="D15" s="273" t="str">
        <f t="shared" si="13"/>
        <v/>
      </c>
      <c r="E15" s="273" t="str">
        <f t="shared" si="14"/>
        <v/>
      </c>
      <c r="F15" s="273" t="str">
        <f t="shared" si="15"/>
        <v/>
      </c>
      <c r="G15" s="273" t="str">
        <f t="shared" si="16"/>
        <v/>
      </c>
      <c r="H15" s="515" t="str">
        <f t="shared" si="3"/>
        <v/>
      </c>
      <c r="I15" s="689" t="str">
        <f t="shared" si="17"/>
        <v/>
      </c>
      <c r="J15" s="689" t="str">
        <f t="shared" si="18"/>
        <v/>
      </c>
      <c r="K15" s="689" t="str">
        <f t="shared" si="19"/>
        <v/>
      </c>
      <c r="L15" s="690" t="str">
        <f t="shared" si="20"/>
        <v/>
      </c>
      <c r="M15" s="704" t="str">
        <f t="shared" si="8"/>
        <v/>
      </c>
      <c r="N15" s="314" t="str">
        <f t="shared" si="21"/>
        <v/>
      </c>
      <c r="O15" s="516"/>
      <c r="P15" s="517"/>
      <c r="Q15" s="565"/>
      <c r="R15" s="522" t="str">
        <f>IF(COUNTIF(D15:N15,"")=11,"",IF(AND(U15="", COUNTA(D15:N15)&gt;=9),"COMPLETE", IF(AND(U15&lt;&gt;""),U15, "COMPLETE")))</f>
        <v/>
      </c>
      <c r="S15" s="608"/>
      <c r="T15" s="42" t="b">
        <f t="shared" si="23"/>
        <v>0</v>
      </c>
      <c r="U15" s="303" t="str">
        <f t="shared" si="24"/>
        <v/>
      </c>
      <c r="V15" s="42" t="str">
        <f t="shared" si="25"/>
        <v/>
      </c>
      <c r="W15" s="42" t="str">
        <f>IF(OR(ISERROR(VLOOKUP(J15,'GRADE CONVERSION'!$K$3:$M$19,3,FALSE)*X15), ISBLANK(J15)), "", VLOOKUP(J15,'GRADE CONVERSION'!$K$3:$M$19,3,FALSE)*X15)</f>
        <v/>
      </c>
      <c r="X15" s="48" t="str">
        <f t="shared" si="9"/>
        <v/>
      </c>
      <c r="Y15" s="143" t="str">
        <f t="shared" si="26"/>
        <v/>
      </c>
      <c r="Z15" s="42" t="str">
        <f t="shared" si="27"/>
        <v/>
      </c>
      <c r="AA15" s="48" t="str">
        <f t="shared" si="10"/>
        <v/>
      </c>
      <c r="AB15" s="193" t="str">
        <f>IF(ISERROR(VLOOKUP(M15,'GRADE CONVERSION'!$K$71:$L$88,2,FALSE)),"",VLOOKUP(M15,'GRADE CONVERSION'!$K$71:$L$88,2,FALSE))</f>
        <v/>
      </c>
      <c r="AC15" s="42" t="str">
        <f t="shared" si="11"/>
        <v/>
      </c>
      <c r="AD15" s="42">
        <f t="shared" si="12"/>
        <v>0</v>
      </c>
      <c r="AE15" s="42" t="b">
        <f t="shared" si="28"/>
        <v>0</v>
      </c>
      <c r="AF15" s="302" t="str">
        <f t="shared" si="29"/>
        <v>COMPLETE</v>
      </c>
      <c r="AG15"/>
      <c r="AH15" s="48">
        <f t="shared" si="30"/>
        <v>0</v>
      </c>
      <c r="AI15" s="104"/>
      <c r="AJ15" s="104"/>
      <c r="AK15" s="104"/>
      <c r="AL15" s="306" t="str">
        <f>IFERROR(VLOOKUP('USER FORM4'!B15,'USER FORM3'!$B$15:$Q$233,2,FALSE),"")</f>
        <v/>
      </c>
      <c r="AM15" s="297" t="str">
        <f>IFERROR(VLOOKUP(AL15,'USER FORM2'!$B$10:$H$21,7,FALSE),"")</f>
        <v/>
      </c>
      <c r="AN15" s="297" t="str">
        <f>IFERROR(VLOOKUP($B15,'USER FORM3'!$B$15:$Q$233,4,FALSE),"")</f>
        <v/>
      </c>
      <c r="AO15" s="297" t="str">
        <f>IFERROR(VLOOKUP($B15,'USER FORM3'!$B$15:$Q$233,6,FALSE),"")</f>
        <v/>
      </c>
      <c r="AP15" s="297" t="str">
        <f>IFERROR(VLOOKUP($B15,'USER FORM3'!$B$15:$Q$233,7,FALSE),"")</f>
        <v/>
      </c>
      <c r="AQ15" s="297" t="str">
        <f>IFERROR(VLOOKUP($B15,'USER FORM3'!$B$15:$Q$233,9,FALSE),"")</f>
        <v/>
      </c>
      <c r="AR15" s="297" t="str">
        <f>IFERROR(VLOOKUP($B15,'USER FORM3'!$B$15:$Q$233,10,FALSE),"")</f>
        <v/>
      </c>
      <c r="AS15" s="297" t="str">
        <f>IFERROR(VLOOKUP($B15,'USER FORM3'!$B$15:$Q$233,11,FALSE),"")</f>
        <v/>
      </c>
      <c r="AT15" s="297" t="str">
        <f>IFERROR(VLOOKUP($B15,'USER FORM3'!$B$15:$Q$233,12,FALSE),"")</f>
        <v/>
      </c>
      <c r="AU15" s="297" t="str">
        <f>IFERROR(VLOOKUP($B15,'USER FORM3'!$B$15:$Q$233,13,FALSE),"")</f>
        <v/>
      </c>
      <c r="AV15" s="297" t="str">
        <f>IFERROR(VLOOKUP($B15,'USER FORM3'!$B$15:$Q$233,14,FALSE),"")</f>
        <v/>
      </c>
      <c r="AW15" s="297" t="str">
        <f>IFERROR(VLOOKUP($B15,'USER FORM3'!$B$15:$Q$233,15,FALSE),"")</f>
        <v/>
      </c>
      <c r="AX15">
        <f t="array" ref="AX15">1</f>
        <v>1</v>
      </c>
      <c r="AY15" s="565"/>
      <c r="AZ15" s="565"/>
      <c r="BA15" s="565"/>
      <c r="BB15" s="574"/>
      <c r="BC15" s="574"/>
      <c r="BD15" s="574"/>
      <c r="BE15" s="574"/>
      <c r="BF15" s="574"/>
    </row>
    <row r="16" spans="1:58" ht="18">
      <c r="A16" s="565"/>
      <c r="B16" s="684" t="s">
        <v>16018</v>
      </c>
      <c r="C16" s="273"/>
      <c r="D16" s="273" t="str">
        <f t="shared" si="13"/>
        <v/>
      </c>
      <c r="E16" s="273" t="str">
        <f t="shared" si="14"/>
        <v/>
      </c>
      <c r="F16" s="273" t="str">
        <f t="shared" si="15"/>
        <v/>
      </c>
      <c r="G16" s="273" t="str">
        <f t="shared" si="16"/>
        <v/>
      </c>
      <c r="H16" s="515" t="str">
        <f t="shared" si="3"/>
        <v/>
      </c>
      <c r="I16" s="689" t="str">
        <f t="shared" si="17"/>
        <v/>
      </c>
      <c r="J16" s="689" t="str">
        <f t="shared" si="18"/>
        <v/>
      </c>
      <c r="K16" s="689" t="str">
        <f t="shared" si="19"/>
        <v/>
      </c>
      <c r="L16" s="690" t="str">
        <f t="shared" si="20"/>
        <v/>
      </c>
      <c r="M16" s="704" t="str">
        <f t="shared" si="8"/>
        <v/>
      </c>
      <c r="N16" s="314" t="str">
        <f>IF(AND(SUMPRODUCT((D16:H16&lt;&gt;"")+0)&gt;0,C16="YES"),8,IF(AND(SUMPRODUCT((D16:H16&lt;&gt;"")+0)&gt;0,C16="NO"),6,IF(AND(SUMPRODUCT((D16:H16&lt;&gt;"")+0)&gt;0,C16=""),"Lab?","")))</f>
        <v/>
      </c>
      <c r="O16" s="516"/>
      <c r="P16" s="517"/>
      <c r="Q16" s="565"/>
      <c r="R16" s="522" t="str">
        <f t="shared" si="22"/>
        <v/>
      </c>
      <c r="S16" s="608"/>
      <c r="T16" s="42" t="b">
        <f t="shared" si="23"/>
        <v>0</v>
      </c>
      <c r="U16" s="303" t="str">
        <f t="shared" si="24"/>
        <v/>
      </c>
      <c r="V16" s="42" t="str">
        <f t="shared" si="25"/>
        <v/>
      </c>
      <c r="W16" s="42" t="str">
        <f>IF(OR(ISERROR(VLOOKUP(J16,'GRADE CONVERSION'!$K$3:$M$19,3,FALSE)*X16), ISBLANK(J16)), "", VLOOKUP(J16,'GRADE CONVERSION'!$K$3:$M$19,3,FALSE)*X16)</f>
        <v/>
      </c>
      <c r="X16" s="48" t="str">
        <f t="shared" si="9"/>
        <v/>
      </c>
      <c r="Y16" s="143" t="str">
        <f t="shared" si="26"/>
        <v/>
      </c>
      <c r="Z16" s="42" t="str">
        <f t="shared" si="27"/>
        <v/>
      </c>
      <c r="AA16" s="48" t="str">
        <f t="shared" si="10"/>
        <v/>
      </c>
      <c r="AB16" s="193" t="str">
        <f>IF(ISERROR(VLOOKUP(M16,'GRADE CONVERSION'!$K$71:$L$88,2,FALSE)),"",VLOOKUP(M16,'GRADE CONVERSION'!$K$71:$L$88,2,FALSE))</f>
        <v/>
      </c>
      <c r="AC16" s="42" t="str">
        <f t="shared" si="11"/>
        <v/>
      </c>
      <c r="AD16" s="42">
        <f t="shared" si="12"/>
        <v>0</v>
      </c>
      <c r="AE16" s="42" t="b">
        <f t="shared" si="28"/>
        <v>0</v>
      </c>
      <c r="AF16" s="302" t="str">
        <f t="shared" si="29"/>
        <v>COMPLETE</v>
      </c>
      <c r="AG16"/>
      <c r="AH16" s="48">
        <f t="shared" si="30"/>
        <v>0</v>
      </c>
      <c r="AI16" s="104"/>
      <c r="AJ16" s="137" t="s">
        <v>16455</v>
      </c>
      <c r="AK16" s="104"/>
      <c r="AL16" s="306" t="str">
        <f>IFERROR(VLOOKUP('USER FORM4'!B16,'USER FORM3'!$B$15:$Q$233,2,FALSE),"")</f>
        <v/>
      </c>
      <c r="AM16" s="297" t="str">
        <f>IFERROR(VLOOKUP(AL16,'USER FORM2'!$B$10:$H$21,7,FALSE),"")</f>
        <v/>
      </c>
      <c r="AN16" s="297" t="str">
        <f>IFERROR(VLOOKUP($B16,'USER FORM3'!$B$15:$Q$233,4,FALSE),"")</f>
        <v/>
      </c>
      <c r="AO16" s="297" t="str">
        <f>IFERROR(VLOOKUP($B16,'USER FORM3'!$B$15:$Q$233,6,FALSE),"")</f>
        <v/>
      </c>
      <c r="AP16" s="297" t="str">
        <f>IFERROR(VLOOKUP($B16,'USER FORM3'!$B$15:$Q$233,7,FALSE),"")</f>
        <v/>
      </c>
      <c r="AQ16" s="297" t="str">
        <f>IFERROR(VLOOKUP($B16,'USER FORM3'!$B$15:$Q$233,9,FALSE),"")</f>
        <v/>
      </c>
      <c r="AR16" s="297" t="str">
        <f>IFERROR(VLOOKUP($B16,'USER FORM3'!$B$15:$Q$233,10,FALSE),"")</f>
        <v/>
      </c>
      <c r="AS16" s="297" t="str">
        <f>IFERROR(VLOOKUP($B16,'USER FORM3'!$B$15:$Q$233,11,FALSE),"")</f>
        <v/>
      </c>
      <c r="AT16" s="297" t="str">
        <f>IFERROR(VLOOKUP($B16,'USER FORM3'!$B$15:$Q$233,12,FALSE),"")</f>
        <v/>
      </c>
      <c r="AU16" s="297" t="str">
        <f>IFERROR(VLOOKUP($B16,'USER FORM3'!$B$15:$Q$233,13,FALSE),"")</f>
        <v/>
      </c>
      <c r="AV16" s="297" t="str">
        <f>IFERROR(VLOOKUP($B16,'USER FORM3'!$B$15:$Q$233,14,FALSE),"")</f>
        <v/>
      </c>
      <c r="AW16" s="297" t="str">
        <f>IFERROR(VLOOKUP($B16,'USER FORM3'!$B$15:$Q$233,15,FALSE),"")</f>
        <v/>
      </c>
      <c r="AX16">
        <f t="array" ref="AX16">1</f>
        <v>1</v>
      </c>
      <c r="AY16" s="681"/>
      <c r="AZ16" s="681"/>
      <c r="BA16" s="681"/>
      <c r="BB16" s="755"/>
      <c r="BC16" s="755"/>
      <c r="BD16" s="755"/>
      <c r="BE16" s="755"/>
      <c r="BF16" s="755"/>
    </row>
    <row r="17" spans="1:58" ht="18">
      <c r="A17" s="565"/>
      <c r="B17" s="684" t="s">
        <v>189</v>
      </c>
      <c r="C17" s="273"/>
      <c r="D17" s="273" t="str">
        <f t="shared" si="13"/>
        <v/>
      </c>
      <c r="E17" s="273" t="str">
        <f t="shared" si="14"/>
        <v/>
      </c>
      <c r="F17" s="273" t="str">
        <f t="shared" si="15"/>
        <v/>
      </c>
      <c r="G17" s="273" t="str">
        <f t="shared" si="16"/>
        <v/>
      </c>
      <c r="H17" s="515" t="str">
        <f t="shared" si="3"/>
        <v/>
      </c>
      <c r="I17" s="689" t="str">
        <f t="shared" si="17"/>
        <v/>
      </c>
      <c r="J17" s="689" t="str">
        <f t="shared" si="18"/>
        <v/>
      </c>
      <c r="K17" s="689" t="str">
        <f t="shared" si="19"/>
        <v/>
      </c>
      <c r="L17" s="690" t="str">
        <f t="shared" si="20"/>
        <v/>
      </c>
      <c r="M17" s="704" t="str">
        <f t="shared" si="8"/>
        <v/>
      </c>
      <c r="N17" s="314" t="str">
        <f t="shared" si="21"/>
        <v/>
      </c>
      <c r="O17" s="516"/>
      <c r="P17" s="517"/>
      <c r="Q17" s="565"/>
      <c r="R17" s="522" t="str">
        <f t="shared" si="22"/>
        <v/>
      </c>
      <c r="S17" s="608"/>
      <c r="T17" s="42" t="b">
        <f t="shared" si="23"/>
        <v>0</v>
      </c>
      <c r="U17" s="303" t="str">
        <f t="shared" si="24"/>
        <v/>
      </c>
      <c r="V17" s="42" t="str">
        <f t="shared" si="25"/>
        <v/>
      </c>
      <c r="W17" s="42" t="str">
        <f>IF(OR(ISERROR(VLOOKUP(J17,'GRADE CONVERSION'!$K$3:$M$19,3,FALSE)*X17), ISBLANK(J17)), "", VLOOKUP(J17,'GRADE CONVERSION'!$K$3:$M$19,3,FALSE)*X17)</f>
        <v/>
      </c>
      <c r="X17" s="48" t="str">
        <f t="shared" si="9"/>
        <v/>
      </c>
      <c r="Y17" s="143" t="str">
        <f t="shared" si="26"/>
        <v/>
      </c>
      <c r="Z17" s="42" t="str">
        <f t="shared" si="27"/>
        <v/>
      </c>
      <c r="AA17" s="48" t="str">
        <f t="shared" si="10"/>
        <v/>
      </c>
      <c r="AB17" s="193" t="str">
        <f>IF(ISERROR(VLOOKUP(M17,'GRADE CONVERSION'!$K$71:$L$88,2,FALSE)),"",VLOOKUP(M17,'GRADE CONVERSION'!$K$71:$L$88,2,FALSE))</f>
        <v/>
      </c>
      <c r="AC17" s="42" t="str">
        <f t="shared" si="11"/>
        <v/>
      </c>
      <c r="AD17" s="42">
        <f t="shared" si="12"/>
        <v>0</v>
      </c>
      <c r="AE17" s="42" t="b">
        <f t="shared" si="28"/>
        <v>0</v>
      </c>
      <c r="AF17" s="302" t="str">
        <f t="shared" si="29"/>
        <v>COMPLETE</v>
      </c>
      <c r="AG17"/>
      <c r="AH17" s="48">
        <f t="shared" si="30"/>
        <v>0</v>
      </c>
      <c r="AI17" s="104"/>
      <c r="AJ17" s="81" t="s">
        <v>16435</v>
      </c>
      <c r="AK17" s="104"/>
      <c r="AL17" s="306" t="str">
        <f>IFERROR(VLOOKUP('USER FORM4'!B17,'USER FORM3'!$B$15:$Q$233,2,FALSE),"")</f>
        <v/>
      </c>
      <c r="AM17" s="297" t="str">
        <f>IFERROR(VLOOKUP(AL17,'USER FORM2'!$B$10:$H$21,7,FALSE),"")</f>
        <v/>
      </c>
      <c r="AN17" s="297" t="str">
        <f>IFERROR(VLOOKUP($B17,'USER FORM3'!$B$15:$Q$233,4,FALSE),"")</f>
        <v/>
      </c>
      <c r="AO17" s="297" t="str">
        <f>IFERROR(VLOOKUP($B17,'USER FORM3'!$B$15:$Q$233,6,FALSE),"")</f>
        <v/>
      </c>
      <c r="AP17" s="297" t="str">
        <f>IFERROR(VLOOKUP($B17,'USER FORM3'!$B$15:$Q$233,7,FALSE),"")</f>
        <v/>
      </c>
      <c r="AQ17" s="297" t="str">
        <f>IFERROR(VLOOKUP($B17,'USER FORM3'!$B$15:$Q$233,9,FALSE),"")</f>
        <v/>
      </c>
      <c r="AR17" s="297" t="str">
        <f>IFERROR(VLOOKUP($B17,'USER FORM3'!$B$15:$Q$233,10,FALSE),"")</f>
        <v/>
      </c>
      <c r="AS17" s="297" t="str">
        <f>IFERROR(VLOOKUP($B17,'USER FORM3'!$B$15:$Q$233,11,FALSE),"")</f>
        <v/>
      </c>
      <c r="AT17" s="297" t="str">
        <f>IFERROR(VLOOKUP($B17,'USER FORM3'!$B$15:$Q$233,12,FALSE),"")</f>
        <v/>
      </c>
      <c r="AU17" s="297" t="str">
        <f>IFERROR(VLOOKUP($B17,'USER FORM3'!$B$15:$Q$233,13,FALSE),"")</f>
        <v/>
      </c>
      <c r="AV17" s="297" t="str">
        <f>IFERROR(VLOOKUP($B17,'USER FORM3'!$B$15:$Q$233,14,FALSE),"")</f>
        <v/>
      </c>
      <c r="AW17" s="297" t="str">
        <f>IFERROR(VLOOKUP($B17,'USER FORM3'!$B$15:$Q$233,15,FALSE),"")</f>
        <v/>
      </c>
      <c r="AX17">
        <f t="array" ref="AX17">1</f>
        <v>1</v>
      </c>
      <c r="AY17" s="565"/>
      <c r="AZ17" s="565"/>
      <c r="BA17" s="565"/>
      <c r="BB17" s="574"/>
      <c r="BC17" s="574"/>
      <c r="BD17" s="574"/>
      <c r="BE17" s="574"/>
      <c r="BF17" s="574"/>
    </row>
    <row r="18" spans="1:58" ht="18">
      <c r="A18" s="565"/>
      <c r="B18" s="684" t="s">
        <v>190</v>
      </c>
      <c r="C18" s="273"/>
      <c r="D18" s="273" t="str">
        <f t="shared" si="13"/>
        <v/>
      </c>
      <c r="E18" s="273" t="str">
        <f t="shared" si="14"/>
        <v/>
      </c>
      <c r="F18" s="273" t="str">
        <f t="shared" si="15"/>
        <v/>
      </c>
      <c r="G18" s="273" t="str">
        <f t="shared" si="16"/>
        <v/>
      </c>
      <c r="H18" s="515" t="str">
        <f t="shared" si="3"/>
        <v/>
      </c>
      <c r="I18" s="689" t="str">
        <f t="shared" si="17"/>
        <v/>
      </c>
      <c r="J18" s="689" t="str">
        <f t="shared" si="18"/>
        <v/>
      </c>
      <c r="K18" s="689" t="str">
        <f t="shared" si="19"/>
        <v/>
      </c>
      <c r="L18" s="690" t="str">
        <f t="shared" si="20"/>
        <v/>
      </c>
      <c r="M18" s="704" t="str">
        <f t="shared" si="8"/>
        <v/>
      </c>
      <c r="N18" s="314" t="str">
        <f t="shared" si="21"/>
        <v/>
      </c>
      <c r="O18" s="516"/>
      <c r="P18" s="517"/>
      <c r="Q18" s="565"/>
      <c r="R18" s="522" t="str">
        <f t="shared" si="22"/>
        <v/>
      </c>
      <c r="S18" s="608"/>
      <c r="T18" s="42" t="b">
        <f t="shared" si="23"/>
        <v>0</v>
      </c>
      <c r="U18" s="303" t="str">
        <f t="shared" si="24"/>
        <v/>
      </c>
      <c r="V18" s="42" t="str">
        <f t="shared" si="25"/>
        <v/>
      </c>
      <c r="W18" s="42" t="str">
        <f>IF(OR(ISERROR(VLOOKUP(J18,'GRADE CONVERSION'!$K$3:$M$19,3,FALSE)*X18), ISBLANK(J18)), "", VLOOKUP(J18,'GRADE CONVERSION'!$K$3:$M$19,3,FALSE)*X18)</f>
        <v/>
      </c>
      <c r="X18" s="48" t="str">
        <f t="shared" si="9"/>
        <v/>
      </c>
      <c r="Y18" s="143" t="str">
        <f t="shared" si="26"/>
        <v/>
      </c>
      <c r="Z18" s="42" t="str">
        <f t="shared" si="27"/>
        <v/>
      </c>
      <c r="AA18" s="48" t="str">
        <f t="shared" si="10"/>
        <v/>
      </c>
      <c r="AB18" s="193" t="str">
        <f>IF(ISERROR(VLOOKUP(M18,'GRADE CONVERSION'!$K$71:$L$88,2,FALSE)),"",VLOOKUP(M18,'GRADE CONVERSION'!$K$71:$L$88,2,FALSE))</f>
        <v/>
      </c>
      <c r="AC18" s="42" t="str">
        <f t="shared" si="11"/>
        <v/>
      </c>
      <c r="AD18" s="42">
        <f t="shared" si="12"/>
        <v>0</v>
      </c>
      <c r="AE18" s="42" t="b">
        <f t="shared" si="28"/>
        <v>0</v>
      </c>
      <c r="AF18" s="302" t="str">
        <f t="shared" si="29"/>
        <v>COMPLETE</v>
      </c>
      <c r="AG18"/>
      <c r="AH18" s="48">
        <f t="shared" si="30"/>
        <v>0</v>
      </c>
      <c r="AI18" s="104"/>
      <c r="AJ18" s="81" t="s">
        <v>16456</v>
      </c>
      <c r="AK18" s="104"/>
      <c r="AL18" s="306" t="str">
        <f>IFERROR(VLOOKUP('USER FORM4'!B18,'USER FORM3'!$B$15:$Q$233,2,FALSE),"")</f>
        <v/>
      </c>
      <c r="AM18" s="297" t="str">
        <f>IFERROR(VLOOKUP(AL18,'USER FORM2'!$B$10:$H$21,7,FALSE),"")</f>
        <v/>
      </c>
      <c r="AN18" s="297" t="str">
        <f>IFERROR(VLOOKUP($B18,'USER FORM3'!$B$15:$Q$233,4,FALSE),"")</f>
        <v/>
      </c>
      <c r="AO18" s="297" t="str">
        <f>IFERROR(VLOOKUP($B18,'USER FORM3'!$B$15:$Q$233,6,FALSE),"")</f>
        <v/>
      </c>
      <c r="AP18" s="297" t="str">
        <f>IFERROR(VLOOKUP($B18,'USER FORM3'!$B$15:$Q$233,7,FALSE),"")</f>
        <v/>
      </c>
      <c r="AQ18" s="297" t="str">
        <f>IFERROR(VLOOKUP($B18,'USER FORM3'!$B$15:$Q$233,9,FALSE),"")</f>
        <v/>
      </c>
      <c r="AR18" s="297" t="str">
        <f>IFERROR(VLOOKUP($B18,'USER FORM3'!$B$15:$Q$233,10,FALSE),"")</f>
        <v/>
      </c>
      <c r="AS18" s="297" t="str">
        <f>IFERROR(VLOOKUP($B18,'USER FORM3'!$B$15:$Q$233,11,FALSE),"")</f>
        <v/>
      </c>
      <c r="AT18" s="297" t="str">
        <f>IFERROR(VLOOKUP($B18,'USER FORM3'!$B$15:$Q$233,12,FALSE),"")</f>
        <v/>
      </c>
      <c r="AU18" s="297" t="str">
        <f>IFERROR(VLOOKUP($B18,'USER FORM3'!$B$15:$Q$233,13,FALSE),"")</f>
        <v/>
      </c>
      <c r="AV18" s="297" t="str">
        <f>IFERROR(VLOOKUP($B18,'USER FORM3'!$B$15:$Q$233,14,FALSE),"")</f>
        <v/>
      </c>
      <c r="AW18" s="297" t="str">
        <f>IFERROR(VLOOKUP($B18,'USER FORM3'!$B$15:$Q$233,15,FALSE),"")</f>
        <v/>
      </c>
      <c r="AX18">
        <f t="array" ref="AX18">1</f>
        <v>1</v>
      </c>
      <c r="AY18" s="565"/>
      <c r="AZ18" s="565"/>
      <c r="BA18" s="565"/>
      <c r="BB18" s="574"/>
      <c r="BC18" s="574"/>
      <c r="BD18" s="574"/>
      <c r="BE18" s="574"/>
      <c r="BF18" s="574"/>
    </row>
    <row r="19" spans="1:58" ht="18">
      <c r="A19" s="565"/>
      <c r="B19" s="684" t="s">
        <v>16019</v>
      </c>
      <c r="C19" s="273"/>
      <c r="D19" s="273" t="str">
        <f t="shared" si="13"/>
        <v/>
      </c>
      <c r="E19" s="273" t="str">
        <f t="shared" si="14"/>
        <v/>
      </c>
      <c r="F19" s="273" t="str">
        <f t="shared" si="15"/>
        <v/>
      </c>
      <c r="G19" s="273" t="str">
        <f t="shared" si="16"/>
        <v/>
      </c>
      <c r="H19" s="515" t="str">
        <f t="shared" si="3"/>
        <v/>
      </c>
      <c r="I19" s="689" t="str">
        <f t="shared" si="17"/>
        <v/>
      </c>
      <c r="J19" s="689" t="str">
        <f t="shared" si="18"/>
        <v/>
      </c>
      <c r="K19" s="689" t="str">
        <f t="shared" si="19"/>
        <v/>
      </c>
      <c r="L19" s="690" t="str">
        <f t="shared" si="20"/>
        <v/>
      </c>
      <c r="M19" s="704" t="str">
        <f t="shared" si="8"/>
        <v/>
      </c>
      <c r="N19" s="314" t="str">
        <f>IF(AND(SUMPRODUCT((D19:H19&lt;&gt;"")+0)&gt;0,C19="YES"),8,IF(AND(SUMPRODUCT((D19:H19&lt;&gt;"")+0)&gt;0,C19="NO"),6,IF(AND(SUMPRODUCT((D19:H19&lt;&gt;"")+0)&gt;0,C19=""),"Lab?","")))</f>
        <v/>
      </c>
      <c r="O19" s="516"/>
      <c r="P19" s="517"/>
      <c r="Q19" s="565"/>
      <c r="R19" s="522" t="str">
        <f t="shared" si="22"/>
        <v/>
      </c>
      <c r="S19" s="608"/>
      <c r="T19" s="42" t="b">
        <f t="shared" si="23"/>
        <v>0</v>
      </c>
      <c r="U19" s="303" t="str">
        <f t="shared" si="24"/>
        <v/>
      </c>
      <c r="V19" s="42" t="str">
        <f t="shared" si="25"/>
        <v/>
      </c>
      <c r="W19" s="42" t="str">
        <f>IF(OR(ISERROR(VLOOKUP(J19,'GRADE CONVERSION'!$K$3:$M$19,3,FALSE)*X19), ISBLANK(J19)), "", VLOOKUP(J19,'GRADE CONVERSION'!$K$3:$M$19,3,FALSE)*X19)</f>
        <v/>
      </c>
      <c r="X19" s="48" t="str">
        <f t="shared" si="9"/>
        <v/>
      </c>
      <c r="Y19" s="143" t="str">
        <f t="shared" si="26"/>
        <v/>
      </c>
      <c r="Z19" s="42" t="str">
        <f t="shared" si="27"/>
        <v/>
      </c>
      <c r="AA19" s="48" t="str">
        <f t="shared" si="10"/>
        <v/>
      </c>
      <c r="AB19" s="193" t="str">
        <f>IF(ISERROR(VLOOKUP(M19,'GRADE CONVERSION'!$K$71:$L$88,2,FALSE)),"",VLOOKUP(M19,'GRADE CONVERSION'!$K$71:$L$88,2,FALSE))</f>
        <v/>
      </c>
      <c r="AC19" s="42" t="str">
        <f t="shared" si="11"/>
        <v/>
      </c>
      <c r="AD19" s="42">
        <f t="shared" si="12"/>
        <v>0</v>
      </c>
      <c r="AE19" s="42" t="b">
        <f t="shared" si="28"/>
        <v>0</v>
      </c>
      <c r="AF19" s="302" t="str">
        <f t="shared" si="29"/>
        <v>COMPLETE</v>
      </c>
      <c r="AG19"/>
      <c r="AH19" s="48">
        <f t="shared" si="30"/>
        <v>0</v>
      </c>
      <c r="AI19" s="104"/>
      <c r="AJ19" s="104"/>
      <c r="AK19" s="104"/>
      <c r="AL19" s="306" t="str">
        <f>IFERROR(VLOOKUP('USER FORM4'!B19,'USER FORM3'!$B$15:$Q$233,2,FALSE),"")</f>
        <v/>
      </c>
      <c r="AM19" s="297" t="str">
        <f>IFERROR(VLOOKUP(AL19,'USER FORM2'!$B$10:$H$21,7,FALSE),"")</f>
        <v/>
      </c>
      <c r="AN19" s="297" t="str">
        <f>IFERROR(VLOOKUP($B19,'USER FORM3'!$B$15:$Q$233,4,FALSE),"")</f>
        <v/>
      </c>
      <c r="AO19" s="297" t="str">
        <f>IFERROR(VLOOKUP($B19,'USER FORM3'!$B$15:$Q$233,6,FALSE),"")</f>
        <v/>
      </c>
      <c r="AP19" s="297" t="str">
        <f>IFERROR(VLOOKUP($B19,'USER FORM3'!$B$15:$Q$233,7,FALSE),"")</f>
        <v/>
      </c>
      <c r="AQ19" s="297" t="str">
        <f>IFERROR(VLOOKUP($B19,'USER FORM3'!$B$15:$Q$233,9,FALSE),"")</f>
        <v/>
      </c>
      <c r="AR19" s="297" t="str">
        <f>IFERROR(VLOOKUP($B19,'USER FORM3'!$B$15:$Q$233,10,FALSE),"")</f>
        <v/>
      </c>
      <c r="AS19" s="297" t="str">
        <f>IFERROR(VLOOKUP($B19,'USER FORM3'!$B$15:$Q$233,11,FALSE),"")</f>
        <v/>
      </c>
      <c r="AT19" s="297" t="str">
        <f>IFERROR(VLOOKUP($B19,'USER FORM3'!$B$15:$Q$233,12,FALSE),"")</f>
        <v/>
      </c>
      <c r="AU19" s="297" t="str">
        <f>IFERROR(VLOOKUP($B19,'USER FORM3'!$B$15:$Q$233,13,FALSE),"")</f>
        <v/>
      </c>
      <c r="AV19" s="297" t="str">
        <f>IFERROR(VLOOKUP($B19,'USER FORM3'!$B$15:$Q$233,14,FALSE),"")</f>
        <v/>
      </c>
      <c r="AW19" s="297" t="str">
        <f>IFERROR(VLOOKUP($B19,'USER FORM3'!$B$15:$Q$233,15,FALSE),"")</f>
        <v/>
      </c>
      <c r="AX19">
        <f t="array" ref="AX19">1</f>
        <v>1</v>
      </c>
      <c r="AY19" s="681"/>
      <c r="AZ19" s="681"/>
      <c r="BA19" s="681"/>
      <c r="BB19" s="755"/>
      <c r="BC19" s="755"/>
      <c r="BD19" s="755"/>
      <c r="BE19" s="755"/>
      <c r="BF19" s="755"/>
    </row>
    <row r="20" spans="1:58" ht="18">
      <c r="A20" s="667"/>
      <c r="B20" s="684" t="s">
        <v>16492</v>
      </c>
      <c r="C20" s="273"/>
      <c r="D20" s="273" t="str">
        <f t="shared" si="13"/>
        <v/>
      </c>
      <c r="E20" s="273" t="str">
        <f t="shared" si="14"/>
        <v/>
      </c>
      <c r="F20" s="273" t="str">
        <f t="shared" si="15"/>
        <v/>
      </c>
      <c r="G20" s="273" t="str">
        <f t="shared" si="16"/>
        <v/>
      </c>
      <c r="H20" s="515" t="str">
        <f t="shared" si="3"/>
        <v/>
      </c>
      <c r="I20" s="689" t="str">
        <f t="shared" si="17"/>
        <v/>
      </c>
      <c r="J20" s="689" t="str">
        <f t="shared" si="18"/>
        <v/>
      </c>
      <c r="K20" s="689" t="str">
        <f t="shared" si="19"/>
        <v/>
      </c>
      <c r="L20" s="690" t="str">
        <f t="shared" si="20"/>
        <v/>
      </c>
      <c r="M20" s="704" t="str">
        <f t="shared" si="8"/>
        <v/>
      </c>
      <c r="N20" s="314" t="str">
        <f t="shared" si="21"/>
        <v/>
      </c>
      <c r="O20" s="516"/>
      <c r="P20" s="517"/>
      <c r="Q20" s="565"/>
      <c r="R20" s="523" t="str">
        <f t="shared" si="22"/>
        <v/>
      </c>
      <c r="S20" s="608"/>
      <c r="T20" s="42" t="b">
        <f t="shared" si="23"/>
        <v>0</v>
      </c>
      <c r="U20" s="304" t="str">
        <f t="shared" si="24"/>
        <v/>
      </c>
      <c r="V20" s="42" t="str">
        <f>IF(OR(ISERROR(I20*X20), ISBLANK(I20)), "", I20*X20)</f>
        <v/>
      </c>
      <c r="W20" s="42" t="str">
        <f>IF(OR(ISERROR(VLOOKUP(J20,'GRADE CONVERSION'!$K$3:$M$19,3,FALSE)*X20), ISBLANK(J20)), "", VLOOKUP(J20,'GRADE CONVERSION'!$K$3:$M$19,3,FALSE)*X20)</f>
        <v/>
      </c>
      <c r="X20" s="48" t="str">
        <f t="shared" si="9"/>
        <v/>
      </c>
      <c r="Y20" s="143" t="str">
        <f t="shared" si="26"/>
        <v/>
      </c>
      <c r="Z20" s="42" t="str">
        <f t="shared" si="27"/>
        <v/>
      </c>
      <c r="AA20" s="48" t="str">
        <f t="shared" si="10"/>
        <v/>
      </c>
      <c r="AB20" s="193" t="str">
        <f>IF(ISERROR(VLOOKUP(M20,'GRADE CONVERSION'!$K$71:$L$88,2,FALSE)),"",VLOOKUP(M20,'GRADE CONVERSION'!$K$71:$L$88,2,FALSE))</f>
        <v/>
      </c>
      <c r="AC20" s="42" t="str">
        <f t="shared" si="11"/>
        <v/>
      </c>
      <c r="AD20" s="42">
        <f t="shared" si="12"/>
        <v>0</v>
      </c>
      <c r="AE20" s="42" t="b">
        <f t="shared" si="28"/>
        <v>0</v>
      </c>
      <c r="AF20" s="302" t="str">
        <f t="shared" si="29"/>
        <v>COMPLETE</v>
      </c>
      <c r="AG20"/>
      <c r="AH20" s="48">
        <f t="shared" si="30"/>
        <v>0</v>
      </c>
      <c r="AI20" s="104"/>
      <c r="AJ20" s="104"/>
      <c r="AK20" s="104"/>
      <c r="AL20" s="306" t="str">
        <f>IFERROR(VLOOKUP('USER FORM4'!B20,'USER FORM3'!$B$15:$Q$233,2,FALSE),"")</f>
        <v/>
      </c>
      <c r="AM20" s="297" t="str">
        <f>IFERROR(VLOOKUP(AL20,'USER FORM2'!$B$10:$H$21,7,FALSE),"")</f>
        <v/>
      </c>
      <c r="AN20" s="297" t="str">
        <f>IFERROR(VLOOKUP($B20,'USER FORM3'!$B$15:$Q$233,4,FALSE),"")</f>
        <v/>
      </c>
      <c r="AO20" s="297" t="str">
        <f>IFERROR(VLOOKUP($B20,'USER FORM3'!$B$15:$Q$233,6,FALSE),"")</f>
        <v/>
      </c>
      <c r="AP20" s="297" t="str">
        <f>IFERROR(VLOOKUP($B20,'USER FORM3'!$B$15:$Q$233,7,FALSE),"")</f>
        <v/>
      </c>
      <c r="AQ20" s="297" t="str">
        <f>IFERROR(VLOOKUP($B20,'USER FORM3'!$B$15:$Q$233,9,FALSE),"")</f>
        <v/>
      </c>
      <c r="AR20" s="297" t="str">
        <f>IFERROR(VLOOKUP($B20,'USER FORM3'!$B$15:$Q$233,10,FALSE),"")</f>
        <v/>
      </c>
      <c r="AS20" s="297" t="str">
        <f>IFERROR(VLOOKUP($B20,'USER FORM3'!$B$15:$Q$233,11,FALSE),"")</f>
        <v/>
      </c>
      <c r="AT20" s="297" t="str">
        <f>IFERROR(VLOOKUP($B20,'USER FORM3'!$B$15:$Q$233,12,FALSE),"")</f>
        <v/>
      </c>
      <c r="AU20" s="297" t="str">
        <f>IFERROR(VLOOKUP($B20,'USER FORM3'!$B$15:$Q$233,13,FALSE),"")</f>
        <v/>
      </c>
      <c r="AV20" s="297" t="str">
        <f>IFERROR(VLOOKUP($B20,'USER FORM3'!$B$15:$Q$233,14,FALSE),"")</f>
        <v/>
      </c>
      <c r="AW20" s="297" t="str">
        <f>IFERROR(VLOOKUP($B20,'USER FORM3'!$B$15:$Q$233,15,FALSE),"")</f>
        <v/>
      </c>
      <c r="AX20">
        <f t="array" ref="AX20">1</f>
        <v>1</v>
      </c>
      <c r="AY20" s="565"/>
      <c r="AZ20" s="565"/>
      <c r="BA20" s="565"/>
      <c r="BB20" s="574"/>
      <c r="BC20" s="574"/>
      <c r="BD20" s="574"/>
      <c r="BE20" s="574"/>
      <c r="BF20" s="574"/>
    </row>
    <row r="21" spans="1:58" ht="57" customHeight="1">
      <c r="A21" s="565"/>
      <c r="B21" s="687" t="s">
        <v>16459</v>
      </c>
      <c r="C21" s="666"/>
      <c r="D21" s="597" t="s">
        <v>170</v>
      </c>
      <c r="E21" s="597" t="s">
        <v>16128</v>
      </c>
      <c r="F21" s="597" t="s">
        <v>16116</v>
      </c>
      <c r="G21" s="597" t="s">
        <v>15988</v>
      </c>
      <c r="H21" s="598" t="s">
        <v>16132</v>
      </c>
      <c r="I21" s="691" t="s">
        <v>16131</v>
      </c>
      <c r="J21" s="691" t="s">
        <v>16130</v>
      </c>
      <c r="K21" s="691" t="s">
        <v>195</v>
      </c>
      <c r="L21" s="692" t="s">
        <v>16129</v>
      </c>
      <c r="M21" s="705" t="s">
        <v>16130</v>
      </c>
      <c r="N21" s="702" t="s">
        <v>16129</v>
      </c>
      <c r="O21" s="866" t="s">
        <v>16493</v>
      </c>
      <c r="P21" s="903"/>
      <c r="Q21" s="565"/>
      <c r="R21" s="682"/>
      <c r="S21" s="608"/>
      <c r="V21"/>
      <c r="W21"/>
      <c r="AD21" s="18"/>
      <c r="AE21" s="18"/>
      <c r="AF21" s="49" t="str">
        <f>IF(COUNTIF(AF11:AF20,"INCOMPLETE")=0, "COMPLETE", "INCOMPLETE")</f>
        <v>COMPLETE</v>
      </c>
      <c r="AG21"/>
      <c r="AH21" s="18"/>
      <c r="AI21" s="104"/>
      <c r="AJ21" s="104"/>
      <c r="AK21" s="104"/>
      <c r="AL21" s="104"/>
      <c r="AM21" s="298"/>
      <c r="AN21" s="298"/>
      <c r="AO21" s="298"/>
      <c r="AP21" s="298"/>
      <c r="AQ21" s="298"/>
      <c r="AR21" s="298"/>
      <c r="AS21" s="298"/>
      <c r="AT21" s="298"/>
      <c r="AU21" s="298"/>
      <c r="AV21" s="298"/>
      <c r="AW21" s="298"/>
      <c r="AX21">
        <f t="array" ref="AX21">1</f>
        <v>1</v>
      </c>
      <c r="AY21" s="565"/>
      <c r="AZ21" s="565"/>
      <c r="BA21" s="565"/>
      <c r="BB21" s="574"/>
      <c r="BC21" s="574"/>
      <c r="BD21" s="574"/>
      <c r="BE21" s="574"/>
      <c r="BF21" s="574"/>
    </row>
    <row r="22" spans="1:58" ht="18.75" customHeight="1">
      <c r="A22" s="565"/>
      <c r="B22" s="684" t="s">
        <v>16166</v>
      </c>
      <c r="C22" s="685"/>
      <c r="D22" s="273" t="str">
        <f t="shared" ref="D22:D31" si="31">IF(AM22=0,"",AM22)</f>
        <v/>
      </c>
      <c r="E22" s="273" t="str">
        <f t="shared" ref="E22:E31" si="32">IF(AN22=0,"",AN22)</f>
        <v/>
      </c>
      <c r="F22" s="273" t="str">
        <f t="shared" ref="F22:F31" si="33">IF(AO22=0,"",AO22)</f>
        <v/>
      </c>
      <c r="G22" s="273" t="str">
        <f t="shared" ref="G22:H31" si="34">IF(AP22=0,"",AP22)</f>
        <v/>
      </c>
      <c r="H22" s="515" t="str">
        <f t="shared" si="34"/>
        <v/>
      </c>
      <c r="I22" s="689" t="str">
        <f t="shared" ref="I22:I31" si="35">IF(AR22=0,"",AR22)</f>
        <v/>
      </c>
      <c r="J22" s="689" t="str">
        <f t="shared" ref="J22:J31" si="36">IF(AS22=0,"",AS22)</f>
        <v/>
      </c>
      <c r="K22" s="689" t="str">
        <f t="shared" ref="K22:K31" si="37">IF(AT22=0,"",AT22)</f>
        <v/>
      </c>
      <c r="L22" s="690" t="str">
        <f t="shared" ref="L22:L31" si="38">IF(AU22=0,"",AU22)</f>
        <v/>
      </c>
      <c r="M22" s="704" t="str">
        <f t="shared" ref="M22:M31" si="39">IF(AV22=0,"",AV22)</f>
        <v/>
      </c>
      <c r="N22" s="314" t="str">
        <f>IF(SUMPRODUCT((D22:H22&lt;&gt;"")+0)=5,1,"")</f>
        <v/>
      </c>
      <c r="O22" s="518"/>
      <c r="P22" s="519"/>
      <c r="Q22" s="565"/>
      <c r="R22" s="521" t="str">
        <f t="shared" ref="R22:R31" si="40">IF(COUNTIF(D22:N22,"")=11,"",IF(AND(U22="", COUNTA(D22:N22)&gt;=9),"COMPLETE", IF(AND(U22&lt;&gt;""),U22, "COMPLETE")))</f>
        <v/>
      </c>
      <c r="S22" s="608"/>
      <c r="T22" s="42" t="b">
        <f>IF(O22="", FALSE,TRUE)</f>
        <v>0</v>
      </c>
      <c r="U22" s="303" t="str">
        <f t="shared" ref="U22:U31" si="41">IF(AF22="Complete","",IF(OR(D22="",F22="",G22="",H22="",AND(J22="",K22="",I22=""),L22="",M22="",N22="Lab?"),"Missing: ","")&amp;IF(D22=""," Institution, ","")&amp;IF(E22="","Academic Year, ","")&amp;IF(F22="","Course Code, ","")&amp;IF(G22="","Course Name,","")&amp;IF(H22="","Grade Status,","")&amp;IF(AND(I22="",J22="",K22="",OR(H22="GR (Graded)", H22="RT (Retaken)")),"Transcript grade","")&amp;IF(L22=""," Transcript credits","")&amp;IF(AND(M22="",OR(H22="GR (Graded)", H22="RT (Retaken)")),"McGIll equiv. grade","")&amp;IF(N22="Lab?","Lab Status, ","")) &amp; IF(AD22&gt;1, "Course used more than once, ","") &amp; IF(AE22=TRUE, "Course is Expired", "") &amp;IF(AI64="Y", "This grade may not meet our minimum ", "")&amp;IF(H22="IP (In Progress)", "Make sure to fill out the In Progress course table in Section 6", "")</f>
        <v/>
      </c>
      <c r="V22" s="42" t="str">
        <f t="shared" ref="V22:V31" si="42">IF(OR(ISERROR(I22*X22), ISBLANK(I22)), "", I22*X22)</f>
        <v/>
      </c>
      <c r="W22" s="42" t="str">
        <f>IF(OR(ISERROR(VLOOKUP(J22,'GRADE CONVERSION'!$K$3:$M$19,3,FALSE)*X22), ISBLANK(J22)), "", VLOOKUP(J22,'GRADE CONVERSION'!$K$3:$M$19,3,FALSE)*X22)</f>
        <v/>
      </c>
      <c r="X22" s="48" t="str">
        <f t="shared" ref="X22:X31" si="43">L22</f>
        <v/>
      </c>
      <c r="Y22" s="143" t="str">
        <f t="shared" ref="Y22:Y31" si="44">K22</f>
        <v/>
      </c>
      <c r="Z22" s="42" t="str">
        <f>IF(ISERROR(Y22*X22), "", Y22*X22)</f>
        <v/>
      </c>
      <c r="AA22" s="48" t="str">
        <f t="shared" ref="AA22:AA31" si="45">N22</f>
        <v/>
      </c>
      <c r="AB22" s="193" t="str">
        <f>IF(ISERROR(VLOOKUP(M22,'GRADE CONVERSION'!$K$71:$L$88,2,FALSE)),"",VLOOKUP(M22,'GRADE CONVERSION'!$K$71:$L$88,2,FALSE))</f>
        <v/>
      </c>
      <c r="AC22" s="48" t="str">
        <f t="shared" ref="AC22:AC31" si="46">IF(ISERROR(AB22*AA22), "", AB22*AA22)</f>
        <v/>
      </c>
      <c r="AD22" s="42">
        <f t="shared" ref="AD22:AD31" si="47">IF(COUNTBLANK(G22)=1,0,COUNTIFS($G$11:$G$33,G22))</f>
        <v>0</v>
      </c>
      <c r="AE22" s="18" t="b">
        <f t="shared" si="28"/>
        <v>0</v>
      </c>
      <c r="AF22" s="302" t="str">
        <f t="shared" si="29"/>
        <v>COMPLETE</v>
      </c>
      <c r="AG22"/>
      <c r="AH22" s="18"/>
      <c r="AI22" s="104"/>
      <c r="AJ22" s="104"/>
      <c r="AK22" s="104"/>
      <c r="AL22" s="306" t="str">
        <f>IFERROR(VLOOKUP('USER FORM4'!B22,'USER FORM3'!$B$15:$Q$233,2,FALSE),"")</f>
        <v/>
      </c>
      <c r="AM22" s="297" t="str">
        <f>IFERROR(VLOOKUP(AL22,'USER FORM2'!$B$10:$H$21,7,FALSE),"")</f>
        <v/>
      </c>
      <c r="AN22" s="297" t="str">
        <f>IFERROR(VLOOKUP($B22,'USER FORM3'!$B$15:$Q$233,4,FALSE),"")</f>
        <v/>
      </c>
      <c r="AO22" s="297" t="str">
        <f>IFERROR(VLOOKUP($B22,'USER FORM3'!$B$15:$Q$233,6,FALSE),"")</f>
        <v/>
      </c>
      <c r="AP22" s="297" t="str">
        <f>IFERROR(VLOOKUP($B22,'USER FORM3'!$B$15:$Q$233,7,FALSE),"")</f>
        <v/>
      </c>
      <c r="AQ22" s="297" t="str">
        <f>IFERROR(VLOOKUP($B22,'USER FORM3'!$B$15:$Q$233,9,FALSE),"")</f>
        <v/>
      </c>
      <c r="AR22" s="297" t="str">
        <f>IFERROR(VLOOKUP($B22,'USER FORM3'!$B$15:$Q$233,10,FALSE),"")</f>
        <v/>
      </c>
      <c r="AS22" s="297" t="str">
        <f>IFERROR(VLOOKUP($B22,'USER FORM3'!$B$15:$Q$233,11,FALSE),"")</f>
        <v/>
      </c>
      <c r="AT22" s="297" t="str">
        <f>IFERROR(VLOOKUP($B22,'USER FORM3'!$B$15:$Q$233,12,FALSE),"")</f>
        <v/>
      </c>
      <c r="AU22" s="297" t="str">
        <f>IFERROR(VLOOKUP($B22,'USER FORM3'!$B$15:$Q$233,13,FALSE),"")</f>
        <v/>
      </c>
      <c r="AV22" s="297" t="str">
        <f>IFERROR(VLOOKUP($B22,'USER FORM3'!$B$15:$Q$233,14,FALSE),"")</f>
        <v/>
      </c>
      <c r="AW22" s="297" t="str">
        <f>IFERROR(VLOOKUP($B22,'USER FORM3'!$B$15:$Q$233,15,FALSE),"")</f>
        <v/>
      </c>
      <c r="AX22">
        <f t="array" ref="AX22">1</f>
        <v>1</v>
      </c>
      <c r="AY22" s="681"/>
      <c r="AZ22" s="681"/>
      <c r="BA22" s="681"/>
      <c r="BB22" s="755"/>
      <c r="BC22" s="755"/>
      <c r="BD22" s="755"/>
      <c r="BE22" s="755"/>
      <c r="BF22" s="755"/>
    </row>
    <row r="23" spans="1:58" ht="18.75" customHeight="1">
      <c r="A23" s="565"/>
      <c r="B23" s="684" t="s">
        <v>16167</v>
      </c>
      <c r="C23" s="685"/>
      <c r="D23" s="273" t="str">
        <f t="shared" si="31"/>
        <v/>
      </c>
      <c r="E23" s="273" t="str">
        <f t="shared" si="32"/>
        <v/>
      </c>
      <c r="F23" s="273" t="str">
        <f t="shared" si="33"/>
        <v/>
      </c>
      <c r="G23" s="273" t="str">
        <f t="shared" si="34"/>
        <v/>
      </c>
      <c r="H23" s="515" t="str">
        <f t="shared" si="34"/>
        <v/>
      </c>
      <c r="I23" s="689" t="str">
        <f t="shared" si="35"/>
        <v/>
      </c>
      <c r="J23" s="689" t="str">
        <f t="shared" si="36"/>
        <v/>
      </c>
      <c r="K23" s="689" t="str">
        <f t="shared" si="37"/>
        <v/>
      </c>
      <c r="L23" s="690" t="str">
        <f t="shared" si="38"/>
        <v/>
      </c>
      <c r="M23" s="704" t="str">
        <f t="shared" si="39"/>
        <v/>
      </c>
      <c r="N23" s="314" t="str">
        <f t="shared" ref="N23:N31" si="48">IF(SUMPRODUCT((D23:H23&lt;&gt;"")+0)=5,1,"")</f>
        <v/>
      </c>
      <c r="O23" s="518"/>
      <c r="P23" s="519"/>
      <c r="Q23" s="565"/>
      <c r="R23" s="522" t="str">
        <f t="shared" si="40"/>
        <v/>
      </c>
      <c r="S23" s="608"/>
      <c r="T23" s="42" t="b">
        <f t="shared" ref="T23:T31" si="49">IF(O23="", FALSE,TRUE)</f>
        <v>0</v>
      </c>
      <c r="U23" s="303" t="str">
        <f t="shared" si="41"/>
        <v/>
      </c>
      <c r="V23" s="42" t="str">
        <f t="shared" si="42"/>
        <v/>
      </c>
      <c r="W23" s="42" t="str">
        <f>IF(OR(ISERROR(VLOOKUP(J23,'GRADE CONVERSION'!$K$3:$M$19,3,FALSE)*X23), ISBLANK(J23)), "", VLOOKUP(J23,'GRADE CONVERSION'!$K$3:$M$19,3,FALSE)*X23)</f>
        <v/>
      </c>
      <c r="X23" s="48" t="str">
        <f t="shared" si="43"/>
        <v/>
      </c>
      <c r="Y23" s="143" t="str">
        <f t="shared" si="44"/>
        <v/>
      </c>
      <c r="Z23" s="42" t="str">
        <f t="shared" ref="Z23:Z31" si="50">IF(ISERROR(Y23*X23), "", Y23*X23)</f>
        <v/>
      </c>
      <c r="AA23" s="48" t="str">
        <f t="shared" si="45"/>
        <v/>
      </c>
      <c r="AB23" s="193" t="str">
        <f>IF(ISERROR(VLOOKUP(M23,'GRADE CONVERSION'!$K$71:$L$88,2,FALSE)),"",VLOOKUP(M23,'GRADE CONVERSION'!$K$71:$L$88,2,FALSE))</f>
        <v/>
      </c>
      <c r="AC23" s="48" t="str">
        <f t="shared" si="46"/>
        <v/>
      </c>
      <c r="AD23" s="42">
        <f t="shared" si="47"/>
        <v>0</v>
      </c>
      <c r="AE23" s="18" t="b">
        <f t="shared" si="28"/>
        <v>0</v>
      </c>
      <c r="AF23" s="302" t="str">
        <f t="shared" si="29"/>
        <v>COMPLETE</v>
      </c>
      <c r="AG23"/>
      <c r="AH23" s="18"/>
      <c r="AI23" s="104"/>
      <c r="AJ23" s="104"/>
      <c r="AK23" s="104"/>
      <c r="AL23" s="306" t="str">
        <f>IFERROR(VLOOKUP('USER FORM4'!B23,'USER FORM3'!$B$15:$Q$233,2,FALSE),"")</f>
        <v/>
      </c>
      <c r="AM23" s="297" t="str">
        <f>IFERROR(VLOOKUP(AL23,'USER FORM2'!$B$10:$H$21,7,FALSE),"")</f>
        <v/>
      </c>
      <c r="AN23" s="297" t="str">
        <f>IFERROR(VLOOKUP($B23,'USER FORM3'!$B$15:$Q$233,4,FALSE),"")</f>
        <v/>
      </c>
      <c r="AO23" s="297" t="str">
        <f>IFERROR(VLOOKUP($B23,'USER FORM3'!$B$15:$Q$233,6,FALSE),"")</f>
        <v/>
      </c>
      <c r="AP23" s="297" t="str">
        <f>IFERROR(VLOOKUP($B23,'USER FORM3'!$B$15:$Q$233,7,FALSE),"")</f>
        <v/>
      </c>
      <c r="AQ23" s="297" t="str">
        <f>IFERROR(VLOOKUP($B23,'USER FORM3'!$B$15:$Q$233,9,FALSE),"")</f>
        <v/>
      </c>
      <c r="AR23" s="297" t="str">
        <f>IFERROR(VLOOKUP($B23,'USER FORM3'!$B$15:$Q$233,10,FALSE),"")</f>
        <v/>
      </c>
      <c r="AS23" s="297" t="str">
        <f>IFERROR(VLOOKUP($B23,'USER FORM3'!$B$15:$Q$233,11,FALSE),"")</f>
        <v/>
      </c>
      <c r="AT23" s="297" t="str">
        <f>IFERROR(VLOOKUP($B23,'USER FORM3'!$B$15:$Q$233,12,FALSE),"")</f>
        <v/>
      </c>
      <c r="AU23" s="297" t="str">
        <f>IFERROR(VLOOKUP($B23,'USER FORM3'!$B$15:$Q$233,13,FALSE),"")</f>
        <v/>
      </c>
      <c r="AV23" s="297" t="str">
        <f>IFERROR(VLOOKUP($B23,'USER FORM3'!$B$15:$Q$233,14,FALSE),"")</f>
        <v/>
      </c>
      <c r="AW23" s="297" t="str">
        <f>IFERROR(VLOOKUP($B23,'USER FORM3'!$B$15:$Q$233,15,FALSE),"")</f>
        <v/>
      </c>
      <c r="AX23">
        <f t="array" ref="AX23">1</f>
        <v>1</v>
      </c>
      <c r="AY23" s="565"/>
      <c r="AZ23" s="565"/>
      <c r="BA23" s="565"/>
      <c r="BB23" s="574"/>
      <c r="BC23" s="574"/>
      <c r="BD23" s="574"/>
      <c r="BE23" s="574"/>
      <c r="BF23" s="574"/>
    </row>
    <row r="24" spans="1:58" ht="18.75" customHeight="1">
      <c r="A24" s="565"/>
      <c r="B24" s="684" t="s">
        <v>16168</v>
      </c>
      <c r="C24" s="685"/>
      <c r="D24" s="273" t="str">
        <f t="shared" si="31"/>
        <v/>
      </c>
      <c r="E24" s="273" t="str">
        <f t="shared" si="32"/>
        <v/>
      </c>
      <c r="F24" s="273" t="str">
        <f t="shared" si="33"/>
        <v/>
      </c>
      <c r="G24" s="273" t="str">
        <f t="shared" si="34"/>
        <v/>
      </c>
      <c r="H24" s="515" t="str">
        <f t="shared" si="34"/>
        <v/>
      </c>
      <c r="I24" s="689" t="str">
        <f t="shared" si="35"/>
        <v/>
      </c>
      <c r="J24" s="689" t="str">
        <f t="shared" si="36"/>
        <v/>
      </c>
      <c r="K24" s="689" t="str">
        <f t="shared" si="37"/>
        <v/>
      </c>
      <c r="L24" s="690" t="str">
        <f t="shared" si="38"/>
        <v/>
      </c>
      <c r="M24" s="704" t="str">
        <f t="shared" si="39"/>
        <v/>
      </c>
      <c r="N24" s="314" t="str">
        <f>IF(SUMPRODUCT((D24:H24&lt;&gt;"")+0)=5,2,"")</f>
        <v/>
      </c>
      <c r="O24" s="518"/>
      <c r="P24" s="519"/>
      <c r="Q24" s="565"/>
      <c r="R24" s="522" t="str">
        <f t="shared" si="40"/>
        <v/>
      </c>
      <c r="S24" s="608"/>
      <c r="T24" s="42" t="b">
        <f t="shared" si="49"/>
        <v>0</v>
      </c>
      <c r="U24" s="303" t="str">
        <f t="shared" si="41"/>
        <v/>
      </c>
      <c r="V24" s="42" t="str">
        <f t="shared" si="42"/>
        <v/>
      </c>
      <c r="W24" s="42" t="str">
        <f>IF(OR(ISERROR(VLOOKUP(J24,'GRADE CONVERSION'!$K$3:$M$19,3,FALSE)*X24), ISBLANK(J24)), "", VLOOKUP(J24,'GRADE CONVERSION'!$K$3:$M$19,3,FALSE)*X24)</f>
        <v/>
      </c>
      <c r="X24" s="48" t="str">
        <f t="shared" si="43"/>
        <v/>
      </c>
      <c r="Y24" s="143" t="str">
        <f t="shared" si="44"/>
        <v/>
      </c>
      <c r="Z24" s="42" t="str">
        <f t="shared" si="50"/>
        <v/>
      </c>
      <c r="AA24" s="48" t="str">
        <f t="shared" si="45"/>
        <v/>
      </c>
      <c r="AB24" s="193" t="str">
        <f>IF(ISERROR(VLOOKUP(M24,'GRADE CONVERSION'!$K$71:$L$88,2,FALSE)),"",VLOOKUP(M24,'GRADE CONVERSION'!$K$71:$L$88,2,FALSE))</f>
        <v/>
      </c>
      <c r="AC24" s="48" t="str">
        <f t="shared" si="46"/>
        <v/>
      </c>
      <c r="AD24" s="42">
        <f t="shared" si="47"/>
        <v>0</v>
      </c>
      <c r="AE24" s="18" t="b">
        <f t="shared" si="28"/>
        <v>0</v>
      </c>
      <c r="AF24" s="302" t="str">
        <f t="shared" si="29"/>
        <v>COMPLETE</v>
      </c>
      <c r="AG24"/>
      <c r="AH24" s="18"/>
      <c r="AI24" s="104"/>
      <c r="AJ24" s="104"/>
      <c r="AK24" s="104"/>
      <c r="AL24" s="306" t="str">
        <f>IFERROR(VLOOKUP('USER FORM4'!B24,'USER FORM3'!$B$15:$Q$233,2,FALSE),"")</f>
        <v/>
      </c>
      <c r="AM24" s="297" t="str">
        <f>IFERROR(VLOOKUP(AL24,'USER FORM2'!$B$10:$H$21,7,FALSE),"")</f>
        <v/>
      </c>
      <c r="AN24" s="297" t="str">
        <f>IFERROR(VLOOKUP($B24,'USER FORM3'!$B$15:$Q$233,4,FALSE),"")</f>
        <v/>
      </c>
      <c r="AO24" s="297" t="str">
        <f>IFERROR(VLOOKUP($B24,'USER FORM3'!$B$15:$Q$233,6,FALSE),"")</f>
        <v/>
      </c>
      <c r="AP24" s="297" t="str">
        <f>IFERROR(VLOOKUP($B24,'USER FORM3'!$B$15:$Q$233,7,FALSE),"")</f>
        <v/>
      </c>
      <c r="AQ24" s="297" t="str">
        <f>IFERROR(VLOOKUP($B24,'USER FORM3'!$B$15:$Q$233,9,FALSE),"")</f>
        <v/>
      </c>
      <c r="AR24" s="297" t="str">
        <f>IFERROR(VLOOKUP($B24,'USER FORM3'!$B$15:$Q$233,10,FALSE),"")</f>
        <v/>
      </c>
      <c r="AS24" s="297" t="str">
        <f>IFERROR(VLOOKUP($B24,'USER FORM3'!$B$15:$Q$233,11,FALSE),"")</f>
        <v/>
      </c>
      <c r="AT24" s="297" t="str">
        <f>IFERROR(VLOOKUP($B24,'USER FORM3'!$B$15:$Q$233,12,FALSE),"")</f>
        <v/>
      </c>
      <c r="AU24" s="297" t="str">
        <f>IFERROR(VLOOKUP($B24,'USER FORM3'!$B$15:$Q$233,13,FALSE),"")</f>
        <v/>
      </c>
      <c r="AV24" s="297" t="str">
        <f>IFERROR(VLOOKUP($B24,'USER FORM3'!$B$15:$Q$233,14,FALSE),"")</f>
        <v/>
      </c>
      <c r="AW24" s="297" t="str">
        <f>IFERROR(VLOOKUP($B24,'USER FORM3'!$B$15:$Q$233,15,FALSE),"")</f>
        <v/>
      </c>
      <c r="AX24">
        <f t="array" ref="AX24">1</f>
        <v>1</v>
      </c>
      <c r="AY24" s="565"/>
      <c r="AZ24" s="565"/>
      <c r="BA24" s="565"/>
      <c r="BB24" s="574"/>
      <c r="BC24" s="574"/>
      <c r="BD24" s="574"/>
      <c r="BE24" s="574"/>
      <c r="BF24" s="574"/>
    </row>
    <row r="25" spans="1:58" ht="18.75" customHeight="1">
      <c r="A25" s="565"/>
      <c r="B25" s="684" t="s">
        <v>16169</v>
      </c>
      <c r="C25" s="685"/>
      <c r="D25" s="273" t="str">
        <f t="shared" si="31"/>
        <v/>
      </c>
      <c r="E25" s="273" t="str">
        <f t="shared" si="32"/>
        <v/>
      </c>
      <c r="F25" s="273" t="str">
        <f t="shared" si="33"/>
        <v/>
      </c>
      <c r="G25" s="273" t="str">
        <f t="shared" si="34"/>
        <v/>
      </c>
      <c r="H25" s="515" t="str">
        <f t="shared" si="34"/>
        <v/>
      </c>
      <c r="I25" s="689" t="str">
        <f t="shared" si="35"/>
        <v/>
      </c>
      <c r="J25" s="689" t="str">
        <f t="shared" si="36"/>
        <v/>
      </c>
      <c r="K25" s="689" t="str">
        <f t="shared" si="37"/>
        <v/>
      </c>
      <c r="L25" s="690" t="str">
        <f t="shared" si="38"/>
        <v/>
      </c>
      <c r="M25" s="704" t="str">
        <f t="shared" si="39"/>
        <v/>
      </c>
      <c r="N25" s="314" t="str">
        <f t="shared" si="48"/>
        <v/>
      </c>
      <c r="O25" s="518"/>
      <c r="P25" s="519"/>
      <c r="Q25" s="565"/>
      <c r="R25" s="522" t="str">
        <f t="shared" si="40"/>
        <v/>
      </c>
      <c r="S25" s="608"/>
      <c r="T25" s="42" t="b">
        <f t="shared" si="49"/>
        <v>0</v>
      </c>
      <c r="U25" s="303" t="str">
        <f t="shared" si="41"/>
        <v/>
      </c>
      <c r="V25" s="42" t="str">
        <f t="shared" si="42"/>
        <v/>
      </c>
      <c r="W25" s="42" t="str">
        <f>IF(OR(ISERROR(VLOOKUP(J25,'GRADE CONVERSION'!$K$3:$M$19,3,FALSE)*X25), ISBLANK(J25)), "", VLOOKUP(J25,'GRADE CONVERSION'!$K$3:$M$19,3,FALSE)*X25)</f>
        <v/>
      </c>
      <c r="X25" s="48" t="str">
        <f t="shared" si="43"/>
        <v/>
      </c>
      <c r="Y25" s="143" t="str">
        <f t="shared" si="44"/>
        <v/>
      </c>
      <c r="Z25" s="42" t="str">
        <f t="shared" si="50"/>
        <v/>
      </c>
      <c r="AA25" s="48" t="str">
        <f t="shared" si="45"/>
        <v/>
      </c>
      <c r="AB25" s="193" t="str">
        <f>IF(ISERROR(VLOOKUP(M25,'GRADE CONVERSION'!$K$71:$L$88,2,FALSE)),"",VLOOKUP(M25,'GRADE CONVERSION'!$K$71:$L$88,2,FALSE))</f>
        <v/>
      </c>
      <c r="AC25" s="48" t="str">
        <f t="shared" si="46"/>
        <v/>
      </c>
      <c r="AD25" s="42">
        <f t="shared" si="47"/>
        <v>0</v>
      </c>
      <c r="AE25" s="18" t="b">
        <f t="shared" si="28"/>
        <v>0</v>
      </c>
      <c r="AF25" s="302" t="str">
        <f t="shared" si="29"/>
        <v>COMPLETE</v>
      </c>
      <c r="AG25"/>
      <c r="AH25" s="18"/>
      <c r="AI25" s="104"/>
      <c r="AJ25" s="104"/>
      <c r="AK25" s="104"/>
      <c r="AL25" s="306" t="str">
        <f>IFERROR(VLOOKUP('USER FORM4'!B25,'USER FORM3'!$B$15:$Q$233,2,FALSE),"")</f>
        <v/>
      </c>
      <c r="AM25" s="297" t="str">
        <f>IFERROR(VLOOKUP(AL25,'USER FORM2'!$B$10:$H$21,7,FALSE),"")</f>
        <v/>
      </c>
      <c r="AN25" s="297" t="str">
        <f>IFERROR(VLOOKUP($B25,'USER FORM3'!$B$15:$Q$233,4,FALSE),"")</f>
        <v/>
      </c>
      <c r="AO25" s="297" t="str">
        <f>IFERROR(VLOOKUP($B25,'USER FORM3'!$B$15:$Q$233,6,FALSE),"")</f>
        <v/>
      </c>
      <c r="AP25" s="297" t="str">
        <f>IFERROR(VLOOKUP($B25,'USER FORM3'!$B$15:$Q$233,7,FALSE),"")</f>
        <v/>
      </c>
      <c r="AQ25" s="297" t="str">
        <f>IFERROR(VLOOKUP($B25,'USER FORM3'!$B$15:$Q$233,9,FALSE),"")</f>
        <v/>
      </c>
      <c r="AR25" s="297" t="str">
        <f>IFERROR(VLOOKUP($B25,'USER FORM3'!$B$15:$Q$233,10,FALSE),"")</f>
        <v/>
      </c>
      <c r="AS25" s="297" t="str">
        <f>IFERROR(VLOOKUP($B25,'USER FORM3'!$B$15:$Q$233,11,FALSE),"")</f>
        <v/>
      </c>
      <c r="AT25" s="297" t="str">
        <f>IFERROR(VLOOKUP($B25,'USER FORM3'!$B$15:$Q$233,12,FALSE),"")</f>
        <v/>
      </c>
      <c r="AU25" s="297" t="str">
        <f>IFERROR(VLOOKUP($B25,'USER FORM3'!$B$15:$Q$233,13,FALSE),"")</f>
        <v/>
      </c>
      <c r="AV25" s="297" t="str">
        <f>IFERROR(VLOOKUP($B25,'USER FORM3'!$B$15:$Q$233,14,FALSE),"")</f>
        <v/>
      </c>
      <c r="AW25" s="297" t="str">
        <f>IFERROR(VLOOKUP($B25,'USER FORM3'!$B$15:$Q$233,15,FALSE),"")</f>
        <v/>
      </c>
      <c r="AX25">
        <f t="array" ref="AX25">1</f>
        <v>1</v>
      </c>
      <c r="AY25" s="681"/>
      <c r="AZ25" s="681"/>
      <c r="BA25" s="681"/>
      <c r="BB25" s="755"/>
      <c r="BC25" s="755"/>
      <c r="BD25" s="755"/>
      <c r="BE25" s="755"/>
      <c r="BF25" s="755"/>
    </row>
    <row r="26" spans="1:58" ht="18.75" customHeight="1">
      <c r="A26" s="565"/>
      <c r="B26" s="684" t="s">
        <v>16170</v>
      </c>
      <c r="C26" s="685"/>
      <c r="D26" s="273" t="str">
        <f t="shared" si="31"/>
        <v/>
      </c>
      <c r="E26" s="273" t="str">
        <f t="shared" si="32"/>
        <v/>
      </c>
      <c r="F26" s="273" t="str">
        <f t="shared" si="33"/>
        <v/>
      </c>
      <c r="G26" s="273" t="str">
        <f t="shared" si="34"/>
        <v/>
      </c>
      <c r="H26" s="515" t="str">
        <f t="shared" si="34"/>
        <v/>
      </c>
      <c r="I26" s="689" t="str">
        <f t="shared" si="35"/>
        <v/>
      </c>
      <c r="J26" s="689" t="str">
        <f t="shared" si="36"/>
        <v/>
      </c>
      <c r="K26" s="689" t="str">
        <f t="shared" si="37"/>
        <v/>
      </c>
      <c r="L26" s="690" t="str">
        <f t="shared" si="38"/>
        <v/>
      </c>
      <c r="M26" s="704" t="str">
        <f t="shared" si="39"/>
        <v/>
      </c>
      <c r="N26" s="314" t="str">
        <f t="shared" si="48"/>
        <v/>
      </c>
      <c r="O26" s="518"/>
      <c r="P26" s="519"/>
      <c r="Q26" s="565"/>
      <c r="R26" s="522" t="str">
        <f t="shared" si="40"/>
        <v/>
      </c>
      <c r="S26" s="608"/>
      <c r="T26" s="42" t="b">
        <f t="shared" si="49"/>
        <v>0</v>
      </c>
      <c r="U26" s="303" t="str">
        <f t="shared" si="41"/>
        <v/>
      </c>
      <c r="V26" s="42" t="str">
        <f t="shared" si="42"/>
        <v/>
      </c>
      <c r="W26" s="42" t="str">
        <f>IF(OR(ISERROR(VLOOKUP(J26,'GRADE CONVERSION'!$K$3:$M$19,3,FALSE)*X26), ISBLANK(J26)), "", VLOOKUP(J26,'GRADE CONVERSION'!$K$3:$M$19,3,FALSE)*X26)</f>
        <v/>
      </c>
      <c r="X26" s="48" t="str">
        <f t="shared" si="43"/>
        <v/>
      </c>
      <c r="Y26" s="143" t="str">
        <f t="shared" si="44"/>
        <v/>
      </c>
      <c r="Z26" s="42" t="str">
        <f t="shared" si="50"/>
        <v/>
      </c>
      <c r="AA26" s="48" t="str">
        <f t="shared" si="45"/>
        <v/>
      </c>
      <c r="AB26" s="193" t="str">
        <f>IF(ISERROR(VLOOKUP(M26,'GRADE CONVERSION'!$K$71:$L$88,2,FALSE)),"",VLOOKUP(M26,'GRADE CONVERSION'!$K$71:$L$88,2,FALSE))</f>
        <v/>
      </c>
      <c r="AC26" s="48" t="str">
        <f t="shared" si="46"/>
        <v/>
      </c>
      <c r="AD26" s="42">
        <f t="shared" si="47"/>
        <v>0</v>
      </c>
      <c r="AE26" s="18" t="b">
        <f t="shared" si="28"/>
        <v>0</v>
      </c>
      <c r="AF26" s="302" t="str">
        <f t="shared" si="29"/>
        <v>COMPLETE</v>
      </c>
      <c r="AG26"/>
      <c r="AH26" s="18"/>
      <c r="AI26" s="104"/>
      <c r="AJ26" s="104"/>
      <c r="AK26" s="104"/>
      <c r="AL26" s="306" t="str">
        <f>IFERROR(VLOOKUP('USER FORM4'!B26,'USER FORM3'!$B$15:$Q$233,2,FALSE),"")</f>
        <v/>
      </c>
      <c r="AM26" s="297" t="str">
        <f>IFERROR(VLOOKUP(AL26,'USER FORM2'!$B$10:$H$21,7,FALSE),"")</f>
        <v/>
      </c>
      <c r="AN26" s="297" t="str">
        <f>IFERROR(VLOOKUP($B26,'USER FORM3'!$B$15:$Q$233,4,FALSE),"")</f>
        <v/>
      </c>
      <c r="AO26" s="297" t="str">
        <f>IFERROR(VLOOKUP($B26,'USER FORM3'!$B$15:$Q$233,6,FALSE),"")</f>
        <v/>
      </c>
      <c r="AP26" s="297" t="str">
        <f>IFERROR(VLOOKUP($B26,'USER FORM3'!$B$15:$Q$233,7,FALSE),"")</f>
        <v/>
      </c>
      <c r="AQ26" s="297" t="str">
        <f>IFERROR(VLOOKUP($B26,'USER FORM3'!$B$15:$Q$233,9,FALSE),"")</f>
        <v/>
      </c>
      <c r="AR26" s="297" t="str">
        <f>IFERROR(VLOOKUP($B26,'USER FORM3'!$B$15:$Q$233,10,FALSE),"")</f>
        <v/>
      </c>
      <c r="AS26" s="297" t="str">
        <f>IFERROR(VLOOKUP($B26,'USER FORM3'!$B$15:$Q$233,11,FALSE),"")</f>
        <v/>
      </c>
      <c r="AT26" s="297" t="str">
        <f>IFERROR(VLOOKUP($B26,'USER FORM3'!$B$15:$Q$233,12,FALSE),"")</f>
        <v/>
      </c>
      <c r="AU26" s="297" t="str">
        <f>IFERROR(VLOOKUP($B26,'USER FORM3'!$B$15:$Q$233,13,FALSE),"")</f>
        <v/>
      </c>
      <c r="AV26" s="297" t="str">
        <f>IFERROR(VLOOKUP($B26,'USER FORM3'!$B$15:$Q$233,14,FALSE),"")</f>
        <v/>
      </c>
      <c r="AW26" s="297" t="str">
        <f>IFERROR(VLOOKUP($B26,'USER FORM3'!$B$15:$Q$233,15,FALSE),"")</f>
        <v/>
      </c>
      <c r="AX26">
        <f t="array" ref="AX26">1</f>
        <v>1</v>
      </c>
      <c r="AY26" s="565"/>
      <c r="AZ26" s="565"/>
      <c r="BA26" s="565"/>
      <c r="BB26" s="574"/>
      <c r="BC26" s="574"/>
      <c r="BD26" s="574"/>
      <c r="BE26" s="574"/>
      <c r="BF26" s="574"/>
    </row>
    <row r="27" spans="1:58" ht="18.75" customHeight="1">
      <c r="A27" s="565"/>
      <c r="B27" s="684" t="s">
        <v>16171</v>
      </c>
      <c r="C27" s="685"/>
      <c r="D27" s="273" t="str">
        <f t="shared" si="31"/>
        <v/>
      </c>
      <c r="E27" s="273" t="str">
        <f t="shared" si="32"/>
        <v/>
      </c>
      <c r="F27" s="273" t="str">
        <f t="shared" si="33"/>
        <v/>
      </c>
      <c r="G27" s="273" t="str">
        <f t="shared" si="34"/>
        <v/>
      </c>
      <c r="H27" s="515" t="str">
        <f t="shared" si="34"/>
        <v/>
      </c>
      <c r="I27" s="689" t="str">
        <f t="shared" si="35"/>
        <v/>
      </c>
      <c r="J27" s="689" t="str">
        <f t="shared" si="36"/>
        <v/>
      </c>
      <c r="K27" s="689" t="str">
        <f t="shared" si="37"/>
        <v/>
      </c>
      <c r="L27" s="690" t="str">
        <f t="shared" si="38"/>
        <v/>
      </c>
      <c r="M27" s="704" t="str">
        <f t="shared" si="39"/>
        <v/>
      </c>
      <c r="N27" s="314" t="str">
        <f>IF(SUMPRODUCT((D27:H27&lt;&gt;"")+0)=5,2,"")</f>
        <v/>
      </c>
      <c r="O27" s="518"/>
      <c r="P27" s="519"/>
      <c r="Q27" s="565"/>
      <c r="R27" s="522" t="str">
        <f t="shared" si="40"/>
        <v/>
      </c>
      <c r="S27" s="608"/>
      <c r="T27" s="42" t="b">
        <f t="shared" si="49"/>
        <v>0</v>
      </c>
      <c r="U27" s="303" t="str">
        <f t="shared" si="41"/>
        <v/>
      </c>
      <c r="V27" s="42" t="str">
        <f t="shared" si="42"/>
        <v/>
      </c>
      <c r="W27" s="42" t="str">
        <f>IF(OR(ISERROR(VLOOKUP(J27,'GRADE CONVERSION'!$K$3:$M$19,3,FALSE)*X27), ISBLANK(J27)), "", VLOOKUP(J27,'GRADE CONVERSION'!$K$3:$M$19,3,FALSE)*X27)</f>
        <v/>
      </c>
      <c r="X27" s="48" t="str">
        <f t="shared" si="43"/>
        <v/>
      </c>
      <c r="Y27" s="143" t="str">
        <f t="shared" si="44"/>
        <v/>
      </c>
      <c r="Z27" s="42" t="str">
        <f t="shared" si="50"/>
        <v/>
      </c>
      <c r="AA27" s="48" t="str">
        <f t="shared" si="45"/>
        <v/>
      </c>
      <c r="AB27" s="193" t="str">
        <f>IF(ISERROR(VLOOKUP(M27,'GRADE CONVERSION'!$K$71:$L$88,2,FALSE)),"",VLOOKUP(M27,'GRADE CONVERSION'!$K$71:$L$88,2,FALSE))</f>
        <v/>
      </c>
      <c r="AC27" s="48" t="str">
        <f t="shared" si="46"/>
        <v/>
      </c>
      <c r="AD27" s="42">
        <f t="shared" si="47"/>
        <v>0</v>
      </c>
      <c r="AE27" s="18" t="b">
        <f t="shared" si="28"/>
        <v>0</v>
      </c>
      <c r="AF27" s="302" t="str">
        <f t="shared" si="29"/>
        <v>COMPLETE</v>
      </c>
      <c r="AG27"/>
      <c r="AH27" s="18"/>
      <c r="AI27" s="104"/>
      <c r="AJ27" s="104"/>
      <c r="AK27" s="104"/>
      <c r="AL27" s="306" t="str">
        <f>IFERROR(VLOOKUP('USER FORM4'!B27,'USER FORM3'!$B$15:$Q$233,2,FALSE),"")</f>
        <v/>
      </c>
      <c r="AM27" s="297" t="str">
        <f>IFERROR(VLOOKUP(AL27,'USER FORM2'!$B$10:$H$21,7,FALSE),"")</f>
        <v/>
      </c>
      <c r="AN27" s="297" t="str">
        <f>IFERROR(VLOOKUP($B27,'USER FORM3'!$B$15:$Q$233,4,FALSE),"")</f>
        <v/>
      </c>
      <c r="AO27" s="297" t="str">
        <f>IFERROR(VLOOKUP($B27,'USER FORM3'!$B$15:$Q$233,6,FALSE),"")</f>
        <v/>
      </c>
      <c r="AP27" s="297" t="str">
        <f>IFERROR(VLOOKUP($B27,'USER FORM3'!$B$15:$Q$233,7,FALSE),"")</f>
        <v/>
      </c>
      <c r="AQ27" s="297" t="str">
        <f>IFERROR(VLOOKUP($B27,'USER FORM3'!$B$15:$Q$233,9,FALSE),"")</f>
        <v/>
      </c>
      <c r="AR27" s="297" t="str">
        <f>IFERROR(VLOOKUP($B27,'USER FORM3'!$B$15:$Q$233,10,FALSE),"")</f>
        <v/>
      </c>
      <c r="AS27" s="297" t="str">
        <f>IFERROR(VLOOKUP($B27,'USER FORM3'!$B$15:$Q$233,11,FALSE),"")</f>
        <v/>
      </c>
      <c r="AT27" s="297" t="str">
        <f>IFERROR(VLOOKUP($B27,'USER FORM3'!$B$15:$Q$233,12,FALSE),"")</f>
        <v/>
      </c>
      <c r="AU27" s="297" t="str">
        <f>IFERROR(VLOOKUP($B27,'USER FORM3'!$B$15:$Q$233,13,FALSE),"")</f>
        <v/>
      </c>
      <c r="AV27" s="297" t="str">
        <f>IFERROR(VLOOKUP($B27,'USER FORM3'!$B$15:$Q$233,14,FALSE),"")</f>
        <v/>
      </c>
      <c r="AW27" s="297" t="str">
        <f>IFERROR(VLOOKUP($B27,'USER FORM3'!$B$15:$Q$233,15,FALSE),"")</f>
        <v/>
      </c>
      <c r="AX27">
        <f t="array" ref="AX27">1</f>
        <v>1</v>
      </c>
      <c r="AY27" s="565"/>
      <c r="AZ27" s="565"/>
      <c r="BA27" s="565"/>
      <c r="BB27" s="574"/>
      <c r="BC27" s="574"/>
      <c r="BD27" s="574"/>
      <c r="BE27" s="574"/>
      <c r="BF27" s="574"/>
    </row>
    <row r="28" spans="1:58" ht="18.75" customHeight="1">
      <c r="A28" s="565"/>
      <c r="B28" s="684" t="s">
        <v>16172</v>
      </c>
      <c r="C28" s="685"/>
      <c r="D28" s="273" t="str">
        <f t="shared" si="31"/>
        <v/>
      </c>
      <c r="E28" s="273" t="str">
        <f t="shared" si="32"/>
        <v/>
      </c>
      <c r="F28" s="273" t="str">
        <f t="shared" si="33"/>
        <v/>
      </c>
      <c r="G28" s="273" t="str">
        <f t="shared" si="34"/>
        <v/>
      </c>
      <c r="H28" s="515" t="str">
        <f t="shared" si="34"/>
        <v/>
      </c>
      <c r="I28" s="689" t="str">
        <f t="shared" si="35"/>
        <v/>
      </c>
      <c r="J28" s="689" t="str">
        <f t="shared" si="36"/>
        <v/>
      </c>
      <c r="K28" s="689" t="str">
        <f t="shared" si="37"/>
        <v/>
      </c>
      <c r="L28" s="690" t="str">
        <f t="shared" si="38"/>
        <v/>
      </c>
      <c r="M28" s="704" t="str">
        <f t="shared" si="39"/>
        <v/>
      </c>
      <c r="N28" s="314" t="str">
        <f t="shared" si="48"/>
        <v/>
      </c>
      <c r="O28" s="518"/>
      <c r="P28" s="519"/>
      <c r="Q28" s="565"/>
      <c r="R28" s="522" t="str">
        <f t="shared" si="40"/>
        <v/>
      </c>
      <c r="S28" s="608"/>
      <c r="T28" s="42" t="b">
        <f t="shared" si="49"/>
        <v>0</v>
      </c>
      <c r="U28" s="303" t="str">
        <f t="shared" si="41"/>
        <v/>
      </c>
      <c r="V28" s="42" t="str">
        <f t="shared" si="42"/>
        <v/>
      </c>
      <c r="W28" s="42" t="str">
        <f>IF(OR(ISERROR(VLOOKUP(J28,'GRADE CONVERSION'!$K$3:$M$19,3,FALSE)*X28), ISBLANK(J28)), "", VLOOKUP(J28,'GRADE CONVERSION'!$K$3:$M$19,3,FALSE)*X28)</f>
        <v/>
      </c>
      <c r="X28" s="48" t="str">
        <f t="shared" si="43"/>
        <v/>
      </c>
      <c r="Y28" s="143" t="str">
        <f t="shared" si="44"/>
        <v/>
      </c>
      <c r="Z28" s="42" t="str">
        <f t="shared" si="50"/>
        <v/>
      </c>
      <c r="AA28" s="48" t="str">
        <f t="shared" si="45"/>
        <v/>
      </c>
      <c r="AB28" s="193" t="str">
        <f>IF(ISERROR(VLOOKUP(M28,'GRADE CONVERSION'!$K$71:$L$88,2,FALSE)),"",VLOOKUP(M28,'GRADE CONVERSION'!$K$71:$L$88,2,FALSE))</f>
        <v/>
      </c>
      <c r="AC28" s="48" t="str">
        <f t="shared" si="46"/>
        <v/>
      </c>
      <c r="AD28" s="42">
        <f t="shared" si="47"/>
        <v>0</v>
      </c>
      <c r="AE28" s="18" t="b">
        <f t="shared" si="28"/>
        <v>0</v>
      </c>
      <c r="AF28" s="302" t="str">
        <f t="shared" si="29"/>
        <v>COMPLETE</v>
      </c>
      <c r="AG28"/>
      <c r="AH28" s="18"/>
      <c r="AI28" s="104"/>
      <c r="AJ28" s="104"/>
      <c r="AK28" s="104"/>
      <c r="AL28" s="306" t="str">
        <f>IFERROR(VLOOKUP('USER FORM4'!B28,'USER FORM3'!$B$15:$Q$233,2,FALSE),"")</f>
        <v/>
      </c>
      <c r="AM28" s="297" t="str">
        <f>IFERROR(VLOOKUP(AL28,'USER FORM2'!$B$10:$H$21,7,FALSE),"")</f>
        <v/>
      </c>
      <c r="AN28" s="297" t="str">
        <f>IFERROR(VLOOKUP($B28,'USER FORM3'!$B$15:$Q$233,4,FALSE),"")</f>
        <v/>
      </c>
      <c r="AO28" s="297" t="str">
        <f>IFERROR(VLOOKUP($B28,'USER FORM3'!$B$15:$Q$233,6,FALSE),"")</f>
        <v/>
      </c>
      <c r="AP28" s="297" t="str">
        <f>IFERROR(VLOOKUP($B28,'USER FORM3'!$B$15:$Q$233,7,FALSE),"")</f>
        <v/>
      </c>
      <c r="AQ28" s="297" t="str">
        <f>IFERROR(VLOOKUP($B28,'USER FORM3'!$B$15:$Q$233,9,FALSE),"")</f>
        <v/>
      </c>
      <c r="AR28" s="297" t="str">
        <f>IFERROR(VLOOKUP($B28,'USER FORM3'!$B$15:$Q$233,10,FALSE),"")</f>
        <v/>
      </c>
      <c r="AS28" s="297" t="str">
        <f>IFERROR(VLOOKUP($B28,'USER FORM3'!$B$15:$Q$233,11,FALSE),"")</f>
        <v/>
      </c>
      <c r="AT28" s="297" t="str">
        <f>IFERROR(VLOOKUP($B28,'USER FORM3'!$B$15:$Q$233,12,FALSE),"")</f>
        <v/>
      </c>
      <c r="AU28" s="297" t="str">
        <f>IFERROR(VLOOKUP($B28,'USER FORM3'!$B$15:$Q$233,13,FALSE),"")</f>
        <v/>
      </c>
      <c r="AV28" s="297" t="str">
        <f>IFERROR(VLOOKUP($B28,'USER FORM3'!$B$15:$Q$233,14,FALSE),"")</f>
        <v/>
      </c>
      <c r="AW28" s="297" t="str">
        <f>IFERROR(VLOOKUP($B28,'USER FORM3'!$B$15:$Q$233,15,FALSE),"")</f>
        <v/>
      </c>
      <c r="AX28">
        <f t="array" ref="AX28">1</f>
        <v>1</v>
      </c>
      <c r="AY28" s="681"/>
      <c r="AZ28" s="681"/>
      <c r="BA28" s="681"/>
      <c r="BB28" s="755"/>
      <c r="BC28" s="755"/>
      <c r="BD28" s="755"/>
      <c r="BE28" s="755"/>
      <c r="BF28" s="755"/>
    </row>
    <row r="29" spans="1:58" ht="18.75" customHeight="1">
      <c r="A29" s="565"/>
      <c r="B29" s="684" t="s">
        <v>16173</v>
      </c>
      <c r="C29" s="685"/>
      <c r="D29" s="273" t="str">
        <f t="shared" si="31"/>
        <v/>
      </c>
      <c r="E29" s="273" t="str">
        <f t="shared" si="32"/>
        <v/>
      </c>
      <c r="F29" s="273" t="str">
        <f t="shared" si="33"/>
        <v/>
      </c>
      <c r="G29" s="273" t="str">
        <f t="shared" si="34"/>
        <v/>
      </c>
      <c r="H29" s="515" t="str">
        <f t="shared" si="34"/>
        <v/>
      </c>
      <c r="I29" s="689" t="str">
        <f t="shared" si="35"/>
        <v/>
      </c>
      <c r="J29" s="689" t="str">
        <f t="shared" si="36"/>
        <v/>
      </c>
      <c r="K29" s="689" t="str">
        <f t="shared" si="37"/>
        <v/>
      </c>
      <c r="L29" s="690" t="str">
        <f t="shared" si="38"/>
        <v/>
      </c>
      <c r="M29" s="704" t="str">
        <f t="shared" si="39"/>
        <v/>
      </c>
      <c r="N29" s="314" t="str">
        <f t="shared" si="48"/>
        <v/>
      </c>
      <c r="O29" s="518"/>
      <c r="P29" s="519"/>
      <c r="Q29" s="565"/>
      <c r="R29" s="522" t="str">
        <f t="shared" si="40"/>
        <v/>
      </c>
      <c r="S29" s="608"/>
      <c r="T29" s="42" t="b">
        <f t="shared" si="49"/>
        <v>0</v>
      </c>
      <c r="U29" s="303" t="str">
        <f t="shared" si="41"/>
        <v/>
      </c>
      <c r="V29" s="42" t="str">
        <f t="shared" si="42"/>
        <v/>
      </c>
      <c r="W29" s="42" t="str">
        <f>IF(OR(ISERROR(VLOOKUP(J29,'GRADE CONVERSION'!$K$3:$M$19,3,FALSE)*X29), ISBLANK(J29)), "", VLOOKUP(J29,'GRADE CONVERSION'!$K$3:$M$19,3,FALSE)*X29)</f>
        <v/>
      </c>
      <c r="X29" s="48" t="str">
        <f t="shared" si="43"/>
        <v/>
      </c>
      <c r="Y29" s="143" t="str">
        <f t="shared" si="44"/>
        <v/>
      </c>
      <c r="Z29" s="42" t="str">
        <f t="shared" si="50"/>
        <v/>
      </c>
      <c r="AA29" s="48" t="str">
        <f t="shared" si="45"/>
        <v/>
      </c>
      <c r="AB29" s="193" t="str">
        <f>IF(ISERROR(VLOOKUP(M29,'GRADE CONVERSION'!$K$71:$L$88,2,FALSE)),"",VLOOKUP(M29,'GRADE CONVERSION'!$K$71:$L$88,2,FALSE))</f>
        <v/>
      </c>
      <c r="AC29" s="48" t="str">
        <f t="shared" si="46"/>
        <v/>
      </c>
      <c r="AD29" s="42">
        <f t="shared" si="47"/>
        <v>0</v>
      </c>
      <c r="AE29" s="18" t="b">
        <f t="shared" si="28"/>
        <v>0</v>
      </c>
      <c r="AF29" s="302" t="str">
        <f t="shared" si="29"/>
        <v>COMPLETE</v>
      </c>
      <c r="AG29"/>
      <c r="AH29" s="18"/>
      <c r="AI29" s="104"/>
      <c r="AJ29" s="104"/>
      <c r="AK29" s="104"/>
      <c r="AL29" s="306" t="str">
        <f>IFERROR(VLOOKUP('USER FORM4'!B29,'USER FORM3'!$B$15:$Q$233,2,FALSE),"")</f>
        <v/>
      </c>
      <c r="AM29" s="297" t="str">
        <f>IFERROR(VLOOKUP(AL29,'USER FORM2'!$B$10:$H$21,7,FALSE),"")</f>
        <v/>
      </c>
      <c r="AN29" s="297" t="str">
        <f>IFERROR(VLOOKUP($B29,'USER FORM3'!$B$15:$Q$233,4,FALSE),"")</f>
        <v/>
      </c>
      <c r="AO29" s="297" t="str">
        <f>IFERROR(VLOOKUP($B29,'USER FORM3'!$B$15:$Q$233,6,FALSE),"")</f>
        <v/>
      </c>
      <c r="AP29" s="297" t="str">
        <f>IFERROR(VLOOKUP($B29,'USER FORM3'!$B$15:$Q$233,7,FALSE),"")</f>
        <v/>
      </c>
      <c r="AQ29" s="297" t="str">
        <f>IFERROR(VLOOKUP($B29,'USER FORM3'!$B$15:$Q$233,9,FALSE),"")</f>
        <v/>
      </c>
      <c r="AR29" s="297" t="str">
        <f>IFERROR(VLOOKUP($B29,'USER FORM3'!$B$15:$Q$233,10,FALSE),"")</f>
        <v/>
      </c>
      <c r="AS29" s="297" t="str">
        <f>IFERROR(VLOOKUP($B29,'USER FORM3'!$B$15:$Q$233,11,FALSE),"")</f>
        <v/>
      </c>
      <c r="AT29" s="297" t="str">
        <f>IFERROR(VLOOKUP($B29,'USER FORM3'!$B$15:$Q$233,12,FALSE),"")</f>
        <v/>
      </c>
      <c r="AU29" s="297" t="str">
        <f>IFERROR(VLOOKUP($B29,'USER FORM3'!$B$15:$Q$233,13,FALSE),"")</f>
        <v/>
      </c>
      <c r="AV29" s="297" t="str">
        <f>IFERROR(VLOOKUP($B29,'USER FORM3'!$B$15:$Q$233,14,FALSE),"")</f>
        <v/>
      </c>
      <c r="AW29" s="297" t="str">
        <f>IFERROR(VLOOKUP($B29,'USER FORM3'!$B$15:$Q$233,15,FALSE),"")</f>
        <v/>
      </c>
      <c r="AX29">
        <f t="array" ref="AX29">1</f>
        <v>1</v>
      </c>
      <c r="AY29" s="565"/>
      <c r="AZ29" s="565"/>
      <c r="BA29" s="565"/>
      <c r="BB29" s="574"/>
      <c r="BC29" s="574"/>
      <c r="BD29" s="574"/>
      <c r="BE29" s="574"/>
      <c r="BF29" s="574"/>
    </row>
    <row r="30" spans="1:58" ht="18.75" customHeight="1">
      <c r="A30" s="565"/>
      <c r="B30" s="684" t="s">
        <v>16174</v>
      </c>
      <c r="C30" s="685"/>
      <c r="D30" s="273" t="str">
        <f t="shared" si="31"/>
        <v/>
      </c>
      <c r="E30" s="273" t="str">
        <f t="shared" si="32"/>
        <v/>
      </c>
      <c r="F30" s="273" t="str">
        <f t="shared" si="33"/>
        <v/>
      </c>
      <c r="G30" s="273" t="str">
        <f t="shared" si="34"/>
        <v/>
      </c>
      <c r="H30" s="515" t="str">
        <f t="shared" si="34"/>
        <v/>
      </c>
      <c r="I30" s="689" t="str">
        <f t="shared" si="35"/>
        <v/>
      </c>
      <c r="J30" s="689" t="str">
        <f t="shared" si="36"/>
        <v/>
      </c>
      <c r="K30" s="689" t="str">
        <f t="shared" si="37"/>
        <v/>
      </c>
      <c r="L30" s="690" t="str">
        <f t="shared" si="38"/>
        <v/>
      </c>
      <c r="M30" s="704" t="str">
        <f t="shared" si="39"/>
        <v/>
      </c>
      <c r="N30" s="314" t="str">
        <f>IF(SUMPRODUCT((D30:H30&lt;&gt;"")+0)=5,2,"")</f>
        <v/>
      </c>
      <c r="O30" s="518"/>
      <c r="P30" s="519"/>
      <c r="Q30" s="565"/>
      <c r="R30" s="522" t="str">
        <f t="shared" si="40"/>
        <v/>
      </c>
      <c r="S30" s="608"/>
      <c r="T30" s="42" t="b">
        <f t="shared" si="49"/>
        <v>0</v>
      </c>
      <c r="U30" s="303" t="str">
        <f t="shared" si="41"/>
        <v/>
      </c>
      <c r="V30" s="42" t="str">
        <f t="shared" si="42"/>
        <v/>
      </c>
      <c r="W30" s="42" t="str">
        <f>IF(OR(ISERROR(VLOOKUP(J30,'GRADE CONVERSION'!$K$3:$M$19,3,FALSE)*X30), ISBLANK(J30)), "", VLOOKUP(J30,'GRADE CONVERSION'!$K$3:$M$19,3,FALSE)*X30)</f>
        <v/>
      </c>
      <c r="X30" s="48" t="str">
        <f t="shared" si="43"/>
        <v/>
      </c>
      <c r="Y30" s="143" t="str">
        <f t="shared" si="44"/>
        <v/>
      </c>
      <c r="Z30" s="42" t="str">
        <f t="shared" si="50"/>
        <v/>
      </c>
      <c r="AA30" s="48" t="str">
        <f t="shared" si="45"/>
        <v/>
      </c>
      <c r="AB30" s="193" t="str">
        <f>IF(ISERROR(VLOOKUP(M30,'GRADE CONVERSION'!$K$71:$L$88,2,FALSE)),"",VLOOKUP(M30,'GRADE CONVERSION'!$K$71:$L$88,2,FALSE))</f>
        <v/>
      </c>
      <c r="AC30" s="48" t="str">
        <f t="shared" si="46"/>
        <v/>
      </c>
      <c r="AD30" s="42">
        <f t="shared" si="47"/>
        <v>0</v>
      </c>
      <c r="AE30" s="18" t="b">
        <f t="shared" si="28"/>
        <v>0</v>
      </c>
      <c r="AF30" s="302" t="str">
        <f t="shared" si="29"/>
        <v>COMPLETE</v>
      </c>
      <c r="AG30"/>
      <c r="AH30" s="18"/>
      <c r="AI30" s="104"/>
      <c r="AJ30" s="104"/>
      <c r="AK30" s="104"/>
      <c r="AL30" s="306" t="str">
        <f>IFERROR(VLOOKUP('USER FORM4'!B30,'USER FORM3'!$B$15:$Q$233,2,FALSE),"")</f>
        <v/>
      </c>
      <c r="AM30" s="297" t="str">
        <f>IFERROR(VLOOKUP(AL30,'USER FORM2'!$B$10:$H$21,7,FALSE),"")</f>
        <v/>
      </c>
      <c r="AN30" s="297" t="str">
        <f>IFERROR(VLOOKUP($B30,'USER FORM3'!$B$15:$Q$233,4,FALSE),"")</f>
        <v/>
      </c>
      <c r="AO30" s="297" t="str">
        <f>IFERROR(VLOOKUP($B30,'USER FORM3'!$B$15:$Q$233,6,FALSE),"")</f>
        <v/>
      </c>
      <c r="AP30" s="297" t="str">
        <f>IFERROR(VLOOKUP($B30,'USER FORM3'!$B$15:$Q$233,7,FALSE),"")</f>
        <v/>
      </c>
      <c r="AQ30" s="297" t="str">
        <f>IFERROR(VLOOKUP($B30,'USER FORM3'!$B$15:$Q$233,9,FALSE),"")</f>
        <v/>
      </c>
      <c r="AR30" s="297" t="str">
        <f>IFERROR(VLOOKUP($B30,'USER FORM3'!$B$15:$Q$233,10,FALSE),"")</f>
        <v/>
      </c>
      <c r="AS30" s="297" t="str">
        <f>IFERROR(VLOOKUP($B30,'USER FORM3'!$B$15:$Q$233,11,FALSE),"")</f>
        <v/>
      </c>
      <c r="AT30" s="297" t="str">
        <f>IFERROR(VLOOKUP($B30,'USER FORM3'!$B$15:$Q$233,12,FALSE),"")</f>
        <v/>
      </c>
      <c r="AU30" s="297" t="str">
        <f>IFERROR(VLOOKUP($B30,'USER FORM3'!$B$15:$Q$233,13,FALSE),"")</f>
        <v/>
      </c>
      <c r="AV30" s="297" t="str">
        <f>IFERROR(VLOOKUP($B30,'USER FORM3'!$B$15:$Q$233,14,FALSE),"")</f>
        <v/>
      </c>
      <c r="AW30" s="297" t="str">
        <f>IFERROR(VLOOKUP($B30,'USER FORM3'!$B$15:$Q$233,15,FALSE),"")</f>
        <v/>
      </c>
      <c r="AX30">
        <f t="array" ref="AX30">1</f>
        <v>1</v>
      </c>
      <c r="AY30" s="565"/>
      <c r="AZ30" s="565"/>
      <c r="BA30" s="565"/>
      <c r="BB30" s="574"/>
      <c r="BC30" s="574"/>
      <c r="BD30" s="574"/>
      <c r="BE30" s="574"/>
      <c r="BF30" s="574"/>
    </row>
    <row r="31" spans="1:58" ht="18.75" customHeight="1">
      <c r="A31" s="565"/>
      <c r="B31" s="684" t="s">
        <v>16175</v>
      </c>
      <c r="C31" s="686"/>
      <c r="D31" s="273" t="str">
        <f t="shared" si="31"/>
        <v/>
      </c>
      <c r="E31" s="273" t="str">
        <f t="shared" si="32"/>
        <v/>
      </c>
      <c r="F31" s="273" t="str">
        <f t="shared" si="33"/>
        <v/>
      </c>
      <c r="G31" s="273" t="str">
        <f t="shared" si="34"/>
        <v/>
      </c>
      <c r="H31" s="515" t="str">
        <f t="shared" si="34"/>
        <v/>
      </c>
      <c r="I31" s="689" t="str">
        <f t="shared" si="35"/>
        <v/>
      </c>
      <c r="J31" s="689" t="str">
        <f t="shared" si="36"/>
        <v/>
      </c>
      <c r="K31" s="689" t="str">
        <f t="shared" si="37"/>
        <v/>
      </c>
      <c r="L31" s="690" t="str">
        <f t="shared" si="38"/>
        <v/>
      </c>
      <c r="M31" s="704" t="str">
        <f t="shared" si="39"/>
        <v/>
      </c>
      <c r="N31" s="520" t="str">
        <f t="shared" si="48"/>
        <v/>
      </c>
      <c r="O31" s="518"/>
      <c r="P31" s="519"/>
      <c r="Q31" s="565"/>
      <c r="R31" s="523" t="str">
        <f t="shared" si="40"/>
        <v/>
      </c>
      <c r="S31" s="608"/>
      <c r="T31" s="42" t="b">
        <f t="shared" si="49"/>
        <v>0</v>
      </c>
      <c r="U31" s="303" t="str">
        <f t="shared" si="41"/>
        <v/>
      </c>
      <c r="V31" s="42" t="str">
        <f t="shared" si="42"/>
        <v/>
      </c>
      <c r="W31" s="42" t="str">
        <f>IF(OR(ISERROR(VLOOKUP(J31,'GRADE CONVERSION'!$K$3:$M$19,3,FALSE)*X31), ISBLANK(J31)), "", VLOOKUP(J31,'GRADE CONVERSION'!$K$3:$M$19,3,FALSE)*X31)</f>
        <v/>
      </c>
      <c r="X31" s="48" t="str">
        <f t="shared" si="43"/>
        <v/>
      </c>
      <c r="Y31" s="143" t="str">
        <f t="shared" si="44"/>
        <v/>
      </c>
      <c r="Z31" s="42" t="str">
        <f t="shared" si="50"/>
        <v/>
      </c>
      <c r="AA31" s="48" t="str">
        <f t="shared" si="45"/>
        <v/>
      </c>
      <c r="AB31" s="193" t="str">
        <f>IF(ISERROR(VLOOKUP(M31,'GRADE CONVERSION'!$K$71:$L$88,2,FALSE)),"",VLOOKUP(M31,'GRADE CONVERSION'!$K$71:$L$88,2,FALSE))</f>
        <v/>
      </c>
      <c r="AC31" s="48" t="str">
        <f t="shared" si="46"/>
        <v/>
      </c>
      <c r="AD31" s="42">
        <f t="shared" si="47"/>
        <v>0</v>
      </c>
      <c r="AE31" s="18" t="b">
        <f t="shared" si="28"/>
        <v>0</v>
      </c>
      <c r="AF31" s="302" t="str">
        <f t="shared" si="29"/>
        <v>COMPLETE</v>
      </c>
      <c r="AG31"/>
      <c r="AH31" s="18"/>
      <c r="AI31" s="104"/>
      <c r="AJ31" s="104"/>
      <c r="AK31" s="104"/>
      <c r="AL31" s="398" t="str">
        <f>IFERROR(VLOOKUP('USER FORM4'!B31,'USER FORM3'!$B$15:$Q$233,2,FALSE),"")</f>
        <v/>
      </c>
      <c r="AM31" s="399" t="str">
        <f>IFERROR(VLOOKUP(AL31,'USER FORM2'!$B$10:$H$21,7,FALSE),"")</f>
        <v/>
      </c>
      <c r="AN31" s="399" t="str">
        <f>IFERROR(VLOOKUP($B31,'USER FORM3'!$B$15:$Q$233,4,FALSE),"")</f>
        <v/>
      </c>
      <c r="AO31" s="399" t="str">
        <f>IFERROR(VLOOKUP($B31,'USER FORM3'!$B$15:$Q$233,6,FALSE),"")</f>
        <v/>
      </c>
      <c r="AP31" s="399" t="str">
        <f>IFERROR(VLOOKUP($B31,'USER FORM3'!$B$15:$Q$233,7,FALSE),"")</f>
        <v/>
      </c>
      <c r="AQ31" s="399" t="str">
        <f>IFERROR(VLOOKUP($B31,'USER FORM3'!$B$15:$Q$233,9,FALSE),"")</f>
        <v/>
      </c>
      <c r="AR31" s="399" t="str">
        <f>IFERROR(VLOOKUP($B31,'USER FORM3'!$B$15:$Q$233,10,FALSE),"")</f>
        <v/>
      </c>
      <c r="AS31" s="399" t="str">
        <f>IFERROR(VLOOKUP($B31,'USER FORM3'!$B$15:$Q$233,11,FALSE),"")</f>
        <v/>
      </c>
      <c r="AT31" s="399" t="str">
        <f>IFERROR(VLOOKUP($B31,'USER FORM3'!$B$15:$Q$233,12,FALSE),"")</f>
        <v/>
      </c>
      <c r="AU31" s="399" t="str">
        <f>IFERROR(VLOOKUP($B31,'USER FORM3'!$B$15:$Q$233,13,FALSE),"")</f>
        <v/>
      </c>
      <c r="AV31" s="399" t="str">
        <f>IFERROR(VLOOKUP($B31,'USER FORM3'!$B$15:$Q$233,14,FALSE),"")</f>
        <v/>
      </c>
      <c r="AW31" s="399" t="str">
        <f>IFERROR(VLOOKUP($B31,'USER FORM3'!$B$15:$Q$233,15,FALSE),"")</f>
        <v/>
      </c>
      <c r="AX31">
        <f t="array" ref="AX31">1</f>
        <v>1</v>
      </c>
      <c r="AY31" s="681"/>
      <c r="AZ31" s="681"/>
      <c r="BA31" s="681"/>
      <c r="BB31" s="755"/>
      <c r="BC31" s="755"/>
      <c r="BD31" s="755"/>
      <c r="BE31" s="755"/>
      <c r="BF31" s="755"/>
    </row>
    <row r="32" spans="1:58" ht="18.75" customHeight="1" thickBot="1">
      <c r="A32" s="565"/>
      <c r="B32" s="671"/>
      <c r="C32" s="671"/>
      <c r="D32" s="671"/>
      <c r="E32" s="671"/>
      <c r="F32" s="671"/>
      <c r="G32" s="671"/>
      <c r="H32" s="671"/>
      <c r="I32" s="671"/>
      <c r="J32" s="671"/>
      <c r="K32" s="671"/>
      <c r="L32" s="669"/>
      <c r="M32" s="669"/>
      <c r="N32" s="669"/>
      <c r="O32" s="669"/>
      <c r="P32" s="669"/>
      <c r="Q32" s="565"/>
      <c r="R32" s="679"/>
      <c r="S32" s="608"/>
      <c r="T32" s="18"/>
      <c r="U32" s="405"/>
      <c r="V32" s="18"/>
      <c r="W32" s="18"/>
      <c r="X32" s="18"/>
      <c r="Y32" s="406"/>
      <c r="Z32" s="18"/>
      <c r="AA32" s="18"/>
      <c r="AB32" s="406"/>
      <c r="AC32" s="18"/>
      <c r="AD32" s="18"/>
      <c r="AE32" s="18"/>
      <c r="AF32" s="18"/>
      <c r="AG32"/>
      <c r="AH32" s="18"/>
      <c r="AI32" s="104"/>
      <c r="AJ32" s="104"/>
      <c r="AK32" s="104"/>
      <c r="AL32" s="104"/>
      <c r="AP32"/>
      <c r="AQ32"/>
      <c r="AR32"/>
      <c r="AS32"/>
      <c r="AT32"/>
      <c r="AU32"/>
      <c r="AV32"/>
      <c r="AW32"/>
      <c r="AX32">
        <f t="array" ref="AX32">1</f>
        <v>1</v>
      </c>
      <c r="AY32" s="681"/>
      <c r="AZ32" s="681"/>
      <c r="BA32" s="681"/>
      <c r="BB32" s="755"/>
      <c r="BC32" s="755"/>
      <c r="BD32" s="755"/>
      <c r="BE32" s="755"/>
      <c r="BF32" s="755"/>
    </row>
    <row r="33" spans="1:58" ht="18.75" customHeight="1" thickBot="1">
      <c r="A33" s="565"/>
      <c r="B33" s="776" t="str">
        <f>IF(OR(G36&lt;7,COUNTIF(AI53:AI73, "Y")&gt;0), "Make sure to identify basic science courses that are in progress or that you intend to take before May 31st. These courses could be to fulfill missing basic science courses and/or labs or simply to improve the grade","")</f>
        <v>Make sure to identify basic science courses that are in progress or that you intend to take before May 31st. These courses could be to fulfill missing basic science courses and/or labs or simply to improve the grade</v>
      </c>
      <c r="C33" s="777"/>
      <c r="D33" s="778"/>
      <c r="E33" s="778"/>
      <c r="F33" s="778"/>
      <c r="G33" s="778"/>
      <c r="H33" s="778"/>
      <c r="I33" s="778"/>
      <c r="J33" s="778"/>
      <c r="K33" s="778"/>
      <c r="L33" s="779"/>
      <c r="M33" s="779"/>
      <c r="N33" s="779"/>
      <c r="O33" s="779"/>
      <c r="P33" s="780"/>
      <c r="Q33" s="565"/>
      <c r="R33" s="679"/>
      <c r="S33" s="608"/>
      <c r="T33" s="18"/>
      <c r="U33" s="405"/>
      <c r="V33" s="18"/>
      <c r="W33" s="18"/>
      <c r="X33" s="18"/>
      <c r="Y33" s="406"/>
      <c r="Z33" s="18"/>
      <c r="AA33" s="18"/>
      <c r="AB33" s="406"/>
      <c r="AC33" s="18"/>
      <c r="AD33" s="18"/>
      <c r="AE33" s="18"/>
      <c r="AF33" s="18"/>
      <c r="AG33"/>
      <c r="AH33" s="18"/>
      <c r="AI33" s="104"/>
      <c r="AJ33" s="104"/>
      <c r="AK33" s="104"/>
      <c r="AL33" s="104"/>
      <c r="AP33"/>
      <c r="AQ33"/>
      <c r="AR33"/>
      <c r="AS33"/>
      <c r="AT33"/>
      <c r="AU33"/>
      <c r="AV33"/>
      <c r="AW33"/>
      <c r="AX33">
        <f t="array" ref="AX33">1</f>
        <v>1</v>
      </c>
      <c r="AY33" s="681"/>
      <c r="AZ33" s="681"/>
      <c r="BA33" s="681"/>
      <c r="BB33" s="755"/>
      <c r="BC33" s="755"/>
      <c r="BD33" s="755"/>
      <c r="BE33" s="755"/>
      <c r="BF33" s="755"/>
    </row>
    <row r="34" spans="1:58" s="208" customFormat="1" ht="27" customHeight="1" thickBot="1">
      <c r="A34" s="668"/>
      <c r="B34" s="591"/>
      <c r="C34" s="672"/>
      <c r="D34" s="672"/>
      <c r="E34" s="672"/>
      <c r="F34" s="672"/>
      <c r="G34" s="672"/>
      <c r="H34" s="672"/>
      <c r="I34" s="672"/>
      <c r="J34" s="672"/>
      <c r="K34" s="672"/>
      <c r="L34" s="668"/>
      <c r="M34" s="668"/>
      <c r="N34" s="668"/>
      <c r="O34" s="668"/>
      <c r="P34" s="680"/>
      <c r="Q34" s="681"/>
      <c r="R34" s="681"/>
      <c r="S34" s="754"/>
      <c r="T34" s="207"/>
      <c r="AD34" s="207"/>
      <c r="AE34" s="207"/>
      <c r="AG34" s="209"/>
      <c r="AH34" s="207"/>
      <c r="AI34" s="137" t="s">
        <v>15983</v>
      </c>
      <c r="AJ34" s="137" t="s">
        <v>16088</v>
      </c>
      <c r="AK34" s="85" t="s">
        <v>15999</v>
      </c>
      <c r="AL34" s="85" t="s">
        <v>431</v>
      </c>
      <c r="AM34"/>
      <c r="AN34"/>
      <c r="AO34"/>
      <c r="AX34">
        <f t="array" ref="AX34">1</f>
        <v>1</v>
      </c>
      <c r="AY34" s="681"/>
      <c r="AZ34" s="681"/>
      <c r="BA34" s="681"/>
      <c r="BB34" s="755"/>
      <c r="BC34" s="755"/>
      <c r="BD34" s="755"/>
      <c r="BE34" s="755"/>
      <c r="BF34" s="755"/>
    </row>
    <row r="35" spans="1:58" ht="15" customHeight="1" thickBot="1">
      <c r="A35" s="565"/>
      <c r="B35" s="565"/>
      <c r="C35" s="565"/>
      <c r="D35" s="565"/>
      <c r="E35" s="890" t="s">
        <v>426</v>
      </c>
      <c r="F35" s="891"/>
      <c r="G35" s="891"/>
      <c r="H35" s="892"/>
      <c r="I35" s="565"/>
      <c r="J35" s="565"/>
      <c r="K35" s="565"/>
      <c r="L35" s="565"/>
      <c r="M35" s="670"/>
      <c r="N35" s="681"/>
      <c r="O35" s="681"/>
      <c r="P35" s="681"/>
      <c r="Q35" s="565"/>
      <c r="R35" s="565"/>
      <c r="S35" s="608"/>
      <c r="U35" s="18"/>
      <c r="V35" s="18"/>
      <c r="W35" s="18"/>
      <c r="X35" s="18"/>
      <c r="Y35" s="18"/>
      <c r="Z35" s="18"/>
      <c r="AA35" s="18"/>
      <c r="AB35" s="18"/>
      <c r="AC35" s="18"/>
      <c r="AD35" s="18"/>
      <c r="AE35" s="18"/>
      <c r="AG35" s="104"/>
      <c r="AH35" s="18"/>
      <c r="AI35" s="210" t="str">
        <f>IF(OR('USER FORM2'!H10=0,'USER FORM2'!H10="SELECT INSTITUTION"),"",'USER FORM2'!H10)</f>
        <v/>
      </c>
      <c r="AJ35" s="210" t="s">
        <v>198</v>
      </c>
      <c r="AK35" s="211" t="s">
        <v>16094</v>
      </c>
      <c r="AL35" s="211" t="s">
        <v>16090</v>
      </c>
      <c r="AX35">
        <f t="array" ref="AX35">1</f>
        <v>1</v>
      </c>
      <c r="AY35" s="565"/>
      <c r="AZ35" s="565"/>
      <c r="BA35" s="565"/>
      <c r="BB35" s="574"/>
      <c r="BC35" s="574"/>
      <c r="BD35" s="574"/>
      <c r="BE35" s="574"/>
      <c r="BF35" s="574"/>
    </row>
    <row r="36" spans="1:58" ht="15.75">
      <c r="A36" s="565"/>
      <c r="B36" s="622" t="str">
        <f ca="1">HYPERLINK($U$52,"&lt;- GO BACK")</f>
        <v>&lt;- GO BACK</v>
      </c>
      <c r="C36" s="569"/>
      <c r="D36" s="569"/>
      <c r="E36" s="547" t="s">
        <v>16458</v>
      </c>
      <c r="F36" s="529"/>
      <c r="G36" s="530">
        <f>COUNTIF(G11:G12,"?*") +COUNTIF(G14:G15,"?*")+ COUNTIF(G17:G18,"?*")+COUNTIF(G20,"?*")+COUNTIF(G13,"?*")*2+COUNTIF(G16,"?*")*2+COUNTIF(G19,"?*")*2</f>
        <v>0</v>
      </c>
      <c r="H36" s="548" t="s">
        <v>16373</v>
      </c>
      <c r="I36" s="565"/>
      <c r="J36" s="565"/>
      <c r="K36" s="565"/>
      <c r="L36" s="565"/>
      <c r="M36" s="670"/>
      <c r="N36" s="670"/>
      <c r="O36" s="670"/>
      <c r="P36" s="670"/>
      <c r="Q36" s="670"/>
      <c r="R36" s="670"/>
      <c r="S36" s="608"/>
      <c r="U36" s="493"/>
      <c r="V36" s="493"/>
      <c r="W36" s="493"/>
      <c r="X36" s="493"/>
      <c r="Y36" s="493"/>
      <c r="Z36" s="18"/>
      <c r="AA36" s="18"/>
      <c r="AB36" s="18"/>
      <c r="AC36" s="18"/>
      <c r="AD36" s="18"/>
      <c r="AE36" s="18"/>
      <c r="AG36" s="104"/>
      <c r="AH36" s="18"/>
      <c r="AI36" s="81" t="str">
        <f>IF(OR('USER FORM2'!H11=0,'USER FORM2'!H11="SELECT INSTITUTION"),"",'USER FORM2'!H11)</f>
        <v/>
      </c>
      <c r="AJ36" s="81" t="s">
        <v>196</v>
      </c>
      <c r="AK36" s="94" t="s">
        <v>16091</v>
      </c>
      <c r="AL36" s="94" t="s">
        <v>16094</v>
      </c>
      <c r="AX36">
        <f t="array" ref="AX36">1</f>
        <v>1</v>
      </c>
      <c r="AY36" s="565"/>
      <c r="AZ36" s="565"/>
      <c r="BA36" s="565"/>
      <c r="BB36" s="574"/>
      <c r="BC36" s="574"/>
      <c r="BD36" s="574"/>
      <c r="BE36" s="574"/>
      <c r="BF36" s="574"/>
    </row>
    <row r="37" spans="1:58" ht="15.75">
      <c r="A37" s="565"/>
      <c r="B37" s="565"/>
      <c r="C37" s="569"/>
      <c r="D37" s="569"/>
      <c r="E37" s="549" t="s">
        <v>16417</v>
      </c>
      <c r="F37" s="512"/>
      <c r="G37" s="512">
        <f>COUNTIF(H22:H23, "IP (In Progress)")+COUNTIF(H25:H26, "IP (In Progress)")+COUNTIF(H28:H29, "IP (In Progress)")+COUNTIF(H31, "IP (In Progress)")+COUNTIF(H24, "IP (In Progress)")*2+COUNTIF(H27, "IP (In Progress)")*2+COUNTIF(H30, "IP (In Progress)")*2+ COUNTIF(H11:H12, "IP (In Progress)")+COUNTIF(H14:H15, "IP (In Progress)")+COUNTIF(H17:H18, "IP (In Progress)")+COUNTIF(H20, "IP (In Progress)")+COUNTIF(H13, "IP (In Progress)")*2+COUNTIF(H16, "IP (In Progress)")*2+COUNTIF(H19, "IP (In Progress)")*2</f>
        <v>0</v>
      </c>
      <c r="H37" s="550" t="s">
        <v>16649</v>
      </c>
      <c r="I37" s="565"/>
      <c r="J37" s="565"/>
      <c r="K37" s="565"/>
      <c r="L37" s="565"/>
      <c r="M37" s="670"/>
      <c r="N37" s="670"/>
      <c r="O37" s="670"/>
      <c r="P37" s="670"/>
      <c r="Q37" s="670"/>
      <c r="R37" s="670"/>
      <c r="S37" s="608"/>
      <c r="U37" s="494" t="s">
        <v>16397</v>
      </c>
      <c r="V37" s="493"/>
      <c r="W37" s="493"/>
      <c r="X37" s="493"/>
      <c r="Y37" s="493"/>
      <c r="Z37" s="18"/>
      <c r="AA37" s="18"/>
      <c r="AB37" s="18"/>
      <c r="AC37" s="222" t="s">
        <v>16398</v>
      </c>
      <c r="AD37" s="18"/>
      <c r="AE37" s="18"/>
      <c r="AG37" s="104"/>
      <c r="AH37" s="18"/>
      <c r="AI37" s="81" t="str">
        <f>IF(OR('USER FORM2'!H12=0,'USER FORM2'!H12="SELECT INSTITUTION"),"",'USER FORM2'!H12)</f>
        <v/>
      </c>
      <c r="AJ37" s="81" t="s">
        <v>16087</v>
      </c>
      <c r="AK37" s="94" t="s">
        <v>16092</v>
      </c>
      <c r="AL37" s="94" t="s">
        <v>16094</v>
      </c>
      <c r="AX37">
        <f t="array" ref="AX37">1</f>
        <v>1</v>
      </c>
      <c r="AY37" s="565"/>
      <c r="AZ37" s="565"/>
      <c r="BA37" s="565"/>
      <c r="BB37" s="574"/>
      <c r="BC37" s="574"/>
      <c r="BD37" s="574"/>
      <c r="BE37" s="574"/>
      <c r="BF37" s="574"/>
    </row>
    <row r="38" spans="1:58" ht="30" customHeight="1" thickBot="1">
      <c r="A38" s="565"/>
      <c r="B38" s="622" t="str">
        <f ca="1">HYPERLINK($U$51,"CLICK HERE TO PROCEED -&gt;")</f>
        <v>CLICK HERE TO PROCEED -&gt;</v>
      </c>
      <c r="C38" s="569"/>
      <c r="D38" s="569"/>
      <c r="E38" s="551" t="s">
        <v>16156</v>
      </c>
      <c r="F38" s="552"/>
      <c r="G38" s="553">
        <f>COUNTIF($G$25:$G$26, "?*")+COUNTIF($G$28:$G$29, "?*")+COUNTIF($G$22:$G$23,"?*")+COUNTIF($G$24,"?*")*2+COUNTIF($G$27,"?*")*2+COUNTIF($G$30, "?*")*2+COUNTIF($G$31,"?*")+COUNTIF($AH$14:$AH$15,"YES")+COUNTIF($AH$17:$AH$18,"YES")+COUNTIF($AH$11:$AH$12,"YES")+COUNTIF($AH$13,"YES")*2+COUNTIF($AH$16,"YES")*2+COUNTIF($AH$19,"YES")*2+COUNTIF($AH$20,"YES")</f>
        <v>0</v>
      </c>
      <c r="H38" s="554"/>
      <c r="I38" s="565"/>
      <c r="J38" s="565"/>
      <c r="K38" s="565"/>
      <c r="L38" s="565"/>
      <c r="M38" s="670"/>
      <c r="N38" s="670"/>
      <c r="O38" s="670"/>
      <c r="P38" s="670"/>
      <c r="Q38" s="670"/>
      <c r="R38" s="670"/>
      <c r="S38" s="608"/>
      <c r="U38" s="493"/>
      <c r="V38" s="493"/>
      <c r="W38" s="493" t="s">
        <v>16449</v>
      </c>
      <c r="X38" s="493"/>
      <c r="Y38" s="493"/>
      <c r="Z38" s="18"/>
      <c r="AA38" s="18"/>
      <c r="AB38" s="18"/>
      <c r="AC38" s="18"/>
      <c r="AD38" s="18"/>
      <c r="AE38" s="18" t="s">
        <v>16449</v>
      </c>
      <c r="AG38" s="104"/>
      <c r="AH38" s="18"/>
      <c r="AI38" s="81" t="str">
        <f>IF(OR('USER FORM2'!H13=0,'USER FORM2'!H13="SELECT INSTITUTION"),"",'USER FORM2'!H13)</f>
        <v/>
      </c>
      <c r="AJ38" s="81" t="s">
        <v>16086</v>
      </c>
      <c r="AK38" s="94" t="s">
        <v>16093</v>
      </c>
      <c r="AL38" s="94" t="s">
        <v>16094</v>
      </c>
      <c r="AX38">
        <f t="array" ref="AX38">1</f>
        <v>1</v>
      </c>
      <c r="AY38" s="565"/>
      <c r="AZ38" s="565"/>
      <c r="BA38" s="565"/>
      <c r="BB38" s="574"/>
      <c r="BC38" s="574"/>
      <c r="BD38" s="574"/>
      <c r="BE38" s="574"/>
      <c r="BF38" s="574"/>
    </row>
    <row r="39" spans="1:58" ht="15.75">
      <c r="A39" s="565"/>
      <c r="B39" s="569"/>
      <c r="C39" s="569"/>
      <c r="D39" s="569"/>
      <c r="E39" s="565"/>
      <c r="F39" s="565"/>
      <c r="G39" s="565"/>
      <c r="H39" s="565"/>
      <c r="I39" s="565"/>
      <c r="J39" s="565"/>
      <c r="K39" s="565"/>
      <c r="L39" s="565"/>
      <c r="M39" s="670"/>
      <c r="N39" s="670"/>
      <c r="O39" s="670"/>
      <c r="P39" s="670"/>
      <c r="Q39" s="670"/>
      <c r="R39" s="670"/>
      <c r="S39" s="608"/>
      <c r="T39" s="18"/>
      <c r="U39" s="495" t="s">
        <v>16388</v>
      </c>
      <c r="V39" s="493">
        <f>COUNTIF(AE11:AE20, "TRUE")</f>
        <v>0</v>
      </c>
      <c r="W39" s="496" t="str">
        <f>IF(V39&gt;0, "Required: " &amp;V39, "")&amp;IF(V40&gt;0, " Labs: " &amp;V40, "")</f>
        <v/>
      </c>
      <c r="X39" s="493"/>
      <c r="Y39" s="493"/>
      <c r="Z39" s="18"/>
      <c r="AA39" s="18"/>
      <c r="AB39" s="18"/>
      <c r="AC39" s="223" t="s">
        <v>16399</v>
      </c>
      <c r="AD39" s="24">
        <f>COUNTIF(H11:H20, "IP (In Progress)")</f>
        <v>0</v>
      </c>
      <c r="AE39" s="249" t="str">
        <f>IF(AD39&gt;0, "Required: " &amp;AD39, "")&amp;IF(AD40&gt;0, " Labs: " &amp;AD40, "")</f>
        <v/>
      </c>
      <c r="AG39" s="104"/>
      <c r="AH39" s="18"/>
      <c r="AI39" s="81" t="str">
        <f>IF(OR('USER FORM2'!H14=0,'USER FORM2'!H14="SELECT INSTITUTION"),"",'USER FORM2'!H14)</f>
        <v/>
      </c>
      <c r="AJ39" s="81" t="s">
        <v>169</v>
      </c>
      <c r="AK39" s="94" t="s">
        <v>15999</v>
      </c>
      <c r="AL39" s="94" t="s">
        <v>16008</v>
      </c>
      <c r="AX39">
        <f t="array" ref="AX39">1</f>
        <v>1</v>
      </c>
      <c r="AY39" s="565"/>
      <c r="AZ39" s="565"/>
      <c r="BA39" s="565"/>
      <c r="BB39" s="574"/>
      <c r="BC39" s="574"/>
      <c r="BD39" s="574"/>
      <c r="BE39" s="574"/>
      <c r="BF39" s="574"/>
    </row>
    <row r="40" spans="1:58" ht="15.75">
      <c r="A40" s="565"/>
      <c r="B40" s="569"/>
      <c r="C40" s="569"/>
      <c r="D40" s="569"/>
      <c r="E40" s="565"/>
      <c r="F40" s="565"/>
      <c r="G40" s="565"/>
      <c r="H40" s="565"/>
      <c r="I40" s="565"/>
      <c r="J40" s="565"/>
      <c r="K40" s="565"/>
      <c r="L40" s="565"/>
      <c r="M40" s="670"/>
      <c r="N40" s="670"/>
      <c r="O40" s="670"/>
      <c r="P40" s="670"/>
      <c r="Q40" s="670"/>
      <c r="R40" s="670"/>
      <c r="S40" s="608"/>
      <c r="T40" s="18"/>
      <c r="U40" s="495" t="s">
        <v>16389</v>
      </c>
      <c r="V40" s="493">
        <f>COUNTIF(AE22:AE31, "TRUE")</f>
        <v>0</v>
      </c>
      <c r="W40" s="493"/>
      <c r="X40" s="493"/>
      <c r="Y40" s="493"/>
      <c r="Z40" s="18"/>
      <c r="AA40" s="18"/>
      <c r="AB40" s="18"/>
      <c r="AC40" s="223" t="s">
        <v>16400</v>
      </c>
      <c r="AD40" s="24">
        <f>COUNTIF(H22:H31, "IP (In Progress)")</f>
        <v>0</v>
      </c>
      <c r="AE40" s="18"/>
      <c r="AG40" s="104"/>
      <c r="AH40" s="18"/>
      <c r="AI40" s="81" t="str">
        <f>IF(OR('USER FORM2'!H15=0,'USER FORM2'!H15="SELECT INSTITUTION"),"",'USER FORM2'!H15)</f>
        <v/>
      </c>
      <c r="AJ40" s="81" t="s">
        <v>16089</v>
      </c>
      <c r="AK40" s="94" t="s">
        <v>15999</v>
      </c>
      <c r="AL40" s="94" t="s">
        <v>16008</v>
      </c>
      <c r="AX40">
        <f t="array" ref="AX40">1</f>
        <v>1</v>
      </c>
      <c r="AY40" s="565"/>
      <c r="AZ40" s="565"/>
      <c r="BA40" s="565"/>
      <c r="BB40" s="574"/>
      <c r="BC40" s="574"/>
      <c r="BD40" s="574"/>
      <c r="BE40" s="574"/>
      <c r="BF40" s="574"/>
    </row>
    <row r="41" spans="1:58" ht="16.5" thickBot="1">
      <c r="A41" s="565"/>
      <c r="B41" s="569"/>
      <c r="C41" s="569"/>
      <c r="D41" s="569"/>
      <c r="E41" s="565"/>
      <c r="F41" s="565"/>
      <c r="G41" s="565"/>
      <c r="H41" s="565"/>
      <c r="I41" s="565"/>
      <c r="J41" s="565"/>
      <c r="K41" s="565"/>
      <c r="L41" s="565"/>
      <c r="M41" s="670"/>
      <c r="N41" s="670"/>
      <c r="O41" s="670"/>
      <c r="P41" s="670"/>
      <c r="Q41" s="670"/>
      <c r="R41" s="670"/>
      <c r="S41" s="608"/>
      <c r="T41" s="18"/>
      <c r="U41" s="495"/>
      <c r="V41" s="493"/>
      <c r="W41" s="493"/>
      <c r="X41" s="493"/>
      <c r="Y41" s="493"/>
      <c r="Z41" s="18"/>
      <c r="AA41" s="18"/>
      <c r="AB41" s="18"/>
      <c r="AC41" s="489"/>
      <c r="AD41" s="488"/>
      <c r="AE41" s="18"/>
      <c r="AG41" s="104"/>
      <c r="AH41" s="104"/>
      <c r="AI41" s="81" t="str">
        <f>IF(OR('USER FORM2'!H16=0,'USER FORM2'!H16="SELECT INSTITUTION"),"",'USER FORM2'!H16)</f>
        <v/>
      </c>
      <c r="AJ41" s="81" t="s">
        <v>172</v>
      </c>
      <c r="AK41" s="94" t="s">
        <v>15999</v>
      </c>
      <c r="AL41" s="94" t="s">
        <v>16008</v>
      </c>
      <c r="AX41">
        <f t="array" ref="AX41">1</f>
        <v>1</v>
      </c>
      <c r="AY41" s="565"/>
      <c r="AZ41" s="565"/>
      <c r="BA41" s="565"/>
      <c r="BB41" s="574"/>
      <c r="BC41" s="574"/>
      <c r="BD41" s="574"/>
      <c r="BE41" s="574"/>
      <c r="BF41" s="574"/>
    </row>
    <row r="42" spans="1:58" ht="18">
      <c r="A42" s="565"/>
      <c r="B42" s="756" t="s">
        <v>16374</v>
      </c>
      <c r="C42" s="774"/>
      <c r="D42" s="774"/>
      <c r="E42" s="215"/>
      <c r="F42" s="215"/>
      <c r="G42" s="215"/>
      <c r="H42" s="215"/>
      <c r="I42" s="215"/>
      <c r="J42" s="374"/>
      <c r="K42" s="565"/>
      <c r="L42" s="565"/>
      <c r="M42" s="670"/>
      <c r="N42" s="670"/>
      <c r="O42" s="670"/>
      <c r="P42" s="670"/>
      <c r="Q42" s="670"/>
      <c r="R42" s="670"/>
      <c r="S42" s="608"/>
      <c r="T42" s="18"/>
      <c r="U42" s="493"/>
      <c r="V42" s="493"/>
      <c r="W42" s="493"/>
      <c r="X42" s="493"/>
      <c r="Y42" s="493"/>
      <c r="Z42" s="18"/>
      <c r="AA42" s="18"/>
      <c r="AB42" s="18"/>
      <c r="AC42" s="18"/>
      <c r="AD42" s="18"/>
      <c r="AE42" s="18"/>
      <c r="AG42" s="104"/>
      <c r="AH42" s="104"/>
      <c r="AI42" s="81" t="str">
        <f>IF(OR('USER FORM2'!H17=0,'USER FORM2'!H17="SELECT INSTITUTION"),"",'USER FORM2'!H17)</f>
        <v/>
      </c>
      <c r="AJ42" s="104"/>
      <c r="AK42" s="104"/>
      <c r="AL42" s="104"/>
      <c r="AX42">
        <f t="array" ref="AX42">1</f>
        <v>1</v>
      </c>
      <c r="AY42" s="565"/>
      <c r="AZ42" s="565"/>
      <c r="BA42" s="565"/>
      <c r="BB42" s="574"/>
      <c r="BC42" s="574"/>
      <c r="BD42" s="574"/>
      <c r="BE42" s="574"/>
      <c r="BF42" s="574"/>
    </row>
    <row r="43" spans="1:58" ht="18.75" thickBot="1">
      <c r="A43" s="565"/>
      <c r="B43" s="760" t="s">
        <v>16548</v>
      </c>
      <c r="C43" s="775"/>
      <c r="D43" s="775"/>
      <c r="E43" s="218"/>
      <c r="F43" s="218"/>
      <c r="G43" s="218"/>
      <c r="H43" s="218"/>
      <c r="I43" s="218"/>
      <c r="J43" s="359"/>
      <c r="K43" s="565"/>
      <c r="L43" s="565"/>
      <c r="M43" s="670"/>
      <c r="N43" s="670"/>
      <c r="O43" s="670"/>
      <c r="P43" s="670"/>
      <c r="Q43" s="670"/>
      <c r="R43" s="670"/>
      <c r="S43" s="608"/>
      <c r="T43" s="18"/>
      <c r="U43" s="18"/>
      <c r="V43" s="18"/>
      <c r="W43" s="18"/>
      <c r="X43" s="18"/>
      <c r="Y43" s="18"/>
      <c r="Z43" s="18"/>
      <c r="AA43" s="18"/>
      <c r="AB43" s="18"/>
      <c r="AC43" s="18"/>
      <c r="AD43" s="18"/>
      <c r="AE43" s="18"/>
      <c r="AG43" s="104"/>
      <c r="AH43" s="104"/>
      <c r="AI43" s="81" t="str">
        <f>IF(OR('USER FORM2'!H18=0,'USER FORM2'!H18="SELECT INSTITUTION"),"",'USER FORM2'!H18)</f>
        <v/>
      </c>
      <c r="AJ43" s="104"/>
      <c r="AK43" s="104"/>
      <c r="AL43" s="104"/>
      <c r="AX43">
        <f t="array" ref="AX43">1</f>
        <v>1</v>
      </c>
      <c r="AY43" s="565"/>
      <c r="AZ43" s="565"/>
      <c r="BA43" s="565"/>
      <c r="BB43" s="574"/>
      <c r="BC43" s="574"/>
      <c r="BD43" s="574"/>
      <c r="BE43" s="574"/>
      <c r="BF43" s="574"/>
    </row>
    <row r="44" spans="1:58">
      <c r="A44" s="565"/>
      <c r="B44" s="628"/>
      <c r="C44" s="569"/>
      <c r="D44" s="569"/>
      <c r="E44" s="565"/>
      <c r="F44" s="565"/>
      <c r="G44" s="565"/>
      <c r="H44" s="565"/>
      <c r="I44" s="565"/>
      <c r="J44" s="565"/>
      <c r="K44" s="565"/>
      <c r="L44" s="565"/>
      <c r="M44" s="565"/>
      <c r="N44" s="565"/>
      <c r="O44" s="565"/>
      <c r="P44" s="565"/>
      <c r="Q44" s="565"/>
      <c r="R44" s="565"/>
      <c r="S44" s="608"/>
      <c r="T44" s="18"/>
      <c r="U44" s="18"/>
      <c r="V44" s="18"/>
      <c r="W44" s="18"/>
      <c r="X44" s="18"/>
      <c r="Y44" s="18"/>
      <c r="Z44" s="18"/>
      <c r="AA44" s="18"/>
      <c r="AB44" s="18"/>
      <c r="AC44" s="18"/>
      <c r="AD44" s="18"/>
      <c r="AE44" s="18"/>
      <c r="AG44" s="104"/>
      <c r="AH44" s="104"/>
      <c r="AI44" s="81" t="str">
        <f>IF(OR('USER FORM2'!H19=0,'USER FORM2'!H19="SELECT INSTITUTION"),"",'USER FORM2'!H19)</f>
        <v/>
      </c>
      <c r="AJ44" s="104"/>
      <c r="AK44" s="104"/>
      <c r="AL44" s="104"/>
      <c r="AX44">
        <f t="array" ref="AX44">1</f>
        <v>1</v>
      </c>
      <c r="AY44" s="565"/>
      <c r="AZ44" s="565"/>
      <c r="BA44" s="565"/>
      <c r="BB44" s="574"/>
      <c r="BC44" s="574"/>
      <c r="BD44" s="574"/>
      <c r="BE44" s="574"/>
      <c r="BF44" s="574"/>
    </row>
    <row r="45" spans="1:58">
      <c r="A45" s="565"/>
      <c r="B45" s="628"/>
      <c r="C45" s="569"/>
      <c r="D45" s="569"/>
      <c r="E45" s="565"/>
      <c r="F45" s="565"/>
      <c r="G45" s="565"/>
      <c r="H45" s="565"/>
      <c r="I45" s="565"/>
      <c r="J45" s="565"/>
      <c r="K45" s="565"/>
      <c r="L45" s="565"/>
      <c r="M45" s="565"/>
      <c r="N45" s="565"/>
      <c r="O45" s="565"/>
      <c r="P45" s="565"/>
      <c r="Q45" s="565"/>
      <c r="R45" s="565"/>
      <c r="S45" s="608"/>
      <c r="T45" s="18"/>
      <c r="U45" s="18"/>
      <c r="V45" s="18"/>
      <c r="X45" s="18"/>
      <c r="Y45" s="18"/>
      <c r="Z45" s="18"/>
      <c r="AA45" s="18"/>
      <c r="AB45" s="18"/>
      <c r="AC45" s="18"/>
      <c r="AD45" s="18"/>
      <c r="AE45" s="104"/>
      <c r="AF45" s="104"/>
      <c r="AG45" s="104"/>
      <c r="AH45" s="104"/>
      <c r="AI45" s="81" t="str">
        <f>IF(OR('USER FORM2'!H20=0,'USER FORM2'!H20="SELECT INSTITUTION"),"",'USER FORM2'!H20)</f>
        <v/>
      </c>
      <c r="AJ45" s="104"/>
      <c r="AK45" s="104"/>
      <c r="AL45" s="104"/>
      <c r="AX45">
        <f t="array" ref="AX45">1</f>
        <v>1</v>
      </c>
      <c r="AY45" s="565"/>
      <c r="AZ45" s="565"/>
      <c r="BA45" s="565"/>
      <c r="BB45" s="574"/>
      <c r="BC45" s="574"/>
      <c r="BD45" s="574"/>
      <c r="BE45" s="574"/>
      <c r="BF45" s="574"/>
    </row>
    <row r="46" spans="1:58">
      <c r="A46" s="565"/>
      <c r="B46" s="569"/>
      <c r="C46" s="569"/>
      <c r="D46" s="569"/>
      <c r="E46" s="565"/>
      <c r="F46" s="565"/>
      <c r="G46" s="565"/>
      <c r="H46" s="565"/>
      <c r="I46" s="565"/>
      <c r="J46" s="565"/>
      <c r="K46" s="565"/>
      <c r="L46" s="565"/>
      <c r="M46" s="565"/>
      <c r="N46" s="565"/>
      <c r="O46" s="565"/>
      <c r="P46" s="565"/>
      <c r="Q46" s="565"/>
      <c r="R46" s="565"/>
      <c r="S46" s="608"/>
      <c r="T46" s="144" t="s">
        <v>420</v>
      </c>
      <c r="U46" s="65" t="str">
        <f ca="1">CELL("filename")</f>
        <v>\\campus.mcgill.ca\medicine\MedShare2\Admissions\WORKGROUP\ADMISSIONS CYCLE\202309\PRESCREEN\WORKBOOKS\GUIDE AND REFERENCE DOCS\WORKBOOK &amp; GUIDE\WORKBOOK DESIGN\[ACADEMIC_WORKBOOK_MEDDENT_V2.xlsx]USER FEEDBACK</v>
      </c>
      <c r="AG46" s="104"/>
      <c r="AH46" s="104"/>
      <c r="AI46" s="81" t="str">
        <f>IF(OR('USER FORM2'!H21=0,'USER FORM2'!H21="SELECT INSTITUTION"),"",'USER FORM2'!H21)</f>
        <v/>
      </c>
      <c r="AJ46" s="104"/>
      <c r="AK46" s="104"/>
      <c r="AL46" s="104"/>
      <c r="AX46">
        <f t="array" ref="AX46">1</f>
        <v>1</v>
      </c>
      <c r="AY46" s="565"/>
      <c r="AZ46" s="565"/>
      <c r="BA46" s="565"/>
      <c r="BB46" s="574"/>
      <c r="BC46" s="574"/>
      <c r="BD46" s="574"/>
      <c r="BE46" s="574"/>
      <c r="BF46" s="574"/>
    </row>
    <row r="47" spans="1:58">
      <c r="A47" s="565"/>
      <c r="B47" s="569"/>
      <c r="C47" s="569"/>
      <c r="D47" s="569"/>
      <c r="E47" s="565"/>
      <c r="F47" s="565"/>
      <c r="G47" s="565"/>
      <c r="H47" s="565"/>
      <c r="I47" s="565"/>
      <c r="J47" s="565"/>
      <c r="K47" s="565"/>
      <c r="L47" s="565"/>
      <c r="M47" s="565"/>
      <c r="N47" s="565"/>
      <c r="O47" s="565"/>
      <c r="P47" s="565"/>
      <c r="Q47" s="565"/>
      <c r="R47" s="565"/>
      <c r="S47" s="608"/>
      <c r="T47" s="144" t="s">
        <v>419</v>
      </c>
      <c r="U47" s="70" t="s">
        <v>16282</v>
      </c>
      <c r="AG47"/>
      <c r="AH47"/>
      <c r="AI47" s="104"/>
      <c r="AJ47" s="104"/>
      <c r="AK47" s="104"/>
      <c r="AL47" s="104"/>
      <c r="AX47">
        <f t="array" ref="AX47">1</f>
        <v>1</v>
      </c>
      <c r="AY47" s="565"/>
      <c r="AZ47" s="565"/>
      <c r="BA47" s="565"/>
      <c r="BB47" s="574"/>
      <c r="BC47" s="574"/>
      <c r="BD47" s="574"/>
      <c r="BE47" s="574"/>
      <c r="BF47" s="574"/>
    </row>
    <row r="48" spans="1:58">
      <c r="A48" s="565"/>
      <c r="B48" s="569"/>
      <c r="C48" s="569"/>
      <c r="D48" s="569"/>
      <c r="E48" s="565"/>
      <c r="F48" s="565"/>
      <c r="G48" s="565"/>
      <c r="H48" s="565"/>
      <c r="I48" s="565"/>
      <c r="J48" s="565"/>
      <c r="K48" s="565"/>
      <c r="L48" s="565"/>
      <c r="M48" s="565"/>
      <c r="N48" s="565"/>
      <c r="O48" s="565"/>
      <c r="P48" s="565"/>
      <c r="Q48" s="565"/>
      <c r="R48" s="565"/>
      <c r="S48" s="608"/>
      <c r="T48" s="144" t="s">
        <v>421</v>
      </c>
      <c r="U48" s="70" t="s">
        <v>15953</v>
      </c>
      <c r="AG48"/>
      <c r="AH48"/>
      <c r="AI48"/>
      <c r="AJ48"/>
      <c r="AK48"/>
      <c r="AL48"/>
      <c r="AX48">
        <f t="array" ref="AX48">1</f>
        <v>1</v>
      </c>
      <c r="AY48" s="565"/>
      <c r="AZ48" s="565"/>
      <c r="BA48" s="565"/>
      <c r="BB48" s="574"/>
      <c r="BC48" s="574"/>
      <c r="BD48" s="574"/>
      <c r="BE48" s="574"/>
      <c r="BF48" s="574"/>
    </row>
    <row r="49" spans="1:58">
      <c r="A49" s="565"/>
      <c r="B49" s="569"/>
      <c r="C49" s="569"/>
      <c r="D49" s="569"/>
      <c r="E49" s="565"/>
      <c r="F49" s="565"/>
      <c r="G49" s="565"/>
      <c r="H49" s="565"/>
      <c r="I49" s="565"/>
      <c r="J49" s="565"/>
      <c r="K49" s="565"/>
      <c r="L49" s="565"/>
      <c r="M49" s="565"/>
      <c r="N49" s="565"/>
      <c r="O49" s="565"/>
      <c r="P49" s="565"/>
      <c r="Q49" s="565"/>
      <c r="R49" s="565"/>
      <c r="S49" s="608"/>
      <c r="T49" s="144"/>
      <c r="U49" s="65" t="str">
        <f ca="1">RIGHT(CELL("filename"),LEN(CELL("filename"))- MAX(IF(NOT(ISERR(SEARCH("\",CELL("filename"), ROW(18:282)))),SEARCH("\",CELL("filename"),ROW(18:282)))))</f>
        <v>medicine\MedShare2\Admissions\WORKGROUP\ADMISSIONS CYCLE\202309\PRESCREEN\WORKBOOKS\GUIDE AND REFERENCE DOCS\WORKBOOK &amp; GUIDE\WORKBOOK DESIGN\[ACADEMIC_WORKBOOK_MEDDENT_V2.xlsx]USER FEEDBACK</v>
      </c>
      <c r="AG49"/>
      <c r="AH49"/>
      <c r="AI49"/>
      <c r="AJ49"/>
      <c r="AK49"/>
      <c r="AL49"/>
      <c r="AX49">
        <f t="array" ref="AX49">1</f>
        <v>1</v>
      </c>
      <c r="AY49" s="565"/>
      <c r="AZ49" s="565"/>
      <c r="BA49" s="565"/>
      <c r="BB49" s="574"/>
      <c r="BC49" s="574"/>
      <c r="BD49" s="574"/>
      <c r="BE49" s="574"/>
      <c r="BF49" s="574"/>
    </row>
    <row r="50" spans="1:58">
      <c r="A50" s="565"/>
      <c r="B50" s="565"/>
      <c r="C50" s="565"/>
      <c r="D50" s="565"/>
      <c r="E50" s="565"/>
      <c r="F50" s="565"/>
      <c r="G50" s="565"/>
      <c r="H50" s="565"/>
      <c r="I50" s="565"/>
      <c r="J50" s="565"/>
      <c r="K50" s="565"/>
      <c r="L50" s="565"/>
      <c r="M50" s="565"/>
      <c r="N50" s="565"/>
      <c r="O50" s="565"/>
      <c r="P50" s="565"/>
      <c r="Q50" s="565"/>
      <c r="R50" s="565"/>
      <c r="S50" s="608"/>
      <c r="T50" s="144"/>
      <c r="U50" s="65" t="str">
        <f ca="1">MID(CELL("filename"),SEARCH("[",CELL("filename"))+1, SEARCH("]",CELL("filename"))-SEARCH("[",CELL("filename"))-1)</f>
        <v>ACADEMIC_WORKBOOK_MEDDENT_V2.xlsx</v>
      </c>
      <c r="AG50"/>
      <c r="AH50"/>
      <c r="AI50"/>
      <c r="AJ50"/>
      <c r="AK50"/>
      <c r="AL50"/>
      <c r="AX50">
        <f t="array" ref="AX50">1</f>
        <v>1</v>
      </c>
      <c r="AY50" s="565"/>
      <c r="AZ50" s="565"/>
      <c r="BA50" s="565"/>
      <c r="BB50" s="574"/>
      <c r="BC50" s="574"/>
      <c r="BD50" s="574"/>
      <c r="BE50" s="574"/>
      <c r="BF50" s="574"/>
    </row>
    <row r="51" spans="1:58" ht="15.75" thickBot="1">
      <c r="A51" s="617"/>
      <c r="B51" s="617"/>
      <c r="C51" s="617"/>
      <c r="D51" s="617"/>
      <c r="E51" s="617"/>
      <c r="F51" s="617"/>
      <c r="G51" s="617"/>
      <c r="H51" s="617"/>
      <c r="I51" s="617"/>
      <c r="J51" s="617"/>
      <c r="K51" s="617"/>
      <c r="L51" s="617"/>
      <c r="M51" s="617"/>
      <c r="N51" s="617"/>
      <c r="O51" s="617"/>
      <c r="P51" s="617"/>
      <c r="Q51" s="617"/>
      <c r="R51" s="617"/>
      <c r="S51" s="618"/>
      <c r="T51" s="144" t="s">
        <v>422</v>
      </c>
      <c r="U51" s="65" t="str">
        <f ca="1">CONCATENATE("[",$U$50,"]'",$U$47)</f>
        <v>[ACADEMIC_WORKBOOK_MEDDENT_V2.xlsx]'USER FORM5'!C9</v>
      </c>
      <c r="AG51"/>
      <c r="AH51"/>
      <c r="AI51"/>
      <c r="AJ51"/>
      <c r="AK51"/>
      <c r="AL51"/>
      <c r="AX51">
        <f t="array" ref="AX51">1</f>
        <v>1</v>
      </c>
      <c r="AY51" s="565"/>
      <c r="AZ51" s="565"/>
      <c r="BA51" s="565"/>
      <c r="BB51" s="574"/>
      <c r="BC51" s="574"/>
      <c r="BD51" s="574"/>
      <c r="BE51" s="574"/>
      <c r="BF51" s="574"/>
    </row>
    <row r="52" spans="1:58">
      <c r="A52" s="620"/>
      <c r="B52" s="620"/>
      <c r="C52" s="620"/>
      <c r="D52" s="620"/>
      <c r="E52" s="620"/>
      <c r="F52" s="620"/>
      <c r="G52" s="620"/>
      <c r="H52" s="620"/>
      <c r="I52" s="620"/>
      <c r="J52" s="620"/>
      <c r="K52" s="620"/>
      <c r="L52" s="620"/>
      <c r="M52" s="620"/>
      <c r="N52" s="620"/>
      <c r="O52" s="620"/>
      <c r="P52" s="620"/>
      <c r="Q52" s="620"/>
      <c r="R52" s="620"/>
      <c r="S52" s="620"/>
      <c r="T52" s="144" t="s">
        <v>423</v>
      </c>
      <c r="U52" s="65" t="str">
        <f ca="1">CONCATENATE("[",$U$50,"]'",$U$48)</f>
        <v>[ACADEMIC_WORKBOOK_MEDDENT_V2.xlsx]'USER FORM3'!C9</v>
      </c>
      <c r="AB52" s="301">
        <v>0</v>
      </c>
      <c r="AC52" s="301" t="s">
        <v>15988</v>
      </c>
      <c r="AD52" s="301" t="s">
        <v>170</v>
      </c>
      <c r="AE52" s="301" t="s">
        <v>175</v>
      </c>
      <c r="AG52" s="492" t="s">
        <v>16756</v>
      </c>
      <c r="AH52" s="492" t="s">
        <v>16757</v>
      </c>
      <c r="AI52" s="492" t="s">
        <v>16755</v>
      </c>
      <c r="AJ52"/>
      <c r="AK52"/>
      <c r="AL52"/>
      <c r="AX52">
        <f t="array" ref="AX52">1</f>
        <v>1</v>
      </c>
      <c r="AY52" s="565"/>
      <c r="AZ52" s="565"/>
      <c r="BA52" s="565"/>
      <c r="BB52" s="574"/>
      <c r="BC52" s="574"/>
      <c r="BD52" s="574"/>
      <c r="BE52" s="574"/>
      <c r="BF52" s="574"/>
    </row>
    <row r="53" spans="1:58">
      <c r="A53" s="565"/>
      <c r="B53" s="565"/>
      <c r="C53" s="565"/>
      <c r="D53" s="565"/>
      <c r="E53" s="565"/>
      <c r="F53" s="565"/>
      <c r="G53" s="565"/>
      <c r="H53" s="565"/>
      <c r="I53" s="565"/>
      <c r="J53" s="565"/>
      <c r="K53" s="565"/>
      <c r="L53" s="565"/>
      <c r="M53" s="565"/>
      <c r="N53" s="565"/>
      <c r="O53" s="565"/>
      <c r="P53" s="565"/>
      <c r="Q53" s="565"/>
      <c r="R53" s="565"/>
      <c r="S53" s="565"/>
      <c r="T53" s="145"/>
      <c r="U53" s="146"/>
      <c r="AB53">
        <f>IF(AE53="IP (In Progress)", COUNTIF($AB$52:AB52, "&lt;&gt;0")+1,0)</f>
        <v>0</v>
      </c>
      <c r="AC53" s="266" t="str">
        <f t="shared" ref="AC53:AC62" si="51">G11</f>
        <v/>
      </c>
      <c r="AD53" s="266" t="str">
        <f t="shared" ref="AD53:AD62" si="52">D11</f>
        <v/>
      </c>
      <c r="AE53" s="266" t="str">
        <f>H11</f>
        <v/>
      </c>
      <c r="AG53" t="str">
        <f>IFERROR(INDEX('USER FORM2'!$C$10:$C$21,MATCH('USER FORM4'!AD53,'USER FORM2'!$H$10:$H$21,0)),"")</f>
        <v/>
      </c>
      <c r="AH53" t="b">
        <f>IF(AG53="DEC or AEC (CEGEP)",I11,IF(AG53="French Bacc.",I11,IF(AG53="Bachelor",AB11)))</f>
        <v>0</v>
      </c>
      <c r="AI53" t="str">
        <f>IFERROR(IF(VLOOKUP(AG53,$AL$53:$AM$55,2,FALSE)&gt;AH53,"Y","N"),"")</f>
        <v/>
      </c>
      <c r="AJ53"/>
      <c r="AK53"/>
      <c r="AL53" t="s">
        <v>16138</v>
      </c>
      <c r="AM53">
        <v>10</v>
      </c>
      <c r="AX53">
        <f t="array" ref="AX53">1</f>
        <v>1</v>
      </c>
      <c r="AY53" s="565"/>
      <c r="AZ53" s="565"/>
      <c r="BA53" s="565"/>
      <c r="BB53" s="574"/>
      <c r="BC53" s="574"/>
      <c r="BD53" s="574"/>
      <c r="BE53" s="574"/>
      <c r="BF53" s="574"/>
    </row>
    <row r="54" spans="1:58">
      <c r="A54" s="565"/>
      <c r="B54" s="565"/>
      <c r="C54" s="565"/>
      <c r="D54" s="565"/>
      <c r="E54" s="565"/>
      <c r="F54" s="565"/>
      <c r="G54" s="565"/>
      <c r="H54" s="565"/>
      <c r="I54" s="565"/>
      <c r="J54" s="565"/>
      <c r="K54" s="565"/>
      <c r="L54" s="565"/>
      <c r="M54" s="565"/>
      <c r="N54" s="565"/>
      <c r="O54" s="565"/>
      <c r="P54" s="565"/>
      <c r="Q54" s="565"/>
      <c r="R54" s="565"/>
      <c r="S54" s="565"/>
      <c r="T54" s="144" t="s">
        <v>168</v>
      </c>
      <c r="U54" s="70" t="s">
        <v>16733</v>
      </c>
      <c r="AB54">
        <f>IF(AE54="IP (In Progress)", COUNTIF($AB$52:AB53, "&lt;&gt;0")+1,0)</f>
        <v>0</v>
      </c>
      <c r="AC54" s="266" t="str">
        <f t="shared" si="51"/>
        <v/>
      </c>
      <c r="AD54" s="266" t="str">
        <f t="shared" si="52"/>
        <v/>
      </c>
      <c r="AE54" s="266" t="str">
        <f t="shared" ref="AE54:AE62" si="53">H12</f>
        <v/>
      </c>
      <c r="AG54" t="str">
        <f>IFERROR(INDEX('USER FORM2'!$C$10:$C$21,MATCH('USER FORM4'!AD54,'USER FORM2'!$H$10:$H$21,0)),"")</f>
        <v/>
      </c>
      <c r="AH54" t="b">
        <f t="shared" ref="AH54:AH73" si="54">IF(AG54="DEC or AEC (CEGEP)",I12,IF(AG54="French Bacc.",I12,IF(AG54="Bachelor",AB12)))</f>
        <v>0</v>
      </c>
      <c r="AI54" t="str">
        <f t="shared" ref="AI54:AI73" si="55">IFERROR(IF(VLOOKUP(AG54,$AL$53:$AM$55,2,FALSE)&gt;AH54,"Y","N"),"")</f>
        <v/>
      </c>
      <c r="AJ54"/>
      <c r="AK54"/>
      <c r="AL54" t="s">
        <v>177</v>
      </c>
      <c r="AM54">
        <v>60</v>
      </c>
      <c r="AX54">
        <f t="array" ref="AX54">1</f>
        <v>1</v>
      </c>
      <c r="AY54" s="565"/>
      <c r="AZ54" s="565"/>
      <c r="BA54" s="565"/>
      <c r="BB54" s="574"/>
      <c r="BC54" s="574"/>
      <c r="BD54" s="574"/>
      <c r="BE54" s="574"/>
      <c r="BF54" s="574"/>
    </row>
    <row r="55" spans="1:58">
      <c r="A55" s="565"/>
      <c r="B55" s="565"/>
      <c r="C55" s="565"/>
      <c r="D55" s="565"/>
      <c r="E55" s="565"/>
      <c r="F55" s="565"/>
      <c r="G55" s="565"/>
      <c r="H55" s="565"/>
      <c r="I55" s="565"/>
      <c r="J55" s="565"/>
      <c r="K55" s="565"/>
      <c r="L55" s="565"/>
      <c r="M55" s="565"/>
      <c r="N55" s="565"/>
      <c r="O55" s="565"/>
      <c r="P55" s="565"/>
      <c r="Q55" s="565"/>
      <c r="R55" s="565"/>
      <c r="S55" s="565"/>
      <c r="T55" s="144"/>
      <c r="U55" s="65" t="str">
        <f ca="1">CONCATENATE("[",$U$50,"]'",$U$54)</f>
        <v>[ACADEMIC_WORKBOOK_MEDDENT_V2.xlsx]'Example3'!B10</v>
      </c>
      <c r="AB55">
        <f>IF(AE55="IP (In Progress)", COUNTIF($AB$52:AB54, "&lt;&gt;0")+1,0)</f>
        <v>0</v>
      </c>
      <c r="AC55" s="266" t="str">
        <f t="shared" si="51"/>
        <v/>
      </c>
      <c r="AD55" s="266" t="str">
        <f t="shared" si="52"/>
        <v/>
      </c>
      <c r="AE55" s="266" t="str">
        <f t="shared" si="53"/>
        <v/>
      </c>
      <c r="AG55" t="str">
        <f>IFERROR(INDEX('USER FORM2'!$C$10:$C$21,MATCH('USER FORM4'!AD55,'USER FORM2'!$H$10:$H$21,0)),"")</f>
        <v/>
      </c>
      <c r="AH55" t="b">
        <f t="shared" si="54"/>
        <v>0</v>
      </c>
      <c r="AI55" t="str">
        <f t="shared" si="55"/>
        <v/>
      </c>
      <c r="AJ55"/>
      <c r="AK55"/>
      <c r="AL55" t="s">
        <v>210</v>
      </c>
      <c r="AM55">
        <v>2</v>
      </c>
      <c r="AX55">
        <f t="array" ref="AX55">1</f>
        <v>1</v>
      </c>
      <c r="AY55" s="565"/>
      <c r="AZ55" s="565"/>
      <c r="BA55" s="565"/>
      <c r="BB55" s="574"/>
      <c r="BC55" s="574"/>
      <c r="BD55" s="574"/>
      <c r="BE55" s="574"/>
      <c r="BF55" s="574"/>
    </row>
    <row r="56" spans="1:58">
      <c r="A56" s="565"/>
      <c r="B56" s="565"/>
      <c r="C56" s="565"/>
      <c r="D56" s="565"/>
      <c r="E56" s="565"/>
      <c r="F56" s="565"/>
      <c r="G56" s="565"/>
      <c r="H56" s="565"/>
      <c r="I56" s="565"/>
      <c r="J56" s="565"/>
      <c r="K56" s="565"/>
      <c r="L56" s="565"/>
      <c r="M56" s="565"/>
      <c r="N56" s="565"/>
      <c r="O56" s="565"/>
      <c r="P56" s="565"/>
      <c r="Q56" s="565"/>
      <c r="R56" s="565"/>
      <c r="S56" s="565"/>
      <c r="T56" s="18"/>
      <c r="U56" s="18"/>
      <c r="V56" s="18"/>
      <c r="W56" s="18"/>
      <c r="AB56">
        <f>IF(AE56="IP (In Progress)", COUNTIF($AB$52:AB55, "&lt;&gt;0")+1,0)</f>
        <v>0</v>
      </c>
      <c r="AC56" s="266" t="str">
        <f t="shared" si="51"/>
        <v/>
      </c>
      <c r="AD56" s="266" t="str">
        <f t="shared" si="52"/>
        <v/>
      </c>
      <c r="AE56" s="266" t="str">
        <f t="shared" si="53"/>
        <v/>
      </c>
      <c r="AG56" t="str">
        <f>IFERROR(INDEX('USER FORM2'!$C$10:$C$21,MATCH('USER FORM4'!AD56,'USER FORM2'!$H$10:$H$21,0)),"")</f>
        <v/>
      </c>
      <c r="AH56" t="b">
        <f t="shared" si="54"/>
        <v>0</v>
      </c>
      <c r="AI56" t="str">
        <f t="shared" si="55"/>
        <v/>
      </c>
      <c r="AJ56"/>
      <c r="AK56"/>
      <c r="AL56"/>
      <c r="AX56">
        <f t="array" ref="AX56">1</f>
        <v>1</v>
      </c>
      <c r="AY56" s="565"/>
      <c r="AZ56" s="565"/>
      <c r="BA56" s="565"/>
      <c r="BB56" s="574"/>
      <c r="BC56" s="574"/>
      <c r="BD56" s="574"/>
      <c r="BE56" s="574"/>
      <c r="BF56" s="574"/>
    </row>
    <row r="57" spans="1:58">
      <c r="A57" s="565"/>
      <c r="B57" s="565"/>
      <c r="C57" s="565"/>
      <c r="D57" s="565"/>
      <c r="E57" s="565"/>
      <c r="F57" s="565"/>
      <c r="G57" s="565"/>
      <c r="H57" s="565"/>
      <c r="I57" s="565"/>
      <c r="J57" s="565"/>
      <c r="K57" s="565"/>
      <c r="L57" s="565"/>
      <c r="M57" s="565"/>
      <c r="N57" s="565"/>
      <c r="O57" s="565"/>
      <c r="P57" s="565"/>
      <c r="Q57" s="565"/>
      <c r="R57" s="565"/>
      <c r="S57" s="565"/>
      <c r="T57" s="147" t="s">
        <v>16140</v>
      </c>
      <c r="U57" s="147"/>
      <c r="V57" s="18"/>
      <c r="W57" s="18"/>
      <c r="X57" s="18"/>
      <c r="Y57" s="18"/>
      <c r="Z57" s="18"/>
      <c r="AA57" s="18"/>
      <c r="AB57">
        <f>IF(AE57="IP (In Progress)", COUNTIF($AB$52:AB56, "&lt;&gt;0")+1,0)</f>
        <v>0</v>
      </c>
      <c r="AC57" s="266" t="str">
        <f t="shared" si="51"/>
        <v/>
      </c>
      <c r="AD57" s="266" t="str">
        <f t="shared" si="52"/>
        <v/>
      </c>
      <c r="AE57" s="266" t="str">
        <f t="shared" si="53"/>
        <v/>
      </c>
      <c r="AF57" s="18"/>
      <c r="AG57" t="str">
        <f>IFERROR(INDEX('USER FORM2'!$C$10:$C$21,MATCH('USER FORM4'!AD57,'USER FORM2'!$H$10:$H$21,0)),"")</f>
        <v/>
      </c>
      <c r="AH57" t="b">
        <f t="shared" si="54"/>
        <v>0</v>
      </c>
      <c r="AI57" t="str">
        <f t="shared" si="55"/>
        <v/>
      </c>
      <c r="AJ57"/>
      <c r="AK57"/>
      <c r="AL57"/>
      <c r="AX57">
        <f t="array" ref="AX57">1</f>
        <v>1</v>
      </c>
      <c r="AY57" s="565"/>
      <c r="AZ57" s="565"/>
      <c r="BA57" s="565"/>
      <c r="BB57" s="574"/>
      <c r="BC57" s="574"/>
      <c r="BD57" s="574"/>
      <c r="BE57" s="574"/>
      <c r="BF57" s="574"/>
    </row>
    <row r="58" spans="1:58">
      <c r="A58" s="565"/>
      <c r="B58" s="565"/>
      <c r="C58" s="565"/>
      <c r="D58" s="565"/>
      <c r="E58" s="565"/>
      <c r="F58" s="565"/>
      <c r="G58" s="565"/>
      <c r="H58" s="565"/>
      <c r="I58" s="565"/>
      <c r="J58" s="565"/>
      <c r="K58" s="565"/>
      <c r="L58" s="565"/>
      <c r="M58" s="565"/>
      <c r="N58" s="565"/>
      <c r="O58" s="565"/>
      <c r="P58" s="565"/>
      <c r="Q58" s="565"/>
      <c r="R58" s="565"/>
      <c r="S58" s="565"/>
      <c r="T58" s="144" t="s">
        <v>16141</v>
      </c>
      <c r="U58" s="65" t="s">
        <v>16283</v>
      </c>
      <c r="V58" s="18"/>
      <c r="W58" s="18"/>
      <c r="X58" s="18"/>
      <c r="Y58" s="18"/>
      <c r="Z58" s="18"/>
      <c r="AA58" s="18"/>
      <c r="AB58">
        <f>IF(AE58="IP (In Progress)", COUNTIF($AB$52:AB57, "&lt;&gt;0")+1,0)</f>
        <v>0</v>
      </c>
      <c r="AC58" s="266" t="str">
        <f t="shared" si="51"/>
        <v/>
      </c>
      <c r="AD58" s="266" t="str">
        <f t="shared" si="52"/>
        <v/>
      </c>
      <c r="AE58" s="266" t="str">
        <f t="shared" si="53"/>
        <v/>
      </c>
      <c r="AF58" s="18"/>
      <c r="AG58" t="str">
        <f>IFERROR(INDEX('USER FORM2'!$C$10:$C$21,MATCH('USER FORM4'!AD58,'USER FORM2'!$H$10:$H$21,0)),"")</f>
        <v/>
      </c>
      <c r="AH58" t="b">
        <f t="shared" si="54"/>
        <v>0</v>
      </c>
      <c r="AI58" t="str">
        <f t="shared" si="55"/>
        <v/>
      </c>
      <c r="AJ58" s="104"/>
      <c r="AK58" s="104"/>
      <c r="AL58" s="104"/>
      <c r="AX58">
        <f t="array" ref="AX58">1</f>
        <v>1</v>
      </c>
      <c r="AY58" s="565"/>
      <c r="AZ58" s="565"/>
      <c r="BA58" s="565"/>
      <c r="BB58" s="574"/>
      <c r="BC58" s="574"/>
      <c r="BD58" s="574"/>
      <c r="BE58" s="574"/>
      <c r="BF58" s="574"/>
    </row>
    <row r="59" spans="1:58">
      <c r="A59" s="565"/>
      <c r="B59" s="565"/>
      <c r="C59" s="565"/>
      <c r="D59" s="565"/>
      <c r="E59" s="565"/>
      <c r="F59" s="565"/>
      <c r="G59" s="565"/>
      <c r="H59" s="565"/>
      <c r="I59" s="565"/>
      <c r="J59" s="565"/>
      <c r="K59" s="565"/>
      <c r="L59" s="565"/>
      <c r="M59" s="565"/>
      <c r="N59" s="565"/>
      <c r="O59" s="565"/>
      <c r="P59" s="565"/>
      <c r="Q59" s="565"/>
      <c r="R59" s="565"/>
      <c r="S59" s="565"/>
      <c r="T59" s="144" t="s">
        <v>16142</v>
      </c>
      <c r="U59" s="65" t="s">
        <v>16152</v>
      </c>
      <c r="V59" s="18"/>
      <c r="W59" s="18"/>
      <c r="X59" s="18"/>
      <c r="Y59" s="18"/>
      <c r="Z59" s="18"/>
      <c r="AA59" s="18"/>
      <c r="AB59">
        <f>IF(AE59="IP (In Progress)", COUNTIF($AB$52:AB58, "&lt;&gt;0")+1,0)</f>
        <v>0</v>
      </c>
      <c r="AC59" s="266" t="str">
        <f t="shared" si="51"/>
        <v/>
      </c>
      <c r="AD59" s="266" t="str">
        <f t="shared" si="52"/>
        <v/>
      </c>
      <c r="AE59" s="266" t="str">
        <f t="shared" si="53"/>
        <v/>
      </c>
      <c r="AF59" s="18"/>
      <c r="AG59" t="str">
        <f>IFERROR(INDEX('USER FORM2'!$C$10:$C$21,MATCH('USER FORM4'!AD59,'USER FORM2'!$H$10:$H$21,0)),"")</f>
        <v/>
      </c>
      <c r="AH59" t="b">
        <f t="shared" si="54"/>
        <v>0</v>
      </c>
      <c r="AI59" t="str">
        <f t="shared" si="55"/>
        <v/>
      </c>
      <c r="AJ59" s="104"/>
      <c r="AK59" s="104"/>
      <c r="AL59" s="104"/>
      <c r="AX59">
        <f t="array" ref="AX59">1</f>
        <v>1</v>
      </c>
      <c r="AY59" s="565"/>
      <c r="AZ59" s="565"/>
      <c r="BA59" s="565"/>
      <c r="BB59" s="574"/>
      <c r="BC59" s="574"/>
      <c r="BD59" s="574"/>
      <c r="BE59" s="574"/>
      <c r="BF59" s="574"/>
    </row>
    <row r="60" spans="1:58" ht="27.95" customHeight="1">
      <c r="A60" s="565"/>
      <c r="B60" s="565"/>
      <c r="C60" s="565"/>
      <c r="D60" s="565"/>
      <c r="E60" s="565"/>
      <c r="F60" s="565"/>
      <c r="G60" s="565"/>
      <c r="H60" s="565"/>
      <c r="I60" s="565"/>
      <c r="J60" s="565"/>
      <c r="K60" s="565"/>
      <c r="L60" s="565"/>
      <c r="M60" s="565"/>
      <c r="N60" s="565"/>
      <c r="O60" s="565"/>
      <c r="P60" s="565"/>
      <c r="Q60" s="565"/>
      <c r="R60" s="565"/>
      <c r="S60" s="565"/>
      <c r="T60" s="144" t="s">
        <v>16143</v>
      </c>
      <c r="U60" s="65" t="s">
        <v>16732</v>
      </c>
      <c r="V60" s="18"/>
      <c r="W60" s="18"/>
      <c r="X60" s="18"/>
      <c r="Y60" s="18"/>
      <c r="Z60" s="18"/>
      <c r="AA60" s="18"/>
      <c r="AB60">
        <f>IF(AE60="IP (In Progress)", COUNTIF($AB$52:AB59, "&lt;&gt;0")+1,0)</f>
        <v>0</v>
      </c>
      <c r="AC60" s="266" t="str">
        <f t="shared" si="51"/>
        <v/>
      </c>
      <c r="AD60" s="266" t="str">
        <f t="shared" si="52"/>
        <v/>
      </c>
      <c r="AE60" s="266" t="str">
        <f t="shared" si="53"/>
        <v/>
      </c>
      <c r="AF60" s="18"/>
      <c r="AG60" t="str">
        <f>IFERROR(INDEX('USER FORM2'!$C$10:$C$21,MATCH('USER FORM4'!AD60,'USER FORM2'!$H$10:$H$21,0)),"")</f>
        <v/>
      </c>
      <c r="AH60" t="b">
        <f t="shared" si="54"/>
        <v>0</v>
      </c>
      <c r="AI60" t="str">
        <f t="shared" si="55"/>
        <v/>
      </c>
      <c r="AJ60" s="104"/>
      <c r="AK60" s="104"/>
      <c r="AL60" s="104"/>
      <c r="AX60">
        <f t="array" ref="AX60">1</f>
        <v>1</v>
      </c>
      <c r="AY60" s="565"/>
      <c r="AZ60" s="565"/>
      <c r="BA60" s="565"/>
      <c r="BB60" s="574"/>
      <c r="BC60" s="574"/>
      <c r="BD60" s="574"/>
      <c r="BE60" s="574"/>
      <c r="BF60" s="574"/>
    </row>
    <row r="61" spans="1:58">
      <c r="A61" s="565"/>
      <c r="B61" s="565"/>
      <c r="C61" s="565"/>
      <c r="D61" s="565"/>
      <c r="E61" s="565"/>
      <c r="F61" s="565"/>
      <c r="G61" s="565"/>
      <c r="H61" s="565"/>
      <c r="I61" s="565"/>
      <c r="J61" s="565"/>
      <c r="K61" s="565"/>
      <c r="L61" s="565"/>
      <c r="M61" s="565"/>
      <c r="N61" s="565"/>
      <c r="O61" s="565"/>
      <c r="P61" s="565"/>
      <c r="Q61" s="565"/>
      <c r="R61" s="565"/>
      <c r="S61" s="565"/>
      <c r="T61" s="18"/>
      <c r="U61" s="18"/>
      <c r="V61" s="18"/>
      <c r="W61" s="18"/>
      <c r="X61" s="18"/>
      <c r="Y61" s="18"/>
      <c r="Z61" s="18"/>
      <c r="AA61" s="18"/>
      <c r="AB61">
        <f>IF(AE61="IP (In Progress)", COUNTIF($AB$52:AB60, "&lt;&gt;0")+1,0)</f>
        <v>0</v>
      </c>
      <c r="AC61" s="266" t="str">
        <f t="shared" si="51"/>
        <v/>
      </c>
      <c r="AD61" s="266" t="str">
        <f t="shared" si="52"/>
        <v/>
      </c>
      <c r="AE61" s="266" t="str">
        <f t="shared" si="53"/>
        <v/>
      </c>
      <c r="AF61" s="18"/>
      <c r="AG61" t="str">
        <f>IFERROR(INDEX('USER FORM2'!$C$10:$C$21,MATCH('USER FORM4'!AD61,'USER FORM2'!$H$10:$H$21,0)),"")</f>
        <v/>
      </c>
      <c r="AH61" t="b">
        <f t="shared" si="54"/>
        <v>0</v>
      </c>
      <c r="AI61" t="str">
        <f t="shared" si="55"/>
        <v/>
      </c>
      <c r="AJ61" s="104"/>
      <c r="AK61" s="104"/>
      <c r="AL61" s="104"/>
      <c r="AX61">
        <f t="array" ref="AX61">1</f>
        <v>1</v>
      </c>
      <c r="AY61" s="565"/>
      <c r="AZ61" s="565"/>
      <c r="BA61" s="565"/>
      <c r="BB61" s="574"/>
      <c r="BC61" s="574"/>
      <c r="BD61" s="574"/>
      <c r="BE61" s="574"/>
      <c r="BF61" s="574"/>
    </row>
    <row r="62" spans="1:58">
      <c r="A62" s="389"/>
      <c r="B62" s="389"/>
      <c r="C62" s="389"/>
      <c r="D62" s="389" t="s">
        <v>16485</v>
      </c>
      <c r="E62" s="389" t="s">
        <v>16485</v>
      </c>
      <c r="F62" s="389" t="s">
        <v>16485</v>
      </c>
      <c r="G62" s="389" t="s">
        <v>16485</v>
      </c>
      <c r="H62" s="389" t="s">
        <v>16485</v>
      </c>
      <c r="I62" s="389" t="s">
        <v>16485</v>
      </c>
      <c r="J62" s="389" t="s">
        <v>16485</v>
      </c>
      <c r="K62" s="389" t="s">
        <v>16485</v>
      </c>
      <c r="L62" s="389" t="s">
        <v>16485</v>
      </c>
      <c r="M62" s="389" t="s">
        <v>16485</v>
      </c>
      <c r="N62" s="389" t="s">
        <v>16485</v>
      </c>
      <c r="O62" s="389"/>
      <c r="P62" s="389"/>
      <c r="Q62" s="389"/>
      <c r="R62" s="389"/>
      <c r="AB62">
        <f>IF(AE62="IP (In Progress)", COUNTIF($AB$52:AB61, "&lt;&gt;0")+1,0)</f>
        <v>0</v>
      </c>
      <c r="AC62" s="266" t="str">
        <f t="shared" si="51"/>
        <v/>
      </c>
      <c r="AD62" s="266" t="str">
        <f t="shared" si="52"/>
        <v/>
      </c>
      <c r="AE62" s="266" t="str">
        <f t="shared" si="53"/>
        <v/>
      </c>
      <c r="AG62" t="str">
        <f>IFERROR(INDEX('USER FORM2'!$C$10:$C$21,MATCH('USER FORM4'!AD62,'USER FORM2'!$H$10:$H$21,0)),"")</f>
        <v/>
      </c>
      <c r="AH62" t="b">
        <f t="shared" si="54"/>
        <v>0</v>
      </c>
      <c r="AI62" t="str">
        <f t="shared" si="55"/>
        <v/>
      </c>
      <c r="AJ62" s="104"/>
      <c r="AK62" s="104"/>
      <c r="AL62" s="104"/>
      <c r="AX62">
        <f t="array" ref="AX62">1</f>
        <v>1</v>
      </c>
      <c r="AY62" s="574"/>
      <c r="AZ62" s="574"/>
      <c r="BA62" s="574"/>
      <c r="BB62" s="574"/>
      <c r="BC62" s="574"/>
      <c r="BD62" s="574"/>
      <c r="BE62" s="574"/>
      <c r="BF62" s="574"/>
    </row>
    <row r="63" spans="1:58">
      <c r="A63" s="389"/>
      <c r="B63" s="389"/>
      <c r="C63" s="389"/>
      <c r="D63" s="389"/>
      <c r="E63" s="389"/>
      <c r="F63" s="389"/>
      <c r="G63" s="389"/>
      <c r="H63" s="389"/>
      <c r="I63" s="389"/>
      <c r="J63" s="389"/>
      <c r="K63" s="389"/>
      <c r="L63" s="389"/>
      <c r="M63" s="389"/>
      <c r="N63" s="389"/>
      <c r="O63" s="389"/>
      <c r="P63" s="389"/>
      <c r="Q63" s="389"/>
      <c r="R63" s="389"/>
      <c r="AB63">
        <f>IF(AE63="IP (In Progress)", COUNTIF($AB$52:AB62, "&lt;&gt;0")+1,0)</f>
        <v>0</v>
      </c>
      <c r="AC63"/>
      <c r="AD63"/>
      <c r="AE63"/>
      <c r="AG63" t="str">
        <f>IFERROR(INDEX('USER FORM2'!$C$10:$C$21,MATCH('USER FORM4'!AD63,'USER FORM2'!$H$10:$H$21,0)),"")</f>
        <v/>
      </c>
      <c r="AH63" t="b">
        <f t="shared" si="54"/>
        <v>0</v>
      </c>
      <c r="AI63" t="str">
        <f t="shared" si="55"/>
        <v/>
      </c>
      <c r="AX63">
        <f t="array" ref="AX63">1</f>
        <v>1</v>
      </c>
      <c r="AY63" s="574"/>
      <c r="AZ63" s="574"/>
      <c r="BA63" s="574"/>
      <c r="BB63" s="574"/>
      <c r="BC63" s="574"/>
      <c r="BD63" s="574"/>
      <c r="BE63" s="574"/>
      <c r="BF63" s="574"/>
    </row>
    <row r="64" spans="1:58">
      <c r="A64" s="389"/>
      <c r="B64" s="389"/>
      <c r="C64" s="389"/>
      <c r="D64" s="389"/>
      <c r="E64" s="389"/>
      <c r="F64" s="389"/>
      <c r="G64" s="389"/>
      <c r="H64" s="389"/>
      <c r="I64" s="389"/>
      <c r="J64" s="389"/>
      <c r="K64" s="389"/>
      <c r="L64" s="389"/>
      <c r="M64" s="389"/>
      <c r="N64" s="389"/>
      <c r="O64" s="389"/>
      <c r="P64" s="389"/>
      <c r="Q64" s="389"/>
      <c r="R64" s="389"/>
      <c r="AB64">
        <f>IF(AE64="IP (In Progress)", COUNTIF($AB$52:AB63, "&lt;&gt;0")+1,0)</f>
        <v>0</v>
      </c>
      <c r="AC64" s="266" t="str">
        <f t="shared" ref="AC64:AC73" si="56">G22</f>
        <v/>
      </c>
      <c r="AD64" s="266" t="str">
        <f t="shared" ref="AD64:AD73" si="57">D22</f>
        <v/>
      </c>
      <c r="AE64" s="266" t="str">
        <f t="shared" ref="AE64:AE73" si="58">H22</f>
        <v/>
      </c>
      <c r="AG64" t="str">
        <f>IFERROR(INDEX('USER FORM2'!$C$10:$C$21,MATCH('USER FORM4'!AD64,'USER FORM2'!$H$10:$H$21,0)),"")</f>
        <v/>
      </c>
      <c r="AH64" t="b">
        <f t="shared" si="54"/>
        <v>0</v>
      </c>
      <c r="AI64" t="str">
        <f t="shared" si="55"/>
        <v/>
      </c>
      <c r="AX64">
        <f t="array" ref="AX64">1</f>
        <v>1</v>
      </c>
      <c r="AY64" s="574"/>
      <c r="AZ64" s="574"/>
      <c r="BA64" s="574"/>
      <c r="BB64" s="574"/>
      <c r="BC64" s="574"/>
      <c r="BD64" s="574"/>
      <c r="BE64" s="574"/>
      <c r="BF64" s="574"/>
    </row>
    <row r="65" spans="1:58">
      <c r="A65" s="389"/>
      <c r="B65" s="389"/>
      <c r="C65" s="389"/>
      <c r="D65" s="389"/>
      <c r="E65" s="389"/>
      <c r="F65" s="389"/>
      <c r="G65" s="389"/>
      <c r="H65" s="389"/>
      <c r="I65" s="389"/>
      <c r="J65" s="389"/>
      <c r="K65" s="389"/>
      <c r="L65" s="389"/>
      <c r="M65" s="389"/>
      <c r="N65" s="389"/>
      <c r="O65" s="389"/>
      <c r="P65" s="389"/>
      <c r="Q65" s="389"/>
      <c r="R65" s="389"/>
      <c r="AB65">
        <f>IF(AE65="IP (In Progress)", COUNTIF($AB$52:AB64, "&lt;&gt;0")+1,0)</f>
        <v>0</v>
      </c>
      <c r="AC65" s="266" t="str">
        <f t="shared" si="56"/>
        <v/>
      </c>
      <c r="AD65" s="266" t="str">
        <f t="shared" si="57"/>
        <v/>
      </c>
      <c r="AE65" s="266" t="str">
        <f t="shared" si="58"/>
        <v/>
      </c>
      <c r="AG65" t="str">
        <f>IFERROR(INDEX('USER FORM2'!$C$10:$C$21,MATCH('USER FORM4'!AD65,'USER FORM2'!$H$10:$H$21,0)),"")</f>
        <v/>
      </c>
      <c r="AH65" t="b">
        <f t="shared" si="54"/>
        <v>0</v>
      </c>
      <c r="AI65" t="str">
        <f t="shared" si="55"/>
        <v/>
      </c>
      <c r="AX65">
        <f t="array" ref="AX65">1</f>
        <v>1</v>
      </c>
      <c r="AY65" s="574"/>
      <c r="AZ65" s="574"/>
      <c r="BA65" s="574"/>
      <c r="BB65" s="574"/>
      <c r="BC65" s="574"/>
      <c r="BD65" s="574"/>
      <c r="BE65" s="574"/>
      <c r="BF65" s="574"/>
    </row>
    <row r="66" spans="1:58">
      <c r="A66" s="389"/>
      <c r="B66" s="389"/>
      <c r="C66" s="389"/>
      <c r="D66" s="389"/>
      <c r="E66" s="389"/>
      <c r="F66" s="389"/>
      <c r="G66" s="389"/>
      <c r="H66" s="389"/>
      <c r="I66" s="389"/>
      <c r="J66" s="389"/>
      <c r="K66" s="389"/>
      <c r="L66" s="389"/>
      <c r="M66" s="389"/>
      <c r="N66" s="389"/>
      <c r="O66" s="389"/>
      <c r="P66" s="389"/>
      <c r="Q66" s="389"/>
      <c r="R66" s="389"/>
      <c r="AB66">
        <f>IF(AE66="IP (In Progress)", COUNTIF($AB$52:AB65, "&lt;&gt;0")+1,0)</f>
        <v>0</v>
      </c>
      <c r="AC66" s="266" t="str">
        <f t="shared" si="56"/>
        <v/>
      </c>
      <c r="AD66" s="266" t="str">
        <f t="shared" si="57"/>
        <v/>
      </c>
      <c r="AE66" s="266" t="str">
        <f t="shared" si="58"/>
        <v/>
      </c>
      <c r="AG66" t="str">
        <f>IFERROR(INDEX('USER FORM2'!$C$10:$C$21,MATCH('USER FORM4'!AD66,'USER FORM2'!$H$10:$H$21,0)),"")</f>
        <v/>
      </c>
      <c r="AH66" t="b">
        <f t="shared" si="54"/>
        <v>0</v>
      </c>
      <c r="AI66" t="str">
        <f t="shared" si="55"/>
        <v/>
      </c>
      <c r="AX66">
        <f t="array" ref="AX66">1</f>
        <v>1</v>
      </c>
      <c r="AY66" s="574"/>
      <c r="AZ66" s="574"/>
      <c r="BA66" s="574"/>
      <c r="BB66" s="574"/>
      <c r="BC66" s="574"/>
      <c r="BD66" s="574"/>
      <c r="BE66" s="574"/>
      <c r="BF66" s="574"/>
    </row>
    <row r="67" spans="1:58">
      <c r="A67" s="389"/>
      <c r="B67" s="389"/>
      <c r="C67" s="389"/>
      <c r="D67" s="389"/>
      <c r="E67" s="389"/>
      <c r="F67" s="389"/>
      <c r="G67" s="389"/>
      <c r="H67" s="389"/>
      <c r="I67" s="389"/>
      <c r="J67" s="389"/>
      <c r="K67" s="389"/>
      <c r="L67" s="389"/>
      <c r="M67" s="389"/>
      <c r="N67" s="389"/>
      <c r="O67" s="389"/>
      <c r="P67" s="389"/>
      <c r="Q67" s="389"/>
      <c r="R67" s="389"/>
      <c r="AB67">
        <f>IF(AE67="IP (In Progress)", COUNTIF($AB$52:AB66, "&lt;&gt;0")+1,0)</f>
        <v>0</v>
      </c>
      <c r="AC67" s="266" t="str">
        <f t="shared" si="56"/>
        <v/>
      </c>
      <c r="AD67" s="266" t="str">
        <f t="shared" si="57"/>
        <v/>
      </c>
      <c r="AE67" s="266" t="str">
        <f t="shared" si="58"/>
        <v/>
      </c>
      <c r="AG67" t="str">
        <f>IFERROR(INDEX('USER FORM2'!$C$10:$C$21,MATCH('USER FORM4'!AD67,'USER FORM2'!$H$10:$H$21,0)),"")</f>
        <v/>
      </c>
      <c r="AH67" t="b">
        <f t="shared" si="54"/>
        <v>0</v>
      </c>
      <c r="AI67" t="str">
        <f t="shared" si="55"/>
        <v/>
      </c>
      <c r="AX67">
        <f t="array" ref="AX67">1</f>
        <v>1</v>
      </c>
      <c r="AY67" s="574"/>
      <c r="AZ67" s="574"/>
      <c r="BA67" s="574"/>
      <c r="BB67" s="574"/>
      <c r="BC67" s="574"/>
      <c r="BD67" s="574"/>
      <c r="BE67" s="574"/>
      <c r="BF67" s="574"/>
    </row>
    <row r="68" spans="1:58">
      <c r="A68" s="389"/>
      <c r="B68" s="389"/>
      <c r="C68" s="389"/>
      <c r="D68" s="389"/>
      <c r="E68" s="389"/>
      <c r="F68" s="389"/>
      <c r="G68" s="389"/>
      <c r="H68" s="389"/>
      <c r="I68" s="389"/>
      <c r="J68" s="389"/>
      <c r="K68" s="389"/>
      <c r="L68" s="389"/>
      <c r="M68" s="389"/>
      <c r="N68" s="389"/>
      <c r="O68" s="389"/>
      <c r="P68" s="389"/>
      <c r="Q68" s="389"/>
      <c r="R68" s="389"/>
      <c r="AB68">
        <f>IF(AE68="IP (In Progress)", COUNTIF($AB$52:AB67, "&lt;&gt;0")+1,0)</f>
        <v>0</v>
      </c>
      <c r="AC68" s="266" t="str">
        <f t="shared" si="56"/>
        <v/>
      </c>
      <c r="AD68" s="266" t="str">
        <f t="shared" si="57"/>
        <v/>
      </c>
      <c r="AE68" s="266" t="str">
        <f t="shared" si="58"/>
        <v/>
      </c>
      <c r="AG68" t="str">
        <f>IFERROR(INDEX('USER FORM2'!$C$10:$C$21,MATCH('USER FORM4'!AD68,'USER FORM2'!$H$10:$H$21,0)),"")</f>
        <v/>
      </c>
      <c r="AH68" t="b">
        <f t="shared" si="54"/>
        <v>0</v>
      </c>
      <c r="AI68" t="str">
        <f t="shared" si="55"/>
        <v/>
      </c>
      <c r="AX68">
        <f t="array" ref="AX68">1</f>
        <v>1</v>
      </c>
      <c r="AY68" s="574"/>
      <c r="AZ68" s="574"/>
      <c r="BA68" s="574"/>
      <c r="BB68" s="574"/>
      <c r="BC68" s="574"/>
      <c r="BD68" s="574"/>
      <c r="BE68" s="574"/>
      <c r="BF68" s="574"/>
    </row>
    <row r="69" spans="1:58">
      <c r="A69" s="389"/>
      <c r="B69" s="389"/>
      <c r="C69" s="389"/>
      <c r="D69" s="389"/>
      <c r="E69" s="389"/>
      <c r="F69" s="389"/>
      <c r="G69" s="389"/>
      <c r="H69" s="389"/>
      <c r="I69" s="389"/>
      <c r="J69" s="389"/>
      <c r="K69" s="389"/>
      <c r="L69" s="389"/>
      <c r="M69" s="389"/>
      <c r="N69" s="389"/>
      <c r="O69" s="389"/>
      <c r="P69" s="389"/>
      <c r="Q69" s="389"/>
      <c r="R69" s="389"/>
      <c r="AB69">
        <f>IF(AE69="IP (In Progress)", COUNTIF($AB$52:AB68, "&lt;&gt;0")+1,0)</f>
        <v>0</v>
      </c>
      <c r="AC69" s="266" t="str">
        <f t="shared" si="56"/>
        <v/>
      </c>
      <c r="AD69" s="266" t="str">
        <f t="shared" si="57"/>
        <v/>
      </c>
      <c r="AE69" s="266" t="str">
        <f t="shared" si="58"/>
        <v/>
      </c>
      <c r="AG69" t="str">
        <f>IFERROR(INDEX('USER FORM2'!$C$10:$C$21,MATCH('USER FORM4'!AD69,'USER FORM2'!$H$10:$H$21,0)),"")</f>
        <v/>
      </c>
      <c r="AH69" t="b">
        <f t="shared" si="54"/>
        <v>0</v>
      </c>
      <c r="AI69" t="str">
        <f t="shared" si="55"/>
        <v/>
      </c>
      <c r="AX69">
        <f t="array" ref="AX69">1</f>
        <v>1</v>
      </c>
      <c r="AY69" s="574"/>
      <c r="AZ69" s="574"/>
      <c r="BA69" s="574"/>
      <c r="BB69" s="574"/>
      <c r="BC69" s="574"/>
      <c r="BD69" s="574"/>
      <c r="BE69" s="574"/>
      <c r="BF69" s="574"/>
    </row>
    <row r="70" spans="1:58">
      <c r="A70" s="389"/>
      <c r="B70" s="389"/>
      <c r="C70" s="389"/>
      <c r="D70" s="389"/>
      <c r="E70" s="389"/>
      <c r="F70" s="389"/>
      <c r="G70" s="389"/>
      <c r="H70" s="389"/>
      <c r="I70" s="389"/>
      <c r="J70" s="389"/>
      <c r="K70" s="389"/>
      <c r="L70" s="389"/>
      <c r="M70" s="389"/>
      <c r="N70" s="389"/>
      <c r="O70" s="389"/>
      <c r="P70" s="389"/>
      <c r="Q70" s="389"/>
      <c r="R70" s="389"/>
      <c r="AB70">
        <f>IF(AE70="IP (In Progress)", COUNTIF($AB$52:AB69, "&lt;&gt;0")+1,0)</f>
        <v>0</v>
      </c>
      <c r="AC70" s="266" t="str">
        <f t="shared" si="56"/>
        <v/>
      </c>
      <c r="AD70" s="266" t="str">
        <f t="shared" si="57"/>
        <v/>
      </c>
      <c r="AE70" s="266" t="str">
        <f t="shared" si="58"/>
        <v/>
      </c>
      <c r="AG70" t="str">
        <f>IFERROR(INDEX('USER FORM2'!$C$10:$C$21,MATCH('USER FORM4'!AD70,'USER FORM2'!$H$10:$H$21,0)),"")</f>
        <v/>
      </c>
      <c r="AH70" t="b">
        <f t="shared" si="54"/>
        <v>0</v>
      </c>
      <c r="AI70" t="str">
        <f t="shared" si="55"/>
        <v/>
      </c>
      <c r="AX70">
        <f t="array" ref="AX70">1</f>
        <v>1</v>
      </c>
      <c r="AY70" s="574"/>
      <c r="AZ70" s="574"/>
      <c r="BA70" s="574"/>
      <c r="BB70" s="574"/>
      <c r="BC70" s="574"/>
      <c r="BD70" s="574"/>
      <c r="BE70" s="574"/>
      <c r="BF70" s="574"/>
    </row>
    <row r="71" spans="1:58">
      <c r="A71" s="389"/>
      <c r="B71" s="389"/>
      <c r="C71" s="389"/>
      <c r="D71" s="389"/>
      <c r="E71" s="389"/>
      <c r="F71" s="389"/>
      <c r="G71" s="389"/>
      <c r="H71" s="389"/>
      <c r="I71" s="389"/>
      <c r="J71" s="389"/>
      <c r="K71" s="389"/>
      <c r="L71" s="389"/>
      <c r="M71" s="389"/>
      <c r="N71" s="389"/>
      <c r="O71" s="389"/>
      <c r="P71" s="389"/>
      <c r="Q71" s="389"/>
      <c r="R71" s="389"/>
      <c r="AB71">
        <f>IF(AE71="IP (In Progress)", COUNTIF($AB$52:AB70, "&lt;&gt;0")+1,0)</f>
        <v>0</v>
      </c>
      <c r="AC71" s="266" t="str">
        <f t="shared" si="56"/>
        <v/>
      </c>
      <c r="AD71" s="266" t="str">
        <f t="shared" si="57"/>
        <v/>
      </c>
      <c r="AE71" s="266" t="str">
        <f t="shared" si="58"/>
        <v/>
      </c>
      <c r="AG71" t="str">
        <f>IFERROR(INDEX('USER FORM2'!$C$10:$C$21,MATCH('USER FORM4'!AD71,'USER FORM2'!$H$10:$H$21,0)),"")</f>
        <v/>
      </c>
      <c r="AH71" t="b">
        <f t="shared" si="54"/>
        <v>0</v>
      </c>
      <c r="AI71" t="str">
        <f t="shared" si="55"/>
        <v/>
      </c>
      <c r="AX71">
        <f t="array" ref="AX71">1</f>
        <v>1</v>
      </c>
      <c r="AY71" s="574"/>
      <c r="AZ71" s="574"/>
      <c r="BA71" s="574"/>
      <c r="BB71" s="574"/>
      <c r="BC71" s="574"/>
      <c r="BD71" s="574"/>
      <c r="BE71" s="574"/>
      <c r="BF71" s="574"/>
    </row>
    <row r="72" spans="1:58">
      <c r="A72" s="389"/>
      <c r="B72" s="389"/>
      <c r="C72" s="389"/>
      <c r="D72" s="389"/>
      <c r="E72" s="389"/>
      <c r="F72" s="389"/>
      <c r="G72" s="389"/>
      <c r="H72" s="389"/>
      <c r="I72" s="389"/>
      <c r="J72" s="389"/>
      <c r="K72" s="389"/>
      <c r="L72" s="389"/>
      <c r="M72" s="389"/>
      <c r="N72" s="389"/>
      <c r="O72" s="389"/>
      <c r="P72" s="389"/>
      <c r="Q72" s="389"/>
      <c r="R72" s="389"/>
      <c r="AB72">
        <f>IF(AE72="IP (In Progress)", COUNTIF($AB$52:AB71, "&lt;&gt;0")+1,0)</f>
        <v>0</v>
      </c>
      <c r="AC72" s="266" t="str">
        <f t="shared" si="56"/>
        <v/>
      </c>
      <c r="AD72" s="266" t="str">
        <f t="shared" si="57"/>
        <v/>
      </c>
      <c r="AE72" s="266" t="str">
        <f t="shared" si="58"/>
        <v/>
      </c>
      <c r="AG72" t="str">
        <f>IFERROR(INDEX('USER FORM2'!$C$10:$C$21,MATCH('USER FORM4'!AD72,'USER FORM2'!$H$10:$H$21,0)),"")</f>
        <v/>
      </c>
      <c r="AH72" t="b">
        <f t="shared" si="54"/>
        <v>0</v>
      </c>
      <c r="AI72" t="str">
        <f t="shared" si="55"/>
        <v/>
      </c>
      <c r="AX72">
        <f t="array" ref="AX72">1</f>
        <v>1</v>
      </c>
      <c r="AY72" s="574"/>
      <c r="AZ72" s="574"/>
      <c r="BA72" s="574"/>
      <c r="BB72" s="574"/>
      <c r="BC72" s="574"/>
      <c r="BD72" s="574"/>
      <c r="BE72" s="574"/>
      <c r="BF72" s="574"/>
    </row>
    <row r="73" spans="1:58">
      <c r="A73" s="389"/>
      <c r="B73" s="389"/>
      <c r="C73" s="389"/>
      <c r="D73" s="389"/>
      <c r="E73" s="389"/>
      <c r="F73" s="389"/>
      <c r="G73" s="389"/>
      <c r="H73" s="389"/>
      <c r="I73" s="389"/>
      <c r="J73" s="389"/>
      <c r="K73" s="389"/>
      <c r="L73" s="389"/>
      <c r="M73" s="389"/>
      <c r="N73" s="389"/>
      <c r="O73" s="389"/>
      <c r="P73" s="389"/>
      <c r="Q73" s="389"/>
      <c r="R73" s="389"/>
      <c r="AB73">
        <f>IF(AE73="IP (In Progress)", COUNTIF($AB$52:AB72, "&lt;&gt;0")+1,0)</f>
        <v>0</v>
      </c>
      <c r="AC73" s="266" t="str">
        <f t="shared" si="56"/>
        <v/>
      </c>
      <c r="AD73" s="266" t="str">
        <f t="shared" si="57"/>
        <v/>
      </c>
      <c r="AE73" s="266" t="str">
        <f t="shared" si="58"/>
        <v/>
      </c>
      <c r="AG73" t="str">
        <f>IFERROR(INDEX('USER FORM2'!$C$10:$C$21,MATCH('USER FORM4'!AD73,'USER FORM2'!$H$10:$H$21,0)),"")</f>
        <v/>
      </c>
      <c r="AH73" t="b">
        <f t="shared" si="54"/>
        <v>0</v>
      </c>
      <c r="AI73" t="str">
        <f t="shared" si="55"/>
        <v/>
      </c>
      <c r="AX73">
        <f t="array" ref="AX73">1</f>
        <v>1</v>
      </c>
      <c r="AY73" s="574"/>
      <c r="AZ73" s="574"/>
      <c r="BA73" s="574"/>
      <c r="BB73" s="574"/>
      <c r="BC73" s="574"/>
      <c r="BD73" s="574"/>
      <c r="BE73" s="574"/>
      <c r="BF73" s="574"/>
    </row>
    <row r="74" spans="1:58">
      <c r="A74" s="389"/>
      <c r="B74" s="389"/>
      <c r="C74" s="389"/>
      <c r="D74" s="389"/>
      <c r="E74" s="389"/>
      <c r="F74" s="389"/>
      <c r="G74" s="389"/>
      <c r="H74" s="389"/>
      <c r="I74" s="389"/>
      <c r="J74" s="389"/>
      <c r="K74" s="389"/>
      <c r="L74" s="389"/>
      <c r="M74" s="389"/>
      <c r="N74" s="389"/>
      <c r="O74" s="389"/>
      <c r="P74" s="389"/>
      <c r="Q74" s="389"/>
      <c r="R74" s="389"/>
      <c r="AB74">
        <f>IF(AE74="IP (In Progress)", COUNTIF($AB$52:AB73, "&lt;&gt;0")+1,0)</f>
        <v>0</v>
      </c>
      <c r="AC74"/>
      <c r="AD74"/>
      <c r="AE74"/>
      <c r="AX74">
        <f t="array" ref="AX74">1</f>
        <v>1</v>
      </c>
      <c r="AY74" s="574"/>
      <c r="AZ74" s="574"/>
      <c r="BA74" s="574"/>
      <c r="BB74" s="574"/>
      <c r="BC74" s="574"/>
      <c r="BD74" s="574"/>
      <c r="BE74" s="574"/>
      <c r="BF74" s="574"/>
    </row>
    <row r="75" spans="1:58">
      <c r="A75" s="389"/>
      <c r="B75" s="389"/>
      <c r="C75" s="389"/>
      <c r="D75" s="389"/>
      <c r="E75" s="389"/>
      <c r="F75" s="389"/>
      <c r="G75" s="389"/>
      <c r="H75" s="389"/>
      <c r="I75" s="389"/>
      <c r="J75" s="389"/>
      <c r="K75" s="389"/>
      <c r="L75" s="389"/>
      <c r="M75" s="389"/>
      <c r="N75" s="389"/>
      <c r="O75" s="389"/>
      <c r="P75" s="389"/>
      <c r="Q75" s="389"/>
      <c r="R75" s="389"/>
      <c r="AB75" s="14"/>
      <c r="AC75" s="490"/>
      <c r="AD75" s="490"/>
      <c r="AE75" s="490"/>
      <c r="AX75">
        <f t="array" ref="AX75">1</f>
        <v>1</v>
      </c>
      <c r="AY75" s="574"/>
      <c r="AZ75" s="574"/>
      <c r="BA75" s="574"/>
      <c r="BB75" s="574"/>
      <c r="BC75" s="574"/>
      <c r="BD75" s="574"/>
      <c r="BE75" s="574"/>
      <c r="BF75" s="574"/>
    </row>
    <row r="76" spans="1:58">
      <c r="A76" s="389"/>
      <c r="B76" s="389"/>
      <c r="C76" s="389"/>
      <c r="D76" s="389"/>
      <c r="E76" s="389"/>
      <c r="F76" s="389"/>
      <c r="G76" s="389"/>
      <c r="H76" s="389"/>
      <c r="I76" s="389"/>
      <c r="J76" s="389"/>
      <c r="K76" s="389"/>
      <c r="L76" s="389"/>
      <c r="M76" s="389"/>
      <c r="N76" s="389"/>
      <c r="O76" s="389"/>
      <c r="P76" s="389"/>
      <c r="Q76" s="389"/>
      <c r="R76" s="389"/>
      <c r="AB76" s="14"/>
      <c r="AC76" s="490"/>
      <c r="AD76" s="490"/>
      <c r="AE76" s="490"/>
      <c r="AX76">
        <f t="array" ref="AX76">1</f>
        <v>1</v>
      </c>
      <c r="AY76" s="574"/>
      <c r="AZ76" s="574"/>
      <c r="BA76" s="574"/>
      <c r="BB76" s="574"/>
      <c r="BC76" s="574"/>
      <c r="BD76" s="574"/>
      <c r="BE76" s="574"/>
      <c r="BF76" s="574"/>
    </row>
    <row r="77" spans="1:58">
      <c r="A77" s="389"/>
      <c r="B77" s="389"/>
      <c r="C77" s="389"/>
      <c r="D77" s="389"/>
      <c r="E77" s="389"/>
      <c r="F77" s="389"/>
      <c r="G77" s="389"/>
      <c r="H77" s="389"/>
      <c r="I77" s="389"/>
      <c r="J77" s="389"/>
      <c r="K77" s="389"/>
      <c r="L77" s="389"/>
      <c r="M77" s="389"/>
      <c r="N77" s="389"/>
      <c r="O77" s="389"/>
      <c r="P77" s="389"/>
      <c r="Q77" s="389"/>
      <c r="R77" s="389"/>
      <c r="AA77" s="368"/>
      <c r="AB77" s="14"/>
      <c r="AC77" s="490"/>
      <c r="AD77" s="490"/>
      <c r="AE77" s="490"/>
      <c r="AX77">
        <f t="array" ref="AX77">1</f>
        <v>1</v>
      </c>
      <c r="AY77" s="574"/>
      <c r="AZ77" s="574"/>
      <c r="BA77" s="574"/>
      <c r="BB77" s="574"/>
      <c r="BC77" s="574"/>
      <c r="BD77" s="574"/>
      <c r="BE77" s="574"/>
      <c r="BF77" s="574"/>
    </row>
    <row r="78" spans="1:58">
      <c r="A78" s="389"/>
      <c r="B78" s="389"/>
      <c r="C78" s="389"/>
      <c r="D78" s="389"/>
      <c r="E78" s="389"/>
      <c r="F78" s="389"/>
      <c r="G78" s="389"/>
      <c r="H78" s="389"/>
      <c r="I78" s="389"/>
      <c r="J78" s="389"/>
      <c r="K78" s="389"/>
      <c r="L78" s="389"/>
      <c r="M78" s="389"/>
      <c r="N78" s="389"/>
      <c r="O78" s="389"/>
      <c r="P78" s="389"/>
      <c r="Q78" s="389"/>
      <c r="R78" s="389"/>
      <c r="AA78" s="368"/>
      <c r="AB78" s="14"/>
      <c r="AC78" s="490"/>
      <c r="AD78" s="490"/>
      <c r="AE78" s="490"/>
      <c r="AX78">
        <f t="array" ref="AX78">1</f>
        <v>1</v>
      </c>
      <c r="AY78" s="574"/>
      <c r="AZ78" s="574"/>
      <c r="BA78" s="574"/>
      <c r="BB78" s="574"/>
      <c r="BC78" s="574"/>
      <c r="BD78" s="574"/>
      <c r="BE78" s="574"/>
      <c r="BF78" s="574"/>
    </row>
    <row r="79" spans="1:58">
      <c r="A79" s="389"/>
      <c r="B79" s="389"/>
      <c r="C79" s="389"/>
      <c r="D79" s="389"/>
      <c r="E79" s="389"/>
      <c r="F79" s="389"/>
      <c r="G79" s="389"/>
      <c r="H79" s="389"/>
      <c r="I79" s="389"/>
      <c r="J79" s="389"/>
      <c r="K79" s="389"/>
      <c r="L79" s="389"/>
      <c r="M79" s="389"/>
      <c r="N79" s="389"/>
      <c r="O79" s="389"/>
      <c r="P79" s="389"/>
      <c r="Q79" s="389"/>
      <c r="R79" s="389"/>
      <c r="AC79"/>
      <c r="AD79"/>
      <c r="AX79">
        <f t="array" ref="AX79">1</f>
        <v>1</v>
      </c>
      <c r="AY79" s="574"/>
      <c r="AZ79" s="574"/>
      <c r="BA79" s="574"/>
      <c r="BB79" s="574"/>
      <c r="BC79" s="574"/>
      <c r="BD79" s="574"/>
      <c r="BE79" s="574"/>
      <c r="BF79" s="574"/>
    </row>
    <row r="80" spans="1:58">
      <c r="A80" s="389"/>
      <c r="B80" s="389"/>
      <c r="C80" s="389"/>
      <c r="D80" s="389"/>
      <c r="E80" s="389"/>
      <c r="F80" s="389"/>
      <c r="G80" s="389"/>
      <c r="H80" s="389"/>
      <c r="I80" s="389"/>
      <c r="J80" s="389"/>
      <c r="K80" s="389"/>
      <c r="L80" s="389"/>
      <c r="M80" s="389"/>
      <c r="N80" s="389"/>
      <c r="O80" s="389"/>
      <c r="P80" s="389"/>
      <c r="Q80" s="389"/>
      <c r="R80" s="389"/>
      <c r="AC80"/>
      <c r="AD80"/>
      <c r="AX80">
        <f t="array" ref="AX80">1</f>
        <v>1</v>
      </c>
      <c r="AY80" s="574"/>
      <c r="AZ80" s="574"/>
      <c r="BA80" s="574"/>
      <c r="BB80" s="574"/>
      <c r="BC80" s="574"/>
      <c r="BD80" s="574"/>
      <c r="BE80" s="574"/>
      <c r="BF80" s="574"/>
    </row>
    <row r="81" spans="1:58">
      <c r="A81" s="389"/>
      <c r="B81" s="389"/>
      <c r="C81" s="389"/>
      <c r="D81" s="389"/>
      <c r="E81" s="389"/>
      <c r="F81" s="389"/>
      <c r="G81" s="389"/>
      <c r="H81" s="389"/>
      <c r="I81" s="389"/>
      <c r="J81" s="389"/>
      <c r="K81" s="389"/>
      <c r="L81" s="389"/>
      <c r="M81" s="389"/>
      <c r="N81" s="389"/>
      <c r="O81" s="389"/>
      <c r="P81" s="389"/>
      <c r="Q81" s="389"/>
      <c r="R81" s="389"/>
      <c r="AC81"/>
      <c r="AD81"/>
      <c r="AX81">
        <f t="array" ref="AX81">1</f>
        <v>1</v>
      </c>
      <c r="AY81" s="574"/>
      <c r="AZ81" s="574"/>
      <c r="BA81" s="574"/>
      <c r="BB81" s="574"/>
      <c r="BC81" s="574"/>
      <c r="BD81" s="574"/>
      <c r="BE81" s="574"/>
      <c r="BF81" s="574"/>
    </row>
    <row r="82" spans="1:58">
      <c r="A82" s="389"/>
      <c r="B82" s="389"/>
      <c r="C82" s="389"/>
      <c r="D82" s="389"/>
      <c r="E82" s="389"/>
      <c r="F82" s="389"/>
      <c r="G82" s="389"/>
      <c r="H82" s="389"/>
      <c r="I82" s="389"/>
      <c r="J82" s="389"/>
      <c r="K82" s="389"/>
      <c r="L82" s="389"/>
      <c r="M82" s="389"/>
      <c r="N82" s="389"/>
      <c r="O82" s="389"/>
      <c r="P82" s="389"/>
      <c r="Q82" s="389"/>
      <c r="R82" s="389"/>
      <c r="AC82"/>
      <c r="AD82"/>
      <c r="AX82">
        <f t="array" ref="AX82">1</f>
        <v>1</v>
      </c>
      <c r="AY82" s="574"/>
      <c r="AZ82" s="574"/>
      <c r="BA82" s="574"/>
      <c r="BB82" s="574"/>
      <c r="BC82" s="574"/>
      <c r="BD82" s="574"/>
      <c r="BE82" s="574"/>
      <c r="BF82" s="574"/>
    </row>
    <row r="83" spans="1:58">
      <c r="A83" s="389"/>
      <c r="B83" s="389"/>
      <c r="C83" s="389"/>
      <c r="D83" s="389"/>
      <c r="E83" s="389"/>
      <c r="F83" s="389"/>
      <c r="G83" s="389"/>
      <c r="H83" s="389"/>
      <c r="I83" s="389"/>
      <c r="J83" s="389"/>
      <c r="K83" s="389"/>
      <c r="L83" s="389"/>
      <c r="M83" s="389"/>
      <c r="N83" s="389"/>
      <c r="O83" s="389"/>
      <c r="P83" s="389"/>
      <c r="Q83" s="389"/>
      <c r="R83" s="389"/>
      <c r="AX83">
        <f t="array" ref="AX83">1</f>
        <v>1</v>
      </c>
      <c r="AY83" s="574"/>
      <c r="AZ83" s="574"/>
      <c r="BA83" s="574"/>
      <c r="BB83" s="574"/>
      <c r="BC83" s="574"/>
      <c r="BD83" s="574"/>
      <c r="BE83" s="574"/>
      <c r="BF83" s="574"/>
    </row>
    <row r="84" spans="1:58">
      <c r="A84" s="389"/>
      <c r="B84" s="389"/>
      <c r="C84" s="389"/>
      <c r="D84" s="389"/>
      <c r="E84" s="389"/>
      <c r="F84" s="389"/>
      <c r="G84" s="389"/>
      <c r="H84" s="389"/>
      <c r="I84" s="389"/>
      <c r="J84" s="389"/>
      <c r="K84" s="389"/>
      <c r="L84" s="389"/>
      <c r="M84" s="389"/>
      <c r="N84" s="389"/>
      <c r="O84" s="389"/>
      <c r="P84" s="389"/>
      <c r="Q84" s="389"/>
      <c r="R84" s="389"/>
    </row>
  </sheetData>
  <sheetProtection algorithmName="SHA-512" hashValue="/Bv8dQfrTJbT8kel4eXJc8LESzKws+bvuQrhSmg3yuR4mUgncKpMh73qrnjbD1n5yVUGb8lXIxvLiS6VddpYAQ==" saltValue="LUh5zOCi3vn7I+VWyqozJg==" spinCount="100000" sheet="1" objects="1" scenarios="1"/>
  <mergeCells count="6">
    <mergeCell ref="E35:H35"/>
    <mergeCell ref="O9:P9"/>
    <mergeCell ref="M6:N6"/>
    <mergeCell ref="I8:K8"/>
    <mergeCell ref="I6:L6"/>
    <mergeCell ref="O21:P21"/>
  </mergeCells>
  <conditionalFormatting sqref="R10:R20 R22:R33">
    <cfRule type="containsText" dxfId="38" priority="50" operator="containsText" text="COMPLETE">
      <formula>NOT(ISERROR(SEARCH("COMPLETE",R10)))</formula>
    </cfRule>
  </conditionalFormatting>
  <conditionalFormatting sqref="H12:H20">
    <cfRule type="containsText" dxfId="37" priority="3" operator="containsText" text="IP (In Progress)">
      <formula>NOT(ISERROR(SEARCH("IP (In Progress)",H12)))</formula>
    </cfRule>
    <cfRule type="containsText" dxfId="36" priority="4" operator="containsText" text="NG (No Grade)">
      <formula>NOT(ISERROR(SEARCH("NG (No Grade)",H12)))</formula>
    </cfRule>
  </conditionalFormatting>
  <conditionalFormatting sqref="H22:H31">
    <cfRule type="containsText" dxfId="35" priority="1" operator="containsText" text="IP (In Progress)">
      <formula>NOT(ISERROR(SEARCH("IP (In Progress)",H22)))</formula>
    </cfRule>
    <cfRule type="containsText" dxfId="34" priority="2" operator="containsText" text="NG (No Grade)">
      <formula>NOT(ISERROR(SEARCH("NG (No Grade)",H22)))</formula>
    </cfRule>
  </conditionalFormatting>
  <dataValidations count="7">
    <dataValidation type="list" allowBlank="1" showInputMessage="1" showErrorMessage="1" sqref="E11:E20 E22:E31">
      <formula1>ACADEMIC_YEAR</formula1>
    </dataValidation>
    <dataValidation type="decimal" allowBlank="1" showInputMessage="1" showErrorMessage="1" error="Grade must not exceed 100 and must be a positive number." sqref="I11:I20 I22:I31">
      <formula1>0</formula1>
      <formula2>100</formula2>
    </dataValidation>
    <dataValidation type="list" allowBlank="1" showInputMessage="1" showErrorMessage="1" sqref="D11:D20 D22:D31">
      <formula1>OFFSET($AI$35,,,SUM(COUNTA($AI$34:$AI$46)-COUNTIF($AI$34:$AI$46, ""))+1,)</formula1>
    </dataValidation>
    <dataValidation type="list" allowBlank="1" showInputMessage="1" showErrorMessage="1" sqref="O11:O20 O22:O31">
      <formula1>$AJ$10:$AJ$11</formula1>
    </dataValidation>
    <dataValidation type="list" allowBlank="1" showInputMessage="1" showErrorMessage="1" sqref="H11:H20 H22:H31">
      <formula1>$AE$2:$AE$5</formula1>
    </dataValidation>
    <dataValidation type="list" allowBlank="1" showInputMessage="1" showErrorMessage="1" sqref="M22:M31 M11:M20">
      <formula1>NEW_LETTER</formula1>
    </dataValidation>
    <dataValidation type="list" allowBlank="1" showInputMessage="1" showErrorMessage="1" sqref="C11:C20">
      <formula1>$AJ$17:$AJ$18</formula1>
    </dataValidation>
  </dataValidations>
  <pageMargins left="0.7" right="0.7" top="0.75" bottom="0.75" header="0.3" footer="0.3"/>
  <pageSetup scale="22" orientation="portrait" r:id="rId1"/>
  <colBreaks count="1" manualBreakCount="1">
    <brk id="19" max="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355464"/>
  </sheetPr>
  <dimension ref="A1:BV250"/>
  <sheetViews>
    <sheetView topLeftCell="B1" zoomScale="80" zoomScaleNormal="80" workbookViewId="0">
      <selection activeCell="H1" sqref="H1:I1048576"/>
    </sheetView>
  </sheetViews>
  <sheetFormatPr defaultColWidth="9.140625" defaultRowHeight="14.25"/>
  <cols>
    <col min="1" max="1" width="4.7109375" style="19" customWidth="1"/>
    <col min="2" max="2" width="27.28515625" style="19" customWidth="1"/>
    <col min="3" max="3" width="36" style="19" customWidth="1"/>
    <col min="4" max="4" width="15.28515625" style="19" customWidth="1"/>
    <col min="5" max="5" width="15" style="19" customWidth="1"/>
    <col min="6" max="6" width="20.7109375" style="19" customWidth="1"/>
    <col min="7" max="7" width="44.140625" style="19" customWidth="1"/>
    <col min="8" max="8" width="37" style="19" hidden="1" customWidth="1"/>
    <col min="9" max="9" width="37" style="229" hidden="1" customWidth="1"/>
    <col min="10" max="10" width="8" style="19" customWidth="1"/>
    <col min="11" max="11" width="38.140625" style="19" customWidth="1"/>
    <col min="12" max="24" width="9.140625" style="19"/>
    <col min="25" max="28" width="9.140625" style="19" hidden="1" customWidth="1"/>
    <col min="29" max="29" width="40.28515625" style="19" hidden="1" customWidth="1"/>
    <col min="30" max="37" width="9.140625" style="19" hidden="1" customWidth="1"/>
    <col min="38" max="38" width="12.42578125" style="19" hidden="1" customWidth="1"/>
    <col min="39" max="39" width="11.140625" style="19" hidden="1" customWidth="1"/>
    <col min="40" max="40" width="9.140625" style="19" hidden="1" customWidth="1"/>
    <col min="41" max="42" width="10.5703125" style="19" hidden="1" customWidth="1"/>
    <col min="43" max="43" width="7.140625" style="19" hidden="1" customWidth="1"/>
    <col min="44" max="44" width="14" style="19" hidden="1" customWidth="1"/>
    <col min="45" max="46" width="9.140625" style="19" hidden="1" customWidth="1"/>
    <col min="47" max="47" width="18.42578125" style="19" hidden="1" customWidth="1"/>
    <col min="48" max="48" width="9.140625" style="19" hidden="1" customWidth="1"/>
    <col min="49" max="49" width="10.85546875" style="19" hidden="1" customWidth="1"/>
    <col min="50" max="51" width="9.140625" style="19" hidden="1" customWidth="1"/>
    <col min="52" max="52" width="44.28515625" style="19" hidden="1" customWidth="1"/>
    <col min="53" max="53" width="9.140625" style="19" hidden="1" customWidth="1"/>
    <col min="54" max="54" width="33.28515625" style="19" hidden="1" customWidth="1"/>
    <col min="55" max="55" width="67.28515625" style="19" hidden="1" customWidth="1"/>
    <col min="56" max="57" width="9.140625" style="19" hidden="1" customWidth="1"/>
    <col min="58" max="16384" width="9.140625" style="19"/>
  </cols>
  <sheetData>
    <row r="1" spans="1:74" ht="25.5" customHeight="1">
      <c r="A1" s="628"/>
      <c r="B1" s="628"/>
      <c r="C1" s="628"/>
      <c r="D1" s="628"/>
      <c r="E1" s="664"/>
      <c r="F1" s="664"/>
      <c r="G1" s="711"/>
      <c r="H1" s="662"/>
      <c r="I1" s="718"/>
      <c r="J1" s="662"/>
      <c r="K1" s="575"/>
      <c r="L1" s="662"/>
      <c r="M1" s="662"/>
      <c r="N1" s="662"/>
      <c r="O1" s="662"/>
      <c r="P1" s="662"/>
      <c r="Q1" s="662"/>
      <c r="R1" s="662"/>
      <c r="S1" s="662"/>
      <c r="T1" s="575"/>
      <c r="U1" s="662"/>
      <c r="V1" s="575"/>
      <c r="W1" s="575"/>
      <c r="X1" s="575"/>
      <c r="Y1" s="720"/>
      <c r="Z1" s="148" t="s">
        <v>16365</v>
      </c>
      <c r="AA1" s="148" t="s">
        <v>16290</v>
      </c>
      <c r="AC1" s="148" t="s">
        <v>16305</v>
      </c>
      <c r="AE1" s="148" t="s">
        <v>16307</v>
      </c>
      <c r="AF1" s="148" t="s">
        <v>16349</v>
      </c>
      <c r="AN1" s="148" t="s">
        <v>16364</v>
      </c>
      <c r="AO1" s="148" t="s">
        <v>16287</v>
      </c>
      <c r="AP1" s="148" t="s">
        <v>16325</v>
      </c>
      <c r="AQ1" s="149" t="s">
        <v>16298</v>
      </c>
      <c r="AS1" s="150" t="s">
        <v>16290</v>
      </c>
      <c r="AT1" s="150" t="s">
        <v>16297</v>
      </c>
      <c r="AU1" s="150"/>
      <c r="AZ1" s="150" t="s">
        <v>16378</v>
      </c>
      <c r="BD1" s="19">
        <f t="array" ref="BD1:BD250">1</f>
        <v>1</v>
      </c>
      <c r="BE1" s="574"/>
      <c r="BF1" s="574"/>
      <c r="BG1" s="574"/>
      <c r="BH1" s="574"/>
      <c r="BI1" s="574"/>
      <c r="BJ1" s="574"/>
      <c r="BK1" s="574"/>
      <c r="BL1" s="574"/>
      <c r="BM1" s="574"/>
      <c r="BN1" s="574"/>
      <c r="BO1" s="574"/>
      <c r="BP1" s="574"/>
      <c r="BQ1" s="574"/>
      <c r="BR1" s="574"/>
      <c r="BS1" s="574"/>
      <c r="BT1" s="574"/>
      <c r="BU1" s="574"/>
      <c r="BV1" s="574"/>
    </row>
    <row r="2" spans="1:74" ht="27" thickBot="1">
      <c r="A2" s="628"/>
      <c r="B2" s="567" t="s">
        <v>16321</v>
      </c>
      <c r="C2" s="628"/>
      <c r="D2" s="628"/>
      <c r="E2" s="628"/>
      <c r="F2" s="628"/>
      <c r="G2" s="633"/>
      <c r="H2" s="637"/>
      <c r="I2" s="638"/>
      <c r="J2" s="575"/>
      <c r="K2" s="575"/>
      <c r="L2" s="575"/>
      <c r="M2" s="575"/>
      <c r="N2" s="575"/>
      <c r="O2" s="575"/>
      <c r="P2" s="575"/>
      <c r="Q2" s="575"/>
      <c r="R2" s="575"/>
      <c r="S2" s="575"/>
      <c r="T2" s="575"/>
      <c r="U2" s="575"/>
      <c r="V2" s="575"/>
      <c r="W2" s="575"/>
      <c r="X2" s="575"/>
      <c r="Y2" s="720"/>
      <c r="Z2" s="19" t="str">
        <f>'USER FEEDBACK'!Z52</f>
        <v>No</v>
      </c>
      <c r="AA2" s="142">
        <f>COUNTA(AA7:AA249)-COUNTIF(AA7:AA249,"")</f>
        <v>-4</v>
      </c>
      <c r="AC2" s="142" t="str">
        <f>IF(K6="Breifly explain your extenuating circumstances below", "INCOMPLETE", "COMPLETE")</f>
        <v>COMPLETE</v>
      </c>
      <c r="AE2" s="142" t="str">
        <f>IF(COUNTA(B8:B227)=0, "NO", "YES")</f>
        <v>NO</v>
      </c>
      <c r="AF2" s="142" t="str">
        <f>IF(COUNTA(H8:H227)=0, "NO", "YES")</f>
        <v>NO</v>
      </c>
      <c r="AN2" s="151" t="str">
        <f>IF(AT2="","",IFERROR((SUM(SUMIFS($AP$246:$AP$249,AQ$246:$AQ$249,$AQ$2))/SUM(SUMIFS($AJ$246:$AJ$249,AQ$246:$AQ$249,$AQ$2))),""))</f>
        <v/>
      </c>
      <c r="AO2" s="151" t="str">
        <f>IF(AT2="","",IFERROR((SUMIFS($AP$226:$AP$235,AQ$226:$AQ$235,$AQ$2)/(SUMIFS($AJ$226:$AJ$235,AQ$226:$AQ$235,$AQ$2))),""))</f>
        <v/>
      </c>
      <c r="AP2" s="151" t="str">
        <f>IFERROR(ROUND(IF(AT2="","",IFERROR((SUMIFS($AP$7:$AP$225,$AM$7:$AM$225,AT2,AQ$7:$AQ$225,$AQ$2)/SUMIFS($AJ$7:$AJ$225,$AM$7:$AM$225,AT2,AQ$7:$AQ$225,$AQ$2)),"")),2),"")</f>
        <v/>
      </c>
      <c r="AQ2" s="161" t="s">
        <v>16302</v>
      </c>
      <c r="AS2" s="152">
        <f>COUNTA(AR7:AR249)+6</f>
        <v>249</v>
      </c>
      <c r="AT2" s="152" t="str">
        <f>'USER FORM3'!AY17</f>
        <v/>
      </c>
      <c r="AU2" s="152"/>
      <c r="AZ2" s="142" t="str">
        <f>IF(COUNTIF($H$8:$H$227, "")=220,"NO EXTC",IF(COUNTIF($H$8:$H$227, "REMOVE")&gt;0, "GRANTED", "NOT GRANTED"))</f>
        <v>NO EXTC</v>
      </c>
      <c r="BD2" s="19">
        <v>1</v>
      </c>
      <c r="BE2" s="574"/>
      <c r="BF2" s="574"/>
      <c r="BG2" s="574"/>
      <c r="BH2" s="574"/>
      <c r="BI2" s="574"/>
      <c r="BJ2" s="574"/>
      <c r="BK2" s="574"/>
      <c r="BL2" s="574"/>
      <c r="BM2" s="574"/>
      <c r="BN2" s="574"/>
      <c r="BO2" s="574"/>
      <c r="BP2" s="574"/>
      <c r="BQ2" s="574"/>
      <c r="BR2" s="574"/>
      <c r="BS2" s="574"/>
      <c r="BT2" s="574"/>
      <c r="BU2" s="574"/>
      <c r="BV2" s="574"/>
    </row>
    <row r="3" spans="1:74" ht="23.25" customHeight="1">
      <c r="A3" s="628"/>
      <c r="B3" s="904" t="s">
        <v>16781</v>
      </c>
      <c r="C3" s="905"/>
      <c r="D3" s="905"/>
      <c r="E3" s="905"/>
      <c r="F3" s="906"/>
      <c r="G3" s="781" t="str">
        <f ca="1">HYPERLINK(BC17,"&lt;- GO BACK")</f>
        <v>&lt;- GO BACK</v>
      </c>
      <c r="H3" s="643"/>
      <c r="I3" s="719"/>
      <c r="J3" s="574"/>
      <c r="K3" s="714" t="str">
        <f ca="1">HYPERLINK($BC$16,"CLICK HERE TO PROCEED")</f>
        <v>CLICK HERE TO PROCEED</v>
      </c>
      <c r="L3" s="574"/>
      <c r="M3" s="574"/>
      <c r="N3" s="574"/>
      <c r="O3" s="574"/>
      <c r="P3" s="574"/>
      <c r="Q3" s="574"/>
      <c r="R3" s="574"/>
      <c r="S3" s="574"/>
      <c r="T3" s="574"/>
      <c r="U3" s="574"/>
      <c r="V3" s="574"/>
      <c r="W3" s="574"/>
      <c r="X3" s="574"/>
      <c r="Y3" s="721"/>
      <c r="AA3"/>
      <c r="AB3"/>
      <c r="AC3"/>
      <c r="AD3"/>
      <c r="AE3"/>
      <c r="AF3"/>
      <c r="AG3"/>
      <c r="AN3" s="148" t="s">
        <v>16452</v>
      </c>
      <c r="AO3" s="148" t="s">
        <v>16453</v>
      </c>
      <c r="AP3" s="148" t="s">
        <v>16454</v>
      </c>
      <c r="AQ3" s="149" t="s">
        <v>16340</v>
      </c>
      <c r="AS3" s="230"/>
      <c r="AT3" s="230"/>
      <c r="AU3" s="230"/>
      <c r="BD3" s="19">
        <v>1</v>
      </c>
      <c r="BE3" s="574"/>
      <c r="BF3" s="574"/>
      <c r="BG3" s="574"/>
      <c r="BH3" s="574"/>
      <c r="BI3" s="574"/>
      <c r="BJ3" s="574"/>
      <c r="BK3" s="574"/>
      <c r="BL3" s="574"/>
      <c r="BM3" s="574"/>
      <c r="BN3" s="574"/>
      <c r="BO3" s="574"/>
      <c r="BP3" s="574"/>
      <c r="BQ3" s="574"/>
      <c r="BR3" s="574"/>
      <c r="BS3" s="574"/>
      <c r="BT3" s="574"/>
      <c r="BU3" s="574"/>
      <c r="BV3" s="574"/>
    </row>
    <row r="4" spans="1:74" ht="45" customHeight="1" thickBot="1">
      <c r="A4" s="628"/>
      <c r="B4" s="907"/>
      <c r="C4" s="908"/>
      <c r="D4" s="908"/>
      <c r="E4" s="908"/>
      <c r="F4" s="909"/>
      <c r="G4" s="628"/>
      <c r="H4" s="715" t="str">
        <f>IF('USER FORM1'!AD59=2,"DENT GPA","MED GPA")</f>
        <v>MED GPA</v>
      </c>
      <c r="I4" s="716" t="s">
        <v>16631</v>
      </c>
      <c r="J4" s="574"/>
      <c r="K4" s="574"/>
      <c r="L4" s="574"/>
      <c r="M4" s="574"/>
      <c r="N4" s="574"/>
      <c r="O4" s="574"/>
      <c r="P4" s="574"/>
      <c r="Q4" s="574"/>
      <c r="R4" s="574"/>
      <c r="S4" s="574"/>
      <c r="T4" s="574"/>
      <c r="U4" s="574"/>
      <c r="V4" s="574"/>
      <c r="W4" s="574"/>
      <c r="X4" s="574"/>
      <c r="Y4" s="721"/>
      <c r="AN4" s="192" t="str">
        <f>IF(AT2="","",IFERROR(COUNTIF(AQ$246:$AQ$249,$AQ$2),""))</f>
        <v/>
      </c>
      <c r="AO4" s="192" t="str">
        <f>IF(AT2="","",IFERROR(COUNTIF(AQ$226:$AQ$235,$AQ$2)+COUNTIF(AQ$226:$AQ$235,0),""))</f>
        <v/>
      </c>
      <c r="AP4" s="192" t="str">
        <f>IF(AT2="","",IFERROR((COUNTIFS($AM$7:$AM$225,AT2,AQ$7:$AQ$225,$AQ$2)+COUNTIFS($AM$7:$AM$225,AT2,AQ$7:$AQ$225,0)),""))</f>
        <v/>
      </c>
      <c r="AQ4" s="161">
        <f>COUNTIF(AQ7:AQ249,"KEEP")</f>
        <v>0</v>
      </c>
      <c r="AS4" s="230"/>
      <c r="AT4" s="230"/>
      <c r="AU4" s="230"/>
      <c r="BD4" s="19">
        <v>1</v>
      </c>
      <c r="BE4" s="574"/>
      <c r="BF4" s="574"/>
      <c r="BG4" s="574"/>
      <c r="BH4" s="574"/>
      <c r="BI4" s="574"/>
      <c r="BJ4" s="574"/>
      <c r="BK4" s="574"/>
      <c r="BL4" s="574"/>
      <c r="BM4" s="574"/>
      <c r="BN4" s="574"/>
      <c r="BO4" s="574"/>
      <c r="BP4" s="574"/>
      <c r="BQ4" s="574"/>
      <c r="BR4" s="574"/>
      <c r="BS4" s="574"/>
      <c r="BT4" s="574"/>
      <c r="BU4" s="574"/>
      <c r="BV4" s="574"/>
    </row>
    <row r="5" spans="1:74" ht="22.5" customHeight="1">
      <c r="A5" s="628"/>
      <c r="B5" s="712" t="s">
        <v>16706</v>
      </c>
      <c r="C5" s="713" t="str">
        <f>IF('USER FORM1'!AD59=2,"https://mcgill.ca/dentistry/4-year-dmd-program/how-apply","https://www.mcgill.ca/medadmissions/applying/elements/extenuating-circumstances")</f>
        <v>https://www.mcgill.ca/medadmissions/applying/elements/extenuating-circumstances</v>
      </c>
      <c r="D5" s="628"/>
      <c r="E5" s="628"/>
      <c r="F5" s="628"/>
      <c r="G5" s="628"/>
      <c r="H5" s="371" t="str">
        <f>IFERROR(IF(Z2="YES",'USER FORM3'!AY36,""),"")</f>
        <v/>
      </c>
      <c r="I5" s="372" t="str">
        <f>IFERROR(IF(Z2="YES",AP2,""),"")</f>
        <v/>
      </c>
      <c r="J5" s="574"/>
      <c r="K5" s="914" t="s">
        <v>16232</v>
      </c>
      <c r="L5" s="915"/>
      <c r="M5" s="916"/>
      <c r="N5" s="574"/>
      <c r="O5" s="574"/>
      <c r="P5" s="574"/>
      <c r="Q5" s="574"/>
      <c r="R5" s="574"/>
      <c r="S5" s="574"/>
      <c r="T5" s="574"/>
      <c r="U5" s="574"/>
      <c r="V5" s="574"/>
      <c r="W5" s="574"/>
      <c r="X5" s="574"/>
      <c r="Y5" s="721"/>
      <c r="AA5" s="19">
        <v>1</v>
      </c>
      <c r="AB5" s="19">
        <v>2</v>
      </c>
      <c r="AC5" s="19">
        <v>3</v>
      </c>
      <c r="AD5" s="19">
        <v>4</v>
      </c>
      <c r="AE5" s="19">
        <v>5</v>
      </c>
      <c r="AF5" s="19">
        <v>6</v>
      </c>
      <c r="AG5" s="19">
        <v>7</v>
      </c>
      <c r="AH5" s="19">
        <v>8</v>
      </c>
      <c r="AI5" s="19">
        <v>9</v>
      </c>
      <c r="AJ5" s="19">
        <v>10</v>
      </c>
      <c r="AK5" s="19">
        <v>11</v>
      </c>
      <c r="AL5" s="19">
        <v>12</v>
      </c>
      <c r="AM5" s="19">
        <v>13</v>
      </c>
      <c r="AN5" s="19">
        <v>14</v>
      </c>
      <c r="AO5" s="19">
        <v>15</v>
      </c>
      <c r="AR5" s="19" t="s">
        <v>16292</v>
      </c>
      <c r="AT5" s="19" t="s">
        <v>16293</v>
      </c>
      <c r="AU5" s="19" t="s">
        <v>16331</v>
      </c>
      <c r="BD5" s="19">
        <v>1</v>
      </c>
      <c r="BE5" s="574"/>
      <c r="BF5" s="574"/>
      <c r="BG5" s="574"/>
      <c r="BH5" s="574"/>
      <c r="BI5" s="574"/>
      <c r="BJ5" s="574"/>
      <c r="BK5" s="574"/>
      <c r="BL5" s="574"/>
      <c r="BM5" s="574"/>
      <c r="BN5" s="574"/>
      <c r="BO5" s="574"/>
      <c r="BP5" s="574"/>
      <c r="BQ5" s="574"/>
      <c r="BR5" s="574"/>
      <c r="BS5" s="574"/>
      <c r="BT5" s="574"/>
      <c r="BU5" s="574"/>
      <c r="BV5" s="574"/>
    </row>
    <row r="6" spans="1:74" ht="56.25" customHeight="1">
      <c r="A6" s="628"/>
      <c r="B6" s="913" t="s">
        <v>16780</v>
      </c>
      <c r="C6" s="913"/>
      <c r="D6" s="913"/>
      <c r="E6" s="913"/>
      <c r="F6" s="913"/>
      <c r="G6" s="913"/>
      <c r="H6" s="574"/>
      <c r="I6" s="724"/>
      <c r="J6" s="574"/>
      <c r="K6" s="910" t="str">
        <f>IF(AND(B8="",K11=""),"","COMPLETE")</f>
        <v/>
      </c>
      <c r="L6" s="911"/>
      <c r="M6" s="912"/>
      <c r="N6" s="574"/>
      <c r="O6" s="574"/>
      <c r="P6" s="574"/>
      <c r="Q6" s="574"/>
      <c r="R6" s="574"/>
      <c r="S6" s="574"/>
      <c r="T6" s="574"/>
      <c r="U6" s="574"/>
      <c r="V6" s="574"/>
      <c r="W6" s="574"/>
      <c r="X6" s="574"/>
      <c r="Y6" s="721"/>
      <c r="AA6" s="153" t="s">
        <v>16286</v>
      </c>
      <c r="AB6" s="153" t="s">
        <v>15988</v>
      </c>
      <c r="AC6" s="153" t="s">
        <v>16278</v>
      </c>
      <c r="AD6" s="393" t="s">
        <v>16639</v>
      </c>
      <c r="AE6" s="153" t="s">
        <v>16131</v>
      </c>
      <c r="AF6" s="153" t="s">
        <v>16130</v>
      </c>
      <c r="AG6" s="153" t="s">
        <v>195</v>
      </c>
      <c r="AH6" s="153" t="s">
        <v>16129</v>
      </c>
      <c r="AI6" s="154" t="s">
        <v>16016</v>
      </c>
      <c r="AJ6" s="154" t="s">
        <v>16129</v>
      </c>
      <c r="AK6" s="155" t="s">
        <v>16224</v>
      </c>
      <c r="AL6" s="153" t="s">
        <v>16281</v>
      </c>
      <c r="AM6" s="153" t="s">
        <v>16280</v>
      </c>
      <c r="AN6" s="153" t="s">
        <v>16134</v>
      </c>
      <c r="AO6" s="153" t="s">
        <v>16135</v>
      </c>
      <c r="AP6" s="156" t="s">
        <v>16303</v>
      </c>
      <c r="AQ6" s="155" t="s">
        <v>16298</v>
      </c>
      <c r="AR6" s="157" t="str">
        <f t="array" ref="AR6">LOOKUP("zzzzz",CHOOSE({1,2},"",INDEX(AA:AA,SMALL(IF($AA$6:$AA$249&lt;&gt;"",ROW($AA$6:$AA$249)),ROWS($AR6:AR$6)))))</f>
        <v>COURSE CODE</v>
      </c>
      <c r="AS6" s="157" t="s">
        <v>16291</v>
      </c>
      <c r="AT6" s="157" t="str">
        <f t="array" aca="1" ref="AT6" ca="1">LOOKUP("zzzzz",CHOOSE({1,2},"",INDEX(AS:AS,SMALL(IF($AS$6:$AS$249&lt;&gt;"",ROW($AS$6:$AS$249)),ROWS($AT6:AT$6)))))</f>
        <v>DROP DOWN SORTED</v>
      </c>
      <c r="AU6" s="158" t="s">
        <v>16332</v>
      </c>
      <c r="AV6" s="159" t="s">
        <v>16294</v>
      </c>
      <c r="AW6" s="159" t="s">
        <v>16295</v>
      </c>
      <c r="AX6" s="159" t="s">
        <v>16296</v>
      </c>
      <c r="AY6" s="161" t="s">
        <v>16288</v>
      </c>
      <c r="AZ6" s="160" t="s">
        <v>16269</v>
      </c>
      <c r="BB6" s="158" t="s">
        <v>16300</v>
      </c>
      <c r="BD6" s="19">
        <v>1</v>
      </c>
      <c r="BE6" s="574"/>
      <c r="BF6" s="574"/>
      <c r="BG6" s="574"/>
      <c r="BH6" s="574"/>
      <c r="BI6" s="574"/>
      <c r="BJ6" s="574"/>
      <c r="BK6" s="574"/>
      <c r="BL6" s="574"/>
      <c r="BM6" s="574"/>
      <c r="BN6" s="574"/>
      <c r="BO6" s="574"/>
      <c r="BP6" s="574"/>
      <c r="BQ6" s="574"/>
      <c r="BR6" s="574"/>
      <c r="BS6" s="574"/>
      <c r="BT6" s="574"/>
      <c r="BU6" s="574"/>
      <c r="BV6" s="574"/>
    </row>
    <row r="7" spans="1:74" ht="72">
      <c r="A7" s="574"/>
      <c r="B7" s="717" t="s">
        <v>16333</v>
      </c>
      <c r="C7" s="737" t="s">
        <v>15988</v>
      </c>
      <c r="D7" s="737" t="s">
        <v>16134</v>
      </c>
      <c r="E7" s="737" t="s">
        <v>16135</v>
      </c>
      <c r="F7" s="738" t="s">
        <v>16686</v>
      </c>
      <c r="G7" s="737" t="s">
        <v>16299</v>
      </c>
      <c r="H7" s="717" t="s">
        <v>16285</v>
      </c>
      <c r="I7" s="717" t="str">
        <f>IF('USER FORM1'!AD59=2,"DENT COMMENTS","MED COMMENTS")</f>
        <v>MED COMMENTS</v>
      </c>
      <c r="J7" s="722"/>
      <c r="K7" s="574"/>
      <c r="L7" s="574"/>
      <c r="M7" s="574"/>
      <c r="N7" s="574"/>
      <c r="O7" s="574"/>
      <c r="P7" s="574"/>
      <c r="Q7" s="574"/>
      <c r="R7" s="574"/>
      <c r="S7" s="574"/>
      <c r="T7" s="574"/>
      <c r="U7" s="574"/>
      <c r="V7" s="574"/>
      <c r="W7" s="574"/>
      <c r="X7" s="574"/>
      <c r="Y7" s="721"/>
      <c r="AA7" s="142" t="str">
        <f>IF('USER FORM3'!G15=0,"",IF(ISNUMBER('USER FORM3'!G15), "'"&amp;'USER FORM3'!G15, 'USER FORM3'!G15))</f>
        <v/>
      </c>
      <c r="AB7" s="142" t="str">
        <f>IF('USER FORM3'!H15=0,"",'USER FORM3'!H15)</f>
        <v/>
      </c>
      <c r="AC7" s="142" t="str">
        <f>IF('USER FORM3'!I15=0,"",'USER FORM3'!I15)</f>
        <v/>
      </c>
      <c r="AD7" s="142" t="str">
        <f>IF('USER FORM3'!AK15=0,"",'USER FORM3'!AK15)</f>
        <v>IP (In Progress)</v>
      </c>
      <c r="AE7" s="142" t="str">
        <f>IF('USER FORM3'!K15=0,"",'USER FORM3'!K15)</f>
        <v/>
      </c>
      <c r="AF7" s="142" t="str">
        <f>IF('USER FORM3'!L15=0,"",'USER FORM3'!L15)</f>
        <v/>
      </c>
      <c r="AG7" s="142" t="str">
        <f>IF('USER FORM3'!M15=0,"",'USER FORM3'!M15)</f>
        <v/>
      </c>
      <c r="AH7" s="142" t="str">
        <f>IF('USER FORM3'!N15=0,"",'USER FORM3'!N15)</f>
        <v/>
      </c>
      <c r="AI7" s="142" t="str">
        <f>IF('USER FORM3'!O15=0,"",'USER FORM3'!O15)</f>
        <v/>
      </c>
      <c r="AJ7" s="142" t="str">
        <f>IF('USER FORM3'!P15=0,"",'USER FORM3'!P15)</f>
        <v/>
      </c>
      <c r="AK7" s="142" t="str">
        <f>IF('USER FORM3'!Q15=0,"",'USER FORM3'!Q15)</f>
        <v/>
      </c>
      <c r="AL7" s="142" t="str">
        <f>IF('USER FORM3'!C15=0,"",'USER FORM3'!C15)</f>
        <v/>
      </c>
      <c r="AM7" s="142" t="str">
        <f>IF('USER FORM3'!D15=0,"",'USER FORM3'!D15)</f>
        <v/>
      </c>
      <c r="AN7" s="142" t="str">
        <f>IF('USER FORM3'!E15=0,"",'USER FORM3'!E15)</f>
        <v/>
      </c>
      <c r="AO7" s="142" t="str">
        <f>IF('USER FORM3'!F15=0,"",'USER FORM3'!F15)</f>
        <v/>
      </c>
      <c r="AP7" s="227" t="str">
        <f>IFERROR(AK7*AJ7,"")</f>
        <v/>
      </c>
      <c r="AQ7" s="227" t="str">
        <f t="array" ref="AQ7">IF(OR(IFERROR(VLOOKUP(AA7,$B$8:$H$227,7,FALSE), "KEEP")="REMOVE",AD7&lt;&gt;"GR (Graded)"), "REMOVE", "KEEP")</f>
        <v>REMOVE</v>
      </c>
      <c r="AR7" s="228" t="str">
        <f t="array" ref="AR7">LOOKUP("zzzzz",CHOOSE({1,2},"",INDEX(AA:AA,SMALL(IF($AA$6:$AA$249&lt;&gt;"",ROW($AA$6:$AA$249)),ROWS($AR$6:AR7)))))</f>
        <v/>
      </c>
      <c r="AS7" s="227" t="str">
        <f t="array" aca="1" ref="AS7" ca="1">IF(SUM('USER FORM5'!$AS$2)&gt;=ROWS($AS$7:AS7), INDEX(COURSE_CODE, MATCH(SMALL(COUNTIF(COURSE_CODE, "&lt;"&amp;COURSE_CODE), ROW(AS7)), COUNTIF(COURSE_CODE, "&lt;"&amp;COURSE_CODE),0)),"")</f>
        <v/>
      </c>
      <c r="AT7" s="227" t="str">
        <f t="array" aca="1" ref="AT7" ca="1">LOOKUP("zzzzz",CHOOSE({1,2},"",INDEX(AS:AS,SMALL(IF($AS$6:$AS$249&lt;&gt;"",ROW($AS$6:$AS$249)),ROWS($AT$6:AT7)))))</f>
        <v/>
      </c>
      <c r="AU7" s="58" t="str">
        <f t="array" aca="1" ref="AU7" ca="1">IFERROR(INDEX($AT$7:$AT$249, MATCH(0, COUNTIF($AU$6:AU6, $AT$7:$AT$249),0)),"")</f>
        <v/>
      </c>
      <c r="AV7" s="227" t="str">
        <f t="array" aca="1" ref="AV7" ca="1">IF(AU7="","",IF(COUNTIF($AA$7:$AA$225,AU7)&gt;1, "REPEATED", ""))</f>
        <v/>
      </c>
      <c r="AW7" s="227" t="str">
        <f t="array" aca="1" ref="AW7" ca="1">IF(AU7="","",IF(IFERROR(SUMPRODUCT(($AA$7:$AA$225=AU7)*($AM$7:$AM$225=$AT$2)),0)&gt;0, "BASIS OF ADMISSIONS", ""))</f>
        <v/>
      </c>
      <c r="AX7" s="227" t="str">
        <f t="array" aca="1" ref="AX7" ca="1">IF(AU7="","", IF(IFERROR(SUMPRODUCT(($AA$226:$AO$249=AU7)*($AM$226:$AM$249=$AX$6)),0)&gt;0,"PRE-REQUISITE",""))</f>
        <v/>
      </c>
      <c r="AY7" s="227" t="str">
        <f t="array" aca="1" ref="AY7" ca="1">IF(AU7="","", IF(IFERROR(SUMPRODUCT(($AA$226:$AO$249=AU7)*($AM$226:$AM$249=$AY$6)),0)&gt;0,"RECOMMENDED",""))</f>
        <v/>
      </c>
      <c r="AZ7" s="142" t="str">
        <f ca="1">IF(AV7="","",AV7&amp;CHAR(10))&amp;IF(AW7="","",AW7&amp;CHAR(10))&amp;IF(AX7="","",AX7&amp;CHAR(10))&amp;IF(AY7="","",AY7)</f>
        <v/>
      </c>
      <c r="BB7" s="92" t="s">
        <v>16301</v>
      </c>
      <c r="BD7" s="19">
        <v>1</v>
      </c>
      <c r="BE7" s="574"/>
      <c r="BF7" s="574"/>
      <c r="BG7" s="574"/>
      <c r="BH7" s="574"/>
      <c r="BI7" s="574"/>
      <c r="BJ7" s="574"/>
      <c r="BK7" s="574"/>
      <c r="BL7" s="574"/>
      <c r="BM7" s="574"/>
      <c r="BN7" s="574"/>
      <c r="BO7" s="574"/>
      <c r="BP7" s="574"/>
      <c r="BQ7" s="574"/>
      <c r="BR7" s="574"/>
      <c r="BS7" s="574"/>
      <c r="BT7" s="574"/>
      <c r="BU7" s="574"/>
      <c r="BV7" s="574"/>
    </row>
    <row r="8" spans="1:74" ht="56.25" customHeight="1">
      <c r="A8" s="574"/>
      <c r="B8" s="283"/>
      <c r="C8" s="739" t="str">
        <f t="shared" ref="C8:C39" si="0">IFERROR(VLOOKUP(B8,$AA$7:$AO$249,2,FALSE),"")</f>
        <v/>
      </c>
      <c r="D8" s="739" t="str">
        <f t="shared" ref="D8:D39" si="1">IFERROR(VLOOKUP(B8,$AA$7:$AO$249,14,FALSE),"")</f>
        <v/>
      </c>
      <c r="E8" s="739" t="str">
        <f t="shared" ref="E8:E39" si="2">IFERROR(VLOOKUP(B8,$AA$7:$AO$249,15,FALSE),"")</f>
        <v/>
      </c>
      <c r="F8" s="739" t="str">
        <f t="shared" ref="F8:F39" si="3">IFERROR(VLOOKUP(B8,$AA$7:$AO$249,11,FALSE),"")</f>
        <v/>
      </c>
      <c r="G8" s="740" t="str">
        <f t="shared" ref="G8:G39" ca="1" si="4">IFERROR(VLOOKUP(B8,$AU$7:$AZ$249,6,FALSE),"")</f>
        <v/>
      </c>
      <c r="H8" s="279"/>
      <c r="I8" s="280"/>
      <c r="J8" s="723"/>
      <c r="K8" s="917" t="s">
        <v>16737</v>
      </c>
      <c r="L8" s="918"/>
      <c r="M8" s="918"/>
      <c r="N8" s="918"/>
      <c r="O8" s="918"/>
      <c r="P8" s="918"/>
      <c r="Q8" s="918"/>
      <c r="R8" s="918"/>
      <c r="S8" s="918"/>
      <c r="T8" s="919"/>
      <c r="U8" s="574"/>
      <c r="V8" s="574"/>
      <c r="W8" s="574"/>
      <c r="X8" s="574"/>
      <c r="Y8" s="721"/>
      <c r="AA8" s="142" t="str">
        <f>IF('USER FORM3'!G16=0,"",IF(ISNUMBER('USER FORM3'!G16), "'"&amp;'USER FORM3'!G16, 'USER FORM3'!G16))</f>
        <v/>
      </c>
      <c r="AB8" s="142" t="str">
        <f>IF('USER FORM3'!H16=0,"",'USER FORM3'!H16)</f>
        <v/>
      </c>
      <c r="AC8" s="142" t="str">
        <f>IF('USER FORM3'!I16=0,"",'USER FORM3'!I16)</f>
        <v/>
      </c>
      <c r="AD8" s="142" t="str">
        <f>IF('USER FORM3'!AK16=0,"",'USER FORM3'!AK16)</f>
        <v/>
      </c>
      <c r="AE8" s="142" t="str">
        <f>IF('USER FORM3'!K16=0,"",'USER FORM3'!K16)</f>
        <v/>
      </c>
      <c r="AF8" s="142" t="str">
        <f>IF('USER FORM3'!L16=0,"",'USER FORM3'!L16)</f>
        <v/>
      </c>
      <c r="AG8" s="142" t="str">
        <f>IF('USER FORM3'!M16=0,"",'USER FORM3'!M16)</f>
        <v/>
      </c>
      <c r="AH8" s="142" t="str">
        <f>IF('USER FORM3'!N16=0,"",'USER FORM3'!N16)</f>
        <v/>
      </c>
      <c r="AI8" s="142" t="str">
        <f>IF('USER FORM3'!O16=0,"",'USER FORM3'!O16)</f>
        <v/>
      </c>
      <c r="AJ8" s="142" t="str">
        <f>IF('USER FORM3'!P16=0,"",'USER FORM3'!P16)</f>
        <v/>
      </c>
      <c r="AK8" s="142" t="str">
        <f>IF('USER FORM3'!Q16=0,"",'USER FORM3'!Q16)</f>
        <v/>
      </c>
      <c r="AL8" s="142" t="str">
        <f>IF('USER FORM3'!C16=0,"",'USER FORM3'!C16)</f>
        <v/>
      </c>
      <c r="AM8" s="142" t="str">
        <f>IF('USER FORM3'!D16=0,"",'USER FORM3'!D16)</f>
        <v/>
      </c>
      <c r="AN8" s="142" t="str">
        <f>IF('USER FORM3'!E16=0,"",'USER FORM3'!E16)</f>
        <v/>
      </c>
      <c r="AO8" s="142" t="str">
        <f>IF('USER FORM3'!F16=0,"",'USER FORM3'!F16)</f>
        <v/>
      </c>
      <c r="AP8" s="227" t="str">
        <f t="shared" ref="AP8:AP71" si="5">IFERROR(AK8*AJ8,"")</f>
        <v/>
      </c>
      <c r="AQ8" s="227" t="str">
        <f t="array" ref="AQ8">IF(OR(IFERROR(VLOOKUP(AA8,$B$8:$H$227,7,FALSE), "KEEP")="REMOVE",AD8&lt;&gt;"GR (Graded)"), "REMOVE", "KEEP")</f>
        <v>REMOVE</v>
      </c>
      <c r="AR8" s="228" t="str">
        <f t="array" ref="AR8">LOOKUP("zzzzz",CHOOSE({1,2},"",INDEX(AA:AA,SMALL(IF($AA$6:$AA$249&lt;&gt;"",ROW($AA$6:$AA$249)),ROWS($AR$6:AR8)))))</f>
        <v/>
      </c>
      <c r="AS8" s="227" t="str">
        <f t="array" aca="1" ref="AS8" ca="1">IF(SUM('USER FORM5'!$AS$2)&gt;=ROWS($AS$7:AS8), INDEX(COURSE_CODE, MATCH(SMALL(COUNTIF(COURSE_CODE, "&lt;"&amp;COURSE_CODE), ROW(AS8)), COUNTIF(COURSE_CODE, "&lt;"&amp;COURSE_CODE),0)),"")</f>
        <v/>
      </c>
      <c r="AT8" s="227" t="str">
        <f t="array" aca="1" ref="AT8" ca="1">LOOKUP("zzzzz",CHOOSE({1,2},"",INDEX(AS:AS,SMALL(IF($AS$6:$AS$249&lt;&gt;"",ROW($AS$6:$AS$249)),ROWS($AT$6:AT8)))))</f>
        <v/>
      </c>
      <c r="AU8" s="58" t="str">
        <f t="array" aca="1" ref="AU8" ca="1">IFERROR(INDEX($AT$7:$AT$249, MATCH(0, COUNTIF($AU$6:AU7, $AT$7:$AT$249),0)),"")</f>
        <v/>
      </c>
      <c r="AV8" s="227" t="str">
        <f t="array" aca="1" ref="AV8" ca="1">IF(AU8="","",IF(COUNTIF($AA$7:$AA$225,AU8)&gt;1, "REPEATED", ""))</f>
        <v/>
      </c>
      <c r="AW8" s="227" t="str">
        <f t="array" aca="1" ref="AW8" ca="1">IF(AU8="","",IF(IFERROR(SUMPRODUCT(($AA$7:$AA$225=AU8)*($AM$7:$AM$225=$AT$2)),0)&gt;0, "BASIS OF ADMISSIONS", ""))</f>
        <v/>
      </c>
      <c r="AX8" s="227" t="str">
        <f t="array" aca="1" ref="AX8" ca="1">IF(AU8="","", IF(IFERROR(SUMPRODUCT(($AA$226:$AO$249=AU8)*($AM$226:$AM$249=$AX$6)),0)&gt;0,"PRE-REQUISITE",""))</f>
        <v/>
      </c>
      <c r="AY8" s="227" t="str">
        <f t="array" aca="1" ref="AY8" ca="1">IF(AU8="","", IF(IFERROR(SUMPRODUCT(($AA$226:$AO$249=AU8)*($AM$226:$AM$249=$AY$6)),0)&gt;0,"RECOMMENDED",""))</f>
        <v/>
      </c>
      <c r="AZ8" s="142" t="str">
        <f t="shared" ref="AZ8:AZ71" ca="1" si="6">IF(AV8="","",AV8&amp;CHAR(10))&amp;IF(AW8="","",AW8&amp;CHAR(10))&amp;IF(AX8="","",AX8&amp;CHAR(10))&amp;IF(AY8="","",AY8)</f>
        <v/>
      </c>
      <c r="BB8" s="92" t="s">
        <v>16302</v>
      </c>
      <c r="BD8" s="19">
        <v>1</v>
      </c>
      <c r="BE8" s="574"/>
      <c r="BF8" s="574"/>
      <c r="BG8" s="574"/>
      <c r="BH8" s="574"/>
      <c r="BI8" s="574"/>
      <c r="BJ8" s="574"/>
      <c r="BK8" s="574"/>
      <c r="BL8" s="574"/>
      <c r="BM8" s="574"/>
      <c r="BN8" s="574"/>
      <c r="BO8" s="574"/>
      <c r="BP8" s="574"/>
      <c r="BQ8" s="574"/>
      <c r="BR8" s="574"/>
      <c r="BS8" s="574"/>
      <c r="BT8" s="574"/>
      <c r="BU8" s="574"/>
      <c r="BV8" s="574"/>
    </row>
    <row r="9" spans="1:74" ht="56.25" customHeight="1">
      <c r="A9" s="574"/>
      <c r="B9" s="284"/>
      <c r="C9" s="739" t="str">
        <f t="shared" si="0"/>
        <v/>
      </c>
      <c r="D9" s="739" t="str">
        <f t="shared" si="1"/>
        <v/>
      </c>
      <c r="E9" s="739" t="str">
        <f t="shared" si="2"/>
        <v/>
      </c>
      <c r="F9" s="739" t="str">
        <f t="shared" si="3"/>
        <v/>
      </c>
      <c r="G9" s="740" t="str">
        <f t="shared" ca="1" si="4"/>
        <v/>
      </c>
      <c r="H9" s="279"/>
      <c r="I9" s="282"/>
      <c r="J9" s="723"/>
      <c r="K9" s="920"/>
      <c r="L9" s="921"/>
      <c r="M9" s="921"/>
      <c r="N9" s="921"/>
      <c r="O9" s="921"/>
      <c r="P9" s="921"/>
      <c r="Q9" s="921"/>
      <c r="R9" s="921"/>
      <c r="S9" s="921"/>
      <c r="T9" s="922"/>
      <c r="U9" s="574"/>
      <c r="V9" s="574"/>
      <c r="W9" s="574"/>
      <c r="X9" s="574"/>
      <c r="Y9" s="721"/>
      <c r="AA9" s="142" t="str">
        <f>IF('USER FORM3'!G17=0,"",IF(ISNUMBER('USER FORM3'!G17), "'"&amp;'USER FORM3'!G17, 'USER FORM3'!G17))</f>
        <v/>
      </c>
      <c r="AB9" s="142" t="str">
        <f>IF('USER FORM3'!H17=0,"",'USER FORM3'!H17)</f>
        <v/>
      </c>
      <c r="AC9" s="142" t="str">
        <f>IF('USER FORM3'!I17=0,"",'USER FORM3'!I17)</f>
        <v/>
      </c>
      <c r="AD9" s="142" t="str">
        <f>IF('USER FORM3'!AK17=0,"",'USER FORM3'!AK17)</f>
        <v/>
      </c>
      <c r="AE9" s="142" t="str">
        <f>IF('USER FORM3'!K17=0,"",'USER FORM3'!K17)</f>
        <v/>
      </c>
      <c r="AF9" s="142" t="str">
        <f>IF('USER FORM3'!L17=0,"",'USER FORM3'!L17)</f>
        <v/>
      </c>
      <c r="AG9" s="142" t="str">
        <f>IF('USER FORM3'!M17=0,"",'USER FORM3'!M17)</f>
        <v/>
      </c>
      <c r="AH9" s="142" t="str">
        <f>IF('USER FORM3'!N17=0,"",'USER FORM3'!N17)</f>
        <v/>
      </c>
      <c r="AI9" s="142" t="str">
        <f>IF('USER FORM3'!O17=0,"",'USER FORM3'!O17)</f>
        <v/>
      </c>
      <c r="AJ9" s="142" t="str">
        <f>IF('USER FORM3'!P17=0,"",'USER FORM3'!P17)</f>
        <v/>
      </c>
      <c r="AK9" s="142" t="str">
        <f>IF('USER FORM3'!Q17=0,"",'USER FORM3'!Q17)</f>
        <v/>
      </c>
      <c r="AL9" s="142" t="str">
        <f>IF('USER FORM3'!C17=0,"",'USER FORM3'!C17)</f>
        <v/>
      </c>
      <c r="AM9" s="142" t="str">
        <f>IF('USER FORM3'!D17=0,"",'USER FORM3'!D17)</f>
        <v/>
      </c>
      <c r="AN9" s="142" t="str">
        <f>IF('USER FORM3'!E17=0,"",'USER FORM3'!E17)</f>
        <v/>
      </c>
      <c r="AO9" s="142" t="str">
        <f>IF('USER FORM3'!F17=0,"",'USER FORM3'!F17)</f>
        <v/>
      </c>
      <c r="AP9" s="227" t="str">
        <f t="shared" si="5"/>
        <v/>
      </c>
      <c r="AQ9" s="227" t="str">
        <f t="array" ref="AQ9">IF(OR(IFERROR(VLOOKUP(AA9,$B$8:$H$227,7,FALSE), "KEEP")="REMOVE",AD9&lt;&gt;"GR (Graded)"), "REMOVE", "KEEP")</f>
        <v>REMOVE</v>
      </c>
      <c r="AR9" s="228" t="str">
        <f t="array" ref="AR9">LOOKUP("zzzzz",CHOOSE({1,2},"",INDEX(AA:AA,SMALL(IF($AA$6:$AA$249&lt;&gt;"",ROW($AA$6:$AA$249)),ROWS($AR$6:AR9)))))</f>
        <v/>
      </c>
      <c r="AS9" s="227" t="str">
        <f t="array" aca="1" ref="AS9" ca="1">IF(SUM('USER FORM5'!$AS$2)&gt;=ROWS($AS$7:AS9), INDEX(COURSE_CODE, MATCH(SMALL(COUNTIF(COURSE_CODE, "&lt;"&amp;COURSE_CODE), ROW(AS9)), COUNTIF(COURSE_CODE, "&lt;"&amp;COURSE_CODE),0)),"")</f>
        <v/>
      </c>
      <c r="AT9" s="227" t="str">
        <f t="array" aca="1" ref="AT9" ca="1">LOOKUP("zzzzz",CHOOSE({1,2},"",INDEX(AS:AS,SMALL(IF($AS$6:$AS$249&lt;&gt;"",ROW($AS$6:$AS$249)),ROWS($AT$6:AT9)))))</f>
        <v/>
      </c>
      <c r="AU9" s="58" t="str">
        <f t="array" aca="1" ref="AU9" ca="1">IFERROR(INDEX($AT$7:$AT$249, MATCH(0, COUNTIF($AU$6:AU8, $AT$7:$AT$249),0)),"")</f>
        <v/>
      </c>
      <c r="AV9" s="227" t="str">
        <f t="array" aca="1" ref="AV9" ca="1">IF(AU9="","",IF(COUNTIF($AA$7:$AA$225,AU9)&gt;1, "REPEATED", ""))</f>
        <v/>
      </c>
      <c r="AW9" s="227" t="str">
        <f t="array" aca="1" ref="AW9" ca="1">IF(AU9="","",IF(IFERROR(SUMPRODUCT(($AA$7:$AA$225=AU9)*($AM$7:$AM$225=$AT$2)),0)&gt;0, "BASIS OF ADMISSIONS", ""))</f>
        <v/>
      </c>
      <c r="AX9" s="227" t="str">
        <f t="array" aca="1" ref="AX9" ca="1">IF(AU9="","", IF(IFERROR(SUMPRODUCT(($AA$226:$AO$249=AU9)*($AM$226:$AM$249=$AX$6)),0)&gt;0,"PRE-REQUISITE",""))</f>
        <v/>
      </c>
      <c r="AY9" s="227" t="str">
        <f t="array" aca="1" ref="AY9" ca="1">IF(AU9="","", IF(IFERROR(SUMPRODUCT(($AA$226:$AO$249=AU9)*($AM$226:$AM$249=$AY$6)),0)&gt;0,"RECOMMENDED",""))</f>
        <v/>
      </c>
      <c r="AZ9" s="142" t="str">
        <f t="shared" ca="1" si="6"/>
        <v/>
      </c>
      <c r="BD9" s="19">
        <v>1</v>
      </c>
      <c r="BE9" s="574"/>
      <c r="BF9" s="574"/>
      <c r="BG9" s="574"/>
      <c r="BH9" s="574"/>
      <c r="BI9" s="574"/>
      <c r="BJ9" s="574"/>
      <c r="BK9" s="574"/>
      <c r="BL9" s="574"/>
      <c r="BM9" s="574"/>
      <c r="BN9" s="574"/>
      <c r="BO9" s="574"/>
      <c r="BP9" s="574"/>
      <c r="BQ9" s="574"/>
      <c r="BR9" s="574"/>
      <c r="BS9" s="574"/>
      <c r="BT9" s="574"/>
      <c r="BU9" s="574"/>
      <c r="BV9" s="574"/>
    </row>
    <row r="10" spans="1:74" ht="56.25" customHeight="1">
      <c r="A10" s="574"/>
      <c r="B10" s="284"/>
      <c r="C10" s="739" t="str">
        <f t="shared" si="0"/>
        <v/>
      </c>
      <c r="D10" s="739" t="str">
        <f t="shared" si="1"/>
        <v/>
      </c>
      <c r="E10" s="739" t="str">
        <f t="shared" si="2"/>
        <v/>
      </c>
      <c r="F10" s="739" t="str">
        <f t="shared" si="3"/>
        <v/>
      </c>
      <c r="G10" s="740" t="str">
        <f t="shared" ca="1" si="4"/>
        <v/>
      </c>
      <c r="H10" s="279"/>
      <c r="I10" s="282"/>
      <c r="J10" s="723"/>
      <c r="K10" s="923"/>
      <c r="L10" s="924"/>
      <c r="M10" s="924"/>
      <c r="N10" s="924"/>
      <c r="O10" s="924"/>
      <c r="P10" s="924"/>
      <c r="Q10" s="924"/>
      <c r="R10" s="924"/>
      <c r="S10" s="924"/>
      <c r="T10" s="925"/>
      <c r="U10" s="574"/>
      <c r="V10" s="574"/>
      <c r="W10" s="574"/>
      <c r="X10" s="574"/>
      <c r="Y10" s="721"/>
      <c r="AA10" s="142" t="str">
        <f>IF('USER FORM3'!G18=0,"",IF(ISNUMBER('USER FORM3'!G18), "'"&amp;'USER FORM3'!G18, 'USER FORM3'!G18))</f>
        <v/>
      </c>
      <c r="AB10" s="142" t="str">
        <f>IF('USER FORM3'!H18=0,"",'USER FORM3'!H18)</f>
        <v/>
      </c>
      <c r="AC10" s="142" t="str">
        <f>IF('USER FORM3'!I18=0,"",'USER FORM3'!I18)</f>
        <v/>
      </c>
      <c r="AD10" s="142" t="str">
        <f>IF('USER FORM3'!AK18=0,"",'USER FORM3'!AK18)</f>
        <v/>
      </c>
      <c r="AE10" s="142" t="str">
        <f>IF('USER FORM3'!K18=0,"",'USER FORM3'!K18)</f>
        <v/>
      </c>
      <c r="AF10" s="142" t="str">
        <f>IF('USER FORM3'!L18=0,"",'USER FORM3'!L18)</f>
        <v/>
      </c>
      <c r="AG10" s="142" t="str">
        <f>IF('USER FORM3'!M18=0,"",'USER FORM3'!M18)</f>
        <v/>
      </c>
      <c r="AH10" s="142" t="str">
        <f>IF('USER FORM3'!N18=0,"",'USER FORM3'!N18)</f>
        <v/>
      </c>
      <c r="AI10" s="142" t="str">
        <f>IF('USER FORM3'!O18=0,"",'USER FORM3'!O18)</f>
        <v/>
      </c>
      <c r="AJ10" s="142" t="str">
        <f>IF('USER FORM3'!P18=0,"",'USER FORM3'!P18)</f>
        <v/>
      </c>
      <c r="AK10" s="142" t="str">
        <f>IF('USER FORM3'!Q18=0,"",'USER FORM3'!Q18)</f>
        <v/>
      </c>
      <c r="AL10" s="142" t="str">
        <f>IF('USER FORM3'!C18=0,"",'USER FORM3'!C18)</f>
        <v/>
      </c>
      <c r="AM10" s="142" t="str">
        <f>IF('USER FORM3'!D18=0,"",'USER FORM3'!D18)</f>
        <v/>
      </c>
      <c r="AN10" s="142" t="str">
        <f>IF('USER FORM3'!E18=0,"",'USER FORM3'!E18)</f>
        <v/>
      </c>
      <c r="AO10" s="142" t="str">
        <f>IF('USER FORM3'!F18=0,"",'USER FORM3'!F18)</f>
        <v/>
      </c>
      <c r="AP10" s="227" t="str">
        <f t="shared" si="5"/>
        <v/>
      </c>
      <c r="AQ10" s="227" t="str">
        <f t="array" ref="AQ10">IF(OR(IFERROR(VLOOKUP(AA10,$B$8:$H$227,7,FALSE), "KEEP")="REMOVE",AD10&lt;&gt;"GR (Graded)"), "REMOVE", "KEEP")</f>
        <v>REMOVE</v>
      </c>
      <c r="AR10" s="228" t="str">
        <f t="array" ref="AR10">LOOKUP("zzzzz",CHOOSE({1,2},"",INDEX(AA:AA,SMALL(IF($AA$6:$AA$249&lt;&gt;"",ROW($AA$6:$AA$249)),ROWS($AR$6:AR10)))))</f>
        <v/>
      </c>
      <c r="AS10" s="227" t="str">
        <f t="array" aca="1" ref="AS10" ca="1">IF(SUM('USER FORM5'!$AS$2)&gt;=ROWS($AS$7:AS10), INDEX(COURSE_CODE, MATCH(SMALL(COUNTIF(COURSE_CODE, "&lt;"&amp;COURSE_CODE), ROW(AS10)), COUNTIF(COURSE_CODE, "&lt;"&amp;COURSE_CODE),0)),"")</f>
        <v/>
      </c>
      <c r="AT10" s="227" t="str">
        <f t="array" aca="1" ref="AT10" ca="1">LOOKUP("zzzzz",CHOOSE({1,2},"",INDEX(AS:AS,SMALL(IF($AS$6:$AS$249&lt;&gt;"",ROW($AS$6:$AS$249)),ROWS($AT$6:AT10)))))</f>
        <v/>
      </c>
      <c r="AU10" s="58" t="str">
        <f t="array" aca="1" ref="AU10" ca="1">IFERROR(INDEX($AT$7:$AT$249, MATCH(0, COUNTIF($AU$6:AU9, $AT$7:$AT$249),0)),"")</f>
        <v/>
      </c>
      <c r="AV10" s="227" t="str">
        <f t="array" aca="1" ref="AV10" ca="1">IF(AU10="","",IF(COUNTIF($AA$7:$AA$225,AU10)&gt;1, "REPEATED", ""))</f>
        <v/>
      </c>
      <c r="AW10" s="227" t="str">
        <f t="array" aca="1" ref="AW10" ca="1">IF(AU10="","",IF(IFERROR(SUMPRODUCT(($AA$7:$AA$225=AU10)*($AM$7:$AM$225=$AT$2)),0)&gt;0, "BASIS OF ADMISSIONS", ""))</f>
        <v/>
      </c>
      <c r="AX10" s="227" t="str">
        <f t="array" aca="1" ref="AX10" ca="1">IF(AU10="","", IF(IFERROR(SUMPRODUCT(($AA$226:$AO$249=AU10)*($AM$226:$AM$249=$AX$6)),0)&gt;0,"PRE-REQUISITE",""))</f>
        <v/>
      </c>
      <c r="AY10" s="227" t="str">
        <f t="array" aca="1" ref="AY10" ca="1">IF(AU10="","", IF(IFERROR(SUMPRODUCT(($AA$226:$AO$249=AU10)*($AM$226:$AM$249=$AY$6)),0)&gt;0,"RECOMMENDED",""))</f>
        <v/>
      </c>
      <c r="AZ10" s="142" t="str">
        <f t="shared" ca="1" si="6"/>
        <v/>
      </c>
      <c r="BB10" s="130" t="s">
        <v>16252</v>
      </c>
      <c r="BC10" s="131"/>
      <c r="BD10" s="19">
        <v>1</v>
      </c>
      <c r="BE10" s="574"/>
      <c r="BF10" s="574"/>
      <c r="BG10" s="574"/>
      <c r="BH10" s="574"/>
      <c r="BI10" s="574"/>
      <c r="BJ10" s="574"/>
      <c r="BK10" s="574"/>
      <c r="BL10" s="574"/>
      <c r="BM10" s="574"/>
      <c r="BN10" s="574"/>
      <c r="BO10" s="574"/>
      <c r="BP10" s="574"/>
      <c r="BQ10" s="574"/>
      <c r="BR10" s="574"/>
      <c r="BS10" s="574"/>
      <c r="BT10" s="574"/>
      <c r="BU10" s="574"/>
      <c r="BV10" s="574"/>
    </row>
    <row r="11" spans="1:74" ht="56.25" customHeight="1">
      <c r="A11" s="574"/>
      <c r="B11" s="284"/>
      <c r="C11" s="739" t="str">
        <f t="shared" si="0"/>
        <v/>
      </c>
      <c r="D11" s="739" t="str">
        <f t="shared" si="1"/>
        <v/>
      </c>
      <c r="E11" s="739" t="str">
        <f t="shared" si="2"/>
        <v/>
      </c>
      <c r="F11" s="739" t="str">
        <f t="shared" si="3"/>
        <v/>
      </c>
      <c r="G11" s="740" t="str">
        <f t="shared" ca="1" si="4"/>
        <v/>
      </c>
      <c r="H11" s="279"/>
      <c r="I11" s="282"/>
      <c r="J11" s="723"/>
      <c r="K11" s="725"/>
      <c r="L11" s="725"/>
      <c r="M11" s="725"/>
      <c r="N11" s="725"/>
      <c r="O11" s="725"/>
      <c r="P11" s="725"/>
      <c r="Q11" s="725"/>
      <c r="R11" s="725"/>
      <c r="S11" s="725"/>
      <c r="T11" s="725"/>
      <c r="U11" s="725"/>
      <c r="V11" s="725"/>
      <c r="W11" s="725"/>
      <c r="X11" s="725"/>
      <c r="Y11" s="721"/>
      <c r="AA11" s="142" t="str">
        <f>IF('USER FORM3'!G19=0,"",IF(ISNUMBER('USER FORM3'!G19), "'"&amp;'USER FORM3'!G19, 'USER FORM3'!G19))</f>
        <v/>
      </c>
      <c r="AB11" s="142" t="str">
        <f>IF('USER FORM3'!H19=0,"",'USER FORM3'!H19)</f>
        <v/>
      </c>
      <c r="AC11" s="142" t="str">
        <f>IF('USER FORM3'!I19=0,"",'USER FORM3'!I19)</f>
        <v/>
      </c>
      <c r="AD11" s="142" t="str">
        <f>IF('USER FORM3'!AK19=0,"",'USER FORM3'!AK19)</f>
        <v/>
      </c>
      <c r="AE11" s="142" t="str">
        <f>IF('USER FORM3'!K19=0,"",'USER FORM3'!K19)</f>
        <v/>
      </c>
      <c r="AF11" s="142" t="str">
        <f>IF('USER FORM3'!L19=0,"",'USER FORM3'!L19)</f>
        <v/>
      </c>
      <c r="AG11" s="142" t="str">
        <f>IF('USER FORM3'!M19=0,"",'USER FORM3'!M19)</f>
        <v/>
      </c>
      <c r="AH11" s="142" t="str">
        <f>IF('USER FORM3'!N19=0,"",'USER FORM3'!N19)</f>
        <v/>
      </c>
      <c r="AI11" s="142" t="str">
        <f>IF('USER FORM3'!O19=0,"",'USER FORM3'!O19)</f>
        <v/>
      </c>
      <c r="AJ11" s="142" t="str">
        <f>IF('USER FORM3'!P19=0,"",'USER FORM3'!P19)</f>
        <v/>
      </c>
      <c r="AK11" s="142" t="str">
        <f>IF('USER FORM3'!Q19=0,"",'USER FORM3'!Q19)</f>
        <v/>
      </c>
      <c r="AL11" s="142" t="str">
        <f>IF('USER FORM3'!C19=0,"",'USER FORM3'!C19)</f>
        <v/>
      </c>
      <c r="AM11" s="142" t="str">
        <f>IF('USER FORM3'!D19=0,"",'USER FORM3'!D19)</f>
        <v/>
      </c>
      <c r="AN11" s="142" t="str">
        <f>IF('USER FORM3'!E19=0,"",'USER FORM3'!E19)</f>
        <v/>
      </c>
      <c r="AO11" s="142" t="str">
        <f>IF('USER FORM3'!F19=0,"",'USER FORM3'!F19)</f>
        <v/>
      </c>
      <c r="AP11" s="227" t="str">
        <f t="shared" si="5"/>
        <v/>
      </c>
      <c r="AQ11" s="227" t="str">
        <f t="array" ref="AQ11">IF(OR(IFERROR(VLOOKUP(AA11,$B$8:$H$227,7,FALSE), "KEEP")="REMOVE",AD11&lt;&gt;"GR (Graded)"), "REMOVE", "KEEP")</f>
        <v>REMOVE</v>
      </c>
      <c r="AR11" s="228" t="str">
        <f t="array" ref="AR11">LOOKUP("zzzzz",CHOOSE({1,2},"",INDEX(AA:AA,SMALL(IF($AA$6:$AA$249&lt;&gt;"",ROW($AA$6:$AA$249)),ROWS($AR$6:AR11)))))</f>
        <v/>
      </c>
      <c r="AS11" s="227" t="str">
        <f t="array" aca="1" ref="AS11" ca="1">IF(SUM('USER FORM5'!$AS$2)&gt;=ROWS($AS$7:AS11), INDEX(COURSE_CODE, MATCH(SMALL(COUNTIF(COURSE_CODE, "&lt;"&amp;COURSE_CODE), ROW(AS11)), COUNTIF(COURSE_CODE, "&lt;"&amp;COURSE_CODE),0)),"")</f>
        <v/>
      </c>
      <c r="AT11" s="227" t="str">
        <f t="array" aca="1" ref="AT11" ca="1">LOOKUP("zzzzz",CHOOSE({1,2},"",INDEX(AS:AS,SMALL(IF($AS$6:$AS$249&lt;&gt;"",ROW($AS$6:$AS$249)),ROWS($AT$6:AT11)))))</f>
        <v/>
      </c>
      <c r="AU11" s="58" t="str">
        <f t="array" aca="1" ref="AU11" ca="1">IFERROR(INDEX($AT$7:$AT$249, MATCH(0, COUNTIF($AU$6:AU10, $AT$7:$AT$249),0)),"")</f>
        <v/>
      </c>
      <c r="AV11" s="227" t="str">
        <f t="array" aca="1" ref="AV11" ca="1">IF(AU11="","",IF(COUNTIF($AA$7:$AA$225,AU11)&gt;1, "REPEATED", ""))</f>
        <v/>
      </c>
      <c r="AW11" s="227" t="str">
        <f t="array" aca="1" ref="AW11" ca="1">IF(AU11="","",IF(IFERROR(SUMPRODUCT(($AA$7:$AA$225=AU11)*($AM$7:$AM$225=$AT$2)),0)&gt;0, "BASIS OF ADMISSIONS", ""))</f>
        <v/>
      </c>
      <c r="AX11" s="227" t="str">
        <f t="array" aca="1" ref="AX11" ca="1">IF(AU11="","", IF(IFERROR(SUMPRODUCT(($AA$226:$AO$249=AU11)*($AM$226:$AM$249=$AX$6)),0)&gt;0,"PRE-REQUISITE",""))</f>
        <v/>
      </c>
      <c r="AY11" s="227" t="str">
        <f t="array" aca="1" ref="AY11" ca="1">IF(AU11="","", IF(IFERROR(SUMPRODUCT(($AA$226:$AO$249=AU11)*($AM$226:$AM$249=$AY$6)),0)&gt;0,"RECOMMENDED",""))</f>
        <v/>
      </c>
      <c r="AZ11" s="142" t="str">
        <f t="shared" ca="1" si="6"/>
        <v/>
      </c>
      <c r="BB11" s="132" t="s">
        <v>420</v>
      </c>
      <c r="BC11" s="65" t="str">
        <f ca="1">CELL("filename")</f>
        <v>\\campus.mcgill.ca\medicine\MedShare2\Admissions\WORKGROUP\ADMISSIONS CYCLE\202309\PRESCREEN\WORKBOOKS\GUIDE AND REFERENCE DOCS\WORKBOOK &amp; GUIDE\WORKBOOK DESIGN\[ACADEMIC_WORKBOOK_MEDDENT_V2.xlsx]USER FEEDBACK</v>
      </c>
      <c r="BD11" s="19">
        <v>1</v>
      </c>
      <c r="BE11" s="574"/>
      <c r="BF11" s="574"/>
      <c r="BG11" s="574"/>
      <c r="BH11" s="574"/>
      <c r="BI11" s="574"/>
      <c r="BJ11" s="574"/>
      <c r="BK11" s="574"/>
      <c r="BL11" s="574"/>
      <c r="BM11" s="574"/>
      <c r="BN11" s="574"/>
      <c r="BO11" s="574"/>
      <c r="BP11" s="574"/>
      <c r="BQ11" s="574"/>
      <c r="BR11" s="574"/>
      <c r="BS11" s="574"/>
      <c r="BT11" s="574"/>
      <c r="BU11" s="574"/>
      <c r="BV11" s="574"/>
    </row>
    <row r="12" spans="1:74" ht="56.25" customHeight="1">
      <c r="A12" s="574"/>
      <c r="B12" s="284"/>
      <c r="C12" s="739" t="str">
        <f t="shared" si="0"/>
        <v/>
      </c>
      <c r="D12" s="739" t="str">
        <f t="shared" si="1"/>
        <v/>
      </c>
      <c r="E12" s="739" t="str">
        <f t="shared" si="2"/>
        <v/>
      </c>
      <c r="F12" s="739" t="str">
        <f t="shared" si="3"/>
        <v/>
      </c>
      <c r="G12" s="740" t="str">
        <f t="shared" ca="1" si="4"/>
        <v/>
      </c>
      <c r="H12" s="279"/>
      <c r="I12" s="282"/>
      <c r="J12" s="723"/>
      <c r="K12" s="726"/>
      <c r="L12" s="726"/>
      <c r="M12" s="726"/>
      <c r="N12" s="726"/>
      <c r="O12" s="725"/>
      <c r="P12" s="725"/>
      <c r="Q12" s="725"/>
      <c r="R12" s="725"/>
      <c r="S12" s="725"/>
      <c r="T12" s="725"/>
      <c r="U12" s="725"/>
      <c r="V12" s="725"/>
      <c r="W12" s="725"/>
      <c r="X12" s="725"/>
      <c r="Y12" s="721"/>
      <c r="AA12" s="142" t="str">
        <f>IF('USER FORM3'!G20=0,"",IF(ISNUMBER('USER FORM3'!G20), "'"&amp;'USER FORM3'!G20, 'USER FORM3'!G20))</f>
        <v/>
      </c>
      <c r="AB12" s="142" t="str">
        <f>IF('USER FORM3'!H20=0,"",'USER FORM3'!H20)</f>
        <v/>
      </c>
      <c r="AC12" s="142" t="str">
        <f>IF('USER FORM3'!I20=0,"",'USER FORM3'!I20)</f>
        <v/>
      </c>
      <c r="AD12" s="142" t="str">
        <f>IF('USER FORM3'!AK20=0,"",'USER FORM3'!AK20)</f>
        <v/>
      </c>
      <c r="AE12" s="142" t="str">
        <f>IF('USER FORM3'!K20=0,"",'USER FORM3'!K20)</f>
        <v/>
      </c>
      <c r="AF12" s="142" t="str">
        <f>IF('USER FORM3'!L20=0,"",'USER FORM3'!L20)</f>
        <v/>
      </c>
      <c r="AG12" s="142" t="str">
        <f>IF('USER FORM3'!M20=0,"",'USER FORM3'!M20)</f>
        <v/>
      </c>
      <c r="AH12" s="142" t="str">
        <f>IF('USER FORM3'!N20=0,"",'USER FORM3'!N20)</f>
        <v/>
      </c>
      <c r="AI12" s="142" t="str">
        <f>IF('USER FORM3'!O20=0,"",'USER FORM3'!O20)</f>
        <v/>
      </c>
      <c r="AJ12" s="142" t="str">
        <f>IF('USER FORM3'!P20=0,"",'USER FORM3'!P20)</f>
        <v/>
      </c>
      <c r="AK12" s="142" t="str">
        <f>IF('USER FORM3'!Q20=0,"",'USER FORM3'!Q20)</f>
        <v/>
      </c>
      <c r="AL12" s="142" t="str">
        <f>IF('USER FORM3'!C20=0,"",'USER FORM3'!C20)</f>
        <v/>
      </c>
      <c r="AM12" s="142" t="str">
        <f>IF('USER FORM3'!D20=0,"",'USER FORM3'!D20)</f>
        <v/>
      </c>
      <c r="AN12" s="142" t="str">
        <f>IF('USER FORM3'!E20=0,"",'USER FORM3'!E20)</f>
        <v/>
      </c>
      <c r="AO12" s="142" t="str">
        <f>IF('USER FORM3'!F20=0,"",'USER FORM3'!F20)</f>
        <v/>
      </c>
      <c r="AP12" s="227" t="str">
        <f t="shared" si="5"/>
        <v/>
      </c>
      <c r="AQ12" s="227" t="str">
        <f t="array" ref="AQ12">IF(OR(IFERROR(VLOOKUP(AA12,$B$8:$H$227,7,FALSE), "KEEP")="REMOVE",AD12&lt;&gt;"GR (Graded)"), "REMOVE", "KEEP")</f>
        <v>REMOVE</v>
      </c>
      <c r="AR12" s="228" t="str">
        <f t="array" ref="AR12">LOOKUP("zzzzz",CHOOSE({1,2},"",INDEX(AA:AA,SMALL(IF($AA$6:$AA$249&lt;&gt;"",ROW($AA$6:$AA$249)),ROWS($AR$6:AR12)))))</f>
        <v/>
      </c>
      <c r="AS12" s="227" t="str">
        <f t="array" aca="1" ref="AS12" ca="1">IF(SUM('USER FORM5'!$AS$2)&gt;=ROWS($AS$7:AS12), INDEX(COURSE_CODE, MATCH(SMALL(COUNTIF(COURSE_CODE, "&lt;"&amp;COURSE_CODE), ROW(AS12)), COUNTIF(COURSE_CODE, "&lt;"&amp;COURSE_CODE),0)),"")</f>
        <v/>
      </c>
      <c r="AT12" s="227" t="str">
        <f t="array" aca="1" ref="AT12" ca="1">LOOKUP("zzzzz",CHOOSE({1,2},"",INDEX(AS:AS,SMALL(IF($AS$6:$AS$249&lt;&gt;"",ROW($AS$6:$AS$249)),ROWS($AT$6:AT12)))))</f>
        <v/>
      </c>
      <c r="AU12" s="58" t="str">
        <f t="array" aca="1" ref="AU12" ca="1">IFERROR(INDEX($AT$7:$AT$249, MATCH(0, COUNTIF($AU$6:AU11, $AT$7:$AT$249),0)),"")</f>
        <v/>
      </c>
      <c r="AV12" s="227" t="str">
        <f t="array" aca="1" ref="AV12" ca="1">IF(AU12="","",IF(COUNTIF($AA$7:$AA$225,AU12)&gt;1, "REPEATED", ""))</f>
        <v/>
      </c>
      <c r="AW12" s="227" t="str">
        <f t="array" aca="1" ref="AW12" ca="1">IF(AU12="","",IF(IFERROR(SUMPRODUCT(($AA$7:$AA$225=AU12)*($AM$7:$AM$225=$AT$2)),0)&gt;0, "BASIS OF ADMISSIONS", ""))</f>
        <v/>
      </c>
      <c r="AX12" s="227" t="str">
        <f t="array" aca="1" ref="AX12" ca="1">IF(AU12="","", IF(IFERROR(SUMPRODUCT(($AA$226:$AO$249=AU12)*($AM$226:$AM$249=$AX$6)),0)&gt;0,"PRE-REQUISITE",""))</f>
        <v/>
      </c>
      <c r="AY12" s="227" t="str">
        <f t="array" aca="1" ref="AY12" ca="1">IF(AU12="","", IF(IFERROR(SUMPRODUCT(($AA$226:$AO$249=AU12)*($AM$226:$AM$249=$AY$6)),0)&gt;0,"RECOMMENDED",""))</f>
        <v/>
      </c>
      <c r="AZ12" s="142" t="str">
        <f t="shared" ca="1" si="6"/>
        <v/>
      </c>
      <c r="BB12" s="132" t="s">
        <v>419</v>
      </c>
      <c r="BC12" s="183" t="s">
        <v>16328</v>
      </c>
      <c r="BD12" s="19">
        <v>1</v>
      </c>
      <c r="BE12" s="574"/>
      <c r="BF12" s="574"/>
      <c r="BG12" s="574"/>
      <c r="BH12" s="574"/>
      <c r="BI12" s="574"/>
      <c r="BJ12" s="574"/>
      <c r="BK12" s="574"/>
      <c r="BL12" s="574"/>
      <c r="BM12" s="574"/>
      <c r="BN12" s="574"/>
      <c r="BO12" s="574"/>
      <c r="BP12" s="574"/>
      <c r="BQ12" s="574"/>
      <c r="BR12" s="574"/>
      <c r="BS12" s="574"/>
      <c r="BT12" s="574"/>
      <c r="BU12" s="574"/>
      <c r="BV12" s="574"/>
    </row>
    <row r="13" spans="1:74" ht="56.25" customHeight="1">
      <c r="A13" s="574"/>
      <c r="B13" s="284"/>
      <c r="C13" s="739" t="str">
        <f t="shared" si="0"/>
        <v/>
      </c>
      <c r="D13" s="739" t="str">
        <f t="shared" si="1"/>
        <v/>
      </c>
      <c r="E13" s="739" t="str">
        <f t="shared" si="2"/>
        <v/>
      </c>
      <c r="F13" s="739" t="str">
        <f t="shared" si="3"/>
        <v/>
      </c>
      <c r="G13" s="740" t="str">
        <f t="shared" ca="1" si="4"/>
        <v/>
      </c>
      <c r="H13" s="279"/>
      <c r="I13" s="282"/>
      <c r="J13" s="727"/>
      <c r="K13" s="726"/>
      <c r="L13" s="728"/>
      <c r="M13" s="729"/>
      <c r="N13" s="726"/>
      <c r="O13" s="725"/>
      <c r="P13" s="725"/>
      <c r="Q13" s="725"/>
      <c r="R13" s="725"/>
      <c r="S13" s="725"/>
      <c r="T13" s="725"/>
      <c r="U13" s="725"/>
      <c r="V13" s="725"/>
      <c r="W13" s="725"/>
      <c r="X13" s="725"/>
      <c r="Y13" s="721"/>
      <c r="AA13" s="142" t="str">
        <f>IF('USER FORM3'!G21=0,"",IF(ISNUMBER('USER FORM3'!G21), "'"&amp;'USER FORM3'!G21, 'USER FORM3'!G21))</f>
        <v/>
      </c>
      <c r="AB13" s="142" t="str">
        <f>IF('USER FORM3'!H21=0,"",'USER FORM3'!H21)</f>
        <v/>
      </c>
      <c r="AC13" s="142" t="str">
        <f>IF('USER FORM3'!I21=0,"",'USER FORM3'!I21)</f>
        <v/>
      </c>
      <c r="AD13" s="142" t="str">
        <f>IF('USER FORM3'!AK21=0,"",'USER FORM3'!AK21)</f>
        <v/>
      </c>
      <c r="AE13" s="142" t="str">
        <f>IF('USER FORM3'!K21=0,"",'USER FORM3'!K21)</f>
        <v/>
      </c>
      <c r="AF13" s="142" t="str">
        <f>IF('USER FORM3'!L21=0,"",'USER FORM3'!L21)</f>
        <v/>
      </c>
      <c r="AG13" s="142" t="str">
        <f>IF('USER FORM3'!M21=0,"",'USER FORM3'!M21)</f>
        <v/>
      </c>
      <c r="AH13" s="142" t="str">
        <f>IF('USER FORM3'!N21=0,"",'USER FORM3'!N21)</f>
        <v/>
      </c>
      <c r="AI13" s="142" t="str">
        <f>IF('USER FORM3'!O21=0,"",'USER FORM3'!O21)</f>
        <v/>
      </c>
      <c r="AJ13" s="142" t="str">
        <f>IF('USER FORM3'!P21=0,"",'USER FORM3'!P21)</f>
        <v/>
      </c>
      <c r="AK13" s="142" t="str">
        <f>IF('USER FORM3'!Q21=0,"",'USER FORM3'!Q21)</f>
        <v/>
      </c>
      <c r="AL13" s="142" t="str">
        <f>IF('USER FORM3'!C21=0,"",'USER FORM3'!C21)</f>
        <v/>
      </c>
      <c r="AM13" s="142" t="str">
        <f>IF('USER FORM3'!D21=0,"",'USER FORM3'!D21)</f>
        <v/>
      </c>
      <c r="AN13" s="142" t="str">
        <f>IF('USER FORM3'!E21=0,"",'USER FORM3'!E21)</f>
        <v/>
      </c>
      <c r="AO13" s="142" t="str">
        <f>IF('USER FORM3'!F21=0,"",'USER FORM3'!F21)</f>
        <v/>
      </c>
      <c r="AP13" s="227" t="str">
        <f t="shared" si="5"/>
        <v/>
      </c>
      <c r="AQ13" s="227" t="str">
        <f t="array" ref="AQ13">IF(OR(IFERROR(VLOOKUP(AA13,$B$8:$H$227,7,FALSE), "KEEP")="REMOVE",AD13&lt;&gt;"GR (Graded)"), "REMOVE", "KEEP")</f>
        <v>REMOVE</v>
      </c>
      <c r="AR13" s="228" t="str">
        <f t="array" ref="AR13">LOOKUP("zzzzz",CHOOSE({1,2},"",INDEX(AA:AA,SMALL(IF($AA$6:$AA$249&lt;&gt;"",ROW($AA$6:$AA$249)),ROWS($AR$6:AR13)))))</f>
        <v/>
      </c>
      <c r="AS13" s="227" t="str">
        <f t="array" aca="1" ref="AS13" ca="1">IF(SUM('USER FORM5'!$AS$2)&gt;=ROWS($AS$7:AS13), INDEX(COURSE_CODE, MATCH(SMALL(COUNTIF(COURSE_CODE, "&lt;"&amp;COURSE_CODE), ROW(AS13)), COUNTIF(COURSE_CODE, "&lt;"&amp;COURSE_CODE),0)),"")</f>
        <v/>
      </c>
      <c r="AT13" s="227" t="str">
        <f t="array" aca="1" ref="AT13" ca="1">LOOKUP("zzzzz",CHOOSE({1,2},"",INDEX(AS:AS,SMALL(IF($AS$6:$AS$249&lt;&gt;"",ROW($AS$6:$AS$249)),ROWS($AT$6:AT13)))))</f>
        <v/>
      </c>
      <c r="AU13" s="58" t="str">
        <f t="array" aca="1" ref="AU13" ca="1">IFERROR(INDEX($AT$7:$AT$249, MATCH(0, COUNTIF($AU$6:AU12, $AT$7:$AT$249),0)),"")</f>
        <v/>
      </c>
      <c r="AV13" s="227" t="str">
        <f t="array" aca="1" ref="AV13" ca="1">IF(AU13="","",IF(COUNTIF($AA$7:$AA$225,AU13)&gt;1, "REPEATED", ""))</f>
        <v/>
      </c>
      <c r="AW13" s="227" t="str">
        <f t="array" aca="1" ref="AW13" ca="1">IF(AU13="","",IF(IFERROR(SUMPRODUCT(($AA$7:$AA$225=AU13)*($AM$7:$AM$225=$AT$2)),0)&gt;0, "BASIS OF ADMISSIONS", ""))</f>
        <v/>
      </c>
      <c r="AX13" s="227" t="str">
        <f t="array" aca="1" ref="AX13" ca="1">IF(AU13="","", IF(IFERROR(SUMPRODUCT(($AA$226:$AO$249=AU13)*($AM$226:$AM$249=$AX$6)),0)&gt;0,"PRE-REQUISITE",""))</f>
        <v/>
      </c>
      <c r="AY13" s="227" t="str">
        <f t="array" aca="1" ref="AY13" ca="1">IF(AU13="","", IF(IFERROR(SUMPRODUCT(($AA$226:$AO$249=AU13)*($AM$226:$AM$249=$AY$6)),0)&gt;0,"RECOMMENDED",""))</f>
        <v/>
      </c>
      <c r="AZ13" s="142" t="str">
        <f t="shared" ca="1" si="6"/>
        <v/>
      </c>
      <c r="BB13" s="132" t="s">
        <v>421</v>
      </c>
      <c r="BC13" s="183" t="s">
        <v>15949</v>
      </c>
      <c r="BD13" s="19">
        <v>1</v>
      </c>
      <c r="BE13" s="574"/>
      <c r="BF13" s="574"/>
      <c r="BG13" s="574"/>
      <c r="BH13" s="574"/>
      <c r="BI13" s="574"/>
      <c r="BJ13" s="574"/>
      <c r="BK13" s="574"/>
      <c r="BL13" s="574"/>
      <c r="BM13" s="574"/>
      <c r="BN13" s="574"/>
      <c r="BO13" s="574"/>
      <c r="BP13" s="574"/>
      <c r="BQ13" s="574"/>
      <c r="BR13" s="574"/>
      <c r="BS13" s="574"/>
      <c r="BT13" s="574"/>
      <c r="BU13" s="574"/>
      <c r="BV13" s="574"/>
    </row>
    <row r="14" spans="1:74" ht="56.25" customHeight="1">
      <c r="A14" s="574"/>
      <c r="B14" s="284"/>
      <c r="C14" s="739" t="str">
        <f t="shared" si="0"/>
        <v/>
      </c>
      <c r="D14" s="739" t="str">
        <f t="shared" si="1"/>
        <v/>
      </c>
      <c r="E14" s="739" t="str">
        <f t="shared" si="2"/>
        <v/>
      </c>
      <c r="F14" s="739" t="str">
        <f t="shared" si="3"/>
        <v/>
      </c>
      <c r="G14" s="740" t="str">
        <f t="shared" ca="1" si="4"/>
        <v/>
      </c>
      <c r="H14" s="279"/>
      <c r="I14" s="282"/>
      <c r="J14" s="727"/>
      <c r="K14" s="725"/>
      <c r="L14" s="725"/>
      <c r="M14" s="725"/>
      <c r="N14" s="725"/>
      <c r="O14" s="725"/>
      <c r="P14" s="725"/>
      <c r="Q14" s="725"/>
      <c r="R14" s="725"/>
      <c r="S14" s="725"/>
      <c r="T14" s="725"/>
      <c r="U14" s="725"/>
      <c r="V14" s="725"/>
      <c r="W14" s="725"/>
      <c r="X14" s="725"/>
      <c r="Y14" s="721"/>
      <c r="AA14" s="142" t="str">
        <f>IF('USER FORM3'!G22=0,"",IF(ISNUMBER('USER FORM3'!G22), "'"&amp;'USER FORM3'!G22, 'USER FORM3'!G22))</f>
        <v/>
      </c>
      <c r="AB14" s="142" t="str">
        <f>IF('USER FORM3'!H22=0,"",'USER FORM3'!H22)</f>
        <v/>
      </c>
      <c r="AC14" s="142" t="str">
        <f>IF('USER FORM3'!I22=0,"",'USER FORM3'!I22)</f>
        <v/>
      </c>
      <c r="AD14" s="142" t="str">
        <f>IF('USER FORM3'!AK22=0,"",'USER FORM3'!AK22)</f>
        <v/>
      </c>
      <c r="AE14" s="142" t="str">
        <f>IF('USER FORM3'!K22=0,"",'USER FORM3'!K22)</f>
        <v/>
      </c>
      <c r="AF14" s="142" t="str">
        <f>IF('USER FORM3'!L22=0,"",'USER FORM3'!L22)</f>
        <v/>
      </c>
      <c r="AG14" s="142" t="str">
        <f>IF('USER FORM3'!M22=0,"",'USER FORM3'!M22)</f>
        <v/>
      </c>
      <c r="AH14" s="142" t="str">
        <f>IF('USER FORM3'!N22=0,"",'USER FORM3'!N22)</f>
        <v/>
      </c>
      <c r="AI14" s="142" t="str">
        <f>IF('USER FORM3'!O22=0,"",'USER FORM3'!O22)</f>
        <v/>
      </c>
      <c r="AJ14" s="142" t="str">
        <f>IF('USER FORM3'!P22=0,"",'USER FORM3'!P22)</f>
        <v/>
      </c>
      <c r="AK14" s="142" t="str">
        <f>IF('USER FORM3'!Q22=0,"",'USER FORM3'!Q22)</f>
        <v/>
      </c>
      <c r="AL14" s="142" t="str">
        <f>IF('USER FORM3'!C22=0,"",'USER FORM3'!C22)</f>
        <v/>
      </c>
      <c r="AM14" s="142" t="str">
        <f>IF('USER FORM3'!D22=0,"",'USER FORM3'!D22)</f>
        <v/>
      </c>
      <c r="AN14" s="142" t="str">
        <f>IF('USER FORM3'!E22=0,"",'USER FORM3'!E22)</f>
        <v/>
      </c>
      <c r="AO14" s="142" t="str">
        <f>IF('USER FORM3'!F22=0,"",'USER FORM3'!F22)</f>
        <v/>
      </c>
      <c r="AP14" s="227" t="str">
        <f t="shared" si="5"/>
        <v/>
      </c>
      <c r="AQ14" s="227" t="str">
        <f t="array" ref="AQ14">IF(OR(IFERROR(VLOOKUP(AA14,$B$8:$H$227,7,FALSE), "KEEP")="REMOVE",AD14&lt;&gt;"GR (Graded)"), "REMOVE", "KEEP")</f>
        <v>REMOVE</v>
      </c>
      <c r="AR14" s="228" t="str">
        <f t="array" ref="AR14">LOOKUP("zzzzz",CHOOSE({1,2},"",INDEX(AA:AA,SMALL(IF($AA$6:$AA$249&lt;&gt;"",ROW($AA$6:$AA$249)),ROWS($AR$6:AR14)))))</f>
        <v/>
      </c>
      <c r="AS14" s="227" t="str">
        <f t="array" aca="1" ref="AS14" ca="1">IF(SUM('USER FORM5'!$AS$2)&gt;=ROWS($AS$7:AS14), INDEX(COURSE_CODE, MATCH(SMALL(COUNTIF(COURSE_CODE, "&lt;"&amp;COURSE_CODE), ROW(AS14)), COUNTIF(COURSE_CODE, "&lt;"&amp;COURSE_CODE),0)),"")</f>
        <v/>
      </c>
      <c r="AT14" s="227" t="str">
        <f t="array" aca="1" ref="AT14" ca="1">LOOKUP("zzzzz",CHOOSE({1,2},"",INDEX(AS:AS,SMALL(IF($AS$6:$AS$249&lt;&gt;"",ROW($AS$6:$AS$249)),ROWS($AT$6:AT14)))))</f>
        <v/>
      </c>
      <c r="AU14" s="58" t="str">
        <f t="array" aca="1" ref="AU14" ca="1">IFERROR(INDEX($AT$7:$AT$249, MATCH(0, COUNTIF($AU$6:AU13, $AT$7:$AT$249),0)),"")</f>
        <v/>
      </c>
      <c r="AV14" s="227" t="str">
        <f t="array" aca="1" ref="AV14" ca="1">IF(AU14="","",IF(COUNTIF($AA$7:$AA$225,AU14)&gt;1, "REPEATED", ""))</f>
        <v/>
      </c>
      <c r="AW14" s="227" t="str">
        <f t="array" aca="1" ref="AW14" ca="1">IF(AU14="","",IF(IFERROR(SUMPRODUCT(($AA$7:$AA$225=AU14)*($AM$7:$AM$225=$AT$2)),0)&gt;0, "BASIS OF ADMISSIONS", ""))</f>
        <v/>
      </c>
      <c r="AX14" s="227" t="str">
        <f t="array" aca="1" ref="AX14" ca="1">IF(AU14="","", IF(IFERROR(SUMPRODUCT(($AA$226:$AO$249=AU14)*($AM$226:$AM$249=$AX$6)),0)&gt;0,"PRE-REQUISITE",""))</f>
        <v/>
      </c>
      <c r="AY14" s="227" t="str">
        <f t="array" aca="1" ref="AY14" ca="1">IF(AU14="","", IF(IFERROR(SUMPRODUCT(($AA$226:$AO$249=AU14)*($AM$226:$AM$249=$AY$6)),0)&gt;0,"RECOMMENDED",""))</f>
        <v/>
      </c>
      <c r="AZ14" s="142" t="str">
        <f t="shared" ca="1" si="6"/>
        <v/>
      </c>
      <c r="BB14" s="132"/>
      <c r="BC14" s="65" t="str">
        <f ca="1">RIGHT(CELL("filename"),LEN(CELL("filename"))-MAX(IF(NOT(ISERR(SEARCH("\",CELL("filename"), ROW(18:285)))),SEARCH("\",CELL("filename"),ROW(18:285)))))</f>
        <v>medicine\MedShare2\Admissions\WORKGROUP\ADMISSIONS CYCLE\202309\PRESCREEN\WORKBOOKS\GUIDE AND REFERENCE DOCS\WORKBOOK &amp; GUIDE\WORKBOOK DESIGN\[ACADEMIC_WORKBOOK_MEDDENT_V2.xlsx]USER FEEDBACK</v>
      </c>
      <c r="BD14" s="19">
        <v>1</v>
      </c>
      <c r="BE14" s="574"/>
      <c r="BF14" s="574"/>
      <c r="BG14" s="574"/>
      <c r="BH14" s="574"/>
      <c r="BI14" s="574"/>
      <c r="BJ14" s="574"/>
      <c r="BK14" s="574"/>
      <c r="BL14" s="574"/>
      <c r="BM14" s="574"/>
      <c r="BN14" s="574"/>
      <c r="BO14" s="574"/>
      <c r="BP14" s="574"/>
      <c r="BQ14" s="574"/>
      <c r="BR14" s="574"/>
      <c r="BS14" s="574"/>
      <c r="BT14" s="574"/>
      <c r="BU14" s="574"/>
      <c r="BV14" s="574"/>
    </row>
    <row r="15" spans="1:74" ht="56.25" customHeight="1">
      <c r="A15" s="574"/>
      <c r="B15" s="284"/>
      <c r="C15" s="739" t="str">
        <f t="shared" si="0"/>
        <v/>
      </c>
      <c r="D15" s="739" t="str">
        <f t="shared" si="1"/>
        <v/>
      </c>
      <c r="E15" s="739" t="str">
        <f t="shared" si="2"/>
        <v/>
      </c>
      <c r="F15" s="739" t="str">
        <f t="shared" si="3"/>
        <v/>
      </c>
      <c r="G15" s="740" t="str">
        <f t="shared" ca="1" si="4"/>
        <v/>
      </c>
      <c r="H15" s="279"/>
      <c r="I15" s="282"/>
      <c r="J15" s="727"/>
      <c r="K15" s="725"/>
      <c r="L15" s="725"/>
      <c r="M15" s="725"/>
      <c r="N15" s="725"/>
      <c r="O15" s="725"/>
      <c r="P15" s="725"/>
      <c r="Q15" s="725"/>
      <c r="R15" s="725"/>
      <c r="S15" s="725"/>
      <c r="T15" s="725"/>
      <c r="U15" s="725"/>
      <c r="V15" s="725"/>
      <c r="W15" s="725"/>
      <c r="X15" s="725"/>
      <c r="Y15" s="721"/>
      <c r="AA15" s="142" t="str">
        <f>IF('USER FORM3'!G23=0,"",IF(ISNUMBER('USER FORM3'!G23), "'"&amp;'USER FORM3'!G23, 'USER FORM3'!G23))</f>
        <v/>
      </c>
      <c r="AB15" s="142" t="str">
        <f>IF('USER FORM3'!H23=0,"",'USER FORM3'!H23)</f>
        <v/>
      </c>
      <c r="AC15" s="142" t="str">
        <f>IF('USER FORM3'!I23=0,"",'USER FORM3'!I23)</f>
        <v/>
      </c>
      <c r="AD15" s="142" t="str">
        <f>IF('USER FORM3'!AK23=0,"",'USER FORM3'!AK23)</f>
        <v/>
      </c>
      <c r="AE15" s="142" t="str">
        <f>IF('USER FORM3'!K23=0,"",'USER FORM3'!K23)</f>
        <v/>
      </c>
      <c r="AF15" s="142" t="str">
        <f>IF('USER FORM3'!L23=0,"",'USER FORM3'!L23)</f>
        <v/>
      </c>
      <c r="AG15" s="142" t="str">
        <f>IF('USER FORM3'!M23=0,"",'USER FORM3'!M23)</f>
        <v/>
      </c>
      <c r="AH15" s="142" t="str">
        <f>IF('USER FORM3'!N23=0,"",'USER FORM3'!N23)</f>
        <v/>
      </c>
      <c r="AI15" s="142" t="str">
        <f>IF('USER FORM3'!O23=0,"",'USER FORM3'!O23)</f>
        <v/>
      </c>
      <c r="AJ15" s="142" t="str">
        <f>IF('USER FORM3'!P23=0,"",'USER FORM3'!P23)</f>
        <v/>
      </c>
      <c r="AK15" s="142" t="str">
        <f>IF('USER FORM3'!Q23=0,"",'USER FORM3'!Q23)</f>
        <v/>
      </c>
      <c r="AL15" s="142" t="str">
        <f>IF('USER FORM3'!C23=0,"",'USER FORM3'!C23)</f>
        <v/>
      </c>
      <c r="AM15" s="142" t="str">
        <f>IF('USER FORM3'!D23=0,"",'USER FORM3'!D23)</f>
        <v/>
      </c>
      <c r="AN15" s="142" t="str">
        <f>IF('USER FORM3'!E23=0,"",'USER FORM3'!E23)</f>
        <v/>
      </c>
      <c r="AO15" s="142" t="str">
        <f>IF('USER FORM3'!F23=0,"",'USER FORM3'!F23)</f>
        <v/>
      </c>
      <c r="AP15" s="227" t="str">
        <f t="shared" si="5"/>
        <v/>
      </c>
      <c r="AQ15" s="227" t="str">
        <f t="array" ref="AQ15">IF(OR(IFERROR(VLOOKUP(AA15,$B$8:$H$227,7,FALSE), "KEEP")="REMOVE",AD15&lt;&gt;"GR (Graded)"), "REMOVE", "KEEP")</f>
        <v>REMOVE</v>
      </c>
      <c r="AR15" s="228" t="str">
        <f t="array" ref="AR15">LOOKUP("zzzzz",CHOOSE({1,2},"",INDEX(AA:AA,SMALL(IF($AA$6:$AA$249&lt;&gt;"",ROW($AA$6:$AA$249)),ROWS($AR$6:AR15)))))</f>
        <v/>
      </c>
      <c r="AS15" s="227" t="str">
        <f t="array" aca="1" ref="AS15" ca="1">IF(SUM('USER FORM5'!$AS$2)&gt;=ROWS($AS$7:AS15), INDEX(COURSE_CODE, MATCH(SMALL(COUNTIF(COURSE_CODE, "&lt;"&amp;COURSE_CODE), ROW(AS15)), COUNTIF(COURSE_CODE, "&lt;"&amp;COURSE_CODE),0)),"")</f>
        <v/>
      </c>
      <c r="AT15" s="227" t="str">
        <f t="array" aca="1" ref="AT15" ca="1">LOOKUP("zzzzz",CHOOSE({1,2},"",INDEX(AS:AS,SMALL(IF($AS$6:$AS$249&lt;&gt;"",ROW($AS$6:$AS$249)),ROWS($AT$6:AT15)))))</f>
        <v/>
      </c>
      <c r="AU15" s="58" t="str">
        <f t="array" aca="1" ref="AU15" ca="1">IFERROR(INDEX($AT$7:$AT$249, MATCH(0, COUNTIF($AU$6:AU14, $AT$7:$AT$249),0)),"")</f>
        <v/>
      </c>
      <c r="AV15" s="227" t="str">
        <f t="array" aca="1" ref="AV15" ca="1">IF(AU15="","",IF(COUNTIF($AA$7:$AA$225,AU15)&gt;1, "REPEATED", ""))</f>
        <v/>
      </c>
      <c r="AW15" s="227" t="str">
        <f t="array" aca="1" ref="AW15" ca="1">IF(AU15="","",IF(IFERROR(SUMPRODUCT(($AA$7:$AA$225=AU15)*($AM$7:$AM$225=$AT$2)),0)&gt;0, "BASIS OF ADMISSIONS", ""))</f>
        <v/>
      </c>
      <c r="AX15" s="227" t="str">
        <f t="array" aca="1" ref="AX15" ca="1">IF(AU15="","", IF(IFERROR(SUMPRODUCT(($AA$226:$AO$249=AU15)*($AM$226:$AM$249=$AX$6)),0)&gt;0,"PRE-REQUISITE",""))</f>
        <v/>
      </c>
      <c r="AY15" s="227" t="str">
        <f t="array" aca="1" ref="AY15" ca="1">IF(AU15="","", IF(IFERROR(SUMPRODUCT(($AA$226:$AO$249=AU15)*($AM$226:$AM$249=$AY$6)),0)&gt;0,"RECOMMENDED",""))</f>
        <v/>
      </c>
      <c r="AZ15" s="142" t="str">
        <f t="shared" ca="1" si="6"/>
        <v/>
      </c>
      <c r="BB15" s="132"/>
      <c r="BC15" s="65" t="str">
        <f ca="1">MID(CELL("filename"),SEARCH("[",CELL("filename"))+1, SEARCH("]",CELL("filename"))-SEARCH("[",CELL("filename"))-1)</f>
        <v>ACADEMIC_WORKBOOK_MEDDENT_V2.xlsx</v>
      </c>
      <c r="BD15" s="19">
        <v>1</v>
      </c>
      <c r="BE15" s="574"/>
      <c r="BF15" s="574"/>
      <c r="BG15" s="574"/>
      <c r="BH15" s="574"/>
      <c r="BI15" s="574"/>
      <c r="BJ15" s="574"/>
      <c r="BK15" s="574"/>
      <c r="BL15" s="574"/>
      <c r="BM15" s="574"/>
      <c r="BN15" s="574"/>
      <c r="BO15" s="574"/>
      <c r="BP15" s="574"/>
      <c r="BQ15" s="574"/>
      <c r="BR15" s="574"/>
      <c r="BS15" s="574"/>
      <c r="BT15" s="574"/>
      <c r="BU15" s="574"/>
      <c r="BV15" s="574"/>
    </row>
    <row r="16" spans="1:74" ht="56.25" customHeight="1">
      <c r="A16" s="574"/>
      <c r="B16" s="284"/>
      <c r="C16" s="739" t="str">
        <f t="shared" si="0"/>
        <v/>
      </c>
      <c r="D16" s="739" t="str">
        <f t="shared" si="1"/>
        <v/>
      </c>
      <c r="E16" s="739" t="str">
        <f t="shared" si="2"/>
        <v/>
      </c>
      <c r="F16" s="739" t="str">
        <f t="shared" si="3"/>
        <v/>
      </c>
      <c r="G16" s="740" t="str">
        <f t="shared" ca="1" si="4"/>
        <v/>
      </c>
      <c r="H16" s="279"/>
      <c r="I16" s="282"/>
      <c r="J16" s="727"/>
      <c r="K16" s="725"/>
      <c r="L16" s="725"/>
      <c r="M16" s="725"/>
      <c r="N16" s="725"/>
      <c r="O16" s="725"/>
      <c r="P16" s="725"/>
      <c r="Q16" s="725"/>
      <c r="R16" s="725"/>
      <c r="S16" s="725"/>
      <c r="T16" s="725"/>
      <c r="U16" s="725"/>
      <c r="V16" s="725"/>
      <c r="W16" s="725"/>
      <c r="X16" s="725"/>
      <c r="Y16" s="721"/>
      <c r="AA16" s="142" t="str">
        <f>IF('USER FORM3'!G24=0,"",IF(ISNUMBER('USER FORM3'!G24), "'"&amp;'USER FORM3'!G24, 'USER FORM3'!G24))</f>
        <v/>
      </c>
      <c r="AB16" s="142" t="str">
        <f>IF('USER FORM3'!H24=0,"",'USER FORM3'!H24)</f>
        <v/>
      </c>
      <c r="AC16" s="142" t="str">
        <f>IF('USER FORM3'!I24=0,"",'USER FORM3'!I24)</f>
        <v/>
      </c>
      <c r="AD16" s="142" t="str">
        <f>IF('USER FORM3'!AK24=0,"",'USER FORM3'!AK24)</f>
        <v/>
      </c>
      <c r="AE16" s="142" t="str">
        <f>IF('USER FORM3'!K24=0,"",'USER FORM3'!K24)</f>
        <v/>
      </c>
      <c r="AF16" s="142" t="str">
        <f>IF('USER FORM3'!L24=0,"",'USER FORM3'!L24)</f>
        <v/>
      </c>
      <c r="AG16" s="142" t="str">
        <f>IF('USER FORM3'!M24=0,"",'USER FORM3'!M24)</f>
        <v/>
      </c>
      <c r="AH16" s="142" t="str">
        <f>IF('USER FORM3'!N24=0,"",'USER FORM3'!N24)</f>
        <v/>
      </c>
      <c r="AI16" s="142" t="str">
        <f>IF('USER FORM3'!O24=0,"",'USER FORM3'!O24)</f>
        <v/>
      </c>
      <c r="AJ16" s="142" t="str">
        <f>IF('USER FORM3'!P24=0,"",'USER FORM3'!P24)</f>
        <v/>
      </c>
      <c r="AK16" s="142" t="str">
        <f>IF('USER FORM3'!Q24=0,"",'USER FORM3'!Q24)</f>
        <v/>
      </c>
      <c r="AL16" s="142" t="str">
        <f>IF('USER FORM3'!C24=0,"",'USER FORM3'!C24)</f>
        <v/>
      </c>
      <c r="AM16" s="142" t="str">
        <f>IF('USER FORM3'!D24=0,"",'USER FORM3'!D24)</f>
        <v/>
      </c>
      <c r="AN16" s="142" t="str">
        <f>IF('USER FORM3'!E24=0,"",'USER FORM3'!E24)</f>
        <v/>
      </c>
      <c r="AO16" s="142" t="str">
        <f>IF('USER FORM3'!F24=0,"",'USER FORM3'!F24)</f>
        <v/>
      </c>
      <c r="AP16" s="227" t="str">
        <f t="shared" si="5"/>
        <v/>
      </c>
      <c r="AQ16" s="227" t="str">
        <f t="array" ref="AQ16">IF(OR(IFERROR(VLOOKUP(AA16,$B$8:$H$227,7,FALSE), "KEEP")="REMOVE",AD16&lt;&gt;"GR (Graded)"), "REMOVE", "KEEP")</f>
        <v>REMOVE</v>
      </c>
      <c r="AR16" s="228" t="str">
        <f t="array" ref="AR16">LOOKUP("zzzzz",CHOOSE({1,2},"",INDEX(AA:AA,SMALL(IF($AA$6:$AA$249&lt;&gt;"",ROW($AA$6:$AA$249)),ROWS($AR$6:AR16)))))</f>
        <v/>
      </c>
      <c r="AS16" s="227" t="str">
        <f t="array" aca="1" ref="AS16" ca="1">IF(SUM('USER FORM5'!$AS$2)&gt;=ROWS($AS$7:AS16), INDEX(COURSE_CODE, MATCH(SMALL(COUNTIF(COURSE_CODE, "&lt;"&amp;COURSE_CODE), ROW(AS16)), COUNTIF(COURSE_CODE, "&lt;"&amp;COURSE_CODE),0)),"")</f>
        <v/>
      </c>
      <c r="AT16" s="227" t="str">
        <f t="array" aca="1" ref="AT16" ca="1">LOOKUP("zzzzz",CHOOSE({1,2},"",INDEX(AS:AS,SMALL(IF($AS$6:$AS$249&lt;&gt;"",ROW($AS$6:$AS$249)),ROWS($AT$6:AT16)))))</f>
        <v/>
      </c>
      <c r="AU16" s="58" t="str">
        <f t="array" aca="1" ref="AU16" ca="1">IFERROR(INDEX($AT$7:$AT$249, MATCH(0, COUNTIF($AU$6:AU15, $AT$7:$AT$249),0)),"")</f>
        <v/>
      </c>
      <c r="AV16" s="227" t="str">
        <f t="array" aca="1" ref="AV16" ca="1">IF(AU16="","",IF(COUNTIF($AA$7:$AA$225,AU16)&gt;1, "REPEATED", ""))</f>
        <v/>
      </c>
      <c r="AW16" s="227" t="str">
        <f t="array" aca="1" ref="AW16" ca="1">IF(AU16="","",IF(IFERROR(SUMPRODUCT(($AA$7:$AA$225=AU16)*($AM$7:$AM$225=$AT$2)),0)&gt;0, "BASIS OF ADMISSIONS", ""))</f>
        <v/>
      </c>
      <c r="AX16" s="227" t="str">
        <f t="array" aca="1" ref="AX16" ca="1">IF(AU16="","", IF(IFERROR(SUMPRODUCT(($AA$226:$AO$249=AU16)*($AM$226:$AM$249=$AX$6)),0)&gt;0,"PRE-REQUISITE",""))</f>
        <v/>
      </c>
      <c r="AY16" s="227" t="str">
        <f t="array" aca="1" ref="AY16" ca="1">IF(AU16="","", IF(IFERROR(SUMPRODUCT(($AA$226:$AO$249=AU16)*($AM$226:$AM$249=$AY$6)),0)&gt;0,"RECOMMENDED",""))</f>
        <v/>
      </c>
      <c r="AZ16" s="142" t="str">
        <f t="shared" ca="1" si="6"/>
        <v/>
      </c>
      <c r="BB16" s="132" t="s">
        <v>422</v>
      </c>
      <c r="BC16" s="65" t="str">
        <f ca="1">CONCATENATE("[",$BC$15,"]'",$BC$12)</f>
        <v>[ACADEMIC_WORKBOOK_MEDDENT_V2.xlsx]'USER FEEDBACK'!c36</v>
      </c>
      <c r="BD16" s="19">
        <v>1</v>
      </c>
      <c r="BE16" s="574"/>
      <c r="BF16" s="574"/>
      <c r="BG16" s="574"/>
      <c r="BH16" s="574"/>
      <c r="BI16" s="574"/>
      <c r="BJ16" s="574"/>
      <c r="BK16" s="574"/>
      <c r="BL16" s="574"/>
      <c r="BM16" s="574"/>
      <c r="BN16" s="574"/>
      <c r="BO16" s="574"/>
      <c r="BP16" s="574"/>
      <c r="BQ16" s="574"/>
      <c r="BR16" s="574"/>
      <c r="BS16" s="574"/>
      <c r="BT16" s="574"/>
      <c r="BU16" s="574"/>
      <c r="BV16" s="574"/>
    </row>
    <row r="17" spans="1:74" ht="56.25" customHeight="1">
      <c r="A17" s="574"/>
      <c r="B17" s="284"/>
      <c r="C17" s="739" t="str">
        <f t="shared" si="0"/>
        <v/>
      </c>
      <c r="D17" s="739" t="str">
        <f t="shared" si="1"/>
        <v/>
      </c>
      <c r="E17" s="739" t="str">
        <f t="shared" si="2"/>
        <v/>
      </c>
      <c r="F17" s="739" t="str">
        <f t="shared" si="3"/>
        <v/>
      </c>
      <c r="G17" s="740" t="str">
        <f t="shared" ca="1" si="4"/>
        <v/>
      </c>
      <c r="H17" s="279"/>
      <c r="I17" s="282"/>
      <c r="J17" s="727"/>
      <c r="K17" s="725"/>
      <c r="L17" s="725"/>
      <c r="M17" s="725"/>
      <c r="N17" s="725"/>
      <c r="O17" s="725"/>
      <c r="P17" s="725"/>
      <c r="Q17" s="725"/>
      <c r="R17" s="725"/>
      <c r="S17" s="725"/>
      <c r="T17" s="725"/>
      <c r="U17" s="725"/>
      <c r="V17" s="725"/>
      <c r="W17" s="725"/>
      <c r="X17" s="725"/>
      <c r="Y17" s="721"/>
      <c r="AA17" s="142" t="str">
        <f>IF('USER FORM3'!G25=0,"",IF(ISNUMBER('USER FORM3'!G25), "'"&amp;'USER FORM3'!G25, 'USER FORM3'!G25))</f>
        <v/>
      </c>
      <c r="AB17" s="142" t="str">
        <f>IF('USER FORM3'!H25=0,"",'USER FORM3'!H25)</f>
        <v/>
      </c>
      <c r="AC17" s="142" t="str">
        <f>IF('USER FORM3'!I25=0,"",'USER FORM3'!I25)</f>
        <v/>
      </c>
      <c r="AD17" s="142" t="str">
        <f>IF('USER FORM3'!AK25=0,"",'USER FORM3'!AK25)</f>
        <v/>
      </c>
      <c r="AE17" s="142" t="str">
        <f>IF('USER FORM3'!K25=0,"",'USER FORM3'!K25)</f>
        <v/>
      </c>
      <c r="AF17" s="142" t="str">
        <f>IF('USER FORM3'!L25=0,"",'USER FORM3'!L25)</f>
        <v/>
      </c>
      <c r="AG17" s="142" t="str">
        <f>IF('USER FORM3'!M25=0,"",'USER FORM3'!M25)</f>
        <v/>
      </c>
      <c r="AH17" s="142" t="str">
        <f>IF('USER FORM3'!N25=0,"",'USER FORM3'!N25)</f>
        <v/>
      </c>
      <c r="AI17" s="142" t="str">
        <f>IF('USER FORM3'!O25=0,"",'USER FORM3'!O25)</f>
        <v/>
      </c>
      <c r="AJ17" s="142" t="str">
        <f>IF('USER FORM3'!P25=0,"",'USER FORM3'!P25)</f>
        <v/>
      </c>
      <c r="AK17" s="142" t="str">
        <f>IF('USER FORM3'!Q25=0,"",'USER FORM3'!Q25)</f>
        <v/>
      </c>
      <c r="AL17" s="142" t="str">
        <f>IF('USER FORM3'!C25=0,"",'USER FORM3'!C25)</f>
        <v/>
      </c>
      <c r="AM17" s="142" t="str">
        <f>IF('USER FORM3'!D25=0,"",'USER FORM3'!D25)</f>
        <v/>
      </c>
      <c r="AN17" s="142" t="str">
        <f>IF('USER FORM3'!E25=0,"",'USER FORM3'!E25)</f>
        <v/>
      </c>
      <c r="AO17" s="142" t="str">
        <f>IF('USER FORM3'!F25=0,"",'USER FORM3'!F25)</f>
        <v/>
      </c>
      <c r="AP17" s="227" t="str">
        <f t="shared" si="5"/>
        <v/>
      </c>
      <c r="AQ17" s="227" t="str">
        <f t="array" ref="AQ17">IF(OR(IFERROR(VLOOKUP(AA17,$B$8:$H$227,7,FALSE), "KEEP")="REMOVE",AD17&lt;&gt;"GR (Graded)"), "REMOVE", "KEEP")</f>
        <v>REMOVE</v>
      </c>
      <c r="AR17" s="228" t="str">
        <f t="array" ref="AR17">LOOKUP("zzzzz",CHOOSE({1,2},"",INDEX(AA:AA,SMALL(IF($AA$6:$AA$249&lt;&gt;"",ROW($AA$6:$AA$249)),ROWS($AR$6:AR17)))))</f>
        <v/>
      </c>
      <c r="AS17" s="227" t="str">
        <f t="array" aca="1" ref="AS17" ca="1">IF(SUM('USER FORM5'!$AS$2)&gt;=ROWS($AS$7:AS17), INDEX(COURSE_CODE, MATCH(SMALL(COUNTIF(COURSE_CODE, "&lt;"&amp;COURSE_CODE), ROW(AS17)), COUNTIF(COURSE_CODE, "&lt;"&amp;COURSE_CODE),0)),"")</f>
        <v/>
      </c>
      <c r="AT17" s="227" t="str">
        <f t="array" aca="1" ref="AT17" ca="1">LOOKUP("zzzzz",CHOOSE({1,2},"",INDEX(AS:AS,SMALL(IF($AS$6:$AS$249&lt;&gt;"",ROW($AS$6:$AS$249)),ROWS($AT$6:AT17)))))</f>
        <v/>
      </c>
      <c r="AU17" s="58" t="str">
        <f t="array" aca="1" ref="AU17" ca="1">IFERROR(INDEX($AT$7:$AT$249, MATCH(0, COUNTIF($AU$6:AU16, $AT$7:$AT$249),0)),"")</f>
        <v/>
      </c>
      <c r="AV17" s="227" t="str">
        <f t="array" aca="1" ref="AV17" ca="1">IF(AU17="","",IF(COUNTIF($AA$7:$AA$225,AU17)&gt;1, "REPEATED", ""))</f>
        <v/>
      </c>
      <c r="AW17" s="227" t="str">
        <f t="array" aca="1" ref="AW17" ca="1">IF(AU17="","",IF(IFERROR(SUMPRODUCT(($AA$7:$AA$225=AU17)*($AM$7:$AM$225=$AT$2)),0)&gt;0, "BASIS OF ADMISSIONS", ""))</f>
        <v/>
      </c>
      <c r="AX17" s="227" t="str">
        <f t="array" aca="1" ref="AX17" ca="1">IF(AU17="","", IF(IFERROR(SUMPRODUCT(($AA$226:$AO$249=AU17)*($AM$226:$AM$249=$AX$6)),0)&gt;0,"PRE-REQUISITE",""))</f>
        <v/>
      </c>
      <c r="AY17" s="227" t="str">
        <f t="array" aca="1" ref="AY17" ca="1">IF(AU17="","", IF(IFERROR(SUMPRODUCT(($AA$226:$AO$249=AU17)*($AM$226:$AM$249=$AY$6)),0)&gt;0,"RECOMMENDED",""))</f>
        <v/>
      </c>
      <c r="AZ17" s="142" t="str">
        <f t="shared" ca="1" si="6"/>
        <v/>
      </c>
      <c r="BB17" s="132" t="s">
        <v>423</v>
      </c>
      <c r="BC17" s="77" t="str">
        <f ca="1">CONCATENATE("[",$BC$15,"]'",$BC$13)</f>
        <v>[ACADEMIC_WORKBOOK_MEDDENT_V2.xlsx]'USER FORM4'!B10</v>
      </c>
      <c r="BD17" s="19">
        <v>1</v>
      </c>
      <c r="BE17" s="574"/>
      <c r="BF17" s="574"/>
      <c r="BG17" s="574"/>
      <c r="BH17" s="574"/>
      <c r="BI17" s="574"/>
      <c r="BJ17" s="574"/>
      <c r="BK17" s="574"/>
      <c r="BL17" s="574"/>
      <c r="BM17" s="574"/>
      <c r="BN17" s="574"/>
      <c r="BO17" s="574"/>
      <c r="BP17" s="574"/>
      <c r="BQ17" s="574"/>
      <c r="BR17" s="574"/>
      <c r="BS17" s="574"/>
      <c r="BT17" s="574"/>
      <c r="BU17" s="574"/>
      <c r="BV17" s="574"/>
    </row>
    <row r="18" spans="1:74" ht="56.25" customHeight="1">
      <c r="A18" s="574"/>
      <c r="B18" s="284"/>
      <c r="C18" s="739" t="str">
        <f t="shared" si="0"/>
        <v/>
      </c>
      <c r="D18" s="739" t="str">
        <f t="shared" si="1"/>
        <v/>
      </c>
      <c r="E18" s="739" t="str">
        <f t="shared" si="2"/>
        <v/>
      </c>
      <c r="F18" s="739" t="str">
        <f t="shared" si="3"/>
        <v/>
      </c>
      <c r="G18" s="740" t="str">
        <f t="shared" ca="1" si="4"/>
        <v/>
      </c>
      <c r="H18" s="279"/>
      <c r="I18" s="282"/>
      <c r="J18" s="727"/>
      <c r="K18" s="725"/>
      <c r="L18" s="725"/>
      <c r="M18" s="725"/>
      <c r="N18" s="725"/>
      <c r="O18" s="725"/>
      <c r="P18" s="725"/>
      <c r="Q18" s="725"/>
      <c r="R18" s="725"/>
      <c r="S18" s="725"/>
      <c r="T18" s="725"/>
      <c r="U18" s="725"/>
      <c r="V18" s="725"/>
      <c r="W18" s="725"/>
      <c r="X18" s="725"/>
      <c r="Y18" s="721"/>
      <c r="AA18" s="142" t="str">
        <f>IF('USER FORM3'!G26=0,"",IF(ISNUMBER('USER FORM3'!G26), "'"&amp;'USER FORM3'!G26, 'USER FORM3'!G26))</f>
        <v/>
      </c>
      <c r="AB18" s="142" t="str">
        <f>IF('USER FORM3'!H26=0,"",'USER FORM3'!H26)</f>
        <v/>
      </c>
      <c r="AC18" s="142" t="str">
        <f>IF('USER FORM3'!I26=0,"",'USER FORM3'!I26)</f>
        <v/>
      </c>
      <c r="AD18" s="142" t="str">
        <f>IF('USER FORM3'!AK26=0,"",'USER FORM3'!AK26)</f>
        <v/>
      </c>
      <c r="AE18" s="142" t="str">
        <f>IF('USER FORM3'!K26=0,"",'USER FORM3'!K26)</f>
        <v/>
      </c>
      <c r="AF18" s="142" t="str">
        <f>IF('USER FORM3'!L26=0,"",'USER FORM3'!L26)</f>
        <v/>
      </c>
      <c r="AG18" s="142" t="str">
        <f>IF('USER FORM3'!M26=0,"",'USER FORM3'!M26)</f>
        <v/>
      </c>
      <c r="AH18" s="142" t="str">
        <f>IF('USER FORM3'!N26=0,"",'USER FORM3'!N26)</f>
        <v/>
      </c>
      <c r="AI18" s="142" t="str">
        <f>IF('USER FORM3'!O26=0,"",'USER FORM3'!O26)</f>
        <v/>
      </c>
      <c r="AJ18" s="142" t="str">
        <f>IF('USER FORM3'!P26=0,"",'USER FORM3'!P26)</f>
        <v/>
      </c>
      <c r="AK18" s="142" t="str">
        <f>IF('USER FORM3'!Q26=0,"",'USER FORM3'!Q26)</f>
        <v/>
      </c>
      <c r="AL18" s="142" t="str">
        <f>IF('USER FORM3'!C26=0,"",'USER FORM3'!C26)</f>
        <v/>
      </c>
      <c r="AM18" s="142" t="str">
        <f>IF('USER FORM3'!D26=0,"",'USER FORM3'!D26)</f>
        <v/>
      </c>
      <c r="AN18" s="142" t="str">
        <f>IF('USER FORM3'!E26=0,"",'USER FORM3'!E26)</f>
        <v/>
      </c>
      <c r="AO18" s="142" t="str">
        <f>IF('USER FORM3'!F26=0,"",'USER FORM3'!F26)</f>
        <v/>
      </c>
      <c r="AP18" s="227" t="str">
        <f t="shared" si="5"/>
        <v/>
      </c>
      <c r="AQ18" s="227" t="str">
        <f t="array" ref="AQ18">IF(OR(IFERROR(VLOOKUP(AA18,$B$8:$H$227,7,FALSE), "KEEP")="REMOVE",AD18&lt;&gt;"GR (Graded)"), "REMOVE", "KEEP")</f>
        <v>REMOVE</v>
      </c>
      <c r="AR18" s="228" t="str">
        <f t="array" ref="AR18">LOOKUP("zzzzz",CHOOSE({1,2},"",INDEX(AA:AA,SMALL(IF($AA$6:$AA$249&lt;&gt;"",ROW($AA$6:$AA$249)),ROWS($AR$6:AR18)))))</f>
        <v/>
      </c>
      <c r="AS18" s="227" t="str">
        <f t="array" aca="1" ref="AS18" ca="1">IF(SUM('USER FORM5'!$AS$2)&gt;=ROWS($AS$7:AS18), INDEX(COURSE_CODE, MATCH(SMALL(COUNTIF(COURSE_CODE, "&lt;"&amp;COURSE_CODE), ROW(AS18)), COUNTIF(COURSE_CODE, "&lt;"&amp;COURSE_CODE),0)),"")</f>
        <v/>
      </c>
      <c r="AT18" s="227" t="str">
        <f t="array" aca="1" ref="AT18" ca="1">LOOKUP("zzzzz",CHOOSE({1,2},"",INDEX(AS:AS,SMALL(IF($AS$6:$AS$249&lt;&gt;"",ROW($AS$6:$AS$249)),ROWS($AT$6:AT18)))))</f>
        <v/>
      </c>
      <c r="AU18" s="58" t="str">
        <f t="array" aca="1" ref="AU18" ca="1">IFERROR(INDEX($AT$7:$AT$249, MATCH(0, COUNTIF($AU$6:AU17, $AT$7:$AT$249),0)),"")</f>
        <v/>
      </c>
      <c r="AV18" s="227" t="str">
        <f t="array" aca="1" ref="AV18" ca="1">IF(AU18="","",IF(COUNTIF($AA$7:$AA$225,AU18)&gt;1, "REPEATED", ""))</f>
        <v/>
      </c>
      <c r="AW18" s="227" t="str">
        <f t="array" aca="1" ref="AW18" ca="1">IF(AU18="","",IF(IFERROR(SUMPRODUCT(($AA$7:$AA$225=AU18)*($AM$7:$AM$225=$AT$2)),0)&gt;0, "BASIS OF ADMISSIONS", ""))</f>
        <v/>
      </c>
      <c r="AX18" s="227" t="str">
        <f t="array" aca="1" ref="AX18" ca="1">IF(AU18="","", IF(IFERROR(SUMPRODUCT(($AA$226:$AO$249=AU18)*($AM$226:$AM$249=$AX$6)),0)&gt;0,"PRE-REQUISITE",""))</f>
        <v/>
      </c>
      <c r="AY18" s="227" t="str">
        <f t="array" aca="1" ref="AY18" ca="1">IF(AU18="","", IF(IFERROR(SUMPRODUCT(($AA$226:$AO$249=AU18)*($AM$226:$AM$249=$AY$6)),0)&gt;0,"RECOMMENDED",""))</f>
        <v/>
      </c>
      <c r="AZ18" s="142" t="str">
        <f t="shared" ca="1" si="6"/>
        <v/>
      </c>
      <c r="BB18" s="136"/>
      <c r="BC18" s="146"/>
      <c r="BD18" s="19">
        <v>1</v>
      </c>
      <c r="BE18" s="574"/>
      <c r="BF18" s="574"/>
      <c r="BG18" s="574"/>
      <c r="BH18" s="574"/>
      <c r="BI18" s="574"/>
      <c r="BJ18" s="574"/>
      <c r="BK18" s="574"/>
      <c r="BL18" s="574"/>
      <c r="BM18" s="574"/>
      <c r="BN18" s="574"/>
      <c r="BO18" s="574"/>
      <c r="BP18" s="574"/>
      <c r="BQ18" s="574"/>
      <c r="BR18" s="574"/>
      <c r="BS18" s="574"/>
      <c r="BT18" s="574"/>
      <c r="BU18" s="574"/>
      <c r="BV18" s="574"/>
    </row>
    <row r="19" spans="1:74" ht="56.25" customHeight="1">
      <c r="A19" s="574"/>
      <c r="B19" s="284"/>
      <c r="C19" s="739" t="str">
        <f t="shared" si="0"/>
        <v/>
      </c>
      <c r="D19" s="739" t="str">
        <f t="shared" si="1"/>
        <v/>
      </c>
      <c r="E19" s="739" t="str">
        <f t="shared" si="2"/>
        <v/>
      </c>
      <c r="F19" s="739" t="str">
        <f t="shared" si="3"/>
        <v/>
      </c>
      <c r="G19" s="740" t="str">
        <f t="shared" ca="1" si="4"/>
        <v/>
      </c>
      <c r="H19" s="279"/>
      <c r="I19" s="282"/>
      <c r="J19" s="727"/>
      <c r="K19" s="725"/>
      <c r="L19" s="725"/>
      <c r="M19" s="725"/>
      <c r="N19" s="725"/>
      <c r="O19" s="725"/>
      <c r="P19" s="725"/>
      <c r="Q19" s="725"/>
      <c r="R19" s="725"/>
      <c r="S19" s="725"/>
      <c r="T19" s="725"/>
      <c r="U19" s="725"/>
      <c r="V19" s="725"/>
      <c r="W19" s="725"/>
      <c r="X19" s="725"/>
      <c r="Y19" s="721"/>
      <c r="AA19" s="142" t="str">
        <f>IF('USER FORM3'!G27=0,"",IF(ISNUMBER('USER FORM3'!G27), "'"&amp;'USER FORM3'!G27, 'USER FORM3'!G27))</f>
        <v/>
      </c>
      <c r="AB19" s="142" t="str">
        <f>IF('USER FORM3'!H27=0,"",'USER FORM3'!H27)</f>
        <v/>
      </c>
      <c r="AC19" s="142" t="str">
        <f>IF('USER FORM3'!I27=0,"",'USER FORM3'!I27)</f>
        <v/>
      </c>
      <c r="AD19" s="142" t="str">
        <f>IF('USER FORM3'!AK27=0,"",'USER FORM3'!AK27)</f>
        <v/>
      </c>
      <c r="AE19" s="142" t="str">
        <f>IF('USER FORM3'!K27=0,"",'USER FORM3'!K27)</f>
        <v/>
      </c>
      <c r="AF19" s="142" t="str">
        <f>IF('USER FORM3'!L27=0,"",'USER FORM3'!L27)</f>
        <v/>
      </c>
      <c r="AG19" s="142" t="str">
        <f>IF('USER FORM3'!M27=0,"",'USER FORM3'!M27)</f>
        <v/>
      </c>
      <c r="AH19" s="142" t="str">
        <f>IF('USER FORM3'!N27=0,"",'USER FORM3'!N27)</f>
        <v/>
      </c>
      <c r="AI19" s="142" t="str">
        <f>IF('USER FORM3'!O27=0,"",'USER FORM3'!O27)</f>
        <v/>
      </c>
      <c r="AJ19" s="142" t="str">
        <f>IF('USER FORM3'!P27=0,"",'USER FORM3'!P27)</f>
        <v/>
      </c>
      <c r="AK19" s="142" t="str">
        <f>IF('USER FORM3'!Q27=0,"",'USER FORM3'!Q27)</f>
        <v/>
      </c>
      <c r="AL19" s="142" t="str">
        <f>IF('USER FORM3'!C27=0,"",'USER FORM3'!C27)</f>
        <v/>
      </c>
      <c r="AM19" s="142" t="str">
        <f>IF('USER FORM3'!D27=0,"",'USER FORM3'!D27)</f>
        <v/>
      </c>
      <c r="AN19" s="142" t="str">
        <f>IF('USER FORM3'!E27=0,"",'USER FORM3'!E27)</f>
        <v/>
      </c>
      <c r="AO19" s="142" t="str">
        <f>IF('USER FORM3'!F27=0,"",'USER FORM3'!F27)</f>
        <v/>
      </c>
      <c r="AP19" s="227" t="str">
        <f t="shared" si="5"/>
        <v/>
      </c>
      <c r="AQ19" s="227" t="str">
        <f t="array" ref="AQ19">IF(OR(IFERROR(VLOOKUP(AA19,$B$8:$H$227,7,FALSE), "KEEP")="REMOVE",AD19&lt;&gt;"GR (Graded)"), "REMOVE", "KEEP")</f>
        <v>REMOVE</v>
      </c>
      <c r="AR19" s="228" t="str">
        <f t="array" ref="AR19">LOOKUP("zzzzz",CHOOSE({1,2},"",INDEX(AA:AA,SMALL(IF($AA$6:$AA$249&lt;&gt;"",ROW($AA$6:$AA$249)),ROWS($AR$6:AR19)))))</f>
        <v/>
      </c>
      <c r="AS19" s="227" t="str">
        <f t="array" aca="1" ref="AS19" ca="1">IF(SUM('USER FORM5'!$AS$2)&gt;=ROWS($AS$7:AS19), INDEX(COURSE_CODE, MATCH(SMALL(COUNTIF(COURSE_CODE, "&lt;"&amp;COURSE_CODE), ROW(AS19)), COUNTIF(COURSE_CODE, "&lt;"&amp;COURSE_CODE),0)),"")</f>
        <v/>
      </c>
      <c r="AT19" s="227" t="str">
        <f t="array" aca="1" ref="AT19" ca="1">LOOKUP("zzzzz",CHOOSE({1,2},"",INDEX(AS:AS,SMALL(IF($AS$6:$AS$249&lt;&gt;"",ROW($AS$6:$AS$249)),ROWS($AT$6:AT19)))))</f>
        <v/>
      </c>
      <c r="AU19" s="58" t="str">
        <f t="array" aca="1" ref="AU19" ca="1">IFERROR(INDEX($AT$7:$AT$249, MATCH(0, COUNTIF($AU$6:AU18, $AT$7:$AT$249),0)),"")</f>
        <v/>
      </c>
      <c r="AV19" s="227" t="str">
        <f t="array" aca="1" ref="AV19" ca="1">IF(AU19="","",IF(COUNTIF($AA$7:$AA$225,AU19)&gt;1, "REPEATED", ""))</f>
        <v/>
      </c>
      <c r="AW19" s="227" t="str">
        <f t="array" aca="1" ref="AW19" ca="1">IF(AU19="","",IF(IFERROR(SUMPRODUCT(($AA$7:$AA$225=AU19)*($AM$7:$AM$225=$AT$2)),0)&gt;0, "BASIS OF ADMISSIONS", ""))</f>
        <v/>
      </c>
      <c r="AX19" s="227" t="str">
        <f t="array" aca="1" ref="AX19" ca="1">IF(AU19="","", IF(IFERROR(SUMPRODUCT(($AA$226:$AO$249=AU19)*($AM$226:$AM$249=$AX$6)),0)&gt;0,"PRE-REQUISITE",""))</f>
        <v/>
      </c>
      <c r="AY19" s="227" t="str">
        <f t="array" aca="1" ref="AY19" ca="1">IF(AU19="","", IF(IFERROR(SUMPRODUCT(($AA$226:$AO$249=AU19)*($AM$226:$AM$249=$AY$6)),0)&gt;0,"RECOMMENDED",""))</f>
        <v/>
      </c>
      <c r="AZ19" s="142" t="str">
        <f t="shared" ca="1" si="6"/>
        <v/>
      </c>
      <c r="BB19" s="132" t="s">
        <v>168</v>
      </c>
      <c r="BC19" s="183" t="s">
        <v>15952</v>
      </c>
      <c r="BD19" s="19">
        <v>1</v>
      </c>
      <c r="BE19" s="574"/>
      <c r="BF19" s="574"/>
      <c r="BG19" s="574"/>
      <c r="BH19" s="574"/>
      <c r="BI19" s="574"/>
      <c r="BJ19" s="574"/>
      <c r="BK19" s="574"/>
      <c r="BL19" s="574"/>
      <c r="BM19" s="574"/>
      <c r="BN19" s="574"/>
      <c r="BO19" s="574"/>
      <c r="BP19" s="574"/>
      <c r="BQ19" s="574"/>
      <c r="BR19" s="574"/>
      <c r="BS19" s="574"/>
      <c r="BT19" s="574"/>
      <c r="BU19" s="574"/>
      <c r="BV19" s="574"/>
    </row>
    <row r="20" spans="1:74" ht="56.25" customHeight="1">
      <c r="A20" s="574"/>
      <c r="B20" s="284"/>
      <c r="C20" s="739" t="str">
        <f t="shared" si="0"/>
        <v/>
      </c>
      <c r="D20" s="739" t="str">
        <f t="shared" si="1"/>
        <v/>
      </c>
      <c r="E20" s="739" t="str">
        <f t="shared" si="2"/>
        <v/>
      </c>
      <c r="F20" s="739" t="str">
        <f t="shared" si="3"/>
        <v/>
      </c>
      <c r="G20" s="740" t="str">
        <f t="shared" ca="1" si="4"/>
        <v/>
      </c>
      <c r="H20" s="279"/>
      <c r="I20" s="282"/>
      <c r="J20" s="727"/>
      <c r="K20" s="725"/>
      <c r="L20" s="725"/>
      <c r="M20" s="725"/>
      <c r="N20" s="725"/>
      <c r="O20" s="725"/>
      <c r="P20" s="725"/>
      <c r="Q20" s="725"/>
      <c r="R20" s="725"/>
      <c r="S20" s="725"/>
      <c r="T20" s="725"/>
      <c r="U20" s="725"/>
      <c r="V20" s="725"/>
      <c r="W20" s="725"/>
      <c r="X20" s="725"/>
      <c r="Y20" s="721"/>
      <c r="AA20" s="142" t="str">
        <f>IF('USER FORM3'!G28=0,"",IF(ISNUMBER('USER FORM3'!G28), "'"&amp;'USER FORM3'!G28, 'USER FORM3'!G28))</f>
        <v/>
      </c>
      <c r="AB20" s="142" t="str">
        <f>IF('USER FORM3'!H28=0,"",'USER FORM3'!H28)</f>
        <v/>
      </c>
      <c r="AC20" s="142" t="str">
        <f>IF('USER FORM3'!I28=0,"",'USER FORM3'!I28)</f>
        <v/>
      </c>
      <c r="AD20" s="142" t="str">
        <f>IF('USER FORM3'!AK28=0,"",'USER FORM3'!AK28)</f>
        <v/>
      </c>
      <c r="AE20" s="142" t="str">
        <f>IF('USER FORM3'!K28=0,"",'USER FORM3'!K28)</f>
        <v/>
      </c>
      <c r="AF20" s="142" t="str">
        <f>IF('USER FORM3'!L28=0,"",'USER FORM3'!L28)</f>
        <v/>
      </c>
      <c r="AG20" s="142" t="str">
        <f>IF('USER FORM3'!M28=0,"",'USER FORM3'!M28)</f>
        <v/>
      </c>
      <c r="AH20" s="142" t="str">
        <f>IF('USER FORM3'!N28=0,"",'USER FORM3'!N28)</f>
        <v/>
      </c>
      <c r="AI20" s="142" t="str">
        <f>IF('USER FORM3'!O28=0,"",'USER FORM3'!O28)</f>
        <v/>
      </c>
      <c r="AJ20" s="142" t="str">
        <f>IF('USER FORM3'!P28=0,"",'USER FORM3'!P28)</f>
        <v/>
      </c>
      <c r="AK20" s="142" t="str">
        <f>IF('USER FORM3'!Q28=0,"",'USER FORM3'!Q28)</f>
        <v/>
      </c>
      <c r="AL20" s="142" t="str">
        <f>IF('USER FORM3'!C28=0,"",'USER FORM3'!C28)</f>
        <v/>
      </c>
      <c r="AM20" s="142" t="str">
        <f>IF('USER FORM3'!D28=0,"",'USER FORM3'!D28)</f>
        <v/>
      </c>
      <c r="AN20" s="142" t="str">
        <f>IF('USER FORM3'!E28=0,"",'USER FORM3'!E28)</f>
        <v/>
      </c>
      <c r="AO20" s="142" t="str">
        <f>IF('USER FORM3'!F28=0,"",'USER FORM3'!F28)</f>
        <v/>
      </c>
      <c r="AP20" s="227" t="str">
        <f t="shared" si="5"/>
        <v/>
      </c>
      <c r="AQ20" s="227" t="str">
        <f t="array" ref="AQ20">IF(OR(IFERROR(VLOOKUP(AA20,$B$8:$H$227,7,FALSE), "KEEP")="REMOVE",AD20&lt;&gt;"GR (Graded)"), "REMOVE", "KEEP")</f>
        <v>REMOVE</v>
      </c>
      <c r="AR20" s="228" t="str">
        <f t="array" ref="AR20">LOOKUP("zzzzz",CHOOSE({1,2},"",INDEX(AA:AA,SMALL(IF($AA$6:$AA$249&lt;&gt;"",ROW($AA$6:$AA$249)),ROWS($AR$6:AR20)))))</f>
        <v/>
      </c>
      <c r="AS20" s="227" t="str">
        <f t="array" aca="1" ref="AS20" ca="1">IF(SUM('USER FORM5'!$AS$2)&gt;=ROWS($AS$7:AS20), INDEX(COURSE_CODE, MATCH(SMALL(COUNTIF(COURSE_CODE, "&lt;"&amp;COURSE_CODE), ROW(AS20)), COUNTIF(COURSE_CODE, "&lt;"&amp;COURSE_CODE),0)),"")</f>
        <v/>
      </c>
      <c r="AT20" s="227" t="str">
        <f t="array" aca="1" ref="AT20" ca="1">LOOKUP("zzzzz",CHOOSE({1,2},"",INDEX(AS:AS,SMALL(IF($AS$6:$AS$249&lt;&gt;"",ROW($AS$6:$AS$249)),ROWS($AT$6:AT20)))))</f>
        <v/>
      </c>
      <c r="AU20" s="58" t="str">
        <f t="array" aca="1" ref="AU20" ca="1">IFERROR(INDEX($AT$7:$AT$249, MATCH(0, COUNTIF($AU$6:AU19, $AT$7:$AT$249),0)),"")</f>
        <v/>
      </c>
      <c r="AV20" s="227" t="str">
        <f t="array" aca="1" ref="AV20" ca="1">IF(AU20="","",IF(COUNTIF($AA$7:$AA$225,AU20)&gt;1, "REPEATED", ""))</f>
        <v/>
      </c>
      <c r="AW20" s="227" t="str">
        <f t="array" aca="1" ref="AW20" ca="1">IF(AU20="","",IF(IFERROR(SUMPRODUCT(($AA$7:$AA$225=AU20)*($AM$7:$AM$225=$AT$2)),0)&gt;0, "BASIS OF ADMISSIONS", ""))</f>
        <v/>
      </c>
      <c r="AX20" s="227" t="str">
        <f t="array" aca="1" ref="AX20" ca="1">IF(AU20="","", IF(IFERROR(SUMPRODUCT(($AA$226:$AO$249=AU20)*($AM$226:$AM$249=$AX$6)),0)&gt;0,"PRE-REQUISITE",""))</f>
        <v/>
      </c>
      <c r="AY20" s="227" t="str">
        <f t="array" aca="1" ref="AY20" ca="1">IF(AU20="","", IF(IFERROR(SUMPRODUCT(($AA$226:$AO$249=AU20)*($AM$226:$AM$249=$AY$6)),0)&gt;0,"RECOMMENDED",""))</f>
        <v/>
      </c>
      <c r="AZ20" s="142" t="str">
        <f t="shared" ca="1" si="6"/>
        <v/>
      </c>
      <c r="BB20" s="132"/>
      <c r="BC20" s="77" t="str">
        <f ca="1">CONCATENATE("[",$BC$15,"]'",$BC$19)</f>
        <v>[ACADEMIC_WORKBOOK_MEDDENT_V2.xlsx]'Example 3'!B10</v>
      </c>
      <c r="BD20" s="19">
        <v>1</v>
      </c>
      <c r="BE20" s="574"/>
      <c r="BF20" s="574"/>
      <c r="BG20" s="574"/>
      <c r="BH20" s="574"/>
      <c r="BI20" s="574"/>
      <c r="BJ20" s="574"/>
      <c r="BK20" s="574"/>
      <c r="BL20" s="574"/>
      <c r="BM20" s="574"/>
      <c r="BN20" s="574"/>
      <c r="BO20" s="574"/>
      <c r="BP20" s="574"/>
      <c r="BQ20" s="574"/>
      <c r="BR20" s="574"/>
      <c r="BS20" s="574"/>
      <c r="BT20" s="574"/>
      <c r="BU20" s="574"/>
      <c r="BV20" s="574"/>
    </row>
    <row r="21" spans="1:74" ht="56.25" customHeight="1">
      <c r="A21" s="574"/>
      <c r="B21" s="284"/>
      <c r="C21" s="739" t="str">
        <f t="shared" si="0"/>
        <v/>
      </c>
      <c r="D21" s="739" t="str">
        <f t="shared" si="1"/>
        <v/>
      </c>
      <c r="E21" s="739" t="str">
        <f t="shared" si="2"/>
        <v/>
      </c>
      <c r="F21" s="739" t="str">
        <f t="shared" si="3"/>
        <v/>
      </c>
      <c r="G21" s="740" t="str">
        <f t="shared" ca="1" si="4"/>
        <v/>
      </c>
      <c r="H21" s="279"/>
      <c r="I21" s="282"/>
      <c r="J21" s="727"/>
      <c r="K21" s="730"/>
      <c r="L21" s="731"/>
      <c r="M21" s="731"/>
      <c r="N21" s="731"/>
      <c r="O21" s="731"/>
      <c r="P21" s="731"/>
      <c r="Q21" s="731"/>
      <c r="R21" s="731"/>
      <c r="S21" s="731"/>
      <c r="T21" s="731"/>
      <c r="U21" s="731"/>
      <c r="V21" s="725"/>
      <c r="W21" s="725"/>
      <c r="X21" s="725"/>
      <c r="Y21" s="721"/>
      <c r="AA21" s="142" t="str">
        <f>IF('USER FORM3'!G29=0,"",IF(ISNUMBER('USER FORM3'!G29), "'"&amp;'USER FORM3'!G29, 'USER FORM3'!G29))</f>
        <v/>
      </c>
      <c r="AB21" s="142" t="str">
        <f>IF('USER FORM3'!H29=0,"",'USER FORM3'!H29)</f>
        <v/>
      </c>
      <c r="AC21" s="142" t="str">
        <f>IF('USER FORM3'!I29=0,"",'USER FORM3'!I29)</f>
        <v/>
      </c>
      <c r="AD21" s="142" t="str">
        <f>IF('USER FORM3'!AK29=0,"",'USER FORM3'!AK29)</f>
        <v/>
      </c>
      <c r="AE21" s="142" t="str">
        <f>IF('USER FORM3'!K29=0,"",'USER FORM3'!K29)</f>
        <v/>
      </c>
      <c r="AF21" s="142" t="str">
        <f>IF('USER FORM3'!L29=0,"",'USER FORM3'!L29)</f>
        <v/>
      </c>
      <c r="AG21" s="142" t="str">
        <f>IF('USER FORM3'!M29=0,"",'USER FORM3'!M29)</f>
        <v/>
      </c>
      <c r="AH21" s="142" t="str">
        <f>IF('USER FORM3'!N29=0,"",'USER FORM3'!N29)</f>
        <v/>
      </c>
      <c r="AI21" s="142" t="str">
        <f>IF('USER FORM3'!O29=0,"",'USER FORM3'!O29)</f>
        <v/>
      </c>
      <c r="AJ21" s="142" t="str">
        <f>IF('USER FORM3'!P29=0,"",'USER FORM3'!P29)</f>
        <v/>
      </c>
      <c r="AK21" s="142" t="str">
        <f>IF('USER FORM3'!Q29=0,"",'USER FORM3'!Q29)</f>
        <v/>
      </c>
      <c r="AL21" s="142" t="str">
        <f>IF('USER FORM3'!C29=0,"",'USER FORM3'!C29)</f>
        <v/>
      </c>
      <c r="AM21" s="142" t="str">
        <f>IF('USER FORM3'!D29=0,"",'USER FORM3'!D29)</f>
        <v/>
      </c>
      <c r="AN21" s="142" t="str">
        <f>IF('USER FORM3'!E29=0,"",'USER FORM3'!E29)</f>
        <v/>
      </c>
      <c r="AO21" s="142" t="str">
        <f>IF('USER FORM3'!F29=0,"",'USER FORM3'!F29)</f>
        <v/>
      </c>
      <c r="AP21" s="227" t="str">
        <f t="shared" si="5"/>
        <v/>
      </c>
      <c r="AQ21" s="227" t="str">
        <f t="array" ref="AQ21">IF(OR(IFERROR(VLOOKUP(AA21,$B$8:$H$227,7,FALSE), "KEEP")="REMOVE",AD21&lt;&gt;"GR (Graded)"), "REMOVE", "KEEP")</f>
        <v>REMOVE</v>
      </c>
      <c r="AR21" s="228" t="str">
        <f t="array" ref="AR21">LOOKUP("zzzzz",CHOOSE({1,2},"",INDEX(AA:AA,SMALL(IF($AA$6:$AA$249&lt;&gt;"",ROW($AA$6:$AA$249)),ROWS($AR$6:AR21)))))</f>
        <v/>
      </c>
      <c r="AS21" s="227" t="str">
        <f t="array" aca="1" ref="AS21" ca="1">IF(SUM('USER FORM5'!$AS$2)&gt;=ROWS($AS$7:AS21), INDEX(COURSE_CODE, MATCH(SMALL(COUNTIF(COURSE_CODE, "&lt;"&amp;COURSE_CODE), ROW(AS21)), COUNTIF(COURSE_CODE, "&lt;"&amp;COURSE_CODE),0)),"")</f>
        <v/>
      </c>
      <c r="AT21" s="227" t="str">
        <f t="array" aca="1" ref="AT21" ca="1">LOOKUP("zzzzz",CHOOSE({1,2},"",INDEX(AS:AS,SMALL(IF($AS$6:$AS$249&lt;&gt;"",ROW($AS$6:$AS$249)),ROWS($AT$6:AT21)))))</f>
        <v/>
      </c>
      <c r="AU21" s="58" t="str">
        <f t="array" aca="1" ref="AU21" ca="1">IFERROR(INDEX($AT$7:$AT$249, MATCH(0, COUNTIF($AU$6:AU20, $AT$7:$AT$249),0)),"")</f>
        <v/>
      </c>
      <c r="AV21" s="227" t="str">
        <f t="array" aca="1" ref="AV21" ca="1">IF(AU21="","",IF(COUNTIF($AA$7:$AA$225,AU21)&gt;1, "REPEATED", ""))</f>
        <v/>
      </c>
      <c r="AW21" s="227" t="str">
        <f t="array" aca="1" ref="AW21" ca="1">IF(AU21="","",IF(IFERROR(SUMPRODUCT(($AA$7:$AA$225=AU21)*($AM$7:$AM$225=$AT$2)),0)&gt;0, "BASIS OF ADMISSIONS", ""))</f>
        <v/>
      </c>
      <c r="AX21" s="227" t="str">
        <f t="array" aca="1" ref="AX21" ca="1">IF(AU21="","", IF(IFERROR(SUMPRODUCT(($AA$226:$AO$249=AU21)*($AM$226:$AM$249=$AX$6)),0)&gt;0,"PRE-REQUISITE",""))</f>
        <v/>
      </c>
      <c r="AY21" s="227" t="str">
        <f t="array" aca="1" ref="AY21" ca="1">IF(AU21="","", IF(IFERROR(SUMPRODUCT(($AA$226:$AO$249=AU21)*($AM$226:$AM$249=$AY$6)),0)&gt;0,"RECOMMENDED",""))</f>
        <v/>
      </c>
      <c r="AZ21" s="142" t="str">
        <f t="shared" ca="1" si="6"/>
        <v/>
      </c>
      <c r="BB21" s="232"/>
      <c r="BC21" s="146"/>
      <c r="BD21" s="19">
        <v>1</v>
      </c>
      <c r="BE21" s="574"/>
      <c r="BF21" s="574"/>
      <c r="BG21" s="574"/>
      <c r="BH21" s="574"/>
      <c r="BI21" s="574"/>
      <c r="BJ21" s="574"/>
      <c r="BK21" s="574"/>
      <c r="BL21" s="574"/>
      <c r="BM21" s="574"/>
      <c r="BN21" s="574"/>
      <c r="BO21" s="574"/>
      <c r="BP21" s="574"/>
      <c r="BQ21" s="574"/>
      <c r="BR21" s="574"/>
      <c r="BS21" s="574"/>
      <c r="BT21" s="574"/>
      <c r="BU21" s="574"/>
      <c r="BV21" s="574"/>
    </row>
    <row r="22" spans="1:74" ht="56.25" customHeight="1">
      <c r="A22" s="574"/>
      <c r="B22" s="284"/>
      <c r="C22" s="739" t="str">
        <f t="shared" si="0"/>
        <v/>
      </c>
      <c r="D22" s="739" t="str">
        <f t="shared" si="1"/>
        <v/>
      </c>
      <c r="E22" s="739" t="str">
        <f t="shared" si="2"/>
        <v/>
      </c>
      <c r="F22" s="739" t="str">
        <f t="shared" si="3"/>
        <v/>
      </c>
      <c r="G22" s="740" t="str">
        <f t="shared" ca="1" si="4"/>
        <v/>
      </c>
      <c r="H22" s="279"/>
      <c r="I22" s="282"/>
      <c r="J22" s="727"/>
      <c r="K22" s="730"/>
      <c r="L22" s="730"/>
      <c r="M22" s="730"/>
      <c r="N22" s="730"/>
      <c r="O22" s="730"/>
      <c r="P22" s="730"/>
      <c r="Q22" s="730"/>
      <c r="R22" s="730"/>
      <c r="S22" s="730"/>
      <c r="T22" s="730"/>
      <c r="U22" s="725"/>
      <c r="V22" s="725"/>
      <c r="W22" s="725"/>
      <c r="X22" s="725"/>
      <c r="Y22" s="721"/>
      <c r="AA22" s="142" t="str">
        <f>IF('USER FORM3'!G30=0,"",IF(ISNUMBER('USER FORM3'!G30), "'"&amp;'USER FORM3'!G30, 'USER FORM3'!G30))</f>
        <v/>
      </c>
      <c r="AB22" s="142" t="str">
        <f>IF('USER FORM3'!H30=0,"",'USER FORM3'!H30)</f>
        <v/>
      </c>
      <c r="AC22" s="142" t="str">
        <f>IF('USER FORM3'!I30=0,"",'USER FORM3'!I30)</f>
        <v/>
      </c>
      <c r="AD22" s="142" t="str">
        <f>IF('USER FORM3'!AK30=0,"",'USER FORM3'!AK30)</f>
        <v/>
      </c>
      <c r="AE22" s="142" t="str">
        <f>IF('USER FORM3'!K30=0,"",'USER FORM3'!K30)</f>
        <v/>
      </c>
      <c r="AF22" s="142" t="str">
        <f>IF('USER FORM3'!L30=0,"",'USER FORM3'!L30)</f>
        <v/>
      </c>
      <c r="AG22" s="142" t="str">
        <f>IF('USER FORM3'!M30=0,"",'USER FORM3'!M30)</f>
        <v/>
      </c>
      <c r="AH22" s="142" t="str">
        <f>IF('USER FORM3'!N30=0,"",'USER FORM3'!N30)</f>
        <v/>
      </c>
      <c r="AI22" s="142" t="str">
        <f>IF('USER FORM3'!O30=0,"",'USER FORM3'!O30)</f>
        <v/>
      </c>
      <c r="AJ22" s="142" t="str">
        <f>IF('USER FORM3'!P30=0,"",'USER FORM3'!P30)</f>
        <v/>
      </c>
      <c r="AK22" s="142" t="str">
        <f>IF('USER FORM3'!Q30=0,"",'USER FORM3'!Q30)</f>
        <v/>
      </c>
      <c r="AL22" s="142" t="str">
        <f>IF('USER FORM3'!C30=0,"",'USER FORM3'!C30)</f>
        <v/>
      </c>
      <c r="AM22" s="142" t="str">
        <f>IF('USER FORM3'!D30=0,"",'USER FORM3'!D30)</f>
        <v/>
      </c>
      <c r="AN22" s="142" t="str">
        <f>IF('USER FORM3'!E30=0,"",'USER FORM3'!E30)</f>
        <v/>
      </c>
      <c r="AO22" s="142" t="str">
        <f>IF('USER FORM3'!F30=0,"",'USER FORM3'!F30)</f>
        <v/>
      </c>
      <c r="AP22" s="227" t="str">
        <f t="shared" si="5"/>
        <v/>
      </c>
      <c r="AQ22" s="227" t="str">
        <f t="array" ref="AQ22">IF(OR(IFERROR(VLOOKUP(AA22,$B$8:$H$227,7,FALSE), "KEEP")="REMOVE",AD22&lt;&gt;"GR (Graded)"), "REMOVE", "KEEP")</f>
        <v>REMOVE</v>
      </c>
      <c r="AR22" s="228" t="str">
        <f t="array" ref="AR22">LOOKUP("zzzzz",CHOOSE({1,2},"",INDEX(AA:AA,SMALL(IF($AA$6:$AA$249&lt;&gt;"",ROW($AA$6:$AA$249)),ROWS($AR$6:AR22)))))</f>
        <v/>
      </c>
      <c r="AS22" s="227" t="str">
        <f t="array" aca="1" ref="AS22" ca="1">IF(SUM('USER FORM5'!$AS$2)&gt;=ROWS($AS$7:AS22), INDEX(COURSE_CODE, MATCH(SMALL(COUNTIF(COURSE_CODE, "&lt;"&amp;COURSE_CODE), ROW(AS22)), COUNTIF(COURSE_CODE, "&lt;"&amp;COURSE_CODE),0)),"")</f>
        <v/>
      </c>
      <c r="AT22" s="227" t="str">
        <f t="array" aca="1" ref="AT22" ca="1">LOOKUP("zzzzz",CHOOSE({1,2},"",INDEX(AS:AS,SMALL(IF($AS$6:$AS$249&lt;&gt;"",ROW($AS$6:$AS$249)),ROWS($AT$6:AT22)))))</f>
        <v/>
      </c>
      <c r="AU22" s="58" t="str">
        <f t="array" aca="1" ref="AU22" ca="1">IFERROR(INDEX($AT$7:$AT$249, MATCH(0, COUNTIF($AU$6:AU21, $AT$7:$AT$249),0)),"")</f>
        <v/>
      </c>
      <c r="AV22" s="227" t="str">
        <f t="array" aca="1" ref="AV22" ca="1">IF(AU22="","",IF(COUNTIF($AA$7:$AA$225,AU22)&gt;1, "REPEATED", ""))</f>
        <v/>
      </c>
      <c r="AW22" s="227" t="str">
        <f t="array" aca="1" ref="AW22" ca="1">IF(AU22="","",IF(IFERROR(SUMPRODUCT(($AA$7:$AA$225=AU22)*($AM$7:$AM$225=$AT$2)),0)&gt;0, "BASIS OF ADMISSIONS", ""))</f>
        <v/>
      </c>
      <c r="AX22" s="227" t="str">
        <f t="array" aca="1" ref="AX22" ca="1">IF(AU22="","", IF(IFERROR(SUMPRODUCT(($AA$226:$AO$249=AU22)*($AM$226:$AM$249=$AX$6)),0)&gt;0,"PRE-REQUISITE",""))</f>
        <v/>
      </c>
      <c r="AY22" s="227" t="str">
        <f t="array" aca="1" ref="AY22" ca="1">IF(AU22="","", IF(IFERROR(SUMPRODUCT(($AA$226:$AO$249=AU22)*($AM$226:$AM$249=$AY$6)),0)&gt;0,"RECOMMENDED",""))</f>
        <v/>
      </c>
      <c r="AZ22" s="142" t="str">
        <f t="shared" ca="1" si="6"/>
        <v/>
      </c>
      <c r="BB22" s="64" t="s">
        <v>16140</v>
      </c>
      <c r="BC22" s="231"/>
      <c r="BD22" s="19">
        <v>1</v>
      </c>
      <c r="BE22" s="574"/>
      <c r="BF22" s="574"/>
      <c r="BG22" s="574"/>
      <c r="BH22" s="574"/>
      <c r="BI22" s="574"/>
      <c r="BJ22" s="574"/>
      <c r="BK22" s="574"/>
      <c r="BL22" s="574"/>
      <c r="BM22" s="574"/>
      <c r="BN22" s="574"/>
      <c r="BO22" s="574"/>
      <c r="BP22" s="574"/>
      <c r="BQ22" s="574"/>
      <c r="BR22" s="574"/>
      <c r="BS22" s="574"/>
      <c r="BT22" s="574"/>
      <c r="BU22" s="574"/>
      <c r="BV22" s="574"/>
    </row>
    <row r="23" spans="1:74" ht="56.25" customHeight="1">
      <c r="A23" s="574"/>
      <c r="B23" s="284"/>
      <c r="C23" s="739" t="str">
        <f t="shared" si="0"/>
        <v/>
      </c>
      <c r="D23" s="739" t="str">
        <f t="shared" si="1"/>
        <v/>
      </c>
      <c r="E23" s="739" t="str">
        <f t="shared" si="2"/>
        <v/>
      </c>
      <c r="F23" s="739" t="str">
        <f t="shared" si="3"/>
        <v/>
      </c>
      <c r="G23" s="740" t="str">
        <f t="shared" ca="1" si="4"/>
        <v/>
      </c>
      <c r="H23" s="281"/>
      <c r="I23" s="282"/>
      <c r="J23" s="727"/>
      <c r="K23" s="730"/>
      <c r="L23" s="730"/>
      <c r="M23" s="730"/>
      <c r="N23" s="730"/>
      <c r="O23" s="730"/>
      <c r="P23" s="730"/>
      <c r="Q23" s="730"/>
      <c r="R23" s="730"/>
      <c r="S23" s="730"/>
      <c r="T23" s="730"/>
      <c r="U23" s="725"/>
      <c r="V23" s="725"/>
      <c r="W23" s="725"/>
      <c r="X23" s="725"/>
      <c r="Y23" s="721"/>
      <c r="AA23" s="142" t="str">
        <f>IF('USER FORM3'!G31=0,"",IF(ISNUMBER('USER FORM3'!G31), "'"&amp;'USER FORM3'!G31, 'USER FORM3'!G31))</f>
        <v/>
      </c>
      <c r="AB23" s="142" t="str">
        <f>IF('USER FORM3'!H31=0,"",'USER FORM3'!H31)</f>
        <v/>
      </c>
      <c r="AC23" s="142" t="str">
        <f>IF('USER FORM3'!I31=0,"",'USER FORM3'!I31)</f>
        <v/>
      </c>
      <c r="AD23" s="142" t="str">
        <f>IF('USER FORM3'!AK31=0,"",'USER FORM3'!AK31)</f>
        <v/>
      </c>
      <c r="AE23" s="142" t="str">
        <f>IF('USER FORM3'!K31=0,"",'USER FORM3'!K31)</f>
        <v/>
      </c>
      <c r="AF23" s="142" t="str">
        <f>IF('USER FORM3'!L31=0,"",'USER FORM3'!L31)</f>
        <v/>
      </c>
      <c r="AG23" s="142" t="str">
        <f>IF('USER FORM3'!M31=0,"",'USER FORM3'!M31)</f>
        <v/>
      </c>
      <c r="AH23" s="142" t="str">
        <f>IF('USER FORM3'!N31=0,"",'USER FORM3'!N31)</f>
        <v/>
      </c>
      <c r="AI23" s="142" t="str">
        <f>IF('USER FORM3'!O31=0,"",'USER FORM3'!O31)</f>
        <v/>
      </c>
      <c r="AJ23" s="142" t="str">
        <f>IF('USER FORM3'!P31=0,"",'USER FORM3'!P31)</f>
        <v/>
      </c>
      <c r="AK23" s="142" t="str">
        <f>IF('USER FORM3'!Q31=0,"",'USER FORM3'!Q31)</f>
        <v/>
      </c>
      <c r="AL23" s="142" t="str">
        <f>IF('USER FORM3'!C31=0,"",'USER FORM3'!C31)</f>
        <v/>
      </c>
      <c r="AM23" s="142" t="str">
        <f>IF('USER FORM3'!D31=0,"",'USER FORM3'!D31)</f>
        <v/>
      </c>
      <c r="AN23" s="142" t="str">
        <f>IF('USER FORM3'!E31=0,"",'USER FORM3'!E31)</f>
        <v/>
      </c>
      <c r="AO23" s="142" t="str">
        <f>IF('USER FORM3'!F31=0,"",'USER FORM3'!F31)</f>
        <v/>
      </c>
      <c r="AP23" s="227" t="str">
        <f t="shared" si="5"/>
        <v/>
      </c>
      <c r="AQ23" s="227" t="str">
        <f t="array" ref="AQ23">IF(OR(IFERROR(VLOOKUP(AA23,$B$8:$H$227,7,FALSE), "KEEP")="REMOVE",AD23&lt;&gt;"GR (Graded)"), "REMOVE", "KEEP")</f>
        <v>REMOVE</v>
      </c>
      <c r="AR23" s="228" t="str">
        <f t="array" ref="AR23">LOOKUP("zzzzz",CHOOSE({1,2},"",INDEX(AA:AA,SMALL(IF($AA$6:$AA$249&lt;&gt;"",ROW($AA$6:$AA$249)),ROWS($AR$6:AR23)))))</f>
        <v/>
      </c>
      <c r="AS23" s="227" t="str">
        <f t="array" aca="1" ref="AS23" ca="1">IF(SUM('USER FORM5'!$AS$2)&gt;=ROWS($AS$7:AS23), INDEX(COURSE_CODE, MATCH(SMALL(COUNTIF(COURSE_CODE, "&lt;"&amp;COURSE_CODE), ROW(AS23)), COUNTIF(COURSE_CODE, "&lt;"&amp;COURSE_CODE),0)),"")</f>
        <v/>
      </c>
      <c r="AT23" s="227" t="str">
        <f t="array" aca="1" ref="AT23" ca="1">LOOKUP("zzzzz",CHOOSE({1,2},"",INDEX(AS:AS,SMALL(IF($AS$6:$AS$249&lt;&gt;"",ROW($AS$6:$AS$249)),ROWS($AT$6:AT23)))))</f>
        <v/>
      </c>
      <c r="AU23" s="58" t="str">
        <f t="array" aca="1" ref="AU23" ca="1">IFERROR(INDEX($AT$7:$AT$249, MATCH(0, COUNTIF($AU$6:AU22, $AT$7:$AT$249),0)),"")</f>
        <v/>
      </c>
      <c r="AV23" s="227" t="str">
        <f t="array" aca="1" ref="AV23" ca="1">IF(AU23="","",IF(COUNTIF($AA$7:$AA$225,AU23)&gt;1, "REPEATED", ""))</f>
        <v/>
      </c>
      <c r="AW23" s="227" t="str">
        <f t="array" aca="1" ref="AW23" ca="1">IF(AU23="","",IF(IFERROR(SUMPRODUCT(($AA$7:$AA$225=AU23)*($AM$7:$AM$225=$AT$2)),0)&gt;0, "BASIS OF ADMISSIONS", ""))</f>
        <v/>
      </c>
      <c r="AX23" s="227" t="str">
        <f t="array" aca="1" ref="AX23" ca="1">IF(AU23="","", IF(IFERROR(SUMPRODUCT(($AA$226:$AO$249=AU23)*($AM$226:$AM$249=$AX$6)),0)&gt;0,"PRE-REQUISITE",""))</f>
        <v/>
      </c>
      <c r="AY23" s="227" t="str">
        <f t="array" aca="1" ref="AY23" ca="1">IF(AU23="","", IF(IFERROR(SUMPRODUCT(($AA$226:$AO$249=AU23)*($AM$226:$AM$249=$AY$6)),0)&gt;0,"RECOMMENDED",""))</f>
        <v/>
      </c>
      <c r="AZ23" s="142" t="str">
        <f t="shared" ca="1" si="6"/>
        <v/>
      </c>
      <c r="BB23" s="64" t="s">
        <v>16141</v>
      </c>
      <c r="BC23" s="72" t="s">
        <v>16150</v>
      </c>
      <c r="BD23" s="19">
        <v>1</v>
      </c>
      <c r="BE23" s="574"/>
      <c r="BF23" s="574"/>
      <c r="BG23" s="574"/>
      <c r="BH23" s="574"/>
      <c r="BI23" s="574"/>
      <c r="BJ23" s="574"/>
      <c r="BK23" s="574"/>
      <c r="BL23" s="574"/>
      <c r="BM23" s="574"/>
      <c r="BN23" s="574"/>
      <c r="BO23" s="574"/>
      <c r="BP23" s="574"/>
      <c r="BQ23" s="574"/>
      <c r="BR23" s="574"/>
      <c r="BS23" s="574"/>
      <c r="BT23" s="574"/>
      <c r="BU23" s="574"/>
      <c r="BV23" s="574"/>
    </row>
    <row r="24" spans="1:74" ht="56.25" customHeight="1">
      <c r="A24" s="574"/>
      <c r="B24" s="284"/>
      <c r="C24" s="739" t="str">
        <f t="shared" si="0"/>
        <v/>
      </c>
      <c r="D24" s="739" t="str">
        <f t="shared" si="1"/>
        <v/>
      </c>
      <c r="E24" s="739" t="str">
        <f t="shared" si="2"/>
        <v/>
      </c>
      <c r="F24" s="739" t="str">
        <f t="shared" si="3"/>
        <v/>
      </c>
      <c r="G24" s="740" t="str">
        <f t="shared" ca="1" si="4"/>
        <v/>
      </c>
      <c r="H24" s="281"/>
      <c r="I24" s="282"/>
      <c r="J24" s="727"/>
      <c r="K24" s="730"/>
      <c r="L24" s="730"/>
      <c r="M24" s="730"/>
      <c r="N24" s="730"/>
      <c r="O24" s="730"/>
      <c r="P24" s="730"/>
      <c r="Q24" s="730"/>
      <c r="R24" s="730"/>
      <c r="S24" s="730"/>
      <c r="T24" s="730"/>
      <c r="U24" s="725"/>
      <c r="V24" s="725"/>
      <c r="W24" s="725"/>
      <c r="X24" s="725"/>
      <c r="Y24" s="721"/>
      <c r="AA24" s="142" t="str">
        <f>IF('USER FORM3'!G32=0,"",IF(ISNUMBER('USER FORM3'!G32), "'"&amp;'USER FORM3'!G32, 'USER FORM3'!G32))</f>
        <v/>
      </c>
      <c r="AB24" s="142" t="str">
        <f>IF('USER FORM3'!H32=0,"",'USER FORM3'!H32)</f>
        <v/>
      </c>
      <c r="AC24" s="142" t="str">
        <f>IF('USER FORM3'!I32=0,"",'USER FORM3'!I32)</f>
        <v/>
      </c>
      <c r="AD24" s="142" t="str">
        <f>IF('USER FORM3'!AK32=0,"",'USER FORM3'!AK32)</f>
        <v/>
      </c>
      <c r="AE24" s="142" t="str">
        <f>IF('USER FORM3'!K32=0,"",'USER FORM3'!K32)</f>
        <v/>
      </c>
      <c r="AF24" s="142" t="str">
        <f>IF('USER FORM3'!L32=0,"",'USER FORM3'!L32)</f>
        <v/>
      </c>
      <c r="AG24" s="142" t="str">
        <f>IF('USER FORM3'!M32=0,"",'USER FORM3'!M32)</f>
        <v/>
      </c>
      <c r="AH24" s="142" t="str">
        <f>IF('USER FORM3'!N32=0,"",'USER FORM3'!N32)</f>
        <v/>
      </c>
      <c r="AI24" s="142" t="str">
        <f>IF('USER FORM3'!O32=0,"",'USER FORM3'!O32)</f>
        <v/>
      </c>
      <c r="AJ24" s="142" t="str">
        <f>IF('USER FORM3'!P32=0,"",'USER FORM3'!P32)</f>
        <v/>
      </c>
      <c r="AK24" s="142" t="str">
        <f>IF('USER FORM3'!Q32=0,"",'USER FORM3'!Q32)</f>
        <v/>
      </c>
      <c r="AL24" s="142" t="str">
        <f>IF('USER FORM3'!C32=0,"",'USER FORM3'!C32)</f>
        <v/>
      </c>
      <c r="AM24" s="142" t="str">
        <f>IF('USER FORM3'!D32=0,"",'USER FORM3'!D32)</f>
        <v/>
      </c>
      <c r="AN24" s="142" t="str">
        <f>IF('USER FORM3'!E32=0,"",'USER FORM3'!E32)</f>
        <v/>
      </c>
      <c r="AO24" s="142" t="str">
        <f>IF('USER FORM3'!F32=0,"",'USER FORM3'!F32)</f>
        <v/>
      </c>
      <c r="AP24" s="227" t="str">
        <f t="shared" si="5"/>
        <v/>
      </c>
      <c r="AQ24" s="227" t="str">
        <f t="array" ref="AQ24">IF(OR(IFERROR(VLOOKUP(AA24,$B$8:$H$227,7,FALSE), "KEEP")="REMOVE",AD24&lt;&gt;"GR (Graded)"), "REMOVE", "KEEP")</f>
        <v>REMOVE</v>
      </c>
      <c r="AR24" s="228" t="str">
        <f t="array" ref="AR24">LOOKUP("zzzzz",CHOOSE({1,2},"",INDEX(AA:AA,SMALL(IF($AA$6:$AA$249&lt;&gt;"",ROW($AA$6:$AA$249)),ROWS($AR$6:AR24)))))</f>
        <v/>
      </c>
      <c r="AS24" s="227" t="str">
        <f t="array" aca="1" ref="AS24" ca="1">IF(SUM('USER FORM5'!$AS$2)&gt;=ROWS($AS$7:AS24), INDEX(COURSE_CODE, MATCH(SMALL(COUNTIF(COURSE_CODE, "&lt;"&amp;COURSE_CODE), ROW(AS24)), COUNTIF(COURSE_CODE, "&lt;"&amp;COURSE_CODE),0)),"")</f>
        <v/>
      </c>
      <c r="AT24" s="227" t="str">
        <f t="array" aca="1" ref="AT24" ca="1">LOOKUP("zzzzz",CHOOSE({1,2},"",INDEX(AS:AS,SMALL(IF($AS$6:$AS$249&lt;&gt;"",ROW($AS$6:$AS$249)),ROWS($AT$6:AT24)))))</f>
        <v/>
      </c>
      <c r="AU24" s="58" t="str">
        <f t="array" aca="1" ref="AU24" ca="1">IFERROR(INDEX($AT$7:$AT$249, MATCH(0, COUNTIF($AU$6:AU23, $AT$7:$AT$249),0)),"")</f>
        <v/>
      </c>
      <c r="AV24" s="227" t="str">
        <f t="array" aca="1" ref="AV24" ca="1">IF(AU24="","",IF(COUNTIF($AA$7:$AA$225,AU24)&gt;1, "REPEATED", ""))</f>
        <v/>
      </c>
      <c r="AW24" s="227" t="str">
        <f t="array" aca="1" ref="AW24" ca="1">IF(AU24="","",IF(IFERROR(SUMPRODUCT(($AA$7:$AA$225=AU24)*($AM$7:$AM$225=$AT$2)),0)&gt;0, "BASIS OF ADMISSIONS", ""))</f>
        <v/>
      </c>
      <c r="AX24" s="227" t="str">
        <f t="array" aca="1" ref="AX24" ca="1">IF(AU24="","", IF(IFERROR(SUMPRODUCT(($AA$226:$AO$249=AU24)*($AM$226:$AM$249=$AX$6)),0)&gt;0,"PRE-REQUISITE",""))</f>
        <v/>
      </c>
      <c r="AY24" s="227" t="str">
        <f t="array" aca="1" ref="AY24" ca="1">IF(AU24="","", IF(IFERROR(SUMPRODUCT(($AA$226:$AO$249=AU24)*($AM$226:$AM$249=$AY$6)),0)&gt;0,"RECOMMENDED",""))</f>
        <v/>
      </c>
      <c r="AZ24" s="142" t="str">
        <f t="shared" ca="1" si="6"/>
        <v/>
      </c>
      <c r="BB24" s="64" t="s">
        <v>16142</v>
      </c>
      <c r="BC24" s="72" t="s">
        <v>16147</v>
      </c>
      <c r="BD24" s="19">
        <v>1</v>
      </c>
      <c r="BE24" s="574"/>
      <c r="BF24" s="574"/>
      <c r="BG24" s="574"/>
      <c r="BH24" s="574"/>
      <c r="BI24" s="574"/>
      <c r="BJ24" s="574"/>
      <c r="BK24" s="574"/>
      <c r="BL24" s="574"/>
      <c r="BM24" s="574"/>
      <c r="BN24" s="574"/>
      <c r="BO24" s="574"/>
      <c r="BP24" s="574"/>
      <c r="BQ24" s="574"/>
      <c r="BR24" s="574"/>
      <c r="BS24" s="574"/>
      <c r="BT24" s="574"/>
      <c r="BU24" s="574"/>
      <c r="BV24" s="574"/>
    </row>
    <row r="25" spans="1:74" ht="56.25" customHeight="1">
      <c r="A25" s="574"/>
      <c r="B25" s="284"/>
      <c r="C25" s="739" t="str">
        <f t="shared" si="0"/>
        <v/>
      </c>
      <c r="D25" s="739" t="str">
        <f t="shared" si="1"/>
        <v/>
      </c>
      <c r="E25" s="739" t="str">
        <f t="shared" si="2"/>
        <v/>
      </c>
      <c r="F25" s="739" t="str">
        <f t="shared" si="3"/>
        <v/>
      </c>
      <c r="G25" s="740" t="str">
        <f t="shared" ca="1" si="4"/>
        <v/>
      </c>
      <c r="H25" s="281"/>
      <c r="I25" s="282"/>
      <c r="J25" s="727"/>
      <c r="K25" s="730"/>
      <c r="L25" s="730"/>
      <c r="M25" s="730"/>
      <c r="N25" s="730"/>
      <c r="O25" s="730"/>
      <c r="P25" s="730"/>
      <c r="Q25" s="730"/>
      <c r="R25" s="730"/>
      <c r="S25" s="730"/>
      <c r="T25" s="730"/>
      <c r="U25" s="725"/>
      <c r="V25" s="725"/>
      <c r="W25" s="725"/>
      <c r="X25" s="725"/>
      <c r="Y25" s="721"/>
      <c r="AA25" s="142" t="str">
        <f>IF('USER FORM3'!G33=0,"",IF(ISNUMBER('USER FORM3'!G33), "'"&amp;'USER FORM3'!G33, 'USER FORM3'!G33))</f>
        <v/>
      </c>
      <c r="AB25" s="142" t="str">
        <f>IF('USER FORM3'!H33=0,"",'USER FORM3'!H33)</f>
        <v/>
      </c>
      <c r="AC25" s="142" t="str">
        <f>IF('USER FORM3'!I33=0,"",'USER FORM3'!I33)</f>
        <v/>
      </c>
      <c r="AD25" s="142" t="str">
        <f>IF('USER FORM3'!AK33=0,"",'USER FORM3'!AK33)</f>
        <v/>
      </c>
      <c r="AE25" s="142" t="str">
        <f>IF('USER FORM3'!K33=0,"",'USER FORM3'!K33)</f>
        <v/>
      </c>
      <c r="AF25" s="142" t="str">
        <f>IF('USER FORM3'!L33=0,"",'USER FORM3'!L33)</f>
        <v/>
      </c>
      <c r="AG25" s="142" t="str">
        <f>IF('USER FORM3'!M33=0,"",'USER FORM3'!M33)</f>
        <v/>
      </c>
      <c r="AH25" s="142" t="str">
        <f>IF('USER FORM3'!N33=0,"",'USER FORM3'!N33)</f>
        <v/>
      </c>
      <c r="AI25" s="142" t="str">
        <f>IF('USER FORM3'!O33=0,"",'USER FORM3'!O33)</f>
        <v/>
      </c>
      <c r="AJ25" s="142" t="str">
        <f>IF('USER FORM3'!P33=0,"",'USER FORM3'!P33)</f>
        <v/>
      </c>
      <c r="AK25" s="142" t="str">
        <f>IF('USER FORM3'!Q33=0,"",'USER FORM3'!Q33)</f>
        <v/>
      </c>
      <c r="AL25" s="142" t="str">
        <f>IF('USER FORM3'!C33=0,"",'USER FORM3'!C33)</f>
        <v/>
      </c>
      <c r="AM25" s="142" t="str">
        <f>IF('USER FORM3'!D33=0,"",'USER FORM3'!D33)</f>
        <v/>
      </c>
      <c r="AN25" s="142" t="str">
        <f>IF('USER FORM3'!E33=0,"",'USER FORM3'!E33)</f>
        <v/>
      </c>
      <c r="AO25" s="142" t="str">
        <f>IF('USER FORM3'!F33=0,"",'USER FORM3'!F33)</f>
        <v/>
      </c>
      <c r="AP25" s="227" t="str">
        <f t="shared" si="5"/>
        <v/>
      </c>
      <c r="AQ25" s="227" t="str">
        <f t="array" ref="AQ25">IF(OR(IFERROR(VLOOKUP(AA25,$B$8:$H$227,7,FALSE), "KEEP")="REMOVE",AD25&lt;&gt;"GR (Graded)"), "REMOVE", "KEEP")</f>
        <v>REMOVE</v>
      </c>
      <c r="AR25" s="228" t="str">
        <f t="array" ref="AR25">LOOKUP("zzzzz",CHOOSE({1,2},"",INDEX(AA:AA,SMALL(IF($AA$6:$AA$249&lt;&gt;"",ROW($AA$6:$AA$249)),ROWS($AR$6:AR25)))))</f>
        <v/>
      </c>
      <c r="AS25" s="227" t="str">
        <f t="array" aca="1" ref="AS25" ca="1">IF(SUM('USER FORM5'!$AS$2)&gt;=ROWS($AS$7:AS25), INDEX(COURSE_CODE, MATCH(SMALL(COUNTIF(COURSE_CODE, "&lt;"&amp;COURSE_CODE), ROW(AS25)), COUNTIF(COURSE_CODE, "&lt;"&amp;COURSE_CODE),0)),"")</f>
        <v/>
      </c>
      <c r="AT25" s="227" t="str">
        <f t="array" aca="1" ref="AT25" ca="1">LOOKUP("zzzzz",CHOOSE({1,2},"",INDEX(AS:AS,SMALL(IF($AS$6:$AS$249&lt;&gt;"",ROW($AS$6:$AS$249)),ROWS($AT$6:AT25)))))</f>
        <v/>
      </c>
      <c r="AU25" s="58" t="str">
        <f t="array" aca="1" ref="AU25" ca="1">IFERROR(INDEX($AT$7:$AT$249, MATCH(0, COUNTIF($AU$6:AU24, $AT$7:$AT$249),0)),"")</f>
        <v/>
      </c>
      <c r="AV25" s="227" t="str">
        <f t="array" aca="1" ref="AV25" ca="1">IF(AU25="","",IF(COUNTIF($AA$7:$AA$225,AU25)&gt;1, "REPEATED", ""))</f>
        <v/>
      </c>
      <c r="AW25" s="227" t="str">
        <f t="array" aca="1" ref="AW25" ca="1">IF(AU25="","",IF(IFERROR(SUMPRODUCT(($AA$7:$AA$225=AU25)*($AM$7:$AM$225=$AT$2)),0)&gt;0, "BASIS OF ADMISSIONS", ""))</f>
        <v/>
      </c>
      <c r="AX25" s="227" t="str">
        <f t="array" aca="1" ref="AX25" ca="1">IF(AU25="","", IF(IFERROR(SUMPRODUCT(($AA$226:$AO$249=AU25)*($AM$226:$AM$249=$AX$6)),0)&gt;0,"PRE-REQUISITE",""))</f>
        <v/>
      </c>
      <c r="AY25" s="227" t="str">
        <f t="array" aca="1" ref="AY25" ca="1">IF(AU25="","", IF(IFERROR(SUMPRODUCT(($AA$226:$AO$249=AU25)*($AM$226:$AM$249=$AY$6)),0)&gt;0,"RECOMMENDED",""))</f>
        <v/>
      </c>
      <c r="AZ25" s="142" t="str">
        <f t="shared" ca="1" si="6"/>
        <v/>
      </c>
      <c r="BB25" s="64" t="s">
        <v>16143</v>
      </c>
      <c r="BC25" s="72" t="s">
        <v>16151</v>
      </c>
      <c r="BD25" s="19">
        <v>1</v>
      </c>
      <c r="BE25" s="574"/>
      <c r="BF25" s="574"/>
      <c r="BG25" s="574"/>
      <c r="BH25" s="574"/>
      <c r="BI25" s="574"/>
      <c r="BJ25" s="574"/>
      <c r="BK25" s="574"/>
      <c r="BL25" s="574"/>
      <c r="BM25" s="574"/>
      <c r="BN25" s="574"/>
      <c r="BO25" s="574"/>
      <c r="BP25" s="574"/>
      <c r="BQ25" s="574"/>
      <c r="BR25" s="574"/>
      <c r="BS25" s="574"/>
      <c r="BT25" s="574"/>
      <c r="BU25" s="574"/>
      <c r="BV25" s="574"/>
    </row>
    <row r="26" spans="1:74" ht="56.25" customHeight="1">
      <c r="A26" s="574"/>
      <c r="B26" s="284"/>
      <c r="C26" s="739" t="str">
        <f t="shared" si="0"/>
        <v/>
      </c>
      <c r="D26" s="739" t="str">
        <f t="shared" si="1"/>
        <v/>
      </c>
      <c r="E26" s="739" t="str">
        <f t="shared" si="2"/>
        <v/>
      </c>
      <c r="F26" s="739" t="str">
        <f t="shared" si="3"/>
        <v/>
      </c>
      <c r="G26" s="740" t="str">
        <f t="shared" ca="1" si="4"/>
        <v/>
      </c>
      <c r="H26" s="281"/>
      <c r="I26" s="282"/>
      <c r="J26" s="727"/>
      <c r="K26" s="730"/>
      <c r="L26" s="730"/>
      <c r="M26" s="730"/>
      <c r="N26" s="730"/>
      <c r="O26" s="730"/>
      <c r="P26" s="730"/>
      <c r="Q26" s="730"/>
      <c r="R26" s="730"/>
      <c r="S26" s="730"/>
      <c r="T26" s="730"/>
      <c r="U26" s="725"/>
      <c r="V26" s="725"/>
      <c r="W26" s="725"/>
      <c r="X26" s="725"/>
      <c r="Y26" s="721"/>
      <c r="AA26" s="142" t="str">
        <f>IF('USER FORM3'!G34=0,"",IF(ISNUMBER('USER FORM3'!G34), "'"&amp;'USER FORM3'!G34, 'USER FORM3'!G34))</f>
        <v/>
      </c>
      <c r="AB26" s="142" t="str">
        <f>IF('USER FORM3'!H34=0,"",'USER FORM3'!H34)</f>
        <v/>
      </c>
      <c r="AC26" s="142" t="str">
        <f>IF('USER FORM3'!I34=0,"",'USER FORM3'!I34)</f>
        <v/>
      </c>
      <c r="AD26" s="142" t="str">
        <f>IF('USER FORM3'!AK34=0,"",'USER FORM3'!AK34)</f>
        <v/>
      </c>
      <c r="AE26" s="142" t="str">
        <f>IF('USER FORM3'!K34=0,"",'USER FORM3'!K34)</f>
        <v/>
      </c>
      <c r="AF26" s="142" t="str">
        <f>IF('USER FORM3'!L34=0,"",'USER FORM3'!L34)</f>
        <v/>
      </c>
      <c r="AG26" s="142" t="str">
        <f>IF('USER FORM3'!M34=0,"",'USER FORM3'!M34)</f>
        <v/>
      </c>
      <c r="AH26" s="142" t="str">
        <f>IF('USER FORM3'!N34=0,"",'USER FORM3'!N34)</f>
        <v/>
      </c>
      <c r="AI26" s="142" t="str">
        <f>IF('USER FORM3'!O34=0,"",'USER FORM3'!O34)</f>
        <v/>
      </c>
      <c r="AJ26" s="142" t="str">
        <f>IF('USER FORM3'!P34=0,"",'USER FORM3'!P34)</f>
        <v/>
      </c>
      <c r="AK26" s="142" t="str">
        <f>IF('USER FORM3'!Q34=0,"",'USER FORM3'!Q34)</f>
        <v/>
      </c>
      <c r="AL26" s="142" t="str">
        <f>IF('USER FORM3'!C34=0,"",'USER FORM3'!C34)</f>
        <v/>
      </c>
      <c r="AM26" s="142" t="str">
        <f>IF('USER FORM3'!D34=0,"",'USER FORM3'!D34)</f>
        <v/>
      </c>
      <c r="AN26" s="142" t="str">
        <f>IF('USER FORM3'!E34=0,"",'USER FORM3'!E34)</f>
        <v/>
      </c>
      <c r="AO26" s="142" t="str">
        <f>IF('USER FORM3'!F34=0,"",'USER FORM3'!F34)</f>
        <v/>
      </c>
      <c r="AP26" s="227" t="str">
        <f t="shared" si="5"/>
        <v/>
      </c>
      <c r="AQ26" s="227" t="str">
        <f t="array" ref="AQ26">IF(OR(IFERROR(VLOOKUP(AA26,$B$8:$H$227,7,FALSE), "KEEP")="REMOVE",AD26&lt;&gt;"GR (Graded)"), "REMOVE", "KEEP")</f>
        <v>REMOVE</v>
      </c>
      <c r="AR26" s="228" t="str">
        <f t="array" ref="AR26">LOOKUP("zzzzz",CHOOSE({1,2},"",INDEX(AA:AA,SMALL(IF($AA$6:$AA$249&lt;&gt;"",ROW($AA$6:$AA$249)),ROWS($AR$6:AR26)))))</f>
        <v/>
      </c>
      <c r="AS26" s="227" t="str">
        <f t="array" aca="1" ref="AS26" ca="1">IF(SUM('USER FORM5'!$AS$2)&gt;=ROWS($AS$7:AS26), INDEX(COURSE_CODE, MATCH(SMALL(COUNTIF(COURSE_CODE, "&lt;"&amp;COURSE_CODE), ROW(AS26)), COUNTIF(COURSE_CODE, "&lt;"&amp;COURSE_CODE),0)),"")</f>
        <v/>
      </c>
      <c r="AT26" s="227" t="str">
        <f t="array" aca="1" ref="AT26" ca="1">LOOKUP("zzzzz",CHOOSE({1,2},"",INDEX(AS:AS,SMALL(IF($AS$6:$AS$249&lt;&gt;"",ROW($AS$6:$AS$249)),ROWS($AT$6:AT26)))))</f>
        <v/>
      </c>
      <c r="AU26" s="58" t="str">
        <f t="array" aca="1" ref="AU26" ca="1">IFERROR(INDEX($AT$7:$AT$249, MATCH(0, COUNTIF($AU$6:AU25, $AT$7:$AT$249),0)),"")</f>
        <v/>
      </c>
      <c r="AV26" s="227" t="str">
        <f t="array" aca="1" ref="AV26" ca="1">IF(AU26="","",IF(COUNTIF($AA$7:$AA$225,AU26)&gt;1, "REPEATED", ""))</f>
        <v/>
      </c>
      <c r="AW26" s="227" t="str">
        <f t="array" aca="1" ref="AW26" ca="1">IF(AU26="","",IF(IFERROR(SUMPRODUCT(($AA$7:$AA$225=AU26)*($AM$7:$AM$225=$AT$2)),0)&gt;0, "BASIS OF ADMISSIONS", ""))</f>
        <v/>
      </c>
      <c r="AX26" s="227" t="str">
        <f t="array" aca="1" ref="AX26" ca="1">IF(AU26="","", IF(IFERROR(SUMPRODUCT(($AA$226:$AO$249=AU26)*($AM$226:$AM$249=$AX$6)),0)&gt;0,"PRE-REQUISITE",""))</f>
        <v/>
      </c>
      <c r="AY26" s="227" t="str">
        <f t="array" aca="1" ref="AY26" ca="1">IF(AU26="","", IF(IFERROR(SUMPRODUCT(($AA$226:$AO$249=AU26)*($AM$226:$AM$249=$AY$6)),0)&gt;0,"RECOMMENDED",""))</f>
        <v/>
      </c>
      <c r="AZ26" s="142" t="str">
        <f t="shared" ca="1" si="6"/>
        <v/>
      </c>
      <c r="BB26" s="74"/>
      <c r="BC26" s="161"/>
      <c r="BD26" s="19">
        <v>1</v>
      </c>
      <c r="BE26" s="574"/>
      <c r="BF26" s="574"/>
      <c r="BG26" s="574"/>
      <c r="BH26" s="574"/>
      <c r="BI26" s="574"/>
      <c r="BJ26" s="574"/>
      <c r="BK26" s="574"/>
      <c r="BL26" s="574"/>
      <c r="BM26" s="574"/>
      <c r="BN26" s="574"/>
      <c r="BO26" s="574"/>
      <c r="BP26" s="574"/>
      <c r="BQ26" s="574"/>
      <c r="BR26" s="574"/>
      <c r="BS26" s="574"/>
      <c r="BT26" s="574"/>
      <c r="BU26" s="574"/>
      <c r="BV26" s="574"/>
    </row>
    <row r="27" spans="1:74" ht="56.25" customHeight="1">
      <c r="A27" s="574"/>
      <c r="B27" s="284"/>
      <c r="C27" s="739" t="str">
        <f t="shared" si="0"/>
        <v/>
      </c>
      <c r="D27" s="739" t="str">
        <f t="shared" si="1"/>
        <v/>
      </c>
      <c r="E27" s="739" t="str">
        <f t="shared" si="2"/>
        <v/>
      </c>
      <c r="F27" s="739" t="str">
        <f t="shared" si="3"/>
        <v/>
      </c>
      <c r="G27" s="740" t="str">
        <f t="shared" ca="1" si="4"/>
        <v/>
      </c>
      <c r="H27" s="281"/>
      <c r="I27" s="282"/>
      <c r="J27" s="727"/>
      <c r="K27" s="730"/>
      <c r="L27" s="730"/>
      <c r="M27" s="730"/>
      <c r="N27" s="730"/>
      <c r="O27" s="730"/>
      <c r="P27" s="730"/>
      <c r="Q27" s="730"/>
      <c r="R27" s="730"/>
      <c r="S27" s="730"/>
      <c r="T27" s="730"/>
      <c r="U27" s="725"/>
      <c r="V27" s="725"/>
      <c r="W27" s="725"/>
      <c r="X27" s="725"/>
      <c r="Y27" s="721"/>
      <c r="AA27" s="142" t="str">
        <f>IF('USER FORM3'!G35=0,"",IF(ISNUMBER('USER FORM3'!G35), "'"&amp;'USER FORM3'!G35, 'USER FORM3'!G35))</f>
        <v/>
      </c>
      <c r="AB27" s="142" t="str">
        <f>IF('USER FORM3'!H35=0,"",'USER FORM3'!H35)</f>
        <v/>
      </c>
      <c r="AC27" s="142" t="str">
        <f>IF('USER FORM3'!I35=0,"",'USER FORM3'!I35)</f>
        <v/>
      </c>
      <c r="AD27" s="142" t="str">
        <f>IF('USER FORM3'!AK35=0,"",'USER FORM3'!AK35)</f>
        <v/>
      </c>
      <c r="AE27" s="142" t="str">
        <f>IF('USER FORM3'!K35=0,"",'USER FORM3'!K35)</f>
        <v/>
      </c>
      <c r="AF27" s="142" t="str">
        <f>IF('USER FORM3'!L35=0,"",'USER FORM3'!L35)</f>
        <v/>
      </c>
      <c r="AG27" s="142" t="str">
        <f>IF('USER FORM3'!M35=0,"",'USER FORM3'!M35)</f>
        <v/>
      </c>
      <c r="AH27" s="142" t="str">
        <f>IF('USER FORM3'!N35=0,"",'USER FORM3'!N35)</f>
        <v/>
      </c>
      <c r="AI27" s="142" t="str">
        <f>IF('USER FORM3'!O35=0,"",'USER FORM3'!O35)</f>
        <v/>
      </c>
      <c r="AJ27" s="142" t="str">
        <f>IF('USER FORM3'!P35=0,"",'USER FORM3'!P35)</f>
        <v/>
      </c>
      <c r="AK27" s="142" t="str">
        <f>IF('USER FORM3'!Q35=0,"",'USER FORM3'!Q35)</f>
        <v/>
      </c>
      <c r="AL27" s="142" t="str">
        <f>IF('USER FORM3'!C35=0,"",'USER FORM3'!C35)</f>
        <v/>
      </c>
      <c r="AM27" s="142" t="str">
        <f>IF('USER FORM3'!D35=0,"",'USER FORM3'!D35)</f>
        <v/>
      </c>
      <c r="AN27" s="142" t="str">
        <f>IF('USER FORM3'!E35=0,"",'USER FORM3'!E35)</f>
        <v/>
      </c>
      <c r="AO27" s="142" t="str">
        <f>IF('USER FORM3'!F35=0,"",'USER FORM3'!F35)</f>
        <v/>
      </c>
      <c r="AP27" s="227" t="str">
        <f t="shared" si="5"/>
        <v/>
      </c>
      <c r="AQ27" s="227" t="str">
        <f t="array" ref="AQ27">IF(OR(IFERROR(VLOOKUP(AA27,$B$8:$H$227,7,FALSE), "KEEP")="REMOVE",AD27&lt;&gt;"GR (Graded)"), "REMOVE", "KEEP")</f>
        <v>REMOVE</v>
      </c>
      <c r="AR27" s="228" t="str">
        <f t="array" ref="AR27">LOOKUP("zzzzz",CHOOSE({1,2},"",INDEX(AA:AA,SMALL(IF($AA$6:$AA$249&lt;&gt;"",ROW($AA$6:$AA$249)),ROWS($AR$6:AR27)))))</f>
        <v/>
      </c>
      <c r="AS27" s="227" t="str">
        <f t="array" aca="1" ref="AS27" ca="1">IF(SUM('USER FORM5'!$AS$2)&gt;=ROWS($AS$7:AS27), INDEX(COURSE_CODE, MATCH(SMALL(COUNTIF(COURSE_CODE, "&lt;"&amp;COURSE_CODE), ROW(AS27)), COUNTIF(COURSE_CODE, "&lt;"&amp;COURSE_CODE),0)),"")</f>
        <v/>
      </c>
      <c r="AT27" s="227" t="str">
        <f t="array" aca="1" ref="AT27" ca="1">LOOKUP("zzzzz",CHOOSE({1,2},"",INDEX(AS:AS,SMALL(IF($AS$6:$AS$249&lt;&gt;"",ROW($AS$6:$AS$249)),ROWS($AT$6:AT27)))))</f>
        <v/>
      </c>
      <c r="AU27" s="58" t="str">
        <f t="array" aca="1" ref="AU27" ca="1">IFERROR(INDEX($AT$7:$AT$249, MATCH(0, COUNTIF($AU$6:AU26, $AT$7:$AT$249),0)),"")</f>
        <v/>
      </c>
      <c r="AV27" s="227" t="str">
        <f t="array" aca="1" ref="AV27" ca="1">IF(AU27="","",IF(COUNTIF($AA$7:$AA$225,AU27)&gt;1, "REPEATED", ""))</f>
        <v/>
      </c>
      <c r="AW27" s="227" t="str">
        <f t="array" aca="1" ref="AW27" ca="1">IF(AU27="","",IF(IFERROR(SUMPRODUCT(($AA$7:$AA$225=AU27)*($AM$7:$AM$225=$AT$2)),0)&gt;0, "BASIS OF ADMISSIONS", ""))</f>
        <v/>
      </c>
      <c r="AX27" s="227" t="str">
        <f t="array" aca="1" ref="AX27" ca="1">IF(AU27="","", IF(IFERROR(SUMPRODUCT(($AA$226:$AO$249=AU27)*($AM$226:$AM$249=$AX$6)),0)&gt;0,"PRE-REQUISITE",""))</f>
        <v/>
      </c>
      <c r="AY27" s="227" t="str">
        <f t="array" aca="1" ref="AY27" ca="1">IF(AU27="","", IF(IFERROR(SUMPRODUCT(($AA$226:$AO$249=AU27)*($AM$226:$AM$249=$AY$6)),0)&gt;0,"RECOMMENDED",""))</f>
        <v/>
      </c>
      <c r="AZ27" s="142" t="str">
        <f t="shared" ca="1" si="6"/>
        <v/>
      </c>
      <c r="BB27" s="74"/>
      <c r="BC27" s="161"/>
      <c r="BD27" s="19">
        <v>1</v>
      </c>
      <c r="BE27" s="574"/>
      <c r="BF27" s="574"/>
      <c r="BG27" s="574"/>
      <c r="BH27" s="574"/>
      <c r="BI27" s="574"/>
      <c r="BJ27" s="574"/>
      <c r="BK27" s="574"/>
      <c r="BL27" s="574"/>
      <c r="BM27" s="574"/>
      <c r="BN27" s="574"/>
      <c r="BO27" s="574"/>
      <c r="BP27" s="574"/>
      <c r="BQ27" s="574"/>
      <c r="BR27" s="574"/>
      <c r="BS27" s="574"/>
      <c r="BT27" s="574"/>
      <c r="BU27" s="574"/>
      <c r="BV27" s="574"/>
    </row>
    <row r="28" spans="1:74" ht="56.25" customHeight="1">
      <c r="A28" s="574"/>
      <c r="B28" s="284"/>
      <c r="C28" s="739" t="str">
        <f t="shared" si="0"/>
        <v/>
      </c>
      <c r="D28" s="739" t="str">
        <f t="shared" si="1"/>
        <v/>
      </c>
      <c r="E28" s="739" t="str">
        <f t="shared" si="2"/>
        <v/>
      </c>
      <c r="F28" s="739" t="str">
        <f t="shared" si="3"/>
        <v/>
      </c>
      <c r="G28" s="740" t="str">
        <f t="shared" ca="1" si="4"/>
        <v/>
      </c>
      <c r="H28" s="281"/>
      <c r="I28" s="282"/>
      <c r="J28" s="727"/>
      <c r="K28" s="730"/>
      <c r="L28" s="730"/>
      <c r="M28" s="730"/>
      <c r="N28" s="730"/>
      <c r="O28" s="730"/>
      <c r="P28" s="730"/>
      <c r="Q28" s="730"/>
      <c r="R28" s="730"/>
      <c r="S28" s="730"/>
      <c r="T28" s="730"/>
      <c r="U28" s="725"/>
      <c r="V28" s="725"/>
      <c r="W28" s="725"/>
      <c r="X28" s="725"/>
      <c r="Y28" s="721"/>
      <c r="AA28" s="142" t="str">
        <f>IF('USER FORM3'!G36=0,"",IF(ISNUMBER('USER FORM3'!G36), "'"&amp;'USER FORM3'!G36, 'USER FORM3'!G36))</f>
        <v/>
      </c>
      <c r="AB28" s="142" t="str">
        <f>IF('USER FORM3'!H36=0,"",'USER FORM3'!H36)</f>
        <v/>
      </c>
      <c r="AC28" s="142" t="str">
        <f>IF('USER FORM3'!I36=0,"",'USER FORM3'!I36)</f>
        <v/>
      </c>
      <c r="AD28" s="142" t="str">
        <f>IF('USER FORM3'!AK36=0,"",'USER FORM3'!AK36)</f>
        <v/>
      </c>
      <c r="AE28" s="142" t="str">
        <f>IF('USER FORM3'!K36=0,"",'USER FORM3'!K36)</f>
        <v/>
      </c>
      <c r="AF28" s="142" t="str">
        <f>IF('USER FORM3'!L36=0,"",'USER FORM3'!L36)</f>
        <v/>
      </c>
      <c r="AG28" s="142" t="str">
        <f>IF('USER FORM3'!M36=0,"",'USER FORM3'!M36)</f>
        <v/>
      </c>
      <c r="AH28" s="142" t="str">
        <f>IF('USER FORM3'!N36=0,"",'USER FORM3'!N36)</f>
        <v/>
      </c>
      <c r="AI28" s="142" t="str">
        <f>IF('USER FORM3'!O36=0,"",'USER FORM3'!O36)</f>
        <v/>
      </c>
      <c r="AJ28" s="142" t="str">
        <f>IF('USER FORM3'!P36=0,"",'USER FORM3'!P36)</f>
        <v/>
      </c>
      <c r="AK28" s="142" t="str">
        <f>IF('USER FORM3'!Q36=0,"",'USER FORM3'!Q36)</f>
        <v/>
      </c>
      <c r="AL28" s="142" t="str">
        <f>IF('USER FORM3'!C36=0,"",'USER FORM3'!C36)</f>
        <v/>
      </c>
      <c r="AM28" s="142" t="str">
        <f>IF('USER FORM3'!D36=0,"",'USER FORM3'!D36)</f>
        <v/>
      </c>
      <c r="AN28" s="142" t="str">
        <f>IF('USER FORM3'!E36=0,"",'USER FORM3'!E36)</f>
        <v/>
      </c>
      <c r="AO28" s="142" t="str">
        <f>IF('USER FORM3'!F36=0,"",'USER FORM3'!F36)</f>
        <v/>
      </c>
      <c r="AP28" s="227" t="str">
        <f t="shared" si="5"/>
        <v/>
      </c>
      <c r="AQ28" s="227" t="str">
        <f t="array" ref="AQ28">IF(OR(IFERROR(VLOOKUP(AA28,$B$8:$H$227,7,FALSE), "KEEP")="REMOVE",AD28&lt;&gt;"GR (Graded)"), "REMOVE", "KEEP")</f>
        <v>REMOVE</v>
      </c>
      <c r="AR28" s="228" t="str">
        <f t="array" ref="AR28">LOOKUP("zzzzz",CHOOSE({1,2},"",INDEX(AA:AA,SMALL(IF($AA$6:$AA$249&lt;&gt;"",ROW($AA$6:$AA$249)),ROWS($AR$6:AR28)))))</f>
        <v/>
      </c>
      <c r="AS28" s="227" t="str">
        <f t="array" aca="1" ref="AS28" ca="1">IF(SUM('USER FORM5'!$AS$2)&gt;=ROWS($AS$7:AS28), INDEX(COURSE_CODE, MATCH(SMALL(COUNTIF(COURSE_CODE, "&lt;"&amp;COURSE_CODE), ROW(AS28)), COUNTIF(COURSE_CODE, "&lt;"&amp;COURSE_CODE),0)),"")</f>
        <v/>
      </c>
      <c r="AT28" s="227" t="str">
        <f t="array" aca="1" ref="AT28" ca="1">LOOKUP("zzzzz",CHOOSE({1,2},"",INDEX(AS:AS,SMALL(IF($AS$6:$AS$249&lt;&gt;"",ROW($AS$6:$AS$249)),ROWS($AT$6:AT28)))))</f>
        <v/>
      </c>
      <c r="AU28" s="58" t="str">
        <f t="array" aca="1" ref="AU28" ca="1">IFERROR(INDEX($AT$7:$AT$249, MATCH(0, COUNTIF($AU$6:AU27, $AT$7:$AT$249),0)),"")</f>
        <v/>
      </c>
      <c r="AV28" s="227" t="str">
        <f t="array" aca="1" ref="AV28" ca="1">IF(AU28="","",IF(COUNTIF($AA$7:$AA$225,AU28)&gt;1, "REPEATED", ""))</f>
        <v/>
      </c>
      <c r="AW28" s="227" t="str">
        <f t="array" aca="1" ref="AW28" ca="1">IF(AU28="","",IF(IFERROR(SUMPRODUCT(($AA$7:$AA$225=AU28)*($AM$7:$AM$225=$AT$2)),0)&gt;0, "BASIS OF ADMISSIONS", ""))</f>
        <v/>
      </c>
      <c r="AX28" s="227" t="str">
        <f t="array" aca="1" ref="AX28" ca="1">IF(AU28="","", IF(IFERROR(SUMPRODUCT(($AA$226:$AO$249=AU28)*($AM$226:$AM$249=$AX$6)),0)&gt;0,"PRE-REQUISITE",""))</f>
        <v/>
      </c>
      <c r="AY28" s="227" t="str">
        <f t="array" aca="1" ref="AY28" ca="1">IF(AU28="","", IF(IFERROR(SUMPRODUCT(($AA$226:$AO$249=AU28)*($AM$226:$AM$249=$AY$6)),0)&gt;0,"RECOMMENDED",""))</f>
        <v/>
      </c>
      <c r="AZ28" s="142" t="str">
        <f t="shared" ca="1" si="6"/>
        <v/>
      </c>
      <c r="BB28" s="74"/>
      <c r="BC28" s="161"/>
      <c r="BD28" s="19">
        <v>1</v>
      </c>
      <c r="BE28" s="574"/>
      <c r="BF28" s="574"/>
      <c r="BG28" s="574"/>
      <c r="BH28" s="574"/>
      <c r="BI28" s="574"/>
      <c r="BJ28" s="574"/>
      <c r="BK28" s="574"/>
      <c r="BL28" s="574"/>
      <c r="BM28" s="574"/>
      <c r="BN28" s="574"/>
      <c r="BO28" s="574"/>
      <c r="BP28" s="574"/>
      <c r="BQ28" s="574"/>
      <c r="BR28" s="574"/>
      <c r="BS28" s="574"/>
      <c r="BT28" s="574"/>
      <c r="BU28" s="574"/>
      <c r="BV28" s="574"/>
    </row>
    <row r="29" spans="1:74" ht="56.25" customHeight="1">
      <c r="A29" s="574"/>
      <c r="B29" s="284"/>
      <c r="C29" s="739" t="str">
        <f t="shared" si="0"/>
        <v/>
      </c>
      <c r="D29" s="739" t="str">
        <f t="shared" si="1"/>
        <v/>
      </c>
      <c r="E29" s="739" t="str">
        <f t="shared" si="2"/>
        <v/>
      </c>
      <c r="F29" s="739" t="str">
        <f t="shared" si="3"/>
        <v/>
      </c>
      <c r="G29" s="740" t="str">
        <f t="shared" ca="1" si="4"/>
        <v/>
      </c>
      <c r="H29" s="281"/>
      <c r="I29" s="282"/>
      <c r="J29" s="727"/>
      <c r="K29" s="730"/>
      <c r="L29" s="730"/>
      <c r="M29" s="730"/>
      <c r="N29" s="730"/>
      <c r="O29" s="730"/>
      <c r="P29" s="730"/>
      <c r="Q29" s="730"/>
      <c r="R29" s="730"/>
      <c r="S29" s="730"/>
      <c r="T29" s="730"/>
      <c r="U29" s="725"/>
      <c r="V29" s="725"/>
      <c r="W29" s="725"/>
      <c r="X29" s="725"/>
      <c r="Y29" s="721"/>
      <c r="AA29" s="142" t="str">
        <f>IF('USER FORM3'!G37=0,"",IF(ISNUMBER('USER FORM3'!G37), "'"&amp;'USER FORM3'!G37, 'USER FORM3'!G37))</f>
        <v/>
      </c>
      <c r="AB29" s="142" t="str">
        <f>IF('USER FORM3'!H37=0,"",'USER FORM3'!H37)</f>
        <v/>
      </c>
      <c r="AC29" s="142" t="str">
        <f>IF('USER FORM3'!I37=0,"",'USER FORM3'!I37)</f>
        <v/>
      </c>
      <c r="AD29" s="142" t="str">
        <f>IF('USER FORM3'!AK37=0,"",'USER FORM3'!AK37)</f>
        <v/>
      </c>
      <c r="AE29" s="142" t="str">
        <f>IF('USER FORM3'!K37=0,"",'USER FORM3'!K37)</f>
        <v/>
      </c>
      <c r="AF29" s="142" t="str">
        <f>IF('USER FORM3'!L37=0,"",'USER FORM3'!L37)</f>
        <v/>
      </c>
      <c r="AG29" s="142" t="str">
        <f>IF('USER FORM3'!M37=0,"",'USER FORM3'!M37)</f>
        <v/>
      </c>
      <c r="AH29" s="142" t="str">
        <f>IF('USER FORM3'!N37=0,"",'USER FORM3'!N37)</f>
        <v/>
      </c>
      <c r="AI29" s="142" t="str">
        <f>IF('USER FORM3'!O37=0,"",'USER FORM3'!O37)</f>
        <v/>
      </c>
      <c r="AJ29" s="142" t="str">
        <f>IF('USER FORM3'!P37=0,"",'USER FORM3'!P37)</f>
        <v/>
      </c>
      <c r="AK29" s="142" t="str">
        <f>IF('USER FORM3'!Q37=0,"",'USER FORM3'!Q37)</f>
        <v/>
      </c>
      <c r="AL29" s="142" t="str">
        <f>IF('USER FORM3'!C37=0,"",'USER FORM3'!C37)</f>
        <v/>
      </c>
      <c r="AM29" s="142" t="str">
        <f>IF('USER FORM3'!D37=0,"",'USER FORM3'!D37)</f>
        <v/>
      </c>
      <c r="AN29" s="142" t="str">
        <f>IF('USER FORM3'!E37=0,"",'USER FORM3'!E37)</f>
        <v/>
      </c>
      <c r="AO29" s="142" t="str">
        <f>IF('USER FORM3'!F37=0,"",'USER FORM3'!F37)</f>
        <v/>
      </c>
      <c r="AP29" s="227" t="str">
        <f t="shared" si="5"/>
        <v/>
      </c>
      <c r="AQ29" s="227" t="str">
        <f t="array" ref="AQ29">IF(OR(IFERROR(VLOOKUP(AA29,$B$8:$H$227,7,FALSE), "KEEP")="REMOVE",AD29&lt;&gt;"GR (Graded)"), "REMOVE", "KEEP")</f>
        <v>REMOVE</v>
      </c>
      <c r="AR29" s="228" t="str">
        <f t="array" ref="AR29">LOOKUP("zzzzz",CHOOSE({1,2},"",INDEX(AA:AA,SMALL(IF($AA$6:$AA$249&lt;&gt;"",ROW($AA$6:$AA$249)),ROWS($AR$6:AR29)))))</f>
        <v/>
      </c>
      <c r="AS29" s="227" t="str">
        <f t="array" aca="1" ref="AS29" ca="1">IF(SUM('USER FORM5'!$AS$2)&gt;=ROWS($AS$7:AS29), INDEX(COURSE_CODE, MATCH(SMALL(COUNTIF(COURSE_CODE, "&lt;"&amp;COURSE_CODE), ROW(AS29)), COUNTIF(COURSE_CODE, "&lt;"&amp;COURSE_CODE),0)),"")</f>
        <v/>
      </c>
      <c r="AT29" s="227" t="str">
        <f t="array" aca="1" ref="AT29" ca="1">LOOKUP("zzzzz",CHOOSE({1,2},"",INDEX(AS:AS,SMALL(IF($AS$6:$AS$249&lt;&gt;"",ROW($AS$6:$AS$249)),ROWS($AT$6:AT29)))))</f>
        <v/>
      </c>
      <c r="AU29" s="58" t="str">
        <f t="array" aca="1" ref="AU29" ca="1">IFERROR(INDEX($AT$7:$AT$249, MATCH(0, COUNTIF($AU$6:AU28, $AT$7:$AT$249),0)),"")</f>
        <v/>
      </c>
      <c r="AV29" s="227" t="str">
        <f t="array" aca="1" ref="AV29" ca="1">IF(AU29="","",IF(COUNTIF($AA$7:$AA$225,AU29)&gt;1, "REPEATED", ""))</f>
        <v/>
      </c>
      <c r="AW29" s="227" t="str">
        <f t="array" aca="1" ref="AW29" ca="1">IF(AU29="","",IF(IFERROR(SUMPRODUCT(($AA$7:$AA$225=AU29)*($AM$7:$AM$225=$AT$2)),0)&gt;0, "BASIS OF ADMISSIONS", ""))</f>
        <v/>
      </c>
      <c r="AX29" s="227" t="str">
        <f t="array" aca="1" ref="AX29" ca="1">IF(AU29="","", IF(IFERROR(SUMPRODUCT(($AA$226:$AO$249=AU29)*($AM$226:$AM$249=$AX$6)),0)&gt;0,"PRE-REQUISITE",""))</f>
        <v/>
      </c>
      <c r="AY29" s="227" t="str">
        <f t="array" aca="1" ref="AY29" ca="1">IF(AU29="","", IF(IFERROR(SUMPRODUCT(($AA$226:$AO$249=AU29)*($AM$226:$AM$249=$AY$6)),0)&gt;0,"RECOMMENDED",""))</f>
        <v/>
      </c>
      <c r="AZ29" s="142" t="str">
        <f t="shared" ca="1" si="6"/>
        <v/>
      </c>
      <c r="BB29" s="74"/>
      <c r="BC29" s="161"/>
      <c r="BD29" s="19">
        <v>1</v>
      </c>
      <c r="BE29" s="574"/>
      <c r="BF29" s="574"/>
      <c r="BG29" s="574"/>
      <c r="BH29" s="574"/>
      <c r="BI29" s="574"/>
      <c r="BJ29" s="574"/>
      <c r="BK29" s="574"/>
      <c r="BL29" s="574"/>
      <c r="BM29" s="574"/>
      <c r="BN29" s="574"/>
      <c r="BO29" s="574"/>
      <c r="BP29" s="574"/>
      <c r="BQ29" s="574"/>
      <c r="BR29" s="574"/>
      <c r="BS29" s="574"/>
      <c r="BT29" s="574"/>
      <c r="BU29" s="574"/>
      <c r="BV29" s="574"/>
    </row>
    <row r="30" spans="1:74" ht="56.25" customHeight="1">
      <c r="A30" s="574"/>
      <c r="B30" s="284"/>
      <c r="C30" s="739" t="str">
        <f t="shared" si="0"/>
        <v/>
      </c>
      <c r="D30" s="739" t="str">
        <f t="shared" si="1"/>
        <v/>
      </c>
      <c r="E30" s="739" t="str">
        <f t="shared" si="2"/>
        <v/>
      </c>
      <c r="F30" s="739" t="str">
        <f t="shared" si="3"/>
        <v/>
      </c>
      <c r="G30" s="740" t="str">
        <f t="shared" ca="1" si="4"/>
        <v/>
      </c>
      <c r="H30" s="281"/>
      <c r="I30" s="282"/>
      <c r="J30" s="727"/>
      <c r="K30" s="730"/>
      <c r="L30" s="730"/>
      <c r="M30" s="730"/>
      <c r="N30" s="730"/>
      <c r="O30" s="730"/>
      <c r="P30" s="730"/>
      <c r="Q30" s="730"/>
      <c r="R30" s="730"/>
      <c r="S30" s="730"/>
      <c r="T30" s="730"/>
      <c r="U30" s="725"/>
      <c r="V30" s="725"/>
      <c r="W30" s="725"/>
      <c r="X30" s="725"/>
      <c r="Y30" s="721"/>
      <c r="AA30" s="142" t="str">
        <f>IF('USER FORM3'!G38=0,"",IF(ISNUMBER('USER FORM3'!G38), "'"&amp;'USER FORM3'!G38, 'USER FORM3'!G38))</f>
        <v/>
      </c>
      <c r="AB30" s="142" t="str">
        <f>IF('USER FORM3'!H38=0,"",'USER FORM3'!H38)</f>
        <v/>
      </c>
      <c r="AC30" s="142" t="str">
        <f>IF('USER FORM3'!I38=0,"",'USER FORM3'!I38)</f>
        <v/>
      </c>
      <c r="AD30" s="142" t="str">
        <f>IF('USER FORM3'!AK38=0,"",'USER FORM3'!AK38)</f>
        <v/>
      </c>
      <c r="AE30" s="142" t="str">
        <f>IF('USER FORM3'!K38=0,"",'USER FORM3'!K38)</f>
        <v/>
      </c>
      <c r="AF30" s="142" t="str">
        <f>IF('USER FORM3'!L38=0,"",'USER FORM3'!L38)</f>
        <v/>
      </c>
      <c r="AG30" s="142" t="str">
        <f>IF('USER FORM3'!M38=0,"",'USER FORM3'!M38)</f>
        <v/>
      </c>
      <c r="AH30" s="142" t="str">
        <f>IF('USER FORM3'!N38=0,"",'USER FORM3'!N38)</f>
        <v/>
      </c>
      <c r="AI30" s="142" t="str">
        <f>IF('USER FORM3'!O38=0,"",'USER FORM3'!O38)</f>
        <v/>
      </c>
      <c r="AJ30" s="142" t="str">
        <f>IF('USER FORM3'!P38=0,"",'USER FORM3'!P38)</f>
        <v/>
      </c>
      <c r="AK30" s="142" t="str">
        <f>IF('USER FORM3'!Q38=0,"",'USER FORM3'!Q38)</f>
        <v/>
      </c>
      <c r="AL30" s="142" t="str">
        <f>IF('USER FORM3'!C38=0,"",'USER FORM3'!C38)</f>
        <v/>
      </c>
      <c r="AM30" s="142" t="str">
        <f>IF('USER FORM3'!D38=0,"",'USER FORM3'!D38)</f>
        <v/>
      </c>
      <c r="AN30" s="142" t="str">
        <f>IF('USER FORM3'!E38=0,"",'USER FORM3'!E38)</f>
        <v/>
      </c>
      <c r="AO30" s="142" t="str">
        <f>IF('USER FORM3'!F38=0,"",'USER FORM3'!F38)</f>
        <v/>
      </c>
      <c r="AP30" s="227" t="str">
        <f t="shared" si="5"/>
        <v/>
      </c>
      <c r="AQ30" s="227" t="str">
        <f t="array" ref="AQ30">IF(OR(IFERROR(VLOOKUP(AA30,$B$8:$H$227,7,FALSE), "KEEP")="REMOVE",AD30&lt;&gt;"GR (Graded)"), "REMOVE", "KEEP")</f>
        <v>REMOVE</v>
      </c>
      <c r="AR30" s="228" t="str">
        <f t="array" ref="AR30">LOOKUP("zzzzz",CHOOSE({1,2},"",INDEX(AA:AA,SMALL(IF($AA$6:$AA$249&lt;&gt;"",ROW($AA$6:$AA$249)),ROWS($AR$6:AR30)))))</f>
        <v/>
      </c>
      <c r="AS30" s="227" t="str">
        <f t="array" aca="1" ref="AS30" ca="1">IF(SUM('USER FORM5'!$AS$2)&gt;=ROWS($AS$7:AS30), INDEX(COURSE_CODE, MATCH(SMALL(COUNTIF(COURSE_CODE, "&lt;"&amp;COURSE_CODE), ROW(AS30)), COUNTIF(COURSE_CODE, "&lt;"&amp;COURSE_CODE),0)),"")</f>
        <v/>
      </c>
      <c r="AT30" s="227" t="str">
        <f t="array" aca="1" ref="AT30" ca="1">LOOKUP("zzzzz",CHOOSE({1,2},"",INDEX(AS:AS,SMALL(IF($AS$6:$AS$249&lt;&gt;"",ROW($AS$6:$AS$249)),ROWS($AT$6:AT30)))))</f>
        <v/>
      </c>
      <c r="AU30" s="58" t="str">
        <f t="array" aca="1" ref="AU30" ca="1">IFERROR(INDEX($AT$7:$AT$249, MATCH(0, COUNTIF($AU$6:AU29, $AT$7:$AT$249),0)),"")</f>
        <v/>
      </c>
      <c r="AV30" s="227" t="str">
        <f t="array" aca="1" ref="AV30" ca="1">IF(AU30="","",IF(COUNTIF($AA$7:$AA$225,AU30)&gt;1, "REPEATED", ""))</f>
        <v/>
      </c>
      <c r="AW30" s="227" t="str">
        <f t="array" aca="1" ref="AW30" ca="1">IF(AU30="","",IF(IFERROR(SUMPRODUCT(($AA$7:$AA$225=AU30)*($AM$7:$AM$225=$AT$2)),0)&gt;0, "BASIS OF ADMISSIONS", ""))</f>
        <v/>
      </c>
      <c r="AX30" s="227" t="str">
        <f t="array" aca="1" ref="AX30" ca="1">IF(AU30="","", IF(IFERROR(SUMPRODUCT(($AA$226:$AO$249=AU30)*($AM$226:$AM$249=$AX$6)),0)&gt;0,"PRE-REQUISITE",""))</f>
        <v/>
      </c>
      <c r="AY30" s="227" t="str">
        <f t="array" aca="1" ref="AY30" ca="1">IF(AU30="","", IF(IFERROR(SUMPRODUCT(($AA$226:$AO$249=AU30)*($AM$226:$AM$249=$AY$6)),0)&gt;0,"RECOMMENDED",""))</f>
        <v/>
      </c>
      <c r="AZ30" s="142" t="str">
        <f t="shared" ca="1" si="6"/>
        <v/>
      </c>
      <c r="BB30" s="74"/>
      <c r="BC30" s="161"/>
      <c r="BD30" s="19">
        <v>1</v>
      </c>
      <c r="BE30" s="574"/>
      <c r="BF30" s="574"/>
      <c r="BG30" s="574"/>
      <c r="BH30" s="574"/>
      <c r="BI30" s="574"/>
      <c r="BJ30" s="574"/>
      <c r="BK30" s="574"/>
      <c r="BL30" s="574"/>
      <c r="BM30" s="574"/>
      <c r="BN30" s="574"/>
      <c r="BO30" s="574"/>
      <c r="BP30" s="574"/>
      <c r="BQ30" s="574"/>
      <c r="BR30" s="574"/>
      <c r="BS30" s="574"/>
      <c r="BT30" s="574"/>
      <c r="BU30" s="574"/>
      <c r="BV30" s="574"/>
    </row>
    <row r="31" spans="1:74" ht="56.25" customHeight="1">
      <c r="A31" s="574"/>
      <c r="B31" s="284"/>
      <c r="C31" s="739" t="str">
        <f t="shared" si="0"/>
        <v/>
      </c>
      <c r="D31" s="739" t="str">
        <f t="shared" si="1"/>
        <v/>
      </c>
      <c r="E31" s="739" t="str">
        <f t="shared" si="2"/>
        <v/>
      </c>
      <c r="F31" s="739" t="str">
        <f t="shared" si="3"/>
        <v/>
      </c>
      <c r="G31" s="740" t="str">
        <f t="shared" ca="1" si="4"/>
        <v/>
      </c>
      <c r="H31" s="281"/>
      <c r="I31" s="282"/>
      <c r="J31" s="727"/>
      <c r="K31" s="730"/>
      <c r="L31" s="730"/>
      <c r="M31" s="730"/>
      <c r="N31" s="730"/>
      <c r="O31" s="730"/>
      <c r="P31" s="730"/>
      <c r="Q31" s="730"/>
      <c r="R31" s="730"/>
      <c r="S31" s="730"/>
      <c r="T31" s="730"/>
      <c r="U31" s="725"/>
      <c r="V31" s="725"/>
      <c r="W31" s="725"/>
      <c r="X31" s="725"/>
      <c r="Y31" s="721"/>
      <c r="AA31" s="142" t="str">
        <f>IF('USER FORM3'!G39=0,"",IF(ISNUMBER('USER FORM3'!G39), "'"&amp;'USER FORM3'!G39, 'USER FORM3'!G39))</f>
        <v/>
      </c>
      <c r="AB31" s="142" t="str">
        <f>IF('USER FORM3'!H39=0,"",'USER FORM3'!H39)</f>
        <v/>
      </c>
      <c r="AC31" s="142" t="str">
        <f>IF('USER FORM3'!I39=0,"",'USER FORM3'!I39)</f>
        <v/>
      </c>
      <c r="AD31" s="142" t="str">
        <f>IF('USER FORM3'!AK39=0,"",'USER FORM3'!AK39)</f>
        <v/>
      </c>
      <c r="AE31" s="142" t="str">
        <f>IF('USER FORM3'!K39=0,"",'USER FORM3'!K39)</f>
        <v/>
      </c>
      <c r="AF31" s="142" t="str">
        <f>IF('USER FORM3'!L39=0,"",'USER FORM3'!L39)</f>
        <v/>
      </c>
      <c r="AG31" s="142" t="str">
        <f>IF('USER FORM3'!M39=0,"",'USER FORM3'!M39)</f>
        <v/>
      </c>
      <c r="AH31" s="142" t="str">
        <f>IF('USER FORM3'!N39=0,"",'USER FORM3'!N39)</f>
        <v/>
      </c>
      <c r="AI31" s="142" t="str">
        <f>IF('USER FORM3'!O39=0,"",'USER FORM3'!O39)</f>
        <v/>
      </c>
      <c r="AJ31" s="142" t="str">
        <f>IF('USER FORM3'!P39=0,"",'USER FORM3'!P39)</f>
        <v/>
      </c>
      <c r="AK31" s="142" t="str">
        <f>IF('USER FORM3'!Q39=0,"",'USER FORM3'!Q39)</f>
        <v/>
      </c>
      <c r="AL31" s="142" t="str">
        <f>IF('USER FORM3'!C39=0,"",'USER FORM3'!C39)</f>
        <v/>
      </c>
      <c r="AM31" s="142" t="str">
        <f>IF('USER FORM3'!D39=0,"",'USER FORM3'!D39)</f>
        <v/>
      </c>
      <c r="AN31" s="142" t="str">
        <f>IF('USER FORM3'!E39=0,"",'USER FORM3'!E39)</f>
        <v/>
      </c>
      <c r="AO31" s="142" t="str">
        <f>IF('USER FORM3'!F39=0,"",'USER FORM3'!F39)</f>
        <v/>
      </c>
      <c r="AP31" s="227" t="str">
        <f t="shared" si="5"/>
        <v/>
      </c>
      <c r="AQ31" s="227" t="str">
        <f t="array" ref="AQ31">IF(OR(IFERROR(VLOOKUP(AA31,$B$8:$H$227,7,FALSE), "KEEP")="REMOVE",AD31&lt;&gt;"GR (Graded)"), "REMOVE", "KEEP")</f>
        <v>REMOVE</v>
      </c>
      <c r="AR31" s="228" t="str">
        <f t="array" ref="AR31">LOOKUP("zzzzz",CHOOSE({1,2},"",INDEX(AA:AA,SMALL(IF($AA$6:$AA$249&lt;&gt;"",ROW($AA$6:$AA$249)),ROWS($AR$6:AR31)))))</f>
        <v/>
      </c>
      <c r="AS31" s="227" t="str">
        <f t="array" aca="1" ref="AS31" ca="1">IF(SUM('USER FORM5'!$AS$2)&gt;=ROWS($AS$7:AS31), INDEX(COURSE_CODE, MATCH(SMALL(COUNTIF(COURSE_CODE, "&lt;"&amp;COURSE_CODE), ROW(AS31)), COUNTIF(COURSE_CODE, "&lt;"&amp;COURSE_CODE),0)),"")</f>
        <v/>
      </c>
      <c r="AT31" s="227" t="str">
        <f t="array" aca="1" ref="AT31" ca="1">LOOKUP("zzzzz",CHOOSE({1,2},"",INDEX(AS:AS,SMALL(IF($AS$6:$AS$249&lt;&gt;"",ROW($AS$6:$AS$249)),ROWS($AT$6:AT31)))))</f>
        <v/>
      </c>
      <c r="AU31" s="58" t="str">
        <f t="array" aca="1" ref="AU31" ca="1">IFERROR(INDEX($AT$7:$AT$249, MATCH(0, COUNTIF($AU$6:AU30, $AT$7:$AT$249),0)),"")</f>
        <v/>
      </c>
      <c r="AV31" s="227" t="str">
        <f t="array" aca="1" ref="AV31" ca="1">IF(AU31="","",IF(COUNTIF($AA$7:$AA$225,AU31)&gt;1, "REPEATED", ""))</f>
        <v/>
      </c>
      <c r="AW31" s="227" t="str">
        <f t="array" aca="1" ref="AW31" ca="1">IF(AU31="","",IF(IFERROR(SUMPRODUCT(($AA$7:$AA$225=AU31)*($AM$7:$AM$225=$AT$2)),0)&gt;0, "BASIS OF ADMISSIONS", ""))</f>
        <v/>
      </c>
      <c r="AX31" s="227" t="str">
        <f t="array" aca="1" ref="AX31" ca="1">IF(AU31="","", IF(IFERROR(SUMPRODUCT(($AA$226:$AO$249=AU31)*($AM$226:$AM$249=$AX$6)),0)&gt;0,"PRE-REQUISITE",""))</f>
        <v/>
      </c>
      <c r="AY31" s="227" t="str">
        <f t="array" aca="1" ref="AY31" ca="1">IF(AU31="","", IF(IFERROR(SUMPRODUCT(($AA$226:$AO$249=AU31)*($AM$226:$AM$249=$AY$6)),0)&gt;0,"RECOMMENDED",""))</f>
        <v/>
      </c>
      <c r="AZ31" s="142" t="str">
        <f t="shared" ca="1" si="6"/>
        <v/>
      </c>
      <c r="BB31" s="74"/>
      <c r="BC31" s="161"/>
      <c r="BD31" s="19">
        <v>1</v>
      </c>
      <c r="BE31" s="574"/>
      <c r="BF31" s="574"/>
      <c r="BG31" s="574"/>
      <c r="BH31" s="574"/>
      <c r="BI31" s="574"/>
      <c r="BJ31" s="574"/>
      <c r="BK31" s="574"/>
      <c r="BL31" s="574"/>
      <c r="BM31" s="574"/>
      <c r="BN31" s="574"/>
      <c r="BO31" s="574"/>
      <c r="BP31" s="574"/>
      <c r="BQ31" s="574"/>
      <c r="BR31" s="574"/>
      <c r="BS31" s="574"/>
      <c r="BT31" s="574"/>
      <c r="BU31" s="574"/>
      <c r="BV31" s="574"/>
    </row>
    <row r="32" spans="1:74" ht="56.25" customHeight="1">
      <c r="A32" s="574"/>
      <c r="B32" s="284"/>
      <c r="C32" s="739" t="str">
        <f t="shared" si="0"/>
        <v/>
      </c>
      <c r="D32" s="739" t="str">
        <f t="shared" si="1"/>
        <v/>
      </c>
      <c r="E32" s="739" t="str">
        <f t="shared" si="2"/>
        <v/>
      </c>
      <c r="F32" s="739" t="str">
        <f t="shared" si="3"/>
        <v/>
      </c>
      <c r="G32" s="740" t="str">
        <f t="shared" ca="1" si="4"/>
        <v/>
      </c>
      <c r="H32" s="281"/>
      <c r="I32" s="282"/>
      <c r="J32" s="727"/>
      <c r="K32" s="730"/>
      <c r="L32" s="730"/>
      <c r="M32" s="730"/>
      <c r="N32" s="730"/>
      <c r="O32" s="730"/>
      <c r="P32" s="730"/>
      <c r="Q32" s="730"/>
      <c r="R32" s="730"/>
      <c r="S32" s="730"/>
      <c r="T32" s="730"/>
      <c r="U32" s="725"/>
      <c r="V32" s="725"/>
      <c r="W32" s="725"/>
      <c r="X32" s="725"/>
      <c r="Y32" s="721"/>
      <c r="AA32" s="142" t="str">
        <f>IF('USER FORM3'!G40=0,"",IF(ISNUMBER('USER FORM3'!G40), "'"&amp;'USER FORM3'!G40, 'USER FORM3'!G40))</f>
        <v/>
      </c>
      <c r="AB32" s="142" t="str">
        <f>IF('USER FORM3'!H40=0,"",'USER FORM3'!H40)</f>
        <v/>
      </c>
      <c r="AC32" s="142" t="str">
        <f>IF('USER FORM3'!I40=0,"",'USER FORM3'!I40)</f>
        <v/>
      </c>
      <c r="AD32" s="142" t="str">
        <f>IF('USER FORM3'!AK40=0,"",'USER FORM3'!AK40)</f>
        <v/>
      </c>
      <c r="AE32" s="142" t="str">
        <f>IF('USER FORM3'!K40=0,"",'USER FORM3'!K40)</f>
        <v/>
      </c>
      <c r="AF32" s="142" t="str">
        <f>IF('USER FORM3'!L40=0,"",'USER FORM3'!L40)</f>
        <v/>
      </c>
      <c r="AG32" s="142" t="str">
        <f>IF('USER FORM3'!M40=0,"",'USER FORM3'!M40)</f>
        <v/>
      </c>
      <c r="AH32" s="142" t="str">
        <f>IF('USER FORM3'!N40=0,"",'USER FORM3'!N40)</f>
        <v/>
      </c>
      <c r="AI32" s="142" t="str">
        <f>IF('USER FORM3'!O40=0,"",'USER FORM3'!O40)</f>
        <v/>
      </c>
      <c r="AJ32" s="142" t="str">
        <f>IF('USER FORM3'!P40=0,"",'USER FORM3'!P40)</f>
        <v/>
      </c>
      <c r="AK32" s="142" t="str">
        <f>IF('USER FORM3'!Q40=0,"",'USER FORM3'!Q40)</f>
        <v/>
      </c>
      <c r="AL32" s="142" t="str">
        <f>IF('USER FORM3'!C40=0,"",'USER FORM3'!C40)</f>
        <v/>
      </c>
      <c r="AM32" s="142" t="str">
        <f>IF('USER FORM3'!D40=0,"",'USER FORM3'!D40)</f>
        <v/>
      </c>
      <c r="AN32" s="142" t="str">
        <f>IF('USER FORM3'!E40=0,"",'USER FORM3'!E40)</f>
        <v/>
      </c>
      <c r="AO32" s="142" t="str">
        <f>IF('USER FORM3'!F40=0,"",'USER FORM3'!F40)</f>
        <v/>
      </c>
      <c r="AP32" s="227" t="str">
        <f t="shared" si="5"/>
        <v/>
      </c>
      <c r="AQ32" s="227" t="str">
        <f t="array" ref="AQ32">IF(OR(IFERROR(VLOOKUP(AA32,$B$8:$H$227,7,FALSE), "KEEP")="REMOVE",AD32&lt;&gt;"GR (Graded)"), "REMOVE", "KEEP")</f>
        <v>REMOVE</v>
      </c>
      <c r="AR32" s="228" t="str">
        <f t="array" ref="AR32">LOOKUP("zzzzz",CHOOSE({1,2},"",INDEX(AA:AA,SMALL(IF($AA$6:$AA$249&lt;&gt;"",ROW($AA$6:$AA$249)),ROWS($AR$6:AR32)))))</f>
        <v/>
      </c>
      <c r="AS32" s="227" t="str">
        <f t="array" aca="1" ref="AS32" ca="1">IF(SUM('USER FORM5'!$AS$2)&gt;=ROWS($AS$7:AS32), INDEX(COURSE_CODE, MATCH(SMALL(COUNTIF(COURSE_CODE, "&lt;"&amp;COURSE_CODE), ROW(AS32)), COUNTIF(COURSE_CODE, "&lt;"&amp;COURSE_CODE),0)),"")</f>
        <v/>
      </c>
      <c r="AT32" s="227" t="str">
        <f t="array" aca="1" ref="AT32" ca="1">LOOKUP("zzzzz",CHOOSE({1,2},"",INDEX(AS:AS,SMALL(IF($AS$6:$AS$249&lt;&gt;"",ROW($AS$6:$AS$249)),ROWS($AT$6:AT32)))))</f>
        <v/>
      </c>
      <c r="AU32" s="58" t="str">
        <f t="array" aca="1" ref="AU32" ca="1">IFERROR(INDEX($AT$7:$AT$249, MATCH(0, COUNTIF($AU$6:AU31, $AT$7:$AT$249),0)),"")</f>
        <v/>
      </c>
      <c r="AV32" s="227" t="str">
        <f t="array" aca="1" ref="AV32" ca="1">IF(AU32="","",IF(COUNTIF($AA$7:$AA$225,AU32)&gt;1, "REPEATED", ""))</f>
        <v/>
      </c>
      <c r="AW32" s="227" t="str">
        <f t="array" aca="1" ref="AW32" ca="1">IF(AU32="","",IF(IFERROR(SUMPRODUCT(($AA$7:$AA$225=AU32)*($AM$7:$AM$225=$AT$2)),0)&gt;0, "BASIS OF ADMISSIONS", ""))</f>
        <v/>
      </c>
      <c r="AX32" s="227" t="str">
        <f t="array" aca="1" ref="AX32" ca="1">IF(AU32="","", IF(IFERROR(SUMPRODUCT(($AA$226:$AO$249=AU32)*($AM$226:$AM$249=$AX$6)),0)&gt;0,"PRE-REQUISITE",""))</f>
        <v/>
      </c>
      <c r="AY32" s="227" t="str">
        <f t="array" aca="1" ref="AY32" ca="1">IF(AU32="","", IF(IFERROR(SUMPRODUCT(($AA$226:$AO$249=AU32)*($AM$226:$AM$249=$AY$6)),0)&gt;0,"RECOMMENDED",""))</f>
        <v/>
      </c>
      <c r="AZ32" s="142" t="str">
        <f t="shared" ca="1" si="6"/>
        <v/>
      </c>
      <c r="BB32" s="74"/>
      <c r="BC32" s="161"/>
      <c r="BD32" s="19">
        <v>1</v>
      </c>
      <c r="BE32" s="574"/>
      <c r="BF32" s="574"/>
      <c r="BG32" s="574"/>
      <c r="BH32" s="574"/>
      <c r="BI32" s="574"/>
      <c r="BJ32" s="574"/>
      <c r="BK32" s="574"/>
      <c r="BL32" s="574"/>
      <c r="BM32" s="574"/>
      <c r="BN32" s="574"/>
      <c r="BO32" s="574"/>
      <c r="BP32" s="574"/>
      <c r="BQ32" s="574"/>
      <c r="BR32" s="574"/>
      <c r="BS32" s="574"/>
      <c r="BT32" s="574"/>
      <c r="BU32" s="574"/>
      <c r="BV32" s="574"/>
    </row>
    <row r="33" spans="1:74" ht="56.25" customHeight="1">
      <c r="A33" s="574"/>
      <c r="B33" s="284"/>
      <c r="C33" s="739" t="str">
        <f t="shared" si="0"/>
        <v/>
      </c>
      <c r="D33" s="739" t="str">
        <f t="shared" si="1"/>
        <v/>
      </c>
      <c r="E33" s="739" t="str">
        <f t="shared" si="2"/>
        <v/>
      </c>
      <c r="F33" s="739" t="str">
        <f t="shared" si="3"/>
        <v/>
      </c>
      <c r="G33" s="740" t="str">
        <f t="shared" ca="1" si="4"/>
        <v/>
      </c>
      <c r="H33" s="281"/>
      <c r="I33" s="282"/>
      <c r="J33" s="727"/>
      <c r="K33" s="730"/>
      <c r="L33" s="730"/>
      <c r="M33" s="730"/>
      <c r="N33" s="730"/>
      <c r="O33" s="730"/>
      <c r="P33" s="730"/>
      <c r="Q33" s="730"/>
      <c r="R33" s="730"/>
      <c r="S33" s="730"/>
      <c r="T33" s="730"/>
      <c r="U33" s="725"/>
      <c r="V33" s="725"/>
      <c r="W33" s="725"/>
      <c r="X33" s="725"/>
      <c r="Y33" s="721"/>
      <c r="AA33" s="142" t="str">
        <f>IF('USER FORM3'!G41=0,"",IF(ISNUMBER('USER FORM3'!G41), "'"&amp;'USER FORM3'!G41, 'USER FORM3'!G41))</f>
        <v/>
      </c>
      <c r="AB33" s="142" t="str">
        <f>IF('USER FORM3'!H41=0,"",'USER FORM3'!H41)</f>
        <v/>
      </c>
      <c r="AC33" s="142" t="str">
        <f>IF('USER FORM3'!I41=0,"",'USER FORM3'!I41)</f>
        <v/>
      </c>
      <c r="AD33" s="142" t="str">
        <f>IF('USER FORM3'!AK41=0,"",'USER FORM3'!AK41)</f>
        <v/>
      </c>
      <c r="AE33" s="142" t="str">
        <f>IF('USER FORM3'!K41=0,"",'USER FORM3'!K41)</f>
        <v/>
      </c>
      <c r="AF33" s="142" t="str">
        <f>IF('USER FORM3'!L41=0,"",'USER FORM3'!L41)</f>
        <v/>
      </c>
      <c r="AG33" s="142" t="str">
        <f>IF('USER FORM3'!M41=0,"",'USER FORM3'!M41)</f>
        <v/>
      </c>
      <c r="AH33" s="142" t="str">
        <f>IF('USER FORM3'!N41=0,"",'USER FORM3'!N41)</f>
        <v/>
      </c>
      <c r="AI33" s="142" t="str">
        <f>IF('USER FORM3'!O41=0,"",'USER FORM3'!O41)</f>
        <v/>
      </c>
      <c r="AJ33" s="142" t="str">
        <f>IF('USER FORM3'!P41=0,"",'USER FORM3'!P41)</f>
        <v/>
      </c>
      <c r="AK33" s="142" t="str">
        <f>IF('USER FORM3'!Q41=0,"",'USER FORM3'!Q41)</f>
        <v/>
      </c>
      <c r="AL33" s="142" t="str">
        <f>IF('USER FORM3'!C41=0,"",'USER FORM3'!C41)</f>
        <v/>
      </c>
      <c r="AM33" s="142" t="str">
        <f>IF('USER FORM3'!D41=0,"",'USER FORM3'!D41)</f>
        <v/>
      </c>
      <c r="AN33" s="142" t="str">
        <f>IF('USER FORM3'!E41=0,"",'USER FORM3'!E41)</f>
        <v/>
      </c>
      <c r="AO33" s="142" t="str">
        <f>IF('USER FORM3'!F41=0,"",'USER FORM3'!F41)</f>
        <v/>
      </c>
      <c r="AP33" s="227" t="str">
        <f t="shared" si="5"/>
        <v/>
      </c>
      <c r="AQ33" s="227" t="str">
        <f t="array" ref="AQ33">IF(OR(IFERROR(VLOOKUP(AA33,$B$8:$H$227,7,FALSE), "KEEP")="REMOVE",AD33&lt;&gt;"GR (Graded)"), "REMOVE", "KEEP")</f>
        <v>REMOVE</v>
      </c>
      <c r="AR33" s="228" t="str">
        <f t="array" ref="AR33">LOOKUP("zzzzz",CHOOSE({1,2},"",INDEX(AA:AA,SMALL(IF($AA$6:$AA$249&lt;&gt;"",ROW($AA$6:$AA$249)),ROWS($AR$6:AR33)))))</f>
        <v/>
      </c>
      <c r="AS33" s="227" t="str">
        <f t="array" aca="1" ref="AS33" ca="1">IF(SUM('USER FORM5'!$AS$2)&gt;=ROWS($AS$7:AS33), INDEX(COURSE_CODE, MATCH(SMALL(COUNTIF(COURSE_CODE, "&lt;"&amp;COURSE_CODE), ROW(AS33)), COUNTIF(COURSE_CODE, "&lt;"&amp;COURSE_CODE),0)),"")</f>
        <v/>
      </c>
      <c r="AT33" s="227" t="str">
        <f t="array" aca="1" ref="AT33" ca="1">LOOKUP("zzzzz",CHOOSE({1,2},"",INDEX(AS:AS,SMALL(IF($AS$6:$AS$249&lt;&gt;"",ROW($AS$6:$AS$249)),ROWS($AT$6:AT33)))))</f>
        <v/>
      </c>
      <c r="AU33" s="58" t="str">
        <f t="array" aca="1" ref="AU33" ca="1">IFERROR(INDEX($AT$7:$AT$249, MATCH(0, COUNTIF($AU$6:AU32, $AT$7:$AT$249),0)),"")</f>
        <v/>
      </c>
      <c r="AV33" s="227" t="str">
        <f t="array" aca="1" ref="AV33" ca="1">IF(AU33="","",IF(COUNTIF($AA$7:$AA$225,AU33)&gt;1, "REPEATED", ""))</f>
        <v/>
      </c>
      <c r="AW33" s="227" t="str">
        <f t="array" aca="1" ref="AW33" ca="1">IF(AU33="","",IF(IFERROR(SUMPRODUCT(($AA$7:$AA$225=AU33)*($AM$7:$AM$225=$AT$2)),0)&gt;0, "BASIS OF ADMISSIONS", ""))</f>
        <v/>
      </c>
      <c r="AX33" s="227" t="str">
        <f t="array" aca="1" ref="AX33" ca="1">IF(AU33="","", IF(IFERROR(SUMPRODUCT(($AA$226:$AO$249=AU33)*($AM$226:$AM$249=$AX$6)),0)&gt;0,"PRE-REQUISITE",""))</f>
        <v/>
      </c>
      <c r="AY33" s="227" t="str">
        <f t="array" aca="1" ref="AY33" ca="1">IF(AU33="","", IF(IFERROR(SUMPRODUCT(($AA$226:$AO$249=AU33)*($AM$226:$AM$249=$AY$6)),0)&gt;0,"RECOMMENDED",""))</f>
        <v/>
      </c>
      <c r="AZ33" s="142" t="str">
        <f t="shared" ca="1" si="6"/>
        <v/>
      </c>
      <c r="BB33" s="74"/>
      <c r="BC33" s="161"/>
      <c r="BD33" s="19">
        <v>1</v>
      </c>
      <c r="BE33" s="574"/>
      <c r="BF33" s="574"/>
      <c r="BG33" s="574"/>
      <c r="BH33" s="574"/>
      <c r="BI33" s="574"/>
      <c r="BJ33" s="574"/>
      <c r="BK33" s="574"/>
      <c r="BL33" s="574"/>
      <c r="BM33" s="574"/>
      <c r="BN33" s="574"/>
      <c r="BO33" s="574"/>
      <c r="BP33" s="574"/>
      <c r="BQ33" s="574"/>
      <c r="BR33" s="574"/>
      <c r="BS33" s="574"/>
      <c r="BT33" s="574"/>
      <c r="BU33" s="574"/>
      <c r="BV33" s="574"/>
    </row>
    <row r="34" spans="1:74" ht="56.25" customHeight="1">
      <c r="A34" s="574"/>
      <c r="B34" s="284"/>
      <c r="C34" s="739" t="str">
        <f t="shared" si="0"/>
        <v/>
      </c>
      <c r="D34" s="739" t="str">
        <f t="shared" si="1"/>
        <v/>
      </c>
      <c r="E34" s="739" t="str">
        <f t="shared" si="2"/>
        <v/>
      </c>
      <c r="F34" s="739" t="str">
        <f t="shared" si="3"/>
        <v/>
      </c>
      <c r="G34" s="740" t="str">
        <f t="shared" ca="1" si="4"/>
        <v/>
      </c>
      <c r="H34" s="281"/>
      <c r="I34" s="282"/>
      <c r="J34" s="727"/>
      <c r="K34" s="725"/>
      <c r="L34" s="725"/>
      <c r="M34" s="725"/>
      <c r="N34" s="725"/>
      <c r="O34" s="725"/>
      <c r="P34" s="725"/>
      <c r="Q34" s="725"/>
      <c r="R34" s="725"/>
      <c r="S34" s="725"/>
      <c r="T34" s="725"/>
      <c r="U34" s="725"/>
      <c r="V34" s="725"/>
      <c r="W34" s="725"/>
      <c r="X34" s="725"/>
      <c r="Y34" s="721"/>
      <c r="AA34" s="142" t="str">
        <f>IF('USER FORM3'!G42=0,"",IF(ISNUMBER('USER FORM3'!G42), "'"&amp;'USER FORM3'!G42, 'USER FORM3'!G42))</f>
        <v/>
      </c>
      <c r="AB34" s="142" t="str">
        <f>IF('USER FORM3'!H42=0,"",'USER FORM3'!H42)</f>
        <v/>
      </c>
      <c r="AC34" s="142" t="str">
        <f>IF('USER FORM3'!I42=0,"",'USER FORM3'!I42)</f>
        <v/>
      </c>
      <c r="AD34" s="142" t="str">
        <f>IF('USER FORM3'!AK42=0,"",'USER FORM3'!AK42)</f>
        <v/>
      </c>
      <c r="AE34" s="142" t="str">
        <f>IF('USER FORM3'!K42=0,"",'USER FORM3'!K42)</f>
        <v/>
      </c>
      <c r="AF34" s="142" t="str">
        <f>IF('USER FORM3'!L42=0,"",'USER FORM3'!L42)</f>
        <v/>
      </c>
      <c r="AG34" s="142" t="str">
        <f>IF('USER FORM3'!M42=0,"",'USER FORM3'!M42)</f>
        <v/>
      </c>
      <c r="AH34" s="142" t="str">
        <f>IF('USER FORM3'!N42=0,"",'USER FORM3'!N42)</f>
        <v/>
      </c>
      <c r="AI34" s="142" t="str">
        <f>IF('USER FORM3'!O42=0,"",'USER FORM3'!O42)</f>
        <v/>
      </c>
      <c r="AJ34" s="142" t="str">
        <f>IF('USER FORM3'!P42=0,"",'USER FORM3'!P42)</f>
        <v/>
      </c>
      <c r="AK34" s="142" t="str">
        <f>IF('USER FORM3'!Q42=0,"",'USER FORM3'!Q42)</f>
        <v/>
      </c>
      <c r="AL34" s="142" t="str">
        <f>IF('USER FORM3'!C42=0,"",'USER FORM3'!C42)</f>
        <v/>
      </c>
      <c r="AM34" s="142" t="str">
        <f>IF('USER FORM3'!D42=0,"",'USER FORM3'!D42)</f>
        <v/>
      </c>
      <c r="AN34" s="142" t="str">
        <f>IF('USER FORM3'!E42=0,"",'USER FORM3'!E42)</f>
        <v/>
      </c>
      <c r="AO34" s="142" t="str">
        <f>IF('USER FORM3'!F42=0,"",'USER FORM3'!F42)</f>
        <v/>
      </c>
      <c r="AP34" s="227" t="str">
        <f t="shared" si="5"/>
        <v/>
      </c>
      <c r="AQ34" s="227" t="str">
        <f t="array" ref="AQ34">IF(OR(IFERROR(VLOOKUP(AA34,$B$8:$H$227,7,FALSE), "KEEP")="REMOVE",AD34&lt;&gt;"GR (Graded)"), "REMOVE", "KEEP")</f>
        <v>REMOVE</v>
      </c>
      <c r="AR34" s="228" t="str">
        <f t="array" ref="AR34">LOOKUP("zzzzz",CHOOSE({1,2},"",INDEX(AA:AA,SMALL(IF($AA$6:$AA$249&lt;&gt;"",ROW($AA$6:$AA$249)),ROWS($AR$6:AR34)))))</f>
        <v/>
      </c>
      <c r="AS34" s="227" t="str">
        <f t="array" aca="1" ref="AS34" ca="1">IF(SUM('USER FORM5'!$AS$2)&gt;=ROWS($AS$7:AS34), INDEX(COURSE_CODE, MATCH(SMALL(COUNTIF(COURSE_CODE, "&lt;"&amp;COURSE_CODE), ROW(AS34)), COUNTIF(COURSE_CODE, "&lt;"&amp;COURSE_CODE),0)),"")</f>
        <v/>
      </c>
      <c r="AT34" s="227" t="str">
        <f t="array" aca="1" ref="AT34" ca="1">LOOKUP("zzzzz",CHOOSE({1,2},"",INDEX(AS:AS,SMALL(IF($AS$6:$AS$249&lt;&gt;"",ROW($AS$6:$AS$249)),ROWS($AT$6:AT34)))))</f>
        <v/>
      </c>
      <c r="AU34" s="58" t="str">
        <f t="array" aca="1" ref="AU34" ca="1">IFERROR(INDEX($AT$7:$AT$249, MATCH(0, COUNTIF($AU$6:AU33, $AT$7:$AT$249),0)),"")</f>
        <v/>
      </c>
      <c r="AV34" s="227" t="str">
        <f t="array" aca="1" ref="AV34" ca="1">IF(AU34="","",IF(COUNTIF($AA$7:$AA$225,AU34)&gt;1, "REPEATED", ""))</f>
        <v/>
      </c>
      <c r="AW34" s="227" t="str">
        <f t="array" aca="1" ref="AW34" ca="1">IF(AU34="","",IF(IFERROR(SUMPRODUCT(($AA$7:$AA$225=AU34)*($AM$7:$AM$225=$AT$2)),0)&gt;0, "BASIS OF ADMISSIONS", ""))</f>
        <v/>
      </c>
      <c r="AX34" s="227" t="str">
        <f t="array" aca="1" ref="AX34" ca="1">IF(AU34="","", IF(IFERROR(SUMPRODUCT(($AA$226:$AO$249=AU34)*($AM$226:$AM$249=$AX$6)),0)&gt;0,"PRE-REQUISITE",""))</f>
        <v/>
      </c>
      <c r="AY34" s="227" t="str">
        <f t="array" aca="1" ref="AY34" ca="1">IF(AU34="","", IF(IFERROR(SUMPRODUCT(($AA$226:$AO$249=AU34)*($AM$226:$AM$249=$AY$6)),0)&gt;0,"RECOMMENDED",""))</f>
        <v/>
      </c>
      <c r="AZ34" s="142" t="str">
        <f t="shared" ca="1" si="6"/>
        <v/>
      </c>
      <c r="BB34" s="74"/>
      <c r="BC34" s="161"/>
      <c r="BD34" s="19">
        <v>1</v>
      </c>
      <c r="BE34" s="574"/>
      <c r="BF34" s="574"/>
      <c r="BG34" s="574"/>
      <c r="BH34" s="574"/>
      <c r="BI34" s="574"/>
      <c r="BJ34" s="574"/>
      <c r="BK34" s="574"/>
      <c r="BL34" s="574"/>
      <c r="BM34" s="574"/>
      <c r="BN34" s="574"/>
      <c r="BO34" s="574"/>
      <c r="BP34" s="574"/>
      <c r="BQ34" s="574"/>
      <c r="BR34" s="574"/>
      <c r="BS34" s="574"/>
      <c r="BT34" s="574"/>
      <c r="BU34" s="574"/>
      <c r="BV34" s="574"/>
    </row>
    <row r="35" spans="1:74" ht="56.25" customHeight="1">
      <c r="A35" s="574"/>
      <c r="B35" s="284"/>
      <c r="C35" s="739" t="str">
        <f t="shared" si="0"/>
        <v/>
      </c>
      <c r="D35" s="739" t="str">
        <f t="shared" si="1"/>
        <v/>
      </c>
      <c r="E35" s="739" t="str">
        <f t="shared" si="2"/>
        <v/>
      </c>
      <c r="F35" s="739" t="str">
        <f t="shared" si="3"/>
        <v/>
      </c>
      <c r="G35" s="740" t="str">
        <f t="shared" ca="1" si="4"/>
        <v/>
      </c>
      <c r="H35" s="281"/>
      <c r="I35" s="282"/>
      <c r="J35" s="727"/>
      <c r="K35" s="725"/>
      <c r="L35" s="725"/>
      <c r="M35" s="725"/>
      <c r="N35" s="725"/>
      <c r="O35" s="725"/>
      <c r="P35" s="725"/>
      <c r="Q35" s="725"/>
      <c r="R35" s="725"/>
      <c r="S35" s="725"/>
      <c r="T35" s="725"/>
      <c r="U35" s="725"/>
      <c r="V35" s="725"/>
      <c r="W35" s="725"/>
      <c r="X35" s="725"/>
      <c r="Y35" s="721"/>
      <c r="AA35" s="142" t="str">
        <f>IF('USER FORM3'!G43=0,"",IF(ISNUMBER('USER FORM3'!G43), "'"&amp;'USER FORM3'!G43, 'USER FORM3'!G43))</f>
        <v/>
      </c>
      <c r="AB35" s="142" t="str">
        <f>IF('USER FORM3'!H43=0,"",'USER FORM3'!H43)</f>
        <v/>
      </c>
      <c r="AC35" s="142" t="str">
        <f>IF('USER FORM3'!I43=0,"",'USER FORM3'!I43)</f>
        <v/>
      </c>
      <c r="AD35" s="142" t="str">
        <f>IF('USER FORM3'!AK43=0,"",'USER FORM3'!AK43)</f>
        <v/>
      </c>
      <c r="AE35" s="142" t="str">
        <f>IF('USER FORM3'!K43=0,"",'USER FORM3'!K43)</f>
        <v/>
      </c>
      <c r="AF35" s="142" t="str">
        <f>IF('USER FORM3'!L43=0,"",'USER FORM3'!L43)</f>
        <v/>
      </c>
      <c r="AG35" s="142" t="str">
        <f>IF('USER FORM3'!M43=0,"",'USER FORM3'!M43)</f>
        <v/>
      </c>
      <c r="AH35" s="142" t="str">
        <f>IF('USER FORM3'!N43=0,"",'USER FORM3'!N43)</f>
        <v/>
      </c>
      <c r="AI35" s="142" t="str">
        <f>IF('USER FORM3'!O43=0,"",'USER FORM3'!O43)</f>
        <v/>
      </c>
      <c r="AJ35" s="142" t="str">
        <f>IF('USER FORM3'!P43=0,"",'USER FORM3'!P43)</f>
        <v/>
      </c>
      <c r="AK35" s="142" t="str">
        <f>IF('USER FORM3'!Q43=0,"",'USER FORM3'!Q43)</f>
        <v/>
      </c>
      <c r="AL35" s="142" t="str">
        <f>IF('USER FORM3'!C43=0,"",'USER FORM3'!C43)</f>
        <v/>
      </c>
      <c r="AM35" s="142" t="str">
        <f>IF('USER FORM3'!D43=0,"",'USER FORM3'!D43)</f>
        <v/>
      </c>
      <c r="AN35" s="142" t="str">
        <f>IF('USER FORM3'!E43=0,"",'USER FORM3'!E43)</f>
        <v/>
      </c>
      <c r="AO35" s="142" t="str">
        <f>IF('USER FORM3'!F43=0,"",'USER FORM3'!F43)</f>
        <v/>
      </c>
      <c r="AP35" s="227" t="str">
        <f t="shared" si="5"/>
        <v/>
      </c>
      <c r="AQ35" s="227" t="str">
        <f t="array" ref="AQ35">IF(OR(IFERROR(VLOOKUP(AA35,$B$8:$H$227,7,FALSE), "KEEP")="REMOVE",AD35&lt;&gt;"GR (Graded)"), "REMOVE", "KEEP")</f>
        <v>REMOVE</v>
      </c>
      <c r="AR35" s="228" t="str">
        <f t="array" ref="AR35">LOOKUP("zzzzz",CHOOSE({1,2},"",INDEX(AA:AA,SMALL(IF($AA$6:$AA$249&lt;&gt;"",ROW($AA$6:$AA$249)),ROWS($AR$6:AR35)))))</f>
        <v/>
      </c>
      <c r="AS35" s="227" t="str">
        <f t="array" aca="1" ref="AS35" ca="1">IF(SUM('USER FORM5'!$AS$2)&gt;=ROWS($AS$7:AS35), INDEX(COURSE_CODE, MATCH(SMALL(COUNTIF(COURSE_CODE, "&lt;"&amp;COURSE_CODE), ROW(AS35)), COUNTIF(COURSE_CODE, "&lt;"&amp;COURSE_CODE),0)),"")</f>
        <v/>
      </c>
      <c r="AT35" s="227" t="str">
        <f t="array" aca="1" ref="AT35" ca="1">LOOKUP("zzzzz",CHOOSE({1,2},"",INDEX(AS:AS,SMALL(IF($AS$6:$AS$249&lt;&gt;"",ROW($AS$6:$AS$249)),ROWS($AT$6:AT35)))))</f>
        <v/>
      </c>
      <c r="AU35" s="58" t="str">
        <f t="array" aca="1" ref="AU35" ca="1">IFERROR(INDEX($AT$7:$AT$249, MATCH(0, COUNTIF($AU$6:AU34, $AT$7:$AT$249),0)),"")</f>
        <v/>
      </c>
      <c r="AV35" s="227" t="str">
        <f t="array" aca="1" ref="AV35" ca="1">IF(AU35="","",IF(COUNTIF($AA$7:$AA$225,AU35)&gt;1, "REPEATED", ""))</f>
        <v/>
      </c>
      <c r="AW35" s="227" t="str">
        <f t="array" aca="1" ref="AW35" ca="1">IF(AU35="","",IF(IFERROR(SUMPRODUCT(($AA$7:$AA$225=AU35)*($AM$7:$AM$225=$AT$2)),0)&gt;0, "BASIS OF ADMISSIONS", ""))</f>
        <v/>
      </c>
      <c r="AX35" s="227" t="str">
        <f t="array" aca="1" ref="AX35" ca="1">IF(AU35="","", IF(IFERROR(SUMPRODUCT(($AA$226:$AO$249=AU35)*($AM$226:$AM$249=$AX$6)),0)&gt;0,"PRE-REQUISITE",""))</f>
        <v/>
      </c>
      <c r="AY35" s="227" t="str">
        <f t="array" aca="1" ref="AY35" ca="1">IF(AU35="","", IF(IFERROR(SUMPRODUCT(($AA$226:$AO$249=AU35)*($AM$226:$AM$249=$AY$6)),0)&gt;0,"RECOMMENDED",""))</f>
        <v/>
      </c>
      <c r="AZ35" s="142" t="str">
        <f t="shared" ca="1" si="6"/>
        <v/>
      </c>
      <c r="BB35" s="74"/>
      <c r="BC35" s="161"/>
      <c r="BD35" s="19">
        <v>1</v>
      </c>
      <c r="BE35" s="574"/>
      <c r="BF35" s="574"/>
      <c r="BG35" s="574"/>
      <c r="BH35" s="574"/>
      <c r="BI35" s="574"/>
      <c r="BJ35" s="574"/>
      <c r="BK35" s="574"/>
      <c r="BL35" s="574"/>
      <c r="BM35" s="574"/>
      <c r="BN35" s="574"/>
      <c r="BO35" s="574"/>
      <c r="BP35" s="574"/>
      <c r="BQ35" s="574"/>
      <c r="BR35" s="574"/>
      <c r="BS35" s="574"/>
      <c r="BT35" s="574"/>
      <c r="BU35" s="574"/>
      <c r="BV35" s="574"/>
    </row>
    <row r="36" spans="1:74" ht="56.25" customHeight="1">
      <c r="A36" s="574"/>
      <c r="B36" s="284"/>
      <c r="C36" s="739" t="str">
        <f t="shared" si="0"/>
        <v/>
      </c>
      <c r="D36" s="739" t="str">
        <f t="shared" si="1"/>
        <v/>
      </c>
      <c r="E36" s="739" t="str">
        <f t="shared" si="2"/>
        <v/>
      </c>
      <c r="F36" s="739" t="str">
        <f t="shared" si="3"/>
        <v/>
      </c>
      <c r="G36" s="740" t="str">
        <f t="shared" ca="1" si="4"/>
        <v/>
      </c>
      <c r="H36" s="281"/>
      <c r="I36" s="282"/>
      <c r="J36" s="727"/>
      <c r="K36" s="725"/>
      <c r="L36" s="725"/>
      <c r="M36" s="725"/>
      <c r="N36" s="725"/>
      <c r="O36" s="725"/>
      <c r="P36" s="725"/>
      <c r="Q36" s="725"/>
      <c r="R36" s="725"/>
      <c r="S36" s="725"/>
      <c r="T36" s="725"/>
      <c r="U36" s="725"/>
      <c r="V36" s="725"/>
      <c r="W36" s="725"/>
      <c r="X36" s="725"/>
      <c r="Y36" s="721"/>
      <c r="AA36" s="142" t="str">
        <f>IF('USER FORM3'!G44=0,"",IF(ISNUMBER('USER FORM3'!G44), "'"&amp;'USER FORM3'!G44, 'USER FORM3'!G44))</f>
        <v/>
      </c>
      <c r="AB36" s="142" t="str">
        <f>IF('USER FORM3'!H44=0,"",'USER FORM3'!H44)</f>
        <v/>
      </c>
      <c r="AC36" s="142" t="str">
        <f>IF('USER FORM3'!I44=0,"",'USER FORM3'!I44)</f>
        <v/>
      </c>
      <c r="AD36" s="142" t="str">
        <f>IF('USER FORM3'!AK44=0,"",'USER FORM3'!AK44)</f>
        <v/>
      </c>
      <c r="AE36" s="142" t="str">
        <f>IF('USER FORM3'!K44=0,"",'USER FORM3'!K44)</f>
        <v/>
      </c>
      <c r="AF36" s="142" t="str">
        <f>IF('USER FORM3'!L44=0,"",'USER FORM3'!L44)</f>
        <v/>
      </c>
      <c r="AG36" s="142" t="str">
        <f>IF('USER FORM3'!M44=0,"",'USER FORM3'!M44)</f>
        <v/>
      </c>
      <c r="AH36" s="142" t="str">
        <f>IF('USER FORM3'!N44=0,"",'USER FORM3'!N44)</f>
        <v/>
      </c>
      <c r="AI36" s="142" t="str">
        <f>IF('USER FORM3'!O44=0,"",'USER FORM3'!O44)</f>
        <v/>
      </c>
      <c r="AJ36" s="142" t="str">
        <f>IF('USER FORM3'!P44=0,"",'USER FORM3'!P44)</f>
        <v/>
      </c>
      <c r="AK36" s="142" t="str">
        <f>IF('USER FORM3'!Q44=0,"",'USER FORM3'!Q44)</f>
        <v/>
      </c>
      <c r="AL36" s="142" t="str">
        <f>IF('USER FORM3'!C44=0,"",'USER FORM3'!C44)</f>
        <v/>
      </c>
      <c r="AM36" s="142" t="str">
        <f>IF('USER FORM3'!D44=0,"",'USER FORM3'!D44)</f>
        <v/>
      </c>
      <c r="AN36" s="142" t="str">
        <f>IF('USER FORM3'!E44=0,"",'USER FORM3'!E44)</f>
        <v/>
      </c>
      <c r="AO36" s="142" t="str">
        <f>IF('USER FORM3'!F44=0,"",'USER FORM3'!F44)</f>
        <v/>
      </c>
      <c r="AP36" s="227" t="str">
        <f t="shared" si="5"/>
        <v/>
      </c>
      <c r="AQ36" s="227" t="str">
        <f t="array" ref="AQ36">IF(OR(IFERROR(VLOOKUP(AA36,$B$8:$H$227,7,FALSE), "KEEP")="REMOVE",AD36&lt;&gt;"GR (Graded)"), "REMOVE", "KEEP")</f>
        <v>REMOVE</v>
      </c>
      <c r="AR36" s="228" t="str">
        <f t="array" ref="AR36">LOOKUP("zzzzz",CHOOSE({1,2},"",INDEX(AA:AA,SMALL(IF($AA$6:$AA$249&lt;&gt;"",ROW($AA$6:$AA$249)),ROWS($AR$6:AR36)))))</f>
        <v/>
      </c>
      <c r="AS36" s="227" t="str">
        <f t="array" aca="1" ref="AS36" ca="1">IF(SUM('USER FORM5'!$AS$2)&gt;=ROWS($AS$7:AS36), INDEX(COURSE_CODE, MATCH(SMALL(COUNTIF(COURSE_CODE, "&lt;"&amp;COURSE_CODE), ROW(AS36)), COUNTIF(COURSE_CODE, "&lt;"&amp;COURSE_CODE),0)),"")</f>
        <v/>
      </c>
      <c r="AT36" s="227" t="str">
        <f t="array" aca="1" ref="AT36" ca="1">LOOKUP("zzzzz",CHOOSE({1,2},"",INDEX(AS:AS,SMALL(IF($AS$6:$AS$249&lt;&gt;"",ROW($AS$6:$AS$249)),ROWS($AT$6:AT36)))))</f>
        <v/>
      </c>
      <c r="AU36" s="58" t="str">
        <f t="array" aca="1" ref="AU36" ca="1">IFERROR(INDEX($AT$7:$AT$249, MATCH(0, COUNTIF($AU$6:AU35, $AT$7:$AT$249),0)),"")</f>
        <v/>
      </c>
      <c r="AV36" s="227" t="str">
        <f t="array" aca="1" ref="AV36" ca="1">IF(AU36="","",IF(COUNTIF($AA$7:$AA$225,AU36)&gt;1, "REPEATED", ""))</f>
        <v/>
      </c>
      <c r="AW36" s="227" t="str">
        <f t="array" aca="1" ref="AW36" ca="1">IF(AU36="","",IF(IFERROR(SUMPRODUCT(($AA$7:$AA$225=AU36)*($AM$7:$AM$225=$AT$2)),0)&gt;0, "BASIS OF ADMISSIONS", ""))</f>
        <v/>
      </c>
      <c r="AX36" s="227" t="str">
        <f t="array" aca="1" ref="AX36" ca="1">IF(AU36="","", IF(IFERROR(SUMPRODUCT(($AA$226:$AO$249=AU36)*($AM$226:$AM$249=$AX$6)),0)&gt;0,"PRE-REQUISITE",""))</f>
        <v/>
      </c>
      <c r="AY36" s="227" t="str">
        <f t="array" aca="1" ref="AY36" ca="1">IF(AU36="","", IF(IFERROR(SUMPRODUCT(($AA$226:$AO$249=AU36)*($AM$226:$AM$249=$AY$6)),0)&gt;0,"RECOMMENDED",""))</f>
        <v/>
      </c>
      <c r="AZ36" s="142" t="str">
        <f t="shared" ca="1" si="6"/>
        <v/>
      </c>
      <c r="BB36" s="74"/>
      <c r="BC36" s="161"/>
      <c r="BD36" s="19">
        <v>1</v>
      </c>
      <c r="BE36" s="574"/>
      <c r="BF36" s="574"/>
      <c r="BG36" s="574"/>
      <c r="BH36" s="574"/>
      <c r="BI36" s="574"/>
      <c r="BJ36" s="574"/>
      <c r="BK36" s="574"/>
      <c r="BL36" s="574"/>
      <c r="BM36" s="574"/>
      <c r="BN36" s="574"/>
      <c r="BO36" s="574"/>
      <c r="BP36" s="574"/>
      <c r="BQ36" s="574"/>
      <c r="BR36" s="574"/>
      <c r="BS36" s="574"/>
      <c r="BT36" s="574"/>
      <c r="BU36" s="574"/>
      <c r="BV36" s="574"/>
    </row>
    <row r="37" spans="1:74" ht="56.25" customHeight="1">
      <c r="A37" s="574"/>
      <c r="B37" s="284"/>
      <c r="C37" s="739" t="str">
        <f t="shared" si="0"/>
        <v/>
      </c>
      <c r="D37" s="739" t="str">
        <f t="shared" si="1"/>
        <v/>
      </c>
      <c r="E37" s="739" t="str">
        <f t="shared" si="2"/>
        <v/>
      </c>
      <c r="F37" s="739" t="str">
        <f t="shared" si="3"/>
        <v/>
      </c>
      <c r="G37" s="740" t="str">
        <f t="shared" ca="1" si="4"/>
        <v/>
      </c>
      <c r="H37" s="281"/>
      <c r="I37" s="282"/>
      <c r="J37" s="727"/>
      <c r="K37" s="725"/>
      <c r="L37" s="725"/>
      <c r="M37" s="725"/>
      <c r="N37" s="725"/>
      <c r="O37" s="725"/>
      <c r="P37" s="725"/>
      <c r="Q37" s="725"/>
      <c r="R37" s="725"/>
      <c r="S37" s="725"/>
      <c r="T37" s="725"/>
      <c r="U37" s="725"/>
      <c r="V37" s="725"/>
      <c r="W37" s="725"/>
      <c r="X37" s="725"/>
      <c r="Y37" s="721"/>
      <c r="AA37" s="142" t="str">
        <f>IF('USER FORM3'!G45=0,"",IF(ISNUMBER('USER FORM3'!G45), "'"&amp;'USER FORM3'!G45, 'USER FORM3'!G45))</f>
        <v/>
      </c>
      <c r="AB37" s="142" t="str">
        <f>IF('USER FORM3'!H45=0,"",'USER FORM3'!H45)</f>
        <v/>
      </c>
      <c r="AC37" s="142" t="str">
        <f>IF('USER FORM3'!I45=0,"",'USER FORM3'!I45)</f>
        <v/>
      </c>
      <c r="AD37" s="142" t="str">
        <f>IF('USER FORM3'!AK45=0,"",'USER FORM3'!AK45)</f>
        <v/>
      </c>
      <c r="AE37" s="142" t="str">
        <f>IF('USER FORM3'!K45=0,"",'USER FORM3'!K45)</f>
        <v/>
      </c>
      <c r="AF37" s="142" t="str">
        <f>IF('USER FORM3'!L45=0,"",'USER FORM3'!L45)</f>
        <v/>
      </c>
      <c r="AG37" s="142" t="str">
        <f>IF('USER FORM3'!M45=0,"",'USER FORM3'!M45)</f>
        <v/>
      </c>
      <c r="AH37" s="142" t="str">
        <f>IF('USER FORM3'!N45=0,"",'USER FORM3'!N45)</f>
        <v/>
      </c>
      <c r="AI37" s="142" t="str">
        <f>IF('USER FORM3'!O45=0,"",'USER FORM3'!O45)</f>
        <v/>
      </c>
      <c r="AJ37" s="142" t="str">
        <f>IF('USER FORM3'!P45=0,"",'USER FORM3'!P45)</f>
        <v/>
      </c>
      <c r="AK37" s="142" t="str">
        <f>IF('USER FORM3'!Q45=0,"",'USER FORM3'!Q45)</f>
        <v/>
      </c>
      <c r="AL37" s="142" t="str">
        <f>IF('USER FORM3'!C45=0,"",'USER FORM3'!C45)</f>
        <v/>
      </c>
      <c r="AM37" s="142" t="str">
        <f>IF('USER FORM3'!D45=0,"",'USER FORM3'!D45)</f>
        <v/>
      </c>
      <c r="AN37" s="142" t="str">
        <f>IF('USER FORM3'!E45=0,"",'USER FORM3'!E45)</f>
        <v/>
      </c>
      <c r="AO37" s="142" t="str">
        <f>IF('USER FORM3'!F45=0,"",'USER FORM3'!F45)</f>
        <v/>
      </c>
      <c r="AP37" s="227" t="str">
        <f t="shared" si="5"/>
        <v/>
      </c>
      <c r="AQ37" s="227" t="str">
        <f t="array" ref="AQ37">IF(OR(IFERROR(VLOOKUP(AA37,$B$8:$H$227,7,FALSE), "KEEP")="REMOVE",AD37&lt;&gt;"GR (Graded)"), "REMOVE", "KEEP")</f>
        <v>REMOVE</v>
      </c>
      <c r="AR37" s="228" t="str">
        <f t="array" ref="AR37">LOOKUP("zzzzz",CHOOSE({1,2},"",INDEX(AA:AA,SMALL(IF($AA$6:$AA$249&lt;&gt;"",ROW($AA$6:$AA$249)),ROWS($AR$6:AR37)))))</f>
        <v/>
      </c>
      <c r="AS37" s="227" t="str">
        <f t="array" aca="1" ref="AS37" ca="1">IF(SUM('USER FORM5'!$AS$2)&gt;=ROWS($AS$7:AS37), INDEX(COURSE_CODE, MATCH(SMALL(COUNTIF(COURSE_CODE, "&lt;"&amp;COURSE_CODE), ROW(AS37)), COUNTIF(COURSE_CODE, "&lt;"&amp;COURSE_CODE),0)),"")</f>
        <v/>
      </c>
      <c r="AT37" s="227" t="str">
        <f t="array" aca="1" ref="AT37" ca="1">LOOKUP("zzzzz",CHOOSE({1,2},"",INDEX(AS:AS,SMALL(IF($AS$6:$AS$249&lt;&gt;"",ROW($AS$6:$AS$249)),ROWS($AT$6:AT37)))))</f>
        <v/>
      </c>
      <c r="AU37" s="58" t="str">
        <f t="array" aca="1" ref="AU37" ca="1">IFERROR(INDEX($AT$7:$AT$249, MATCH(0, COUNTIF($AU$6:AU36, $AT$7:$AT$249),0)),"")</f>
        <v/>
      </c>
      <c r="AV37" s="227" t="str">
        <f t="array" aca="1" ref="AV37" ca="1">IF(AU37="","",IF(COUNTIF($AA$7:$AA$225,AU37)&gt;1, "REPEATED", ""))</f>
        <v/>
      </c>
      <c r="AW37" s="227" t="str">
        <f t="array" aca="1" ref="AW37" ca="1">IF(AU37="","",IF(IFERROR(SUMPRODUCT(($AA$7:$AA$225=AU37)*($AM$7:$AM$225=$AT$2)),0)&gt;0, "BASIS OF ADMISSIONS", ""))</f>
        <v/>
      </c>
      <c r="AX37" s="227" t="str">
        <f t="array" aca="1" ref="AX37" ca="1">IF(AU37="","", IF(IFERROR(SUMPRODUCT(($AA$226:$AO$249=AU37)*($AM$226:$AM$249=$AX$6)),0)&gt;0,"PRE-REQUISITE",""))</f>
        <v/>
      </c>
      <c r="AY37" s="227" t="str">
        <f t="array" aca="1" ref="AY37" ca="1">IF(AU37="","", IF(IFERROR(SUMPRODUCT(($AA$226:$AO$249=AU37)*($AM$226:$AM$249=$AY$6)),0)&gt;0,"RECOMMENDED",""))</f>
        <v/>
      </c>
      <c r="AZ37" s="142" t="str">
        <f t="shared" ca="1" si="6"/>
        <v/>
      </c>
      <c r="BB37" s="74"/>
      <c r="BC37" s="161"/>
      <c r="BD37" s="19">
        <v>1</v>
      </c>
      <c r="BE37" s="574"/>
      <c r="BF37" s="574"/>
      <c r="BG37" s="574"/>
      <c r="BH37" s="574"/>
      <c r="BI37" s="574"/>
      <c r="BJ37" s="574"/>
      <c r="BK37" s="574"/>
      <c r="BL37" s="574"/>
      <c r="BM37" s="574"/>
      <c r="BN37" s="574"/>
      <c r="BO37" s="574"/>
      <c r="BP37" s="574"/>
      <c r="BQ37" s="574"/>
      <c r="BR37" s="574"/>
      <c r="BS37" s="574"/>
      <c r="BT37" s="574"/>
      <c r="BU37" s="574"/>
      <c r="BV37" s="574"/>
    </row>
    <row r="38" spans="1:74" ht="56.25" customHeight="1">
      <c r="A38" s="574"/>
      <c r="B38" s="284"/>
      <c r="C38" s="739" t="str">
        <f t="shared" si="0"/>
        <v/>
      </c>
      <c r="D38" s="739" t="str">
        <f t="shared" si="1"/>
        <v/>
      </c>
      <c r="E38" s="739" t="str">
        <f t="shared" si="2"/>
        <v/>
      </c>
      <c r="F38" s="739" t="str">
        <f t="shared" si="3"/>
        <v/>
      </c>
      <c r="G38" s="740" t="str">
        <f t="shared" ca="1" si="4"/>
        <v/>
      </c>
      <c r="H38" s="281"/>
      <c r="I38" s="282"/>
      <c r="J38" s="727"/>
      <c r="K38" s="725"/>
      <c r="L38" s="725"/>
      <c r="M38" s="725"/>
      <c r="N38" s="725"/>
      <c r="O38" s="725"/>
      <c r="P38" s="725"/>
      <c r="Q38" s="725"/>
      <c r="R38" s="725"/>
      <c r="S38" s="725"/>
      <c r="T38" s="725"/>
      <c r="U38" s="725"/>
      <c r="V38" s="725"/>
      <c r="W38" s="725"/>
      <c r="X38" s="725"/>
      <c r="Y38" s="721"/>
      <c r="AA38" s="142" t="str">
        <f>IF('USER FORM3'!G46=0,"",IF(ISNUMBER('USER FORM3'!G46), "'"&amp;'USER FORM3'!G46, 'USER FORM3'!G46))</f>
        <v/>
      </c>
      <c r="AB38" s="142" t="str">
        <f>IF('USER FORM3'!H46=0,"",'USER FORM3'!H46)</f>
        <v/>
      </c>
      <c r="AC38" s="142" t="str">
        <f>IF('USER FORM3'!I46=0,"",'USER FORM3'!I46)</f>
        <v/>
      </c>
      <c r="AD38" s="142" t="str">
        <f>IF('USER FORM3'!AK46=0,"",'USER FORM3'!AK46)</f>
        <v/>
      </c>
      <c r="AE38" s="142" t="str">
        <f>IF('USER FORM3'!K46=0,"",'USER FORM3'!K46)</f>
        <v/>
      </c>
      <c r="AF38" s="142" t="str">
        <f>IF('USER FORM3'!L46=0,"",'USER FORM3'!L46)</f>
        <v/>
      </c>
      <c r="AG38" s="142" t="str">
        <f>IF('USER FORM3'!M46=0,"",'USER FORM3'!M46)</f>
        <v/>
      </c>
      <c r="AH38" s="142" t="str">
        <f>IF('USER FORM3'!N46=0,"",'USER FORM3'!N46)</f>
        <v/>
      </c>
      <c r="AI38" s="142" t="str">
        <f>IF('USER FORM3'!O46=0,"",'USER FORM3'!O46)</f>
        <v/>
      </c>
      <c r="AJ38" s="142" t="str">
        <f>IF('USER FORM3'!P46=0,"",'USER FORM3'!P46)</f>
        <v/>
      </c>
      <c r="AK38" s="142" t="str">
        <f>IF('USER FORM3'!Q46=0,"",'USER FORM3'!Q46)</f>
        <v/>
      </c>
      <c r="AL38" s="142" t="str">
        <f>IF('USER FORM3'!C46=0,"",'USER FORM3'!C46)</f>
        <v/>
      </c>
      <c r="AM38" s="142" t="str">
        <f>IF('USER FORM3'!D46=0,"",'USER FORM3'!D46)</f>
        <v/>
      </c>
      <c r="AN38" s="142" t="str">
        <f>IF('USER FORM3'!E46=0,"",'USER FORM3'!E46)</f>
        <v/>
      </c>
      <c r="AO38" s="142" t="str">
        <f>IF('USER FORM3'!F46=0,"",'USER FORM3'!F46)</f>
        <v/>
      </c>
      <c r="AP38" s="227" t="str">
        <f t="shared" si="5"/>
        <v/>
      </c>
      <c r="AQ38" s="227" t="str">
        <f t="array" ref="AQ38">IF(OR(IFERROR(VLOOKUP(AA38,$B$8:$H$227,7,FALSE), "KEEP")="REMOVE",AD38&lt;&gt;"GR (Graded)"), "REMOVE", "KEEP")</f>
        <v>REMOVE</v>
      </c>
      <c r="AR38" s="228" t="str">
        <f t="array" ref="AR38">LOOKUP("zzzzz",CHOOSE({1,2},"",INDEX(AA:AA,SMALL(IF($AA$6:$AA$249&lt;&gt;"",ROW($AA$6:$AA$249)),ROWS($AR$6:AR38)))))</f>
        <v/>
      </c>
      <c r="AS38" s="227" t="str">
        <f t="array" aca="1" ref="AS38" ca="1">IF(SUM('USER FORM5'!$AS$2)&gt;=ROWS($AS$7:AS38), INDEX(COURSE_CODE, MATCH(SMALL(COUNTIF(COURSE_CODE, "&lt;"&amp;COURSE_CODE), ROW(AS38)), COUNTIF(COURSE_CODE, "&lt;"&amp;COURSE_CODE),0)),"")</f>
        <v/>
      </c>
      <c r="AT38" s="227" t="str">
        <f t="array" aca="1" ref="AT38" ca="1">LOOKUP("zzzzz",CHOOSE({1,2},"",INDEX(AS:AS,SMALL(IF($AS$6:$AS$249&lt;&gt;"",ROW($AS$6:$AS$249)),ROWS($AT$6:AT38)))))</f>
        <v/>
      </c>
      <c r="AU38" s="58" t="str">
        <f t="array" aca="1" ref="AU38" ca="1">IFERROR(INDEX($AT$7:$AT$249, MATCH(0, COUNTIF($AU$6:AU37, $AT$7:$AT$249),0)),"")</f>
        <v/>
      </c>
      <c r="AV38" s="227" t="str">
        <f t="array" aca="1" ref="AV38" ca="1">IF(AU38="","",IF(COUNTIF($AA$7:$AA$225,AU38)&gt;1, "REPEATED", ""))</f>
        <v/>
      </c>
      <c r="AW38" s="227" t="str">
        <f t="array" aca="1" ref="AW38" ca="1">IF(AU38="","",IF(IFERROR(SUMPRODUCT(($AA$7:$AA$225=AU38)*($AM$7:$AM$225=$AT$2)),0)&gt;0, "BASIS OF ADMISSIONS", ""))</f>
        <v/>
      </c>
      <c r="AX38" s="227" t="str">
        <f t="array" aca="1" ref="AX38" ca="1">IF(AU38="","", IF(IFERROR(SUMPRODUCT(($AA$226:$AO$249=AU38)*($AM$226:$AM$249=$AX$6)),0)&gt;0,"PRE-REQUISITE",""))</f>
        <v/>
      </c>
      <c r="AY38" s="227" t="str">
        <f t="array" aca="1" ref="AY38" ca="1">IF(AU38="","", IF(IFERROR(SUMPRODUCT(($AA$226:$AO$249=AU38)*($AM$226:$AM$249=$AY$6)),0)&gt;0,"RECOMMENDED",""))</f>
        <v/>
      </c>
      <c r="AZ38" s="142" t="str">
        <f t="shared" ca="1" si="6"/>
        <v/>
      </c>
      <c r="BB38" s="74"/>
      <c r="BC38" s="161"/>
      <c r="BD38" s="19">
        <v>1</v>
      </c>
      <c r="BE38" s="574"/>
      <c r="BF38" s="574"/>
      <c r="BG38" s="574"/>
      <c r="BH38" s="574"/>
      <c r="BI38" s="574"/>
      <c r="BJ38" s="574"/>
      <c r="BK38" s="574"/>
      <c r="BL38" s="574"/>
      <c r="BM38" s="574"/>
      <c r="BN38" s="574"/>
      <c r="BO38" s="574"/>
      <c r="BP38" s="574"/>
      <c r="BQ38" s="574"/>
      <c r="BR38" s="574"/>
      <c r="BS38" s="574"/>
      <c r="BT38" s="574"/>
      <c r="BU38" s="574"/>
      <c r="BV38" s="574"/>
    </row>
    <row r="39" spans="1:74" ht="56.25" customHeight="1">
      <c r="A39" s="574"/>
      <c r="B39" s="284"/>
      <c r="C39" s="739" t="str">
        <f t="shared" si="0"/>
        <v/>
      </c>
      <c r="D39" s="739" t="str">
        <f t="shared" si="1"/>
        <v/>
      </c>
      <c r="E39" s="739" t="str">
        <f t="shared" si="2"/>
        <v/>
      </c>
      <c r="F39" s="739" t="str">
        <f t="shared" si="3"/>
        <v/>
      </c>
      <c r="G39" s="740" t="str">
        <f t="shared" ca="1" si="4"/>
        <v/>
      </c>
      <c r="H39" s="281"/>
      <c r="I39" s="282"/>
      <c r="J39" s="727"/>
      <c r="K39" s="725"/>
      <c r="L39" s="725"/>
      <c r="M39" s="725"/>
      <c r="N39" s="725"/>
      <c r="O39" s="725"/>
      <c r="P39" s="725"/>
      <c r="Q39" s="725"/>
      <c r="R39" s="725"/>
      <c r="S39" s="725"/>
      <c r="T39" s="725"/>
      <c r="U39" s="725"/>
      <c r="V39" s="725"/>
      <c r="W39" s="725"/>
      <c r="X39" s="725"/>
      <c r="Y39" s="721"/>
      <c r="AA39" s="142" t="str">
        <f>IF('USER FORM3'!G47=0,"",IF(ISNUMBER('USER FORM3'!G47), "'"&amp;'USER FORM3'!G47, 'USER FORM3'!G47))</f>
        <v/>
      </c>
      <c r="AB39" s="142" t="str">
        <f>IF('USER FORM3'!H47=0,"",'USER FORM3'!H47)</f>
        <v/>
      </c>
      <c r="AC39" s="142" t="str">
        <f>IF('USER FORM3'!I47=0,"",'USER FORM3'!I47)</f>
        <v/>
      </c>
      <c r="AD39" s="142" t="str">
        <f>IF('USER FORM3'!AK47=0,"",'USER FORM3'!AK47)</f>
        <v/>
      </c>
      <c r="AE39" s="142" t="str">
        <f>IF('USER FORM3'!K47=0,"",'USER FORM3'!K47)</f>
        <v/>
      </c>
      <c r="AF39" s="142" t="str">
        <f>IF('USER FORM3'!L47=0,"",'USER FORM3'!L47)</f>
        <v/>
      </c>
      <c r="AG39" s="142" t="str">
        <f>IF('USER FORM3'!M47=0,"",'USER FORM3'!M47)</f>
        <v/>
      </c>
      <c r="AH39" s="142" t="str">
        <f>IF('USER FORM3'!N47=0,"",'USER FORM3'!N47)</f>
        <v/>
      </c>
      <c r="AI39" s="142" t="str">
        <f>IF('USER FORM3'!O47=0,"",'USER FORM3'!O47)</f>
        <v/>
      </c>
      <c r="AJ39" s="142" t="str">
        <f>IF('USER FORM3'!P47=0,"",'USER FORM3'!P47)</f>
        <v/>
      </c>
      <c r="AK39" s="142" t="str">
        <f>IF('USER FORM3'!Q47=0,"",'USER FORM3'!Q47)</f>
        <v/>
      </c>
      <c r="AL39" s="142" t="str">
        <f>IF('USER FORM3'!C47=0,"",'USER FORM3'!C47)</f>
        <v/>
      </c>
      <c r="AM39" s="142" t="str">
        <f>IF('USER FORM3'!D47=0,"",'USER FORM3'!D47)</f>
        <v/>
      </c>
      <c r="AN39" s="142" t="str">
        <f>IF('USER FORM3'!E47=0,"",'USER FORM3'!E47)</f>
        <v/>
      </c>
      <c r="AO39" s="142" t="str">
        <f>IF('USER FORM3'!F47=0,"",'USER FORM3'!F47)</f>
        <v/>
      </c>
      <c r="AP39" s="227" t="str">
        <f t="shared" si="5"/>
        <v/>
      </c>
      <c r="AQ39" s="227" t="str">
        <f t="array" ref="AQ39">IF(OR(IFERROR(VLOOKUP(AA39,$B$8:$H$227,7,FALSE), "KEEP")="REMOVE",AD39&lt;&gt;"GR (Graded)"), "REMOVE", "KEEP")</f>
        <v>REMOVE</v>
      </c>
      <c r="AR39" s="228" t="str">
        <f t="array" ref="AR39">LOOKUP("zzzzz",CHOOSE({1,2},"",INDEX(AA:AA,SMALL(IF($AA$6:$AA$249&lt;&gt;"",ROW($AA$6:$AA$249)),ROWS($AR$6:AR39)))))</f>
        <v/>
      </c>
      <c r="AS39" s="227" t="str">
        <f t="array" aca="1" ref="AS39" ca="1">IF(SUM('USER FORM5'!$AS$2)&gt;=ROWS($AS$7:AS39), INDEX(COURSE_CODE, MATCH(SMALL(COUNTIF(COURSE_CODE, "&lt;"&amp;COURSE_CODE), ROW(AS39)), COUNTIF(COURSE_CODE, "&lt;"&amp;COURSE_CODE),0)),"")</f>
        <v/>
      </c>
      <c r="AT39" s="227" t="str">
        <f t="array" aca="1" ref="AT39" ca="1">LOOKUP("zzzzz",CHOOSE({1,2},"",INDEX(AS:AS,SMALL(IF($AS$6:$AS$249&lt;&gt;"",ROW($AS$6:$AS$249)),ROWS($AT$6:AT39)))))</f>
        <v/>
      </c>
      <c r="AU39" s="58" t="str">
        <f t="array" aca="1" ref="AU39" ca="1">IFERROR(INDEX($AT$7:$AT$249, MATCH(0, COUNTIF($AU$6:AU38, $AT$7:$AT$249),0)),"")</f>
        <v/>
      </c>
      <c r="AV39" s="227" t="str">
        <f t="array" aca="1" ref="AV39" ca="1">IF(AU39="","",IF(COUNTIF($AA$7:$AA$225,AU39)&gt;1, "REPEATED", ""))</f>
        <v/>
      </c>
      <c r="AW39" s="227" t="str">
        <f t="array" aca="1" ref="AW39" ca="1">IF(AU39="","",IF(IFERROR(SUMPRODUCT(($AA$7:$AA$225=AU39)*($AM$7:$AM$225=$AT$2)),0)&gt;0, "BASIS OF ADMISSIONS", ""))</f>
        <v/>
      </c>
      <c r="AX39" s="227" t="str">
        <f t="array" aca="1" ref="AX39" ca="1">IF(AU39="","", IF(IFERROR(SUMPRODUCT(($AA$226:$AO$249=AU39)*($AM$226:$AM$249=$AX$6)),0)&gt;0,"PRE-REQUISITE",""))</f>
        <v/>
      </c>
      <c r="AY39" s="227" t="str">
        <f t="array" aca="1" ref="AY39" ca="1">IF(AU39="","", IF(IFERROR(SUMPRODUCT(($AA$226:$AO$249=AU39)*($AM$226:$AM$249=$AY$6)),0)&gt;0,"RECOMMENDED",""))</f>
        <v/>
      </c>
      <c r="AZ39" s="142" t="str">
        <f t="shared" ca="1" si="6"/>
        <v/>
      </c>
      <c r="BB39" s="74"/>
      <c r="BC39" s="161"/>
      <c r="BD39" s="19">
        <v>1</v>
      </c>
      <c r="BE39" s="574"/>
      <c r="BF39" s="574"/>
      <c r="BG39" s="574"/>
      <c r="BH39" s="574"/>
      <c r="BI39" s="574"/>
      <c r="BJ39" s="574"/>
      <c r="BK39" s="574"/>
      <c r="BL39" s="574"/>
      <c r="BM39" s="574"/>
      <c r="BN39" s="574"/>
      <c r="BO39" s="574"/>
      <c r="BP39" s="574"/>
      <c r="BQ39" s="574"/>
      <c r="BR39" s="574"/>
      <c r="BS39" s="574"/>
      <c r="BT39" s="574"/>
      <c r="BU39" s="574"/>
      <c r="BV39" s="574"/>
    </row>
    <row r="40" spans="1:74" ht="56.25" customHeight="1">
      <c r="A40" s="574"/>
      <c r="B40" s="284"/>
      <c r="C40" s="739" t="str">
        <f t="shared" ref="C40:C71" si="7">IFERROR(VLOOKUP(B40,$AA$7:$AO$249,2,FALSE),"")</f>
        <v/>
      </c>
      <c r="D40" s="739" t="str">
        <f t="shared" ref="D40:D71" si="8">IFERROR(VLOOKUP(B40,$AA$7:$AO$249,14,FALSE),"")</f>
        <v/>
      </c>
      <c r="E40" s="739" t="str">
        <f t="shared" ref="E40:E71" si="9">IFERROR(VLOOKUP(B40,$AA$7:$AO$249,15,FALSE),"")</f>
        <v/>
      </c>
      <c r="F40" s="739" t="str">
        <f t="shared" ref="F40:F71" si="10">IFERROR(VLOOKUP(B40,$AA$7:$AO$249,11,FALSE),"")</f>
        <v/>
      </c>
      <c r="G40" s="740" t="str">
        <f t="shared" ref="G40:G71" ca="1" si="11">IFERROR(VLOOKUP(B40,$AU$7:$AZ$249,6,FALSE),"")</f>
        <v/>
      </c>
      <c r="H40" s="281"/>
      <c r="I40" s="282"/>
      <c r="J40" s="727"/>
      <c r="K40" s="725"/>
      <c r="L40" s="725"/>
      <c r="M40" s="725"/>
      <c r="N40" s="725"/>
      <c r="O40" s="725"/>
      <c r="P40" s="725"/>
      <c r="Q40" s="725"/>
      <c r="R40" s="725"/>
      <c r="S40" s="725"/>
      <c r="T40" s="725"/>
      <c r="U40" s="725"/>
      <c r="V40" s="725"/>
      <c r="W40" s="725"/>
      <c r="X40" s="725"/>
      <c r="Y40" s="721"/>
      <c r="AA40" s="142" t="str">
        <f>IF('USER FORM3'!G48=0,"",IF(ISNUMBER('USER FORM3'!G48), "'"&amp;'USER FORM3'!G48, 'USER FORM3'!G48))</f>
        <v/>
      </c>
      <c r="AB40" s="142" t="str">
        <f>IF('USER FORM3'!H48=0,"",'USER FORM3'!H48)</f>
        <v/>
      </c>
      <c r="AC40" s="142" t="str">
        <f>IF('USER FORM3'!I48=0,"",'USER FORM3'!I48)</f>
        <v/>
      </c>
      <c r="AD40" s="142" t="str">
        <f>IF('USER FORM3'!AK48=0,"",'USER FORM3'!AK48)</f>
        <v/>
      </c>
      <c r="AE40" s="142" t="str">
        <f>IF('USER FORM3'!K48=0,"",'USER FORM3'!K48)</f>
        <v/>
      </c>
      <c r="AF40" s="142" t="str">
        <f>IF('USER FORM3'!L48=0,"",'USER FORM3'!L48)</f>
        <v/>
      </c>
      <c r="AG40" s="142" t="str">
        <f>IF('USER FORM3'!M48=0,"",'USER FORM3'!M48)</f>
        <v/>
      </c>
      <c r="AH40" s="142" t="str">
        <f>IF('USER FORM3'!N48=0,"",'USER FORM3'!N48)</f>
        <v/>
      </c>
      <c r="AI40" s="142" t="str">
        <f>IF('USER FORM3'!O48=0,"",'USER FORM3'!O48)</f>
        <v/>
      </c>
      <c r="AJ40" s="142" t="str">
        <f>IF('USER FORM3'!P48=0,"",'USER FORM3'!P48)</f>
        <v/>
      </c>
      <c r="AK40" s="142" t="str">
        <f>IF('USER FORM3'!Q48=0,"",'USER FORM3'!Q48)</f>
        <v/>
      </c>
      <c r="AL40" s="142" t="str">
        <f>IF('USER FORM3'!C48=0,"",'USER FORM3'!C48)</f>
        <v/>
      </c>
      <c r="AM40" s="142" t="str">
        <f>IF('USER FORM3'!D48=0,"",'USER FORM3'!D48)</f>
        <v/>
      </c>
      <c r="AN40" s="142" t="str">
        <f>IF('USER FORM3'!E48=0,"",'USER FORM3'!E48)</f>
        <v/>
      </c>
      <c r="AO40" s="142" t="str">
        <f>IF('USER FORM3'!F48=0,"",'USER FORM3'!F48)</f>
        <v/>
      </c>
      <c r="AP40" s="227" t="str">
        <f t="shared" si="5"/>
        <v/>
      </c>
      <c r="AQ40" s="227" t="str">
        <f t="array" ref="AQ40">IF(OR(IFERROR(VLOOKUP(AA40,$B$8:$H$227,7,FALSE), "KEEP")="REMOVE",AD40&lt;&gt;"GR (Graded)"), "REMOVE", "KEEP")</f>
        <v>REMOVE</v>
      </c>
      <c r="AR40" s="228" t="str">
        <f t="array" ref="AR40">LOOKUP("zzzzz",CHOOSE({1,2},"",INDEX(AA:AA,SMALL(IF($AA$6:$AA$249&lt;&gt;"",ROW($AA$6:$AA$249)),ROWS($AR$6:AR40)))))</f>
        <v/>
      </c>
      <c r="AS40" s="227" t="str">
        <f t="array" aca="1" ref="AS40" ca="1">IF(SUM('USER FORM5'!$AS$2)&gt;=ROWS($AS$7:AS40), INDEX(COURSE_CODE, MATCH(SMALL(COUNTIF(COURSE_CODE, "&lt;"&amp;COURSE_CODE), ROW(AS40)), COUNTIF(COURSE_CODE, "&lt;"&amp;COURSE_CODE),0)),"")</f>
        <v/>
      </c>
      <c r="AT40" s="227" t="str">
        <f t="array" aca="1" ref="AT40" ca="1">LOOKUP("zzzzz",CHOOSE({1,2},"",INDEX(AS:AS,SMALL(IF($AS$6:$AS$249&lt;&gt;"",ROW($AS$6:$AS$249)),ROWS($AT$6:AT40)))))</f>
        <v/>
      </c>
      <c r="AU40" s="58" t="str">
        <f t="array" aca="1" ref="AU40" ca="1">IFERROR(INDEX($AT$7:$AT$249, MATCH(0, COUNTIF($AU$6:AU39, $AT$7:$AT$249),0)),"")</f>
        <v/>
      </c>
      <c r="AV40" s="227" t="str">
        <f t="array" aca="1" ref="AV40" ca="1">IF(AU40="","",IF(COUNTIF($AA$7:$AA$225,AU40)&gt;1, "REPEATED", ""))</f>
        <v/>
      </c>
      <c r="AW40" s="227" t="str">
        <f t="array" aca="1" ref="AW40" ca="1">IF(AU40="","",IF(IFERROR(SUMPRODUCT(($AA$7:$AA$225=AU40)*($AM$7:$AM$225=$AT$2)),0)&gt;0, "BASIS OF ADMISSIONS", ""))</f>
        <v/>
      </c>
      <c r="AX40" s="227" t="str">
        <f t="array" aca="1" ref="AX40" ca="1">IF(AU40="","", IF(IFERROR(SUMPRODUCT(($AA$226:$AO$249=AU40)*($AM$226:$AM$249=$AX$6)),0)&gt;0,"PRE-REQUISITE",""))</f>
        <v/>
      </c>
      <c r="AY40" s="227" t="str">
        <f t="array" aca="1" ref="AY40" ca="1">IF(AU40="","", IF(IFERROR(SUMPRODUCT(($AA$226:$AO$249=AU40)*($AM$226:$AM$249=$AY$6)),0)&gt;0,"RECOMMENDED",""))</f>
        <v/>
      </c>
      <c r="AZ40" s="142" t="str">
        <f t="shared" ca="1" si="6"/>
        <v/>
      </c>
      <c r="BB40" s="74"/>
      <c r="BC40" s="161"/>
      <c r="BD40" s="19">
        <v>1</v>
      </c>
      <c r="BE40" s="574"/>
      <c r="BF40" s="574"/>
      <c r="BG40" s="574"/>
      <c r="BH40" s="574"/>
      <c r="BI40" s="574"/>
      <c r="BJ40" s="574"/>
      <c r="BK40" s="574"/>
      <c r="BL40" s="574"/>
      <c r="BM40" s="574"/>
      <c r="BN40" s="574"/>
      <c r="BO40" s="574"/>
      <c r="BP40" s="574"/>
      <c r="BQ40" s="574"/>
      <c r="BR40" s="574"/>
      <c r="BS40" s="574"/>
      <c r="BT40" s="574"/>
      <c r="BU40" s="574"/>
      <c r="BV40" s="574"/>
    </row>
    <row r="41" spans="1:74" ht="56.25" customHeight="1">
      <c r="A41" s="574"/>
      <c r="B41" s="284"/>
      <c r="C41" s="739" t="str">
        <f t="shared" si="7"/>
        <v/>
      </c>
      <c r="D41" s="739" t="str">
        <f t="shared" si="8"/>
        <v/>
      </c>
      <c r="E41" s="739" t="str">
        <f t="shared" si="9"/>
        <v/>
      </c>
      <c r="F41" s="739" t="str">
        <f t="shared" si="10"/>
        <v/>
      </c>
      <c r="G41" s="740" t="str">
        <f t="shared" ca="1" si="11"/>
        <v/>
      </c>
      <c r="H41" s="281"/>
      <c r="I41" s="282"/>
      <c r="J41" s="727"/>
      <c r="K41" s="725"/>
      <c r="L41" s="725"/>
      <c r="M41" s="725"/>
      <c r="N41" s="725"/>
      <c r="O41" s="725"/>
      <c r="P41" s="725"/>
      <c r="Q41" s="725"/>
      <c r="R41" s="725"/>
      <c r="S41" s="725"/>
      <c r="T41" s="725"/>
      <c r="U41" s="725"/>
      <c r="V41" s="725"/>
      <c r="W41" s="725"/>
      <c r="X41" s="725"/>
      <c r="Y41" s="721"/>
      <c r="AA41" s="142" t="str">
        <f>IF('USER FORM3'!G49=0,"",IF(ISNUMBER('USER FORM3'!G49), "'"&amp;'USER FORM3'!G49, 'USER FORM3'!G49))</f>
        <v/>
      </c>
      <c r="AB41" s="142" t="str">
        <f>IF('USER FORM3'!H49=0,"",'USER FORM3'!H49)</f>
        <v/>
      </c>
      <c r="AC41" s="142" t="str">
        <f>IF('USER FORM3'!I49=0,"",'USER FORM3'!I49)</f>
        <v/>
      </c>
      <c r="AD41" s="142" t="str">
        <f>IF('USER FORM3'!AK49=0,"",'USER FORM3'!AK49)</f>
        <v/>
      </c>
      <c r="AE41" s="142" t="str">
        <f>IF('USER FORM3'!K49=0,"",'USER FORM3'!K49)</f>
        <v/>
      </c>
      <c r="AF41" s="142" t="str">
        <f>IF('USER FORM3'!L49=0,"",'USER FORM3'!L49)</f>
        <v/>
      </c>
      <c r="AG41" s="142" t="str">
        <f>IF('USER FORM3'!M49=0,"",'USER FORM3'!M49)</f>
        <v/>
      </c>
      <c r="AH41" s="142" t="str">
        <f>IF('USER FORM3'!N49=0,"",'USER FORM3'!N49)</f>
        <v/>
      </c>
      <c r="AI41" s="142" t="str">
        <f>IF('USER FORM3'!O49=0,"",'USER FORM3'!O49)</f>
        <v/>
      </c>
      <c r="AJ41" s="142" t="str">
        <f>IF('USER FORM3'!P49=0,"",'USER FORM3'!P49)</f>
        <v/>
      </c>
      <c r="AK41" s="142" t="str">
        <f>IF('USER FORM3'!Q49=0,"",'USER FORM3'!Q49)</f>
        <v/>
      </c>
      <c r="AL41" s="142" t="str">
        <f>IF('USER FORM3'!C49=0,"",'USER FORM3'!C49)</f>
        <v/>
      </c>
      <c r="AM41" s="142" t="str">
        <f>IF('USER FORM3'!D49=0,"",'USER FORM3'!D49)</f>
        <v/>
      </c>
      <c r="AN41" s="142" t="str">
        <f>IF('USER FORM3'!E49=0,"",'USER FORM3'!E49)</f>
        <v/>
      </c>
      <c r="AO41" s="142" t="str">
        <f>IF('USER FORM3'!F49=0,"",'USER FORM3'!F49)</f>
        <v/>
      </c>
      <c r="AP41" s="227" t="str">
        <f t="shared" si="5"/>
        <v/>
      </c>
      <c r="AQ41" s="227" t="str">
        <f t="array" ref="AQ41">IF(OR(IFERROR(VLOOKUP(AA41,$B$8:$H$227,7,FALSE), "KEEP")="REMOVE",AD41&lt;&gt;"GR (Graded)"), "REMOVE", "KEEP")</f>
        <v>REMOVE</v>
      </c>
      <c r="AR41" s="228" t="str">
        <f t="array" ref="AR41">LOOKUP("zzzzz",CHOOSE({1,2},"",INDEX(AA:AA,SMALL(IF($AA$6:$AA$249&lt;&gt;"",ROW($AA$6:$AA$249)),ROWS($AR$6:AR41)))))</f>
        <v/>
      </c>
      <c r="AS41" s="227" t="str">
        <f t="array" aca="1" ref="AS41" ca="1">IF(SUM('USER FORM5'!$AS$2)&gt;=ROWS($AS$7:AS41), INDEX(COURSE_CODE, MATCH(SMALL(COUNTIF(COURSE_CODE, "&lt;"&amp;COURSE_CODE), ROW(AS41)), COUNTIF(COURSE_CODE, "&lt;"&amp;COURSE_CODE),0)),"")</f>
        <v/>
      </c>
      <c r="AT41" s="227" t="str">
        <f t="array" aca="1" ref="AT41" ca="1">LOOKUP("zzzzz",CHOOSE({1,2},"",INDEX(AS:AS,SMALL(IF($AS$6:$AS$249&lt;&gt;"",ROW($AS$6:$AS$249)),ROWS($AT$6:AT41)))))</f>
        <v/>
      </c>
      <c r="AU41" s="58" t="str">
        <f t="array" aca="1" ref="AU41" ca="1">IFERROR(INDEX($AT$7:$AT$249, MATCH(0, COUNTIF($AU$6:AU40, $AT$7:$AT$249),0)),"")</f>
        <v/>
      </c>
      <c r="AV41" s="227" t="str">
        <f t="array" aca="1" ref="AV41" ca="1">IF(AU41="","",IF(COUNTIF($AA$7:$AA$225,AU41)&gt;1, "REPEATED", ""))</f>
        <v/>
      </c>
      <c r="AW41" s="227" t="str">
        <f t="array" aca="1" ref="AW41" ca="1">IF(AU41="","",IF(IFERROR(SUMPRODUCT(($AA$7:$AA$225=AU41)*($AM$7:$AM$225=$AT$2)),0)&gt;0, "BASIS OF ADMISSIONS", ""))</f>
        <v/>
      </c>
      <c r="AX41" s="227" t="str">
        <f t="array" aca="1" ref="AX41" ca="1">IF(AU41="","", IF(IFERROR(SUMPRODUCT(($AA$226:$AO$249=AU41)*($AM$226:$AM$249=$AX$6)),0)&gt;0,"PRE-REQUISITE",""))</f>
        <v/>
      </c>
      <c r="AY41" s="227" t="str">
        <f t="array" aca="1" ref="AY41" ca="1">IF(AU41="","", IF(IFERROR(SUMPRODUCT(($AA$226:$AO$249=AU41)*($AM$226:$AM$249=$AY$6)),0)&gt;0,"RECOMMENDED",""))</f>
        <v/>
      </c>
      <c r="AZ41" s="142" t="str">
        <f t="shared" ca="1" si="6"/>
        <v/>
      </c>
      <c r="BD41" s="19">
        <v>1</v>
      </c>
      <c r="BE41" s="574"/>
      <c r="BF41" s="574"/>
      <c r="BG41" s="574"/>
      <c r="BH41" s="574"/>
      <c r="BI41" s="574"/>
      <c r="BJ41" s="574"/>
      <c r="BK41" s="574"/>
      <c r="BL41" s="574"/>
      <c r="BM41" s="574"/>
      <c r="BN41" s="574"/>
      <c r="BO41" s="574"/>
      <c r="BP41" s="574"/>
      <c r="BQ41" s="574"/>
      <c r="BR41" s="574"/>
      <c r="BS41" s="574"/>
      <c r="BT41" s="574"/>
      <c r="BU41" s="574"/>
      <c r="BV41" s="574"/>
    </row>
    <row r="42" spans="1:74" ht="56.25" customHeight="1">
      <c r="A42" s="574"/>
      <c r="B42" s="284"/>
      <c r="C42" s="739" t="str">
        <f t="shared" si="7"/>
        <v/>
      </c>
      <c r="D42" s="739" t="str">
        <f t="shared" si="8"/>
        <v/>
      </c>
      <c r="E42" s="739" t="str">
        <f t="shared" si="9"/>
        <v/>
      </c>
      <c r="F42" s="739" t="str">
        <f t="shared" si="10"/>
        <v/>
      </c>
      <c r="G42" s="740" t="str">
        <f t="shared" ca="1" si="11"/>
        <v/>
      </c>
      <c r="H42" s="281"/>
      <c r="I42" s="282"/>
      <c r="J42" s="727"/>
      <c r="K42" s="725"/>
      <c r="L42" s="725"/>
      <c r="M42" s="725"/>
      <c r="N42" s="725"/>
      <c r="O42" s="725"/>
      <c r="P42" s="725"/>
      <c r="Q42" s="725"/>
      <c r="R42" s="725"/>
      <c r="S42" s="725"/>
      <c r="T42" s="725"/>
      <c r="U42" s="725"/>
      <c r="V42" s="725"/>
      <c r="W42" s="725"/>
      <c r="X42" s="725"/>
      <c r="Y42" s="721"/>
      <c r="AA42" s="142" t="str">
        <f>IF('USER FORM3'!G50=0,"",IF(ISNUMBER('USER FORM3'!G50), "'"&amp;'USER FORM3'!G50, 'USER FORM3'!G50))</f>
        <v/>
      </c>
      <c r="AB42" s="142" t="str">
        <f>IF('USER FORM3'!H50=0,"",'USER FORM3'!H50)</f>
        <v/>
      </c>
      <c r="AC42" s="142" t="str">
        <f>IF('USER FORM3'!I50=0,"",'USER FORM3'!I50)</f>
        <v/>
      </c>
      <c r="AD42" s="142" t="str">
        <f>IF('USER FORM3'!AK50=0,"",'USER FORM3'!AK50)</f>
        <v/>
      </c>
      <c r="AE42" s="142" t="str">
        <f>IF('USER FORM3'!K50=0,"",'USER FORM3'!K50)</f>
        <v/>
      </c>
      <c r="AF42" s="142" t="str">
        <f>IF('USER FORM3'!L50=0,"",'USER FORM3'!L50)</f>
        <v/>
      </c>
      <c r="AG42" s="142" t="str">
        <f>IF('USER FORM3'!M50=0,"",'USER FORM3'!M50)</f>
        <v/>
      </c>
      <c r="AH42" s="142" t="str">
        <f>IF('USER FORM3'!N50=0,"",'USER FORM3'!N50)</f>
        <v/>
      </c>
      <c r="AI42" s="142" t="str">
        <f>IF('USER FORM3'!O50=0,"",'USER FORM3'!O50)</f>
        <v/>
      </c>
      <c r="AJ42" s="142" t="str">
        <f>IF('USER FORM3'!P50=0,"",'USER FORM3'!P50)</f>
        <v/>
      </c>
      <c r="AK42" s="142" t="str">
        <f>IF('USER FORM3'!Q50=0,"",'USER FORM3'!Q50)</f>
        <v/>
      </c>
      <c r="AL42" s="142" t="str">
        <f>IF('USER FORM3'!C50=0,"",'USER FORM3'!C50)</f>
        <v/>
      </c>
      <c r="AM42" s="142" t="str">
        <f>IF('USER FORM3'!D50=0,"",'USER FORM3'!D50)</f>
        <v/>
      </c>
      <c r="AN42" s="142" t="str">
        <f>IF('USER FORM3'!E50=0,"",'USER FORM3'!E50)</f>
        <v/>
      </c>
      <c r="AO42" s="142" t="str">
        <f>IF('USER FORM3'!F50=0,"",'USER FORM3'!F50)</f>
        <v/>
      </c>
      <c r="AP42" s="227" t="str">
        <f t="shared" si="5"/>
        <v/>
      </c>
      <c r="AQ42" s="227" t="str">
        <f t="array" ref="AQ42">IF(OR(IFERROR(VLOOKUP(AA42,$B$8:$H$227,7,FALSE), "KEEP")="REMOVE",AD42&lt;&gt;"GR (Graded)"), "REMOVE", "KEEP")</f>
        <v>REMOVE</v>
      </c>
      <c r="AR42" s="228" t="str">
        <f t="array" ref="AR42">LOOKUP("zzzzz",CHOOSE({1,2},"",INDEX(AA:AA,SMALL(IF($AA$6:$AA$249&lt;&gt;"",ROW($AA$6:$AA$249)),ROWS($AR$6:AR42)))))</f>
        <v/>
      </c>
      <c r="AS42" s="227" t="str">
        <f t="array" aca="1" ref="AS42" ca="1">IF(SUM('USER FORM5'!$AS$2)&gt;=ROWS($AS$7:AS42), INDEX(COURSE_CODE, MATCH(SMALL(COUNTIF(COURSE_CODE, "&lt;"&amp;COURSE_CODE), ROW(AS42)), COUNTIF(COURSE_CODE, "&lt;"&amp;COURSE_CODE),0)),"")</f>
        <v/>
      </c>
      <c r="AT42" s="227" t="str">
        <f t="array" aca="1" ref="AT42" ca="1">LOOKUP("zzzzz",CHOOSE({1,2},"",INDEX(AS:AS,SMALL(IF($AS$6:$AS$249&lt;&gt;"",ROW($AS$6:$AS$249)),ROWS($AT$6:AT42)))))</f>
        <v/>
      </c>
      <c r="AU42" s="58" t="str">
        <f t="array" aca="1" ref="AU42" ca="1">IFERROR(INDEX($AT$7:$AT$249, MATCH(0, COUNTIF($AU$6:AU41, $AT$7:$AT$249),0)),"")</f>
        <v/>
      </c>
      <c r="AV42" s="227" t="str">
        <f t="array" aca="1" ref="AV42" ca="1">IF(AU42="","",IF(COUNTIF($AA$7:$AA$225,AU42)&gt;1, "REPEATED", ""))</f>
        <v/>
      </c>
      <c r="AW42" s="227" t="str">
        <f t="array" aca="1" ref="AW42" ca="1">IF(AU42="","",IF(IFERROR(SUMPRODUCT(($AA$7:$AA$225=AU42)*($AM$7:$AM$225=$AT$2)),0)&gt;0, "BASIS OF ADMISSIONS", ""))</f>
        <v/>
      </c>
      <c r="AX42" s="227" t="str">
        <f t="array" aca="1" ref="AX42" ca="1">IF(AU42="","", IF(IFERROR(SUMPRODUCT(($AA$226:$AO$249=AU42)*($AM$226:$AM$249=$AX$6)),0)&gt;0,"PRE-REQUISITE",""))</f>
        <v/>
      </c>
      <c r="AY42" s="227" t="str">
        <f t="array" aca="1" ref="AY42" ca="1">IF(AU42="","", IF(IFERROR(SUMPRODUCT(($AA$226:$AO$249=AU42)*($AM$226:$AM$249=$AY$6)),0)&gt;0,"RECOMMENDED",""))</f>
        <v/>
      </c>
      <c r="AZ42" s="142" t="str">
        <f t="shared" ca="1" si="6"/>
        <v/>
      </c>
      <c r="BD42" s="19">
        <v>1</v>
      </c>
      <c r="BE42" s="574"/>
      <c r="BF42" s="574"/>
      <c r="BG42" s="574"/>
      <c r="BH42" s="574"/>
      <c r="BI42" s="574"/>
      <c r="BJ42" s="574"/>
      <c r="BK42" s="574"/>
      <c r="BL42" s="574"/>
      <c r="BM42" s="574"/>
      <c r="BN42" s="574"/>
      <c r="BO42" s="574"/>
      <c r="BP42" s="574"/>
      <c r="BQ42" s="574"/>
      <c r="BR42" s="574"/>
      <c r="BS42" s="574"/>
      <c r="BT42" s="574"/>
      <c r="BU42" s="574"/>
      <c r="BV42" s="574"/>
    </row>
    <row r="43" spans="1:74" ht="56.25" customHeight="1">
      <c r="A43" s="574"/>
      <c r="B43" s="284"/>
      <c r="C43" s="739" t="str">
        <f t="shared" si="7"/>
        <v/>
      </c>
      <c r="D43" s="739" t="str">
        <f t="shared" si="8"/>
        <v/>
      </c>
      <c r="E43" s="739" t="str">
        <f t="shared" si="9"/>
        <v/>
      </c>
      <c r="F43" s="739" t="str">
        <f t="shared" si="10"/>
        <v/>
      </c>
      <c r="G43" s="740" t="str">
        <f t="shared" ca="1" si="11"/>
        <v/>
      </c>
      <c r="H43" s="281"/>
      <c r="I43" s="282"/>
      <c r="J43" s="727"/>
      <c r="K43" s="725"/>
      <c r="L43" s="725"/>
      <c r="M43" s="725"/>
      <c r="N43" s="725"/>
      <c r="O43" s="725"/>
      <c r="P43" s="725"/>
      <c r="Q43" s="725"/>
      <c r="R43" s="725"/>
      <c r="S43" s="725"/>
      <c r="T43" s="725"/>
      <c r="U43" s="725"/>
      <c r="V43" s="725"/>
      <c r="W43" s="725"/>
      <c r="X43" s="725"/>
      <c r="Y43" s="721"/>
      <c r="AA43" s="142" t="str">
        <f>IF('USER FORM3'!G51=0,"",IF(ISNUMBER('USER FORM3'!G51), "'"&amp;'USER FORM3'!G51, 'USER FORM3'!G51))</f>
        <v/>
      </c>
      <c r="AB43" s="142" t="str">
        <f>IF('USER FORM3'!H51=0,"",'USER FORM3'!H51)</f>
        <v/>
      </c>
      <c r="AC43" s="142" t="str">
        <f>IF('USER FORM3'!I51=0,"",'USER FORM3'!I51)</f>
        <v/>
      </c>
      <c r="AD43" s="142" t="str">
        <f>IF('USER FORM3'!AK51=0,"",'USER FORM3'!AK51)</f>
        <v/>
      </c>
      <c r="AE43" s="142" t="str">
        <f>IF('USER FORM3'!K51=0,"",'USER FORM3'!K51)</f>
        <v/>
      </c>
      <c r="AF43" s="142" t="str">
        <f>IF('USER FORM3'!L51=0,"",'USER FORM3'!L51)</f>
        <v/>
      </c>
      <c r="AG43" s="142" t="str">
        <f>IF('USER FORM3'!M51=0,"",'USER FORM3'!M51)</f>
        <v/>
      </c>
      <c r="AH43" s="142" t="str">
        <f>IF('USER FORM3'!N51=0,"",'USER FORM3'!N51)</f>
        <v/>
      </c>
      <c r="AI43" s="142" t="str">
        <f>IF('USER FORM3'!O51=0,"",'USER FORM3'!O51)</f>
        <v/>
      </c>
      <c r="AJ43" s="142" t="str">
        <f>IF('USER FORM3'!P51=0,"",'USER FORM3'!P51)</f>
        <v/>
      </c>
      <c r="AK43" s="142" t="str">
        <f>IF('USER FORM3'!Q51=0,"",'USER FORM3'!Q51)</f>
        <v/>
      </c>
      <c r="AL43" s="142" t="str">
        <f>IF('USER FORM3'!C51=0,"",'USER FORM3'!C51)</f>
        <v/>
      </c>
      <c r="AM43" s="142" t="str">
        <f>IF('USER FORM3'!D51=0,"",'USER FORM3'!D51)</f>
        <v/>
      </c>
      <c r="AN43" s="142" t="str">
        <f>IF('USER FORM3'!E51=0,"",'USER FORM3'!E51)</f>
        <v/>
      </c>
      <c r="AO43" s="142" t="str">
        <f>IF('USER FORM3'!F51=0,"",'USER FORM3'!F51)</f>
        <v/>
      </c>
      <c r="AP43" s="227" t="str">
        <f t="shared" si="5"/>
        <v/>
      </c>
      <c r="AQ43" s="227" t="str">
        <f t="array" ref="AQ43">IF(OR(IFERROR(VLOOKUP(AA43,$B$8:$H$227,7,FALSE), "KEEP")="REMOVE",AD43&lt;&gt;"GR (Graded)"), "REMOVE", "KEEP")</f>
        <v>REMOVE</v>
      </c>
      <c r="AR43" s="228" t="str">
        <f t="array" ref="AR43">LOOKUP("zzzzz",CHOOSE({1,2},"",INDEX(AA:AA,SMALL(IF($AA$6:$AA$249&lt;&gt;"",ROW($AA$6:$AA$249)),ROWS($AR$6:AR43)))))</f>
        <v/>
      </c>
      <c r="AS43" s="227" t="str">
        <f t="array" aca="1" ref="AS43" ca="1">IF(SUM('USER FORM5'!$AS$2)&gt;=ROWS($AS$7:AS43), INDEX(COURSE_CODE, MATCH(SMALL(COUNTIF(COURSE_CODE, "&lt;"&amp;COURSE_CODE), ROW(AS43)), COUNTIF(COURSE_CODE, "&lt;"&amp;COURSE_CODE),0)),"")</f>
        <v/>
      </c>
      <c r="AT43" s="227" t="str">
        <f t="array" aca="1" ref="AT43" ca="1">LOOKUP("zzzzz",CHOOSE({1,2},"",INDEX(AS:AS,SMALL(IF($AS$6:$AS$249&lt;&gt;"",ROW($AS$6:$AS$249)),ROWS($AT$6:AT43)))))</f>
        <v/>
      </c>
      <c r="AU43" s="58" t="str">
        <f t="array" aca="1" ref="AU43" ca="1">IFERROR(INDEX($AT$7:$AT$249, MATCH(0, COUNTIF($AU$6:AU42, $AT$7:$AT$249),0)),"")</f>
        <v/>
      </c>
      <c r="AV43" s="227" t="str">
        <f t="array" aca="1" ref="AV43" ca="1">IF(AU43="","",IF(COUNTIF($AA$7:$AA$225,AU43)&gt;1, "REPEATED", ""))</f>
        <v/>
      </c>
      <c r="AW43" s="227" t="str">
        <f t="array" aca="1" ref="AW43" ca="1">IF(AU43="","",IF(IFERROR(SUMPRODUCT(($AA$7:$AA$225=AU43)*($AM$7:$AM$225=$AT$2)),0)&gt;0, "BASIS OF ADMISSIONS", ""))</f>
        <v/>
      </c>
      <c r="AX43" s="227" t="str">
        <f t="array" aca="1" ref="AX43" ca="1">IF(AU43="","", IF(IFERROR(SUMPRODUCT(($AA$226:$AO$249=AU43)*($AM$226:$AM$249=$AX$6)),0)&gt;0,"PRE-REQUISITE",""))</f>
        <v/>
      </c>
      <c r="AY43" s="227" t="str">
        <f t="array" aca="1" ref="AY43" ca="1">IF(AU43="","", IF(IFERROR(SUMPRODUCT(($AA$226:$AO$249=AU43)*($AM$226:$AM$249=$AY$6)),0)&gt;0,"RECOMMENDED",""))</f>
        <v/>
      </c>
      <c r="AZ43" s="142" t="str">
        <f t="shared" ca="1" si="6"/>
        <v/>
      </c>
      <c r="BD43" s="19">
        <v>1</v>
      </c>
      <c r="BE43" s="574"/>
      <c r="BF43" s="574"/>
      <c r="BG43" s="574"/>
      <c r="BH43" s="574"/>
      <c r="BI43" s="574"/>
      <c r="BJ43" s="574"/>
      <c r="BK43" s="574"/>
      <c r="BL43" s="574"/>
      <c r="BM43" s="574"/>
      <c r="BN43" s="574"/>
      <c r="BO43" s="574"/>
      <c r="BP43" s="574"/>
      <c r="BQ43" s="574"/>
      <c r="BR43" s="574"/>
      <c r="BS43" s="574"/>
      <c r="BT43" s="574"/>
      <c r="BU43" s="574"/>
      <c r="BV43" s="574"/>
    </row>
    <row r="44" spans="1:74" ht="56.25" customHeight="1">
      <c r="A44" s="574"/>
      <c r="B44" s="284"/>
      <c r="C44" s="739" t="str">
        <f t="shared" si="7"/>
        <v/>
      </c>
      <c r="D44" s="739" t="str">
        <f t="shared" si="8"/>
        <v/>
      </c>
      <c r="E44" s="739" t="str">
        <f t="shared" si="9"/>
        <v/>
      </c>
      <c r="F44" s="739" t="str">
        <f t="shared" si="10"/>
        <v/>
      </c>
      <c r="G44" s="740" t="str">
        <f t="shared" ca="1" si="11"/>
        <v/>
      </c>
      <c r="H44" s="281"/>
      <c r="I44" s="282"/>
      <c r="J44" s="727"/>
      <c r="K44" s="725"/>
      <c r="L44" s="725"/>
      <c r="M44" s="725"/>
      <c r="N44" s="725"/>
      <c r="O44" s="725"/>
      <c r="P44" s="725"/>
      <c r="Q44" s="725"/>
      <c r="R44" s="725"/>
      <c r="S44" s="725"/>
      <c r="T44" s="725"/>
      <c r="U44" s="725"/>
      <c r="V44" s="725"/>
      <c r="W44" s="725"/>
      <c r="X44" s="725"/>
      <c r="Y44" s="721"/>
      <c r="AA44" s="142" t="str">
        <f>IF('USER FORM3'!G52=0,"",IF(ISNUMBER('USER FORM3'!G52), "'"&amp;'USER FORM3'!G52, 'USER FORM3'!G52))</f>
        <v/>
      </c>
      <c r="AB44" s="142" t="str">
        <f>IF('USER FORM3'!H52=0,"",'USER FORM3'!H52)</f>
        <v/>
      </c>
      <c r="AC44" s="142" t="str">
        <f>IF('USER FORM3'!I52=0,"",'USER FORM3'!I52)</f>
        <v/>
      </c>
      <c r="AD44" s="142" t="str">
        <f>IF('USER FORM3'!AK52=0,"",'USER FORM3'!AK52)</f>
        <v/>
      </c>
      <c r="AE44" s="142" t="str">
        <f>IF('USER FORM3'!K52=0,"",'USER FORM3'!K52)</f>
        <v/>
      </c>
      <c r="AF44" s="142" t="str">
        <f>IF('USER FORM3'!L52=0,"",'USER FORM3'!L52)</f>
        <v/>
      </c>
      <c r="AG44" s="142" t="str">
        <f>IF('USER FORM3'!M52=0,"",'USER FORM3'!M52)</f>
        <v/>
      </c>
      <c r="AH44" s="142" t="str">
        <f>IF('USER FORM3'!N52=0,"",'USER FORM3'!N52)</f>
        <v/>
      </c>
      <c r="AI44" s="142" t="str">
        <f>IF('USER FORM3'!O52=0,"",'USER FORM3'!O52)</f>
        <v/>
      </c>
      <c r="AJ44" s="142" t="str">
        <f>IF('USER FORM3'!P52=0,"",'USER FORM3'!P52)</f>
        <v/>
      </c>
      <c r="AK44" s="142" t="str">
        <f>IF('USER FORM3'!Q52=0,"",'USER FORM3'!Q52)</f>
        <v/>
      </c>
      <c r="AL44" s="142" t="str">
        <f>IF('USER FORM3'!C52=0,"",'USER FORM3'!C52)</f>
        <v/>
      </c>
      <c r="AM44" s="142" t="str">
        <f>IF('USER FORM3'!D52=0,"",'USER FORM3'!D52)</f>
        <v/>
      </c>
      <c r="AN44" s="142" t="str">
        <f>IF('USER FORM3'!E52=0,"",'USER FORM3'!E52)</f>
        <v/>
      </c>
      <c r="AO44" s="142" t="str">
        <f>IF('USER FORM3'!F52=0,"",'USER FORM3'!F52)</f>
        <v/>
      </c>
      <c r="AP44" s="227" t="str">
        <f t="shared" si="5"/>
        <v/>
      </c>
      <c r="AQ44" s="227" t="str">
        <f t="array" ref="AQ44">IF(OR(IFERROR(VLOOKUP(AA44,$B$8:$H$227,7,FALSE), "KEEP")="REMOVE",AD44&lt;&gt;"GR (Graded)"), "REMOVE", "KEEP")</f>
        <v>REMOVE</v>
      </c>
      <c r="AR44" s="228" t="str">
        <f t="array" ref="AR44">LOOKUP("zzzzz",CHOOSE({1,2},"",INDEX(AA:AA,SMALL(IF($AA$6:$AA$249&lt;&gt;"",ROW($AA$6:$AA$249)),ROWS($AR$6:AR44)))))</f>
        <v/>
      </c>
      <c r="AS44" s="227" t="str">
        <f t="array" aca="1" ref="AS44" ca="1">IF(SUM('USER FORM5'!$AS$2)&gt;=ROWS($AS$7:AS44), INDEX(COURSE_CODE, MATCH(SMALL(COUNTIF(COURSE_CODE, "&lt;"&amp;COURSE_CODE), ROW(AS44)), COUNTIF(COURSE_CODE, "&lt;"&amp;COURSE_CODE),0)),"")</f>
        <v/>
      </c>
      <c r="AT44" s="227" t="str">
        <f t="array" aca="1" ref="AT44" ca="1">LOOKUP("zzzzz",CHOOSE({1,2},"",INDEX(AS:AS,SMALL(IF($AS$6:$AS$249&lt;&gt;"",ROW($AS$6:$AS$249)),ROWS($AT$6:AT44)))))</f>
        <v/>
      </c>
      <c r="AU44" s="58" t="str">
        <f t="array" aca="1" ref="AU44" ca="1">IFERROR(INDEX($AT$7:$AT$249, MATCH(0, COUNTIF($AU$6:AU43, $AT$7:$AT$249),0)),"")</f>
        <v/>
      </c>
      <c r="AV44" s="227" t="str">
        <f t="array" aca="1" ref="AV44" ca="1">IF(AU44="","",IF(COUNTIF($AA$7:$AA$225,AU44)&gt;1, "REPEATED", ""))</f>
        <v/>
      </c>
      <c r="AW44" s="227" t="str">
        <f t="array" aca="1" ref="AW44" ca="1">IF(AU44="","",IF(IFERROR(SUMPRODUCT(($AA$7:$AA$225=AU44)*($AM$7:$AM$225=$AT$2)),0)&gt;0, "BASIS OF ADMISSIONS", ""))</f>
        <v/>
      </c>
      <c r="AX44" s="227" t="str">
        <f t="array" aca="1" ref="AX44" ca="1">IF(AU44="","", IF(IFERROR(SUMPRODUCT(($AA$226:$AO$249=AU44)*($AM$226:$AM$249=$AX$6)),0)&gt;0,"PRE-REQUISITE",""))</f>
        <v/>
      </c>
      <c r="AY44" s="227" t="str">
        <f t="array" aca="1" ref="AY44" ca="1">IF(AU44="","", IF(IFERROR(SUMPRODUCT(($AA$226:$AO$249=AU44)*($AM$226:$AM$249=$AY$6)),0)&gt;0,"RECOMMENDED",""))</f>
        <v/>
      </c>
      <c r="AZ44" s="142" t="str">
        <f t="shared" ca="1" si="6"/>
        <v/>
      </c>
      <c r="BD44" s="19">
        <v>1</v>
      </c>
      <c r="BE44" s="574"/>
      <c r="BF44" s="574"/>
      <c r="BG44" s="574"/>
      <c r="BH44" s="574"/>
      <c r="BI44" s="574"/>
      <c r="BJ44" s="574"/>
      <c r="BK44" s="574"/>
      <c r="BL44" s="574"/>
      <c r="BM44" s="574"/>
      <c r="BN44" s="574"/>
      <c r="BO44" s="574"/>
      <c r="BP44" s="574"/>
      <c r="BQ44" s="574"/>
      <c r="BR44" s="574"/>
      <c r="BS44" s="574"/>
      <c r="BT44" s="574"/>
      <c r="BU44" s="574"/>
      <c r="BV44" s="574"/>
    </row>
    <row r="45" spans="1:74" ht="56.25" customHeight="1">
      <c r="A45" s="574"/>
      <c r="B45" s="284"/>
      <c r="C45" s="739" t="str">
        <f t="shared" si="7"/>
        <v/>
      </c>
      <c r="D45" s="739" t="str">
        <f t="shared" si="8"/>
        <v/>
      </c>
      <c r="E45" s="739" t="str">
        <f t="shared" si="9"/>
        <v/>
      </c>
      <c r="F45" s="739" t="str">
        <f t="shared" si="10"/>
        <v/>
      </c>
      <c r="G45" s="740" t="str">
        <f t="shared" ca="1" si="11"/>
        <v/>
      </c>
      <c r="H45" s="281"/>
      <c r="I45" s="282"/>
      <c r="J45" s="727"/>
      <c r="K45" s="725"/>
      <c r="L45" s="725"/>
      <c r="M45" s="725"/>
      <c r="N45" s="725"/>
      <c r="O45" s="725"/>
      <c r="P45" s="725"/>
      <c r="Q45" s="725"/>
      <c r="R45" s="725"/>
      <c r="S45" s="725"/>
      <c r="T45" s="725"/>
      <c r="U45" s="725"/>
      <c r="V45" s="725"/>
      <c r="W45" s="725"/>
      <c r="X45" s="725"/>
      <c r="Y45" s="721"/>
      <c r="AA45" s="142" t="str">
        <f>IF('USER FORM3'!G53=0,"",IF(ISNUMBER('USER FORM3'!G53), "'"&amp;'USER FORM3'!G53, 'USER FORM3'!G53))</f>
        <v/>
      </c>
      <c r="AB45" s="142" t="str">
        <f>IF('USER FORM3'!H53=0,"",'USER FORM3'!H53)</f>
        <v/>
      </c>
      <c r="AC45" s="142" t="str">
        <f>IF('USER FORM3'!I53=0,"",'USER FORM3'!I53)</f>
        <v/>
      </c>
      <c r="AD45" s="142" t="str">
        <f>IF('USER FORM3'!AK53=0,"",'USER FORM3'!AK53)</f>
        <v/>
      </c>
      <c r="AE45" s="142" t="str">
        <f>IF('USER FORM3'!K53=0,"",'USER FORM3'!K53)</f>
        <v/>
      </c>
      <c r="AF45" s="142" t="str">
        <f>IF('USER FORM3'!L53=0,"",'USER FORM3'!L53)</f>
        <v/>
      </c>
      <c r="AG45" s="142" t="str">
        <f>IF('USER FORM3'!M53=0,"",'USER FORM3'!M53)</f>
        <v/>
      </c>
      <c r="AH45" s="142" t="str">
        <f>IF('USER FORM3'!N53=0,"",'USER FORM3'!N53)</f>
        <v/>
      </c>
      <c r="AI45" s="142" t="str">
        <f>IF('USER FORM3'!O53=0,"",'USER FORM3'!O53)</f>
        <v/>
      </c>
      <c r="AJ45" s="142" t="str">
        <f>IF('USER FORM3'!P53=0,"",'USER FORM3'!P53)</f>
        <v/>
      </c>
      <c r="AK45" s="142" t="str">
        <f>IF('USER FORM3'!Q53=0,"",'USER FORM3'!Q53)</f>
        <v/>
      </c>
      <c r="AL45" s="142" t="str">
        <f>IF('USER FORM3'!C53=0,"",'USER FORM3'!C53)</f>
        <v/>
      </c>
      <c r="AM45" s="142" t="str">
        <f>IF('USER FORM3'!D53=0,"",'USER FORM3'!D53)</f>
        <v/>
      </c>
      <c r="AN45" s="142" t="str">
        <f>IF('USER FORM3'!E53=0,"",'USER FORM3'!E53)</f>
        <v/>
      </c>
      <c r="AO45" s="142" t="str">
        <f>IF('USER FORM3'!F53=0,"",'USER FORM3'!F53)</f>
        <v/>
      </c>
      <c r="AP45" s="227" t="str">
        <f t="shared" si="5"/>
        <v/>
      </c>
      <c r="AQ45" s="227" t="str">
        <f t="array" ref="AQ45">IF(OR(IFERROR(VLOOKUP(AA45,$B$8:$H$227,7,FALSE), "KEEP")="REMOVE",AD45&lt;&gt;"GR (Graded)"), "REMOVE", "KEEP")</f>
        <v>REMOVE</v>
      </c>
      <c r="AR45" s="228" t="str">
        <f t="array" ref="AR45">LOOKUP("zzzzz",CHOOSE({1,2},"",INDEX(AA:AA,SMALL(IF($AA$6:$AA$249&lt;&gt;"",ROW($AA$6:$AA$249)),ROWS($AR$6:AR45)))))</f>
        <v/>
      </c>
      <c r="AS45" s="227" t="str">
        <f t="array" aca="1" ref="AS45" ca="1">IF(SUM('USER FORM5'!$AS$2)&gt;=ROWS($AS$7:AS45), INDEX(COURSE_CODE, MATCH(SMALL(COUNTIF(COURSE_CODE, "&lt;"&amp;COURSE_CODE), ROW(AS45)), COUNTIF(COURSE_CODE, "&lt;"&amp;COURSE_CODE),0)),"")</f>
        <v/>
      </c>
      <c r="AT45" s="227" t="str">
        <f t="array" aca="1" ref="AT45" ca="1">LOOKUP("zzzzz",CHOOSE({1,2},"",INDEX(AS:AS,SMALL(IF($AS$6:$AS$249&lt;&gt;"",ROW($AS$6:$AS$249)),ROWS($AT$6:AT45)))))</f>
        <v/>
      </c>
      <c r="AU45" s="58" t="str">
        <f t="array" aca="1" ref="AU45" ca="1">IFERROR(INDEX($AT$7:$AT$249, MATCH(0, COUNTIF($AU$6:AU44, $AT$7:$AT$249),0)),"")</f>
        <v/>
      </c>
      <c r="AV45" s="227" t="str">
        <f t="array" aca="1" ref="AV45" ca="1">IF(AU45="","",IF(COUNTIF($AA$7:$AA$225,AU45)&gt;1, "REPEATED", ""))</f>
        <v/>
      </c>
      <c r="AW45" s="227" t="str">
        <f t="array" aca="1" ref="AW45" ca="1">IF(AU45="","",IF(IFERROR(SUMPRODUCT(($AA$7:$AA$225=AU45)*($AM$7:$AM$225=$AT$2)),0)&gt;0, "BASIS OF ADMISSIONS", ""))</f>
        <v/>
      </c>
      <c r="AX45" s="227" t="str">
        <f t="array" aca="1" ref="AX45" ca="1">IF(AU45="","", IF(IFERROR(SUMPRODUCT(($AA$226:$AO$249=AU45)*($AM$226:$AM$249=$AX$6)),0)&gt;0,"PRE-REQUISITE",""))</f>
        <v/>
      </c>
      <c r="AY45" s="227" t="str">
        <f t="array" aca="1" ref="AY45" ca="1">IF(AU45="","", IF(IFERROR(SUMPRODUCT(($AA$226:$AO$249=AU45)*($AM$226:$AM$249=$AY$6)),0)&gt;0,"RECOMMENDED",""))</f>
        <v/>
      </c>
      <c r="AZ45" s="142" t="str">
        <f t="shared" ca="1" si="6"/>
        <v/>
      </c>
      <c r="BD45" s="19">
        <v>1</v>
      </c>
      <c r="BE45" s="574"/>
      <c r="BF45" s="574"/>
      <c r="BG45" s="574"/>
      <c r="BH45" s="574"/>
      <c r="BI45" s="574"/>
      <c r="BJ45" s="574"/>
      <c r="BK45" s="574"/>
      <c r="BL45" s="574"/>
      <c r="BM45" s="574"/>
      <c r="BN45" s="574"/>
      <c r="BO45" s="574"/>
      <c r="BP45" s="574"/>
      <c r="BQ45" s="574"/>
      <c r="BR45" s="574"/>
      <c r="BS45" s="574"/>
      <c r="BT45" s="574"/>
      <c r="BU45" s="574"/>
      <c r="BV45" s="574"/>
    </row>
    <row r="46" spans="1:74" ht="56.25" customHeight="1">
      <c r="A46" s="574"/>
      <c r="B46" s="284"/>
      <c r="C46" s="739" t="str">
        <f t="shared" si="7"/>
        <v/>
      </c>
      <c r="D46" s="739" t="str">
        <f t="shared" si="8"/>
        <v/>
      </c>
      <c r="E46" s="739" t="str">
        <f t="shared" si="9"/>
        <v/>
      </c>
      <c r="F46" s="739" t="str">
        <f t="shared" si="10"/>
        <v/>
      </c>
      <c r="G46" s="740" t="str">
        <f t="shared" ca="1" si="11"/>
        <v/>
      </c>
      <c r="H46" s="281"/>
      <c r="I46" s="282"/>
      <c r="J46" s="727"/>
      <c r="K46" s="725"/>
      <c r="L46" s="725"/>
      <c r="M46" s="725"/>
      <c r="N46" s="725"/>
      <c r="O46" s="725"/>
      <c r="P46" s="725"/>
      <c r="Q46" s="725"/>
      <c r="R46" s="725"/>
      <c r="S46" s="725"/>
      <c r="T46" s="725"/>
      <c r="U46" s="725"/>
      <c r="V46" s="725"/>
      <c r="W46" s="725"/>
      <c r="X46" s="725"/>
      <c r="Y46" s="721"/>
      <c r="AA46" s="142" t="str">
        <f>IF('USER FORM3'!G54=0,"",IF(ISNUMBER('USER FORM3'!G54), "'"&amp;'USER FORM3'!G54, 'USER FORM3'!G54))</f>
        <v/>
      </c>
      <c r="AB46" s="142" t="str">
        <f>IF('USER FORM3'!H54=0,"",'USER FORM3'!H54)</f>
        <v/>
      </c>
      <c r="AC46" s="142" t="str">
        <f>IF('USER FORM3'!I54=0,"",'USER FORM3'!I54)</f>
        <v/>
      </c>
      <c r="AD46" s="142" t="str">
        <f>IF('USER FORM3'!AK54=0,"",'USER FORM3'!AK54)</f>
        <v/>
      </c>
      <c r="AE46" s="142" t="str">
        <f>IF('USER FORM3'!K54=0,"",'USER FORM3'!K54)</f>
        <v/>
      </c>
      <c r="AF46" s="142" t="str">
        <f>IF('USER FORM3'!L54=0,"",'USER FORM3'!L54)</f>
        <v/>
      </c>
      <c r="AG46" s="142" t="str">
        <f>IF('USER FORM3'!M54=0,"",'USER FORM3'!M54)</f>
        <v/>
      </c>
      <c r="AH46" s="142" t="str">
        <f>IF('USER FORM3'!N54=0,"",'USER FORM3'!N54)</f>
        <v/>
      </c>
      <c r="AI46" s="142" t="str">
        <f>IF('USER FORM3'!O54=0,"",'USER FORM3'!O54)</f>
        <v/>
      </c>
      <c r="AJ46" s="142" t="str">
        <f>IF('USER FORM3'!P54=0,"",'USER FORM3'!P54)</f>
        <v/>
      </c>
      <c r="AK46" s="142" t="str">
        <f>IF('USER FORM3'!Q54=0,"",'USER FORM3'!Q54)</f>
        <v/>
      </c>
      <c r="AL46" s="142" t="str">
        <f>IF('USER FORM3'!C54=0,"",'USER FORM3'!C54)</f>
        <v/>
      </c>
      <c r="AM46" s="142" t="str">
        <f>IF('USER FORM3'!D54=0,"",'USER FORM3'!D54)</f>
        <v/>
      </c>
      <c r="AN46" s="142" t="str">
        <f>IF('USER FORM3'!E54=0,"",'USER FORM3'!E54)</f>
        <v/>
      </c>
      <c r="AO46" s="142" t="str">
        <f>IF('USER FORM3'!F54=0,"",'USER FORM3'!F54)</f>
        <v/>
      </c>
      <c r="AP46" s="227" t="str">
        <f t="shared" si="5"/>
        <v/>
      </c>
      <c r="AQ46" s="227" t="str">
        <f t="array" ref="AQ46">IF(OR(IFERROR(VLOOKUP(AA46,$B$8:$H$227,7,FALSE), "KEEP")="REMOVE",AD46&lt;&gt;"GR (Graded)"), "REMOVE", "KEEP")</f>
        <v>REMOVE</v>
      </c>
      <c r="AR46" s="228" t="str">
        <f t="array" ref="AR46">LOOKUP("zzzzz",CHOOSE({1,2},"",INDEX(AA:AA,SMALL(IF($AA$6:$AA$249&lt;&gt;"",ROW($AA$6:$AA$249)),ROWS($AR$6:AR46)))))</f>
        <v/>
      </c>
      <c r="AS46" s="227" t="str">
        <f t="array" aca="1" ref="AS46" ca="1">IF(SUM('USER FORM5'!$AS$2)&gt;=ROWS($AS$7:AS46), INDEX(COURSE_CODE, MATCH(SMALL(COUNTIF(COURSE_CODE, "&lt;"&amp;COURSE_CODE), ROW(AS46)), COUNTIF(COURSE_CODE, "&lt;"&amp;COURSE_CODE),0)),"")</f>
        <v/>
      </c>
      <c r="AT46" s="227" t="str">
        <f t="array" aca="1" ref="AT46" ca="1">LOOKUP("zzzzz",CHOOSE({1,2},"",INDEX(AS:AS,SMALL(IF($AS$6:$AS$249&lt;&gt;"",ROW($AS$6:$AS$249)),ROWS($AT$6:AT46)))))</f>
        <v/>
      </c>
      <c r="AU46" s="58" t="str">
        <f t="array" aca="1" ref="AU46" ca="1">IFERROR(INDEX($AT$7:$AT$249, MATCH(0, COUNTIF($AU$6:AU45, $AT$7:$AT$249),0)),"")</f>
        <v/>
      </c>
      <c r="AV46" s="227" t="str">
        <f t="array" aca="1" ref="AV46" ca="1">IF(AU46="","",IF(COUNTIF($AA$7:$AA$225,AU46)&gt;1, "REPEATED", ""))</f>
        <v/>
      </c>
      <c r="AW46" s="227" t="str">
        <f t="array" aca="1" ref="AW46" ca="1">IF(AU46="","",IF(IFERROR(SUMPRODUCT(($AA$7:$AA$225=AU46)*($AM$7:$AM$225=$AT$2)),0)&gt;0, "BASIS OF ADMISSIONS", ""))</f>
        <v/>
      </c>
      <c r="AX46" s="227" t="str">
        <f t="array" aca="1" ref="AX46" ca="1">IF(AU46="","", IF(IFERROR(SUMPRODUCT(($AA$226:$AO$249=AU46)*($AM$226:$AM$249=$AX$6)),0)&gt;0,"PRE-REQUISITE",""))</f>
        <v/>
      </c>
      <c r="AY46" s="227" t="str">
        <f t="array" aca="1" ref="AY46" ca="1">IF(AU46="","", IF(IFERROR(SUMPRODUCT(($AA$226:$AO$249=AU46)*($AM$226:$AM$249=$AY$6)),0)&gt;0,"RECOMMENDED",""))</f>
        <v/>
      </c>
      <c r="AZ46" s="142" t="str">
        <f t="shared" ca="1" si="6"/>
        <v/>
      </c>
      <c r="BD46" s="19">
        <v>1</v>
      </c>
      <c r="BE46" s="574"/>
      <c r="BF46" s="574"/>
      <c r="BG46" s="574"/>
      <c r="BH46" s="574"/>
      <c r="BI46" s="574"/>
      <c r="BJ46" s="574"/>
      <c r="BK46" s="574"/>
      <c r="BL46" s="574"/>
      <c r="BM46" s="574"/>
      <c r="BN46" s="574"/>
      <c r="BO46" s="574"/>
      <c r="BP46" s="574"/>
      <c r="BQ46" s="574"/>
      <c r="BR46" s="574"/>
      <c r="BS46" s="574"/>
      <c r="BT46" s="574"/>
      <c r="BU46" s="574"/>
      <c r="BV46" s="574"/>
    </row>
    <row r="47" spans="1:74" ht="56.25" customHeight="1">
      <c r="A47" s="574"/>
      <c r="B47" s="284"/>
      <c r="C47" s="739" t="str">
        <f t="shared" si="7"/>
        <v/>
      </c>
      <c r="D47" s="739" t="str">
        <f t="shared" si="8"/>
        <v/>
      </c>
      <c r="E47" s="739" t="str">
        <f t="shared" si="9"/>
        <v/>
      </c>
      <c r="F47" s="739" t="str">
        <f t="shared" si="10"/>
        <v/>
      </c>
      <c r="G47" s="740" t="str">
        <f t="shared" ca="1" si="11"/>
        <v/>
      </c>
      <c r="H47" s="281"/>
      <c r="I47" s="282"/>
      <c r="J47" s="727"/>
      <c r="K47" s="725"/>
      <c r="L47" s="725"/>
      <c r="M47" s="725"/>
      <c r="N47" s="725"/>
      <c r="O47" s="725"/>
      <c r="P47" s="725"/>
      <c r="Q47" s="725"/>
      <c r="R47" s="725"/>
      <c r="S47" s="725"/>
      <c r="T47" s="725"/>
      <c r="U47" s="725"/>
      <c r="V47" s="725"/>
      <c r="W47" s="725"/>
      <c r="X47" s="725"/>
      <c r="Y47" s="721"/>
      <c r="AA47" s="142" t="str">
        <f>IF('USER FORM3'!G55=0,"",IF(ISNUMBER('USER FORM3'!G55), "'"&amp;'USER FORM3'!G55, 'USER FORM3'!G55))</f>
        <v/>
      </c>
      <c r="AB47" s="142" t="str">
        <f>IF('USER FORM3'!H55=0,"",'USER FORM3'!H55)</f>
        <v/>
      </c>
      <c r="AC47" s="142" t="str">
        <f>IF('USER FORM3'!I55=0,"",'USER FORM3'!I55)</f>
        <v/>
      </c>
      <c r="AD47" s="142" t="str">
        <f>IF('USER FORM3'!AK55=0,"",'USER FORM3'!AK55)</f>
        <v/>
      </c>
      <c r="AE47" s="142" t="str">
        <f>IF('USER FORM3'!K55=0,"",'USER FORM3'!K55)</f>
        <v/>
      </c>
      <c r="AF47" s="142" t="str">
        <f>IF('USER FORM3'!L55=0,"",'USER FORM3'!L55)</f>
        <v/>
      </c>
      <c r="AG47" s="142" t="str">
        <f>IF('USER FORM3'!M55=0,"",'USER FORM3'!M55)</f>
        <v/>
      </c>
      <c r="AH47" s="142" t="str">
        <f>IF('USER FORM3'!N55=0,"",'USER FORM3'!N55)</f>
        <v/>
      </c>
      <c r="AI47" s="142" t="str">
        <f>IF('USER FORM3'!O55=0,"",'USER FORM3'!O55)</f>
        <v/>
      </c>
      <c r="AJ47" s="142" t="str">
        <f>IF('USER FORM3'!P55=0,"",'USER FORM3'!P55)</f>
        <v/>
      </c>
      <c r="AK47" s="142" t="str">
        <f>IF('USER FORM3'!Q55=0,"",'USER FORM3'!Q55)</f>
        <v/>
      </c>
      <c r="AL47" s="142" t="str">
        <f>IF('USER FORM3'!C55=0,"",'USER FORM3'!C55)</f>
        <v/>
      </c>
      <c r="AM47" s="142" t="str">
        <f>IF('USER FORM3'!D55=0,"",'USER FORM3'!D55)</f>
        <v/>
      </c>
      <c r="AN47" s="142" t="str">
        <f>IF('USER FORM3'!E55=0,"",'USER FORM3'!E55)</f>
        <v/>
      </c>
      <c r="AO47" s="142" t="str">
        <f>IF('USER FORM3'!F55=0,"",'USER FORM3'!F55)</f>
        <v/>
      </c>
      <c r="AP47" s="227" t="str">
        <f t="shared" si="5"/>
        <v/>
      </c>
      <c r="AQ47" s="227" t="str">
        <f t="array" ref="AQ47">IF(OR(IFERROR(VLOOKUP(AA47,$B$8:$H$227,7,FALSE), "KEEP")="REMOVE",AD47&lt;&gt;"GR (Graded)"), "REMOVE", "KEEP")</f>
        <v>REMOVE</v>
      </c>
      <c r="AR47" s="228" t="str">
        <f t="array" ref="AR47">LOOKUP("zzzzz",CHOOSE({1,2},"",INDEX(AA:AA,SMALL(IF($AA$6:$AA$249&lt;&gt;"",ROW($AA$6:$AA$249)),ROWS($AR$6:AR47)))))</f>
        <v/>
      </c>
      <c r="AS47" s="227" t="str">
        <f t="array" aca="1" ref="AS47" ca="1">IF(SUM('USER FORM5'!$AS$2)&gt;=ROWS($AS$7:AS47), INDEX(COURSE_CODE, MATCH(SMALL(COUNTIF(COURSE_CODE, "&lt;"&amp;COURSE_CODE), ROW(AS47)), COUNTIF(COURSE_CODE, "&lt;"&amp;COURSE_CODE),0)),"")</f>
        <v/>
      </c>
      <c r="AT47" s="227" t="str">
        <f t="array" aca="1" ref="AT47" ca="1">LOOKUP("zzzzz",CHOOSE({1,2},"",INDEX(AS:AS,SMALL(IF($AS$6:$AS$249&lt;&gt;"",ROW($AS$6:$AS$249)),ROWS($AT$6:AT47)))))</f>
        <v/>
      </c>
      <c r="AU47" s="58" t="str">
        <f t="array" aca="1" ref="AU47" ca="1">IFERROR(INDEX($AT$7:$AT$249, MATCH(0, COUNTIF($AU$6:AU46, $AT$7:$AT$249),0)),"")</f>
        <v/>
      </c>
      <c r="AV47" s="227" t="str">
        <f t="array" aca="1" ref="AV47" ca="1">IF(AU47="","",IF(COUNTIF($AA$7:$AA$225,AU47)&gt;1, "REPEATED", ""))</f>
        <v/>
      </c>
      <c r="AW47" s="227" t="str">
        <f t="array" aca="1" ref="AW47" ca="1">IF(AU47="","",IF(IFERROR(SUMPRODUCT(($AA$7:$AA$225=AU47)*($AM$7:$AM$225=$AT$2)),0)&gt;0, "BASIS OF ADMISSIONS", ""))</f>
        <v/>
      </c>
      <c r="AX47" s="227" t="str">
        <f t="array" aca="1" ref="AX47" ca="1">IF(AU47="","", IF(IFERROR(SUMPRODUCT(($AA$226:$AO$249=AU47)*($AM$226:$AM$249=$AX$6)),0)&gt;0,"PRE-REQUISITE",""))</f>
        <v/>
      </c>
      <c r="AY47" s="227" t="str">
        <f t="array" aca="1" ref="AY47" ca="1">IF(AU47="","", IF(IFERROR(SUMPRODUCT(($AA$226:$AO$249=AU47)*($AM$226:$AM$249=$AY$6)),0)&gt;0,"RECOMMENDED",""))</f>
        <v/>
      </c>
      <c r="AZ47" s="142" t="str">
        <f t="shared" ca="1" si="6"/>
        <v/>
      </c>
      <c r="BD47" s="19">
        <v>1</v>
      </c>
      <c r="BE47" s="574"/>
      <c r="BF47" s="574"/>
      <c r="BG47" s="574"/>
      <c r="BH47" s="574"/>
      <c r="BI47" s="574"/>
      <c r="BJ47" s="574"/>
      <c r="BK47" s="574"/>
      <c r="BL47" s="574"/>
      <c r="BM47" s="574"/>
      <c r="BN47" s="574"/>
      <c r="BO47" s="574"/>
      <c r="BP47" s="574"/>
      <c r="BQ47" s="574"/>
      <c r="BR47" s="574"/>
      <c r="BS47" s="574"/>
      <c r="BT47" s="574"/>
      <c r="BU47" s="574"/>
      <c r="BV47" s="574"/>
    </row>
    <row r="48" spans="1:74" ht="56.25" customHeight="1">
      <c r="A48" s="574"/>
      <c r="B48" s="284"/>
      <c r="C48" s="739" t="str">
        <f t="shared" si="7"/>
        <v/>
      </c>
      <c r="D48" s="739" t="str">
        <f t="shared" si="8"/>
        <v/>
      </c>
      <c r="E48" s="739" t="str">
        <f t="shared" si="9"/>
        <v/>
      </c>
      <c r="F48" s="739" t="str">
        <f t="shared" si="10"/>
        <v/>
      </c>
      <c r="G48" s="740" t="str">
        <f t="shared" ca="1" si="11"/>
        <v/>
      </c>
      <c r="H48" s="281"/>
      <c r="I48" s="282"/>
      <c r="J48" s="727"/>
      <c r="K48" s="725"/>
      <c r="L48" s="725"/>
      <c r="M48" s="725"/>
      <c r="N48" s="725"/>
      <c r="O48" s="725"/>
      <c r="P48" s="725"/>
      <c r="Q48" s="725"/>
      <c r="R48" s="725"/>
      <c r="S48" s="725"/>
      <c r="T48" s="725"/>
      <c r="U48" s="725"/>
      <c r="V48" s="725"/>
      <c r="W48" s="725"/>
      <c r="X48" s="725"/>
      <c r="Y48" s="721"/>
      <c r="AA48" s="142" t="str">
        <f>IF('USER FORM3'!G56=0,"",IF(ISNUMBER('USER FORM3'!G56), "'"&amp;'USER FORM3'!G56, 'USER FORM3'!G56))</f>
        <v/>
      </c>
      <c r="AB48" s="142" t="str">
        <f>IF('USER FORM3'!H56=0,"",'USER FORM3'!H56)</f>
        <v/>
      </c>
      <c r="AC48" s="142" t="str">
        <f>IF('USER FORM3'!I56=0,"",'USER FORM3'!I56)</f>
        <v/>
      </c>
      <c r="AD48" s="142" t="str">
        <f>IF('USER FORM3'!AK56=0,"",'USER FORM3'!AK56)</f>
        <v/>
      </c>
      <c r="AE48" s="142" t="str">
        <f>IF('USER FORM3'!K56=0,"",'USER FORM3'!K56)</f>
        <v/>
      </c>
      <c r="AF48" s="142" t="str">
        <f>IF('USER FORM3'!L56=0,"",'USER FORM3'!L56)</f>
        <v/>
      </c>
      <c r="AG48" s="142" t="str">
        <f>IF('USER FORM3'!M56=0,"",'USER FORM3'!M56)</f>
        <v/>
      </c>
      <c r="AH48" s="142" t="str">
        <f>IF('USER FORM3'!N56=0,"",'USER FORM3'!N56)</f>
        <v/>
      </c>
      <c r="AI48" s="142" t="str">
        <f>IF('USER FORM3'!O56=0,"",'USER FORM3'!O56)</f>
        <v/>
      </c>
      <c r="AJ48" s="142" t="str">
        <f>IF('USER FORM3'!P56=0,"",'USER FORM3'!P56)</f>
        <v/>
      </c>
      <c r="AK48" s="142" t="str">
        <f>IF('USER FORM3'!Q56=0,"",'USER FORM3'!Q56)</f>
        <v/>
      </c>
      <c r="AL48" s="142" t="str">
        <f>IF('USER FORM3'!C56=0,"",'USER FORM3'!C56)</f>
        <v/>
      </c>
      <c r="AM48" s="142" t="str">
        <f>IF('USER FORM3'!D56=0,"",'USER FORM3'!D56)</f>
        <v/>
      </c>
      <c r="AN48" s="142" t="str">
        <f>IF('USER FORM3'!E56=0,"",'USER FORM3'!E56)</f>
        <v/>
      </c>
      <c r="AO48" s="142" t="str">
        <f>IF('USER FORM3'!F56=0,"",'USER FORM3'!F56)</f>
        <v/>
      </c>
      <c r="AP48" s="227" t="str">
        <f t="shared" si="5"/>
        <v/>
      </c>
      <c r="AQ48" s="227" t="str">
        <f t="array" ref="AQ48">IF(OR(IFERROR(VLOOKUP(AA48,$B$8:$H$227,7,FALSE), "KEEP")="REMOVE",AD48&lt;&gt;"GR (Graded)"), "REMOVE", "KEEP")</f>
        <v>REMOVE</v>
      </c>
      <c r="AR48" s="228" t="str">
        <f t="array" ref="AR48">LOOKUP("zzzzz",CHOOSE({1,2},"",INDEX(AA:AA,SMALL(IF($AA$6:$AA$249&lt;&gt;"",ROW($AA$6:$AA$249)),ROWS($AR$6:AR48)))))</f>
        <v/>
      </c>
      <c r="AS48" s="227" t="str">
        <f t="array" aca="1" ref="AS48" ca="1">IF(SUM('USER FORM5'!$AS$2)&gt;=ROWS($AS$7:AS48), INDEX(COURSE_CODE, MATCH(SMALL(COUNTIF(COURSE_CODE, "&lt;"&amp;COURSE_CODE), ROW(AS48)), COUNTIF(COURSE_CODE, "&lt;"&amp;COURSE_CODE),0)),"")</f>
        <v/>
      </c>
      <c r="AT48" s="227" t="str">
        <f t="array" aca="1" ref="AT48" ca="1">LOOKUP("zzzzz",CHOOSE({1,2},"",INDEX(AS:AS,SMALL(IF($AS$6:$AS$249&lt;&gt;"",ROW($AS$6:$AS$249)),ROWS($AT$6:AT48)))))</f>
        <v/>
      </c>
      <c r="AU48" s="58" t="str">
        <f t="array" aca="1" ref="AU48" ca="1">IFERROR(INDEX($AT$7:$AT$249, MATCH(0, COUNTIF($AU$6:AU47, $AT$7:$AT$249),0)),"")</f>
        <v/>
      </c>
      <c r="AV48" s="227" t="str">
        <f t="array" aca="1" ref="AV48" ca="1">IF(AU48="","",IF(COUNTIF($AA$7:$AA$225,AU48)&gt;1, "REPEATED", ""))</f>
        <v/>
      </c>
      <c r="AW48" s="227" t="str">
        <f t="array" aca="1" ref="AW48" ca="1">IF(AU48="","",IF(IFERROR(SUMPRODUCT(($AA$7:$AA$225=AU48)*($AM$7:$AM$225=$AT$2)),0)&gt;0, "BASIS OF ADMISSIONS", ""))</f>
        <v/>
      </c>
      <c r="AX48" s="227" t="str">
        <f t="array" aca="1" ref="AX48" ca="1">IF(AU48="","", IF(IFERROR(SUMPRODUCT(($AA$226:$AO$249=AU48)*($AM$226:$AM$249=$AX$6)),0)&gt;0,"PRE-REQUISITE",""))</f>
        <v/>
      </c>
      <c r="AY48" s="227" t="str">
        <f t="array" aca="1" ref="AY48" ca="1">IF(AU48="","", IF(IFERROR(SUMPRODUCT(($AA$226:$AO$249=AU48)*($AM$226:$AM$249=$AY$6)),0)&gt;0,"RECOMMENDED",""))</f>
        <v/>
      </c>
      <c r="AZ48" s="142" t="str">
        <f t="shared" ca="1" si="6"/>
        <v/>
      </c>
      <c r="BD48" s="19">
        <v>1</v>
      </c>
      <c r="BE48" s="574"/>
      <c r="BF48" s="574"/>
      <c r="BG48" s="574"/>
      <c r="BH48" s="574"/>
      <c r="BI48" s="574"/>
      <c r="BJ48" s="574"/>
      <c r="BK48" s="574"/>
      <c r="BL48" s="574"/>
      <c r="BM48" s="574"/>
      <c r="BN48" s="574"/>
      <c r="BO48" s="574"/>
      <c r="BP48" s="574"/>
      <c r="BQ48" s="574"/>
      <c r="BR48" s="574"/>
      <c r="BS48" s="574"/>
      <c r="BT48" s="574"/>
      <c r="BU48" s="574"/>
      <c r="BV48" s="574"/>
    </row>
    <row r="49" spans="1:74" ht="56.25" customHeight="1">
      <c r="A49" s="574"/>
      <c r="B49" s="284"/>
      <c r="C49" s="739" t="str">
        <f t="shared" si="7"/>
        <v/>
      </c>
      <c r="D49" s="739" t="str">
        <f t="shared" si="8"/>
        <v/>
      </c>
      <c r="E49" s="739" t="str">
        <f t="shared" si="9"/>
        <v/>
      </c>
      <c r="F49" s="739" t="str">
        <f t="shared" si="10"/>
        <v/>
      </c>
      <c r="G49" s="740" t="str">
        <f t="shared" ca="1" si="11"/>
        <v/>
      </c>
      <c r="H49" s="281"/>
      <c r="I49" s="282"/>
      <c r="J49" s="727"/>
      <c r="K49" s="725"/>
      <c r="L49" s="725"/>
      <c r="M49" s="725"/>
      <c r="N49" s="725"/>
      <c r="O49" s="725"/>
      <c r="P49" s="725"/>
      <c r="Q49" s="725"/>
      <c r="R49" s="725"/>
      <c r="S49" s="725"/>
      <c r="T49" s="725"/>
      <c r="U49" s="725"/>
      <c r="V49" s="725"/>
      <c r="W49" s="725"/>
      <c r="X49" s="725"/>
      <c r="Y49" s="721"/>
      <c r="AA49" s="142" t="str">
        <f>IF('USER FORM3'!G57=0,"",IF(ISNUMBER('USER FORM3'!G57), "'"&amp;'USER FORM3'!G57, 'USER FORM3'!G57))</f>
        <v/>
      </c>
      <c r="AB49" s="142" t="str">
        <f>IF('USER FORM3'!H57=0,"",'USER FORM3'!H57)</f>
        <v/>
      </c>
      <c r="AC49" s="142" t="str">
        <f>IF('USER FORM3'!I57=0,"",'USER FORM3'!I57)</f>
        <v/>
      </c>
      <c r="AD49" s="142" t="str">
        <f>IF('USER FORM3'!AK57=0,"",'USER FORM3'!AK57)</f>
        <v/>
      </c>
      <c r="AE49" s="142" t="str">
        <f>IF('USER FORM3'!K57=0,"",'USER FORM3'!K57)</f>
        <v/>
      </c>
      <c r="AF49" s="142" t="str">
        <f>IF('USER FORM3'!L57=0,"",'USER FORM3'!L57)</f>
        <v/>
      </c>
      <c r="AG49" s="142" t="str">
        <f>IF('USER FORM3'!M57=0,"",'USER FORM3'!M57)</f>
        <v/>
      </c>
      <c r="AH49" s="142" t="str">
        <f>IF('USER FORM3'!N57=0,"",'USER FORM3'!N57)</f>
        <v/>
      </c>
      <c r="AI49" s="142" t="str">
        <f>IF('USER FORM3'!O57=0,"",'USER FORM3'!O57)</f>
        <v/>
      </c>
      <c r="AJ49" s="142" t="str">
        <f>IF('USER FORM3'!P57=0,"",'USER FORM3'!P57)</f>
        <v/>
      </c>
      <c r="AK49" s="142" t="str">
        <f>IF('USER FORM3'!Q57=0,"",'USER FORM3'!Q57)</f>
        <v/>
      </c>
      <c r="AL49" s="142" t="str">
        <f>IF('USER FORM3'!C57=0,"",'USER FORM3'!C57)</f>
        <v/>
      </c>
      <c r="AM49" s="142" t="str">
        <f>IF('USER FORM3'!D57=0,"",'USER FORM3'!D57)</f>
        <v/>
      </c>
      <c r="AN49" s="142" t="str">
        <f>IF('USER FORM3'!E57=0,"",'USER FORM3'!E57)</f>
        <v/>
      </c>
      <c r="AO49" s="142" t="str">
        <f>IF('USER FORM3'!F57=0,"",'USER FORM3'!F57)</f>
        <v/>
      </c>
      <c r="AP49" s="227" t="str">
        <f t="shared" si="5"/>
        <v/>
      </c>
      <c r="AQ49" s="227" t="str">
        <f t="array" ref="AQ49">IF(OR(IFERROR(VLOOKUP(AA49,$B$8:$H$227,7,FALSE), "KEEP")="REMOVE",AD49&lt;&gt;"GR (Graded)"), "REMOVE", "KEEP")</f>
        <v>REMOVE</v>
      </c>
      <c r="AR49" s="228" t="str">
        <f t="array" ref="AR49">LOOKUP("zzzzz",CHOOSE({1,2},"",INDEX(AA:AA,SMALL(IF($AA$6:$AA$249&lt;&gt;"",ROW($AA$6:$AA$249)),ROWS($AR$6:AR49)))))</f>
        <v/>
      </c>
      <c r="AS49" s="227" t="str">
        <f t="array" aca="1" ref="AS49" ca="1">IF(SUM('USER FORM5'!$AS$2)&gt;=ROWS($AS$7:AS49), INDEX(COURSE_CODE, MATCH(SMALL(COUNTIF(COURSE_CODE, "&lt;"&amp;COURSE_CODE), ROW(AS49)), COUNTIF(COURSE_CODE, "&lt;"&amp;COURSE_CODE),0)),"")</f>
        <v/>
      </c>
      <c r="AT49" s="227" t="str">
        <f t="array" aca="1" ref="AT49" ca="1">LOOKUP("zzzzz",CHOOSE({1,2},"",INDEX(AS:AS,SMALL(IF($AS$6:$AS$249&lt;&gt;"",ROW($AS$6:$AS$249)),ROWS($AT$6:AT49)))))</f>
        <v/>
      </c>
      <c r="AU49" s="58" t="str">
        <f t="array" aca="1" ref="AU49" ca="1">IFERROR(INDEX($AT$7:$AT$249, MATCH(0, COUNTIF($AU$6:AU48, $AT$7:$AT$249),0)),"")</f>
        <v/>
      </c>
      <c r="AV49" s="227" t="str">
        <f t="array" aca="1" ref="AV49" ca="1">IF(AU49="","",IF(COUNTIF($AA$7:$AA$225,AU49)&gt;1, "REPEATED", ""))</f>
        <v/>
      </c>
      <c r="AW49" s="227" t="str">
        <f t="array" aca="1" ref="AW49" ca="1">IF(AU49="","",IF(IFERROR(SUMPRODUCT(($AA$7:$AA$225=AU49)*($AM$7:$AM$225=$AT$2)),0)&gt;0, "BASIS OF ADMISSIONS", ""))</f>
        <v/>
      </c>
      <c r="AX49" s="227" t="str">
        <f t="array" aca="1" ref="AX49" ca="1">IF(AU49="","", IF(IFERROR(SUMPRODUCT(($AA$226:$AO$249=AU49)*($AM$226:$AM$249=$AX$6)),0)&gt;0,"PRE-REQUISITE",""))</f>
        <v/>
      </c>
      <c r="AY49" s="227" t="str">
        <f t="array" aca="1" ref="AY49" ca="1">IF(AU49="","", IF(IFERROR(SUMPRODUCT(($AA$226:$AO$249=AU49)*($AM$226:$AM$249=$AY$6)),0)&gt;0,"RECOMMENDED",""))</f>
        <v/>
      </c>
      <c r="AZ49" s="142" t="str">
        <f t="shared" ca="1" si="6"/>
        <v/>
      </c>
      <c r="BD49" s="19">
        <v>1</v>
      </c>
      <c r="BE49" s="574"/>
      <c r="BF49" s="574"/>
      <c r="BG49" s="574"/>
      <c r="BH49" s="574"/>
      <c r="BI49" s="574"/>
      <c r="BJ49" s="574"/>
      <c r="BK49" s="574"/>
      <c r="BL49" s="574"/>
      <c r="BM49" s="574"/>
      <c r="BN49" s="574"/>
      <c r="BO49" s="574"/>
      <c r="BP49" s="574"/>
      <c r="BQ49" s="574"/>
      <c r="BR49" s="574"/>
      <c r="BS49" s="574"/>
      <c r="BT49" s="574"/>
      <c r="BU49" s="574"/>
      <c r="BV49" s="574"/>
    </row>
    <row r="50" spans="1:74" ht="56.25" customHeight="1">
      <c r="A50" s="574"/>
      <c r="B50" s="284"/>
      <c r="C50" s="739" t="str">
        <f t="shared" si="7"/>
        <v/>
      </c>
      <c r="D50" s="739" t="str">
        <f t="shared" si="8"/>
        <v/>
      </c>
      <c r="E50" s="739" t="str">
        <f t="shared" si="9"/>
        <v/>
      </c>
      <c r="F50" s="739" t="str">
        <f t="shared" si="10"/>
        <v/>
      </c>
      <c r="G50" s="740" t="str">
        <f t="shared" ca="1" si="11"/>
        <v/>
      </c>
      <c r="H50" s="281"/>
      <c r="I50" s="282"/>
      <c r="J50" s="727"/>
      <c r="K50" s="725"/>
      <c r="L50" s="725"/>
      <c r="M50" s="725"/>
      <c r="N50" s="725"/>
      <c r="O50" s="725"/>
      <c r="P50" s="725"/>
      <c r="Q50" s="725"/>
      <c r="R50" s="725"/>
      <c r="S50" s="725"/>
      <c r="T50" s="725"/>
      <c r="U50" s="725"/>
      <c r="V50" s="725"/>
      <c r="W50" s="725"/>
      <c r="X50" s="725"/>
      <c r="Y50" s="721"/>
      <c r="AA50" s="142" t="str">
        <f>IF('USER FORM3'!G58=0,"",IF(ISNUMBER('USER FORM3'!G58), "'"&amp;'USER FORM3'!G58, 'USER FORM3'!G58))</f>
        <v/>
      </c>
      <c r="AB50" s="142" t="str">
        <f>IF('USER FORM3'!H58=0,"",'USER FORM3'!H58)</f>
        <v/>
      </c>
      <c r="AC50" s="142" t="str">
        <f>IF('USER FORM3'!I58=0,"",'USER FORM3'!I58)</f>
        <v/>
      </c>
      <c r="AD50" s="142" t="str">
        <f>IF('USER FORM3'!AK58=0,"",'USER FORM3'!AK58)</f>
        <v/>
      </c>
      <c r="AE50" s="142" t="str">
        <f>IF('USER FORM3'!K58=0,"",'USER FORM3'!K58)</f>
        <v/>
      </c>
      <c r="AF50" s="142" t="str">
        <f>IF('USER FORM3'!L58=0,"",'USER FORM3'!L58)</f>
        <v/>
      </c>
      <c r="AG50" s="142" t="str">
        <f>IF('USER FORM3'!M58=0,"",'USER FORM3'!M58)</f>
        <v/>
      </c>
      <c r="AH50" s="142" t="str">
        <f>IF('USER FORM3'!N58=0,"",'USER FORM3'!N58)</f>
        <v/>
      </c>
      <c r="AI50" s="142" t="str">
        <f>IF('USER FORM3'!O58=0,"",'USER FORM3'!O58)</f>
        <v/>
      </c>
      <c r="AJ50" s="142" t="str">
        <f>IF('USER FORM3'!P58=0,"",'USER FORM3'!P58)</f>
        <v/>
      </c>
      <c r="AK50" s="142" t="str">
        <f>IF('USER FORM3'!Q58=0,"",'USER FORM3'!Q58)</f>
        <v/>
      </c>
      <c r="AL50" s="142" t="str">
        <f>IF('USER FORM3'!C58=0,"",'USER FORM3'!C58)</f>
        <v/>
      </c>
      <c r="AM50" s="142" t="str">
        <f>IF('USER FORM3'!D58=0,"",'USER FORM3'!D58)</f>
        <v/>
      </c>
      <c r="AN50" s="142" t="str">
        <f>IF('USER FORM3'!E58=0,"",'USER FORM3'!E58)</f>
        <v/>
      </c>
      <c r="AO50" s="142" t="str">
        <f>IF('USER FORM3'!F58=0,"",'USER FORM3'!F58)</f>
        <v/>
      </c>
      <c r="AP50" s="227" t="str">
        <f t="shared" si="5"/>
        <v/>
      </c>
      <c r="AQ50" s="227" t="str">
        <f t="array" ref="AQ50">IF(OR(IFERROR(VLOOKUP(AA50,$B$8:$H$227,7,FALSE), "KEEP")="REMOVE",AD50&lt;&gt;"GR (Graded)"), "REMOVE", "KEEP")</f>
        <v>REMOVE</v>
      </c>
      <c r="AR50" s="228" t="str">
        <f t="array" ref="AR50">LOOKUP("zzzzz",CHOOSE({1,2},"",INDEX(AA:AA,SMALL(IF($AA$6:$AA$249&lt;&gt;"",ROW($AA$6:$AA$249)),ROWS($AR$6:AR50)))))</f>
        <v/>
      </c>
      <c r="AS50" s="227" t="str">
        <f t="array" aca="1" ref="AS50" ca="1">IF(SUM('USER FORM5'!$AS$2)&gt;=ROWS($AS$7:AS50), INDEX(COURSE_CODE, MATCH(SMALL(COUNTIF(COURSE_CODE, "&lt;"&amp;COURSE_CODE), ROW(AS50)), COUNTIF(COURSE_CODE, "&lt;"&amp;COURSE_CODE),0)),"")</f>
        <v/>
      </c>
      <c r="AT50" s="227" t="str">
        <f t="array" aca="1" ref="AT50" ca="1">LOOKUP("zzzzz",CHOOSE({1,2},"",INDEX(AS:AS,SMALL(IF($AS$6:$AS$249&lt;&gt;"",ROW($AS$6:$AS$249)),ROWS($AT$6:AT50)))))</f>
        <v/>
      </c>
      <c r="AU50" s="58" t="str">
        <f t="array" aca="1" ref="AU50" ca="1">IFERROR(INDEX($AT$7:$AT$249, MATCH(0, COUNTIF($AU$6:AU49, $AT$7:$AT$249),0)),"")</f>
        <v/>
      </c>
      <c r="AV50" s="227" t="str">
        <f t="array" aca="1" ref="AV50" ca="1">IF(AU50="","",IF(COUNTIF($AA$7:$AA$225,AU50)&gt;1, "REPEATED", ""))</f>
        <v/>
      </c>
      <c r="AW50" s="227" t="str">
        <f t="array" aca="1" ref="AW50" ca="1">IF(AU50="","",IF(IFERROR(SUMPRODUCT(($AA$7:$AA$225=AU50)*($AM$7:$AM$225=$AT$2)),0)&gt;0, "BASIS OF ADMISSIONS", ""))</f>
        <v/>
      </c>
      <c r="AX50" s="227" t="str">
        <f t="array" aca="1" ref="AX50" ca="1">IF(AU50="","", IF(IFERROR(SUMPRODUCT(($AA$226:$AO$249=AU50)*($AM$226:$AM$249=$AX$6)),0)&gt;0,"PRE-REQUISITE",""))</f>
        <v/>
      </c>
      <c r="AY50" s="227" t="str">
        <f t="array" aca="1" ref="AY50" ca="1">IF(AU50="","", IF(IFERROR(SUMPRODUCT(($AA$226:$AO$249=AU50)*($AM$226:$AM$249=$AY$6)),0)&gt;0,"RECOMMENDED",""))</f>
        <v/>
      </c>
      <c r="AZ50" s="142" t="str">
        <f t="shared" ca="1" si="6"/>
        <v/>
      </c>
      <c r="BD50" s="19">
        <v>1</v>
      </c>
      <c r="BE50" s="574"/>
      <c r="BF50" s="574"/>
      <c r="BG50" s="574"/>
      <c r="BH50" s="574"/>
      <c r="BI50" s="574"/>
      <c r="BJ50" s="574"/>
      <c r="BK50" s="574"/>
      <c r="BL50" s="574"/>
      <c r="BM50" s="574"/>
      <c r="BN50" s="574"/>
      <c r="BO50" s="574"/>
      <c r="BP50" s="574"/>
      <c r="BQ50" s="574"/>
      <c r="BR50" s="574"/>
      <c r="BS50" s="574"/>
      <c r="BT50" s="574"/>
      <c r="BU50" s="574"/>
      <c r="BV50" s="574"/>
    </row>
    <row r="51" spans="1:74" ht="56.25" customHeight="1">
      <c r="A51" s="574"/>
      <c r="B51" s="284"/>
      <c r="C51" s="739" t="str">
        <f t="shared" si="7"/>
        <v/>
      </c>
      <c r="D51" s="739" t="str">
        <f t="shared" si="8"/>
        <v/>
      </c>
      <c r="E51" s="739" t="str">
        <f t="shared" si="9"/>
        <v/>
      </c>
      <c r="F51" s="739" t="str">
        <f t="shared" si="10"/>
        <v/>
      </c>
      <c r="G51" s="740" t="str">
        <f t="shared" ca="1" si="11"/>
        <v/>
      </c>
      <c r="H51" s="281"/>
      <c r="I51" s="282"/>
      <c r="J51" s="727"/>
      <c r="K51" s="725"/>
      <c r="L51" s="725"/>
      <c r="M51" s="725"/>
      <c r="N51" s="725"/>
      <c r="O51" s="725"/>
      <c r="P51" s="725"/>
      <c r="Q51" s="725"/>
      <c r="R51" s="725"/>
      <c r="S51" s="725"/>
      <c r="T51" s="725"/>
      <c r="U51" s="725"/>
      <c r="V51" s="725"/>
      <c r="W51" s="725"/>
      <c r="X51" s="725"/>
      <c r="Y51" s="721"/>
      <c r="AA51" s="142" t="str">
        <f>IF('USER FORM3'!G59=0,"",IF(ISNUMBER('USER FORM3'!G59), "'"&amp;'USER FORM3'!G59, 'USER FORM3'!G59))</f>
        <v/>
      </c>
      <c r="AB51" s="142" t="str">
        <f>IF('USER FORM3'!H59=0,"",'USER FORM3'!H59)</f>
        <v/>
      </c>
      <c r="AC51" s="142" t="str">
        <f>IF('USER FORM3'!I59=0,"",'USER FORM3'!I59)</f>
        <v/>
      </c>
      <c r="AD51" s="142" t="str">
        <f>IF('USER FORM3'!AK59=0,"",'USER FORM3'!AK59)</f>
        <v/>
      </c>
      <c r="AE51" s="142" t="str">
        <f>IF('USER FORM3'!K59=0,"",'USER FORM3'!K59)</f>
        <v/>
      </c>
      <c r="AF51" s="142" t="str">
        <f>IF('USER FORM3'!L59=0,"",'USER FORM3'!L59)</f>
        <v/>
      </c>
      <c r="AG51" s="142" t="str">
        <f>IF('USER FORM3'!M59=0,"",'USER FORM3'!M59)</f>
        <v/>
      </c>
      <c r="AH51" s="142" t="str">
        <f>IF('USER FORM3'!N59=0,"",'USER FORM3'!N59)</f>
        <v/>
      </c>
      <c r="AI51" s="142" t="str">
        <f>IF('USER FORM3'!O59=0,"",'USER FORM3'!O59)</f>
        <v/>
      </c>
      <c r="AJ51" s="142" t="str">
        <f>IF('USER FORM3'!P59=0,"",'USER FORM3'!P59)</f>
        <v/>
      </c>
      <c r="AK51" s="142" t="str">
        <f>IF('USER FORM3'!Q59=0,"",'USER FORM3'!Q59)</f>
        <v/>
      </c>
      <c r="AL51" s="142" t="str">
        <f>IF('USER FORM3'!C59=0,"",'USER FORM3'!C59)</f>
        <v/>
      </c>
      <c r="AM51" s="142" t="str">
        <f>IF('USER FORM3'!D59=0,"",'USER FORM3'!D59)</f>
        <v/>
      </c>
      <c r="AN51" s="142" t="str">
        <f>IF('USER FORM3'!E59=0,"",'USER FORM3'!E59)</f>
        <v/>
      </c>
      <c r="AO51" s="142" t="str">
        <f>IF('USER FORM3'!F59=0,"",'USER FORM3'!F59)</f>
        <v/>
      </c>
      <c r="AP51" s="227" t="str">
        <f t="shared" si="5"/>
        <v/>
      </c>
      <c r="AQ51" s="227" t="str">
        <f t="array" ref="AQ51">IF(OR(IFERROR(VLOOKUP(AA51,$B$8:$H$227,7,FALSE), "KEEP")="REMOVE",AD51&lt;&gt;"GR (Graded)"), "REMOVE", "KEEP")</f>
        <v>REMOVE</v>
      </c>
      <c r="AR51" s="228" t="str">
        <f t="array" ref="AR51">LOOKUP("zzzzz",CHOOSE({1,2},"",INDEX(AA:AA,SMALL(IF($AA$6:$AA$249&lt;&gt;"",ROW($AA$6:$AA$249)),ROWS($AR$6:AR51)))))</f>
        <v/>
      </c>
      <c r="AS51" s="227" t="str">
        <f t="array" aca="1" ref="AS51" ca="1">IF(SUM('USER FORM5'!$AS$2)&gt;=ROWS($AS$7:AS51), INDEX(COURSE_CODE, MATCH(SMALL(COUNTIF(COURSE_CODE, "&lt;"&amp;COURSE_CODE), ROW(AS51)), COUNTIF(COURSE_CODE, "&lt;"&amp;COURSE_CODE),0)),"")</f>
        <v/>
      </c>
      <c r="AT51" s="227" t="str">
        <f t="array" aca="1" ref="AT51" ca="1">LOOKUP("zzzzz",CHOOSE({1,2},"",INDEX(AS:AS,SMALL(IF($AS$6:$AS$249&lt;&gt;"",ROW($AS$6:$AS$249)),ROWS($AT$6:AT51)))))</f>
        <v/>
      </c>
      <c r="AU51" s="58" t="str">
        <f t="array" aca="1" ref="AU51" ca="1">IFERROR(INDEX($AT$7:$AT$249, MATCH(0, COUNTIF($AU$6:AU50, $AT$7:$AT$249),0)),"")</f>
        <v/>
      </c>
      <c r="AV51" s="227" t="str">
        <f t="array" aca="1" ref="AV51" ca="1">IF(AU51="","",IF(COUNTIF($AA$7:$AA$225,AU51)&gt;1, "REPEATED", ""))</f>
        <v/>
      </c>
      <c r="AW51" s="227" t="str">
        <f t="array" aca="1" ref="AW51" ca="1">IF(AU51="","",IF(IFERROR(SUMPRODUCT(($AA$7:$AA$225=AU51)*($AM$7:$AM$225=$AT$2)),0)&gt;0, "BASIS OF ADMISSIONS", ""))</f>
        <v/>
      </c>
      <c r="AX51" s="227" t="str">
        <f t="array" aca="1" ref="AX51" ca="1">IF(AU51="","", IF(IFERROR(SUMPRODUCT(($AA$226:$AO$249=AU51)*($AM$226:$AM$249=$AX$6)),0)&gt;0,"PRE-REQUISITE",""))</f>
        <v/>
      </c>
      <c r="AY51" s="227" t="str">
        <f t="array" aca="1" ref="AY51" ca="1">IF(AU51="","", IF(IFERROR(SUMPRODUCT(($AA$226:$AO$249=AU51)*($AM$226:$AM$249=$AY$6)),0)&gt;0,"RECOMMENDED",""))</f>
        <v/>
      </c>
      <c r="AZ51" s="142" t="str">
        <f t="shared" ca="1" si="6"/>
        <v/>
      </c>
      <c r="BD51" s="19">
        <v>1</v>
      </c>
      <c r="BE51" s="574"/>
      <c r="BF51" s="574"/>
      <c r="BG51" s="574"/>
      <c r="BH51" s="574"/>
      <c r="BI51" s="574"/>
      <c r="BJ51" s="574"/>
      <c r="BK51" s="574"/>
      <c r="BL51" s="574"/>
      <c r="BM51" s="574"/>
      <c r="BN51" s="574"/>
      <c r="BO51" s="574"/>
      <c r="BP51" s="574"/>
      <c r="BQ51" s="574"/>
      <c r="BR51" s="574"/>
      <c r="BS51" s="574"/>
      <c r="BT51" s="574"/>
      <c r="BU51" s="574"/>
      <c r="BV51" s="574"/>
    </row>
    <row r="52" spans="1:74" ht="56.25" customHeight="1">
      <c r="A52" s="574"/>
      <c r="B52" s="284"/>
      <c r="C52" s="739" t="str">
        <f t="shared" si="7"/>
        <v/>
      </c>
      <c r="D52" s="739" t="str">
        <f t="shared" si="8"/>
        <v/>
      </c>
      <c r="E52" s="739" t="str">
        <f t="shared" si="9"/>
        <v/>
      </c>
      <c r="F52" s="739" t="str">
        <f t="shared" si="10"/>
        <v/>
      </c>
      <c r="G52" s="740" t="str">
        <f t="shared" ca="1" si="11"/>
        <v/>
      </c>
      <c r="H52" s="281"/>
      <c r="I52" s="282"/>
      <c r="J52" s="727"/>
      <c r="K52" s="725"/>
      <c r="L52" s="725"/>
      <c r="M52" s="725"/>
      <c r="N52" s="725"/>
      <c r="O52" s="725"/>
      <c r="P52" s="725"/>
      <c r="Q52" s="725"/>
      <c r="R52" s="725"/>
      <c r="S52" s="725"/>
      <c r="T52" s="725"/>
      <c r="U52" s="725"/>
      <c r="V52" s="725"/>
      <c r="W52" s="725"/>
      <c r="X52" s="725"/>
      <c r="Y52" s="721"/>
      <c r="AA52" s="142" t="str">
        <f>IF('USER FORM3'!G60=0,"",IF(ISNUMBER('USER FORM3'!G60), "'"&amp;'USER FORM3'!G60, 'USER FORM3'!G60))</f>
        <v/>
      </c>
      <c r="AB52" s="142" t="str">
        <f>IF('USER FORM3'!H60=0,"",'USER FORM3'!H60)</f>
        <v/>
      </c>
      <c r="AC52" s="142" t="str">
        <f>IF('USER FORM3'!I60=0,"",'USER FORM3'!I60)</f>
        <v/>
      </c>
      <c r="AD52" s="142" t="str">
        <f>IF('USER FORM3'!AK60=0,"",'USER FORM3'!AK60)</f>
        <v/>
      </c>
      <c r="AE52" s="142" t="str">
        <f>IF('USER FORM3'!K60=0,"",'USER FORM3'!K60)</f>
        <v/>
      </c>
      <c r="AF52" s="142" t="str">
        <f>IF('USER FORM3'!L60=0,"",'USER FORM3'!L60)</f>
        <v/>
      </c>
      <c r="AG52" s="142" t="str">
        <f>IF('USER FORM3'!M60=0,"",'USER FORM3'!M60)</f>
        <v/>
      </c>
      <c r="AH52" s="142" t="str">
        <f>IF('USER FORM3'!N60=0,"",'USER FORM3'!N60)</f>
        <v/>
      </c>
      <c r="AI52" s="142" t="str">
        <f>IF('USER FORM3'!O60=0,"",'USER FORM3'!O60)</f>
        <v/>
      </c>
      <c r="AJ52" s="142" t="str">
        <f>IF('USER FORM3'!P60=0,"",'USER FORM3'!P60)</f>
        <v/>
      </c>
      <c r="AK52" s="142" t="str">
        <f>IF('USER FORM3'!Q60=0,"",'USER FORM3'!Q60)</f>
        <v/>
      </c>
      <c r="AL52" s="142" t="str">
        <f>IF('USER FORM3'!C60=0,"",'USER FORM3'!C60)</f>
        <v/>
      </c>
      <c r="AM52" s="142" t="str">
        <f>IF('USER FORM3'!D60=0,"",'USER FORM3'!D60)</f>
        <v/>
      </c>
      <c r="AN52" s="142" t="str">
        <f>IF('USER FORM3'!E60=0,"",'USER FORM3'!E60)</f>
        <v/>
      </c>
      <c r="AO52" s="142" t="str">
        <f>IF('USER FORM3'!F60=0,"",'USER FORM3'!F60)</f>
        <v/>
      </c>
      <c r="AP52" s="227" t="str">
        <f t="shared" si="5"/>
        <v/>
      </c>
      <c r="AQ52" s="227" t="str">
        <f t="array" ref="AQ52">IF(OR(IFERROR(VLOOKUP(AA52,$B$8:$H$227,7,FALSE), "KEEP")="REMOVE",AD52&lt;&gt;"GR (Graded)"), "REMOVE", "KEEP")</f>
        <v>REMOVE</v>
      </c>
      <c r="AR52" s="228" t="str">
        <f t="array" ref="AR52">LOOKUP("zzzzz",CHOOSE({1,2},"",INDEX(AA:AA,SMALL(IF($AA$6:$AA$249&lt;&gt;"",ROW($AA$6:$AA$249)),ROWS($AR$6:AR52)))))</f>
        <v/>
      </c>
      <c r="AS52" s="227" t="str">
        <f t="array" aca="1" ref="AS52" ca="1">IF(SUM('USER FORM5'!$AS$2)&gt;=ROWS($AS$7:AS52), INDEX(COURSE_CODE, MATCH(SMALL(COUNTIF(COURSE_CODE, "&lt;"&amp;COURSE_CODE), ROW(AS52)), COUNTIF(COURSE_CODE, "&lt;"&amp;COURSE_CODE),0)),"")</f>
        <v/>
      </c>
      <c r="AT52" s="227" t="str">
        <f t="array" aca="1" ref="AT52" ca="1">LOOKUP("zzzzz",CHOOSE({1,2},"",INDEX(AS:AS,SMALL(IF($AS$6:$AS$249&lt;&gt;"",ROW($AS$6:$AS$249)),ROWS($AT$6:AT52)))))</f>
        <v/>
      </c>
      <c r="AU52" s="58" t="str">
        <f t="array" aca="1" ref="AU52" ca="1">IFERROR(INDEX($AT$7:$AT$249, MATCH(0, COUNTIF($AU$6:AU51, $AT$7:$AT$249),0)),"")</f>
        <v/>
      </c>
      <c r="AV52" s="227" t="str">
        <f t="array" aca="1" ref="AV52" ca="1">IF(AU52="","",IF(COUNTIF($AA$7:$AA$225,AU52)&gt;1, "REPEATED", ""))</f>
        <v/>
      </c>
      <c r="AW52" s="227" t="str">
        <f t="array" aca="1" ref="AW52" ca="1">IF(AU52="","",IF(IFERROR(SUMPRODUCT(($AA$7:$AA$225=AU52)*($AM$7:$AM$225=$AT$2)),0)&gt;0, "BASIS OF ADMISSIONS", ""))</f>
        <v/>
      </c>
      <c r="AX52" s="227" t="str">
        <f t="array" aca="1" ref="AX52" ca="1">IF(AU52="","", IF(IFERROR(SUMPRODUCT(($AA$226:$AO$249=AU52)*($AM$226:$AM$249=$AX$6)),0)&gt;0,"PRE-REQUISITE",""))</f>
        <v/>
      </c>
      <c r="AY52" s="227" t="str">
        <f t="array" aca="1" ref="AY52" ca="1">IF(AU52="","", IF(IFERROR(SUMPRODUCT(($AA$226:$AO$249=AU52)*($AM$226:$AM$249=$AY$6)),0)&gt;0,"RECOMMENDED",""))</f>
        <v/>
      </c>
      <c r="AZ52" s="142" t="str">
        <f t="shared" ca="1" si="6"/>
        <v/>
      </c>
      <c r="BD52" s="19">
        <v>1</v>
      </c>
      <c r="BE52" s="574"/>
      <c r="BF52" s="574"/>
      <c r="BG52" s="574"/>
      <c r="BH52" s="574"/>
      <c r="BI52" s="574"/>
      <c r="BJ52" s="574"/>
      <c r="BK52" s="574"/>
      <c r="BL52" s="574"/>
      <c r="BM52" s="574"/>
      <c r="BN52" s="574"/>
      <c r="BO52" s="574"/>
      <c r="BP52" s="574"/>
      <c r="BQ52" s="574"/>
      <c r="BR52" s="574"/>
      <c r="BS52" s="574"/>
      <c r="BT52" s="574"/>
      <c r="BU52" s="574"/>
      <c r="BV52" s="574"/>
    </row>
    <row r="53" spans="1:74" ht="56.25" customHeight="1">
      <c r="A53" s="574"/>
      <c r="B53" s="284"/>
      <c r="C53" s="739" t="str">
        <f t="shared" si="7"/>
        <v/>
      </c>
      <c r="D53" s="739" t="str">
        <f t="shared" si="8"/>
        <v/>
      </c>
      <c r="E53" s="739" t="str">
        <f t="shared" si="9"/>
        <v/>
      </c>
      <c r="F53" s="739" t="str">
        <f t="shared" si="10"/>
        <v/>
      </c>
      <c r="G53" s="740" t="str">
        <f t="shared" ca="1" si="11"/>
        <v/>
      </c>
      <c r="H53" s="281"/>
      <c r="I53" s="282"/>
      <c r="J53" s="727"/>
      <c r="K53" s="725"/>
      <c r="L53" s="725"/>
      <c r="M53" s="725"/>
      <c r="N53" s="725"/>
      <c r="O53" s="725"/>
      <c r="P53" s="725"/>
      <c r="Q53" s="725"/>
      <c r="R53" s="725"/>
      <c r="S53" s="725"/>
      <c r="T53" s="725"/>
      <c r="U53" s="725"/>
      <c r="V53" s="725"/>
      <c r="W53" s="725"/>
      <c r="X53" s="725"/>
      <c r="Y53" s="721"/>
      <c r="AA53" s="142" t="str">
        <f>IF('USER FORM3'!G61=0,"",IF(ISNUMBER('USER FORM3'!G61), "'"&amp;'USER FORM3'!G61, 'USER FORM3'!G61))</f>
        <v/>
      </c>
      <c r="AB53" s="142" t="str">
        <f>IF('USER FORM3'!H61=0,"",'USER FORM3'!H61)</f>
        <v/>
      </c>
      <c r="AC53" s="142" t="str">
        <f>IF('USER FORM3'!I61=0,"",'USER FORM3'!I61)</f>
        <v/>
      </c>
      <c r="AD53" s="142" t="str">
        <f>IF('USER FORM3'!AK61=0,"",'USER FORM3'!AK61)</f>
        <v/>
      </c>
      <c r="AE53" s="142" t="str">
        <f>IF('USER FORM3'!K61=0,"",'USER FORM3'!K61)</f>
        <v/>
      </c>
      <c r="AF53" s="142" t="str">
        <f>IF('USER FORM3'!L61=0,"",'USER FORM3'!L61)</f>
        <v/>
      </c>
      <c r="AG53" s="142" t="str">
        <f>IF('USER FORM3'!M61=0,"",'USER FORM3'!M61)</f>
        <v/>
      </c>
      <c r="AH53" s="142" t="str">
        <f>IF('USER FORM3'!N61=0,"",'USER FORM3'!N61)</f>
        <v/>
      </c>
      <c r="AI53" s="142" t="str">
        <f>IF('USER FORM3'!O61=0,"",'USER FORM3'!O61)</f>
        <v/>
      </c>
      <c r="AJ53" s="142" t="str">
        <f>IF('USER FORM3'!P61=0,"",'USER FORM3'!P61)</f>
        <v/>
      </c>
      <c r="AK53" s="142" t="str">
        <f>IF('USER FORM3'!Q61=0,"",'USER FORM3'!Q61)</f>
        <v/>
      </c>
      <c r="AL53" s="142" t="str">
        <f>IF('USER FORM3'!C61=0,"",'USER FORM3'!C61)</f>
        <v/>
      </c>
      <c r="AM53" s="142" t="str">
        <f>IF('USER FORM3'!D61=0,"",'USER FORM3'!D61)</f>
        <v/>
      </c>
      <c r="AN53" s="142" t="str">
        <f>IF('USER FORM3'!E61=0,"",'USER FORM3'!E61)</f>
        <v/>
      </c>
      <c r="AO53" s="142" t="str">
        <f>IF('USER FORM3'!F61=0,"",'USER FORM3'!F61)</f>
        <v/>
      </c>
      <c r="AP53" s="227" t="str">
        <f t="shared" si="5"/>
        <v/>
      </c>
      <c r="AQ53" s="227" t="str">
        <f t="array" ref="AQ53">IF(OR(IFERROR(VLOOKUP(AA53,$B$8:$H$227,7,FALSE), "KEEP")="REMOVE",AD53&lt;&gt;"GR (Graded)"), "REMOVE", "KEEP")</f>
        <v>REMOVE</v>
      </c>
      <c r="AR53" s="228" t="str">
        <f t="array" ref="AR53">LOOKUP("zzzzz",CHOOSE({1,2},"",INDEX(AA:AA,SMALL(IF($AA$6:$AA$249&lt;&gt;"",ROW($AA$6:$AA$249)),ROWS($AR$6:AR53)))))</f>
        <v/>
      </c>
      <c r="AS53" s="227" t="str">
        <f t="array" aca="1" ref="AS53" ca="1">IF(SUM('USER FORM5'!$AS$2)&gt;=ROWS($AS$7:AS53), INDEX(COURSE_CODE, MATCH(SMALL(COUNTIF(COURSE_CODE, "&lt;"&amp;COURSE_CODE), ROW(AS53)), COUNTIF(COURSE_CODE, "&lt;"&amp;COURSE_CODE),0)),"")</f>
        <v/>
      </c>
      <c r="AT53" s="227" t="str">
        <f t="array" aca="1" ref="AT53" ca="1">LOOKUP("zzzzz",CHOOSE({1,2},"",INDEX(AS:AS,SMALL(IF($AS$6:$AS$249&lt;&gt;"",ROW($AS$6:$AS$249)),ROWS($AT$6:AT53)))))</f>
        <v/>
      </c>
      <c r="AU53" s="58" t="str">
        <f t="array" aca="1" ref="AU53" ca="1">IFERROR(INDEX($AT$7:$AT$249, MATCH(0, COUNTIF($AU$6:AU52, $AT$7:$AT$249),0)),"")</f>
        <v/>
      </c>
      <c r="AV53" s="227" t="str">
        <f t="array" aca="1" ref="AV53" ca="1">IF(AU53="","",IF(COUNTIF($AA$7:$AA$225,AU53)&gt;1, "REPEATED", ""))</f>
        <v/>
      </c>
      <c r="AW53" s="227" t="str">
        <f t="array" aca="1" ref="AW53" ca="1">IF(AU53="","",IF(IFERROR(SUMPRODUCT(($AA$7:$AA$225=AU53)*($AM$7:$AM$225=$AT$2)),0)&gt;0, "BASIS OF ADMISSIONS", ""))</f>
        <v/>
      </c>
      <c r="AX53" s="227" t="str">
        <f t="array" aca="1" ref="AX53" ca="1">IF(AU53="","", IF(IFERROR(SUMPRODUCT(($AA$226:$AO$249=AU53)*($AM$226:$AM$249=$AX$6)),0)&gt;0,"PRE-REQUISITE",""))</f>
        <v/>
      </c>
      <c r="AY53" s="227" t="str">
        <f t="array" aca="1" ref="AY53" ca="1">IF(AU53="","", IF(IFERROR(SUMPRODUCT(($AA$226:$AO$249=AU53)*($AM$226:$AM$249=$AY$6)),0)&gt;0,"RECOMMENDED",""))</f>
        <v/>
      </c>
      <c r="AZ53" s="142" t="str">
        <f t="shared" ca="1" si="6"/>
        <v/>
      </c>
      <c r="BD53" s="19">
        <v>1</v>
      </c>
      <c r="BE53" s="574"/>
      <c r="BF53" s="574"/>
      <c r="BG53" s="574"/>
      <c r="BH53" s="574"/>
      <c r="BI53" s="574"/>
      <c r="BJ53" s="574"/>
      <c r="BK53" s="574"/>
      <c r="BL53" s="574"/>
      <c r="BM53" s="574"/>
      <c r="BN53" s="574"/>
      <c r="BO53" s="574"/>
      <c r="BP53" s="574"/>
      <c r="BQ53" s="574"/>
      <c r="BR53" s="574"/>
      <c r="BS53" s="574"/>
      <c r="BT53" s="574"/>
      <c r="BU53" s="574"/>
      <c r="BV53" s="574"/>
    </row>
    <row r="54" spans="1:74" ht="56.25" customHeight="1">
      <c r="A54" s="574"/>
      <c r="B54" s="284"/>
      <c r="C54" s="739" t="str">
        <f t="shared" si="7"/>
        <v/>
      </c>
      <c r="D54" s="739" t="str">
        <f t="shared" si="8"/>
        <v/>
      </c>
      <c r="E54" s="739" t="str">
        <f t="shared" si="9"/>
        <v/>
      </c>
      <c r="F54" s="739" t="str">
        <f t="shared" si="10"/>
        <v/>
      </c>
      <c r="G54" s="740" t="str">
        <f t="shared" ca="1" si="11"/>
        <v/>
      </c>
      <c r="H54" s="281"/>
      <c r="I54" s="282"/>
      <c r="J54" s="727"/>
      <c r="K54" s="725"/>
      <c r="L54" s="725"/>
      <c r="M54" s="725"/>
      <c r="N54" s="725"/>
      <c r="O54" s="725"/>
      <c r="P54" s="725"/>
      <c r="Q54" s="725"/>
      <c r="R54" s="725"/>
      <c r="S54" s="725"/>
      <c r="T54" s="725"/>
      <c r="U54" s="725"/>
      <c r="V54" s="725"/>
      <c r="W54" s="725"/>
      <c r="X54" s="725"/>
      <c r="Y54" s="721"/>
      <c r="AA54" s="142" t="str">
        <f>IF('USER FORM3'!G62=0,"",IF(ISNUMBER('USER FORM3'!G62), "'"&amp;'USER FORM3'!G62, 'USER FORM3'!G62))</f>
        <v/>
      </c>
      <c r="AB54" s="142" t="str">
        <f>IF('USER FORM3'!H62=0,"",'USER FORM3'!H62)</f>
        <v/>
      </c>
      <c r="AC54" s="142" t="str">
        <f>IF('USER FORM3'!I62=0,"",'USER FORM3'!I62)</f>
        <v/>
      </c>
      <c r="AD54" s="142" t="str">
        <f>IF('USER FORM3'!AK62=0,"",'USER FORM3'!AK62)</f>
        <v/>
      </c>
      <c r="AE54" s="142" t="str">
        <f>IF('USER FORM3'!K62=0,"",'USER FORM3'!K62)</f>
        <v/>
      </c>
      <c r="AF54" s="142" t="str">
        <f>IF('USER FORM3'!L62=0,"",'USER FORM3'!L62)</f>
        <v/>
      </c>
      <c r="AG54" s="142" t="str">
        <f>IF('USER FORM3'!M62=0,"",'USER FORM3'!M62)</f>
        <v/>
      </c>
      <c r="AH54" s="142" t="str">
        <f>IF('USER FORM3'!N62=0,"",'USER FORM3'!N62)</f>
        <v/>
      </c>
      <c r="AI54" s="142" t="str">
        <f>IF('USER FORM3'!O62=0,"",'USER FORM3'!O62)</f>
        <v/>
      </c>
      <c r="AJ54" s="142" t="str">
        <f>IF('USER FORM3'!P62=0,"",'USER FORM3'!P62)</f>
        <v/>
      </c>
      <c r="AK54" s="142" t="str">
        <f>IF('USER FORM3'!Q62=0,"",'USER FORM3'!Q62)</f>
        <v/>
      </c>
      <c r="AL54" s="142" t="str">
        <f>IF('USER FORM3'!C62=0,"",'USER FORM3'!C62)</f>
        <v/>
      </c>
      <c r="AM54" s="142" t="str">
        <f>IF('USER FORM3'!D62=0,"",'USER FORM3'!D62)</f>
        <v/>
      </c>
      <c r="AN54" s="142" t="str">
        <f>IF('USER FORM3'!E62=0,"",'USER FORM3'!E62)</f>
        <v/>
      </c>
      <c r="AO54" s="142" t="str">
        <f>IF('USER FORM3'!F62=0,"",'USER FORM3'!F62)</f>
        <v/>
      </c>
      <c r="AP54" s="227" t="str">
        <f t="shared" si="5"/>
        <v/>
      </c>
      <c r="AQ54" s="227" t="str">
        <f t="array" ref="AQ54">IF(OR(IFERROR(VLOOKUP(AA54,$B$8:$H$227,7,FALSE), "KEEP")="REMOVE",AD54&lt;&gt;"GR (Graded)"), "REMOVE", "KEEP")</f>
        <v>REMOVE</v>
      </c>
      <c r="AR54" s="228" t="str">
        <f t="array" ref="AR54">LOOKUP("zzzzz",CHOOSE({1,2},"",INDEX(AA:AA,SMALL(IF($AA$6:$AA$249&lt;&gt;"",ROW($AA$6:$AA$249)),ROWS($AR$6:AR54)))))</f>
        <v/>
      </c>
      <c r="AS54" s="227" t="str">
        <f t="array" aca="1" ref="AS54" ca="1">IF(SUM('USER FORM5'!$AS$2)&gt;=ROWS($AS$7:AS54), INDEX(COURSE_CODE, MATCH(SMALL(COUNTIF(COURSE_CODE, "&lt;"&amp;COURSE_CODE), ROW(AS54)), COUNTIF(COURSE_CODE, "&lt;"&amp;COURSE_CODE),0)),"")</f>
        <v/>
      </c>
      <c r="AT54" s="227" t="str">
        <f t="array" aca="1" ref="AT54" ca="1">LOOKUP("zzzzz",CHOOSE({1,2},"",INDEX(AS:AS,SMALL(IF($AS$6:$AS$249&lt;&gt;"",ROW($AS$6:$AS$249)),ROWS($AT$6:AT54)))))</f>
        <v/>
      </c>
      <c r="AU54" s="58" t="str">
        <f t="array" aca="1" ref="AU54" ca="1">IFERROR(INDEX($AT$7:$AT$249, MATCH(0, COUNTIF($AU$6:AU53, $AT$7:$AT$249),0)),"")</f>
        <v/>
      </c>
      <c r="AV54" s="227" t="str">
        <f t="array" aca="1" ref="AV54" ca="1">IF(AU54="","",IF(COUNTIF($AA$7:$AA$225,AU54)&gt;1, "REPEATED", ""))</f>
        <v/>
      </c>
      <c r="AW54" s="227" t="str">
        <f t="array" aca="1" ref="AW54" ca="1">IF(AU54="","",IF(IFERROR(SUMPRODUCT(($AA$7:$AA$225=AU54)*($AM$7:$AM$225=$AT$2)),0)&gt;0, "BASIS OF ADMISSIONS", ""))</f>
        <v/>
      </c>
      <c r="AX54" s="227" t="str">
        <f t="array" aca="1" ref="AX54" ca="1">IF(AU54="","", IF(IFERROR(SUMPRODUCT(($AA$226:$AO$249=AU54)*($AM$226:$AM$249=$AX$6)),0)&gt;0,"PRE-REQUISITE",""))</f>
        <v/>
      </c>
      <c r="AY54" s="227" t="str">
        <f t="array" aca="1" ref="AY54" ca="1">IF(AU54="","", IF(IFERROR(SUMPRODUCT(($AA$226:$AO$249=AU54)*($AM$226:$AM$249=$AY$6)),0)&gt;0,"RECOMMENDED",""))</f>
        <v/>
      </c>
      <c r="AZ54" s="142" t="str">
        <f t="shared" ca="1" si="6"/>
        <v/>
      </c>
      <c r="BD54" s="19">
        <v>1</v>
      </c>
      <c r="BE54" s="574"/>
      <c r="BF54" s="574"/>
      <c r="BG54" s="574"/>
      <c r="BH54" s="574"/>
      <c r="BI54" s="574"/>
      <c r="BJ54" s="574"/>
      <c r="BK54" s="574"/>
      <c r="BL54" s="574"/>
      <c r="BM54" s="574"/>
      <c r="BN54" s="574"/>
      <c r="BO54" s="574"/>
      <c r="BP54" s="574"/>
      <c r="BQ54" s="574"/>
      <c r="BR54" s="574"/>
      <c r="BS54" s="574"/>
      <c r="BT54" s="574"/>
      <c r="BU54" s="574"/>
      <c r="BV54" s="574"/>
    </row>
    <row r="55" spans="1:74" ht="56.25" customHeight="1">
      <c r="A55" s="574"/>
      <c r="B55" s="284"/>
      <c r="C55" s="739" t="str">
        <f t="shared" si="7"/>
        <v/>
      </c>
      <c r="D55" s="739" t="str">
        <f t="shared" si="8"/>
        <v/>
      </c>
      <c r="E55" s="739" t="str">
        <f t="shared" si="9"/>
        <v/>
      </c>
      <c r="F55" s="739" t="str">
        <f t="shared" si="10"/>
        <v/>
      </c>
      <c r="G55" s="740" t="str">
        <f t="shared" ca="1" si="11"/>
        <v/>
      </c>
      <c r="H55" s="281"/>
      <c r="I55" s="282"/>
      <c r="J55" s="727"/>
      <c r="K55" s="725"/>
      <c r="L55" s="725"/>
      <c r="M55" s="725"/>
      <c r="N55" s="725"/>
      <c r="O55" s="725"/>
      <c r="P55" s="725"/>
      <c r="Q55" s="725"/>
      <c r="R55" s="725"/>
      <c r="S55" s="725"/>
      <c r="T55" s="725"/>
      <c r="U55" s="725"/>
      <c r="V55" s="725"/>
      <c r="W55" s="725"/>
      <c r="X55" s="725"/>
      <c r="Y55" s="721"/>
      <c r="AA55" s="142" t="str">
        <f>IF('USER FORM3'!G63=0,"",IF(ISNUMBER('USER FORM3'!G63), "'"&amp;'USER FORM3'!G63, 'USER FORM3'!G63))</f>
        <v/>
      </c>
      <c r="AB55" s="142" t="str">
        <f>IF('USER FORM3'!H63=0,"",'USER FORM3'!H63)</f>
        <v/>
      </c>
      <c r="AC55" s="142" t="str">
        <f>IF('USER FORM3'!I63=0,"",'USER FORM3'!I63)</f>
        <v/>
      </c>
      <c r="AD55" s="142" t="str">
        <f>IF('USER FORM3'!AK63=0,"",'USER FORM3'!AK63)</f>
        <v/>
      </c>
      <c r="AE55" s="142" t="str">
        <f>IF('USER FORM3'!K63=0,"",'USER FORM3'!K63)</f>
        <v/>
      </c>
      <c r="AF55" s="142" t="str">
        <f>IF('USER FORM3'!L63=0,"",'USER FORM3'!L63)</f>
        <v/>
      </c>
      <c r="AG55" s="142" t="str">
        <f>IF('USER FORM3'!M63=0,"",'USER FORM3'!M63)</f>
        <v/>
      </c>
      <c r="AH55" s="142" t="str">
        <f>IF('USER FORM3'!N63=0,"",'USER FORM3'!N63)</f>
        <v/>
      </c>
      <c r="AI55" s="142" t="str">
        <f>IF('USER FORM3'!O63=0,"",'USER FORM3'!O63)</f>
        <v/>
      </c>
      <c r="AJ55" s="142" t="str">
        <f>IF('USER FORM3'!P63=0,"",'USER FORM3'!P63)</f>
        <v/>
      </c>
      <c r="AK55" s="142" t="str">
        <f>IF('USER FORM3'!Q63=0,"",'USER FORM3'!Q63)</f>
        <v/>
      </c>
      <c r="AL55" s="142" t="str">
        <f>IF('USER FORM3'!C63=0,"",'USER FORM3'!C63)</f>
        <v/>
      </c>
      <c r="AM55" s="142" t="str">
        <f>IF('USER FORM3'!D63=0,"",'USER FORM3'!D63)</f>
        <v/>
      </c>
      <c r="AN55" s="142" t="str">
        <f>IF('USER FORM3'!E63=0,"",'USER FORM3'!E63)</f>
        <v/>
      </c>
      <c r="AO55" s="142" t="str">
        <f>IF('USER FORM3'!F63=0,"",'USER FORM3'!F63)</f>
        <v/>
      </c>
      <c r="AP55" s="227" t="str">
        <f t="shared" si="5"/>
        <v/>
      </c>
      <c r="AQ55" s="227" t="str">
        <f t="array" ref="AQ55">IF(OR(IFERROR(VLOOKUP(AA55,$B$8:$H$227,7,FALSE), "KEEP")="REMOVE",AD55&lt;&gt;"GR (Graded)"), "REMOVE", "KEEP")</f>
        <v>REMOVE</v>
      </c>
      <c r="AR55" s="228" t="str">
        <f t="array" ref="AR55">LOOKUP("zzzzz",CHOOSE({1,2},"",INDEX(AA:AA,SMALL(IF($AA$6:$AA$249&lt;&gt;"",ROW($AA$6:$AA$249)),ROWS($AR$6:AR55)))))</f>
        <v/>
      </c>
      <c r="AS55" s="227" t="str">
        <f t="array" aca="1" ref="AS55" ca="1">IF(SUM('USER FORM5'!$AS$2)&gt;=ROWS($AS$7:AS55), INDEX(COURSE_CODE, MATCH(SMALL(COUNTIF(COURSE_CODE, "&lt;"&amp;COURSE_CODE), ROW(AS55)), COUNTIF(COURSE_CODE, "&lt;"&amp;COURSE_CODE),0)),"")</f>
        <v/>
      </c>
      <c r="AT55" s="227" t="str">
        <f t="array" aca="1" ref="AT55" ca="1">LOOKUP("zzzzz",CHOOSE({1,2},"",INDEX(AS:AS,SMALL(IF($AS$6:$AS$249&lt;&gt;"",ROW($AS$6:$AS$249)),ROWS($AT$6:AT55)))))</f>
        <v/>
      </c>
      <c r="AU55" s="58" t="str">
        <f t="array" aca="1" ref="AU55" ca="1">IFERROR(INDEX($AT$7:$AT$249, MATCH(0, COUNTIF($AU$6:AU54, $AT$7:$AT$249),0)),"")</f>
        <v/>
      </c>
      <c r="AV55" s="227" t="str">
        <f t="array" aca="1" ref="AV55" ca="1">IF(AU55="","",IF(COUNTIF($AA$7:$AA$225,AU55)&gt;1, "REPEATED", ""))</f>
        <v/>
      </c>
      <c r="AW55" s="227" t="str">
        <f t="array" aca="1" ref="AW55" ca="1">IF(AU55="","",IF(IFERROR(SUMPRODUCT(($AA$7:$AA$225=AU55)*($AM$7:$AM$225=$AT$2)),0)&gt;0, "BASIS OF ADMISSIONS", ""))</f>
        <v/>
      </c>
      <c r="AX55" s="227" t="str">
        <f t="array" aca="1" ref="AX55" ca="1">IF(AU55="","", IF(IFERROR(SUMPRODUCT(($AA$226:$AO$249=AU55)*($AM$226:$AM$249=$AX$6)),0)&gt;0,"PRE-REQUISITE",""))</f>
        <v/>
      </c>
      <c r="AY55" s="227" t="str">
        <f t="array" aca="1" ref="AY55" ca="1">IF(AU55="","", IF(IFERROR(SUMPRODUCT(($AA$226:$AO$249=AU55)*($AM$226:$AM$249=$AY$6)),0)&gt;0,"RECOMMENDED",""))</f>
        <v/>
      </c>
      <c r="AZ55" s="142" t="str">
        <f t="shared" ca="1" si="6"/>
        <v/>
      </c>
      <c r="BD55" s="19">
        <v>1</v>
      </c>
      <c r="BE55" s="574"/>
      <c r="BF55" s="574"/>
      <c r="BG55" s="574"/>
      <c r="BH55" s="574"/>
      <c r="BI55" s="574"/>
      <c r="BJ55" s="574"/>
      <c r="BK55" s="574"/>
      <c r="BL55" s="574"/>
      <c r="BM55" s="574"/>
      <c r="BN55" s="574"/>
      <c r="BO55" s="574"/>
      <c r="BP55" s="574"/>
      <c r="BQ55" s="574"/>
      <c r="BR55" s="574"/>
      <c r="BS55" s="574"/>
      <c r="BT55" s="574"/>
      <c r="BU55" s="574"/>
      <c r="BV55" s="574"/>
    </row>
    <row r="56" spans="1:74" ht="56.25" customHeight="1">
      <c r="A56" s="574"/>
      <c r="B56" s="284"/>
      <c r="C56" s="739" t="str">
        <f t="shared" si="7"/>
        <v/>
      </c>
      <c r="D56" s="739" t="str">
        <f t="shared" si="8"/>
        <v/>
      </c>
      <c r="E56" s="739" t="str">
        <f t="shared" si="9"/>
        <v/>
      </c>
      <c r="F56" s="739" t="str">
        <f t="shared" si="10"/>
        <v/>
      </c>
      <c r="G56" s="740" t="str">
        <f t="shared" ca="1" si="11"/>
        <v/>
      </c>
      <c r="H56" s="281"/>
      <c r="I56" s="282"/>
      <c r="J56" s="727"/>
      <c r="K56" s="725"/>
      <c r="L56" s="725"/>
      <c r="M56" s="725"/>
      <c r="N56" s="725"/>
      <c r="O56" s="725"/>
      <c r="P56" s="725"/>
      <c r="Q56" s="725"/>
      <c r="R56" s="725"/>
      <c r="S56" s="725"/>
      <c r="T56" s="725"/>
      <c r="U56" s="725"/>
      <c r="V56" s="725"/>
      <c r="W56" s="725"/>
      <c r="X56" s="725"/>
      <c r="Y56" s="721"/>
      <c r="AA56" s="142" t="str">
        <f>IF('USER FORM3'!G64=0,"",IF(ISNUMBER('USER FORM3'!G64), "'"&amp;'USER FORM3'!G64, 'USER FORM3'!G64))</f>
        <v/>
      </c>
      <c r="AB56" s="142" t="str">
        <f>IF('USER FORM3'!H64=0,"",'USER FORM3'!H64)</f>
        <v/>
      </c>
      <c r="AC56" s="142" t="str">
        <f>IF('USER FORM3'!I64=0,"",'USER FORM3'!I64)</f>
        <v/>
      </c>
      <c r="AD56" s="142" t="str">
        <f>IF('USER FORM3'!AK64=0,"",'USER FORM3'!AK64)</f>
        <v/>
      </c>
      <c r="AE56" s="142" t="str">
        <f>IF('USER FORM3'!K64=0,"",'USER FORM3'!K64)</f>
        <v/>
      </c>
      <c r="AF56" s="142" t="str">
        <f>IF('USER FORM3'!L64=0,"",'USER FORM3'!L64)</f>
        <v/>
      </c>
      <c r="AG56" s="142" t="str">
        <f>IF('USER FORM3'!M64=0,"",'USER FORM3'!M64)</f>
        <v/>
      </c>
      <c r="AH56" s="142" t="str">
        <f>IF('USER FORM3'!N64=0,"",'USER FORM3'!N64)</f>
        <v/>
      </c>
      <c r="AI56" s="142" t="str">
        <f>IF('USER FORM3'!O64=0,"",'USER FORM3'!O64)</f>
        <v/>
      </c>
      <c r="AJ56" s="142" t="str">
        <f>IF('USER FORM3'!P64=0,"",'USER FORM3'!P64)</f>
        <v/>
      </c>
      <c r="AK56" s="142" t="str">
        <f>IF('USER FORM3'!Q64=0,"",'USER FORM3'!Q64)</f>
        <v/>
      </c>
      <c r="AL56" s="142" t="str">
        <f>IF('USER FORM3'!C64=0,"",'USER FORM3'!C64)</f>
        <v/>
      </c>
      <c r="AM56" s="142" t="str">
        <f>IF('USER FORM3'!D64=0,"",'USER FORM3'!D64)</f>
        <v/>
      </c>
      <c r="AN56" s="142" t="str">
        <f>IF('USER FORM3'!E64=0,"",'USER FORM3'!E64)</f>
        <v/>
      </c>
      <c r="AO56" s="142" t="str">
        <f>IF('USER FORM3'!F64=0,"",'USER FORM3'!F64)</f>
        <v/>
      </c>
      <c r="AP56" s="227" t="str">
        <f t="shared" si="5"/>
        <v/>
      </c>
      <c r="AQ56" s="227" t="str">
        <f t="array" ref="AQ56">IF(OR(IFERROR(VLOOKUP(AA56,$B$8:$H$227,7,FALSE), "KEEP")="REMOVE",AD56&lt;&gt;"GR (Graded)"), "REMOVE", "KEEP")</f>
        <v>REMOVE</v>
      </c>
      <c r="AR56" s="228" t="str">
        <f t="array" ref="AR56">LOOKUP("zzzzz",CHOOSE({1,2},"",INDEX(AA:AA,SMALL(IF($AA$6:$AA$249&lt;&gt;"",ROW($AA$6:$AA$249)),ROWS($AR$6:AR56)))))</f>
        <v/>
      </c>
      <c r="AS56" s="227" t="str">
        <f t="array" aca="1" ref="AS56" ca="1">IF(SUM('USER FORM5'!$AS$2)&gt;=ROWS($AS$7:AS56), INDEX(COURSE_CODE, MATCH(SMALL(COUNTIF(COURSE_CODE, "&lt;"&amp;COURSE_CODE), ROW(AS56)), COUNTIF(COURSE_CODE, "&lt;"&amp;COURSE_CODE),0)),"")</f>
        <v/>
      </c>
      <c r="AT56" s="227" t="str">
        <f t="array" aca="1" ref="AT56" ca="1">LOOKUP("zzzzz",CHOOSE({1,2},"",INDEX(AS:AS,SMALL(IF($AS$6:$AS$249&lt;&gt;"",ROW($AS$6:$AS$249)),ROWS($AT$6:AT56)))))</f>
        <v/>
      </c>
      <c r="AU56" s="58" t="str">
        <f t="array" aca="1" ref="AU56" ca="1">IFERROR(INDEX($AT$7:$AT$249, MATCH(0, COUNTIF($AU$6:AU55, $AT$7:$AT$249),0)),"")</f>
        <v/>
      </c>
      <c r="AV56" s="227" t="str">
        <f t="array" aca="1" ref="AV56" ca="1">IF(AU56="","",IF(COUNTIF($AA$7:$AA$225,AU56)&gt;1, "REPEATED", ""))</f>
        <v/>
      </c>
      <c r="AW56" s="227" t="str">
        <f t="array" aca="1" ref="AW56" ca="1">IF(AU56="","",IF(IFERROR(SUMPRODUCT(($AA$7:$AA$225=AU56)*($AM$7:$AM$225=$AT$2)),0)&gt;0, "BASIS OF ADMISSIONS", ""))</f>
        <v/>
      </c>
      <c r="AX56" s="227" t="str">
        <f t="array" aca="1" ref="AX56" ca="1">IF(AU56="","", IF(IFERROR(SUMPRODUCT(($AA$226:$AO$249=AU56)*($AM$226:$AM$249=$AX$6)),0)&gt;0,"PRE-REQUISITE",""))</f>
        <v/>
      </c>
      <c r="AY56" s="227" t="str">
        <f t="array" aca="1" ref="AY56" ca="1">IF(AU56="","", IF(IFERROR(SUMPRODUCT(($AA$226:$AO$249=AU56)*($AM$226:$AM$249=$AY$6)),0)&gt;0,"RECOMMENDED",""))</f>
        <v/>
      </c>
      <c r="AZ56" s="142" t="str">
        <f t="shared" ca="1" si="6"/>
        <v/>
      </c>
      <c r="BD56" s="19">
        <v>1</v>
      </c>
      <c r="BE56" s="574"/>
      <c r="BF56" s="574"/>
      <c r="BG56" s="574"/>
      <c r="BH56" s="574"/>
      <c r="BI56" s="574"/>
      <c r="BJ56" s="574"/>
      <c r="BK56" s="574"/>
      <c r="BL56" s="574"/>
      <c r="BM56" s="574"/>
      <c r="BN56" s="574"/>
      <c r="BO56" s="574"/>
      <c r="BP56" s="574"/>
      <c r="BQ56" s="574"/>
      <c r="BR56" s="574"/>
      <c r="BS56" s="574"/>
      <c r="BT56" s="574"/>
      <c r="BU56" s="574"/>
      <c r="BV56" s="574"/>
    </row>
    <row r="57" spans="1:74" ht="56.25" customHeight="1">
      <c r="A57" s="574"/>
      <c r="B57" s="284"/>
      <c r="C57" s="739" t="str">
        <f t="shared" si="7"/>
        <v/>
      </c>
      <c r="D57" s="739" t="str">
        <f t="shared" si="8"/>
        <v/>
      </c>
      <c r="E57" s="739" t="str">
        <f t="shared" si="9"/>
        <v/>
      </c>
      <c r="F57" s="739" t="str">
        <f t="shared" si="10"/>
        <v/>
      </c>
      <c r="G57" s="740" t="str">
        <f t="shared" ca="1" si="11"/>
        <v/>
      </c>
      <c r="H57" s="281"/>
      <c r="I57" s="282"/>
      <c r="J57" s="727"/>
      <c r="K57" s="725"/>
      <c r="L57" s="725"/>
      <c r="M57" s="725"/>
      <c r="N57" s="725"/>
      <c r="O57" s="725"/>
      <c r="P57" s="725"/>
      <c r="Q57" s="725"/>
      <c r="R57" s="725"/>
      <c r="S57" s="725"/>
      <c r="T57" s="725"/>
      <c r="U57" s="725"/>
      <c r="V57" s="725"/>
      <c r="W57" s="725"/>
      <c r="X57" s="725"/>
      <c r="Y57" s="721"/>
      <c r="AA57" s="142" t="str">
        <f>IF('USER FORM3'!G65=0,"",IF(ISNUMBER('USER FORM3'!G65), "'"&amp;'USER FORM3'!G65, 'USER FORM3'!G65))</f>
        <v/>
      </c>
      <c r="AB57" s="142" t="str">
        <f>IF('USER FORM3'!H65=0,"",'USER FORM3'!H65)</f>
        <v/>
      </c>
      <c r="AC57" s="142" t="str">
        <f>IF('USER FORM3'!I65=0,"",'USER FORM3'!I65)</f>
        <v/>
      </c>
      <c r="AD57" s="142" t="str">
        <f>IF('USER FORM3'!AK65=0,"",'USER FORM3'!AK65)</f>
        <v/>
      </c>
      <c r="AE57" s="142" t="str">
        <f>IF('USER FORM3'!K65=0,"",'USER FORM3'!K65)</f>
        <v/>
      </c>
      <c r="AF57" s="142" t="str">
        <f>IF('USER FORM3'!L65=0,"",'USER FORM3'!L65)</f>
        <v/>
      </c>
      <c r="AG57" s="142" t="str">
        <f>IF('USER FORM3'!M65=0,"",'USER FORM3'!M65)</f>
        <v/>
      </c>
      <c r="AH57" s="142" t="str">
        <f>IF('USER FORM3'!N65=0,"",'USER FORM3'!N65)</f>
        <v/>
      </c>
      <c r="AI57" s="142" t="str">
        <f>IF('USER FORM3'!O65=0,"",'USER FORM3'!O65)</f>
        <v/>
      </c>
      <c r="AJ57" s="142" t="str">
        <f>IF('USER FORM3'!P65=0,"",'USER FORM3'!P65)</f>
        <v/>
      </c>
      <c r="AK57" s="142" t="str">
        <f>IF('USER FORM3'!Q65=0,"",'USER FORM3'!Q65)</f>
        <v/>
      </c>
      <c r="AL57" s="142" t="str">
        <f>IF('USER FORM3'!C65=0,"",'USER FORM3'!C65)</f>
        <v/>
      </c>
      <c r="AM57" s="142" t="str">
        <f>IF('USER FORM3'!D65=0,"",'USER FORM3'!D65)</f>
        <v/>
      </c>
      <c r="AN57" s="142" t="str">
        <f>IF('USER FORM3'!E65=0,"",'USER FORM3'!E65)</f>
        <v/>
      </c>
      <c r="AO57" s="142" t="str">
        <f>IF('USER FORM3'!F65=0,"",'USER FORM3'!F65)</f>
        <v/>
      </c>
      <c r="AP57" s="227" t="str">
        <f t="shared" si="5"/>
        <v/>
      </c>
      <c r="AQ57" s="227" t="str">
        <f t="array" ref="AQ57">IF(OR(IFERROR(VLOOKUP(AA57,$B$8:$H$227,7,FALSE), "KEEP")="REMOVE",AD57&lt;&gt;"GR (Graded)"), "REMOVE", "KEEP")</f>
        <v>REMOVE</v>
      </c>
      <c r="AR57" s="228" t="str">
        <f t="array" ref="AR57">LOOKUP("zzzzz",CHOOSE({1,2},"",INDEX(AA:AA,SMALL(IF($AA$6:$AA$249&lt;&gt;"",ROW($AA$6:$AA$249)),ROWS($AR$6:AR57)))))</f>
        <v/>
      </c>
      <c r="AS57" s="227" t="str">
        <f t="array" aca="1" ref="AS57" ca="1">IF(SUM('USER FORM5'!$AS$2)&gt;=ROWS($AS$7:AS57), INDEX(COURSE_CODE, MATCH(SMALL(COUNTIF(COURSE_CODE, "&lt;"&amp;COURSE_CODE), ROW(AS57)), COUNTIF(COURSE_CODE, "&lt;"&amp;COURSE_CODE),0)),"")</f>
        <v/>
      </c>
      <c r="AT57" s="227" t="str">
        <f t="array" aca="1" ref="AT57" ca="1">LOOKUP("zzzzz",CHOOSE({1,2},"",INDEX(AS:AS,SMALL(IF($AS$6:$AS$249&lt;&gt;"",ROW($AS$6:$AS$249)),ROWS($AT$6:AT57)))))</f>
        <v/>
      </c>
      <c r="AU57" s="58" t="str">
        <f t="array" aca="1" ref="AU57" ca="1">IFERROR(INDEX($AT$7:$AT$249, MATCH(0, COUNTIF($AU$6:AU56, $AT$7:$AT$249),0)),"")</f>
        <v/>
      </c>
      <c r="AV57" s="227" t="str">
        <f t="array" aca="1" ref="AV57" ca="1">IF(AU57="","",IF(COUNTIF($AA$7:$AA$225,AU57)&gt;1, "REPEATED", ""))</f>
        <v/>
      </c>
      <c r="AW57" s="227" t="str">
        <f t="array" aca="1" ref="AW57" ca="1">IF(AU57="","",IF(IFERROR(SUMPRODUCT(($AA$7:$AA$225=AU57)*($AM$7:$AM$225=$AT$2)),0)&gt;0, "BASIS OF ADMISSIONS", ""))</f>
        <v/>
      </c>
      <c r="AX57" s="227" t="str">
        <f t="array" aca="1" ref="AX57" ca="1">IF(AU57="","", IF(IFERROR(SUMPRODUCT(($AA$226:$AO$249=AU57)*($AM$226:$AM$249=$AX$6)),0)&gt;0,"PRE-REQUISITE",""))</f>
        <v/>
      </c>
      <c r="AY57" s="227" t="str">
        <f t="array" aca="1" ref="AY57" ca="1">IF(AU57="","", IF(IFERROR(SUMPRODUCT(($AA$226:$AO$249=AU57)*($AM$226:$AM$249=$AY$6)),0)&gt;0,"RECOMMENDED",""))</f>
        <v/>
      </c>
      <c r="AZ57" s="142" t="str">
        <f t="shared" ca="1" si="6"/>
        <v/>
      </c>
      <c r="BD57" s="19">
        <v>1</v>
      </c>
      <c r="BE57" s="574"/>
      <c r="BF57" s="574"/>
      <c r="BG57" s="574"/>
      <c r="BH57" s="574"/>
      <c r="BI57" s="574"/>
      <c r="BJ57" s="574"/>
      <c r="BK57" s="574"/>
      <c r="BL57" s="574"/>
      <c r="BM57" s="574"/>
      <c r="BN57" s="574"/>
      <c r="BO57" s="574"/>
      <c r="BP57" s="574"/>
      <c r="BQ57" s="574"/>
      <c r="BR57" s="574"/>
      <c r="BS57" s="574"/>
      <c r="BT57" s="574"/>
      <c r="BU57" s="574"/>
      <c r="BV57" s="574"/>
    </row>
    <row r="58" spans="1:74" ht="56.25" customHeight="1">
      <c r="A58" s="574"/>
      <c r="B58" s="284"/>
      <c r="C58" s="739" t="str">
        <f t="shared" si="7"/>
        <v/>
      </c>
      <c r="D58" s="739" t="str">
        <f t="shared" si="8"/>
        <v/>
      </c>
      <c r="E58" s="739" t="str">
        <f t="shared" si="9"/>
        <v/>
      </c>
      <c r="F58" s="739" t="str">
        <f t="shared" si="10"/>
        <v/>
      </c>
      <c r="G58" s="740" t="str">
        <f t="shared" ca="1" si="11"/>
        <v/>
      </c>
      <c r="H58" s="281"/>
      <c r="I58" s="282"/>
      <c r="J58" s="727"/>
      <c r="K58" s="725"/>
      <c r="L58" s="725"/>
      <c r="M58" s="725"/>
      <c r="N58" s="725"/>
      <c r="O58" s="725"/>
      <c r="P58" s="725"/>
      <c r="Q58" s="725"/>
      <c r="R58" s="725"/>
      <c r="S58" s="725"/>
      <c r="T58" s="725"/>
      <c r="U58" s="725"/>
      <c r="V58" s="725"/>
      <c r="W58" s="725"/>
      <c r="X58" s="725"/>
      <c r="Y58" s="721"/>
      <c r="AA58" s="142" t="str">
        <f>IF('USER FORM3'!G66=0,"",IF(ISNUMBER('USER FORM3'!G66), "'"&amp;'USER FORM3'!G66, 'USER FORM3'!G66))</f>
        <v/>
      </c>
      <c r="AB58" s="142" t="str">
        <f>IF('USER FORM3'!H66=0,"",'USER FORM3'!H66)</f>
        <v/>
      </c>
      <c r="AC58" s="142" t="str">
        <f>IF('USER FORM3'!I66=0,"",'USER FORM3'!I66)</f>
        <v/>
      </c>
      <c r="AD58" s="142" t="str">
        <f>IF('USER FORM3'!AK66=0,"",'USER FORM3'!AK66)</f>
        <v/>
      </c>
      <c r="AE58" s="142" t="str">
        <f>IF('USER FORM3'!K66=0,"",'USER FORM3'!K66)</f>
        <v/>
      </c>
      <c r="AF58" s="142" t="str">
        <f>IF('USER FORM3'!L66=0,"",'USER FORM3'!L66)</f>
        <v/>
      </c>
      <c r="AG58" s="142" t="str">
        <f>IF('USER FORM3'!M66=0,"",'USER FORM3'!M66)</f>
        <v/>
      </c>
      <c r="AH58" s="142" t="str">
        <f>IF('USER FORM3'!N66=0,"",'USER FORM3'!N66)</f>
        <v/>
      </c>
      <c r="AI58" s="142" t="str">
        <f>IF('USER FORM3'!O66=0,"",'USER FORM3'!O66)</f>
        <v/>
      </c>
      <c r="AJ58" s="142" t="str">
        <f>IF('USER FORM3'!P66=0,"",'USER FORM3'!P66)</f>
        <v/>
      </c>
      <c r="AK58" s="142" t="str">
        <f>IF('USER FORM3'!Q66=0,"",'USER FORM3'!Q66)</f>
        <v/>
      </c>
      <c r="AL58" s="142" t="str">
        <f>IF('USER FORM3'!C66=0,"",'USER FORM3'!C66)</f>
        <v/>
      </c>
      <c r="AM58" s="142" t="str">
        <f>IF('USER FORM3'!D66=0,"",'USER FORM3'!D66)</f>
        <v/>
      </c>
      <c r="AN58" s="142" t="str">
        <f>IF('USER FORM3'!E66=0,"",'USER FORM3'!E66)</f>
        <v/>
      </c>
      <c r="AO58" s="142" t="str">
        <f>IF('USER FORM3'!F66=0,"",'USER FORM3'!F66)</f>
        <v/>
      </c>
      <c r="AP58" s="227" t="str">
        <f t="shared" si="5"/>
        <v/>
      </c>
      <c r="AQ58" s="227" t="str">
        <f t="array" ref="AQ58">IF(OR(IFERROR(VLOOKUP(AA58,$B$8:$H$227,7,FALSE), "KEEP")="REMOVE",AD58&lt;&gt;"GR (Graded)"), "REMOVE", "KEEP")</f>
        <v>REMOVE</v>
      </c>
      <c r="AR58" s="228" t="str">
        <f t="array" ref="AR58">LOOKUP("zzzzz",CHOOSE({1,2},"",INDEX(AA:AA,SMALL(IF($AA$6:$AA$249&lt;&gt;"",ROW($AA$6:$AA$249)),ROWS($AR$6:AR58)))))</f>
        <v/>
      </c>
      <c r="AS58" s="227" t="str">
        <f t="array" aca="1" ref="AS58" ca="1">IF(SUM('USER FORM5'!$AS$2)&gt;=ROWS($AS$7:AS58), INDEX(COURSE_CODE, MATCH(SMALL(COUNTIF(COURSE_CODE, "&lt;"&amp;COURSE_CODE), ROW(AS58)), COUNTIF(COURSE_CODE, "&lt;"&amp;COURSE_CODE),0)),"")</f>
        <v/>
      </c>
      <c r="AT58" s="227" t="str">
        <f t="array" aca="1" ref="AT58" ca="1">LOOKUP("zzzzz",CHOOSE({1,2},"",INDEX(AS:AS,SMALL(IF($AS$6:$AS$249&lt;&gt;"",ROW($AS$6:$AS$249)),ROWS($AT$6:AT58)))))</f>
        <v/>
      </c>
      <c r="AU58" s="58" t="str">
        <f t="array" aca="1" ref="AU58" ca="1">IFERROR(INDEX($AT$7:$AT$249, MATCH(0, COUNTIF($AU$6:AU57, $AT$7:$AT$249),0)),"")</f>
        <v/>
      </c>
      <c r="AV58" s="227" t="str">
        <f t="array" aca="1" ref="AV58" ca="1">IF(AU58="","",IF(COUNTIF($AA$7:$AA$225,AU58)&gt;1, "REPEATED", ""))</f>
        <v/>
      </c>
      <c r="AW58" s="227" t="str">
        <f t="array" aca="1" ref="AW58" ca="1">IF(AU58="","",IF(IFERROR(SUMPRODUCT(($AA$7:$AA$225=AU58)*($AM$7:$AM$225=$AT$2)),0)&gt;0, "BASIS OF ADMISSIONS", ""))</f>
        <v/>
      </c>
      <c r="AX58" s="227" t="str">
        <f t="array" aca="1" ref="AX58" ca="1">IF(AU58="","", IF(IFERROR(SUMPRODUCT(($AA$226:$AO$249=AU58)*($AM$226:$AM$249=$AX$6)),0)&gt;0,"PRE-REQUISITE",""))</f>
        <v/>
      </c>
      <c r="AY58" s="227" t="str">
        <f t="array" aca="1" ref="AY58" ca="1">IF(AU58="","", IF(IFERROR(SUMPRODUCT(($AA$226:$AO$249=AU58)*($AM$226:$AM$249=$AY$6)),0)&gt;0,"RECOMMENDED",""))</f>
        <v/>
      </c>
      <c r="AZ58" s="142" t="str">
        <f t="shared" ca="1" si="6"/>
        <v/>
      </c>
      <c r="BD58" s="19">
        <v>1</v>
      </c>
      <c r="BE58" s="574"/>
      <c r="BF58" s="574"/>
      <c r="BG58" s="574"/>
      <c r="BH58" s="574"/>
      <c r="BI58" s="574"/>
      <c r="BJ58" s="574"/>
      <c r="BK58" s="574"/>
      <c r="BL58" s="574"/>
      <c r="BM58" s="574"/>
      <c r="BN58" s="574"/>
      <c r="BO58" s="574"/>
      <c r="BP58" s="574"/>
      <c r="BQ58" s="574"/>
      <c r="BR58" s="574"/>
      <c r="BS58" s="574"/>
      <c r="BT58" s="574"/>
      <c r="BU58" s="574"/>
      <c r="BV58" s="574"/>
    </row>
    <row r="59" spans="1:74" ht="56.25" customHeight="1">
      <c r="A59" s="574"/>
      <c r="B59" s="284"/>
      <c r="C59" s="739" t="str">
        <f t="shared" si="7"/>
        <v/>
      </c>
      <c r="D59" s="739" t="str">
        <f t="shared" si="8"/>
        <v/>
      </c>
      <c r="E59" s="739" t="str">
        <f t="shared" si="9"/>
        <v/>
      </c>
      <c r="F59" s="739" t="str">
        <f t="shared" si="10"/>
        <v/>
      </c>
      <c r="G59" s="740" t="str">
        <f t="shared" ca="1" si="11"/>
        <v/>
      </c>
      <c r="H59" s="281"/>
      <c r="I59" s="282"/>
      <c r="J59" s="727"/>
      <c r="K59" s="725"/>
      <c r="L59" s="725"/>
      <c r="M59" s="725"/>
      <c r="N59" s="725"/>
      <c r="O59" s="725"/>
      <c r="P59" s="725"/>
      <c r="Q59" s="725"/>
      <c r="R59" s="725"/>
      <c r="S59" s="725"/>
      <c r="T59" s="725"/>
      <c r="U59" s="725"/>
      <c r="V59" s="725"/>
      <c r="W59" s="725"/>
      <c r="X59" s="725"/>
      <c r="Y59" s="721"/>
      <c r="AA59" s="142" t="str">
        <f>IF('USER FORM3'!G67=0,"",IF(ISNUMBER('USER FORM3'!G67), "'"&amp;'USER FORM3'!G67, 'USER FORM3'!G67))</f>
        <v/>
      </c>
      <c r="AB59" s="142" t="str">
        <f>IF('USER FORM3'!H67=0,"",'USER FORM3'!H67)</f>
        <v/>
      </c>
      <c r="AC59" s="142" t="str">
        <f>IF('USER FORM3'!I67=0,"",'USER FORM3'!I67)</f>
        <v/>
      </c>
      <c r="AD59" s="142" t="str">
        <f>IF('USER FORM3'!AK67=0,"",'USER FORM3'!AK67)</f>
        <v/>
      </c>
      <c r="AE59" s="142" t="str">
        <f>IF('USER FORM3'!K67=0,"",'USER FORM3'!K67)</f>
        <v/>
      </c>
      <c r="AF59" s="142" t="str">
        <f>IF('USER FORM3'!L67=0,"",'USER FORM3'!L67)</f>
        <v/>
      </c>
      <c r="AG59" s="142" t="str">
        <f>IF('USER FORM3'!M67=0,"",'USER FORM3'!M67)</f>
        <v/>
      </c>
      <c r="AH59" s="142" t="str">
        <f>IF('USER FORM3'!N67=0,"",'USER FORM3'!N67)</f>
        <v/>
      </c>
      <c r="AI59" s="142" t="str">
        <f>IF('USER FORM3'!O67=0,"",'USER FORM3'!O67)</f>
        <v/>
      </c>
      <c r="AJ59" s="142" t="str">
        <f>IF('USER FORM3'!P67=0,"",'USER FORM3'!P67)</f>
        <v/>
      </c>
      <c r="AK59" s="142" t="str">
        <f>IF('USER FORM3'!Q67=0,"",'USER FORM3'!Q67)</f>
        <v/>
      </c>
      <c r="AL59" s="142" t="str">
        <f>IF('USER FORM3'!C67=0,"",'USER FORM3'!C67)</f>
        <v/>
      </c>
      <c r="AM59" s="142" t="str">
        <f>IF('USER FORM3'!D67=0,"",'USER FORM3'!D67)</f>
        <v/>
      </c>
      <c r="AN59" s="142" t="str">
        <f>IF('USER FORM3'!E67=0,"",'USER FORM3'!E67)</f>
        <v/>
      </c>
      <c r="AO59" s="142" t="str">
        <f>IF('USER FORM3'!F67=0,"",'USER FORM3'!F67)</f>
        <v/>
      </c>
      <c r="AP59" s="227" t="str">
        <f t="shared" si="5"/>
        <v/>
      </c>
      <c r="AQ59" s="227" t="str">
        <f t="array" ref="AQ59">IF(OR(IFERROR(VLOOKUP(AA59,$B$8:$H$227,7,FALSE), "KEEP")="REMOVE",AD59&lt;&gt;"GR (Graded)"), "REMOVE", "KEEP")</f>
        <v>REMOVE</v>
      </c>
      <c r="AR59" s="228" t="str">
        <f t="array" ref="AR59">LOOKUP("zzzzz",CHOOSE({1,2},"",INDEX(AA:AA,SMALL(IF($AA$6:$AA$249&lt;&gt;"",ROW($AA$6:$AA$249)),ROWS($AR$6:AR59)))))</f>
        <v/>
      </c>
      <c r="AS59" s="227" t="str">
        <f t="array" aca="1" ref="AS59" ca="1">IF(SUM('USER FORM5'!$AS$2)&gt;=ROWS($AS$7:AS59), INDEX(COURSE_CODE, MATCH(SMALL(COUNTIF(COURSE_CODE, "&lt;"&amp;COURSE_CODE), ROW(AS59)), COUNTIF(COURSE_CODE, "&lt;"&amp;COURSE_CODE),0)),"")</f>
        <v/>
      </c>
      <c r="AT59" s="227" t="str">
        <f t="array" aca="1" ref="AT59" ca="1">LOOKUP("zzzzz",CHOOSE({1,2},"",INDEX(AS:AS,SMALL(IF($AS$6:$AS$249&lt;&gt;"",ROW($AS$6:$AS$249)),ROWS($AT$6:AT59)))))</f>
        <v/>
      </c>
      <c r="AU59" s="58" t="str">
        <f t="array" aca="1" ref="AU59" ca="1">IFERROR(INDEX($AT$7:$AT$249, MATCH(0, COUNTIF($AU$6:AU58, $AT$7:$AT$249),0)),"")</f>
        <v/>
      </c>
      <c r="AV59" s="227" t="str">
        <f t="array" aca="1" ref="AV59" ca="1">IF(AU59="","",IF(COUNTIF($AA$7:$AA$225,AU59)&gt;1, "REPEATED", ""))</f>
        <v/>
      </c>
      <c r="AW59" s="227" t="str">
        <f t="array" aca="1" ref="AW59" ca="1">IF(AU59="","",IF(IFERROR(SUMPRODUCT(($AA$7:$AA$225=AU59)*($AM$7:$AM$225=$AT$2)),0)&gt;0, "BASIS OF ADMISSIONS", ""))</f>
        <v/>
      </c>
      <c r="AX59" s="227" t="str">
        <f t="array" aca="1" ref="AX59" ca="1">IF(AU59="","", IF(IFERROR(SUMPRODUCT(($AA$226:$AO$249=AU59)*($AM$226:$AM$249=$AX$6)),0)&gt;0,"PRE-REQUISITE",""))</f>
        <v/>
      </c>
      <c r="AY59" s="227" t="str">
        <f t="array" aca="1" ref="AY59" ca="1">IF(AU59="","", IF(IFERROR(SUMPRODUCT(($AA$226:$AO$249=AU59)*($AM$226:$AM$249=$AY$6)),0)&gt;0,"RECOMMENDED",""))</f>
        <v/>
      </c>
      <c r="AZ59" s="142" t="str">
        <f t="shared" ca="1" si="6"/>
        <v/>
      </c>
      <c r="BD59" s="19">
        <v>1</v>
      </c>
      <c r="BE59" s="574"/>
      <c r="BF59" s="574"/>
      <c r="BG59" s="574"/>
      <c r="BH59" s="574"/>
      <c r="BI59" s="574"/>
      <c r="BJ59" s="574"/>
      <c r="BK59" s="574"/>
      <c r="BL59" s="574"/>
      <c r="BM59" s="574"/>
      <c r="BN59" s="574"/>
      <c r="BO59" s="574"/>
      <c r="BP59" s="574"/>
      <c r="BQ59" s="574"/>
      <c r="BR59" s="574"/>
      <c r="BS59" s="574"/>
      <c r="BT59" s="574"/>
      <c r="BU59" s="574"/>
      <c r="BV59" s="574"/>
    </row>
    <row r="60" spans="1:74" ht="56.25" customHeight="1">
      <c r="A60" s="574"/>
      <c r="B60" s="284"/>
      <c r="C60" s="739" t="str">
        <f t="shared" si="7"/>
        <v/>
      </c>
      <c r="D60" s="739" t="str">
        <f t="shared" si="8"/>
        <v/>
      </c>
      <c r="E60" s="739" t="str">
        <f t="shared" si="9"/>
        <v/>
      </c>
      <c r="F60" s="739" t="str">
        <f t="shared" si="10"/>
        <v/>
      </c>
      <c r="G60" s="740" t="str">
        <f t="shared" ca="1" si="11"/>
        <v/>
      </c>
      <c r="H60" s="281"/>
      <c r="I60" s="282"/>
      <c r="J60" s="727"/>
      <c r="K60" s="725"/>
      <c r="L60" s="725"/>
      <c r="M60" s="725"/>
      <c r="N60" s="725"/>
      <c r="O60" s="725"/>
      <c r="P60" s="725"/>
      <c r="Q60" s="725"/>
      <c r="R60" s="725"/>
      <c r="S60" s="725"/>
      <c r="T60" s="725"/>
      <c r="U60" s="725"/>
      <c r="V60" s="725"/>
      <c r="W60" s="725"/>
      <c r="X60" s="725"/>
      <c r="Y60" s="721"/>
      <c r="AA60" s="142" t="str">
        <f>IF('USER FORM3'!G68=0,"",IF(ISNUMBER('USER FORM3'!G68), "'"&amp;'USER FORM3'!G68, 'USER FORM3'!G68))</f>
        <v/>
      </c>
      <c r="AB60" s="142" t="str">
        <f>IF('USER FORM3'!H68=0,"",'USER FORM3'!H68)</f>
        <v/>
      </c>
      <c r="AC60" s="142" t="str">
        <f>IF('USER FORM3'!I68=0,"",'USER FORM3'!I68)</f>
        <v/>
      </c>
      <c r="AD60" s="142" t="str">
        <f>IF('USER FORM3'!AK68=0,"",'USER FORM3'!AK68)</f>
        <v/>
      </c>
      <c r="AE60" s="142" t="str">
        <f>IF('USER FORM3'!K68=0,"",'USER FORM3'!K68)</f>
        <v/>
      </c>
      <c r="AF60" s="142" t="str">
        <f>IF('USER FORM3'!L68=0,"",'USER FORM3'!L68)</f>
        <v/>
      </c>
      <c r="AG60" s="142" t="str">
        <f>IF('USER FORM3'!M68=0,"",'USER FORM3'!M68)</f>
        <v/>
      </c>
      <c r="AH60" s="142" t="str">
        <f>IF('USER FORM3'!N68=0,"",'USER FORM3'!N68)</f>
        <v/>
      </c>
      <c r="AI60" s="142" t="str">
        <f>IF('USER FORM3'!O68=0,"",'USER FORM3'!O68)</f>
        <v/>
      </c>
      <c r="AJ60" s="142" t="str">
        <f>IF('USER FORM3'!P68=0,"",'USER FORM3'!P68)</f>
        <v/>
      </c>
      <c r="AK60" s="142" t="str">
        <f>IF('USER FORM3'!Q68=0,"",'USER FORM3'!Q68)</f>
        <v/>
      </c>
      <c r="AL60" s="142" t="str">
        <f>IF('USER FORM3'!C68=0,"",'USER FORM3'!C68)</f>
        <v/>
      </c>
      <c r="AM60" s="142" t="str">
        <f>IF('USER FORM3'!D68=0,"",'USER FORM3'!D68)</f>
        <v/>
      </c>
      <c r="AN60" s="142" t="str">
        <f>IF('USER FORM3'!E68=0,"",'USER FORM3'!E68)</f>
        <v/>
      </c>
      <c r="AO60" s="142" t="str">
        <f>IF('USER FORM3'!F68=0,"",'USER FORM3'!F68)</f>
        <v/>
      </c>
      <c r="AP60" s="227" t="str">
        <f t="shared" si="5"/>
        <v/>
      </c>
      <c r="AQ60" s="227" t="str">
        <f t="array" ref="AQ60">IF(OR(IFERROR(VLOOKUP(AA60,$B$8:$H$227,7,FALSE), "KEEP")="REMOVE",AD60&lt;&gt;"GR (Graded)"), "REMOVE", "KEEP")</f>
        <v>REMOVE</v>
      </c>
      <c r="AR60" s="228" t="str">
        <f t="array" ref="AR60">LOOKUP("zzzzz",CHOOSE({1,2},"",INDEX(AA:AA,SMALL(IF($AA$6:$AA$249&lt;&gt;"",ROW($AA$6:$AA$249)),ROWS($AR$6:AR60)))))</f>
        <v/>
      </c>
      <c r="AS60" s="227" t="str">
        <f t="array" aca="1" ref="AS60" ca="1">IF(SUM('USER FORM5'!$AS$2)&gt;=ROWS($AS$7:AS60), INDEX(COURSE_CODE, MATCH(SMALL(COUNTIF(COURSE_CODE, "&lt;"&amp;COURSE_CODE), ROW(AS60)), COUNTIF(COURSE_CODE, "&lt;"&amp;COURSE_CODE),0)),"")</f>
        <v/>
      </c>
      <c r="AT60" s="227" t="str">
        <f t="array" aca="1" ref="AT60" ca="1">LOOKUP("zzzzz",CHOOSE({1,2},"",INDEX(AS:AS,SMALL(IF($AS$6:$AS$249&lt;&gt;"",ROW($AS$6:$AS$249)),ROWS($AT$6:AT60)))))</f>
        <v/>
      </c>
      <c r="AU60" s="58" t="str">
        <f t="array" aca="1" ref="AU60" ca="1">IFERROR(INDEX($AT$7:$AT$249, MATCH(0, COUNTIF($AU$6:AU59, $AT$7:$AT$249),0)),"")</f>
        <v/>
      </c>
      <c r="AV60" s="227" t="str">
        <f t="array" aca="1" ref="AV60" ca="1">IF(AU60="","",IF(COUNTIF($AA$7:$AA$225,AU60)&gt;1, "REPEATED", ""))</f>
        <v/>
      </c>
      <c r="AW60" s="227" t="str">
        <f t="array" aca="1" ref="AW60" ca="1">IF(AU60="","",IF(IFERROR(SUMPRODUCT(($AA$7:$AA$225=AU60)*($AM$7:$AM$225=$AT$2)),0)&gt;0, "BASIS OF ADMISSIONS", ""))</f>
        <v/>
      </c>
      <c r="AX60" s="227" t="str">
        <f t="array" aca="1" ref="AX60" ca="1">IF(AU60="","", IF(IFERROR(SUMPRODUCT(($AA$226:$AO$249=AU60)*($AM$226:$AM$249=$AX$6)),0)&gt;0,"PRE-REQUISITE",""))</f>
        <v/>
      </c>
      <c r="AY60" s="227" t="str">
        <f t="array" aca="1" ref="AY60" ca="1">IF(AU60="","", IF(IFERROR(SUMPRODUCT(($AA$226:$AO$249=AU60)*($AM$226:$AM$249=$AY$6)),0)&gt;0,"RECOMMENDED",""))</f>
        <v/>
      </c>
      <c r="AZ60" s="142" t="str">
        <f t="shared" ca="1" si="6"/>
        <v/>
      </c>
      <c r="BD60" s="19">
        <v>1</v>
      </c>
      <c r="BE60" s="574"/>
      <c r="BF60" s="574"/>
      <c r="BG60" s="574"/>
      <c r="BH60" s="574"/>
      <c r="BI60" s="574"/>
      <c r="BJ60" s="574"/>
      <c r="BK60" s="574"/>
      <c r="BL60" s="574"/>
      <c r="BM60" s="574"/>
      <c r="BN60" s="574"/>
      <c r="BO60" s="574"/>
      <c r="BP60" s="574"/>
      <c r="BQ60" s="574"/>
      <c r="BR60" s="574"/>
      <c r="BS60" s="574"/>
      <c r="BT60" s="574"/>
      <c r="BU60" s="574"/>
      <c r="BV60" s="574"/>
    </row>
    <row r="61" spans="1:74" ht="56.25" customHeight="1">
      <c r="A61" s="574"/>
      <c r="B61" s="284"/>
      <c r="C61" s="739" t="str">
        <f t="shared" si="7"/>
        <v/>
      </c>
      <c r="D61" s="739" t="str">
        <f t="shared" si="8"/>
        <v/>
      </c>
      <c r="E61" s="739" t="str">
        <f t="shared" si="9"/>
        <v/>
      </c>
      <c r="F61" s="739" t="str">
        <f t="shared" si="10"/>
        <v/>
      </c>
      <c r="G61" s="740" t="str">
        <f t="shared" ca="1" si="11"/>
        <v/>
      </c>
      <c r="H61" s="281"/>
      <c r="I61" s="282"/>
      <c r="J61" s="727"/>
      <c r="K61" s="725"/>
      <c r="L61" s="725"/>
      <c r="M61" s="725"/>
      <c r="N61" s="725"/>
      <c r="O61" s="725"/>
      <c r="P61" s="725"/>
      <c r="Q61" s="725"/>
      <c r="R61" s="725"/>
      <c r="S61" s="725"/>
      <c r="T61" s="725"/>
      <c r="U61" s="725"/>
      <c r="V61" s="725"/>
      <c r="W61" s="725"/>
      <c r="X61" s="725"/>
      <c r="Y61" s="721"/>
      <c r="AA61" s="142" t="str">
        <f>IF('USER FORM3'!G69=0,"",IF(ISNUMBER('USER FORM3'!G69), "'"&amp;'USER FORM3'!G69, 'USER FORM3'!G69))</f>
        <v/>
      </c>
      <c r="AB61" s="142" t="str">
        <f>IF('USER FORM3'!H69=0,"",'USER FORM3'!H69)</f>
        <v/>
      </c>
      <c r="AC61" s="142" t="str">
        <f>IF('USER FORM3'!I69=0,"",'USER FORM3'!I69)</f>
        <v/>
      </c>
      <c r="AD61" s="142" t="str">
        <f>IF('USER FORM3'!AK69=0,"",'USER FORM3'!AK69)</f>
        <v/>
      </c>
      <c r="AE61" s="142" t="str">
        <f>IF('USER FORM3'!K69=0,"",'USER FORM3'!K69)</f>
        <v/>
      </c>
      <c r="AF61" s="142" t="str">
        <f>IF('USER FORM3'!L69=0,"",'USER FORM3'!L69)</f>
        <v/>
      </c>
      <c r="AG61" s="142" t="str">
        <f>IF('USER FORM3'!M69=0,"",'USER FORM3'!M69)</f>
        <v/>
      </c>
      <c r="AH61" s="142" t="str">
        <f>IF('USER FORM3'!N69=0,"",'USER FORM3'!N69)</f>
        <v/>
      </c>
      <c r="AI61" s="142" t="str">
        <f>IF('USER FORM3'!O69=0,"",'USER FORM3'!O69)</f>
        <v/>
      </c>
      <c r="AJ61" s="142" t="str">
        <f>IF('USER FORM3'!P69=0,"",'USER FORM3'!P69)</f>
        <v/>
      </c>
      <c r="AK61" s="142" t="str">
        <f>IF('USER FORM3'!Q69=0,"",'USER FORM3'!Q69)</f>
        <v/>
      </c>
      <c r="AL61" s="142" t="str">
        <f>IF('USER FORM3'!C69=0,"",'USER FORM3'!C69)</f>
        <v/>
      </c>
      <c r="AM61" s="142" t="str">
        <f>IF('USER FORM3'!D69=0,"",'USER FORM3'!D69)</f>
        <v/>
      </c>
      <c r="AN61" s="142" t="str">
        <f>IF('USER FORM3'!E69=0,"",'USER FORM3'!E69)</f>
        <v/>
      </c>
      <c r="AO61" s="142" t="str">
        <f>IF('USER FORM3'!F69=0,"",'USER FORM3'!F69)</f>
        <v/>
      </c>
      <c r="AP61" s="227" t="str">
        <f t="shared" si="5"/>
        <v/>
      </c>
      <c r="AQ61" s="227" t="str">
        <f t="array" ref="AQ61">IF(OR(IFERROR(VLOOKUP(AA61,$B$8:$H$227,7,FALSE), "KEEP")="REMOVE",AD61&lt;&gt;"GR (Graded)"), "REMOVE", "KEEP")</f>
        <v>REMOVE</v>
      </c>
      <c r="AR61" s="228" t="str">
        <f t="array" ref="AR61">LOOKUP("zzzzz",CHOOSE({1,2},"",INDEX(AA:AA,SMALL(IF($AA$6:$AA$249&lt;&gt;"",ROW($AA$6:$AA$249)),ROWS($AR$6:AR61)))))</f>
        <v/>
      </c>
      <c r="AS61" s="227" t="str">
        <f t="array" aca="1" ref="AS61" ca="1">IF(SUM('USER FORM5'!$AS$2)&gt;=ROWS($AS$7:AS61), INDEX(COURSE_CODE, MATCH(SMALL(COUNTIF(COURSE_CODE, "&lt;"&amp;COURSE_CODE), ROW(AS61)), COUNTIF(COURSE_CODE, "&lt;"&amp;COURSE_CODE),0)),"")</f>
        <v/>
      </c>
      <c r="AT61" s="227" t="str">
        <f t="array" aca="1" ref="AT61" ca="1">LOOKUP("zzzzz",CHOOSE({1,2},"",INDEX(AS:AS,SMALL(IF($AS$6:$AS$249&lt;&gt;"",ROW($AS$6:$AS$249)),ROWS($AT$6:AT61)))))</f>
        <v/>
      </c>
      <c r="AU61" s="58" t="str">
        <f t="array" aca="1" ref="AU61" ca="1">IFERROR(INDEX($AT$7:$AT$249, MATCH(0, COUNTIF($AU$6:AU60, $AT$7:$AT$249),0)),"")</f>
        <v/>
      </c>
      <c r="AV61" s="227" t="str">
        <f t="array" aca="1" ref="AV61" ca="1">IF(AU61="","",IF(COUNTIF($AA$7:$AA$225,AU61)&gt;1, "REPEATED", ""))</f>
        <v/>
      </c>
      <c r="AW61" s="227" t="str">
        <f t="array" aca="1" ref="AW61" ca="1">IF(AU61="","",IF(IFERROR(SUMPRODUCT(($AA$7:$AA$225=AU61)*($AM$7:$AM$225=$AT$2)),0)&gt;0, "BASIS OF ADMISSIONS", ""))</f>
        <v/>
      </c>
      <c r="AX61" s="227" t="str">
        <f t="array" aca="1" ref="AX61" ca="1">IF(AU61="","", IF(IFERROR(SUMPRODUCT(($AA$226:$AO$249=AU61)*($AM$226:$AM$249=$AX$6)),0)&gt;0,"PRE-REQUISITE",""))</f>
        <v/>
      </c>
      <c r="AY61" s="227" t="str">
        <f t="array" aca="1" ref="AY61" ca="1">IF(AU61="","", IF(IFERROR(SUMPRODUCT(($AA$226:$AO$249=AU61)*($AM$226:$AM$249=$AY$6)),0)&gt;0,"RECOMMENDED",""))</f>
        <v/>
      </c>
      <c r="AZ61" s="142" t="str">
        <f t="shared" ca="1" si="6"/>
        <v/>
      </c>
      <c r="BD61" s="19">
        <v>1</v>
      </c>
      <c r="BE61" s="574"/>
      <c r="BF61" s="574"/>
      <c r="BG61" s="574"/>
      <c r="BH61" s="574"/>
      <c r="BI61" s="574"/>
      <c r="BJ61" s="574"/>
      <c r="BK61" s="574"/>
      <c r="BL61" s="574"/>
      <c r="BM61" s="574"/>
      <c r="BN61" s="574"/>
      <c r="BO61" s="574"/>
      <c r="BP61" s="574"/>
      <c r="BQ61" s="574"/>
      <c r="BR61" s="574"/>
      <c r="BS61" s="574"/>
      <c r="BT61" s="574"/>
      <c r="BU61" s="574"/>
      <c r="BV61" s="574"/>
    </row>
    <row r="62" spans="1:74" ht="56.25" customHeight="1">
      <c r="A62" s="574"/>
      <c r="B62" s="284"/>
      <c r="C62" s="739" t="str">
        <f t="shared" si="7"/>
        <v/>
      </c>
      <c r="D62" s="739" t="str">
        <f t="shared" si="8"/>
        <v/>
      </c>
      <c r="E62" s="739" t="str">
        <f t="shared" si="9"/>
        <v/>
      </c>
      <c r="F62" s="739" t="str">
        <f t="shared" si="10"/>
        <v/>
      </c>
      <c r="G62" s="740" t="str">
        <f t="shared" ca="1" si="11"/>
        <v/>
      </c>
      <c r="H62" s="281"/>
      <c r="I62" s="282"/>
      <c r="J62" s="727"/>
      <c r="K62" s="725"/>
      <c r="L62" s="725"/>
      <c r="M62" s="725"/>
      <c r="N62" s="725"/>
      <c r="O62" s="725"/>
      <c r="P62" s="725"/>
      <c r="Q62" s="725"/>
      <c r="R62" s="725"/>
      <c r="S62" s="725"/>
      <c r="T62" s="725"/>
      <c r="U62" s="725"/>
      <c r="V62" s="725"/>
      <c r="W62" s="725"/>
      <c r="X62" s="725"/>
      <c r="Y62" s="721"/>
      <c r="AA62" s="142" t="str">
        <f>IF('USER FORM3'!G70=0,"",IF(ISNUMBER('USER FORM3'!G70), "'"&amp;'USER FORM3'!G70, 'USER FORM3'!G70))</f>
        <v/>
      </c>
      <c r="AB62" s="142" t="str">
        <f>IF('USER FORM3'!H70=0,"",'USER FORM3'!H70)</f>
        <v/>
      </c>
      <c r="AC62" s="142" t="str">
        <f>IF('USER FORM3'!I70=0,"",'USER FORM3'!I70)</f>
        <v/>
      </c>
      <c r="AD62" s="142" t="str">
        <f>IF('USER FORM3'!AK70=0,"",'USER FORM3'!AK70)</f>
        <v/>
      </c>
      <c r="AE62" s="142" t="str">
        <f>IF('USER FORM3'!K70=0,"",'USER FORM3'!K70)</f>
        <v/>
      </c>
      <c r="AF62" s="142" t="str">
        <f>IF('USER FORM3'!L70=0,"",'USER FORM3'!L70)</f>
        <v/>
      </c>
      <c r="AG62" s="142" t="str">
        <f>IF('USER FORM3'!M70=0,"",'USER FORM3'!M70)</f>
        <v/>
      </c>
      <c r="AH62" s="142" t="str">
        <f>IF('USER FORM3'!N70=0,"",'USER FORM3'!N70)</f>
        <v/>
      </c>
      <c r="AI62" s="142" t="str">
        <f>IF('USER FORM3'!O70=0,"",'USER FORM3'!O70)</f>
        <v/>
      </c>
      <c r="AJ62" s="142" t="str">
        <f>IF('USER FORM3'!P70=0,"",'USER FORM3'!P70)</f>
        <v/>
      </c>
      <c r="AK62" s="142" t="str">
        <f>IF('USER FORM3'!Q70=0,"",'USER FORM3'!Q70)</f>
        <v/>
      </c>
      <c r="AL62" s="142" t="str">
        <f>IF('USER FORM3'!C70=0,"",'USER FORM3'!C70)</f>
        <v/>
      </c>
      <c r="AM62" s="142" t="str">
        <f>IF('USER FORM3'!D70=0,"",'USER FORM3'!D70)</f>
        <v/>
      </c>
      <c r="AN62" s="142" t="str">
        <f>IF('USER FORM3'!E70=0,"",'USER FORM3'!E70)</f>
        <v/>
      </c>
      <c r="AO62" s="142" t="str">
        <f>IF('USER FORM3'!F70=0,"",'USER FORM3'!F70)</f>
        <v/>
      </c>
      <c r="AP62" s="227" t="str">
        <f t="shared" si="5"/>
        <v/>
      </c>
      <c r="AQ62" s="227" t="str">
        <f t="array" ref="AQ62">IF(OR(IFERROR(VLOOKUP(AA62,$B$8:$H$227,7,FALSE), "KEEP")="REMOVE",AD62&lt;&gt;"GR (Graded)"), "REMOVE", "KEEP")</f>
        <v>REMOVE</v>
      </c>
      <c r="AR62" s="228" t="str">
        <f t="array" ref="AR62">LOOKUP("zzzzz",CHOOSE({1,2},"",INDEX(AA:AA,SMALL(IF($AA$6:$AA$249&lt;&gt;"",ROW($AA$6:$AA$249)),ROWS($AR$6:AR62)))))</f>
        <v/>
      </c>
      <c r="AS62" s="227" t="str">
        <f t="array" aca="1" ref="AS62" ca="1">IF(SUM('USER FORM5'!$AS$2)&gt;=ROWS($AS$7:AS62), INDEX(COURSE_CODE, MATCH(SMALL(COUNTIF(COURSE_CODE, "&lt;"&amp;COURSE_CODE), ROW(AS62)), COUNTIF(COURSE_CODE, "&lt;"&amp;COURSE_CODE),0)),"")</f>
        <v/>
      </c>
      <c r="AT62" s="227" t="str">
        <f t="array" aca="1" ref="AT62" ca="1">LOOKUP("zzzzz",CHOOSE({1,2},"",INDEX(AS:AS,SMALL(IF($AS$6:$AS$249&lt;&gt;"",ROW($AS$6:$AS$249)),ROWS($AT$6:AT62)))))</f>
        <v/>
      </c>
      <c r="AU62" s="58" t="str">
        <f t="array" aca="1" ref="AU62" ca="1">IFERROR(INDEX($AT$7:$AT$249, MATCH(0, COUNTIF($AU$6:AU61, $AT$7:$AT$249),0)),"")</f>
        <v/>
      </c>
      <c r="AV62" s="227" t="str">
        <f t="array" aca="1" ref="AV62" ca="1">IF(AU62="","",IF(COUNTIF($AA$7:$AA$225,AU62)&gt;1, "REPEATED", ""))</f>
        <v/>
      </c>
      <c r="AW62" s="227" t="str">
        <f t="array" aca="1" ref="AW62" ca="1">IF(AU62="","",IF(IFERROR(SUMPRODUCT(($AA$7:$AA$225=AU62)*($AM$7:$AM$225=$AT$2)),0)&gt;0, "BASIS OF ADMISSIONS", ""))</f>
        <v/>
      </c>
      <c r="AX62" s="227" t="str">
        <f t="array" aca="1" ref="AX62" ca="1">IF(AU62="","", IF(IFERROR(SUMPRODUCT(($AA$226:$AO$249=AU62)*($AM$226:$AM$249=$AX$6)),0)&gt;0,"PRE-REQUISITE",""))</f>
        <v/>
      </c>
      <c r="AY62" s="227" t="str">
        <f t="array" aca="1" ref="AY62" ca="1">IF(AU62="","", IF(IFERROR(SUMPRODUCT(($AA$226:$AO$249=AU62)*($AM$226:$AM$249=$AY$6)),0)&gt;0,"RECOMMENDED",""))</f>
        <v/>
      </c>
      <c r="AZ62" s="142" t="str">
        <f t="shared" ca="1" si="6"/>
        <v/>
      </c>
      <c r="BD62" s="19">
        <v>1</v>
      </c>
      <c r="BE62" s="574"/>
      <c r="BF62" s="574"/>
      <c r="BG62" s="574"/>
      <c r="BH62" s="574"/>
      <c r="BI62" s="574"/>
      <c r="BJ62" s="574"/>
      <c r="BK62" s="574"/>
      <c r="BL62" s="574"/>
      <c r="BM62" s="574"/>
      <c r="BN62" s="574"/>
      <c r="BO62" s="574"/>
      <c r="BP62" s="574"/>
      <c r="BQ62" s="574"/>
      <c r="BR62" s="574"/>
      <c r="BS62" s="574"/>
      <c r="BT62" s="574"/>
      <c r="BU62" s="574"/>
      <c r="BV62" s="574"/>
    </row>
    <row r="63" spans="1:74" ht="56.25" customHeight="1">
      <c r="A63" s="574"/>
      <c r="B63" s="284"/>
      <c r="C63" s="739" t="str">
        <f t="shared" si="7"/>
        <v/>
      </c>
      <c r="D63" s="739" t="str">
        <f t="shared" si="8"/>
        <v/>
      </c>
      <c r="E63" s="739" t="str">
        <f t="shared" si="9"/>
        <v/>
      </c>
      <c r="F63" s="739" t="str">
        <f t="shared" si="10"/>
        <v/>
      </c>
      <c r="G63" s="740" t="str">
        <f t="shared" ca="1" si="11"/>
        <v/>
      </c>
      <c r="H63" s="281"/>
      <c r="I63" s="282"/>
      <c r="J63" s="727"/>
      <c r="K63" s="725"/>
      <c r="L63" s="725"/>
      <c r="M63" s="725"/>
      <c r="N63" s="725"/>
      <c r="O63" s="725"/>
      <c r="P63" s="725"/>
      <c r="Q63" s="725"/>
      <c r="R63" s="725"/>
      <c r="S63" s="725"/>
      <c r="T63" s="725"/>
      <c r="U63" s="725"/>
      <c r="V63" s="725"/>
      <c r="W63" s="725"/>
      <c r="X63" s="725"/>
      <c r="Y63" s="721"/>
      <c r="AA63" s="142" t="str">
        <f>IF('USER FORM3'!G71=0,"",IF(ISNUMBER('USER FORM3'!G71), "'"&amp;'USER FORM3'!G71, 'USER FORM3'!G71))</f>
        <v/>
      </c>
      <c r="AB63" s="142" t="str">
        <f>IF('USER FORM3'!H71=0,"",'USER FORM3'!H71)</f>
        <v/>
      </c>
      <c r="AC63" s="142" t="str">
        <f>IF('USER FORM3'!I71=0,"",'USER FORM3'!I71)</f>
        <v/>
      </c>
      <c r="AD63" s="142" t="str">
        <f>IF('USER FORM3'!AK71=0,"",'USER FORM3'!AK71)</f>
        <v/>
      </c>
      <c r="AE63" s="142" t="str">
        <f>IF('USER FORM3'!K71=0,"",'USER FORM3'!K71)</f>
        <v/>
      </c>
      <c r="AF63" s="142" t="str">
        <f>IF('USER FORM3'!L71=0,"",'USER FORM3'!L71)</f>
        <v/>
      </c>
      <c r="AG63" s="142" t="str">
        <f>IF('USER FORM3'!M71=0,"",'USER FORM3'!M71)</f>
        <v/>
      </c>
      <c r="AH63" s="142" t="str">
        <f>IF('USER FORM3'!N71=0,"",'USER FORM3'!N71)</f>
        <v/>
      </c>
      <c r="AI63" s="142" t="str">
        <f>IF('USER FORM3'!O71=0,"",'USER FORM3'!O71)</f>
        <v/>
      </c>
      <c r="AJ63" s="142" t="str">
        <f>IF('USER FORM3'!P71=0,"",'USER FORM3'!P71)</f>
        <v/>
      </c>
      <c r="AK63" s="142" t="str">
        <f>IF('USER FORM3'!Q71=0,"",'USER FORM3'!Q71)</f>
        <v/>
      </c>
      <c r="AL63" s="142" t="str">
        <f>IF('USER FORM3'!C71=0,"",'USER FORM3'!C71)</f>
        <v/>
      </c>
      <c r="AM63" s="142" t="str">
        <f>IF('USER FORM3'!D71=0,"",'USER FORM3'!D71)</f>
        <v/>
      </c>
      <c r="AN63" s="142" t="str">
        <f>IF('USER FORM3'!E71=0,"",'USER FORM3'!E71)</f>
        <v/>
      </c>
      <c r="AO63" s="142" t="str">
        <f>IF('USER FORM3'!F71=0,"",'USER FORM3'!F71)</f>
        <v/>
      </c>
      <c r="AP63" s="227" t="str">
        <f t="shared" si="5"/>
        <v/>
      </c>
      <c r="AQ63" s="227" t="str">
        <f t="array" ref="AQ63">IF(OR(IFERROR(VLOOKUP(AA63,$B$8:$H$227,7,FALSE), "KEEP")="REMOVE",AD63&lt;&gt;"GR (Graded)"), "REMOVE", "KEEP")</f>
        <v>REMOVE</v>
      </c>
      <c r="AR63" s="228" t="str">
        <f t="array" ref="AR63">LOOKUP("zzzzz",CHOOSE({1,2},"",INDEX(AA:AA,SMALL(IF($AA$6:$AA$249&lt;&gt;"",ROW($AA$6:$AA$249)),ROWS($AR$6:AR63)))))</f>
        <v/>
      </c>
      <c r="AS63" s="227" t="str">
        <f t="array" aca="1" ref="AS63" ca="1">IF(SUM('USER FORM5'!$AS$2)&gt;=ROWS($AS$7:AS63), INDEX(COURSE_CODE, MATCH(SMALL(COUNTIF(COURSE_CODE, "&lt;"&amp;COURSE_CODE), ROW(AS63)), COUNTIF(COURSE_CODE, "&lt;"&amp;COURSE_CODE),0)),"")</f>
        <v/>
      </c>
      <c r="AT63" s="227" t="str">
        <f t="array" aca="1" ref="AT63" ca="1">LOOKUP("zzzzz",CHOOSE({1,2},"",INDEX(AS:AS,SMALL(IF($AS$6:$AS$249&lt;&gt;"",ROW($AS$6:$AS$249)),ROWS($AT$6:AT63)))))</f>
        <v/>
      </c>
      <c r="AU63" s="58" t="str">
        <f t="array" aca="1" ref="AU63" ca="1">IFERROR(INDEX($AT$7:$AT$249, MATCH(0, COUNTIF($AU$6:AU62, $AT$7:$AT$249),0)),"")</f>
        <v/>
      </c>
      <c r="AV63" s="227" t="str">
        <f t="array" aca="1" ref="AV63" ca="1">IF(AU63="","",IF(COUNTIF($AA$7:$AA$225,AU63)&gt;1, "REPEATED", ""))</f>
        <v/>
      </c>
      <c r="AW63" s="227" t="str">
        <f t="array" aca="1" ref="AW63" ca="1">IF(AU63="","",IF(IFERROR(SUMPRODUCT(($AA$7:$AA$225=AU63)*($AM$7:$AM$225=$AT$2)),0)&gt;0, "BASIS OF ADMISSIONS", ""))</f>
        <v/>
      </c>
      <c r="AX63" s="227" t="str">
        <f t="array" aca="1" ref="AX63" ca="1">IF(AU63="","", IF(IFERROR(SUMPRODUCT(($AA$226:$AO$249=AU63)*($AM$226:$AM$249=$AX$6)),0)&gt;0,"PRE-REQUISITE",""))</f>
        <v/>
      </c>
      <c r="AY63" s="227" t="str">
        <f t="array" aca="1" ref="AY63" ca="1">IF(AU63="","", IF(IFERROR(SUMPRODUCT(($AA$226:$AO$249=AU63)*($AM$226:$AM$249=$AY$6)),0)&gt;0,"RECOMMENDED",""))</f>
        <v/>
      </c>
      <c r="AZ63" s="142" t="str">
        <f t="shared" ca="1" si="6"/>
        <v/>
      </c>
      <c r="BD63" s="19">
        <v>1</v>
      </c>
      <c r="BE63" s="574"/>
      <c r="BF63" s="574"/>
      <c r="BG63" s="574"/>
      <c r="BH63" s="574"/>
      <c r="BI63" s="574"/>
      <c r="BJ63" s="574"/>
      <c r="BK63" s="574"/>
      <c r="BL63" s="574"/>
      <c r="BM63" s="574"/>
      <c r="BN63" s="574"/>
      <c r="BO63" s="574"/>
      <c r="BP63" s="574"/>
      <c r="BQ63" s="574"/>
      <c r="BR63" s="574"/>
      <c r="BS63" s="574"/>
      <c r="BT63" s="574"/>
      <c r="BU63" s="574"/>
      <c r="BV63" s="574"/>
    </row>
    <row r="64" spans="1:74" ht="56.25" customHeight="1">
      <c r="A64" s="574"/>
      <c r="B64" s="284"/>
      <c r="C64" s="739" t="str">
        <f t="shared" si="7"/>
        <v/>
      </c>
      <c r="D64" s="739" t="str">
        <f t="shared" si="8"/>
        <v/>
      </c>
      <c r="E64" s="739" t="str">
        <f t="shared" si="9"/>
        <v/>
      </c>
      <c r="F64" s="739" t="str">
        <f t="shared" si="10"/>
        <v/>
      </c>
      <c r="G64" s="740" t="str">
        <f t="shared" ca="1" si="11"/>
        <v/>
      </c>
      <c r="H64" s="281"/>
      <c r="I64" s="282"/>
      <c r="J64" s="727"/>
      <c r="K64" s="725"/>
      <c r="L64" s="725"/>
      <c r="M64" s="725"/>
      <c r="N64" s="725"/>
      <c r="O64" s="725"/>
      <c r="P64" s="725"/>
      <c r="Q64" s="725"/>
      <c r="R64" s="725"/>
      <c r="S64" s="725"/>
      <c r="T64" s="725"/>
      <c r="U64" s="725"/>
      <c r="V64" s="725"/>
      <c r="W64" s="725"/>
      <c r="X64" s="725"/>
      <c r="Y64" s="721"/>
      <c r="AA64" s="142" t="str">
        <f>IF('USER FORM3'!G72=0,"",IF(ISNUMBER('USER FORM3'!G72), "'"&amp;'USER FORM3'!G72, 'USER FORM3'!G72))</f>
        <v/>
      </c>
      <c r="AB64" s="142" t="str">
        <f>IF('USER FORM3'!H72=0,"",'USER FORM3'!H72)</f>
        <v/>
      </c>
      <c r="AC64" s="142" t="str">
        <f>IF('USER FORM3'!I72=0,"",'USER FORM3'!I72)</f>
        <v/>
      </c>
      <c r="AD64" s="142" t="str">
        <f>IF('USER FORM3'!AK72=0,"",'USER FORM3'!AK72)</f>
        <v/>
      </c>
      <c r="AE64" s="142" t="str">
        <f>IF('USER FORM3'!K72=0,"",'USER FORM3'!K72)</f>
        <v/>
      </c>
      <c r="AF64" s="142" t="str">
        <f>IF('USER FORM3'!L72=0,"",'USER FORM3'!L72)</f>
        <v/>
      </c>
      <c r="AG64" s="142" t="str">
        <f>IF('USER FORM3'!M72=0,"",'USER FORM3'!M72)</f>
        <v/>
      </c>
      <c r="AH64" s="142" t="str">
        <f>IF('USER FORM3'!N72=0,"",'USER FORM3'!N72)</f>
        <v/>
      </c>
      <c r="AI64" s="142" t="str">
        <f>IF('USER FORM3'!O72=0,"",'USER FORM3'!O72)</f>
        <v/>
      </c>
      <c r="AJ64" s="142" t="str">
        <f>IF('USER FORM3'!P72=0,"",'USER FORM3'!P72)</f>
        <v/>
      </c>
      <c r="AK64" s="142" t="str">
        <f>IF('USER FORM3'!Q72=0,"",'USER FORM3'!Q72)</f>
        <v/>
      </c>
      <c r="AL64" s="142" t="str">
        <f>IF('USER FORM3'!C72=0,"",'USER FORM3'!C72)</f>
        <v/>
      </c>
      <c r="AM64" s="142" t="str">
        <f>IF('USER FORM3'!D72=0,"",'USER FORM3'!D72)</f>
        <v/>
      </c>
      <c r="AN64" s="142" t="str">
        <f>IF('USER FORM3'!E72=0,"",'USER FORM3'!E72)</f>
        <v/>
      </c>
      <c r="AO64" s="142" t="str">
        <f>IF('USER FORM3'!F72=0,"",'USER FORM3'!F72)</f>
        <v/>
      </c>
      <c r="AP64" s="227" t="str">
        <f t="shared" si="5"/>
        <v/>
      </c>
      <c r="AQ64" s="227" t="str">
        <f t="array" ref="AQ64">IF(OR(IFERROR(VLOOKUP(AA64,$B$8:$H$227,7,FALSE), "KEEP")="REMOVE",AD64&lt;&gt;"GR (Graded)"), "REMOVE", "KEEP")</f>
        <v>REMOVE</v>
      </c>
      <c r="AR64" s="228" t="str">
        <f t="array" ref="AR64">LOOKUP("zzzzz",CHOOSE({1,2},"",INDEX(AA:AA,SMALL(IF($AA$6:$AA$249&lt;&gt;"",ROW($AA$6:$AA$249)),ROWS($AR$6:AR64)))))</f>
        <v/>
      </c>
      <c r="AS64" s="227" t="str">
        <f t="array" aca="1" ref="AS64" ca="1">IF(SUM('USER FORM5'!$AS$2)&gt;=ROWS($AS$7:AS64), INDEX(COURSE_CODE, MATCH(SMALL(COUNTIF(COURSE_CODE, "&lt;"&amp;COURSE_CODE), ROW(AS64)), COUNTIF(COURSE_CODE, "&lt;"&amp;COURSE_CODE),0)),"")</f>
        <v/>
      </c>
      <c r="AT64" s="227" t="str">
        <f t="array" aca="1" ref="AT64" ca="1">LOOKUP("zzzzz",CHOOSE({1,2},"",INDEX(AS:AS,SMALL(IF($AS$6:$AS$249&lt;&gt;"",ROW($AS$6:$AS$249)),ROWS($AT$6:AT64)))))</f>
        <v/>
      </c>
      <c r="AU64" s="58" t="str">
        <f t="array" aca="1" ref="AU64" ca="1">IFERROR(INDEX($AT$7:$AT$249, MATCH(0, COUNTIF($AU$6:AU63, $AT$7:$AT$249),0)),"")</f>
        <v/>
      </c>
      <c r="AV64" s="227" t="str">
        <f t="array" aca="1" ref="AV64" ca="1">IF(AU64="","",IF(COUNTIF($AA$7:$AA$225,AU64)&gt;1, "REPEATED", ""))</f>
        <v/>
      </c>
      <c r="AW64" s="227" t="str">
        <f t="array" aca="1" ref="AW64" ca="1">IF(AU64="","",IF(IFERROR(SUMPRODUCT(($AA$7:$AA$225=AU64)*($AM$7:$AM$225=$AT$2)),0)&gt;0, "BASIS OF ADMISSIONS", ""))</f>
        <v/>
      </c>
      <c r="AX64" s="227" t="str">
        <f t="array" aca="1" ref="AX64" ca="1">IF(AU64="","", IF(IFERROR(SUMPRODUCT(($AA$226:$AO$249=AU64)*($AM$226:$AM$249=$AX$6)),0)&gt;0,"PRE-REQUISITE",""))</f>
        <v/>
      </c>
      <c r="AY64" s="227" t="str">
        <f t="array" aca="1" ref="AY64" ca="1">IF(AU64="","", IF(IFERROR(SUMPRODUCT(($AA$226:$AO$249=AU64)*($AM$226:$AM$249=$AY$6)),0)&gt;0,"RECOMMENDED",""))</f>
        <v/>
      </c>
      <c r="AZ64" s="142" t="str">
        <f t="shared" ca="1" si="6"/>
        <v/>
      </c>
      <c r="BD64" s="19">
        <v>1</v>
      </c>
      <c r="BE64" s="574"/>
      <c r="BF64" s="574"/>
      <c r="BG64" s="574"/>
      <c r="BH64" s="574"/>
      <c r="BI64" s="574"/>
      <c r="BJ64" s="574"/>
      <c r="BK64" s="574"/>
      <c r="BL64" s="574"/>
      <c r="BM64" s="574"/>
      <c r="BN64" s="574"/>
      <c r="BO64" s="574"/>
      <c r="BP64" s="574"/>
      <c r="BQ64" s="574"/>
      <c r="BR64" s="574"/>
      <c r="BS64" s="574"/>
      <c r="BT64" s="574"/>
      <c r="BU64" s="574"/>
      <c r="BV64" s="574"/>
    </row>
    <row r="65" spans="1:74" ht="56.25" customHeight="1">
      <c r="A65" s="574"/>
      <c r="B65" s="284"/>
      <c r="C65" s="739" t="str">
        <f t="shared" si="7"/>
        <v/>
      </c>
      <c r="D65" s="739" t="str">
        <f t="shared" si="8"/>
        <v/>
      </c>
      <c r="E65" s="739" t="str">
        <f t="shared" si="9"/>
        <v/>
      </c>
      <c r="F65" s="739" t="str">
        <f t="shared" si="10"/>
        <v/>
      </c>
      <c r="G65" s="740" t="str">
        <f t="shared" ca="1" si="11"/>
        <v/>
      </c>
      <c r="H65" s="281"/>
      <c r="I65" s="282"/>
      <c r="J65" s="727"/>
      <c r="K65" s="725"/>
      <c r="L65" s="725"/>
      <c r="M65" s="725"/>
      <c r="N65" s="725"/>
      <c r="O65" s="725"/>
      <c r="P65" s="725"/>
      <c r="Q65" s="725"/>
      <c r="R65" s="725"/>
      <c r="S65" s="725"/>
      <c r="T65" s="725"/>
      <c r="U65" s="725"/>
      <c r="V65" s="725"/>
      <c r="W65" s="725"/>
      <c r="X65" s="725"/>
      <c r="Y65" s="721"/>
      <c r="AA65" s="142" t="str">
        <f>IF('USER FORM3'!G73=0,"",IF(ISNUMBER('USER FORM3'!G73), "'"&amp;'USER FORM3'!G73, 'USER FORM3'!G73))</f>
        <v/>
      </c>
      <c r="AB65" s="142" t="str">
        <f>IF('USER FORM3'!H73=0,"",'USER FORM3'!H73)</f>
        <v/>
      </c>
      <c r="AC65" s="142" t="str">
        <f>IF('USER FORM3'!I73=0,"",'USER FORM3'!I73)</f>
        <v/>
      </c>
      <c r="AD65" s="142" t="str">
        <f>IF('USER FORM3'!AK73=0,"",'USER FORM3'!AK73)</f>
        <v/>
      </c>
      <c r="AE65" s="142" t="str">
        <f>IF('USER FORM3'!K73=0,"",'USER FORM3'!K73)</f>
        <v/>
      </c>
      <c r="AF65" s="142" t="str">
        <f>IF('USER FORM3'!L73=0,"",'USER FORM3'!L73)</f>
        <v/>
      </c>
      <c r="AG65" s="142" t="str">
        <f>IF('USER FORM3'!M73=0,"",'USER FORM3'!M73)</f>
        <v/>
      </c>
      <c r="AH65" s="142" t="str">
        <f>IF('USER FORM3'!N73=0,"",'USER FORM3'!N73)</f>
        <v/>
      </c>
      <c r="AI65" s="142" t="str">
        <f>IF('USER FORM3'!O73=0,"",'USER FORM3'!O73)</f>
        <v/>
      </c>
      <c r="AJ65" s="142" t="str">
        <f>IF('USER FORM3'!P73=0,"",'USER FORM3'!P73)</f>
        <v/>
      </c>
      <c r="AK65" s="142" t="str">
        <f>IF('USER FORM3'!Q73=0,"",'USER FORM3'!Q73)</f>
        <v/>
      </c>
      <c r="AL65" s="142" t="str">
        <f>IF('USER FORM3'!C73=0,"",'USER FORM3'!C73)</f>
        <v/>
      </c>
      <c r="AM65" s="142" t="str">
        <f>IF('USER FORM3'!D73=0,"",'USER FORM3'!D73)</f>
        <v/>
      </c>
      <c r="AN65" s="142" t="str">
        <f>IF('USER FORM3'!E73=0,"",'USER FORM3'!E73)</f>
        <v/>
      </c>
      <c r="AO65" s="142" t="str">
        <f>IF('USER FORM3'!F73=0,"",'USER FORM3'!F73)</f>
        <v/>
      </c>
      <c r="AP65" s="227" t="str">
        <f t="shared" si="5"/>
        <v/>
      </c>
      <c r="AQ65" s="227" t="str">
        <f t="array" ref="AQ65">IF(OR(IFERROR(VLOOKUP(AA65,$B$8:$H$227,7,FALSE), "KEEP")="REMOVE",AD65&lt;&gt;"GR (Graded)"), "REMOVE", "KEEP")</f>
        <v>REMOVE</v>
      </c>
      <c r="AR65" s="228" t="str">
        <f t="array" ref="AR65">LOOKUP("zzzzz",CHOOSE({1,2},"",INDEX(AA:AA,SMALL(IF($AA$6:$AA$249&lt;&gt;"",ROW($AA$6:$AA$249)),ROWS($AR$6:AR65)))))</f>
        <v/>
      </c>
      <c r="AS65" s="227" t="str">
        <f t="array" aca="1" ref="AS65" ca="1">IF(SUM('USER FORM5'!$AS$2)&gt;=ROWS($AS$7:AS65), INDEX(COURSE_CODE, MATCH(SMALL(COUNTIF(COURSE_CODE, "&lt;"&amp;COURSE_CODE), ROW(AS65)), COUNTIF(COURSE_CODE, "&lt;"&amp;COURSE_CODE),0)),"")</f>
        <v/>
      </c>
      <c r="AT65" s="227" t="str">
        <f t="array" aca="1" ref="AT65" ca="1">LOOKUP("zzzzz",CHOOSE({1,2},"",INDEX(AS:AS,SMALL(IF($AS$6:$AS$249&lt;&gt;"",ROW($AS$6:$AS$249)),ROWS($AT$6:AT65)))))</f>
        <v/>
      </c>
      <c r="AU65" s="58" t="str">
        <f t="array" aca="1" ref="AU65" ca="1">IFERROR(INDEX($AT$7:$AT$249, MATCH(0, COUNTIF($AU$6:AU64, $AT$7:$AT$249),0)),"")</f>
        <v/>
      </c>
      <c r="AV65" s="227" t="str">
        <f t="array" aca="1" ref="AV65" ca="1">IF(AU65="","",IF(COUNTIF($AA$7:$AA$225,AU65)&gt;1, "REPEATED", ""))</f>
        <v/>
      </c>
      <c r="AW65" s="227" t="str">
        <f t="array" aca="1" ref="AW65" ca="1">IF(AU65="","",IF(IFERROR(SUMPRODUCT(($AA$7:$AA$225=AU65)*($AM$7:$AM$225=$AT$2)),0)&gt;0, "BASIS OF ADMISSIONS", ""))</f>
        <v/>
      </c>
      <c r="AX65" s="227" t="str">
        <f t="array" aca="1" ref="AX65" ca="1">IF(AU65="","", IF(IFERROR(SUMPRODUCT(($AA$226:$AO$249=AU65)*($AM$226:$AM$249=$AX$6)),0)&gt;0,"PRE-REQUISITE",""))</f>
        <v/>
      </c>
      <c r="AY65" s="227" t="str">
        <f t="array" aca="1" ref="AY65" ca="1">IF(AU65="","", IF(IFERROR(SUMPRODUCT(($AA$226:$AO$249=AU65)*($AM$226:$AM$249=$AY$6)),0)&gt;0,"RECOMMENDED",""))</f>
        <v/>
      </c>
      <c r="AZ65" s="142" t="str">
        <f t="shared" ca="1" si="6"/>
        <v/>
      </c>
      <c r="BD65" s="19">
        <v>1</v>
      </c>
      <c r="BE65" s="574"/>
      <c r="BF65" s="574"/>
      <c r="BG65" s="574"/>
      <c r="BH65" s="574"/>
      <c r="BI65" s="574"/>
      <c r="BJ65" s="574"/>
      <c r="BK65" s="574"/>
      <c r="BL65" s="574"/>
      <c r="BM65" s="574"/>
      <c r="BN65" s="574"/>
      <c r="BO65" s="574"/>
      <c r="BP65" s="574"/>
      <c r="BQ65" s="574"/>
      <c r="BR65" s="574"/>
      <c r="BS65" s="574"/>
      <c r="BT65" s="574"/>
      <c r="BU65" s="574"/>
      <c r="BV65" s="574"/>
    </row>
    <row r="66" spans="1:74" ht="56.25" customHeight="1">
      <c r="A66" s="574"/>
      <c r="B66" s="284"/>
      <c r="C66" s="739" t="str">
        <f t="shared" si="7"/>
        <v/>
      </c>
      <c r="D66" s="739" t="str">
        <f t="shared" si="8"/>
        <v/>
      </c>
      <c r="E66" s="739" t="str">
        <f t="shared" si="9"/>
        <v/>
      </c>
      <c r="F66" s="739" t="str">
        <f t="shared" si="10"/>
        <v/>
      </c>
      <c r="G66" s="740" t="str">
        <f t="shared" ca="1" si="11"/>
        <v/>
      </c>
      <c r="H66" s="281"/>
      <c r="I66" s="282"/>
      <c r="J66" s="727"/>
      <c r="K66" s="725"/>
      <c r="L66" s="725"/>
      <c r="M66" s="725"/>
      <c r="N66" s="725"/>
      <c r="O66" s="725"/>
      <c r="P66" s="725"/>
      <c r="Q66" s="725"/>
      <c r="R66" s="725"/>
      <c r="S66" s="725"/>
      <c r="T66" s="725"/>
      <c r="U66" s="725"/>
      <c r="V66" s="725"/>
      <c r="W66" s="725"/>
      <c r="X66" s="725"/>
      <c r="Y66" s="721"/>
      <c r="AA66" s="142" t="str">
        <f>IF('USER FORM3'!G74=0,"",IF(ISNUMBER('USER FORM3'!G74), "'"&amp;'USER FORM3'!G74, 'USER FORM3'!G74))</f>
        <v/>
      </c>
      <c r="AB66" s="142" t="str">
        <f>IF('USER FORM3'!H74=0,"",'USER FORM3'!H74)</f>
        <v/>
      </c>
      <c r="AC66" s="142" t="str">
        <f>IF('USER FORM3'!I74=0,"",'USER FORM3'!I74)</f>
        <v/>
      </c>
      <c r="AD66" s="142" t="str">
        <f>IF('USER FORM3'!AK74=0,"",'USER FORM3'!AK74)</f>
        <v/>
      </c>
      <c r="AE66" s="142" t="str">
        <f>IF('USER FORM3'!K74=0,"",'USER FORM3'!K74)</f>
        <v/>
      </c>
      <c r="AF66" s="142" t="str">
        <f>IF('USER FORM3'!L74=0,"",'USER FORM3'!L74)</f>
        <v/>
      </c>
      <c r="AG66" s="142" t="str">
        <f>IF('USER FORM3'!M74=0,"",'USER FORM3'!M74)</f>
        <v/>
      </c>
      <c r="AH66" s="142" t="str">
        <f>IF('USER FORM3'!N74=0,"",'USER FORM3'!N74)</f>
        <v/>
      </c>
      <c r="AI66" s="142" t="str">
        <f>IF('USER FORM3'!O74=0,"",'USER FORM3'!O74)</f>
        <v/>
      </c>
      <c r="AJ66" s="142" t="str">
        <f>IF('USER FORM3'!P74=0,"",'USER FORM3'!P74)</f>
        <v/>
      </c>
      <c r="AK66" s="142" t="str">
        <f>IF('USER FORM3'!Q74=0,"",'USER FORM3'!Q74)</f>
        <v/>
      </c>
      <c r="AL66" s="142" t="str">
        <f>IF('USER FORM3'!C74=0,"",'USER FORM3'!C74)</f>
        <v/>
      </c>
      <c r="AM66" s="142" t="str">
        <f>IF('USER FORM3'!D74=0,"",'USER FORM3'!D74)</f>
        <v/>
      </c>
      <c r="AN66" s="142" t="str">
        <f>IF('USER FORM3'!E74=0,"",'USER FORM3'!E74)</f>
        <v/>
      </c>
      <c r="AO66" s="142" t="str">
        <f>IF('USER FORM3'!F74=0,"",'USER FORM3'!F74)</f>
        <v/>
      </c>
      <c r="AP66" s="227" t="str">
        <f t="shared" si="5"/>
        <v/>
      </c>
      <c r="AQ66" s="227" t="str">
        <f t="array" ref="AQ66">IF(OR(IFERROR(VLOOKUP(AA66,$B$8:$H$227,7,FALSE), "KEEP")="REMOVE",AD66&lt;&gt;"GR (Graded)"), "REMOVE", "KEEP")</f>
        <v>REMOVE</v>
      </c>
      <c r="AR66" s="228" t="str">
        <f t="array" ref="AR66">LOOKUP("zzzzz",CHOOSE({1,2},"",INDEX(AA:AA,SMALL(IF($AA$6:$AA$249&lt;&gt;"",ROW($AA$6:$AA$249)),ROWS($AR$6:AR66)))))</f>
        <v/>
      </c>
      <c r="AS66" s="227" t="str">
        <f t="array" aca="1" ref="AS66" ca="1">IF(SUM('USER FORM5'!$AS$2)&gt;=ROWS($AS$7:AS66), INDEX(COURSE_CODE, MATCH(SMALL(COUNTIF(COURSE_CODE, "&lt;"&amp;COURSE_CODE), ROW(AS66)), COUNTIF(COURSE_CODE, "&lt;"&amp;COURSE_CODE),0)),"")</f>
        <v/>
      </c>
      <c r="AT66" s="227" t="str">
        <f t="array" aca="1" ref="AT66" ca="1">LOOKUP("zzzzz",CHOOSE({1,2},"",INDEX(AS:AS,SMALL(IF($AS$6:$AS$249&lt;&gt;"",ROW($AS$6:$AS$249)),ROWS($AT$6:AT66)))))</f>
        <v/>
      </c>
      <c r="AU66" s="58" t="str">
        <f t="array" aca="1" ref="AU66" ca="1">IFERROR(INDEX($AT$7:$AT$249, MATCH(0, COUNTIF($AU$6:AU65, $AT$7:$AT$249),0)),"")</f>
        <v/>
      </c>
      <c r="AV66" s="227" t="str">
        <f t="array" aca="1" ref="AV66" ca="1">IF(AU66="","",IF(COUNTIF($AA$7:$AA$225,AU66)&gt;1, "REPEATED", ""))</f>
        <v/>
      </c>
      <c r="AW66" s="227" t="str">
        <f t="array" aca="1" ref="AW66" ca="1">IF(AU66="","",IF(IFERROR(SUMPRODUCT(($AA$7:$AA$225=AU66)*($AM$7:$AM$225=$AT$2)),0)&gt;0, "BASIS OF ADMISSIONS", ""))</f>
        <v/>
      </c>
      <c r="AX66" s="227" t="str">
        <f t="array" aca="1" ref="AX66" ca="1">IF(AU66="","", IF(IFERROR(SUMPRODUCT(($AA$226:$AO$249=AU66)*($AM$226:$AM$249=$AX$6)),0)&gt;0,"PRE-REQUISITE",""))</f>
        <v/>
      </c>
      <c r="AY66" s="227" t="str">
        <f t="array" aca="1" ref="AY66" ca="1">IF(AU66="","", IF(IFERROR(SUMPRODUCT(($AA$226:$AO$249=AU66)*($AM$226:$AM$249=$AY$6)),0)&gt;0,"RECOMMENDED",""))</f>
        <v/>
      </c>
      <c r="AZ66" s="142" t="str">
        <f t="shared" ca="1" si="6"/>
        <v/>
      </c>
      <c r="BD66" s="19">
        <v>1</v>
      </c>
      <c r="BE66" s="574"/>
      <c r="BF66" s="574"/>
      <c r="BG66" s="574"/>
      <c r="BH66" s="574"/>
      <c r="BI66" s="574"/>
      <c r="BJ66" s="574"/>
      <c r="BK66" s="574"/>
      <c r="BL66" s="574"/>
      <c r="BM66" s="574"/>
      <c r="BN66" s="574"/>
      <c r="BO66" s="574"/>
      <c r="BP66" s="574"/>
      <c r="BQ66" s="574"/>
      <c r="BR66" s="574"/>
      <c r="BS66" s="574"/>
      <c r="BT66" s="574"/>
      <c r="BU66" s="574"/>
      <c r="BV66" s="574"/>
    </row>
    <row r="67" spans="1:74" ht="56.25" customHeight="1">
      <c r="A67" s="574"/>
      <c r="B67" s="284"/>
      <c r="C67" s="739" t="str">
        <f t="shared" si="7"/>
        <v/>
      </c>
      <c r="D67" s="739" t="str">
        <f t="shared" si="8"/>
        <v/>
      </c>
      <c r="E67" s="739" t="str">
        <f t="shared" si="9"/>
        <v/>
      </c>
      <c r="F67" s="739" t="str">
        <f t="shared" si="10"/>
        <v/>
      </c>
      <c r="G67" s="740" t="str">
        <f t="shared" ca="1" si="11"/>
        <v/>
      </c>
      <c r="H67" s="281"/>
      <c r="I67" s="282"/>
      <c r="J67" s="727"/>
      <c r="K67" s="725"/>
      <c r="L67" s="725"/>
      <c r="M67" s="725"/>
      <c r="N67" s="725"/>
      <c r="O67" s="725"/>
      <c r="P67" s="725"/>
      <c r="Q67" s="725"/>
      <c r="R67" s="725"/>
      <c r="S67" s="725"/>
      <c r="T67" s="725"/>
      <c r="U67" s="725"/>
      <c r="V67" s="725"/>
      <c r="W67" s="725"/>
      <c r="X67" s="725"/>
      <c r="Y67" s="721"/>
      <c r="AA67" s="142" t="str">
        <f>IF('USER FORM3'!G75=0,"",IF(ISNUMBER('USER FORM3'!G75), "'"&amp;'USER FORM3'!G75, 'USER FORM3'!G75))</f>
        <v/>
      </c>
      <c r="AB67" s="142" t="str">
        <f>IF('USER FORM3'!H75=0,"",'USER FORM3'!H75)</f>
        <v/>
      </c>
      <c r="AC67" s="142" t="str">
        <f>IF('USER FORM3'!I75=0,"",'USER FORM3'!I75)</f>
        <v/>
      </c>
      <c r="AD67" s="142" t="str">
        <f>IF('USER FORM3'!AK75=0,"",'USER FORM3'!AK75)</f>
        <v/>
      </c>
      <c r="AE67" s="142" t="str">
        <f>IF('USER FORM3'!K75=0,"",'USER FORM3'!K75)</f>
        <v/>
      </c>
      <c r="AF67" s="142" t="str">
        <f>IF('USER FORM3'!L75=0,"",'USER FORM3'!L75)</f>
        <v/>
      </c>
      <c r="AG67" s="142" t="str">
        <f>IF('USER FORM3'!M75=0,"",'USER FORM3'!M75)</f>
        <v/>
      </c>
      <c r="AH67" s="142" t="str">
        <f>IF('USER FORM3'!N75=0,"",'USER FORM3'!N75)</f>
        <v/>
      </c>
      <c r="AI67" s="142" t="str">
        <f>IF('USER FORM3'!O75=0,"",'USER FORM3'!O75)</f>
        <v/>
      </c>
      <c r="AJ67" s="142" t="str">
        <f>IF('USER FORM3'!P75=0,"",'USER FORM3'!P75)</f>
        <v/>
      </c>
      <c r="AK67" s="142" t="str">
        <f>IF('USER FORM3'!Q75=0,"",'USER FORM3'!Q75)</f>
        <v/>
      </c>
      <c r="AL67" s="142" t="str">
        <f>IF('USER FORM3'!C75=0,"",'USER FORM3'!C75)</f>
        <v/>
      </c>
      <c r="AM67" s="142" t="str">
        <f>IF('USER FORM3'!D75=0,"",'USER FORM3'!D75)</f>
        <v/>
      </c>
      <c r="AN67" s="142" t="str">
        <f>IF('USER FORM3'!E75=0,"",'USER FORM3'!E75)</f>
        <v/>
      </c>
      <c r="AO67" s="142" t="str">
        <f>IF('USER FORM3'!F75=0,"",'USER FORM3'!F75)</f>
        <v/>
      </c>
      <c r="AP67" s="227" t="str">
        <f t="shared" si="5"/>
        <v/>
      </c>
      <c r="AQ67" s="227" t="str">
        <f t="array" ref="AQ67">IF(OR(IFERROR(VLOOKUP(AA67,$B$8:$H$227,7,FALSE), "KEEP")="REMOVE",AD67&lt;&gt;"GR (Graded)"), "REMOVE", "KEEP")</f>
        <v>REMOVE</v>
      </c>
      <c r="AR67" s="228" t="str">
        <f t="array" ref="AR67">LOOKUP("zzzzz",CHOOSE({1,2},"",INDEX(AA:AA,SMALL(IF($AA$6:$AA$249&lt;&gt;"",ROW($AA$6:$AA$249)),ROWS($AR$6:AR67)))))</f>
        <v/>
      </c>
      <c r="AS67" s="227" t="str">
        <f t="array" aca="1" ref="AS67" ca="1">IF(SUM('USER FORM5'!$AS$2)&gt;=ROWS($AS$7:AS67), INDEX(COURSE_CODE, MATCH(SMALL(COUNTIF(COURSE_CODE, "&lt;"&amp;COURSE_CODE), ROW(AS67)), COUNTIF(COURSE_CODE, "&lt;"&amp;COURSE_CODE),0)),"")</f>
        <v/>
      </c>
      <c r="AT67" s="227" t="str">
        <f t="array" aca="1" ref="AT67" ca="1">LOOKUP("zzzzz",CHOOSE({1,2},"",INDEX(AS:AS,SMALL(IF($AS$6:$AS$249&lt;&gt;"",ROW($AS$6:$AS$249)),ROWS($AT$6:AT67)))))</f>
        <v/>
      </c>
      <c r="AU67" s="58" t="str">
        <f t="array" aca="1" ref="AU67" ca="1">IFERROR(INDEX($AT$7:$AT$249, MATCH(0, COUNTIF($AU$6:AU66, $AT$7:$AT$249),0)),"")</f>
        <v/>
      </c>
      <c r="AV67" s="227" t="str">
        <f t="array" aca="1" ref="AV67" ca="1">IF(AU67="","",IF(COUNTIF($AA$7:$AA$225,AU67)&gt;1, "REPEATED", ""))</f>
        <v/>
      </c>
      <c r="AW67" s="227" t="str">
        <f t="array" aca="1" ref="AW67" ca="1">IF(AU67="","",IF(IFERROR(SUMPRODUCT(($AA$7:$AA$225=AU67)*($AM$7:$AM$225=$AT$2)),0)&gt;0, "BASIS OF ADMISSIONS", ""))</f>
        <v/>
      </c>
      <c r="AX67" s="227" t="str">
        <f t="array" aca="1" ref="AX67" ca="1">IF(AU67="","", IF(IFERROR(SUMPRODUCT(($AA$226:$AO$249=AU67)*($AM$226:$AM$249=$AX$6)),0)&gt;0,"PRE-REQUISITE",""))</f>
        <v/>
      </c>
      <c r="AY67" s="227" t="str">
        <f t="array" aca="1" ref="AY67" ca="1">IF(AU67="","", IF(IFERROR(SUMPRODUCT(($AA$226:$AO$249=AU67)*($AM$226:$AM$249=$AY$6)),0)&gt;0,"RECOMMENDED",""))</f>
        <v/>
      </c>
      <c r="AZ67" s="142" t="str">
        <f t="shared" ca="1" si="6"/>
        <v/>
      </c>
      <c r="BD67" s="19">
        <v>1</v>
      </c>
      <c r="BE67" s="574"/>
      <c r="BF67" s="574"/>
      <c r="BG67" s="574"/>
      <c r="BH67" s="574"/>
      <c r="BI67" s="574"/>
      <c r="BJ67" s="574"/>
      <c r="BK67" s="574"/>
      <c r="BL67" s="574"/>
      <c r="BM67" s="574"/>
      <c r="BN67" s="574"/>
      <c r="BO67" s="574"/>
      <c r="BP67" s="574"/>
      <c r="BQ67" s="574"/>
      <c r="BR67" s="574"/>
      <c r="BS67" s="574"/>
      <c r="BT67" s="574"/>
      <c r="BU67" s="574"/>
      <c r="BV67" s="574"/>
    </row>
    <row r="68" spans="1:74" ht="56.25" customHeight="1">
      <c r="A68" s="574"/>
      <c r="B68" s="284"/>
      <c r="C68" s="739" t="str">
        <f t="shared" si="7"/>
        <v/>
      </c>
      <c r="D68" s="739" t="str">
        <f t="shared" si="8"/>
        <v/>
      </c>
      <c r="E68" s="739" t="str">
        <f t="shared" si="9"/>
        <v/>
      </c>
      <c r="F68" s="739" t="str">
        <f t="shared" si="10"/>
        <v/>
      </c>
      <c r="G68" s="740" t="str">
        <f t="shared" ca="1" si="11"/>
        <v/>
      </c>
      <c r="H68" s="281"/>
      <c r="I68" s="282"/>
      <c r="J68" s="727"/>
      <c r="K68" s="725"/>
      <c r="L68" s="725"/>
      <c r="M68" s="725"/>
      <c r="N68" s="725"/>
      <c r="O68" s="725"/>
      <c r="P68" s="725"/>
      <c r="Q68" s="725"/>
      <c r="R68" s="725"/>
      <c r="S68" s="725"/>
      <c r="T68" s="725"/>
      <c r="U68" s="725"/>
      <c r="V68" s="725"/>
      <c r="W68" s="725"/>
      <c r="X68" s="725"/>
      <c r="Y68" s="721"/>
      <c r="AA68" s="142" t="str">
        <f>IF('USER FORM3'!G76=0,"",IF(ISNUMBER('USER FORM3'!G76), "'"&amp;'USER FORM3'!G76, 'USER FORM3'!G76))</f>
        <v/>
      </c>
      <c r="AB68" s="142" t="str">
        <f>IF('USER FORM3'!H76=0,"",'USER FORM3'!H76)</f>
        <v/>
      </c>
      <c r="AC68" s="142" t="str">
        <f>IF('USER FORM3'!I76=0,"",'USER FORM3'!I76)</f>
        <v/>
      </c>
      <c r="AD68" s="142" t="str">
        <f>IF('USER FORM3'!AK76=0,"",'USER FORM3'!AK76)</f>
        <v/>
      </c>
      <c r="AE68" s="142" t="str">
        <f>IF('USER FORM3'!K76=0,"",'USER FORM3'!K76)</f>
        <v/>
      </c>
      <c r="AF68" s="142" t="str">
        <f>IF('USER FORM3'!L76=0,"",'USER FORM3'!L76)</f>
        <v/>
      </c>
      <c r="AG68" s="142" t="str">
        <f>IF('USER FORM3'!M76=0,"",'USER FORM3'!M76)</f>
        <v/>
      </c>
      <c r="AH68" s="142" t="str">
        <f>IF('USER FORM3'!N76=0,"",'USER FORM3'!N76)</f>
        <v/>
      </c>
      <c r="AI68" s="142" t="str">
        <f>IF('USER FORM3'!O76=0,"",'USER FORM3'!O76)</f>
        <v/>
      </c>
      <c r="AJ68" s="142" t="str">
        <f>IF('USER FORM3'!P76=0,"",'USER FORM3'!P76)</f>
        <v/>
      </c>
      <c r="AK68" s="142" t="str">
        <f>IF('USER FORM3'!Q76=0,"",'USER FORM3'!Q76)</f>
        <v/>
      </c>
      <c r="AL68" s="142" t="str">
        <f>IF('USER FORM3'!C76=0,"",'USER FORM3'!C76)</f>
        <v/>
      </c>
      <c r="AM68" s="142" t="str">
        <f>IF('USER FORM3'!D76=0,"",'USER FORM3'!D76)</f>
        <v/>
      </c>
      <c r="AN68" s="142" t="str">
        <f>IF('USER FORM3'!E76=0,"",'USER FORM3'!E76)</f>
        <v/>
      </c>
      <c r="AO68" s="142" t="str">
        <f>IF('USER FORM3'!F76=0,"",'USER FORM3'!F76)</f>
        <v/>
      </c>
      <c r="AP68" s="227" t="str">
        <f t="shared" si="5"/>
        <v/>
      </c>
      <c r="AQ68" s="227" t="str">
        <f t="array" ref="AQ68">IF(OR(IFERROR(VLOOKUP(AA68,$B$8:$H$227,7,FALSE), "KEEP")="REMOVE",AD68&lt;&gt;"GR (Graded)"), "REMOVE", "KEEP")</f>
        <v>REMOVE</v>
      </c>
      <c r="AR68" s="228" t="str">
        <f t="array" ref="AR68">LOOKUP("zzzzz",CHOOSE({1,2},"",INDEX(AA:AA,SMALL(IF($AA$6:$AA$249&lt;&gt;"",ROW($AA$6:$AA$249)),ROWS($AR$6:AR68)))))</f>
        <v/>
      </c>
      <c r="AS68" s="227" t="str">
        <f t="array" aca="1" ref="AS68" ca="1">IF(SUM('USER FORM5'!$AS$2)&gt;=ROWS($AS$7:AS68), INDEX(COURSE_CODE, MATCH(SMALL(COUNTIF(COURSE_CODE, "&lt;"&amp;COURSE_CODE), ROW(AS68)), COUNTIF(COURSE_CODE, "&lt;"&amp;COURSE_CODE),0)),"")</f>
        <v/>
      </c>
      <c r="AT68" s="227" t="str">
        <f t="array" aca="1" ref="AT68" ca="1">LOOKUP("zzzzz",CHOOSE({1,2},"",INDEX(AS:AS,SMALL(IF($AS$6:$AS$249&lt;&gt;"",ROW($AS$6:$AS$249)),ROWS($AT$6:AT68)))))</f>
        <v/>
      </c>
      <c r="AU68" s="58" t="str">
        <f t="array" aca="1" ref="AU68" ca="1">IFERROR(INDEX($AT$7:$AT$249, MATCH(0, COUNTIF($AU$6:AU67, $AT$7:$AT$249),0)),"")</f>
        <v/>
      </c>
      <c r="AV68" s="227" t="str">
        <f t="array" aca="1" ref="AV68" ca="1">IF(AU68="","",IF(COUNTIF($AA$7:$AA$225,AU68)&gt;1, "REPEATED", ""))</f>
        <v/>
      </c>
      <c r="AW68" s="227" t="str">
        <f t="array" aca="1" ref="AW68" ca="1">IF(AU68="","",IF(IFERROR(SUMPRODUCT(($AA$7:$AA$225=AU68)*($AM$7:$AM$225=$AT$2)),0)&gt;0, "BASIS OF ADMISSIONS", ""))</f>
        <v/>
      </c>
      <c r="AX68" s="227" t="str">
        <f t="array" aca="1" ref="AX68" ca="1">IF(AU68="","", IF(IFERROR(SUMPRODUCT(($AA$226:$AO$249=AU68)*($AM$226:$AM$249=$AX$6)),0)&gt;0,"PRE-REQUISITE",""))</f>
        <v/>
      </c>
      <c r="AY68" s="227" t="str">
        <f t="array" aca="1" ref="AY68" ca="1">IF(AU68="","", IF(IFERROR(SUMPRODUCT(($AA$226:$AO$249=AU68)*($AM$226:$AM$249=$AY$6)),0)&gt;0,"RECOMMENDED",""))</f>
        <v/>
      </c>
      <c r="AZ68" s="142" t="str">
        <f t="shared" ca="1" si="6"/>
        <v/>
      </c>
      <c r="BD68" s="19">
        <v>1</v>
      </c>
      <c r="BE68" s="574"/>
      <c r="BF68" s="574"/>
      <c r="BG68" s="574"/>
      <c r="BH68" s="574"/>
      <c r="BI68" s="574"/>
      <c r="BJ68" s="574"/>
      <c r="BK68" s="574"/>
      <c r="BL68" s="574"/>
      <c r="BM68" s="574"/>
      <c r="BN68" s="574"/>
      <c r="BO68" s="574"/>
      <c r="BP68" s="574"/>
      <c r="BQ68" s="574"/>
      <c r="BR68" s="574"/>
      <c r="BS68" s="574"/>
      <c r="BT68" s="574"/>
      <c r="BU68" s="574"/>
      <c r="BV68" s="574"/>
    </row>
    <row r="69" spans="1:74" ht="56.25" customHeight="1">
      <c r="A69" s="574"/>
      <c r="B69" s="284"/>
      <c r="C69" s="739" t="str">
        <f t="shared" si="7"/>
        <v/>
      </c>
      <c r="D69" s="739" t="str">
        <f t="shared" si="8"/>
        <v/>
      </c>
      <c r="E69" s="739" t="str">
        <f t="shared" si="9"/>
        <v/>
      </c>
      <c r="F69" s="739" t="str">
        <f t="shared" si="10"/>
        <v/>
      </c>
      <c r="G69" s="740" t="str">
        <f t="shared" ca="1" si="11"/>
        <v/>
      </c>
      <c r="H69" s="281"/>
      <c r="I69" s="282"/>
      <c r="J69" s="727"/>
      <c r="K69" s="725"/>
      <c r="L69" s="725"/>
      <c r="M69" s="725"/>
      <c r="N69" s="725"/>
      <c r="O69" s="725"/>
      <c r="P69" s="725"/>
      <c r="Q69" s="725"/>
      <c r="R69" s="725"/>
      <c r="S69" s="725"/>
      <c r="T69" s="725"/>
      <c r="U69" s="725"/>
      <c r="V69" s="725"/>
      <c r="W69" s="725"/>
      <c r="X69" s="725"/>
      <c r="Y69" s="721"/>
      <c r="AA69" s="142" t="str">
        <f>IF('USER FORM3'!G77=0,"",IF(ISNUMBER('USER FORM3'!G77), "'"&amp;'USER FORM3'!G77, 'USER FORM3'!G77))</f>
        <v/>
      </c>
      <c r="AB69" s="142" t="str">
        <f>IF('USER FORM3'!H77=0,"",'USER FORM3'!H77)</f>
        <v/>
      </c>
      <c r="AC69" s="142" t="str">
        <f>IF('USER FORM3'!I77=0,"",'USER FORM3'!I77)</f>
        <v/>
      </c>
      <c r="AD69" s="142" t="str">
        <f>IF('USER FORM3'!AK77=0,"",'USER FORM3'!AK77)</f>
        <v/>
      </c>
      <c r="AE69" s="142" t="str">
        <f>IF('USER FORM3'!K77=0,"",'USER FORM3'!K77)</f>
        <v/>
      </c>
      <c r="AF69" s="142" t="str">
        <f>IF('USER FORM3'!L77=0,"",'USER FORM3'!L77)</f>
        <v/>
      </c>
      <c r="AG69" s="142" t="str">
        <f>IF('USER FORM3'!M77=0,"",'USER FORM3'!M77)</f>
        <v/>
      </c>
      <c r="AH69" s="142" t="str">
        <f>IF('USER FORM3'!N77=0,"",'USER FORM3'!N77)</f>
        <v/>
      </c>
      <c r="AI69" s="142" t="str">
        <f>IF('USER FORM3'!O77=0,"",'USER FORM3'!O77)</f>
        <v/>
      </c>
      <c r="AJ69" s="142" t="str">
        <f>IF('USER FORM3'!P77=0,"",'USER FORM3'!P77)</f>
        <v/>
      </c>
      <c r="AK69" s="142" t="str">
        <f>IF('USER FORM3'!Q77=0,"",'USER FORM3'!Q77)</f>
        <v/>
      </c>
      <c r="AL69" s="142" t="str">
        <f>IF('USER FORM3'!C77=0,"",'USER FORM3'!C77)</f>
        <v/>
      </c>
      <c r="AM69" s="142" t="str">
        <f>IF('USER FORM3'!D77=0,"",'USER FORM3'!D77)</f>
        <v/>
      </c>
      <c r="AN69" s="142" t="str">
        <f>IF('USER FORM3'!E77=0,"",'USER FORM3'!E77)</f>
        <v/>
      </c>
      <c r="AO69" s="142" t="str">
        <f>IF('USER FORM3'!F77=0,"",'USER FORM3'!F77)</f>
        <v/>
      </c>
      <c r="AP69" s="227" t="str">
        <f t="shared" si="5"/>
        <v/>
      </c>
      <c r="AQ69" s="227" t="str">
        <f t="array" ref="AQ69">IF(OR(IFERROR(VLOOKUP(AA69,$B$8:$H$227,7,FALSE), "KEEP")="REMOVE",AD69&lt;&gt;"GR (Graded)"), "REMOVE", "KEEP")</f>
        <v>REMOVE</v>
      </c>
      <c r="AR69" s="228" t="str">
        <f t="array" ref="AR69">LOOKUP("zzzzz",CHOOSE({1,2},"",INDEX(AA:AA,SMALL(IF($AA$6:$AA$249&lt;&gt;"",ROW($AA$6:$AA$249)),ROWS($AR$6:AR69)))))</f>
        <v/>
      </c>
      <c r="AS69" s="227" t="str">
        <f t="array" aca="1" ref="AS69" ca="1">IF(SUM('USER FORM5'!$AS$2)&gt;=ROWS($AS$7:AS69), INDEX(COURSE_CODE, MATCH(SMALL(COUNTIF(COURSE_CODE, "&lt;"&amp;COURSE_CODE), ROW(AS69)), COUNTIF(COURSE_CODE, "&lt;"&amp;COURSE_CODE),0)),"")</f>
        <v/>
      </c>
      <c r="AT69" s="227" t="str">
        <f t="array" aca="1" ref="AT69" ca="1">LOOKUP("zzzzz",CHOOSE({1,2},"",INDEX(AS:AS,SMALL(IF($AS$6:$AS$249&lt;&gt;"",ROW($AS$6:$AS$249)),ROWS($AT$6:AT69)))))</f>
        <v/>
      </c>
      <c r="AU69" s="58" t="str">
        <f t="array" aca="1" ref="AU69" ca="1">IFERROR(INDEX($AT$7:$AT$249, MATCH(0, COUNTIF($AU$6:AU68, $AT$7:$AT$249),0)),"")</f>
        <v/>
      </c>
      <c r="AV69" s="227" t="str">
        <f t="array" aca="1" ref="AV69" ca="1">IF(AU69="","",IF(COUNTIF($AA$7:$AA$225,AU69)&gt;1, "REPEATED", ""))</f>
        <v/>
      </c>
      <c r="AW69" s="227" t="str">
        <f t="array" aca="1" ref="AW69" ca="1">IF(AU69="","",IF(IFERROR(SUMPRODUCT(($AA$7:$AA$225=AU69)*($AM$7:$AM$225=$AT$2)),0)&gt;0, "BASIS OF ADMISSIONS", ""))</f>
        <v/>
      </c>
      <c r="AX69" s="227" t="str">
        <f t="array" aca="1" ref="AX69" ca="1">IF(AU69="","", IF(IFERROR(SUMPRODUCT(($AA$226:$AO$249=AU69)*($AM$226:$AM$249=$AX$6)),0)&gt;0,"PRE-REQUISITE",""))</f>
        <v/>
      </c>
      <c r="AY69" s="227" t="str">
        <f t="array" aca="1" ref="AY69" ca="1">IF(AU69="","", IF(IFERROR(SUMPRODUCT(($AA$226:$AO$249=AU69)*($AM$226:$AM$249=$AY$6)),0)&gt;0,"RECOMMENDED",""))</f>
        <v/>
      </c>
      <c r="AZ69" s="142" t="str">
        <f t="shared" ca="1" si="6"/>
        <v/>
      </c>
      <c r="BD69" s="19">
        <v>1</v>
      </c>
      <c r="BE69" s="574"/>
      <c r="BF69" s="574"/>
      <c r="BG69" s="574"/>
      <c r="BH69" s="574"/>
      <c r="BI69" s="574"/>
      <c r="BJ69" s="574"/>
      <c r="BK69" s="574"/>
      <c r="BL69" s="574"/>
      <c r="BM69" s="574"/>
      <c r="BN69" s="574"/>
      <c r="BO69" s="574"/>
      <c r="BP69" s="574"/>
      <c r="BQ69" s="574"/>
      <c r="BR69" s="574"/>
      <c r="BS69" s="574"/>
      <c r="BT69" s="574"/>
      <c r="BU69" s="574"/>
      <c r="BV69" s="574"/>
    </row>
    <row r="70" spans="1:74" ht="56.25" customHeight="1">
      <c r="A70" s="574"/>
      <c r="B70" s="284"/>
      <c r="C70" s="739" t="str">
        <f t="shared" si="7"/>
        <v/>
      </c>
      <c r="D70" s="739" t="str">
        <f t="shared" si="8"/>
        <v/>
      </c>
      <c r="E70" s="739" t="str">
        <f t="shared" si="9"/>
        <v/>
      </c>
      <c r="F70" s="739" t="str">
        <f t="shared" si="10"/>
        <v/>
      </c>
      <c r="G70" s="740" t="str">
        <f t="shared" ca="1" si="11"/>
        <v/>
      </c>
      <c r="H70" s="281"/>
      <c r="I70" s="282"/>
      <c r="J70" s="727"/>
      <c r="K70" s="725"/>
      <c r="L70" s="725"/>
      <c r="M70" s="725"/>
      <c r="N70" s="725"/>
      <c r="O70" s="725"/>
      <c r="P70" s="725"/>
      <c r="Q70" s="725"/>
      <c r="R70" s="725"/>
      <c r="S70" s="725"/>
      <c r="T70" s="725"/>
      <c r="U70" s="725"/>
      <c r="V70" s="725"/>
      <c r="W70" s="725"/>
      <c r="X70" s="725"/>
      <c r="Y70" s="721"/>
      <c r="AA70" s="142" t="str">
        <f>IF('USER FORM3'!G78=0,"",IF(ISNUMBER('USER FORM3'!G78), "'"&amp;'USER FORM3'!G78, 'USER FORM3'!G78))</f>
        <v/>
      </c>
      <c r="AB70" s="142" t="str">
        <f>IF('USER FORM3'!H78=0,"",'USER FORM3'!H78)</f>
        <v/>
      </c>
      <c r="AC70" s="142" t="str">
        <f>IF('USER FORM3'!I78=0,"",'USER FORM3'!I78)</f>
        <v/>
      </c>
      <c r="AD70" s="142" t="str">
        <f>IF('USER FORM3'!AK78=0,"",'USER FORM3'!AK78)</f>
        <v/>
      </c>
      <c r="AE70" s="142" t="str">
        <f>IF('USER FORM3'!K78=0,"",'USER FORM3'!K78)</f>
        <v/>
      </c>
      <c r="AF70" s="142" t="str">
        <f>IF('USER FORM3'!L78=0,"",'USER FORM3'!L78)</f>
        <v/>
      </c>
      <c r="AG70" s="142" t="str">
        <f>IF('USER FORM3'!M78=0,"",'USER FORM3'!M78)</f>
        <v/>
      </c>
      <c r="AH70" s="142" t="str">
        <f>IF('USER FORM3'!N78=0,"",'USER FORM3'!N78)</f>
        <v/>
      </c>
      <c r="AI70" s="142" t="str">
        <f>IF('USER FORM3'!O78=0,"",'USER FORM3'!O78)</f>
        <v/>
      </c>
      <c r="AJ70" s="142" t="str">
        <f>IF('USER FORM3'!P78=0,"",'USER FORM3'!P78)</f>
        <v/>
      </c>
      <c r="AK70" s="142" t="str">
        <f>IF('USER FORM3'!Q78=0,"",'USER FORM3'!Q78)</f>
        <v/>
      </c>
      <c r="AL70" s="142" t="str">
        <f>IF('USER FORM3'!C78=0,"",'USER FORM3'!C78)</f>
        <v/>
      </c>
      <c r="AM70" s="142" t="str">
        <f>IF('USER FORM3'!D78=0,"",'USER FORM3'!D78)</f>
        <v/>
      </c>
      <c r="AN70" s="142" t="str">
        <f>IF('USER FORM3'!E78=0,"",'USER FORM3'!E78)</f>
        <v/>
      </c>
      <c r="AO70" s="142" t="str">
        <f>IF('USER FORM3'!F78=0,"",'USER FORM3'!F78)</f>
        <v/>
      </c>
      <c r="AP70" s="227" t="str">
        <f t="shared" si="5"/>
        <v/>
      </c>
      <c r="AQ70" s="227" t="str">
        <f t="array" ref="AQ70">IF(OR(IFERROR(VLOOKUP(AA70,$B$8:$H$227,7,FALSE), "KEEP")="REMOVE",AD70&lt;&gt;"GR (Graded)"), "REMOVE", "KEEP")</f>
        <v>REMOVE</v>
      </c>
      <c r="AR70" s="228" t="str">
        <f t="array" ref="AR70">LOOKUP("zzzzz",CHOOSE({1,2},"",INDEX(AA:AA,SMALL(IF($AA$6:$AA$249&lt;&gt;"",ROW($AA$6:$AA$249)),ROWS($AR$6:AR70)))))</f>
        <v/>
      </c>
      <c r="AS70" s="227" t="str">
        <f t="array" aca="1" ref="AS70" ca="1">IF(SUM('USER FORM5'!$AS$2)&gt;=ROWS($AS$7:AS70), INDEX(COURSE_CODE, MATCH(SMALL(COUNTIF(COURSE_CODE, "&lt;"&amp;COURSE_CODE), ROW(AS70)), COUNTIF(COURSE_CODE, "&lt;"&amp;COURSE_CODE),0)),"")</f>
        <v/>
      </c>
      <c r="AT70" s="227" t="str">
        <f t="array" aca="1" ref="AT70" ca="1">LOOKUP("zzzzz",CHOOSE({1,2},"",INDEX(AS:AS,SMALL(IF($AS$6:$AS$249&lt;&gt;"",ROW($AS$6:$AS$249)),ROWS($AT$6:AT70)))))</f>
        <v/>
      </c>
      <c r="AU70" s="58" t="str">
        <f t="array" aca="1" ref="AU70" ca="1">IFERROR(INDEX($AT$7:$AT$249, MATCH(0, COUNTIF($AU$6:AU69, $AT$7:$AT$249),0)),"")</f>
        <v/>
      </c>
      <c r="AV70" s="227" t="str">
        <f t="array" aca="1" ref="AV70" ca="1">IF(AU70="","",IF(COUNTIF($AA$7:$AA$225,AU70)&gt;1, "REPEATED", ""))</f>
        <v/>
      </c>
      <c r="AW70" s="227" t="str">
        <f t="array" aca="1" ref="AW70" ca="1">IF(AU70="","",IF(IFERROR(SUMPRODUCT(($AA$7:$AA$225=AU70)*($AM$7:$AM$225=$AT$2)),0)&gt;0, "BASIS OF ADMISSIONS", ""))</f>
        <v/>
      </c>
      <c r="AX70" s="227" t="str">
        <f t="array" aca="1" ref="AX70" ca="1">IF(AU70="","", IF(IFERROR(SUMPRODUCT(($AA$226:$AO$249=AU70)*($AM$226:$AM$249=$AX$6)),0)&gt;0,"PRE-REQUISITE",""))</f>
        <v/>
      </c>
      <c r="AY70" s="227" t="str">
        <f t="array" aca="1" ref="AY70" ca="1">IF(AU70="","", IF(IFERROR(SUMPRODUCT(($AA$226:$AO$249=AU70)*($AM$226:$AM$249=$AY$6)),0)&gt;0,"RECOMMENDED",""))</f>
        <v/>
      </c>
      <c r="AZ70" s="142" t="str">
        <f t="shared" ca="1" si="6"/>
        <v/>
      </c>
      <c r="BD70" s="19">
        <v>1</v>
      </c>
      <c r="BE70" s="574"/>
      <c r="BF70" s="574"/>
      <c r="BG70" s="574"/>
      <c r="BH70" s="574"/>
      <c r="BI70" s="574"/>
      <c r="BJ70" s="574"/>
      <c r="BK70" s="574"/>
      <c r="BL70" s="574"/>
      <c r="BM70" s="574"/>
      <c r="BN70" s="574"/>
      <c r="BO70" s="574"/>
      <c r="BP70" s="574"/>
      <c r="BQ70" s="574"/>
      <c r="BR70" s="574"/>
      <c r="BS70" s="574"/>
      <c r="BT70" s="574"/>
      <c r="BU70" s="574"/>
      <c r="BV70" s="574"/>
    </row>
    <row r="71" spans="1:74" ht="56.25" customHeight="1">
      <c r="A71" s="574"/>
      <c r="B71" s="284"/>
      <c r="C71" s="739" t="str">
        <f t="shared" si="7"/>
        <v/>
      </c>
      <c r="D71" s="739" t="str">
        <f t="shared" si="8"/>
        <v/>
      </c>
      <c r="E71" s="739" t="str">
        <f t="shared" si="9"/>
        <v/>
      </c>
      <c r="F71" s="739" t="str">
        <f t="shared" si="10"/>
        <v/>
      </c>
      <c r="G71" s="740" t="str">
        <f t="shared" ca="1" si="11"/>
        <v/>
      </c>
      <c r="H71" s="281"/>
      <c r="I71" s="282"/>
      <c r="J71" s="727"/>
      <c r="K71" s="725"/>
      <c r="L71" s="725"/>
      <c r="M71" s="725"/>
      <c r="N71" s="725"/>
      <c r="O71" s="725"/>
      <c r="P71" s="725"/>
      <c r="Q71" s="725"/>
      <c r="R71" s="725"/>
      <c r="S71" s="725"/>
      <c r="T71" s="725"/>
      <c r="U71" s="725"/>
      <c r="V71" s="725"/>
      <c r="W71" s="725"/>
      <c r="X71" s="725"/>
      <c r="Y71" s="721"/>
      <c r="AA71" s="142" t="str">
        <f>IF('USER FORM3'!G79=0,"",IF(ISNUMBER('USER FORM3'!G79), "'"&amp;'USER FORM3'!G79, 'USER FORM3'!G79))</f>
        <v/>
      </c>
      <c r="AB71" s="142" t="str">
        <f>IF('USER FORM3'!H79=0,"",'USER FORM3'!H79)</f>
        <v/>
      </c>
      <c r="AC71" s="142" t="str">
        <f>IF('USER FORM3'!I79=0,"",'USER FORM3'!I79)</f>
        <v/>
      </c>
      <c r="AD71" s="142" t="str">
        <f>IF('USER FORM3'!AK79=0,"",'USER FORM3'!AK79)</f>
        <v/>
      </c>
      <c r="AE71" s="142" t="str">
        <f>IF('USER FORM3'!K79=0,"",'USER FORM3'!K79)</f>
        <v/>
      </c>
      <c r="AF71" s="142" t="str">
        <f>IF('USER FORM3'!L79=0,"",'USER FORM3'!L79)</f>
        <v/>
      </c>
      <c r="AG71" s="142" t="str">
        <f>IF('USER FORM3'!M79=0,"",'USER FORM3'!M79)</f>
        <v/>
      </c>
      <c r="AH71" s="142" t="str">
        <f>IF('USER FORM3'!N79=0,"",'USER FORM3'!N79)</f>
        <v/>
      </c>
      <c r="AI71" s="142" t="str">
        <f>IF('USER FORM3'!O79=0,"",'USER FORM3'!O79)</f>
        <v/>
      </c>
      <c r="AJ71" s="142" t="str">
        <f>IF('USER FORM3'!P79=0,"",'USER FORM3'!P79)</f>
        <v/>
      </c>
      <c r="AK71" s="142" t="str">
        <f>IF('USER FORM3'!Q79=0,"",'USER FORM3'!Q79)</f>
        <v/>
      </c>
      <c r="AL71" s="142" t="str">
        <f>IF('USER FORM3'!C79=0,"",'USER FORM3'!C79)</f>
        <v/>
      </c>
      <c r="AM71" s="142" t="str">
        <f>IF('USER FORM3'!D79=0,"",'USER FORM3'!D79)</f>
        <v/>
      </c>
      <c r="AN71" s="142" t="str">
        <f>IF('USER FORM3'!E79=0,"",'USER FORM3'!E79)</f>
        <v/>
      </c>
      <c r="AO71" s="142" t="str">
        <f>IF('USER FORM3'!F79=0,"",'USER FORM3'!F79)</f>
        <v/>
      </c>
      <c r="AP71" s="227" t="str">
        <f t="shared" si="5"/>
        <v/>
      </c>
      <c r="AQ71" s="227" t="str">
        <f t="array" ref="AQ71">IF(OR(IFERROR(VLOOKUP(AA71,$B$8:$H$227,7,FALSE), "KEEP")="REMOVE",AD71&lt;&gt;"GR (Graded)"), "REMOVE", "KEEP")</f>
        <v>REMOVE</v>
      </c>
      <c r="AR71" s="228" t="str">
        <f t="array" ref="AR71">LOOKUP("zzzzz",CHOOSE({1,2},"",INDEX(AA:AA,SMALL(IF($AA$6:$AA$249&lt;&gt;"",ROW($AA$6:$AA$249)),ROWS($AR$6:AR71)))))</f>
        <v/>
      </c>
      <c r="AS71" s="227" t="str">
        <f t="array" aca="1" ref="AS71" ca="1">IF(SUM('USER FORM5'!$AS$2)&gt;=ROWS($AS$7:AS71), INDEX(COURSE_CODE, MATCH(SMALL(COUNTIF(COURSE_CODE, "&lt;"&amp;COURSE_CODE), ROW(AS71)), COUNTIF(COURSE_CODE, "&lt;"&amp;COURSE_CODE),0)),"")</f>
        <v/>
      </c>
      <c r="AT71" s="227" t="str">
        <f t="array" aca="1" ref="AT71" ca="1">LOOKUP("zzzzz",CHOOSE({1,2},"",INDEX(AS:AS,SMALL(IF($AS$6:$AS$249&lt;&gt;"",ROW($AS$6:$AS$249)),ROWS($AT$6:AT71)))))</f>
        <v/>
      </c>
      <c r="AU71" s="58" t="str">
        <f t="array" aca="1" ref="AU71" ca="1">IFERROR(INDEX($AT$7:$AT$249, MATCH(0, COUNTIF($AU$6:AU70, $AT$7:$AT$249),0)),"")</f>
        <v/>
      </c>
      <c r="AV71" s="227" t="str">
        <f t="array" aca="1" ref="AV71" ca="1">IF(AU71="","",IF(COUNTIF($AA$7:$AA$225,AU71)&gt;1, "REPEATED", ""))</f>
        <v/>
      </c>
      <c r="AW71" s="227" t="str">
        <f t="array" aca="1" ref="AW71" ca="1">IF(AU71="","",IF(IFERROR(SUMPRODUCT(($AA$7:$AA$225=AU71)*($AM$7:$AM$225=$AT$2)),0)&gt;0, "BASIS OF ADMISSIONS", ""))</f>
        <v/>
      </c>
      <c r="AX71" s="227" t="str">
        <f t="array" aca="1" ref="AX71" ca="1">IF(AU71="","", IF(IFERROR(SUMPRODUCT(($AA$226:$AO$249=AU71)*($AM$226:$AM$249=$AX$6)),0)&gt;0,"PRE-REQUISITE",""))</f>
        <v/>
      </c>
      <c r="AY71" s="227" t="str">
        <f t="array" aca="1" ref="AY71" ca="1">IF(AU71="","", IF(IFERROR(SUMPRODUCT(($AA$226:$AO$249=AU71)*($AM$226:$AM$249=$AY$6)),0)&gt;0,"RECOMMENDED",""))</f>
        <v/>
      </c>
      <c r="AZ71" s="142" t="str">
        <f t="shared" ca="1" si="6"/>
        <v/>
      </c>
      <c r="BD71" s="19">
        <v>1</v>
      </c>
      <c r="BE71" s="574"/>
      <c r="BF71" s="574"/>
      <c r="BG71" s="574"/>
      <c r="BH71" s="574"/>
      <c r="BI71" s="574"/>
      <c r="BJ71" s="574"/>
      <c r="BK71" s="574"/>
      <c r="BL71" s="574"/>
      <c r="BM71" s="574"/>
      <c r="BN71" s="574"/>
      <c r="BO71" s="574"/>
      <c r="BP71" s="574"/>
      <c r="BQ71" s="574"/>
      <c r="BR71" s="574"/>
      <c r="BS71" s="574"/>
      <c r="BT71" s="574"/>
      <c r="BU71" s="574"/>
      <c r="BV71" s="574"/>
    </row>
    <row r="72" spans="1:74" ht="56.25" customHeight="1">
      <c r="A72" s="574"/>
      <c r="B72" s="284"/>
      <c r="C72" s="739" t="str">
        <f t="shared" ref="C72:C103" si="12">IFERROR(VLOOKUP(B72,$AA$7:$AO$249,2,FALSE),"")</f>
        <v/>
      </c>
      <c r="D72" s="739" t="str">
        <f t="shared" ref="D72:D103" si="13">IFERROR(VLOOKUP(B72,$AA$7:$AO$249,14,FALSE),"")</f>
        <v/>
      </c>
      <c r="E72" s="739" t="str">
        <f t="shared" ref="E72:E103" si="14">IFERROR(VLOOKUP(B72,$AA$7:$AO$249,15,FALSE),"")</f>
        <v/>
      </c>
      <c r="F72" s="739" t="str">
        <f t="shared" ref="F72:F103" si="15">IFERROR(VLOOKUP(B72,$AA$7:$AO$249,11,FALSE),"")</f>
        <v/>
      </c>
      <c r="G72" s="740" t="str">
        <f t="shared" ref="G72:G103" ca="1" si="16">IFERROR(VLOOKUP(B72,$AU$7:$AZ$249,6,FALSE),"")</f>
        <v/>
      </c>
      <c r="H72" s="281"/>
      <c r="I72" s="282"/>
      <c r="J72" s="727"/>
      <c r="K72" s="725"/>
      <c r="L72" s="725"/>
      <c r="M72" s="725"/>
      <c r="N72" s="725"/>
      <c r="O72" s="725"/>
      <c r="P72" s="725"/>
      <c r="Q72" s="725"/>
      <c r="R72" s="725"/>
      <c r="S72" s="725"/>
      <c r="T72" s="725"/>
      <c r="U72" s="725"/>
      <c r="V72" s="725"/>
      <c r="W72" s="725"/>
      <c r="X72" s="725"/>
      <c r="Y72" s="721"/>
      <c r="AA72" s="142" t="str">
        <f>IF('USER FORM3'!G80=0,"",IF(ISNUMBER('USER FORM3'!G80), "'"&amp;'USER FORM3'!G80, 'USER FORM3'!G80))</f>
        <v/>
      </c>
      <c r="AB72" s="142" t="str">
        <f>IF('USER FORM3'!H80=0,"",'USER FORM3'!H80)</f>
        <v/>
      </c>
      <c r="AC72" s="142" t="str">
        <f>IF('USER FORM3'!I80=0,"",'USER FORM3'!I80)</f>
        <v/>
      </c>
      <c r="AD72" s="142" t="str">
        <f>IF('USER FORM3'!AK80=0,"",'USER FORM3'!AK80)</f>
        <v/>
      </c>
      <c r="AE72" s="142" t="str">
        <f>IF('USER FORM3'!K80=0,"",'USER FORM3'!K80)</f>
        <v/>
      </c>
      <c r="AF72" s="142" t="str">
        <f>IF('USER FORM3'!L80=0,"",'USER FORM3'!L80)</f>
        <v/>
      </c>
      <c r="AG72" s="142" t="str">
        <f>IF('USER FORM3'!M80=0,"",'USER FORM3'!M80)</f>
        <v/>
      </c>
      <c r="AH72" s="142" t="str">
        <f>IF('USER FORM3'!N80=0,"",'USER FORM3'!N80)</f>
        <v/>
      </c>
      <c r="AI72" s="142" t="str">
        <f>IF('USER FORM3'!O80=0,"",'USER FORM3'!O80)</f>
        <v/>
      </c>
      <c r="AJ72" s="142" t="str">
        <f>IF('USER FORM3'!P80=0,"",'USER FORM3'!P80)</f>
        <v/>
      </c>
      <c r="AK72" s="142" t="str">
        <f>IF('USER FORM3'!Q80=0,"",'USER FORM3'!Q80)</f>
        <v/>
      </c>
      <c r="AL72" s="142" t="str">
        <f>IF('USER FORM3'!C80=0,"",'USER FORM3'!C80)</f>
        <v/>
      </c>
      <c r="AM72" s="142" t="str">
        <f>IF('USER FORM3'!D80=0,"",'USER FORM3'!D80)</f>
        <v/>
      </c>
      <c r="AN72" s="142" t="str">
        <f>IF('USER FORM3'!E80=0,"",'USER FORM3'!E80)</f>
        <v/>
      </c>
      <c r="AO72" s="142" t="str">
        <f>IF('USER FORM3'!F80=0,"",'USER FORM3'!F80)</f>
        <v/>
      </c>
      <c r="AP72" s="227" t="str">
        <f t="shared" ref="AP72:AP135" si="17">IFERROR(AK72*AJ72,"")</f>
        <v/>
      </c>
      <c r="AQ72" s="227" t="str">
        <f t="array" ref="AQ72">IF(OR(IFERROR(VLOOKUP(AA72,$B$8:$H$227,7,FALSE), "KEEP")="REMOVE",AD72&lt;&gt;"GR (Graded)"), "REMOVE", "KEEP")</f>
        <v>REMOVE</v>
      </c>
      <c r="AR72" s="228" t="str">
        <f t="array" ref="AR72">LOOKUP("zzzzz",CHOOSE({1,2},"",INDEX(AA:AA,SMALL(IF($AA$6:$AA$249&lt;&gt;"",ROW($AA$6:$AA$249)),ROWS($AR$6:AR72)))))</f>
        <v/>
      </c>
      <c r="AS72" s="227" t="str">
        <f t="array" aca="1" ref="AS72" ca="1">IF(SUM('USER FORM5'!$AS$2)&gt;=ROWS($AS$7:AS72), INDEX(COURSE_CODE, MATCH(SMALL(COUNTIF(COURSE_CODE, "&lt;"&amp;COURSE_CODE), ROW(AS72)), COUNTIF(COURSE_CODE, "&lt;"&amp;COURSE_CODE),0)),"")</f>
        <v/>
      </c>
      <c r="AT72" s="227" t="str">
        <f t="array" aca="1" ref="AT72" ca="1">LOOKUP("zzzzz",CHOOSE({1,2},"",INDEX(AS:AS,SMALL(IF($AS$6:$AS$249&lt;&gt;"",ROW($AS$6:$AS$249)),ROWS($AT$6:AT72)))))</f>
        <v/>
      </c>
      <c r="AU72" s="58" t="str">
        <f t="array" aca="1" ref="AU72" ca="1">IFERROR(INDEX($AT$7:$AT$249, MATCH(0, COUNTIF($AU$6:AU71, $AT$7:$AT$249),0)),"")</f>
        <v/>
      </c>
      <c r="AV72" s="227" t="str">
        <f t="array" aca="1" ref="AV72" ca="1">IF(AU72="","",IF(COUNTIF($AA$7:$AA$225,AU72)&gt;1, "REPEATED", ""))</f>
        <v/>
      </c>
      <c r="AW72" s="227" t="str">
        <f t="array" aca="1" ref="AW72" ca="1">IF(AU72="","",IF(IFERROR(SUMPRODUCT(($AA$7:$AA$225=AU72)*($AM$7:$AM$225=$AT$2)),0)&gt;0, "BASIS OF ADMISSIONS", ""))</f>
        <v/>
      </c>
      <c r="AX72" s="227" t="str">
        <f t="array" aca="1" ref="AX72" ca="1">IF(AU72="","", IF(IFERROR(SUMPRODUCT(($AA$226:$AO$249=AU72)*($AM$226:$AM$249=$AX$6)),0)&gt;0,"PRE-REQUISITE",""))</f>
        <v/>
      </c>
      <c r="AY72" s="227" t="str">
        <f t="array" aca="1" ref="AY72" ca="1">IF(AU72="","", IF(IFERROR(SUMPRODUCT(($AA$226:$AO$249=AU72)*($AM$226:$AM$249=$AY$6)),0)&gt;0,"RECOMMENDED",""))</f>
        <v/>
      </c>
      <c r="AZ72" s="142" t="str">
        <f t="shared" ref="AZ72:AZ135" ca="1" si="18">IF(AV72="","",AV72&amp;CHAR(10))&amp;IF(AW72="","",AW72&amp;CHAR(10))&amp;IF(AX72="","",AX72&amp;CHAR(10))&amp;IF(AY72="","",AY72)</f>
        <v/>
      </c>
      <c r="BD72" s="19">
        <v>1</v>
      </c>
      <c r="BE72" s="574"/>
      <c r="BF72" s="574"/>
      <c r="BG72" s="574"/>
      <c r="BH72" s="574"/>
      <c r="BI72" s="574"/>
      <c r="BJ72" s="574"/>
      <c r="BK72" s="574"/>
      <c r="BL72" s="574"/>
      <c r="BM72" s="574"/>
      <c r="BN72" s="574"/>
      <c r="BO72" s="574"/>
      <c r="BP72" s="574"/>
      <c r="BQ72" s="574"/>
      <c r="BR72" s="574"/>
      <c r="BS72" s="574"/>
      <c r="BT72" s="574"/>
      <c r="BU72" s="574"/>
      <c r="BV72" s="574"/>
    </row>
    <row r="73" spans="1:74" ht="56.25" customHeight="1">
      <c r="A73" s="574"/>
      <c r="B73" s="284"/>
      <c r="C73" s="739" t="str">
        <f t="shared" si="12"/>
        <v/>
      </c>
      <c r="D73" s="739" t="str">
        <f t="shared" si="13"/>
        <v/>
      </c>
      <c r="E73" s="739" t="str">
        <f t="shared" si="14"/>
        <v/>
      </c>
      <c r="F73" s="739" t="str">
        <f t="shared" si="15"/>
        <v/>
      </c>
      <c r="G73" s="740" t="str">
        <f t="shared" ca="1" si="16"/>
        <v/>
      </c>
      <c r="H73" s="281"/>
      <c r="I73" s="282"/>
      <c r="J73" s="727"/>
      <c r="K73" s="725"/>
      <c r="L73" s="725"/>
      <c r="M73" s="725"/>
      <c r="N73" s="725"/>
      <c r="O73" s="725"/>
      <c r="P73" s="725"/>
      <c r="Q73" s="725"/>
      <c r="R73" s="725"/>
      <c r="S73" s="725"/>
      <c r="T73" s="725"/>
      <c r="U73" s="725"/>
      <c r="V73" s="725"/>
      <c r="W73" s="725"/>
      <c r="X73" s="725"/>
      <c r="Y73" s="721"/>
      <c r="AA73" s="142" t="str">
        <f>IF('USER FORM3'!G81=0,"",IF(ISNUMBER('USER FORM3'!G81), "'"&amp;'USER FORM3'!G81, 'USER FORM3'!G81))</f>
        <v/>
      </c>
      <c r="AB73" s="142" t="str">
        <f>IF('USER FORM3'!H81=0,"",'USER FORM3'!H81)</f>
        <v/>
      </c>
      <c r="AC73" s="142" t="str">
        <f>IF('USER FORM3'!I81=0,"",'USER FORM3'!I81)</f>
        <v/>
      </c>
      <c r="AD73" s="142" t="str">
        <f>IF('USER FORM3'!AK81=0,"",'USER FORM3'!AK81)</f>
        <v/>
      </c>
      <c r="AE73" s="142" t="str">
        <f>IF('USER FORM3'!K81=0,"",'USER FORM3'!K81)</f>
        <v/>
      </c>
      <c r="AF73" s="142" t="str">
        <f>IF('USER FORM3'!L81=0,"",'USER FORM3'!L81)</f>
        <v/>
      </c>
      <c r="AG73" s="142" t="str">
        <f>IF('USER FORM3'!M81=0,"",'USER FORM3'!M81)</f>
        <v/>
      </c>
      <c r="AH73" s="142" t="str">
        <f>IF('USER FORM3'!N81=0,"",'USER FORM3'!N81)</f>
        <v/>
      </c>
      <c r="AI73" s="142" t="str">
        <f>IF('USER FORM3'!O81=0,"",'USER FORM3'!O81)</f>
        <v/>
      </c>
      <c r="AJ73" s="142" t="str">
        <f>IF('USER FORM3'!P81=0,"",'USER FORM3'!P81)</f>
        <v/>
      </c>
      <c r="AK73" s="142" t="str">
        <f>IF('USER FORM3'!Q81=0,"",'USER FORM3'!Q81)</f>
        <v/>
      </c>
      <c r="AL73" s="142" t="str">
        <f>IF('USER FORM3'!C81=0,"",'USER FORM3'!C81)</f>
        <v/>
      </c>
      <c r="AM73" s="142" t="str">
        <f>IF('USER FORM3'!D81=0,"",'USER FORM3'!D81)</f>
        <v/>
      </c>
      <c r="AN73" s="142" t="str">
        <f>IF('USER FORM3'!E81=0,"",'USER FORM3'!E81)</f>
        <v/>
      </c>
      <c r="AO73" s="142" t="str">
        <f>IF('USER FORM3'!F81=0,"",'USER FORM3'!F81)</f>
        <v/>
      </c>
      <c r="AP73" s="227" t="str">
        <f t="shared" si="17"/>
        <v/>
      </c>
      <c r="AQ73" s="227" t="str">
        <f t="array" ref="AQ73">IF(OR(IFERROR(VLOOKUP(AA73,$B$8:$H$227,7,FALSE), "KEEP")="REMOVE",AD73&lt;&gt;"GR (Graded)"), "REMOVE", "KEEP")</f>
        <v>REMOVE</v>
      </c>
      <c r="AR73" s="228" t="str">
        <f t="array" ref="AR73">LOOKUP("zzzzz",CHOOSE({1,2},"",INDEX(AA:AA,SMALL(IF($AA$6:$AA$249&lt;&gt;"",ROW($AA$6:$AA$249)),ROWS($AR$6:AR73)))))</f>
        <v/>
      </c>
      <c r="AS73" s="227" t="str">
        <f t="array" aca="1" ref="AS73" ca="1">IF(SUM('USER FORM5'!$AS$2)&gt;=ROWS($AS$7:AS73), INDEX(COURSE_CODE, MATCH(SMALL(COUNTIF(COURSE_CODE, "&lt;"&amp;COURSE_CODE), ROW(AS73)), COUNTIF(COURSE_CODE, "&lt;"&amp;COURSE_CODE),0)),"")</f>
        <v/>
      </c>
      <c r="AT73" s="227" t="str">
        <f t="array" aca="1" ref="AT73" ca="1">LOOKUP("zzzzz",CHOOSE({1,2},"",INDEX(AS:AS,SMALL(IF($AS$6:$AS$249&lt;&gt;"",ROW($AS$6:$AS$249)),ROWS($AT$6:AT73)))))</f>
        <v/>
      </c>
      <c r="AU73" s="58" t="str">
        <f t="array" aca="1" ref="AU73" ca="1">IFERROR(INDEX($AT$7:$AT$249, MATCH(0, COUNTIF($AU$6:AU72, $AT$7:$AT$249),0)),"")</f>
        <v/>
      </c>
      <c r="AV73" s="227" t="str">
        <f t="array" aca="1" ref="AV73" ca="1">IF(AU73="","",IF(COUNTIF($AA$7:$AA$225,AU73)&gt;1, "REPEATED", ""))</f>
        <v/>
      </c>
      <c r="AW73" s="227" t="str">
        <f t="array" aca="1" ref="AW73" ca="1">IF(AU73="","",IF(IFERROR(SUMPRODUCT(($AA$7:$AA$225=AU73)*($AM$7:$AM$225=$AT$2)),0)&gt;0, "BASIS OF ADMISSIONS", ""))</f>
        <v/>
      </c>
      <c r="AX73" s="227" t="str">
        <f t="array" aca="1" ref="AX73" ca="1">IF(AU73="","", IF(IFERROR(SUMPRODUCT(($AA$226:$AO$249=AU73)*($AM$226:$AM$249=$AX$6)),0)&gt;0,"PRE-REQUISITE",""))</f>
        <v/>
      </c>
      <c r="AY73" s="227" t="str">
        <f t="array" aca="1" ref="AY73" ca="1">IF(AU73="","", IF(IFERROR(SUMPRODUCT(($AA$226:$AO$249=AU73)*($AM$226:$AM$249=$AY$6)),0)&gt;0,"RECOMMENDED",""))</f>
        <v/>
      </c>
      <c r="AZ73" s="142" t="str">
        <f t="shared" ca="1" si="18"/>
        <v/>
      </c>
      <c r="BD73" s="19">
        <v>1</v>
      </c>
      <c r="BE73" s="574"/>
      <c r="BF73" s="574"/>
      <c r="BG73" s="574"/>
      <c r="BH73" s="574"/>
      <c r="BI73" s="574"/>
      <c r="BJ73" s="574"/>
      <c r="BK73" s="574"/>
      <c r="BL73" s="574"/>
      <c r="BM73" s="574"/>
      <c r="BN73" s="574"/>
      <c r="BO73" s="574"/>
      <c r="BP73" s="574"/>
      <c r="BQ73" s="574"/>
      <c r="BR73" s="574"/>
      <c r="BS73" s="574"/>
      <c r="BT73" s="574"/>
      <c r="BU73" s="574"/>
      <c r="BV73" s="574"/>
    </row>
    <row r="74" spans="1:74" ht="56.25" customHeight="1">
      <c r="A74" s="574"/>
      <c r="B74" s="284"/>
      <c r="C74" s="739" t="str">
        <f t="shared" si="12"/>
        <v/>
      </c>
      <c r="D74" s="739" t="str">
        <f t="shared" si="13"/>
        <v/>
      </c>
      <c r="E74" s="739" t="str">
        <f t="shared" si="14"/>
        <v/>
      </c>
      <c r="F74" s="739" t="str">
        <f t="shared" si="15"/>
        <v/>
      </c>
      <c r="G74" s="740" t="str">
        <f t="shared" ca="1" si="16"/>
        <v/>
      </c>
      <c r="H74" s="281"/>
      <c r="I74" s="282"/>
      <c r="J74" s="727"/>
      <c r="K74" s="725"/>
      <c r="L74" s="725"/>
      <c r="M74" s="725"/>
      <c r="N74" s="725"/>
      <c r="O74" s="725"/>
      <c r="P74" s="725"/>
      <c r="Q74" s="725"/>
      <c r="R74" s="725"/>
      <c r="S74" s="725"/>
      <c r="T74" s="725"/>
      <c r="U74" s="725"/>
      <c r="V74" s="725"/>
      <c r="W74" s="725"/>
      <c r="X74" s="725"/>
      <c r="Y74" s="721"/>
      <c r="AA74" s="142" t="str">
        <f>IF('USER FORM3'!G82=0,"",IF(ISNUMBER('USER FORM3'!G82), "'"&amp;'USER FORM3'!G82, 'USER FORM3'!G82))</f>
        <v/>
      </c>
      <c r="AB74" s="142" t="str">
        <f>IF('USER FORM3'!H82=0,"",'USER FORM3'!H82)</f>
        <v/>
      </c>
      <c r="AC74" s="142" t="str">
        <f>IF('USER FORM3'!I82=0,"",'USER FORM3'!I82)</f>
        <v/>
      </c>
      <c r="AD74" s="142" t="str">
        <f>IF('USER FORM3'!AK82=0,"",'USER FORM3'!AK82)</f>
        <v/>
      </c>
      <c r="AE74" s="142" t="str">
        <f>IF('USER FORM3'!K82=0,"",'USER FORM3'!K82)</f>
        <v/>
      </c>
      <c r="AF74" s="142" t="str">
        <f>IF('USER FORM3'!L82=0,"",'USER FORM3'!L82)</f>
        <v/>
      </c>
      <c r="AG74" s="142" t="str">
        <f>IF('USER FORM3'!M82=0,"",'USER FORM3'!M82)</f>
        <v/>
      </c>
      <c r="AH74" s="142" t="str">
        <f>IF('USER FORM3'!N82=0,"",'USER FORM3'!N82)</f>
        <v/>
      </c>
      <c r="AI74" s="142" t="str">
        <f>IF('USER FORM3'!O82=0,"",'USER FORM3'!O82)</f>
        <v/>
      </c>
      <c r="AJ74" s="142" t="str">
        <f>IF('USER FORM3'!P82=0,"",'USER FORM3'!P82)</f>
        <v/>
      </c>
      <c r="AK74" s="142" t="str">
        <f>IF('USER FORM3'!Q82=0,"",'USER FORM3'!Q82)</f>
        <v/>
      </c>
      <c r="AL74" s="142" t="str">
        <f>IF('USER FORM3'!C82=0,"",'USER FORM3'!C82)</f>
        <v/>
      </c>
      <c r="AM74" s="142" t="str">
        <f>IF('USER FORM3'!D82=0,"",'USER FORM3'!D82)</f>
        <v/>
      </c>
      <c r="AN74" s="142" t="str">
        <f>IF('USER FORM3'!E82=0,"",'USER FORM3'!E82)</f>
        <v/>
      </c>
      <c r="AO74" s="142" t="str">
        <f>IF('USER FORM3'!F82=0,"",'USER FORM3'!F82)</f>
        <v/>
      </c>
      <c r="AP74" s="227" t="str">
        <f t="shared" si="17"/>
        <v/>
      </c>
      <c r="AQ74" s="227" t="str">
        <f t="array" ref="AQ74">IF(OR(IFERROR(VLOOKUP(AA74,$B$8:$H$227,7,FALSE), "KEEP")="REMOVE",AD74&lt;&gt;"GR (Graded)"), "REMOVE", "KEEP")</f>
        <v>REMOVE</v>
      </c>
      <c r="AR74" s="228" t="str">
        <f t="array" ref="AR74">LOOKUP("zzzzz",CHOOSE({1,2},"",INDEX(AA:AA,SMALL(IF($AA$6:$AA$249&lt;&gt;"",ROW($AA$6:$AA$249)),ROWS($AR$6:AR74)))))</f>
        <v/>
      </c>
      <c r="AS74" s="227" t="str">
        <f t="array" aca="1" ref="AS74" ca="1">IF(SUM('USER FORM5'!$AS$2)&gt;=ROWS($AS$7:AS74), INDEX(COURSE_CODE, MATCH(SMALL(COUNTIF(COURSE_CODE, "&lt;"&amp;COURSE_CODE), ROW(AS74)), COUNTIF(COURSE_CODE, "&lt;"&amp;COURSE_CODE),0)),"")</f>
        <v/>
      </c>
      <c r="AT74" s="227" t="str">
        <f t="array" aca="1" ref="AT74" ca="1">LOOKUP("zzzzz",CHOOSE({1,2},"",INDEX(AS:AS,SMALL(IF($AS$6:$AS$249&lt;&gt;"",ROW($AS$6:$AS$249)),ROWS($AT$6:AT74)))))</f>
        <v/>
      </c>
      <c r="AU74" s="58" t="str">
        <f t="array" aca="1" ref="AU74" ca="1">IFERROR(INDEX($AT$7:$AT$249, MATCH(0, COUNTIF($AU$6:AU73, $AT$7:$AT$249),0)),"")</f>
        <v/>
      </c>
      <c r="AV74" s="227" t="str">
        <f t="array" aca="1" ref="AV74" ca="1">IF(AU74="","",IF(COUNTIF($AA$7:$AA$225,AU74)&gt;1, "REPEATED", ""))</f>
        <v/>
      </c>
      <c r="AW74" s="227" t="str">
        <f t="array" aca="1" ref="AW74" ca="1">IF(AU74="","",IF(IFERROR(SUMPRODUCT(($AA$7:$AA$225=AU74)*($AM$7:$AM$225=$AT$2)),0)&gt;0, "BASIS OF ADMISSIONS", ""))</f>
        <v/>
      </c>
      <c r="AX74" s="227" t="str">
        <f t="array" aca="1" ref="AX74" ca="1">IF(AU74="","", IF(IFERROR(SUMPRODUCT(($AA$226:$AO$249=AU74)*($AM$226:$AM$249=$AX$6)),0)&gt;0,"PRE-REQUISITE",""))</f>
        <v/>
      </c>
      <c r="AY74" s="227" t="str">
        <f t="array" aca="1" ref="AY74" ca="1">IF(AU74="","", IF(IFERROR(SUMPRODUCT(($AA$226:$AO$249=AU74)*($AM$226:$AM$249=$AY$6)),0)&gt;0,"RECOMMENDED",""))</f>
        <v/>
      </c>
      <c r="AZ74" s="142" t="str">
        <f t="shared" ca="1" si="18"/>
        <v/>
      </c>
      <c r="BD74" s="19">
        <v>1</v>
      </c>
      <c r="BE74" s="574"/>
      <c r="BF74" s="574"/>
      <c r="BG74" s="574"/>
      <c r="BH74" s="574"/>
      <c r="BI74" s="574"/>
      <c r="BJ74" s="574"/>
      <c r="BK74" s="574"/>
      <c r="BL74" s="574"/>
      <c r="BM74" s="574"/>
      <c r="BN74" s="574"/>
      <c r="BO74" s="574"/>
      <c r="BP74" s="574"/>
      <c r="BQ74" s="574"/>
      <c r="BR74" s="574"/>
      <c r="BS74" s="574"/>
      <c r="BT74" s="574"/>
      <c r="BU74" s="574"/>
      <c r="BV74" s="574"/>
    </row>
    <row r="75" spans="1:74" ht="56.25" customHeight="1">
      <c r="A75" s="574"/>
      <c r="B75" s="284"/>
      <c r="C75" s="739" t="str">
        <f t="shared" si="12"/>
        <v/>
      </c>
      <c r="D75" s="739" t="str">
        <f t="shared" si="13"/>
        <v/>
      </c>
      <c r="E75" s="739" t="str">
        <f t="shared" si="14"/>
        <v/>
      </c>
      <c r="F75" s="739" t="str">
        <f t="shared" si="15"/>
        <v/>
      </c>
      <c r="G75" s="740" t="str">
        <f t="shared" ca="1" si="16"/>
        <v/>
      </c>
      <c r="H75" s="281"/>
      <c r="I75" s="282"/>
      <c r="J75" s="727"/>
      <c r="K75" s="725"/>
      <c r="L75" s="725"/>
      <c r="M75" s="725"/>
      <c r="N75" s="725"/>
      <c r="O75" s="725"/>
      <c r="P75" s="725"/>
      <c r="Q75" s="725"/>
      <c r="R75" s="725"/>
      <c r="S75" s="725"/>
      <c r="T75" s="725"/>
      <c r="U75" s="725"/>
      <c r="V75" s="725"/>
      <c r="W75" s="725"/>
      <c r="X75" s="725"/>
      <c r="Y75" s="721"/>
      <c r="AA75" s="142" t="str">
        <f>IF('USER FORM3'!G83=0,"",IF(ISNUMBER('USER FORM3'!G83), "'"&amp;'USER FORM3'!G83, 'USER FORM3'!G83))</f>
        <v/>
      </c>
      <c r="AB75" s="142" t="str">
        <f>IF('USER FORM3'!H83=0,"",'USER FORM3'!H83)</f>
        <v/>
      </c>
      <c r="AC75" s="142" t="str">
        <f>IF('USER FORM3'!I83=0,"",'USER FORM3'!I83)</f>
        <v/>
      </c>
      <c r="AD75" s="142" t="str">
        <f>IF('USER FORM3'!AK83=0,"",'USER FORM3'!AK83)</f>
        <v/>
      </c>
      <c r="AE75" s="142" t="str">
        <f>IF('USER FORM3'!K83=0,"",'USER FORM3'!K83)</f>
        <v/>
      </c>
      <c r="AF75" s="142" t="str">
        <f>IF('USER FORM3'!L83=0,"",'USER FORM3'!L83)</f>
        <v/>
      </c>
      <c r="AG75" s="142" t="str">
        <f>IF('USER FORM3'!M83=0,"",'USER FORM3'!M83)</f>
        <v/>
      </c>
      <c r="AH75" s="142" t="str">
        <f>IF('USER FORM3'!N83=0,"",'USER FORM3'!N83)</f>
        <v/>
      </c>
      <c r="AI75" s="142" t="str">
        <f>IF('USER FORM3'!O83=0,"",'USER FORM3'!O83)</f>
        <v/>
      </c>
      <c r="AJ75" s="142" t="str">
        <f>IF('USER FORM3'!P83=0,"",'USER FORM3'!P83)</f>
        <v/>
      </c>
      <c r="AK75" s="142" t="str">
        <f>IF('USER FORM3'!Q83=0,"",'USER FORM3'!Q83)</f>
        <v/>
      </c>
      <c r="AL75" s="142" t="str">
        <f>IF('USER FORM3'!C83=0,"",'USER FORM3'!C83)</f>
        <v/>
      </c>
      <c r="AM75" s="142" t="str">
        <f>IF('USER FORM3'!D83=0,"",'USER FORM3'!D83)</f>
        <v/>
      </c>
      <c r="AN75" s="142" t="str">
        <f>IF('USER FORM3'!E83=0,"",'USER FORM3'!E83)</f>
        <v/>
      </c>
      <c r="AO75" s="142" t="str">
        <f>IF('USER FORM3'!F83=0,"",'USER FORM3'!F83)</f>
        <v/>
      </c>
      <c r="AP75" s="227" t="str">
        <f t="shared" si="17"/>
        <v/>
      </c>
      <c r="AQ75" s="227" t="str">
        <f t="array" ref="AQ75">IF(OR(IFERROR(VLOOKUP(AA75,$B$8:$H$227,7,FALSE), "KEEP")="REMOVE",AD75&lt;&gt;"GR (Graded)"), "REMOVE", "KEEP")</f>
        <v>REMOVE</v>
      </c>
      <c r="AR75" s="228" t="str">
        <f t="array" ref="AR75">LOOKUP("zzzzz",CHOOSE({1,2},"",INDEX(AA:AA,SMALL(IF($AA$6:$AA$249&lt;&gt;"",ROW($AA$6:$AA$249)),ROWS($AR$6:AR75)))))</f>
        <v/>
      </c>
      <c r="AS75" s="227" t="str">
        <f t="array" aca="1" ref="AS75" ca="1">IF(SUM('USER FORM5'!$AS$2)&gt;=ROWS($AS$7:AS75), INDEX(COURSE_CODE, MATCH(SMALL(COUNTIF(COURSE_CODE, "&lt;"&amp;COURSE_CODE), ROW(AS75)), COUNTIF(COURSE_CODE, "&lt;"&amp;COURSE_CODE),0)),"")</f>
        <v/>
      </c>
      <c r="AT75" s="227" t="str">
        <f t="array" aca="1" ref="AT75" ca="1">LOOKUP("zzzzz",CHOOSE({1,2},"",INDEX(AS:AS,SMALL(IF($AS$6:$AS$249&lt;&gt;"",ROW($AS$6:$AS$249)),ROWS($AT$6:AT75)))))</f>
        <v/>
      </c>
      <c r="AU75" s="58" t="str">
        <f t="array" aca="1" ref="AU75" ca="1">IFERROR(INDEX($AT$7:$AT$249, MATCH(0, COUNTIF($AU$6:AU74, $AT$7:$AT$249),0)),"")</f>
        <v/>
      </c>
      <c r="AV75" s="227" t="str">
        <f t="array" aca="1" ref="AV75" ca="1">IF(AU75="","",IF(COUNTIF($AA$7:$AA$225,AU75)&gt;1, "REPEATED", ""))</f>
        <v/>
      </c>
      <c r="AW75" s="227" t="str">
        <f t="array" aca="1" ref="AW75" ca="1">IF(AU75="","",IF(IFERROR(SUMPRODUCT(($AA$7:$AA$225=AU75)*($AM$7:$AM$225=$AT$2)),0)&gt;0, "BASIS OF ADMISSIONS", ""))</f>
        <v/>
      </c>
      <c r="AX75" s="227" t="str">
        <f t="array" aca="1" ref="AX75" ca="1">IF(AU75="","", IF(IFERROR(SUMPRODUCT(($AA$226:$AO$249=AU75)*($AM$226:$AM$249=$AX$6)),0)&gt;0,"PRE-REQUISITE",""))</f>
        <v/>
      </c>
      <c r="AY75" s="227" t="str">
        <f t="array" aca="1" ref="AY75" ca="1">IF(AU75="","", IF(IFERROR(SUMPRODUCT(($AA$226:$AO$249=AU75)*($AM$226:$AM$249=$AY$6)),0)&gt;0,"RECOMMENDED",""))</f>
        <v/>
      </c>
      <c r="AZ75" s="142" t="str">
        <f t="shared" ca="1" si="18"/>
        <v/>
      </c>
      <c r="BD75" s="19">
        <v>1</v>
      </c>
      <c r="BE75" s="574"/>
      <c r="BF75" s="574"/>
      <c r="BG75" s="574"/>
      <c r="BH75" s="574"/>
      <c r="BI75" s="574"/>
      <c r="BJ75" s="574"/>
      <c r="BK75" s="574"/>
      <c r="BL75" s="574"/>
      <c r="BM75" s="574"/>
      <c r="BN75" s="574"/>
      <c r="BO75" s="574"/>
      <c r="BP75" s="574"/>
      <c r="BQ75" s="574"/>
      <c r="BR75" s="574"/>
      <c r="BS75" s="574"/>
      <c r="BT75" s="574"/>
      <c r="BU75" s="574"/>
      <c r="BV75" s="574"/>
    </row>
    <row r="76" spans="1:74" ht="56.25" customHeight="1">
      <c r="A76" s="574"/>
      <c r="B76" s="284"/>
      <c r="C76" s="739" t="str">
        <f t="shared" si="12"/>
        <v/>
      </c>
      <c r="D76" s="739" t="str">
        <f t="shared" si="13"/>
        <v/>
      </c>
      <c r="E76" s="739" t="str">
        <f t="shared" si="14"/>
        <v/>
      </c>
      <c r="F76" s="739" t="str">
        <f t="shared" si="15"/>
        <v/>
      </c>
      <c r="G76" s="740" t="str">
        <f t="shared" ca="1" si="16"/>
        <v/>
      </c>
      <c r="H76" s="281"/>
      <c r="I76" s="282"/>
      <c r="J76" s="727"/>
      <c r="K76" s="725"/>
      <c r="L76" s="725"/>
      <c r="M76" s="725"/>
      <c r="N76" s="725"/>
      <c r="O76" s="725"/>
      <c r="P76" s="725"/>
      <c r="Q76" s="725"/>
      <c r="R76" s="725"/>
      <c r="S76" s="725"/>
      <c r="T76" s="725"/>
      <c r="U76" s="725"/>
      <c r="V76" s="725"/>
      <c r="W76" s="725"/>
      <c r="X76" s="725"/>
      <c r="Y76" s="721"/>
      <c r="AA76" s="142" t="str">
        <f>IF('USER FORM3'!G84=0,"",IF(ISNUMBER('USER FORM3'!G84), "'"&amp;'USER FORM3'!G84, 'USER FORM3'!G84))</f>
        <v/>
      </c>
      <c r="AB76" s="142" t="str">
        <f>IF('USER FORM3'!H84=0,"",'USER FORM3'!H84)</f>
        <v/>
      </c>
      <c r="AC76" s="142" t="str">
        <f>IF('USER FORM3'!I84=0,"",'USER FORM3'!I84)</f>
        <v/>
      </c>
      <c r="AD76" s="142" t="str">
        <f>IF('USER FORM3'!AK84=0,"",'USER FORM3'!AK84)</f>
        <v/>
      </c>
      <c r="AE76" s="142" t="str">
        <f>IF('USER FORM3'!K84=0,"",'USER FORM3'!K84)</f>
        <v/>
      </c>
      <c r="AF76" s="142" t="str">
        <f>IF('USER FORM3'!L84=0,"",'USER FORM3'!L84)</f>
        <v/>
      </c>
      <c r="AG76" s="142" t="str">
        <f>IF('USER FORM3'!M84=0,"",'USER FORM3'!M84)</f>
        <v/>
      </c>
      <c r="AH76" s="142" t="str">
        <f>IF('USER FORM3'!N84=0,"",'USER FORM3'!N84)</f>
        <v/>
      </c>
      <c r="AI76" s="142" t="str">
        <f>IF('USER FORM3'!O84=0,"",'USER FORM3'!O84)</f>
        <v/>
      </c>
      <c r="AJ76" s="142" t="str">
        <f>IF('USER FORM3'!P84=0,"",'USER FORM3'!P84)</f>
        <v/>
      </c>
      <c r="AK76" s="142" t="str">
        <f>IF('USER FORM3'!Q84=0,"",'USER FORM3'!Q84)</f>
        <v/>
      </c>
      <c r="AL76" s="142" t="str">
        <f>IF('USER FORM3'!C84=0,"",'USER FORM3'!C84)</f>
        <v/>
      </c>
      <c r="AM76" s="142" t="str">
        <f>IF('USER FORM3'!D84=0,"",'USER FORM3'!D84)</f>
        <v/>
      </c>
      <c r="AN76" s="142" t="str">
        <f>IF('USER FORM3'!E84=0,"",'USER FORM3'!E84)</f>
        <v/>
      </c>
      <c r="AO76" s="142" t="str">
        <f>IF('USER FORM3'!F84=0,"",'USER FORM3'!F84)</f>
        <v/>
      </c>
      <c r="AP76" s="227" t="str">
        <f t="shared" si="17"/>
        <v/>
      </c>
      <c r="AQ76" s="227" t="str">
        <f t="array" ref="AQ76">IF(OR(IFERROR(VLOOKUP(AA76,$B$8:$H$227,7,FALSE), "KEEP")="REMOVE",AD76&lt;&gt;"GR (Graded)"), "REMOVE", "KEEP")</f>
        <v>REMOVE</v>
      </c>
      <c r="AR76" s="228" t="str">
        <f t="array" ref="AR76">LOOKUP("zzzzz",CHOOSE({1,2},"",INDEX(AA:AA,SMALL(IF($AA$6:$AA$249&lt;&gt;"",ROW($AA$6:$AA$249)),ROWS($AR$6:AR76)))))</f>
        <v/>
      </c>
      <c r="AS76" s="227" t="str">
        <f t="array" aca="1" ref="AS76" ca="1">IF(SUM('USER FORM5'!$AS$2)&gt;=ROWS($AS$7:AS76), INDEX(COURSE_CODE, MATCH(SMALL(COUNTIF(COURSE_CODE, "&lt;"&amp;COURSE_CODE), ROW(AS76)), COUNTIF(COURSE_CODE, "&lt;"&amp;COURSE_CODE),0)),"")</f>
        <v/>
      </c>
      <c r="AT76" s="227" t="str">
        <f t="array" aca="1" ref="AT76" ca="1">LOOKUP("zzzzz",CHOOSE({1,2},"",INDEX(AS:AS,SMALL(IF($AS$6:$AS$249&lt;&gt;"",ROW($AS$6:$AS$249)),ROWS($AT$6:AT76)))))</f>
        <v/>
      </c>
      <c r="AU76" s="58" t="str">
        <f t="array" aca="1" ref="AU76" ca="1">IFERROR(INDEX($AT$7:$AT$249, MATCH(0, COUNTIF($AU$6:AU75, $AT$7:$AT$249),0)),"")</f>
        <v/>
      </c>
      <c r="AV76" s="227" t="str">
        <f t="array" aca="1" ref="AV76" ca="1">IF(AU76="","",IF(COUNTIF($AA$7:$AA$225,AU76)&gt;1, "REPEATED", ""))</f>
        <v/>
      </c>
      <c r="AW76" s="227" t="str">
        <f t="array" aca="1" ref="AW76" ca="1">IF(AU76="","",IF(IFERROR(SUMPRODUCT(($AA$7:$AA$225=AU76)*($AM$7:$AM$225=$AT$2)),0)&gt;0, "BASIS OF ADMISSIONS", ""))</f>
        <v/>
      </c>
      <c r="AX76" s="227" t="str">
        <f t="array" aca="1" ref="AX76" ca="1">IF(AU76="","", IF(IFERROR(SUMPRODUCT(($AA$226:$AO$249=AU76)*($AM$226:$AM$249=$AX$6)),0)&gt;0,"PRE-REQUISITE",""))</f>
        <v/>
      </c>
      <c r="AY76" s="227" t="str">
        <f t="array" aca="1" ref="AY76" ca="1">IF(AU76="","", IF(IFERROR(SUMPRODUCT(($AA$226:$AO$249=AU76)*($AM$226:$AM$249=$AY$6)),0)&gt;0,"RECOMMENDED",""))</f>
        <v/>
      </c>
      <c r="AZ76" s="142" t="str">
        <f t="shared" ca="1" si="18"/>
        <v/>
      </c>
      <c r="BD76" s="19">
        <v>1</v>
      </c>
      <c r="BE76" s="574"/>
      <c r="BF76" s="574"/>
      <c r="BG76" s="574"/>
      <c r="BH76" s="574"/>
      <c r="BI76" s="574"/>
      <c r="BJ76" s="574"/>
      <c r="BK76" s="574"/>
      <c r="BL76" s="574"/>
      <c r="BM76" s="574"/>
      <c r="BN76" s="574"/>
      <c r="BO76" s="574"/>
      <c r="BP76" s="574"/>
      <c r="BQ76" s="574"/>
      <c r="BR76" s="574"/>
      <c r="BS76" s="574"/>
      <c r="BT76" s="574"/>
      <c r="BU76" s="574"/>
      <c r="BV76" s="574"/>
    </row>
    <row r="77" spans="1:74" ht="56.25" customHeight="1">
      <c r="A77" s="574"/>
      <c r="B77" s="284"/>
      <c r="C77" s="739" t="str">
        <f t="shared" si="12"/>
        <v/>
      </c>
      <c r="D77" s="739" t="str">
        <f t="shared" si="13"/>
        <v/>
      </c>
      <c r="E77" s="739" t="str">
        <f t="shared" si="14"/>
        <v/>
      </c>
      <c r="F77" s="739" t="str">
        <f t="shared" si="15"/>
        <v/>
      </c>
      <c r="G77" s="740" t="str">
        <f t="shared" ca="1" si="16"/>
        <v/>
      </c>
      <c r="H77" s="281"/>
      <c r="I77" s="282"/>
      <c r="J77" s="727"/>
      <c r="K77" s="725"/>
      <c r="L77" s="725"/>
      <c r="M77" s="725"/>
      <c r="N77" s="725"/>
      <c r="O77" s="725"/>
      <c r="P77" s="725"/>
      <c r="Q77" s="725"/>
      <c r="R77" s="725"/>
      <c r="S77" s="725"/>
      <c r="T77" s="725"/>
      <c r="U77" s="725"/>
      <c r="V77" s="725"/>
      <c r="W77" s="725"/>
      <c r="X77" s="725"/>
      <c r="Y77" s="721"/>
      <c r="AA77" s="142" t="str">
        <f>IF('USER FORM3'!G85=0,"",IF(ISNUMBER('USER FORM3'!G85), "'"&amp;'USER FORM3'!G85, 'USER FORM3'!G85))</f>
        <v/>
      </c>
      <c r="AB77" s="142" t="str">
        <f>IF('USER FORM3'!H85=0,"",'USER FORM3'!H85)</f>
        <v/>
      </c>
      <c r="AC77" s="142" t="str">
        <f>IF('USER FORM3'!I85=0,"",'USER FORM3'!I85)</f>
        <v/>
      </c>
      <c r="AD77" s="142" t="str">
        <f>IF('USER FORM3'!AK85=0,"",'USER FORM3'!AK85)</f>
        <v/>
      </c>
      <c r="AE77" s="142" t="str">
        <f>IF('USER FORM3'!K85=0,"",'USER FORM3'!K85)</f>
        <v/>
      </c>
      <c r="AF77" s="142" t="str">
        <f>IF('USER FORM3'!L85=0,"",'USER FORM3'!L85)</f>
        <v/>
      </c>
      <c r="AG77" s="142" t="str">
        <f>IF('USER FORM3'!M85=0,"",'USER FORM3'!M85)</f>
        <v/>
      </c>
      <c r="AH77" s="142" t="str">
        <f>IF('USER FORM3'!N85=0,"",'USER FORM3'!N85)</f>
        <v/>
      </c>
      <c r="AI77" s="142" t="str">
        <f>IF('USER FORM3'!O85=0,"",'USER FORM3'!O85)</f>
        <v/>
      </c>
      <c r="AJ77" s="142" t="str">
        <f>IF('USER FORM3'!P85=0,"",'USER FORM3'!P85)</f>
        <v/>
      </c>
      <c r="AK77" s="142" t="str">
        <f>IF('USER FORM3'!Q85=0,"",'USER FORM3'!Q85)</f>
        <v/>
      </c>
      <c r="AL77" s="142" t="str">
        <f>IF('USER FORM3'!C85=0,"",'USER FORM3'!C85)</f>
        <v/>
      </c>
      <c r="AM77" s="142" t="str">
        <f>IF('USER FORM3'!D85=0,"",'USER FORM3'!D85)</f>
        <v/>
      </c>
      <c r="AN77" s="142" t="str">
        <f>IF('USER FORM3'!E85=0,"",'USER FORM3'!E85)</f>
        <v/>
      </c>
      <c r="AO77" s="142" t="str">
        <f>IF('USER FORM3'!F85=0,"",'USER FORM3'!F85)</f>
        <v/>
      </c>
      <c r="AP77" s="227" t="str">
        <f t="shared" si="17"/>
        <v/>
      </c>
      <c r="AQ77" s="227" t="str">
        <f t="array" ref="AQ77">IF(OR(IFERROR(VLOOKUP(AA77,$B$8:$H$227,7,FALSE), "KEEP")="REMOVE",AD77&lt;&gt;"GR (Graded)"), "REMOVE", "KEEP")</f>
        <v>REMOVE</v>
      </c>
      <c r="AR77" s="228" t="str">
        <f t="array" ref="AR77">LOOKUP("zzzzz",CHOOSE({1,2},"",INDEX(AA:AA,SMALL(IF($AA$6:$AA$249&lt;&gt;"",ROW($AA$6:$AA$249)),ROWS($AR$6:AR77)))))</f>
        <v/>
      </c>
      <c r="AS77" s="227" t="str">
        <f t="array" aca="1" ref="AS77" ca="1">IF(SUM('USER FORM5'!$AS$2)&gt;=ROWS($AS$7:AS77), INDEX(COURSE_CODE, MATCH(SMALL(COUNTIF(COURSE_CODE, "&lt;"&amp;COURSE_CODE), ROW(AS77)), COUNTIF(COURSE_CODE, "&lt;"&amp;COURSE_CODE),0)),"")</f>
        <v/>
      </c>
      <c r="AT77" s="227" t="str">
        <f t="array" aca="1" ref="AT77" ca="1">LOOKUP("zzzzz",CHOOSE({1,2},"",INDEX(AS:AS,SMALL(IF($AS$6:$AS$249&lt;&gt;"",ROW($AS$6:$AS$249)),ROWS($AT$6:AT77)))))</f>
        <v/>
      </c>
      <c r="AU77" s="58" t="str">
        <f t="array" aca="1" ref="AU77" ca="1">IFERROR(INDEX($AT$7:$AT$249, MATCH(0, COUNTIF($AU$6:AU76, $AT$7:$AT$249),0)),"")</f>
        <v/>
      </c>
      <c r="AV77" s="227" t="str">
        <f t="array" aca="1" ref="AV77" ca="1">IF(AU77="","",IF(COUNTIF($AA$7:$AA$225,AU77)&gt;1, "REPEATED", ""))</f>
        <v/>
      </c>
      <c r="AW77" s="227" t="str">
        <f t="array" aca="1" ref="AW77" ca="1">IF(AU77="","",IF(IFERROR(SUMPRODUCT(($AA$7:$AA$225=AU77)*($AM$7:$AM$225=$AT$2)),0)&gt;0, "BASIS OF ADMISSIONS", ""))</f>
        <v/>
      </c>
      <c r="AX77" s="227" t="str">
        <f t="array" aca="1" ref="AX77" ca="1">IF(AU77="","", IF(IFERROR(SUMPRODUCT(($AA$226:$AO$249=AU77)*($AM$226:$AM$249=$AX$6)),0)&gt;0,"PRE-REQUISITE",""))</f>
        <v/>
      </c>
      <c r="AY77" s="227" t="str">
        <f t="array" aca="1" ref="AY77" ca="1">IF(AU77="","", IF(IFERROR(SUMPRODUCT(($AA$226:$AO$249=AU77)*($AM$226:$AM$249=$AY$6)),0)&gt;0,"RECOMMENDED",""))</f>
        <v/>
      </c>
      <c r="AZ77" s="142" t="str">
        <f t="shared" ca="1" si="18"/>
        <v/>
      </c>
      <c r="BD77" s="19">
        <v>1</v>
      </c>
      <c r="BE77" s="574"/>
      <c r="BF77" s="574"/>
      <c r="BG77" s="574"/>
      <c r="BH77" s="574"/>
      <c r="BI77" s="574"/>
      <c r="BJ77" s="574"/>
      <c r="BK77" s="574"/>
      <c r="BL77" s="574"/>
      <c r="BM77" s="574"/>
      <c r="BN77" s="574"/>
      <c r="BO77" s="574"/>
      <c r="BP77" s="574"/>
      <c r="BQ77" s="574"/>
      <c r="BR77" s="574"/>
      <c r="BS77" s="574"/>
      <c r="BT77" s="574"/>
      <c r="BU77" s="574"/>
      <c r="BV77" s="574"/>
    </row>
    <row r="78" spans="1:74" ht="56.25" customHeight="1">
      <c r="A78" s="574"/>
      <c r="B78" s="284"/>
      <c r="C78" s="739" t="str">
        <f t="shared" si="12"/>
        <v/>
      </c>
      <c r="D78" s="739" t="str">
        <f t="shared" si="13"/>
        <v/>
      </c>
      <c r="E78" s="739" t="str">
        <f t="shared" si="14"/>
        <v/>
      </c>
      <c r="F78" s="739" t="str">
        <f t="shared" si="15"/>
        <v/>
      </c>
      <c r="G78" s="740" t="str">
        <f t="shared" ca="1" si="16"/>
        <v/>
      </c>
      <c r="H78" s="281"/>
      <c r="I78" s="282"/>
      <c r="J78" s="727"/>
      <c r="K78" s="725"/>
      <c r="L78" s="725"/>
      <c r="M78" s="725"/>
      <c r="N78" s="725"/>
      <c r="O78" s="725"/>
      <c r="P78" s="725"/>
      <c r="Q78" s="725"/>
      <c r="R78" s="725"/>
      <c r="S78" s="725"/>
      <c r="T78" s="725"/>
      <c r="U78" s="725"/>
      <c r="V78" s="725"/>
      <c r="W78" s="725"/>
      <c r="X78" s="725"/>
      <c r="Y78" s="721"/>
      <c r="AA78" s="142" t="str">
        <f>IF('USER FORM3'!G86=0,"",IF(ISNUMBER('USER FORM3'!G86), "'"&amp;'USER FORM3'!G86, 'USER FORM3'!G86))</f>
        <v/>
      </c>
      <c r="AB78" s="142" t="str">
        <f>IF('USER FORM3'!H86=0,"",'USER FORM3'!H86)</f>
        <v/>
      </c>
      <c r="AC78" s="142" t="str">
        <f>IF('USER FORM3'!I86=0,"",'USER FORM3'!I86)</f>
        <v/>
      </c>
      <c r="AD78" s="142" t="str">
        <f>IF('USER FORM3'!AK86=0,"",'USER FORM3'!AK86)</f>
        <v/>
      </c>
      <c r="AE78" s="142" t="str">
        <f>IF('USER FORM3'!K86=0,"",'USER FORM3'!K86)</f>
        <v/>
      </c>
      <c r="AF78" s="142" t="str">
        <f>IF('USER FORM3'!L86=0,"",'USER FORM3'!L86)</f>
        <v/>
      </c>
      <c r="AG78" s="142" t="str">
        <f>IF('USER FORM3'!M86=0,"",'USER FORM3'!M86)</f>
        <v/>
      </c>
      <c r="AH78" s="142" t="str">
        <f>IF('USER FORM3'!N86=0,"",'USER FORM3'!N86)</f>
        <v/>
      </c>
      <c r="AI78" s="142" t="str">
        <f>IF('USER FORM3'!O86=0,"",'USER FORM3'!O86)</f>
        <v/>
      </c>
      <c r="AJ78" s="142" t="str">
        <f>IF('USER FORM3'!P86=0,"",'USER FORM3'!P86)</f>
        <v/>
      </c>
      <c r="AK78" s="142" t="str">
        <f>IF('USER FORM3'!Q86=0,"",'USER FORM3'!Q86)</f>
        <v/>
      </c>
      <c r="AL78" s="142" t="str">
        <f>IF('USER FORM3'!C86=0,"",'USER FORM3'!C86)</f>
        <v/>
      </c>
      <c r="AM78" s="142" t="str">
        <f>IF('USER FORM3'!D86=0,"",'USER FORM3'!D86)</f>
        <v/>
      </c>
      <c r="AN78" s="142" t="str">
        <f>IF('USER FORM3'!E86=0,"",'USER FORM3'!E86)</f>
        <v/>
      </c>
      <c r="AO78" s="142" t="str">
        <f>IF('USER FORM3'!F86=0,"",'USER FORM3'!F86)</f>
        <v/>
      </c>
      <c r="AP78" s="227" t="str">
        <f t="shared" si="17"/>
        <v/>
      </c>
      <c r="AQ78" s="227" t="str">
        <f t="array" ref="AQ78">IF(OR(IFERROR(VLOOKUP(AA78,$B$8:$H$227,7,FALSE), "KEEP")="REMOVE",AD78&lt;&gt;"GR (Graded)"), "REMOVE", "KEEP")</f>
        <v>REMOVE</v>
      </c>
      <c r="AR78" s="228" t="str">
        <f t="array" ref="AR78">LOOKUP("zzzzz",CHOOSE({1,2},"",INDEX(AA:AA,SMALL(IF($AA$6:$AA$249&lt;&gt;"",ROW($AA$6:$AA$249)),ROWS($AR$6:AR78)))))</f>
        <v/>
      </c>
      <c r="AS78" s="227" t="str">
        <f t="array" aca="1" ref="AS78" ca="1">IF(SUM('USER FORM5'!$AS$2)&gt;=ROWS($AS$7:AS78), INDEX(COURSE_CODE, MATCH(SMALL(COUNTIF(COURSE_CODE, "&lt;"&amp;COURSE_CODE), ROW(AS78)), COUNTIF(COURSE_CODE, "&lt;"&amp;COURSE_CODE),0)),"")</f>
        <v/>
      </c>
      <c r="AT78" s="227" t="str">
        <f t="array" aca="1" ref="AT78" ca="1">LOOKUP("zzzzz",CHOOSE({1,2},"",INDEX(AS:AS,SMALL(IF($AS$6:$AS$249&lt;&gt;"",ROW($AS$6:$AS$249)),ROWS($AT$6:AT78)))))</f>
        <v/>
      </c>
      <c r="AU78" s="58" t="str">
        <f t="array" aca="1" ref="AU78" ca="1">IFERROR(INDEX($AT$7:$AT$249, MATCH(0, COUNTIF($AU$6:AU77, $AT$7:$AT$249),0)),"")</f>
        <v/>
      </c>
      <c r="AV78" s="227" t="str">
        <f t="array" aca="1" ref="AV78" ca="1">IF(AU78="","",IF(COUNTIF($AA$7:$AA$225,AU78)&gt;1, "REPEATED", ""))</f>
        <v/>
      </c>
      <c r="AW78" s="227" t="str">
        <f t="array" aca="1" ref="AW78" ca="1">IF(AU78="","",IF(IFERROR(SUMPRODUCT(($AA$7:$AA$225=AU78)*($AM$7:$AM$225=$AT$2)),0)&gt;0, "BASIS OF ADMISSIONS", ""))</f>
        <v/>
      </c>
      <c r="AX78" s="227" t="str">
        <f t="array" aca="1" ref="AX78" ca="1">IF(AU78="","", IF(IFERROR(SUMPRODUCT(($AA$226:$AO$249=AU78)*($AM$226:$AM$249=$AX$6)),0)&gt;0,"PRE-REQUISITE",""))</f>
        <v/>
      </c>
      <c r="AY78" s="227" t="str">
        <f t="array" aca="1" ref="AY78" ca="1">IF(AU78="","", IF(IFERROR(SUMPRODUCT(($AA$226:$AO$249=AU78)*($AM$226:$AM$249=$AY$6)),0)&gt;0,"RECOMMENDED",""))</f>
        <v/>
      </c>
      <c r="AZ78" s="142" t="str">
        <f t="shared" ca="1" si="18"/>
        <v/>
      </c>
      <c r="BD78" s="19">
        <v>1</v>
      </c>
      <c r="BE78" s="574"/>
      <c r="BF78" s="574"/>
      <c r="BG78" s="574"/>
      <c r="BH78" s="574"/>
      <c r="BI78" s="574"/>
      <c r="BJ78" s="574"/>
      <c r="BK78" s="574"/>
      <c r="BL78" s="574"/>
      <c r="BM78" s="574"/>
      <c r="BN78" s="574"/>
      <c r="BO78" s="574"/>
      <c r="BP78" s="574"/>
      <c r="BQ78" s="574"/>
      <c r="BR78" s="574"/>
      <c r="BS78" s="574"/>
      <c r="BT78" s="574"/>
      <c r="BU78" s="574"/>
      <c r="BV78" s="574"/>
    </row>
    <row r="79" spans="1:74" ht="56.25" customHeight="1">
      <c r="A79" s="574"/>
      <c r="B79" s="284"/>
      <c r="C79" s="739" t="str">
        <f t="shared" si="12"/>
        <v/>
      </c>
      <c r="D79" s="739" t="str">
        <f t="shared" si="13"/>
        <v/>
      </c>
      <c r="E79" s="739" t="str">
        <f t="shared" si="14"/>
        <v/>
      </c>
      <c r="F79" s="739" t="str">
        <f t="shared" si="15"/>
        <v/>
      </c>
      <c r="G79" s="740" t="str">
        <f t="shared" ca="1" si="16"/>
        <v/>
      </c>
      <c r="H79" s="281"/>
      <c r="I79" s="282"/>
      <c r="J79" s="727"/>
      <c r="K79" s="725"/>
      <c r="L79" s="725"/>
      <c r="M79" s="725"/>
      <c r="N79" s="725"/>
      <c r="O79" s="725"/>
      <c r="P79" s="725"/>
      <c r="Q79" s="725"/>
      <c r="R79" s="725"/>
      <c r="S79" s="725"/>
      <c r="T79" s="725"/>
      <c r="U79" s="725"/>
      <c r="V79" s="725"/>
      <c r="W79" s="725"/>
      <c r="X79" s="725"/>
      <c r="Y79" s="721"/>
      <c r="AA79" s="142" t="str">
        <f>IF('USER FORM3'!G87=0,"",IF(ISNUMBER('USER FORM3'!G87), "'"&amp;'USER FORM3'!G87, 'USER FORM3'!G87))</f>
        <v/>
      </c>
      <c r="AB79" s="142" t="str">
        <f>IF('USER FORM3'!H87=0,"",'USER FORM3'!H87)</f>
        <v/>
      </c>
      <c r="AC79" s="142" t="str">
        <f>IF('USER FORM3'!I87=0,"",'USER FORM3'!I87)</f>
        <v/>
      </c>
      <c r="AD79" s="142" t="str">
        <f>IF('USER FORM3'!AK87=0,"",'USER FORM3'!AK87)</f>
        <v/>
      </c>
      <c r="AE79" s="142" t="str">
        <f>IF('USER FORM3'!K87=0,"",'USER FORM3'!K87)</f>
        <v/>
      </c>
      <c r="AF79" s="142" t="str">
        <f>IF('USER FORM3'!L87=0,"",'USER FORM3'!L87)</f>
        <v/>
      </c>
      <c r="AG79" s="142" t="str">
        <f>IF('USER FORM3'!M87=0,"",'USER FORM3'!M87)</f>
        <v/>
      </c>
      <c r="AH79" s="142" t="str">
        <f>IF('USER FORM3'!N87=0,"",'USER FORM3'!N87)</f>
        <v/>
      </c>
      <c r="AI79" s="142" t="str">
        <f>IF('USER FORM3'!O87=0,"",'USER FORM3'!O87)</f>
        <v/>
      </c>
      <c r="AJ79" s="142" t="str">
        <f>IF('USER FORM3'!P87=0,"",'USER FORM3'!P87)</f>
        <v/>
      </c>
      <c r="AK79" s="142" t="str">
        <f>IF('USER FORM3'!Q87=0,"",'USER FORM3'!Q87)</f>
        <v/>
      </c>
      <c r="AL79" s="142" t="str">
        <f>IF('USER FORM3'!C87=0,"",'USER FORM3'!C87)</f>
        <v/>
      </c>
      <c r="AM79" s="142" t="str">
        <f>IF('USER FORM3'!D87=0,"",'USER FORM3'!D87)</f>
        <v/>
      </c>
      <c r="AN79" s="142" t="str">
        <f>IF('USER FORM3'!E87=0,"",'USER FORM3'!E87)</f>
        <v/>
      </c>
      <c r="AO79" s="142" t="str">
        <f>IF('USER FORM3'!F87=0,"",'USER FORM3'!F87)</f>
        <v/>
      </c>
      <c r="AP79" s="227" t="str">
        <f t="shared" si="17"/>
        <v/>
      </c>
      <c r="AQ79" s="227" t="str">
        <f t="array" ref="AQ79">IF(OR(IFERROR(VLOOKUP(AA79,$B$8:$H$227,7,FALSE), "KEEP")="REMOVE",AD79&lt;&gt;"GR (Graded)"), "REMOVE", "KEEP")</f>
        <v>REMOVE</v>
      </c>
      <c r="AR79" s="228" t="str">
        <f t="array" ref="AR79">LOOKUP("zzzzz",CHOOSE({1,2},"",INDEX(AA:AA,SMALL(IF($AA$6:$AA$249&lt;&gt;"",ROW($AA$6:$AA$249)),ROWS($AR$6:AR79)))))</f>
        <v/>
      </c>
      <c r="AS79" s="227" t="str">
        <f t="array" aca="1" ref="AS79" ca="1">IF(SUM('USER FORM5'!$AS$2)&gt;=ROWS($AS$7:AS79), INDEX(COURSE_CODE, MATCH(SMALL(COUNTIF(COURSE_CODE, "&lt;"&amp;COURSE_CODE), ROW(AS79)), COUNTIF(COURSE_CODE, "&lt;"&amp;COURSE_CODE),0)),"")</f>
        <v/>
      </c>
      <c r="AT79" s="227" t="str">
        <f t="array" aca="1" ref="AT79" ca="1">LOOKUP("zzzzz",CHOOSE({1,2},"",INDEX(AS:AS,SMALL(IF($AS$6:$AS$249&lt;&gt;"",ROW($AS$6:$AS$249)),ROWS($AT$6:AT79)))))</f>
        <v/>
      </c>
      <c r="AU79" s="58" t="str">
        <f t="array" aca="1" ref="AU79" ca="1">IFERROR(INDEX($AT$7:$AT$249, MATCH(0, COUNTIF($AU$6:AU78, $AT$7:$AT$249),0)),"")</f>
        <v/>
      </c>
      <c r="AV79" s="227" t="str">
        <f t="array" aca="1" ref="AV79" ca="1">IF(AU79="","",IF(COUNTIF($AA$7:$AA$225,AU79)&gt;1, "REPEATED", ""))</f>
        <v/>
      </c>
      <c r="AW79" s="227" t="str">
        <f t="array" aca="1" ref="AW79" ca="1">IF(AU79="","",IF(IFERROR(SUMPRODUCT(($AA$7:$AA$225=AU79)*($AM$7:$AM$225=$AT$2)),0)&gt;0, "BASIS OF ADMISSIONS", ""))</f>
        <v/>
      </c>
      <c r="AX79" s="227" t="str">
        <f t="array" aca="1" ref="AX79" ca="1">IF(AU79="","", IF(IFERROR(SUMPRODUCT(($AA$226:$AO$249=AU79)*($AM$226:$AM$249=$AX$6)),0)&gt;0,"PRE-REQUISITE",""))</f>
        <v/>
      </c>
      <c r="AY79" s="227" t="str">
        <f t="array" aca="1" ref="AY79" ca="1">IF(AU79="","", IF(IFERROR(SUMPRODUCT(($AA$226:$AO$249=AU79)*($AM$226:$AM$249=$AY$6)),0)&gt;0,"RECOMMENDED",""))</f>
        <v/>
      </c>
      <c r="AZ79" s="142" t="str">
        <f t="shared" ca="1" si="18"/>
        <v/>
      </c>
      <c r="BD79" s="19">
        <v>1</v>
      </c>
      <c r="BE79" s="574"/>
      <c r="BF79" s="574"/>
      <c r="BG79" s="574"/>
      <c r="BH79" s="574"/>
      <c r="BI79" s="574"/>
      <c r="BJ79" s="574"/>
      <c r="BK79" s="574"/>
      <c r="BL79" s="574"/>
      <c r="BM79" s="574"/>
      <c r="BN79" s="574"/>
      <c r="BO79" s="574"/>
      <c r="BP79" s="574"/>
      <c r="BQ79" s="574"/>
      <c r="BR79" s="574"/>
      <c r="BS79" s="574"/>
      <c r="BT79" s="574"/>
      <c r="BU79" s="574"/>
      <c r="BV79" s="574"/>
    </row>
    <row r="80" spans="1:74" ht="56.25" customHeight="1">
      <c r="A80" s="574"/>
      <c r="B80" s="284"/>
      <c r="C80" s="739" t="str">
        <f t="shared" si="12"/>
        <v/>
      </c>
      <c r="D80" s="739" t="str">
        <f t="shared" si="13"/>
        <v/>
      </c>
      <c r="E80" s="739" t="str">
        <f t="shared" si="14"/>
        <v/>
      </c>
      <c r="F80" s="739" t="str">
        <f t="shared" si="15"/>
        <v/>
      </c>
      <c r="G80" s="740" t="str">
        <f t="shared" ca="1" si="16"/>
        <v/>
      </c>
      <c r="H80" s="281"/>
      <c r="I80" s="282"/>
      <c r="J80" s="727"/>
      <c r="K80" s="725"/>
      <c r="L80" s="725"/>
      <c r="M80" s="725"/>
      <c r="N80" s="725"/>
      <c r="O80" s="725"/>
      <c r="P80" s="725"/>
      <c r="Q80" s="725"/>
      <c r="R80" s="725"/>
      <c r="S80" s="725"/>
      <c r="T80" s="725"/>
      <c r="U80" s="725"/>
      <c r="V80" s="725"/>
      <c r="W80" s="725"/>
      <c r="X80" s="725"/>
      <c r="Y80" s="721"/>
      <c r="AA80" s="142" t="str">
        <f>IF('USER FORM3'!G88=0,"",IF(ISNUMBER('USER FORM3'!G88), "'"&amp;'USER FORM3'!G88, 'USER FORM3'!G88))</f>
        <v/>
      </c>
      <c r="AB80" s="142" t="str">
        <f>IF('USER FORM3'!H88=0,"",'USER FORM3'!H88)</f>
        <v/>
      </c>
      <c r="AC80" s="142" t="str">
        <f>IF('USER FORM3'!I88=0,"",'USER FORM3'!I88)</f>
        <v/>
      </c>
      <c r="AD80" s="142" t="str">
        <f>IF('USER FORM3'!AK88=0,"",'USER FORM3'!AK88)</f>
        <v/>
      </c>
      <c r="AE80" s="142" t="str">
        <f>IF('USER FORM3'!K88=0,"",'USER FORM3'!K88)</f>
        <v/>
      </c>
      <c r="AF80" s="142" t="str">
        <f>IF('USER FORM3'!L88=0,"",'USER FORM3'!L88)</f>
        <v/>
      </c>
      <c r="AG80" s="142" t="str">
        <f>IF('USER FORM3'!M88=0,"",'USER FORM3'!M88)</f>
        <v/>
      </c>
      <c r="AH80" s="142" t="str">
        <f>IF('USER FORM3'!N88=0,"",'USER FORM3'!N88)</f>
        <v/>
      </c>
      <c r="AI80" s="142" t="str">
        <f>IF('USER FORM3'!O88=0,"",'USER FORM3'!O88)</f>
        <v/>
      </c>
      <c r="AJ80" s="142" t="str">
        <f>IF('USER FORM3'!P88=0,"",'USER FORM3'!P88)</f>
        <v/>
      </c>
      <c r="AK80" s="142" t="str">
        <f>IF('USER FORM3'!Q88=0,"",'USER FORM3'!Q88)</f>
        <v/>
      </c>
      <c r="AL80" s="142" t="str">
        <f>IF('USER FORM3'!C88=0,"",'USER FORM3'!C88)</f>
        <v/>
      </c>
      <c r="AM80" s="142" t="str">
        <f>IF('USER FORM3'!D88=0,"",'USER FORM3'!D88)</f>
        <v/>
      </c>
      <c r="AN80" s="142" t="str">
        <f>IF('USER FORM3'!E88=0,"",'USER FORM3'!E88)</f>
        <v/>
      </c>
      <c r="AO80" s="142" t="str">
        <f>IF('USER FORM3'!F88=0,"",'USER FORM3'!F88)</f>
        <v/>
      </c>
      <c r="AP80" s="227" t="str">
        <f t="shared" si="17"/>
        <v/>
      </c>
      <c r="AQ80" s="227" t="str">
        <f t="array" ref="AQ80">IF(OR(IFERROR(VLOOKUP(AA80,$B$8:$H$227,7,FALSE), "KEEP")="REMOVE",AD80&lt;&gt;"GR (Graded)"), "REMOVE", "KEEP")</f>
        <v>REMOVE</v>
      </c>
      <c r="AR80" s="228" t="str">
        <f t="array" ref="AR80">LOOKUP("zzzzz",CHOOSE({1,2},"",INDEX(AA:AA,SMALL(IF($AA$6:$AA$249&lt;&gt;"",ROW($AA$6:$AA$249)),ROWS($AR$6:AR80)))))</f>
        <v/>
      </c>
      <c r="AS80" s="227" t="str">
        <f t="array" aca="1" ref="AS80" ca="1">IF(SUM('USER FORM5'!$AS$2)&gt;=ROWS($AS$7:AS80), INDEX(COURSE_CODE, MATCH(SMALL(COUNTIF(COURSE_CODE, "&lt;"&amp;COURSE_CODE), ROW(AS80)), COUNTIF(COURSE_CODE, "&lt;"&amp;COURSE_CODE),0)),"")</f>
        <v/>
      </c>
      <c r="AT80" s="227" t="str">
        <f t="array" aca="1" ref="AT80" ca="1">LOOKUP("zzzzz",CHOOSE({1,2},"",INDEX(AS:AS,SMALL(IF($AS$6:$AS$249&lt;&gt;"",ROW($AS$6:$AS$249)),ROWS($AT$6:AT80)))))</f>
        <v/>
      </c>
      <c r="AU80" s="58" t="str">
        <f t="array" aca="1" ref="AU80" ca="1">IFERROR(INDEX($AT$7:$AT$249, MATCH(0, COUNTIF($AU$6:AU79, $AT$7:$AT$249),0)),"")</f>
        <v/>
      </c>
      <c r="AV80" s="227" t="str">
        <f t="array" aca="1" ref="AV80" ca="1">IF(AU80="","",IF(COUNTIF($AA$7:$AA$225,AU80)&gt;1, "REPEATED", ""))</f>
        <v/>
      </c>
      <c r="AW80" s="227" t="str">
        <f t="array" aca="1" ref="AW80" ca="1">IF(AU80="","",IF(IFERROR(SUMPRODUCT(($AA$7:$AA$225=AU80)*($AM$7:$AM$225=$AT$2)),0)&gt;0, "BASIS OF ADMISSIONS", ""))</f>
        <v/>
      </c>
      <c r="AX80" s="227" t="str">
        <f t="array" aca="1" ref="AX80" ca="1">IF(AU80="","", IF(IFERROR(SUMPRODUCT(($AA$226:$AO$249=AU80)*($AM$226:$AM$249=$AX$6)),0)&gt;0,"PRE-REQUISITE",""))</f>
        <v/>
      </c>
      <c r="AY80" s="227" t="str">
        <f t="array" aca="1" ref="AY80" ca="1">IF(AU80="","", IF(IFERROR(SUMPRODUCT(($AA$226:$AO$249=AU80)*($AM$226:$AM$249=$AY$6)),0)&gt;0,"RECOMMENDED",""))</f>
        <v/>
      </c>
      <c r="AZ80" s="142" t="str">
        <f t="shared" ca="1" si="18"/>
        <v/>
      </c>
      <c r="BD80" s="19">
        <v>1</v>
      </c>
      <c r="BE80" s="574"/>
      <c r="BF80" s="574"/>
      <c r="BG80" s="574"/>
      <c r="BH80" s="574"/>
      <c r="BI80" s="574"/>
      <c r="BJ80" s="574"/>
      <c r="BK80" s="574"/>
      <c r="BL80" s="574"/>
      <c r="BM80" s="574"/>
      <c r="BN80" s="574"/>
      <c r="BO80" s="574"/>
      <c r="BP80" s="574"/>
      <c r="BQ80" s="574"/>
      <c r="BR80" s="574"/>
      <c r="BS80" s="574"/>
      <c r="BT80" s="574"/>
      <c r="BU80" s="574"/>
      <c r="BV80" s="574"/>
    </row>
    <row r="81" spans="1:74" ht="56.25" customHeight="1">
      <c r="A81" s="574"/>
      <c r="B81" s="284"/>
      <c r="C81" s="739" t="str">
        <f t="shared" si="12"/>
        <v/>
      </c>
      <c r="D81" s="739" t="str">
        <f t="shared" si="13"/>
        <v/>
      </c>
      <c r="E81" s="739" t="str">
        <f t="shared" si="14"/>
        <v/>
      </c>
      <c r="F81" s="739" t="str">
        <f t="shared" si="15"/>
        <v/>
      </c>
      <c r="G81" s="740" t="str">
        <f t="shared" ca="1" si="16"/>
        <v/>
      </c>
      <c r="H81" s="281"/>
      <c r="I81" s="282"/>
      <c r="J81" s="727"/>
      <c r="K81" s="725"/>
      <c r="L81" s="725"/>
      <c r="M81" s="725"/>
      <c r="N81" s="725"/>
      <c r="O81" s="725"/>
      <c r="P81" s="725"/>
      <c r="Q81" s="725"/>
      <c r="R81" s="725"/>
      <c r="S81" s="725"/>
      <c r="T81" s="725"/>
      <c r="U81" s="725"/>
      <c r="V81" s="725"/>
      <c r="W81" s="725"/>
      <c r="X81" s="725"/>
      <c r="Y81" s="721"/>
      <c r="AA81" s="142" t="str">
        <f>IF('USER FORM3'!G89=0,"",IF(ISNUMBER('USER FORM3'!G89), "'"&amp;'USER FORM3'!G89, 'USER FORM3'!G89))</f>
        <v/>
      </c>
      <c r="AB81" s="142" t="str">
        <f>IF('USER FORM3'!H89=0,"",'USER FORM3'!H89)</f>
        <v/>
      </c>
      <c r="AC81" s="142" t="str">
        <f>IF('USER FORM3'!I89=0,"",'USER FORM3'!I89)</f>
        <v/>
      </c>
      <c r="AD81" s="142" t="str">
        <f>IF('USER FORM3'!AK89=0,"",'USER FORM3'!AK89)</f>
        <v/>
      </c>
      <c r="AE81" s="142" t="str">
        <f>IF('USER FORM3'!K89=0,"",'USER FORM3'!K89)</f>
        <v/>
      </c>
      <c r="AF81" s="142" t="str">
        <f>IF('USER FORM3'!L89=0,"",'USER FORM3'!L89)</f>
        <v/>
      </c>
      <c r="AG81" s="142" t="str">
        <f>IF('USER FORM3'!M89=0,"",'USER FORM3'!M89)</f>
        <v/>
      </c>
      <c r="AH81" s="142" t="str">
        <f>IF('USER FORM3'!N89=0,"",'USER FORM3'!N89)</f>
        <v/>
      </c>
      <c r="AI81" s="142" t="str">
        <f>IF('USER FORM3'!O89=0,"",'USER FORM3'!O89)</f>
        <v/>
      </c>
      <c r="AJ81" s="142" t="str">
        <f>IF('USER FORM3'!P89=0,"",'USER FORM3'!P89)</f>
        <v/>
      </c>
      <c r="AK81" s="142" t="str">
        <f>IF('USER FORM3'!Q89=0,"",'USER FORM3'!Q89)</f>
        <v/>
      </c>
      <c r="AL81" s="142" t="str">
        <f>IF('USER FORM3'!C89=0,"",'USER FORM3'!C89)</f>
        <v/>
      </c>
      <c r="AM81" s="142" t="str">
        <f>IF('USER FORM3'!D89=0,"",'USER FORM3'!D89)</f>
        <v/>
      </c>
      <c r="AN81" s="142" t="str">
        <f>IF('USER FORM3'!E89=0,"",'USER FORM3'!E89)</f>
        <v/>
      </c>
      <c r="AO81" s="142" t="str">
        <f>IF('USER FORM3'!F89=0,"",'USER FORM3'!F89)</f>
        <v/>
      </c>
      <c r="AP81" s="227" t="str">
        <f t="shared" si="17"/>
        <v/>
      </c>
      <c r="AQ81" s="227" t="str">
        <f t="array" ref="AQ81">IF(OR(IFERROR(VLOOKUP(AA81,$B$8:$H$227,7,FALSE), "KEEP")="REMOVE",AD81&lt;&gt;"GR (Graded)"), "REMOVE", "KEEP")</f>
        <v>REMOVE</v>
      </c>
      <c r="AR81" s="228" t="str">
        <f t="array" ref="AR81">LOOKUP("zzzzz",CHOOSE({1,2},"",INDEX(AA:AA,SMALL(IF($AA$6:$AA$249&lt;&gt;"",ROW($AA$6:$AA$249)),ROWS($AR$6:AR81)))))</f>
        <v/>
      </c>
      <c r="AS81" s="227" t="str">
        <f t="array" aca="1" ref="AS81" ca="1">IF(SUM('USER FORM5'!$AS$2)&gt;=ROWS($AS$7:AS81), INDEX(COURSE_CODE, MATCH(SMALL(COUNTIF(COURSE_CODE, "&lt;"&amp;COURSE_CODE), ROW(AS81)), COUNTIF(COURSE_CODE, "&lt;"&amp;COURSE_CODE),0)),"")</f>
        <v/>
      </c>
      <c r="AT81" s="227" t="str">
        <f t="array" aca="1" ref="AT81" ca="1">LOOKUP("zzzzz",CHOOSE({1,2},"",INDEX(AS:AS,SMALL(IF($AS$6:$AS$249&lt;&gt;"",ROW($AS$6:$AS$249)),ROWS($AT$6:AT81)))))</f>
        <v/>
      </c>
      <c r="AU81" s="58" t="str">
        <f t="array" aca="1" ref="AU81" ca="1">IFERROR(INDEX($AT$7:$AT$249, MATCH(0, COUNTIF($AU$6:AU80, $AT$7:$AT$249),0)),"")</f>
        <v/>
      </c>
      <c r="AV81" s="227" t="str">
        <f t="array" aca="1" ref="AV81" ca="1">IF(AU81="","",IF(COUNTIF($AA$7:$AA$225,AU81)&gt;1, "REPEATED", ""))</f>
        <v/>
      </c>
      <c r="AW81" s="227" t="str">
        <f t="array" aca="1" ref="AW81" ca="1">IF(AU81="","",IF(IFERROR(SUMPRODUCT(($AA$7:$AA$225=AU81)*($AM$7:$AM$225=$AT$2)),0)&gt;0, "BASIS OF ADMISSIONS", ""))</f>
        <v/>
      </c>
      <c r="AX81" s="227" t="str">
        <f t="array" aca="1" ref="AX81" ca="1">IF(AU81="","", IF(IFERROR(SUMPRODUCT(($AA$226:$AO$249=AU81)*($AM$226:$AM$249=$AX$6)),0)&gt;0,"PRE-REQUISITE",""))</f>
        <v/>
      </c>
      <c r="AY81" s="227" t="str">
        <f t="array" aca="1" ref="AY81" ca="1">IF(AU81="","", IF(IFERROR(SUMPRODUCT(($AA$226:$AO$249=AU81)*($AM$226:$AM$249=$AY$6)),0)&gt;0,"RECOMMENDED",""))</f>
        <v/>
      </c>
      <c r="AZ81" s="142" t="str">
        <f t="shared" ca="1" si="18"/>
        <v/>
      </c>
      <c r="BD81" s="19">
        <v>1</v>
      </c>
      <c r="BE81" s="574"/>
      <c r="BF81" s="574"/>
      <c r="BG81" s="574"/>
      <c r="BH81" s="574"/>
      <c r="BI81" s="574"/>
      <c r="BJ81" s="574"/>
      <c r="BK81" s="574"/>
      <c r="BL81" s="574"/>
      <c r="BM81" s="574"/>
      <c r="BN81" s="574"/>
      <c r="BO81" s="574"/>
      <c r="BP81" s="574"/>
      <c r="BQ81" s="574"/>
      <c r="BR81" s="574"/>
      <c r="BS81" s="574"/>
      <c r="BT81" s="574"/>
      <c r="BU81" s="574"/>
      <c r="BV81" s="574"/>
    </row>
    <row r="82" spans="1:74" ht="56.25" customHeight="1">
      <c r="A82" s="574"/>
      <c r="B82" s="284"/>
      <c r="C82" s="739" t="str">
        <f t="shared" si="12"/>
        <v/>
      </c>
      <c r="D82" s="739" t="str">
        <f t="shared" si="13"/>
        <v/>
      </c>
      <c r="E82" s="739" t="str">
        <f t="shared" si="14"/>
        <v/>
      </c>
      <c r="F82" s="739" t="str">
        <f t="shared" si="15"/>
        <v/>
      </c>
      <c r="G82" s="740" t="str">
        <f t="shared" ca="1" si="16"/>
        <v/>
      </c>
      <c r="H82" s="281"/>
      <c r="I82" s="282"/>
      <c r="J82" s="727"/>
      <c r="K82" s="725"/>
      <c r="L82" s="725"/>
      <c r="M82" s="725"/>
      <c r="N82" s="725"/>
      <c r="O82" s="725"/>
      <c r="P82" s="725"/>
      <c r="Q82" s="725"/>
      <c r="R82" s="725"/>
      <c r="S82" s="725"/>
      <c r="T82" s="725"/>
      <c r="U82" s="725"/>
      <c r="V82" s="725"/>
      <c r="W82" s="725"/>
      <c r="X82" s="725"/>
      <c r="Y82" s="721"/>
      <c r="AA82" s="142" t="str">
        <f>IF('USER FORM3'!G90=0,"",IF(ISNUMBER('USER FORM3'!G90), "'"&amp;'USER FORM3'!G90, 'USER FORM3'!G90))</f>
        <v/>
      </c>
      <c r="AB82" s="142" t="str">
        <f>IF('USER FORM3'!H90=0,"",'USER FORM3'!H90)</f>
        <v/>
      </c>
      <c r="AC82" s="142" t="str">
        <f>IF('USER FORM3'!I90=0,"",'USER FORM3'!I90)</f>
        <v/>
      </c>
      <c r="AD82" s="142" t="str">
        <f>IF('USER FORM3'!AK90=0,"",'USER FORM3'!AK90)</f>
        <v/>
      </c>
      <c r="AE82" s="142" t="str">
        <f>IF('USER FORM3'!K90=0,"",'USER FORM3'!K90)</f>
        <v/>
      </c>
      <c r="AF82" s="142" t="str">
        <f>IF('USER FORM3'!L90=0,"",'USER FORM3'!L90)</f>
        <v/>
      </c>
      <c r="AG82" s="142" t="str">
        <f>IF('USER FORM3'!M90=0,"",'USER FORM3'!M90)</f>
        <v/>
      </c>
      <c r="AH82" s="142" t="str">
        <f>IF('USER FORM3'!N90=0,"",'USER FORM3'!N90)</f>
        <v/>
      </c>
      <c r="AI82" s="142" t="str">
        <f>IF('USER FORM3'!O90=0,"",'USER FORM3'!O90)</f>
        <v/>
      </c>
      <c r="AJ82" s="142" t="str">
        <f>IF('USER FORM3'!P90=0,"",'USER FORM3'!P90)</f>
        <v/>
      </c>
      <c r="AK82" s="142" t="str">
        <f>IF('USER FORM3'!Q90=0,"",'USER FORM3'!Q90)</f>
        <v/>
      </c>
      <c r="AL82" s="142" t="str">
        <f>IF('USER FORM3'!C90=0,"",'USER FORM3'!C90)</f>
        <v/>
      </c>
      <c r="AM82" s="142" t="str">
        <f>IF('USER FORM3'!D90=0,"",'USER FORM3'!D90)</f>
        <v/>
      </c>
      <c r="AN82" s="142" t="str">
        <f>IF('USER FORM3'!E90=0,"",'USER FORM3'!E90)</f>
        <v/>
      </c>
      <c r="AO82" s="142" t="str">
        <f>IF('USER FORM3'!F90=0,"",'USER FORM3'!F90)</f>
        <v/>
      </c>
      <c r="AP82" s="227" t="str">
        <f t="shared" si="17"/>
        <v/>
      </c>
      <c r="AQ82" s="227" t="str">
        <f t="array" ref="AQ82">IF(OR(IFERROR(VLOOKUP(AA82,$B$8:$H$227,7,FALSE), "KEEP")="REMOVE",AD82&lt;&gt;"GR (Graded)"), "REMOVE", "KEEP")</f>
        <v>REMOVE</v>
      </c>
      <c r="AR82" s="228" t="str">
        <f t="array" ref="AR82">LOOKUP("zzzzz",CHOOSE({1,2},"",INDEX(AA:AA,SMALL(IF($AA$6:$AA$249&lt;&gt;"",ROW($AA$6:$AA$249)),ROWS($AR$6:AR82)))))</f>
        <v/>
      </c>
      <c r="AS82" s="227" t="str">
        <f t="array" aca="1" ref="AS82" ca="1">IF(SUM('USER FORM5'!$AS$2)&gt;=ROWS($AS$7:AS82), INDEX(COURSE_CODE, MATCH(SMALL(COUNTIF(COURSE_CODE, "&lt;"&amp;COURSE_CODE), ROW(AS82)), COUNTIF(COURSE_CODE, "&lt;"&amp;COURSE_CODE),0)),"")</f>
        <v/>
      </c>
      <c r="AT82" s="227" t="str">
        <f t="array" aca="1" ref="AT82" ca="1">LOOKUP("zzzzz",CHOOSE({1,2},"",INDEX(AS:AS,SMALL(IF($AS$6:$AS$249&lt;&gt;"",ROW($AS$6:$AS$249)),ROWS($AT$6:AT82)))))</f>
        <v/>
      </c>
      <c r="AU82" s="58" t="str">
        <f t="array" aca="1" ref="AU82" ca="1">IFERROR(INDEX($AT$7:$AT$249, MATCH(0, COUNTIF($AU$6:AU81, $AT$7:$AT$249),0)),"")</f>
        <v/>
      </c>
      <c r="AV82" s="227" t="str">
        <f t="array" aca="1" ref="AV82" ca="1">IF(AU82="","",IF(COUNTIF($AA$7:$AA$225,AU82)&gt;1, "REPEATED", ""))</f>
        <v/>
      </c>
      <c r="AW82" s="227" t="str">
        <f t="array" aca="1" ref="AW82" ca="1">IF(AU82="","",IF(IFERROR(SUMPRODUCT(($AA$7:$AA$225=AU82)*($AM$7:$AM$225=$AT$2)),0)&gt;0, "BASIS OF ADMISSIONS", ""))</f>
        <v/>
      </c>
      <c r="AX82" s="227" t="str">
        <f t="array" aca="1" ref="AX82" ca="1">IF(AU82="","", IF(IFERROR(SUMPRODUCT(($AA$226:$AO$249=AU82)*($AM$226:$AM$249=$AX$6)),0)&gt;0,"PRE-REQUISITE",""))</f>
        <v/>
      </c>
      <c r="AY82" s="227" t="str">
        <f t="array" aca="1" ref="AY82" ca="1">IF(AU82="","", IF(IFERROR(SUMPRODUCT(($AA$226:$AO$249=AU82)*($AM$226:$AM$249=$AY$6)),0)&gt;0,"RECOMMENDED",""))</f>
        <v/>
      </c>
      <c r="AZ82" s="142" t="str">
        <f t="shared" ca="1" si="18"/>
        <v/>
      </c>
      <c r="BD82" s="19">
        <v>1</v>
      </c>
      <c r="BE82" s="574"/>
      <c r="BF82" s="574"/>
      <c r="BG82" s="574"/>
      <c r="BH82" s="574"/>
      <c r="BI82" s="574"/>
      <c r="BJ82" s="574"/>
      <c r="BK82" s="574"/>
      <c r="BL82" s="574"/>
      <c r="BM82" s="574"/>
      <c r="BN82" s="574"/>
      <c r="BO82" s="574"/>
      <c r="BP82" s="574"/>
      <c r="BQ82" s="574"/>
      <c r="BR82" s="574"/>
      <c r="BS82" s="574"/>
      <c r="BT82" s="574"/>
      <c r="BU82" s="574"/>
      <c r="BV82" s="574"/>
    </row>
    <row r="83" spans="1:74" ht="56.25" customHeight="1">
      <c r="A83" s="574"/>
      <c r="B83" s="284"/>
      <c r="C83" s="739" t="str">
        <f t="shared" si="12"/>
        <v/>
      </c>
      <c r="D83" s="739" t="str">
        <f t="shared" si="13"/>
        <v/>
      </c>
      <c r="E83" s="739" t="str">
        <f t="shared" si="14"/>
        <v/>
      </c>
      <c r="F83" s="739" t="str">
        <f t="shared" si="15"/>
        <v/>
      </c>
      <c r="G83" s="740" t="str">
        <f t="shared" ca="1" si="16"/>
        <v/>
      </c>
      <c r="H83" s="281"/>
      <c r="I83" s="282"/>
      <c r="J83" s="727"/>
      <c r="K83" s="725"/>
      <c r="L83" s="725"/>
      <c r="M83" s="725"/>
      <c r="N83" s="725"/>
      <c r="O83" s="725"/>
      <c r="P83" s="725"/>
      <c r="Q83" s="725"/>
      <c r="R83" s="725"/>
      <c r="S83" s="725"/>
      <c r="T83" s="725"/>
      <c r="U83" s="725"/>
      <c r="V83" s="725"/>
      <c r="W83" s="725"/>
      <c r="X83" s="725"/>
      <c r="Y83" s="721"/>
      <c r="AA83" s="142" t="str">
        <f>IF('USER FORM3'!G91=0,"",IF(ISNUMBER('USER FORM3'!G91), "'"&amp;'USER FORM3'!G91, 'USER FORM3'!G91))</f>
        <v/>
      </c>
      <c r="AB83" s="142" t="str">
        <f>IF('USER FORM3'!H91=0,"",'USER FORM3'!H91)</f>
        <v/>
      </c>
      <c r="AC83" s="142" t="str">
        <f>IF('USER FORM3'!I91=0,"",'USER FORM3'!I91)</f>
        <v/>
      </c>
      <c r="AD83" s="142" t="str">
        <f>IF('USER FORM3'!AK91=0,"",'USER FORM3'!AK91)</f>
        <v/>
      </c>
      <c r="AE83" s="142" t="str">
        <f>IF('USER FORM3'!K91=0,"",'USER FORM3'!K91)</f>
        <v/>
      </c>
      <c r="AF83" s="142" t="str">
        <f>IF('USER FORM3'!L91=0,"",'USER FORM3'!L91)</f>
        <v/>
      </c>
      <c r="AG83" s="142" t="str">
        <f>IF('USER FORM3'!M91=0,"",'USER FORM3'!M91)</f>
        <v/>
      </c>
      <c r="AH83" s="142" t="str">
        <f>IF('USER FORM3'!N91=0,"",'USER FORM3'!N91)</f>
        <v/>
      </c>
      <c r="AI83" s="142" t="str">
        <f>IF('USER FORM3'!O91=0,"",'USER FORM3'!O91)</f>
        <v/>
      </c>
      <c r="AJ83" s="142" t="str">
        <f>IF('USER FORM3'!P91=0,"",'USER FORM3'!P91)</f>
        <v/>
      </c>
      <c r="AK83" s="142" t="str">
        <f>IF('USER FORM3'!Q91=0,"",'USER FORM3'!Q91)</f>
        <v/>
      </c>
      <c r="AL83" s="142" t="str">
        <f>IF('USER FORM3'!C91=0,"",'USER FORM3'!C91)</f>
        <v/>
      </c>
      <c r="AM83" s="142" t="str">
        <f>IF('USER FORM3'!D91=0,"",'USER FORM3'!D91)</f>
        <v/>
      </c>
      <c r="AN83" s="142" t="str">
        <f>IF('USER FORM3'!E91=0,"",'USER FORM3'!E91)</f>
        <v/>
      </c>
      <c r="AO83" s="142" t="str">
        <f>IF('USER FORM3'!F91=0,"",'USER FORM3'!F91)</f>
        <v/>
      </c>
      <c r="AP83" s="227" t="str">
        <f t="shared" si="17"/>
        <v/>
      </c>
      <c r="AQ83" s="227" t="str">
        <f t="array" ref="AQ83">IF(OR(IFERROR(VLOOKUP(AA83,$B$8:$H$227,7,FALSE), "KEEP")="REMOVE",AD83&lt;&gt;"GR (Graded)"), "REMOVE", "KEEP")</f>
        <v>REMOVE</v>
      </c>
      <c r="AR83" s="228" t="str">
        <f t="array" ref="AR83">LOOKUP("zzzzz",CHOOSE({1,2},"",INDEX(AA:AA,SMALL(IF($AA$6:$AA$249&lt;&gt;"",ROW($AA$6:$AA$249)),ROWS($AR$6:AR83)))))</f>
        <v/>
      </c>
      <c r="AS83" s="227" t="str">
        <f t="array" aca="1" ref="AS83" ca="1">IF(SUM('USER FORM5'!$AS$2)&gt;=ROWS($AS$7:AS83), INDEX(COURSE_CODE, MATCH(SMALL(COUNTIF(COURSE_CODE, "&lt;"&amp;COURSE_CODE), ROW(AS83)), COUNTIF(COURSE_CODE, "&lt;"&amp;COURSE_CODE),0)),"")</f>
        <v/>
      </c>
      <c r="AT83" s="227" t="str">
        <f t="array" aca="1" ref="AT83" ca="1">LOOKUP("zzzzz",CHOOSE({1,2},"",INDEX(AS:AS,SMALL(IF($AS$6:$AS$249&lt;&gt;"",ROW($AS$6:$AS$249)),ROWS($AT$6:AT83)))))</f>
        <v/>
      </c>
      <c r="AU83" s="58" t="str">
        <f t="array" aca="1" ref="AU83" ca="1">IFERROR(INDEX($AT$7:$AT$249, MATCH(0, COUNTIF($AU$6:AU82, $AT$7:$AT$249),0)),"")</f>
        <v/>
      </c>
      <c r="AV83" s="227" t="str">
        <f t="array" aca="1" ref="AV83" ca="1">IF(AU83="","",IF(COUNTIF($AA$7:$AA$225,AU83)&gt;1, "REPEATED", ""))</f>
        <v/>
      </c>
      <c r="AW83" s="227" t="str">
        <f t="array" aca="1" ref="AW83" ca="1">IF(AU83="","",IF(IFERROR(SUMPRODUCT(($AA$7:$AA$225=AU83)*($AM$7:$AM$225=$AT$2)),0)&gt;0, "BASIS OF ADMISSIONS", ""))</f>
        <v/>
      </c>
      <c r="AX83" s="227" t="str">
        <f t="array" aca="1" ref="AX83" ca="1">IF(AU83="","", IF(IFERROR(SUMPRODUCT(($AA$226:$AO$249=AU83)*($AM$226:$AM$249=$AX$6)),0)&gt;0,"PRE-REQUISITE",""))</f>
        <v/>
      </c>
      <c r="AY83" s="227" t="str">
        <f t="array" aca="1" ref="AY83" ca="1">IF(AU83="","", IF(IFERROR(SUMPRODUCT(($AA$226:$AO$249=AU83)*($AM$226:$AM$249=$AY$6)),0)&gt;0,"RECOMMENDED",""))</f>
        <v/>
      </c>
      <c r="AZ83" s="142" t="str">
        <f t="shared" ca="1" si="18"/>
        <v/>
      </c>
      <c r="BD83" s="19">
        <v>1</v>
      </c>
      <c r="BE83" s="574"/>
      <c r="BF83" s="574"/>
      <c r="BG83" s="574"/>
      <c r="BH83" s="574"/>
      <c r="BI83" s="574"/>
      <c r="BJ83" s="574"/>
      <c r="BK83" s="574"/>
      <c r="BL83" s="574"/>
      <c r="BM83" s="574"/>
      <c r="BN83" s="574"/>
      <c r="BO83" s="574"/>
      <c r="BP83" s="574"/>
      <c r="BQ83" s="574"/>
      <c r="BR83" s="574"/>
      <c r="BS83" s="574"/>
      <c r="BT83" s="574"/>
      <c r="BU83" s="574"/>
      <c r="BV83" s="574"/>
    </row>
    <row r="84" spans="1:74" ht="56.25" customHeight="1">
      <c r="A84" s="574"/>
      <c r="B84" s="284"/>
      <c r="C84" s="739" t="str">
        <f t="shared" si="12"/>
        <v/>
      </c>
      <c r="D84" s="739" t="str">
        <f t="shared" si="13"/>
        <v/>
      </c>
      <c r="E84" s="739" t="str">
        <f t="shared" si="14"/>
        <v/>
      </c>
      <c r="F84" s="739" t="str">
        <f t="shared" si="15"/>
        <v/>
      </c>
      <c r="G84" s="740" t="str">
        <f t="shared" ca="1" si="16"/>
        <v/>
      </c>
      <c r="H84" s="281"/>
      <c r="I84" s="282"/>
      <c r="J84" s="727"/>
      <c r="K84" s="725"/>
      <c r="L84" s="725"/>
      <c r="M84" s="725"/>
      <c r="N84" s="725"/>
      <c r="O84" s="725"/>
      <c r="P84" s="725"/>
      <c r="Q84" s="725"/>
      <c r="R84" s="725"/>
      <c r="S84" s="725"/>
      <c r="T84" s="725"/>
      <c r="U84" s="725"/>
      <c r="V84" s="725"/>
      <c r="W84" s="725"/>
      <c r="X84" s="725"/>
      <c r="Y84" s="721"/>
      <c r="AA84" s="142" t="str">
        <f>IF('USER FORM3'!G92=0,"",IF(ISNUMBER('USER FORM3'!G92), "'"&amp;'USER FORM3'!G92, 'USER FORM3'!G92))</f>
        <v/>
      </c>
      <c r="AB84" s="142" t="str">
        <f>IF('USER FORM3'!H92=0,"",'USER FORM3'!H92)</f>
        <v/>
      </c>
      <c r="AC84" s="142" t="str">
        <f>IF('USER FORM3'!I92=0,"",'USER FORM3'!I92)</f>
        <v/>
      </c>
      <c r="AD84" s="142" t="str">
        <f>IF('USER FORM3'!AK92=0,"",'USER FORM3'!AK92)</f>
        <v/>
      </c>
      <c r="AE84" s="142" t="str">
        <f>IF('USER FORM3'!K92=0,"",'USER FORM3'!K92)</f>
        <v/>
      </c>
      <c r="AF84" s="142" t="str">
        <f>IF('USER FORM3'!L92=0,"",'USER FORM3'!L92)</f>
        <v/>
      </c>
      <c r="AG84" s="142" t="str">
        <f>IF('USER FORM3'!M92=0,"",'USER FORM3'!M92)</f>
        <v/>
      </c>
      <c r="AH84" s="142" t="str">
        <f>IF('USER FORM3'!N92=0,"",'USER FORM3'!N92)</f>
        <v/>
      </c>
      <c r="AI84" s="142" t="str">
        <f>IF('USER FORM3'!O92=0,"",'USER FORM3'!O92)</f>
        <v/>
      </c>
      <c r="AJ84" s="142" t="str">
        <f>IF('USER FORM3'!P92=0,"",'USER FORM3'!P92)</f>
        <v/>
      </c>
      <c r="AK84" s="142" t="str">
        <f>IF('USER FORM3'!Q92=0,"",'USER FORM3'!Q92)</f>
        <v/>
      </c>
      <c r="AL84" s="142" t="str">
        <f>IF('USER FORM3'!C92=0,"",'USER FORM3'!C92)</f>
        <v/>
      </c>
      <c r="AM84" s="142" t="str">
        <f>IF('USER FORM3'!D92=0,"",'USER FORM3'!D92)</f>
        <v/>
      </c>
      <c r="AN84" s="142" t="str">
        <f>IF('USER FORM3'!E92=0,"",'USER FORM3'!E92)</f>
        <v/>
      </c>
      <c r="AO84" s="142" t="str">
        <f>IF('USER FORM3'!F92=0,"",'USER FORM3'!F92)</f>
        <v/>
      </c>
      <c r="AP84" s="227" t="str">
        <f t="shared" si="17"/>
        <v/>
      </c>
      <c r="AQ84" s="227" t="str">
        <f t="array" ref="AQ84">IF(OR(IFERROR(VLOOKUP(AA84,$B$8:$H$227,7,FALSE), "KEEP")="REMOVE",AD84&lt;&gt;"GR (Graded)"), "REMOVE", "KEEP")</f>
        <v>REMOVE</v>
      </c>
      <c r="AR84" s="228" t="str">
        <f t="array" ref="AR84">LOOKUP("zzzzz",CHOOSE({1,2},"",INDEX(AA:AA,SMALL(IF($AA$6:$AA$249&lt;&gt;"",ROW($AA$6:$AA$249)),ROWS($AR$6:AR84)))))</f>
        <v/>
      </c>
      <c r="AS84" s="227" t="str">
        <f t="array" aca="1" ref="AS84" ca="1">IF(SUM('USER FORM5'!$AS$2)&gt;=ROWS($AS$7:AS84), INDEX(COURSE_CODE, MATCH(SMALL(COUNTIF(COURSE_CODE, "&lt;"&amp;COURSE_CODE), ROW(AS84)), COUNTIF(COURSE_CODE, "&lt;"&amp;COURSE_CODE),0)),"")</f>
        <v/>
      </c>
      <c r="AT84" s="227" t="str">
        <f t="array" aca="1" ref="AT84" ca="1">LOOKUP("zzzzz",CHOOSE({1,2},"",INDEX(AS:AS,SMALL(IF($AS$6:$AS$249&lt;&gt;"",ROW($AS$6:$AS$249)),ROWS($AT$6:AT84)))))</f>
        <v/>
      </c>
      <c r="AU84" s="58" t="str">
        <f t="array" aca="1" ref="AU84" ca="1">IFERROR(INDEX($AT$7:$AT$249, MATCH(0, COUNTIF($AU$6:AU83, $AT$7:$AT$249),0)),"")</f>
        <v/>
      </c>
      <c r="AV84" s="227" t="str">
        <f t="array" aca="1" ref="AV84" ca="1">IF(AU84="","",IF(COUNTIF($AA$7:$AA$225,AU84)&gt;1, "REPEATED", ""))</f>
        <v/>
      </c>
      <c r="AW84" s="227" t="str">
        <f t="array" aca="1" ref="AW84" ca="1">IF(AU84="","",IF(IFERROR(SUMPRODUCT(($AA$7:$AA$225=AU84)*($AM$7:$AM$225=$AT$2)),0)&gt;0, "BASIS OF ADMISSIONS", ""))</f>
        <v/>
      </c>
      <c r="AX84" s="227" t="str">
        <f t="array" aca="1" ref="AX84" ca="1">IF(AU84="","", IF(IFERROR(SUMPRODUCT(($AA$226:$AO$249=AU84)*($AM$226:$AM$249=$AX$6)),0)&gt;0,"PRE-REQUISITE",""))</f>
        <v/>
      </c>
      <c r="AY84" s="227" t="str">
        <f t="array" aca="1" ref="AY84" ca="1">IF(AU84="","", IF(IFERROR(SUMPRODUCT(($AA$226:$AO$249=AU84)*($AM$226:$AM$249=$AY$6)),0)&gt;0,"RECOMMENDED",""))</f>
        <v/>
      </c>
      <c r="AZ84" s="142" t="str">
        <f t="shared" ca="1" si="18"/>
        <v/>
      </c>
      <c r="BD84" s="19">
        <v>1</v>
      </c>
      <c r="BE84" s="574"/>
      <c r="BF84" s="574"/>
      <c r="BG84" s="574"/>
      <c r="BH84" s="574"/>
      <c r="BI84" s="574"/>
      <c r="BJ84" s="574"/>
      <c r="BK84" s="574"/>
      <c r="BL84" s="574"/>
      <c r="BM84" s="574"/>
      <c r="BN84" s="574"/>
      <c r="BO84" s="574"/>
      <c r="BP84" s="574"/>
      <c r="BQ84" s="574"/>
      <c r="BR84" s="574"/>
      <c r="BS84" s="574"/>
      <c r="BT84" s="574"/>
      <c r="BU84" s="574"/>
      <c r="BV84" s="574"/>
    </row>
    <row r="85" spans="1:74" ht="56.25" customHeight="1">
      <c r="A85" s="574"/>
      <c r="B85" s="284"/>
      <c r="C85" s="739" t="str">
        <f t="shared" si="12"/>
        <v/>
      </c>
      <c r="D85" s="739" t="str">
        <f t="shared" si="13"/>
        <v/>
      </c>
      <c r="E85" s="739" t="str">
        <f t="shared" si="14"/>
        <v/>
      </c>
      <c r="F85" s="739" t="str">
        <f t="shared" si="15"/>
        <v/>
      </c>
      <c r="G85" s="740" t="str">
        <f t="shared" ca="1" si="16"/>
        <v/>
      </c>
      <c r="H85" s="281"/>
      <c r="I85" s="282"/>
      <c r="J85" s="727"/>
      <c r="K85" s="725"/>
      <c r="L85" s="725"/>
      <c r="M85" s="725"/>
      <c r="N85" s="725"/>
      <c r="O85" s="725"/>
      <c r="P85" s="725"/>
      <c r="Q85" s="725"/>
      <c r="R85" s="725"/>
      <c r="S85" s="725"/>
      <c r="T85" s="725"/>
      <c r="U85" s="725"/>
      <c r="V85" s="725"/>
      <c r="W85" s="725"/>
      <c r="X85" s="725"/>
      <c r="Y85" s="721"/>
      <c r="AA85" s="142" t="str">
        <f>IF('USER FORM3'!G93=0,"",IF(ISNUMBER('USER FORM3'!G93), "'"&amp;'USER FORM3'!G93, 'USER FORM3'!G93))</f>
        <v/>
      </c>
      <c r="AB85" s="142" t="str">
        <f>IF('USER FORM3'!H93=0,"",'USER FORM3'!H93)</f>
        <v/>
      </c>
      <c r="AC85" s="142" t="str">
        <f>IF('USER FORM3'!I93=0,"",'USER FORM3'!I93)</f>
        <v/>
      </c>
      <c r="AD85" s="142" t="str">
        <f>IF('USER FORM3'!AK93=0,"",'USER FORM3'!AK93)</f>
        <v/>
      </c>
      <c r="AE85" s="142" t="str">
        <f>IF('USER FORM3'!K93=0,"",'USER FORM3'!K93)</f>
        <v/>
      </c>
      <c r="AF85" s="142" t="str">
        <f>IF('USER FORM3'!L93=0,"",'USER FORM3'!L93)</f>
        <v/>
      </c>
      <c r="AG85" s="142" t="str">
        <f>IF('USER FORM3'!M93=0,"",'USER FORM3'!M93)</f>
        <v/>
      </c>
      <c r="AH85" s="142" t="str">
        <f>IF('USER FORM3'!N93=0,"",'USER FORM3'!N93)</f>
        <v/>
      </c>
      <c r="AI85" s="142" t="str">
        <f>IF('USER FORM3'!O93=0,"",'USER FORM3'!O93)</f>
        <v/>
      </c>
      <c r="AJ85" s="142" t="str">
        <f>IF('USER FORM3'!P93=0,"",'USER FORM3'!P93)</f>
        <v/>
      </c>
      <c r="AK85" s="142" t="str">
        <f>IF('USER FORM3'!Q93=0,"",'USER FORM3'!Q93)</f>
        <v/>
      </c>
      <c r="AL85" s="142" t="str">
        <f>IF('USER FORM3'!C93=0,"",'USER FORM3'!C93)</f>
        <v/>
      </c>
      <c r="AM85" s="142" t="str">
        <f>IF('USER FORM3'!D93=0,"",'USER FORM3'!D93)</f>
        <v/>
      </c>
      <c r="AN85" s="142" t="str">
        <f>IF('USER FORM3'!E93=0,"",'USER FORM3'!E93)</f>
        <v/>
      </c>
      <c r="AO85" s="142" t="str">
        <f>IF('USER FORM3'!F93=0,"",'USER FORM3'!F93)</f>
        <v/>
      </c>
      <c r="AP85" s="227" t="str">
        <f t="shared" si="17"/>
        <v/>
      </c>
      <c r="AQ85" s="227" t="str">
        <f t="array" ref="AQ85">IF(OR(IFERROR(VLOOKUP(AA85,$B$8:$H$227,7,FALSE), "KEEP")="REMOVE",AD85&lt;&gt;"GR (Graded)"), "REMOVE", "KEEP")</f>
        <v>REMOVE</v>
      </c>
      <c r="AR85" s="228" t="str">
        <f t="array" ref="AR85">LOOKUP("zzzzz",CHOOSE({1,2},"",INDEX(AA:AA,SMALL(IF($AA$6:$AA$249&lt;&gt;"",ROW($AA$6:$AA$249)),ROWS($AR$6:AR85)))))</f>
        <v/>
      </c>
      <c r="AS85" s="227" t="str">
        <f t="array" aca="1" ref="AS85" ca="1">IF(SUM('USER FORM5'!$AS$2)&gt;=ROWS($AS$7:AS85), INDEX(COURSE_CODE, MATCH(SMALL(COUNTIF(COURSE_CODE, "&lt;"&amp;COURSE_CODE), ROW(AS85)), COUNTIF(COURSE_CODE, "&lt;"&amp;COURSE_CODE),0)),"")</f>
        <v/>
      </c>
      <c r="AT85" s="227" t="str">
        <f t="array" aca="1" ref="AT85" ca="1">LOOKUP("zzzzz",CHOOSE({1,2},"",INDEX(AS:AS,SMALL(IF($AS$6:$AS$249&lt;&gt;"",ROW($AS$6:$AS$249)),ROWS($AT$6:AT85)))))</f>
        <v/>
      </c>
      <c r="AU85" s="58" t="str">
        <f t="array" aca="1" ref="AU85" ca="1">IFERROR(INDEX($AT$7:$AT$249, MATCH(0, COUNTIF($AU$6:AU84, $AT$7:$AT$249),0)),"")</f>
        <v/>
      </c>
      <c r="AV85" s="227" t="str">
        <f t="array" aca="1" ref="AV85" ca="1">IF(AU85="","",IF(COUNTIF($AA$7:$AA$225,AU85)&gt;1, "REPEATED", ""))</f>
        <v/>
      </c>
      <c r="AW85" s="227" t="str">
        <f t="array" aca="1" ref="AW85" ca="1">IF(AU85="","",IF(IFERROR(SUMPRODUCT(($AA$7:$AA$225=AU85)*($AM$7:$AM$225=$AT$2)),0)&gt;0, "BASIS OF ADMISSIONS", ""))</f>
        <v/>
      </c>
      <c r="AX85" s="227" t="str">
        <f t="array" aca="1" ref="AX85" ca="1">IF(AU85="","", IF(IFERROR(SUMPRODUCT(($AA$226:$AO$249=AU85)*($AM$226:$AM$249=$AX$6)),0)&gt;0,"PRE-REQUISITE",""))</f>
        <v/>
      </c>
      <c r="AY85" s="227" t="str">
        <f t="array" aca="1" ref="AY85" ca="1">IF(AU85="","", IF(IFERROR(SUMPRODUCT(($AA$226:$AO$249=AU85)*($AM$226:$AM$249=$AY$6)),0)&gt;0,"RECOMMENDED",""))</f>
        <v/>
      </c>
      <c r="AZ85" s="142" t="str">
        <f t="shared" ca="1" si="18"/>
        <v/>
      </c>
      <c r="BD85" s="19">
        <v>1</v>
      </c>
      <c r="BE85" s="574"/>
      <c r="BF85" s="574"/>
      <c r="BG85" s="574"/>
      <c r="BH85" s="574"/>
      <c r="BI85" s="574"/>
      <c r="BJ85" s="574"/>
      <c r="BK85" s="574"/>
      <c r="BL85" s="574"/>
      <c r="BM85" s="574"/>
      <c r="BN85" s="574"/>
      <c r="BO85" s="574"/>
      <c r="BP85" s="574"/>
      <c r="BQ85" s="574"/>
      <c r="BR85" s="574"/>
      <c r="BS85" s="574"/>
      <c r="BT85" s="574"/>
      <c r="BU85" s="574"/>
      <c r="BV85" s="574"/>
    </row>
    <row r="86" spans="1:74" ht="56.25" customHeight="1">
      <c r="A86" s="574"/>
      <c r="B86" s="284"/>
      <c r="C86" s="739" t="str">
        <f t="shared" si="12"/>
        <v/>
      </c>
      <c r="D86" s="739" t="str">
        <f t="shared" si="13"/>
        <v/>
      </c>
      <c r="E86" s="739" t="str">
        <f t="shared" si="14"/>
        <v/>
      </c>
      <c r="F86" s="739" t="str">
        <f t="shared" si="15"/>
        <v/>
      </c>
      <c r="G86" s="740" t="str">
        <f t="shared" ca="1" si="16"/>
        <v/>
      </c>
      <c r="H86" s="281"/>
      <c r="I86" s="282"/>
      <c r="J86" s="727"/>
      <c r="K86" s="725"/>
      <c r="L86" s="725"/>
      <c r="M86" s="725"/>
      <c r="N86" s="725"/>
      <c r="O86" s="725"/>
      <c r="P86" s="725"/>
      <c r="Q86" s="725"/>
      <c r="R86" s="725"/>
      <c r="S86" s="725"/>
      <c r="T86" s="725"/>
      <c r="U86" s="725"/>
      <c r="V86" s="725"/>
      <c r="W86" s="725"/>
      <c r="X86" s="725"/>
      <c r="Y86" s="721"/>
      <c r="AA86" s="142" t="str">
        <f>IF('USER FORM3'!G94=0,"",IF(ISNUMBER('USER FORM3'!G94), "'"&amp;'USER FORM3'!G94, 'USER FORM3'!G94))</f>
        <v/>
      </c>
      <c r="AB86" s="142" t="str">
        <f>IF('USER FORM3'!H94=0,"",'USER FORM3'!H94)</f>
        <v/>
      </c>
      <c r="AC86" s="142" t="str">
        <f>IF('USER FORM3'!I94=0,"",'USER FORM3'!I94)</f>
        <v/>
      </c>
      <c r="AD86" s="142" t="str">
        <f>IF('USER FORM3'!AK94=0,"",'USER FORM3'!AK94)</f>
        <v/>
      </c>
      <c r="AE86" s="142" t="str">
        <f>IF('USER FORM3'!K94=0,"",'USER FORM3'!K94)</f>
        <v/>
      </c>
      <c r="AF86" s="142" t="str">
        <f>IF('USER FORM3'!L94=0,"",'USER FORM3'!L94)</f>
        <v/>
      </c>
      <c r="AG86" s="142" t="str">
        <f>IF('USER FORM3'!M94=0,"",'USER FORM3'!M94)</f>
        <v/>
      </c>
      <c r="AH86" s="142" t="str">
        <f>IF('USER FORM3'!N94=0,"",'USER FORM3'!N94)</f>
        <v/>
      </c>
      <c r="AI86" s="142" t="str">
        <f>IF('USER FORM3'!O94=0,"",'USER FORM3'!O94)</f>
        <v/>
      </c>
      <c r="AJ86" s="142" t="str">
        <f>IF('USER FORM3'!P94=0,"",'USER FORM3'!P94)</f>
        <v/>
      </c>
      <c r="AK86" s="142" t="str">
        <f>IF('USER FORM3'!Q94=0,"",'USER FORM3'!Q94)</f>
        <v/>
      </c>
      <c r="AL86" s="142" t="str">
        <f>IF('USER FORM3'!C94=0,"",'USER FORM3'!C94)</f>
        <v/>
      </c>
      <c r="AM86" s="142" t="str">
        <f>IF('USER FORM3'!D94=0,"",'USER FORM3'!D94)</f>
        <v/>
      </c>
      <c r="AN86" s="142" t="str">
        <f>IF('USER FORM3'!E94=0,"",'USER FORM3'!E94)</f>
        <v/>
      </c>
      <c r="AO86" s="142" t="str">
        <f>IF('USER FORM3'!F94=0,"",'USER FORM3'!F94)</f>
        <v/>
      </c>
      <c r="AP86" s="227" t="str">
        <f t="shared" si="17"/>
        <v/>
      </c>
      <c r="AQ86" s="227" t="str">
        <f t="array" ref="AQ86">IF(OR(IFERROR(VLOOKUP(AA86,$B$8:$H$227,7,FALSE), "KEEP")="REMOVE",AD86&lt;&gt;"GR (Graded)"), "REMOVE", "KEEP")</f>
        <v>REMOVE</v>
      </c>
      <c r="AR86" s="228" t="str">
        <f t="array" ref="AR86">LOOKUP("zzzzz",CHOOSE({1,2},"",INDEX(AA:AA,SMALL(IF($AA$6:$AA$249&lt;&gt;"",ROW($AA$6:$AA$249)),ROWS($AR$6:AR86)))))</f>
        <v/>
      </c>
      <c r="AS86" s="227" t="str">
        <f t="array" aca="1" ref="AS86" ca="1">IF(SUM('USER FORM5'!$AS$2)&gt;=ROWS($AS$7:AS86), INDEX(COURSE_CODE, MATCH(SMALL(COUNTIF(COURSE_CODE, "&lt;"&amp;COURSE_CODE), ROW(AS86)), COUNTIF(COURSE_CODE, "&lt;"&amp;COURSE_CODE),0)),"")</f>
        <v/>
      </c>
      <c r="AT86" s="227" t="str">
        <f t="array" aca="1" ref="AT86" ca="1">LOOKUP("zzzzz",CHOOSE({1,2},"",INDEX(AS:AS,SMALL(IF($AS$6:$AS$249&lt;&gt;"",ROW($AS$6:$AS$249)),ROWS($AT$6:AT86)))))</f>
        <v/>
      </c>
      <c r="AU86" s="58" t="str">
        <f t="array" aca="1" ref="AU86" ca="1">IFERROR(INDEX($AT$7:$AT$249, MATCH(0, COUNTIF($AU$6:AU85, $AT$7:$AT$249),0)),"")</f>
        <v/>
      </c>
      <c r="AV86" s="227" t="str">
        <f t="array" aca="1" ref="AV86" ca="1">IF(AU86="","",IF(COUNTIF($AA$7:$AA$225,AU86)&gt;1, "REPEATED", ""))</f>
        <v/>
      </c>
      <c r="AW86" s="227" t="str">
        <f t="array" aca="1" ref="AW86" ca="1">IF(AU86="","",IF(IFERROR(SUMPRODUCT(($AA$7:$AA$225=AU86)*($AM$7:$AM$225=$AT$2)),0)&gt;0, "BASIS OF ADMISSIONS", ""))</f>
        <v/>
      </c>
      <c r="AX86" s="227" t="str">
        <f t="array" aca="1" ref="AX86" ca="1">IF(AU86="","", IF(IFERROR(SUMPRODUCT(($AA$226:$AO$249=AU86)*($AM$226:$AM$249=$AX$6)),0)&gt;0,"PRE-REQUISITE",""))</f>
        <v/>
      </c>
      <c r="AY86" s="227" t="str">
        <f t="array" aca="1" ref="AY86" ca="1">IF(AU86="","", IF(IFERROR(SUMPRODUCT(($AA$226:$AO$249=AU86)*($AM$226:$AM$249=$AY$6)),0)&gt;0,"RECOMMENDED",""))</f>
        <v/>
      </c>
      <c r="AZ86" s="142" t="str">
        <f t="shared" ca="1" si="18"/>
        <v/>
      </c>
      <c r="BD86" s="19">
        <v>1</v>
      </c>
      <c r="BE86" s="574"/>
      <c r="BF86" s="574"/>
      <c r="BG86" s="574"/>
      <c r="BH86" s="574"/>
      <c r="BI86" s="574"/>
      <c r="BJ86" s="574"/>
      <c r="BK86" s="574"/>
      <c r="BL86" s="574"/>
      <c r="BM86" s="574"/>
      <c r="BN86" s="574"/>
      <c r="BO86" s="574"/>
      <c r="BP86" s="574"/>
      <c r="BQ86" s="574"/>
      <c r="BR86" s="574"/>
      <c r="BS86" s="574"/>
      <c r="BT86" s="574"/>
      <c r="BU86" s="574"/>
      <c r="BV86" s="574"/>
    </row>
    <row r="87" spans="1:74" ht="56.25" customHeight="1">
      <c r="A87" s="574"/>
      <c r="B87" s="284"/>
      <c r="C87" s="739" t="str">
        <f t="shared" si="12"/>
        <v/>
      </c>
      <c r="D87" s="739" t="str">
        <f t="shared" si="13"/>
        <v/>
      </c>
      <c r="E87" s="739" t="str">
        <f t="shared" si="14"/>
        <v/>
      </c>
      <c r="F87" s="739" t="str">
        <f t="shared" si="15"/>
        <v/>
      </c>
      <c r="G87" s="740" t="str">
        <f t="shared" ca="1" si="16"/>
        <v/>
      </c>
      <c r="H87" s="281"/>
      <c r="I87" s="282"/>
      <c r="J87" s="727"/>
      <c r="K87" s="725"/>
      <c r="L87" s="725"/>
      <c r="M87" s="725"/>
      <c r="N87" s="725"/>
      <c r="O87" s="725"/>
      <c r="P87" s="725"/>
      <c r="Q87" s="725"/>
      <c r="R87" s="725"/>
      <c r="S87" s="725"/>
      <c r="T87" s="725"/>
      <c r="U87" s="725"/>
      <c r="V87" s="725"/>
      <c r="W87" s="725"/>
      <c r="X87" s="725"/>
      <c r="Y87" s="721"/>
      <c r="AA87" s="142" t="str">
        <f>IF('USER FORM3'!G95=0,"",IF(ISNUMBER('USER FORM3'!G95), "'"&amp;'USER FORM3'!G95, 'USER FORM3'!G95))</f>
        <v/>
      </c>
      <c r="AB87" s="142" t="str">
        <f>IF('USER FORM3'!H95=0,"",'USER FORM3'!H95)</f>
        <v/>
      </c>
      <c r="AC87" s="142" t="str">
        <f>IF('USER FORM3'!I95=0,"",'USER FORM3'!I95)</f>
        <v/>
      </c>
      <c r="AD87" s="142" t="str">
        <f>IF('USER FORM3'!AK95=0,"",'USER FORM3'!AK95)</f>
        <v/>
      </c>
      <c r="AE87" s="142" t="str">
        <f>IF('USER FORM3'!K95=0,"",'USER FORM3'!K95)</f>
        <v/>
      </c>
      <c r="AF87" s="142" t="str">
        <f>IF('USER FORM3'!L95=0,"",'USER FORM3'!L95)</f>
        <v/>
      </c>
      <c r="AG87" s="142" t="str">
        <f>IF('USER FORM3'!M95=0,"",'USER FORM3'!M95)</f>
        <v/>
      </c>
      <c r="AH87" s="142" t="str">
        <f>IF('USER FORM3'!N95=0,"",'USER FORM3'!N95)</f>
        <v/>
      </c>
      <c r="AI87" s="142" t="str">
        <f>IF('USER FORM3'!O95=0,"",'USER FORM3'!O95)</f>
        <v/>
      </c>
      <c r="AJ87" s="142" t="str">
        <f>IF('USER FORM3'!P95=0,"",'USER FORM3'!P95)</f>
        <v/>
      </c>
      <c r="AK87" s="142" t="str">
        <f>IF('USER FORM3'!Q95=0,"",'USER FORM3'!Q95)</f>
        <v/>
      </c>
      <c r="AL87" s="142" t="str">
        <f>IF('USER FORM3'!C95=0,"",'USER FORM3'!C95)</f>
        <v/>
      </c>
      <c r="AM87" s="142" t="str">
        <f>IF('USER FORM3'!D95=0,"",'USER FORM3'!D95)</f>
        <v/>
      </c>
      <c r="AN87" s="142" t="str">
        <f>IF('USER FORM3'!E95=0,"",'USER FORM3'!E95)</f>
        <v/>
      </c>
      <c r="AO87" s="142" t="str">
        <f>IF('USER FORM3'!F95=0,"",'USER FORM3'!F95)</f>
        <v/>
      </c>
      <c r="AP87" s="227" t="str">
        <f t="shared" si="17"/>
        <v/>
      </c>
      <c r="AQ87" s="227" t="str">
        <f t="array" ref="AQ87">IF(OR(IFERROR(VLOOKUP(AA87,$B$8:$H$227,7,FALSE), "KEEP")="REMOVE",AD87&lt;&gt;"GR (Graded)"), "REMOVE", "KEEP")</f>
        <v>REMOVE</v>
      </c>
      <c r="AR87" s="228" t="str">
        <f t="array" ref="AR87">LOOKUP("zzzzz",CHOOSE({1,2},"",INDEX(AA:AA,SMALL(IF($AA$6:$AA$249&lt;&gt;"",ROW($AA$6:$AA$249)),ROWS($AR$6:AR87)))))</f>
        <v/>
      </c>
      <c r="AS87" s="227" t="str">
        <f t="array" aca="1" ref="AS87" ca="1">IF(SUM('USER FORM5'!$AS$2)&gt;=ROWS($AS$7:AS87), INDEX(COURSE_CODE, MATCH(SMALL(COUNTIF(COURSE_CODE, "&lt;"&amp;COURSE_CODE), ROW(AS87)), COUNTIF(COURSE_CODE, "&lt;"&amp;COURSE_CODE),0)),"")</f>
        <v/>
      </c>
      <c r="AT87" s="227" t="str">
        <f t="array" aca="1" ref="AT87" ca="1">LOOKUP("zzzzz",CHOOSE({1,2},"",INDEX(AS:AS,SMALL(IF($AS$6:$AS$249&lt;&gt;"",ROW($AS$6:$AS$249)),ROWS($AT$6:AT87)))))</f>
        <v/>
      </c>
      <c r="AU87" s="58" t="str">
        <f t="array" aca="1" ref="AU87" ca="1">IFERROR(INDEX($AT$7:$AT$249, MATCH(0, COUNTIF($AU$6:AU86, $AT$7:$AT$249),0)),"")</f>
        <v/>
      </c>
      <c r="AV87" s="227" t="str">
        <f t="array" aca="1" ref="AV87" ca="1">IF(AU87="","",IF(COUNTIF($AA$7:$AA$225,AU87)&gt;1, "REPEATED", ""))</f>
        <v/>
      </c>
      <c r="AW87" s="227" t="str">
        <f t="array" aca="1" ref="AW87" ca="1">IF(AU87="","",IF(IFERROR(SUMPRODUCT(($AA$7:$AA$225=AU87)*($AM$7:$AM$225=$AT$2)),0)&gt;0, "BASIS OF ADMISSIONS", ""))</f>
        <v/>
      </c>
      <c r="AX87" s="227" t="str">
        <f t="array" aca="1" ref="AX87" ca="1">IF(AU87="","", IF(IFERROR(SUMPRODUCT(($AA$226:$AO$249=AU87)*($AM$226:$AM$249=$AX$6)),0)&gt;0,"PRE-REQUISITE",""))</f>
        <v/>
      </c>
      <c r="AY87" s="227" t="str">
        <f t="array" aca="1" ref="AY87" ca="1">IF(AU87="","", IF(IFERROR(SUMPRODUCT(($AA$226:$AO$249=AU87)*($AM$226:$AM$249=$AY$6)),0)&gt;0,"RECOMMENDED",""))</f>
        <v/>
      </c>
      <c r="AZ87" s="142" t="str">
        <f t="shared" ca="1" si="18"/>
        <v/>
      </c>
      <c r="BD87" s="19">
        <v>1</v>
      </c>
      <c r="BE87" s="574"/>
      <c r="BF87" s="574"/>
      <c r="BG87" s="574"/>
      <c r="BH87" s="574"/>
      <c r="BI87" s="574"/>
      <c r="BJ87" s="574"/>
      <c r="BK87" s="574"/>
      <c r="BL87" s="574"/>
      <c r="BM87" s="574"/>
      <c r="BN87" s="574"/>
      <c r="BO87" s="574"/>
      <c r="BP87" s="574"/>
      <c r="BQ87" s="574"/>
      <c r="BR87" s="574"/>
      <c r="BS87" s="574"/>
      <c r="BT87" s="574"/>
      <c r="BU87" s="574"/>
      <c r="BV87" s="574"/>
    </row>
    <row r="88" spans="1:74" ht="56.25" customHeight="1">
      <c r="A88" s="574"/>
      <c r="B88" s="284"/>
      <c r="C88" s="739" t="str">
        <f t="shared" si="12"/>
        <v/>
      </c>
      <c r="D88" s="739" t="str">
        <f t="shared" si="13"/>
        <v/>
      </c>
      <c r="E88" s="739" t="str">
        <f t="shared" si="14"/>
        <v/>
      </c>
      <c r="F88" s="739" t="str">
        <f t="shared" si="15"/>
        <v/>
      </c>
      <c r="G88" s="740" t="str">
        <f t="shared" ca="1" si="16"/>
        <v/>
      </c>
      <c r="H88" s="281"/>
      <c r="I88" s="282"/>
      <c r="J88" s="727"/>
      <c r="K88" s="725"/>
      <c r="L88" s="725"/>
      <c r="M88" s="725"/>
      <c r="N88" s="725"/>
      <c r="O88" s="725"/>
      <c r="P88" s="725"/>
      <c r="Q88" s="725"/>
      <c r="R88" s="725"/>
      <c r="S88" s="725"/>
      <c r="T88" s="725"/>
      <c r="U88" s="725"/>
      <c r="V88" s="725"/>
      <c r="W88" s="725"/>
      <c r="X88" s="725"/>
      <c r="Y88" s="721"/>
      <c r="AA88" s="142" t="str">
        <f>IF('USER FORM3'!G96=0,"",IF(ISNUMBER('USER FORM3'!G96), "'"&amp;'USER FORM3'!G96, 'USER FORM3'!G96))</f>
        <v/>
      </c>
      <c r="AB88" s="142" t="str">
        <f>IF('USER FORM3'!H96=0,"",'USER FORM3'!H96)</f>
        <v/>
      </c>
      <c r="AC88" s="142" t="str">
        <f>IF('USER FORM3'!I96=0,"",'USER FORM3'!I96)</f>
        <v/>
      </c>
      <c r="AD88" s="142" t="str">
        <f>IF('USER FORM3'!AK96=0,"",'USER FORM3'!AK96)</f>
        <v/>
      </c>
      <c r="AE88" s="142" t="str">
        <f>IF('USER FORM3'!K96=0,"",'USER FORM3'!K96)</f>
        <v/>
      </c>
      <c r="AF88" s="142" t="str">
        <f>IF('USER FORM3'!L96=0,"",'USER FORM3'!L96)</f>
        <v/>
      </c>
      <c r="AG88" s="142" t="str">
        <f>IF('USER FORM3'!M96=0,"",'USER FORM3'!M96)</f>
        <v/>
      </c>
      <c r="AH88" s="142" t="str">
        <f>IF('USER FORM3'!N96=0,"",'USER FORM3'!N96)</f>
        <v/>
      </c>
      <c r="AI88" s="142" t="str">
        <f>IF('USER FORM3'!O96=0,"",'USER FORM3'!O96)</f>
        <v/>
      </c>
      <c r="AJ88" s="142" t="str">
        <f>IF('USER FORM3'!P96=0,"",'USER FORM3'!P96)</f>
        <v/>
      </c>
      <c r="AK88" s="142" t="str">
        <f>IF('USER FORM3'!Q96=0,"",'USER FORM3'!Q96)</f>
        <v/>
      </c>
      <c r="AL88" s="142" t="str">
        <f>IF('USER FORM3'!C96=0,"",'USER FORM3'!C96)</f>
        <v/>
      </c>
      <c r="AM88" s="142" t="str">
        <f>IF('USER FORM3'!D96=0,"",'USER FORM3'!D96)</f>
        <v/>
      </c>
      <c r="AN88" s="142" t="str">
        <f>IF('USER FORM3'!E96=0,"",'USER FORM3'!E96)</f>
        <v/>
      </c>
      <c r="AO88" s="142" t="str">
        <f>IF('USER FORM3'!F96=0,"",'USER FORM3'!F96)</f>
        <v/>
      </c>
      <c r="AP88" s="227" t="str">
        <f t="shared" si="17"/>
        <v/>
      </c>
      <c r="AQ88" s="227" t="str">
        <f t="array" ref="AQ88">IF(OR(IFERROR(VLOOKUP(AA88,$B$8:$H$227,7,FALSE), "KEEP")="REMOVE",AD88&lt;&gt;"GR (Graded)"), "REMOVE", "KEEP")</f>
        <v>REMOVE</v>
      </c>
      <c r="AR88" s="228" t="str">
        <f t="array" ref="AR88">LOOKUP("zzzzz",CHOOSE({1,2},"",INDEX(AA:AA,SMALL(IF($AA$6:$AA$249&lt;&gt;"",ROW($AA$6:$AA$249)),ROWS($AR$6:AR88)))))</f>
        <v/>
      </c>
      <c r="AS88" s="227" t="str">
        <f t="array" aca="1" ref="AS88" ca="1">IF(SUM('USER FORM5'!$AS$2)&gt;=ROWS($AS$7:AS88), INDEX(COURSE_CODE, MATCH(SMALL(COUNTIF(COURSE_CODE, "&lt;"&amp;COURSE_CODE), ROW(AS88)), COUNTIF(COURSE_CODE, "&lt;"&amp;COURSE_CODE),0)),"")</f>
        <v/>
      </c>
      <c r="AT88" s="227" t="str">
        <f t="array" aca="1" ref="AT88" ca="1">LOOKUP("zzzzz",CHOOSE({1,2},"",INDEX(AS:AS,SMALL(IF($AS$6:$AS$249&lt;&gt;"",ROW($AS$6:$AS$249)),ROWS($AT$6:AT88)))))</f>
        <v/>
      </c>
      <c r="AU88" s="58" t="str">
        <f t="array" aca="1" ref="AU88" ca="1">IFERROR(INDEX($AT$7:$AT$249, MATCH(0, COUNTIF($AU$6:AU87, $AT$7:$AT$249),0)),"")</f>
        <v/>
      </c>
      <c r="AV88" s="227" t="str">
        <f t="array" aca="1" ref="AV88" ca="1">IF(AU88="","",IF(COUNTIF($AA$7:$AA$225,AU88)&gt;1, "REPEATED", ""))</f>
        <v/>
      </c>
      <c r="AW88" s="227" t="str">
        <f t="array" aca="1" ref="AW88" ca="1">IF(AU88="","",IF(IFERROR(SUMPRODUCT(($AA$7:$AA$225=AU88)*($AM$7:$AM$225=$AT$2)),0)&gt;0, "BASIS OF ADMISSIONS", ""))</f>
        <v/>
      </c>
      <c r="AX88" s="227" t="str">
        <f t="array" aca="1" ref="AX88" ca="1">IF(AU88="","", IF(IFERROR(SUMPRODUCT(($AA$226:$AO$249=AU88)*($AM$226:$AM$249=$AX$6)),0)&gt;0,"PRE-REQUISITE",""))</f>
        <v/>
      </c>
      <c r="AY88" s="227" t="str">
        <f t="array" aca="1" ref="AY88" ca="1">IF(AU88="","", IF(IFERROR(SUMPRODUCT(($AA$226:$AO$249=AU88)*($AM$226:$AM$249=$AY$6)),0)&gt;0,"RECOMMENDED",""))</f>
        <v/>
      </c>
      <c r="AZ88" s="142" t="str">
        <f t="shared" ca="1" si="18"/>
        <v/>
      </c>
      <c r="BD88" s="19">
        <v>1</v>
      </c>
      <c r="BE88" s="574"/>
      <c r="BF88" s="574"/>
      <c r="BG88" s="574"/>
      <c r="BH88" s="574"/>
      <c r="BI88" s="574"/>
      <c r="BJ88" s="574"/>
      <c r="BK88" s="574"/>
      <c r="BL88" s="574"/>
      <c r="BM88" s="574"/>
      <c r="BN88" s="574"/>
      <c r="BO88" s="574"/>
      <c r="BP88" s="574"/>
      <c r="BQ88" s="574"/>
      <c r="BR88" s="574"/>
      <c r="BS88" s="574"/>
      <c r="BT88" s="574"/>
      <c r="BU88" s="574"/>
      <c r="BV88" s="574"/>
    </row>
    <row r="89" spans="1:74" ht="56.25" customHeight="1">
      <c r="A89" s="574"/>
      <c r="B89" s="284"/>
      <c r="C89" s="739" t="str">
        <f t="shared" si="12"/>
        <v/>
      </c>
      <c r="D89" s="739" t="str">
        <f t="shared" si="13"/>
        <v/>
      </c>
      <c r="E89" s="739" t="str">
        <f t="shared" si="14"/>
        <v/>
      </c>
      <c r="F89" s="739" t="str">
        <f t="shared" si="15"/>
        <v/>
      </c>
      <c r="G89" s="740" t="str">
        <f t="shared" ca="1" si="16"/>
        <v/>
      </c>
      <c r="H89" s="281"/>
      <c r="I89" s="282"/>
      <c r="J89" s="727"/>
      <c r="K89" s="725"/>
      <c r="L89" s="725"/>
      <c r="M89" s="725"/>
      <c r="N89" s="725"/>
      <c r="O89" s="725"/>
      <c r="P89" s="725"/>
      <c r="Q89" s="725"/>
      <c r="R89" s="725"/>
      <c r="S89" s="725"/>
      <c r="T89" s="725"/>
      <c r="U89" s="725"/>
      <c r="V89" s="725"/>
      <c r="W89" s="725"/>
      <c r="X89" s="725"/>
      <c r="Y89" s="721"/>
      <c r="AA89" s="142" t="str">
        <f>IF('USER FORM3'!G97=0,"",IF(ISNUMBER('USER FORM3'!G97), "'"&amp;'USER FORM3'!G97, 'USER FORM3'!G97))</f>
        <v/>
      </c>
      <c r="AB89" s="142" t="str">
        <f>IF('USER FORM3'!H97=0,"",'USER FORM3'!H97)</f>
        <v/>
      </c>
      <c r="AC89" s="142" t="str">
        <f>IF('USER FORM3'!I97=0,"",'USER FORM3'!I97)</f>
        <v/>
      </c>
      <c r="AD89" s="142" t="str">
        <f>IF('USER FORM3'!AK97=0,"",'USER FORM3'!AK97)</f>
        <v/>
      </c>
      <c r="AE89" s="142" t="str">
        <f>IF('USER FORM3'!K97=0,"",'USER FORM3'!K97)</f>
        <v/>
      </c>
      <c r="AF89" s="142" t="str">
        <f>IF('USER FORM3'!L97=0,"",'USER FORM3'!L97)</f>
        <v/>
      </c>
      <c r="AG89" s="142" t="str">
        <f>IF('USER FORM3'!M97=0,"",'USER FORM3'!M97)</f>
        <v/>
      </c>
      <c r="AH89" s="142" t="str">
        <f>IF('USER FORM3'!N97=0,"",'USER FORM3'!N97)</f>
        <v/>
      </c>
      <c r="AI89" s="142" t="str">
        <f>IF('USER FORM3'!O97=0,"",'USER FORM3'!O97)</f>
        <v/>
      </c>
      <c r="AJ89" s="142" t="str">
        <f>IF('USER FORM3'!P97=0,"",'USER FORM3'!P97)</f>
        <v/>
      </c>
      <c r="AK89" s="142" t="str">
        <f>IF('USER FORM3'!Q97=0,"",'USER FORM3'!Q97)</f>
        <v/>
      </c>
      <c r="AL89" s="142" t="str">
        <f>IF('USER FORM3'!C97=0,"",'USER FORM3'!C97)</f>
        <v/>
      </c>
      <c r="AM89" s="142" t="str">
        <f>IF('USER FORM3'!D97=0,"",'USER FORM3'!D97)</f>
        <v/>
      </c>
      <c r="AN89" s="142" t="str">
        <f>IF('USER FORM3'!E97=0,"",'USER FORM3'!E97)</f>
        <v/>
      </c>
      <c r="AO89" s="142" t="str">
        <f>IF('USER FORM3'!F97=0,"",'USER FORM3'!F97)</f>
        <v/>
      </c>
      <c r="AP89" s="227" t="str">
        <f t="shared" si="17"/>
        <v/>
      </c>
      <c r="AQ89" s="227" t="str">
        <f t="array" ref="AQ89">IF(OR(IFERROR(VLOOKUP(AA89,$B$8:$H$227,7,FALSE), "KEEP")="REMOVE",AD89&lt;&gt;"GR (Graded)"), "REMOVE", "KEEP")</f>
        <v>REMOVE</v>
      </c>
      <c r="AR89" s="228" t="str">
        <f t="array" ref="AR89">LOOKUP("zzzzz",CHOOSE({1,2},"",INDEX(AA:AA,SMALL(IF($AA$6:$AA$249&lt;&gt;"",ROW($AA$6:$AA$249)),ROWS($AR$6:AR89)))))</f>
        <v/>
      </c>
      <c r="AS89" s="227" t="str">
        <f t="array" aca="1" ref="AS89" ca="1">IF(SUM('USER FORM5'!$AS$2)&gt;=ROWS($AS$7:AS89), INDEX(COURSE_CODE, MATCH(SMALL(COUNTIF(COURSE_CODE, "&lt;"&amp;COURSE_CODE), ROW(AS89)), COUNTIF(COURSE_CODE, "&lt;"&amp;COURSE_CODE),0)),"")</f>
        <v/>
      </c>
      <c r="AT89" s="227" t="str">
        <f t="array" aca="1" ref="AT89" ca="1">LOOKUP("zzzzz",CHOOSE({1,2},"",INDEX(AS:AS,SMALL(IF($AS$6:$AS$249&lt;&gt;"",ROW($AS$6:$AS$249)),ROWS($AT$6:AT89)))))</f>
        <v/>
      </c>
      <c r="AU89" s="58" t="str">
        <f t="array" aca="1" ref="AU89" ca="1">IFERROR(INDEX($AT$7:$AT$249, MATCH(0, COUNTIF($AU$6:AU88, $AT$7:$AT$249),0)),"")</f>
        <v/>
      </c>
      <c r="AV89" s="227" t="str">
        <f t="array" aca="1" ref="AV89" ca="1">IF(AU89="","",IF(COUNTIF($AA$7:$AA$225,AU89)&gt;1, "REPEATED", ""))</f>
        <v/>
      </c>
      <c r="AW89" s="227" t="str">
        <f t="array" aca="1" ref="AW89" ca="1">IF(AU89="","",IF(IFERROR(SUMPRODUCT(($AA$7:$AA$225=AU89)*($AM$7:$AM$225=$AT$2)),0)&gt;0, "BASIS OF ADMISSIONS", ""))</f>
        <v/>
      </c>
      <c r="AX89" s="227" t="str">
        <f t="array" aca="1" ref="AX89" ca="1">IF(AU89="","", IF(IFERROR(SUMPRODUCT(($AA$226:$AO$249=AU89)*($AM$226:$AM$249=$AX$6)),0)&gt;0,"PRE-REQUISITE",""))</f>
        <v/>
      </c>
      <c r="AY89" s="227" t="str">
        <f t="array" aca="1" ref="AY89" ca="1">IF(AU89="","", IF(IFERROR(SUMPRODUCT(($AA$226:$AO$249=AU89)*($AM$226:$AM$249=$AY$6)),0)&gt;0,"RECOMMENDED",""))</f>
        <v/>
      </c>
      <c r="AZ89" s="142" t="str">
        <f t="shared" ca="1" si="18"/>
        <v/>
      </c>
      <c r="BD89" s="19">
        <v>1</v>
      </c>
      <c r="BE89" s="574"/>
      <c r="BF89" s="574"/>
      <c r="BG89" s="574"/>
      <c r="BH89" s="574"/>
      <c r="BI89" s="574"/>
      <c r="BJ89" s="574"/>
      <c r="BK89" s="574"/>
      <c r="BL89" s="574"/>
      <c r="BM89" s="574"/>
      <c r="BN89" s="574"/>
      <c r="BO89" s="574"/>
      <c r="BP89" s="574"/>
      <c r="BQ89" s="574"/>
      <c r="BR89" s="574"/>
      <c r="BS89" s="574"/>
      <c r="BT89" s="574"/>
      <c r="BU89" s="574"/>
      <c r="BV89" s="574"/>
    </row>
    <row r="90" spans="1:74" ht="56.25" customHeight="1">
      <c r="A90" s="574"/>
      <c r="B90" s="284"/>
      <c r="C90" s="739" t="str">
        <f t="shared" si="12"/>
        <v/>
      </c>
      <c r="D90" s="739" t="str">
        <f t="shared" si="13"/>
        <v/>
      </c>
      <c r="E90" s="739" t="str">
        <f t="shared" si="14"/>
        <v/>
      </c>
      <c r="F90" s="739" t="str">
        <f t="shared" si="15"/>
        <v/>
      </c>
      <c r="G90" s="740" t="str">
        <f t="shared" ca="1" si="16"/>
        <v/>
      </c>
      <c r="H90" s="281"/>
      <c r="I90" s="282"/>
      <c r="J90" s="727"/>
      <c r="K90" s="725"/>
      <c r="L90" s="725"/>
      <c r="M90" s="725"/>
      <c r="N90" s="725"/>
      <c r="O90" s="725"/>
      <c r="P90" s="725"/>
      <c r="Q90" s="725"/>
      <c r="R90" s="725"/>
      <c r="S90" s="725"/>
      <c r="T90" s="725"/>
      <c r="U90" s="725"/>
      <c r="V90" s="725"/>
      <c r="W90" s="725"/>
      <c r="X90" s="725"/>
      <c r="Y90" s="721"/>
      <c r="AA90" s="142" t="str">
        <f>IF('USER FORM3'!G98=0,"",IF(ISNUMBER('USER FORM3'!G98), "'"&amp;'USER FORM3'!G98, 'USER FORM3'!G98))</f>
        <v/>
      </c>
      <c r="AB90" s="142" t="str">
        <f>IF('USER FORM3'!H98=0,"",'USER FORM3'!H98)</f>
        <v/>
      </c>
      <c r="AC90" s="142" t="str">
        <f>IF('USER FORM3'!I98=0,"",'USER FORM3'!I98)</f>
        <v/>
      </c>
      <c r="AD90" s="142" t="str">
        <f>IF('USER FORM3'!AK98=0,"",'USER FORM3'!AK98)</f>
        <v/>
      </c>
      <c r="AE90" s="142" t="str">
        <f>IF('USER FORM3'!K98=0,"",'USER FORM3'!K98)</f>
        <v/>
      </c>
      <c r="AF90" s="142" t="str">
        <f>IF('USER FORM3'!L98=0,"",'USER FORM3'!L98)</f>
        <v/>
      </c>
      <c r="AG90" s="142" t="str">
        <f>IF('USER FORM3'!M98=0,"",'USER FORM3'!M98)</f>
        <v/>
      </c>
      <c r="AH90" s="142" t="str">
        <f>IF('USER FORM3'!N98=0,"",'USER FORM3'!N98)</f>
        <v/>
      </c>
      <c r="AI90" s="142" t="str">
        <f>IF('USER FORM3'!O98=0,"",'USER FORM3'!O98)</f>
        <v/>
      </c>
      <c r="AJ90" s="142" t="str">
        <f>IF('USER FORM3'!P98=0,"",'USER FORM3'!P98)</f>
        <v/>
      </c>
      <c r="AK90" s="142" t="str">
        <f>IF('USER FORM3'!Q98=0,"",'USER FORM3'!Q98)</f>
        <v/>
      </c>
      <c r="AL90" s="142" t="str">
        <f>IF('USER FORM3'!C98=0,"",'USER FORM3'!C98)</f>
        <v/>
      </c>
      <c r="AM90" s="142" t="str">
        <f>IF('USER FORM3'!D98=0,"",'USER FORM3'!D98)</f>
        <v/>
      </c>
      <c r="AN90" s="142" t="str">
        <f>IF('USER FORM3'!E98=0,"",'USER FORM3'!E98)</f>
        <v/>
      </c>
      <c r="AO90" s="142" t="str">
        <f>IF('USER FORM3'!F98=0,"",'USER FORM3'!F98)</f>
        <v/>
      </c>
      <c r="AP90" s="227" t="str">
        <f t="shared" si="17"/>
        <v/>
      </c>
      <c r="AQ90" s="227" t="str">
        <f t="array" ref="AQ90">IF(OR(IFERROR(VLOOKUP(AA90,$B$8:$H$227,7,FALSE), "KEEP")="REMOVE",AD90&lt;&gt;"GR (Graded)"), "REMOVE", "KEEP")</f>
        <v>REMOVE</v>
      </c>
      <c r="AR90" s="228" t="str">
        <f t="array" ref="AR90">LOOKUP("zzzzz",CHOOSE({1,2},"",INDEX(AA:AA,SMALL(IF($AA$6:$AA$249&lt;&gt;"",ROW($AA$6:$AA$249)),ROWS($AR$6:AR90)))))</f>
        <v/>
      </c>
      <c r="AS90" s="227" t="str">
        <f t="array" aca="1" ref="AS90" ca="1">IF(SUM('USER FORM5'!$AS$2)&gt;=ROWS($AS$7:AS90), INDEX(COURSE_CODE, MATCH(SMALL(COUNTIF(COURSE_CODE, "&lt;"&amp;COURSE_CODE), ROW(AS90)), COUNTIF(COURSE_CODE, "&lt;"&amp;COURSE_CODE),0)),"")</f>
        <v/>
      </c>
      <c r="AT90" s="227" t="str">
        <f t="array" aca="1" ref="AT90" ca="1">LOOKUP("zzzzz",CHOOSE({1,2},"",INDEX(AS:AS,SMALL(IF($AS$6:$AS$249&lt;&gt;"",ROW($AS$6:$AS$249)),ROWS($AT$6:AT90)))))</f>
        <v/>
      </c>
      <c r="AU90" s="58" t="str">
        <f t="array" aca="1" ref="AU90" ca="1">IFERROR(INDEX($AT$7:$AT$249, MATCH(0, COUNTIF($AU$6:AU89, $AT$7:$AT$249),0)),"")</f>
        <v/>
      </c>
      <c r="AV90" s="227" t="str">
        <f t="array" aca="1" ref="AV90" ca="1">IF(AU90="","",IF(COUNTIF($AA$7:$AA$225,AU90)&gt;1, "REPEATED", ""))</f>
        <v/>
      </c>
      <c r="AW90" s="227" t="str">
        <f t="array" aca="1" ref="AW90" ca="1">IF(AU90="","",IF(IFERROR(SUMPRODUCT(($AA$7:$AA$225=AU90)*($AM$7:$AM$225=$AT$2)),0)&gt;0, "BASIS OF ADMISSIONS", ""))</f>
        <v/>
      </c>
      <c r="AX90" s="227" t="str">
        <f t="array" aca="1" ref="AX90" ca="1">IF(AU90="","", IF(IFERROR(SUMPRODUCT(($AA$226:$AO$249=AU90)*($AM$226:$AM$249=$AX$6)),0)&gt;0,"PRE-REQUISITE",""))</f>
        <v/>
      </c>
      <c r="AY90" s="227" t="str">
        <f t="array" aca="1" ref="AY90" ca="1">IF(AU90="","", IF(IFERROR(SUMPRODUCT(($AA$226:$AO$249=AU90)*($AM$226:$AM$249=$AY$6)),0)&gt;0,"RECOMMENDED",""))</f>
        <v/>
      </c>
      <c r="AZ90" s="142" t="str">
        <f t="shared" ca="1" si="18"/>
        <v/>
      </c>
      <c r="BD90" s="19">
        <v>1</v>
      </c>
      <c r="BE90" s="574"/>
      <c r="BF90" s="574"/>
      <c r="BG90" s="574"/>
      <c r="BH90" s="574"/>
      <c r="BI90" s="574"/>
      <c r="BJ90" s="574"/>
      <c r="BK90" s="574"/>
      <c r="BL90" s="574"/>
      <c r="BM90" s="574"/>
      <c r="BN90" s="574"/>
      <c r="BO90" s="574"/>
      <c r="BP90" s="574"/>
      <c r="BQ90" s="574"/>
      <c r="BR90" s="574"/>
      <c r="BS90" s="574"/>
      <c r="BT90" s="574"/>
      <c r="BU90" s="574"/>
      <c r="BV90" s="574"/>
    </row>
    <row r="91" spans="1:74" ht="56.25" customHeight="1">
      <c r="A91" s="574"/>
      <c r="B91" s="284"/>
      <c r="C91" s="739" t="str">
        <f t="shared" si="12"/>
        <v/>
      </c>
      <c r="D91" s="739" t="str">
        <f t="shared" si="13"/>
        <v/>
      </c>
      <c r="E91" s="739" t="str">
        <f t="shared" si="14"/>
        <v/>
      </c>
      <c r="F91" s="739" t="str">
        <f t="shared" si="15"/>
        <v/>
      </c>
      <c r="G91" s="740" t="str">
        <f t="shared" ca="1" si="16"/>
        <v/>
      </c>
      <c r="H91" s="281"/>
      <c r="I91" s="282"/>
      <c r="J91" s="727"/>
      <c r="K91" s="725"/>
      <c r="L91" s="725"/>
      <c r="M91" s="725"/>
      <c r="N91" s="725"/>
      <c r="O91" s="725"/>
      <c r="P91" s="725"/>
      <c r="Q91" s="725"/>
      <c r="R91" s="725"/>
      <c r="S91" s="725"/>
      <c r="T91" s="725"/>
      <c r="U91" s="725"/>
      <c r="V91" s="725"/>
      <c r="W91" s="725"/>
      <c r="X91" s="725"/>
      <c r="Y91" s="721"/>
      <c r="AA91" s="142" t="str">
        <f>IF('USER FORM3'!G99=0,"",IF(ISNUMBER('USER FORM3'!G99), "'"&amp;'USER FORM3'!G99, 'USER FORM3'!G99))</f>
        <v/>
      </c>
      <c r="AB91" s="142" t="str">
        <f>IF('USER FORM3'!H99=0,"",'USER FORM3'!H99)</f>
        <v/>
      </c>
      <c r="AC91" s="142" t="str">
        <f>IF('USER FORM3'!I99=0,"",'USER FORM3'!I99)</f>
        <v/>
      </c>
      <c r="AD91" s="142" t="str">
        <f>IF('USER FORM3'!AK99=0,"",'USER FORM3'!AK99)</f>
        <v/>
      </c>
      <c r="AE91" s="142" t="str">
        <f>IF('USER FORM3'!K99=0,"",'USER FORM3'!K99)</f>
        <v/>
      </c>
      <c r="AF91" s="142" t="str">
        <f>IF('USER FORM3'!L99=0,"",'USER FORM3'!L99)</f>
        <v/>
      </c>
      <c r="AG91" s="142" t="str">
        <f>IF('USER FORM3'!M99=0,"",'USER FORM3'!M99)</f>
        <v/>
      </c>
      <c r="AH91" s="142" t="str">
        <f>IF('USER FORM3'!N99=0,"",'USER FORM3'!N99)</f>
        <v/>
      </c>
      <c r="AI91" s="142" t="str">
        <f>IF('USER FORM3'!O99=0,"",'USER FORM3'!O99)</f>
        <v/>
      </c>
      <c r="AJ91" s="142" t="str">
        <f>IF('USER FORM3'!P99=0,"",'USER FORM3'!P99)</f>
        <v/>
      </c>
      <c r="AK91" s="142" t="str">
        <f>IF('USER FORM3'!Q99=0,"",'USER FORM3'!Q99)</f>
        <v/>
      </c>
      <c r="AL91" s="142" t="str">
        <f>IF('USER FORM3'!C99=0,"",'USER FORM3'!C99)</f>
        <v/>
      </c>
      <c r="AM91" s="142" t="str">
        <f>IF('USER FORM3'!D99=0,"",'USER FORM3'!D99)</f>
        <v/>
      </c>
      <c r="AN91" s="142" t="str">
        <f>IF('USER FORM3'!E99=0,"",'USER FORM3'!E99)</f>
        <v/>
      </c>
      <c r="AO91" s="142" t="str">
        <f>IF('USER FORM3'!F99=0,"",'USER FORM3'!F99)</f>
        <v/>
      </c>
      <c r="AP91" s="227" t="str">
        <f t="shared" si="17"/>
        <v/>
      </c>
      <c r="AQ91" s="227" t="str">
        <f t="array" ref="AQ91">IF(OR(IFERROR(VLOOKUP(AA91,$B$8:$H$227,7,FALSE), "KEEP")="REMOVE",AD91&lt;&gt;"GR (Graded)"), "REMOVE", "KEEP")</f>
        <v>REMOVE</v>
      </c>
      <c r="AR91" s="228" t="str">
        <f t="array" ref="AR91">LOOKUP("zzzzz",CHOOSE({1,2},"",INDEX(AA:AA,SMALL(IF($AA$6:$AA$249&lt;&gt;"",ROW($AA$6:$AA$249)),ROWS($AR$6:AR91)))))</f>
        <v/>
      </c>
      <c r="AS91" s="227" t="str">
        <f t="array" aca="1" ref="AS91" ca="1">IF(SUM('USER FORM5'!$AS$2)&gt;=ROWS($AS$7:AS91), INDEX(COURSE_CODE, MATCH(SMALL(COUNTIF(COURSE_CODE, "&lt;"&amp;COURSE_CODE), ROW(AS91)), COUNTIF(COURSE_CODE, "&lt;"&amp;COURSE_CODE),0)),"")</f>
        <v/>
      </c>
      <c r="AT91" s="227" t="str">
        <f t="array" aca="1" ref="AT91" ca="1">LOOKUP("zzzzz",CHOOSE({1,2},"",INDEX(AS:AS,SMALL(IF($AS$6:$AS$249&lt;&gt;"",ROW($AS$6:$AS$249)),ROWS($AT$6:AT91)))))</f>
        <v/>
      </c>
      <c r="AU91" s="58" t="str">
        <f t="array" aca="1" ref="AU91" ca="1">IFERROR(INDEX($AT$7:$AT$249, MATCH(0, COUNTIF($AU$6:AU90, $AT$7:$AT$249),0)),"")</f>
        <v/>
      </c>
      <c r="AV91" s="227" t="str">
        <f t="array" aca="1" ref="AV91" ca="1">IF(AU91="","",IF(COUNTIF($AA$7:$AA$225,AU91)&gt;1, "REPEATED", ""))</f>
        <v/>
      </c>
      <c r="AW91" s="227" t="str">
        <f t="array" aca="1" ref="AW91" ca="1">IF(AU91="","",IF(IFERROR(SUMPRODUCT(($AA$7:$AA$225=AU91)*($AM$7:$AM$225=$AT$2)),0)&gt;0, "BASIS OF ADMISSIONS", ""))</f>
        <v/>
      </c>
      <c r="AX91" s="227" t="str">
        <f t="array" aca="1" ref="AX91" ca="1">IF(AU91="","", IF(IFERROR(SUMPRODUCT(($AA$226:$AO$249=AU91)*($AM$226:$AM$249=$AX$6)),0)&gt;0,"PRE-REQUISITE",""))</f>
        <v/>
      </c>
      <c r="AY91" s="227" t="str">
        <f t="array" aca="1" ref="AY91" ca="1">IF(AU91="","", IF(IFERROR(SUMPRODUCT(($AA$226:$AO$249=AU91)*($AM$226:$AM$249=$AY$6)),0)&gt;0,"RECOMMENDED",""))</f>
        <v/>
      </c>
      <c r="AZ91" s="142" t="str">
        <f t="shared" ca="1" si="18"/>
        <v/>
      </c>
      <c r="BD91" s="19">
        <v>1</v>
      </c>
      <c r="BE91" s="574"/>
      <c r="BF91" s="574"/>
      <c r="BG91" s="574"/>
      <c r="BH91" s="574"/>
      <c r="BI91" s="574"/>
      <c r="BJ91" s="574"/>
      <c r="BK91" s="574"/>
      <c r="BL91" s="574"/>
      <c r="BM91" s="574"/>
      <c r="BN91" s="574"/>
      <c r="BO91" s="574"/>
      <c r="BP91" s="574"/>
      <c r="BQ91" s="574"/>
      <c r="BR91" s="574"/>
      <c r="BS91" s="574"/>
      <c r="BT91" s="574"/>
      <c r="BU91" s="574"/>
      <c r="BV91" s="574"/>
    </row>
    <row r="92" spans="1:74" ht="56.25" customHeight="1">
      <c r="A92" s="574"/>
      <c r="B92" s="284"/>
      <c r="C92" s="739" t="str">
        <f t="shared" si="12"/>
        <v/>
      </c>
      <c r="D92" s="739" t="str">
        <f t="shared" si="13"/>
        <v/>
      </c>
      <c r="E92" s="739" t="str">
        <f t="shared" si="14"/>
        <v/>
      </c>
      <c r="F92" s="739" t="str">
        <f t="shared" si="15"/>
        <v/>
      </c>
      <c r="G92" s="740" t="str">
        <f t="shared" ca="1" si="16"/>
        <v/>
      </c>
      <c r="H92" s="281"/>
      <c r="I92" s="282"/>
      <c r="J92" s="727"/>
      <c r="K92" s="725"/>
      <c r="L92" s="725"/>
      <c r="M92" s="725"/>
      <c r="N92" s="725"/>
      <c r="O92" s="725"/>
      <c r="P92" s="725"/>
      <c r="Q92" s="725"/>
      <c r="R92" s="725"/>
      <c r="S92" s="725"/>
      <c r="T92" s="725"/>
      <c r="U92" s="725"/>
      <c r="V92" s="725"/>
      <c r="W92" s="725"/>
      <c r="X92" s="725"/>
      <c r="Y92" s="721"/>
      <c r="AA92" s="142" t="str">
        <f>IF('USER FORM3'!G100=0,"",IF(ISNUMBER('USER FORM3'!G100), "'"&amp;'USER FORM3'!G100, 'USER FORM3'!G100))</f>
        <v/>
      </c>
      <c r="AB92" s="142" t="str">
        <f>IF('USER FORM3'!H100=0,"",'USER FORM3'!H100)</f>
        <v/>
      </c>
      <c r="AC92" s="142" t="str">
        <f>IF('USER FORM3'!I100=0,"",'USER FORM3'!I100)</f>
        <v/>
      </c>
      <c r="AD92" s="142" t="str">
        <f>IF('USER FORM3'!AK100=0,"",'USER FORM3'!AK100)</f>
        <v/>
      </c>
      <c r="AE92" s="142" t="str">
        <f>IF('USER FORM3'!K100=0,"",'USER FORM3'!K100)</f>
        <v/>
      </c>
      <c r="AF92" s="142" t="str">
        <f>IF('USER FORM3'!L100=0,"",'USER FORM3'!L100)</f>
        <v/>
      </c>
      <c r="AG92" s="142" t="str">
        <f>IF('USER FORM3'!M100=0,"",'USER FORM3'!M100)</f>
        <v/>
      </c>
      <c r="AH92" s="142" t="str">
        <f>IF('USER FORM3'!N100=0,"",'USER FORM3'!N100)</f>
        <v/>
      </c>
      <c r="AI92" s="142" t="str">
        <f>IF('USER FORM3'!O100=0,"",'USER FORM3'!O100)</f>
        <v/>
      </c>
      <c r="AJ92" s="142" t="str">
        <f>IF('USER FORM3'!P100=0,"",'USER FORM3'!P100)</f>
        <v/>
      </c>
      <c r="AK92" s="142" t="str">
        <f>IF('USER FORM3'!Q100=0,"",'USER FORM3'!Q100)</f>
        <v/>
      </c>
      <c r="AL92" s="142" t="str">
        <f>IF('USER FORM3'!C100=0,"",'USER FORM3'!C100)</f>
        <v/>
      </c>
      <c r="AM92" s="142" t="str">
        <f>IF('USER FORM3'!D100=0,"",'USER FORM3'!D100)</f>
        <v/>
      </c>
      <c r="AN92" s="142" t="str">
        <f>IF('USER FORM3'!E100=0,"",'USER FORM3'!E100)</f>
        <v/>
      </c>
      <c r="AO92" s="142" t="str">
        <f>IF('USER FORM3'!F100=0,"",'USER FORM3'!F100)</f>
        <v/>
      </c>
      <c r="AP92" s="227" t="str">
        <f t="shared" si="17"/>
        <v/>
      </c>
      <c r="AQ92" s="227" t="str">
        <f t="array" ref="AQ92">IF(OR(IFERROR(VLOOKUP(AA92,$B$8:$H$227,7,FALSE), "KEEP")="REMOVE",AD92&lt;&gt;"GR (Graded)"), "REMOVE", "KEEP")</f>
        <v>REMOVE</v>
      </c>
      <c r="AR92" s="228" t="str">
        <f t="array" ref="AR92">LOOKUP("zzzzz",CHOOSE({1,2},"",INDEX(AA:AA,SMALL(IF($AA$6:$AA$249&lt;&gt;"",ROW($AA$6:$AA$249)),ROWS($AR$6:AR92)))))</f>
        <v/>
      </c>
      <c r="AS92" s="227" t="str">
        <f t="array" aca="1" ref="AS92" ca="1">IF(SUM('USER FORM5'!$AS$2)&gt;=ROWS($AS$7:AS92), INDEX(COURSE_CODE, MATCH(SMALL(COUNTIF(COURSE_CODE, "&lt;"&amp;COURSE_CODE), ROW(AS92)), COUNTIF(COURSE_CODE, "&lt;"&amp;COURSE_CODE),0)),"")</f>
        <v/>
      </c>
      <c r="AT92" s="227" t="str">
        <f t="array" aca="1" ref="AT92" ca="1">LOOKUP("zzzzz",CHOOSE({1,2},"",INDEX(AS:AS,SMALL(IF($AS$6:$AS$249&lt;&gt;"",ROW($AS$6:$AS$249)),ROWS($AT$6:AT92)))))</f>
        <v/>
      </c>
      <c r="AU92" s="58" t="str">
        <f t="array" aca="1" ref="AU92" ca="1">IFERROR(INDEX($AT$7:$AT$249, MATCH(0, COUNTIF($AU$6:AU91, $AT$7:$AT$249),0)),"")</f>
        <v/>
      </c>
      <c r="AV92" s="227" t="str">
        <f t="array" aca="1" ref="AV92" ca="1">IF(AU92="","",IF(COUNTIF($AA$7:$AA$225,AU92)&gt;1, "REPEATED", ""))</f>
        <v/>
      </c>
      <c r="AW92" s="227" t="str">
        <f t="array" aca="1" ref="AW92" ca="1">IF(AU92="","",IF(IFERROR(SUMPRODUCT(($AA$7:$AA$225=AU92)*($AM$7:$AM$225=$AT$2)),0)&gt;0, "BASIS OF ADMISSIONS", ""))</f>
        <v/>
      </c>
      <c r="AX92" s="227" t="str">
        <f t="array" aca="1" ref="AX92" ca="1">IF(AU92="","", IF(IFERROR(SUMPRODUCT(($AA$226:$AO$249=AU92)*($AM$226:$AM$249=$AX$6)),0)&gt;0,"PRE-REQUISITE",""))</f>
        <v/>
      </c>
      <c r="AY92" s="227" t="str">
        <f t="array" aca="1" ref="AY92" ca="1">IF(AU92="","", IF(IFERROR(SUMPRODUCT(($AA$226:$AO$249=AU92)*($AM$226:$AM$249=$AY$6)),0)&gt;0,"RECOMMENDED",""))</f>
        <v/>
      </c>
      <c r="AZ92" s="142" t="str">
        <f t="shared" ca="1" si="18"/>
        <v/>
      </c>
      <c r="BD92" s="19">
        <v>1</v>
      </c>
      <c r="BE92" s="574"/>
      <c r="BF92" s="574"/>
      <c r="BG92" s="574"/>
      <c r="BH92" s="574"/>
      <c r="BI92" s="574"/>
      <c r="BJ92" s="574"/>
      <c r="BK92" s="574"/>
      <c r="BL92" s="574"/>
      <c r="BM92" s="574"/>
      <c r="BN92" s="574"/>
      <c r="BO92" s="574"/>
      <c r="BP92" s="574"/>
      <c r="BQ92" s="574"/>
      <c r="BR92" s="574"/>
      <c r="BS92" s="574"/>
      <c r="BT92" s="574"/>
      <c r="BU92" s="574"/>
      <c r="BV92" s="574"/>
    </row>
    <row r="93" spans="1:74" ht="56.25" customHeight="1">
      <c r="A93" s="574"/>
      <c r="B93" s="284"/>
      <c r="C93" s="739" t="str">
        <f t="shared" si="12"/>
        <v/>
      </c>
      <c r="D93" s="739" t="str">
        <f t="shared" si="13"/>
        <v/>
      </c>
      <c r="E93" s="739" t="str">
        <f t="shared" si="14"/>
        <v/>
      </c>
      <c r="F93" s="739" t="str">
        <f t="shared" si="15"/>
        <v/>
      </c>
      <c r="G93" s="740" t="str">
        <f t="shared" ca="1" si="16"/>
        <v/>
      </c>
      <c r="H93" s="281"/>
      <c r="I93" s="282"/>
      <c r="J93" s="727"/>
      <c r="K93" s="725"/>
      <c r="L93" s="725"/>
      <c r="M93" s="725"/>
      <c r="N93" s="725"/>
      <c r="O93" s="725"/>
      <c r="P93" s="725"/>
      <c r="Q93" s="725"/>
      <c r="R93" s="725"/>
      <c r="S93" s="725"/>
      <c r="T93" s="725"/>
      <c r="U93" s="725"/>
      <c r="V93" s="725"/>
      <c r="W93" s="725"/>
      <c r="X93" s="725"/>
      <c r="Y93" s="721"/>
      <c r="AA93" s="142" t="str">
        <f>IF('USER FORM3'!G101=0,"",IF(ISNUMBER('USER FORM3'!G101), "'"&amp;'USER FORM3'!G101, 'USER FORM3'!G101))</f>
        <v/>
      </c>
      <c r="AB93" s="142" t="str">
        <f>IF('USER FORM3'!H101=0,"",'USER FORM3'!H101)</f>
        <v/>
      </c>
      <c r="AC93" s="142" t="str">
        <f>IF('USER FORM3'!I101=0,"",'USER FORM3'!I101)</f>
        <v/>
      </c>
      <c r="AD93" s="142" t="str">
        <f>IF('USER FORM3'!AK101=0,"",'USER FORM3'!AK101)</f>
        <v/>
      </c>
      <c r="AE93" s="142" t="str">
        <f>IF('USER FORM3'!K101=0,"",'USER FORM3'!K101)</f>
        <v/>
      </c>
      <c r="AF93" s="142" t="str">
        <f>IF('USER FORM3'!L101=0,"",'USER FORM3'!L101)</f>
        <v/>
      </c>
      <c r="AG93" s="142" t="str">
        <f>IF('USER FORM3'!M101=0,"",'USER FORM3'!M101)</f>
        <v/>
      </c>
      <c r="AH93" s="142" t="str">
        <f>IF('USER FORM3'!N101=0,"",'USER FORM3'!N101)</f>
        <v/>
      </c>
      <c r="AI93" s="142" t="str">
        <f>IF('USER FORM3'!O101=0,"",'USER FORM3'!O101)</f>
        <v/>
      </c>
      <c r="AJ93" s="142" t="str">
        <f>IF('USER FORM3'!P101=0,"",'USER FORM3'!P101)</f>
        <v/>
      </c>
      <c r="AK93" s="142" t="str">
        <f>IF('USER FORM3'!Q101=0,"",'USER FORM3'!Q101)</f>
        <v/>
      </c>
      <c r="AL93" s="142" t="str">
        <f>IF('USER FORM3'!C101=0,"",'USER FORM3'!C101)</f>
        <v/>
      </c>
      <c r="AM93" s="142" t="str">
        <f>IF('USER FORM3'!D101=0,"",'USER FORM3'!D101)</f>
        <v/>
      </c>
      <c r="AN93" s="142" t="str">
        <f>IF('USER FORM3'!E101=0,"",'USER FORM3'!E101)</f>
        <v/>
      </c>
      <c r="AO93" s="142" t="str">
        <f>IF('USER FORM3'!F101=0,"",'USER FORM3'!F101)</f>
        <v/>
      </c>
      <c r="AP93" s="227" t="str">
        <f t="shared" si="17"/>
        <v/>
      </c>
      <c r="AQ93" s="227" t="str">
        <f t="array" ref="AQ93">IF(OR(IFERROR(VLOOKUP(AA93,$B$8:$H$227,7,FALSE), "KEEP")="REMOVE",AD93&lt;&gt;"GR (Graded)"), "REMOVE", "KEEP")</f>
        <v>REMOVE</v>
      </c>
      <c r="AR93" s="228" t="str">
        <f t="array" ref="AR93">LOOKUP("zzzzz",CHOOSE({1,2},"",INDEX(AA:AA,SMALL(IF($AA$6:$AA$249&lt;&gt;"",ROW($AA$6:$AA$249)),ROWS($AR$6:AR93)))))</f>
        <v/>
      </c>
      <c r="AS93" s="227" t="str">
        <f t="array" aca="1" ref="AS93" ca="1">IF(SUM('USER FORM5'!$AS$2)&gt;=ROWS($AS$7:AS93), INDEX(COURSE_CODE, MATCH(SMALL(COUNTIF(COURSE_CODE, "&lt;"&amp;COURSE_CODE), ROW(AS93)), COUNTIF(COURSE_CODE, "&lt;"&amp;COURSE_CODE),0)),"")</f>
        <v/>
      </c>
      <c r="AT93" s="227" t="str">
        <f t="array" aca="1" ref="AT93" ca="1">LOOKUP("zzzzz",CHOOSE({1,2},"",INDEX(AS:AS,SMALL(IF($AS$6:$AS$249&lt;&gt;"",ROW($AS$6:$AS$249)),ROWS($AT$6:AT93)))))</f>
        <v/>
      </c>
      <c r="AU93" s="58" t="str">
        <f t="array" aca="1" ref="AU93" ca="1">IFERROR(INDEX($AT$7:$AT$249, MATCH(0, COUNTIF($AU$6:AU92, $AT$7:$AT$249),0)),"")</f>
        <v/>
      </c>
      <c r="AV93" s="227" t="str">
        <f t="array" aca="1" ref="AV93" ca="1">IF(AU93="","",IF(COUNTIF($AA$7:$AA$225,AU93)&gt;1, "REPEATED", ""))</f>
        <v/>
      </c>
      <c r="AW93" s="227" t="str">
        <f t="array" aca="1" ref="AW93" ca="1">IF(AU93="","",IF(IFERROR(SUMPRODUCT(($AA$7:$AA$225=AU93)*($AM$7:$AM$225=$AT$2)),0)&gt;0, "BASIS OF ADMISSIONS", ""))</f>
        <v/>
      </c>
      <c r="AX93" s="227" t="str">
        <f t="array" aca="1" ref="AX93" ca="1">IF(AU93="","", IF(IFERROR(SUMPRODUCT(($AA$226:$AO$249=AU93)*($AM$226:$AM$249=$AX$6)),0)&gt;0,"PRE-REQUISITE",""))</f>
        <v/>
      </c>
      <c r="AY93" s="227" t="str">
        <f t="array" aca="1" ref="AY93" ca="1">IF(AU93="","", IF(IFERROR(SUMPRODUCT(($AA$226:$AO$249=AU93)*($AM$226:$AM$249=$AY$6)),0)&gt;0,"RECOMMENDED",""))</f>
        <v/>
      </c>
      <c r="AZ93" s="142" t="str">
        <f t="shared" ca="1" si="18"/>
        <v/>
      </c>
      <c r="BD93" s="19">
        <v>1</v>
      </c>
      <c r="BE93" s="574"/>
      <c r="BF93" s="574"/>
      <c r="BG93" s="574"/>
      <c r="BH93" s="574"/>
      <c r="BI93" s="574"/>
      <c r="BJ93" s="574"/>
      <c r="BK93" s="574"/>
      <c r="BL93" s="574"/>
      <c r="BM93" s="574"/>
      <c r="BN93" s="574"/>
      <c r="BO93" s="574"/>
      <c r="BP93" s="574"/>
      <c r="BQ93" s="574"/>
      <c r="BR93" s="574"/>
      <c r="BS93" s="574"/>
      <c r="BT93" s="574"/>
      <c r="BU93" s="574"/>
      <c r="BV93" s="574"/>
    </row>
    <row r="94" spans="1:74" ht="56.25" customHeight="1">
      <c r="A94" s="574"/>
      <c r="B94" s="284"/>
      <c r="C94" s="739" t="str">
        <f t="shared" si="12"/>
        <v/>
      </c>
      <c r="D94" s="739" t="str">
        <f t="shared" si="13"/>
        <v/>
      </c>
      <c r="E94" s="739" t="str">
        <f t="shared" si="14"/>
        <v/>
      </c>
      <c r="F94" s="739" t="str">
        <f t="shared" si="15"/>
        <v/>
      </c>
      <c r="G94" s="740" t="str">
        <f t="shared" ca="1" si="16"/>
        <v/>
      </c>
      <c r="H94" s="281"/>
      <c r="I94" s="282"/>
      <c r="J94" s="727"/>
      <c r="K94" s="725"/>
      <c r="L94" s="725"/>
      <c r="M94" s="725"/>
      <c r="N94" s="725"/>
      <c r="O94" s="725"/>
      <c r="P94" s="725"/>
      <c r="Q94" s="725"/>
      <c r="R94" s="725"/>
      <c r="S94" s="725"/>
      <c r="T94" s="725"/>
      <c r="U94" s="725"/>
      <c r="V94" s="725"/>
      <c r="W94" s="725"/>
      <c r="X94" s="725"/>
      <c r="Y94" s="721"/>
      <c r="AA94" s="142" t="str">
        <f>IF('USER FORM3'!G102=0,"",IF(ISNUMBER('USER FORM3'!G102), "'"&amp;'USER FORM3'!G102, 'USER FORM3'!G102))</f>
        <v/>
      </c>
      <c r="AB94" s="142" t="str">
        <f>IF('USER FORM3'!H102=0,"",'USER FORM3'!H102)</f>
        <v/>
      </c>
      <c r="AC94" s="142" t="str">
        <f>IF('USER FORM3'!I102=0,"",'USER FORM3'!I102)</f>
        <v/>
      </c>
      <c r="AD94" s="142" t="str">
        <f>IF('USER FORM3'!AK102=0,"",'USER FORM3'!AK102)</f>
        <v/>
      </c>
      <c r="AE94" s="142" t="str">
        <f>IF('USER FORM3'!K102=0,"",'USER FORM3'!K102)</f>
        <v/>
      </c>
      <c r="AF94" s="142" t="str">
        <f>IF('USER FORM3'!L102=0,"",'USER FORM3'!L102)</f>
        <v/>
      </c>
      <c r="AG94" s="142" t="str">
        <f>IF('USER FORM3'!M102=0,"",'USER FORM3'!M102)</f>
        <v/>
      </c>
      <c r="AH94" s="142" t="str">
        <f>IF('USER FORM3'!N102=0,"",'USER FORM3'!N102)</f>
        <v/>
      </c>
      <c r="AI94" s="142" t="str">
        <f>IF('USER FORM3'!O102=0,"",'USER FORM3'!O102)</f>
        <v/>
      </c>
      <c r="AJ94" s="142" t="str">
        <f>IF('USER FORM3'!P102=0,"",'USER FORM3'!P102)</f>
        <v/>
      </c>
      <c r="AK94" s="142" t="str">
        <f>IF('USER FORM3'!Q102=0,"",'USER FORM3'!Q102)</f>
        <v/>
      </c>
      <c r="AL94" s="142" t="str">
        <f>IF('USER FORM3'!C102=0,"",'USER FORM3'!C102)</f>
        <v/>
      </c>
      <c r="AM94" s="142" t="str">
        <f>IF('USER FORM3'!D102=0,"",'USER FORM3'!D102)</f>
        <v/>
      </c>
      <c r="AN94" s="142" t="str">
        <f>IF('USER FORM3'!E102=0,"",'USER FORM3'!E102)</f>
        <v/>
      </c>
      <c r="AO94" s="142" t="str">
        <f>IF('USER FORM3'!F102=0,"",'USER FORM3'!F102)</f>
        <v/>
      </c>
      <c r="AP94" s="227" t="str">
        <f t="shared" si="17"/>
        <v/>
      </c>
      <c r="AQ94" s="227" t="str">
        <f t="array" ref="AQ94">IF(OR(IFERROR(VLOOKUP(AA94,$B$8:$H$227,7,FALSE), "KEEP")="REMOVE",AD94&lt;&gt;"GR (Graded)"), "REMOVE", "KEEP")</f>
        <v>REMOVE</v>
      </c>
      <c r="AR94" s="228" t="str">
        <f t="array" ref="AR94">LOOKUP("zzzzz",CHOOSE({1,2},"",INDEX(AA:AA,SMALL(IF($AA$6:$AA$249&lt;&gt;"",ROW($AA$6:$AA$249)),ROWS($AR$6:AR94)))))</f>
        <v/>
      </c>
      <c r="AS94" s="227" t="str">
        <f t="array" aca="1" ref="AS94" ca="1">IF(SUM('USER FORM5'!$AS$2)&gt;=ROWS($AS$7:AS94), INDEX(COURSE_CODE, MATCH(SMALL(COUNTIF(COURSE_CODE, "&lt;"&amp;COURSE_CODE), ROW(AS94)), COUNTIF(COURSE_CODE, "&lt;"&amp;COURSE_CODE),0)),"")</f>
        <v/>
      </c>
      <c r="AT94" s="227" t="str">
        <f t="array" aca="1" ref="AT94" ca="1">LOOKUP("zzzzz",CHOOSE({1,2},"",INDEX(AS:AS,SMALL(IF($AS$6:$AS$249&lt;&gt;"",ROW($AS$6:$AS$249)),ROWS($AT$6:AT94)))))</f>
        <v/>
      </c>
      <c r="AU94" s="58" t="str">
        <f t="array" aca="1" ref="AU94" ca="1">IFERROR(INDEX($AT$7:$AT$249, MATCH(0, COUNTIF($AU$6:AU93, $AT$7:$AT$249),0)),"")</f>
        <v/>
      </c>
      <c r="AV94" s="227" t="str">
        <f t="array" aca="1" ref="AV94" ca="1">IF(AU94="","",IF(COUNTIF($AA$7:$AA$225,AU94)&gt;1, "REPEATED", ""))</f>
        <v/>
      </c>
      <c r="AW94" s="227" t="str">
        <f t="array" aca="1" ref="AW94" ca="1">IF(AU94="","",IF(IFERROR(SUMPRODUCT(($AA$7:$AA$225=AU94)*($AM$7:$AM$225=$AT$2)),0)&gt;0, "BASIS OF ADMISSIONS", ""))</f>
        <v/>
      </c>
      <c r="AX94" s="227" t="str">
        <f t="array" aca="1" ref="AX94" ca="1">IF(AU94="","", IF(IFERROR(SUMPRODUCT(($AA$226:$AO$249=AU94)*($AM$226:$AM$249=$AX$6)),0)&gt;0,"PRE-REQUISITE",""))</f>
        <v/>
      </c>
      <c r="AY94" s="227" t="str">
        <f t="array" aca="1" ref="AY94" ca="1">IF(AU94="","", IF(IFERROR(SUMPRODUCT(($AA$226:$AO$249=AU94)*($AM$226:$AM$249=$AY$6)),0)&gt;0,"RECOMMENDED",""))</f>
        <v/>
      </c>
      <c r="AZ94" s="142" t="str">
        <f t="shared" ca="1" si="18"/>
        <v/>
      </c>
      <c r="BD94" s="19">
        <v>1</v>
      </c>
      <c r="BE94" s="574"/>
      <c r="BF94" s="574"/>
      <c r="BG94" s="574"/>
      <c r="BH94" s="574"/>
      <c r="BI94" s="574"/>
      <c r="BJ94" s="574"/>
      <c r="BK94" s="574"/>
      <c r="BL94" s="574"/>
      <c r="BM94" s="574"/>
      <c r="BN94" s="574"/>
      <c r="BO94" s="574"/>
      <c r="BP94" s="574"/>
      <c r="BQ94" s="574"/>
      <c r="BR94" s="574"/>
      <c r="BS94" s="574"/>
      <c r="BT94" s="574"/>
      <c r="BU94" s="574"/>
      <c r="BV94" s="574"/>
    </row>
    <row r="95" spans="1:74" ht="56.25" customHeight="1">
      <c r="A95" s="574"/>
      <c r="B95" s="284"/>
      <c r="C95" s="739" t="str">
        <f t="shared" si="12"/>
        <v/>
      </c>
      <c r="D95" s="739" t="str">
        <f t="shared" si="13"/>
        <v/>
      </c>
      <c r="E95" s="739" t="str">
        <f t="shared" si="14"/>
        <v/>
      </c>
      <c r="F95" s="739" t="str">
        <f t="shared" si="15"/>
        <v/>
      </c>
      <c r="G95" s="740" t="str">
        <f t="shared" ca="1" si="16"/>
        <v/>
      </c>
      <c r="H95" s="281"/>
      <c r="I95" s="282"/>
      <c r="J95" s="727"/>
      <c r="K95" s="725"/>
      <c r="L95" s="725"/>
      <c r="M95" s="725"/>
      <c r="N95" s="725"/>
      <c r="O95" s="725"/>
      <c r="P95" s="725"/>
      <c r="Q95" s="725"/>
      <c r="R95" s="725"/>
      <c r="S95" s="725"/>
      <c r="T95" s="725"/>
      <c r="U95" s="725"/>
      <c r="V95" s="725"/>
      <c r="W95" s="725"/>
      <c r="X95" s="725"/>
      <c r="Y95" s="721"/>
      <c r="AA95" s="142" t="str">
        <f>IF('USER FORM3'!G103=0,"",IF(ISNUMBER('USER FORM3'!G103), "'"&amp;'USER FORM3'!G103, 'USER FORM3'!G103))</f>
        <v/>
      </c>
      <c r="AB95" s="142" t="str">
        <f>IF('USER FORM3'!H103=0,"",'USER FORM3'!H103)</f>
        <v/>
      </c>
      <c r="AC95" s="142" t="str">
        <f>IF('USER FORM3'!I103=0,"",'USER FORM3'!I103)</f>
        <v/>
      </c>
      <c r="AD95" s="142" t="str">
        <f>IF('USER FORM3'!AK103=0,"",'USER FORM3'!AK103)</f>
        <v/>
      </c>
      <c r="AE95" s="142" t="str">
        <f>IF('USER FORM3'!K103=0,"",'USER FORM3'!K103)</f>
        <v/>
      </c>
      <c r="AF95" s="142" t="str">
        <f>IF('USER FORM3'!L103=0,"",'USER FORM3'!L103)</f>
        <v/>
      </c>
      <c r="AG95" s="142" t="str">
        <f>IF('USER FORM3'!M103=0,"",'USER FORM3'!M103)</f>
        <v/>
      </c>
      <c r="AH95" s="142" t="str">
        <f>IF('USER FORM3'!N103=0,"",'USER FORM3'!N103)</f>
        <v/>
      </c>
      <c r="AI95" s="142" t="str">
        <f>IF('USER FORM3'!O103=0,"",'USER FORM3'!O103)</f>
        <v/>
      </c>
      <c r="AJ95" s="142" t="str">
        <f>IF('USER FORM3'!P103=0,"",'USER FORM3'!P103)</f>
        <v/>
      </c>
      <c r="AK95" s="142" t="str">
        <f>IF('USER FORM3'!Q103=0,"",'USER FORM3'!Q103)</f>
        <v/>
      </c>
      <c r="AL95" s="142" t="str">
        <f>IF('USER FORM3'!C103=0,"",'USER FORM3'!C103)</f>
        <v/>
      </c>
      <c r="AM95" s="142" t="str">
        <f>IF('USER FORM3'!D103=0,"",'USER FORM3'!D103)</f>
        <v/>
      </c>
      <c r="AN95" s="142" t="str">
        <f>IF('USER FORM3'!E103=0,"",'USER FORM3'!E103)</f>
        <v/>
      </c>
      <c r="AO95" s="142" t="str">
        <f>IF('USER FORM3'!F103=0,"",'USER FORM3'!F103)</f>
        <v/>
      </c>
      <c r="AP95" s="227" t="str">
        <f t="shared" si="17"/>
        <v/>
      </c>
      <c r="AQ95" s="227" t="str">
        <f t="array" ref="AQ95">IF(OR(IFERROR(VLOOKUP(AA95,$B$8:$H$227,7,FALSE), "KEEP")="REMOVE",AD95&lt;&gt;"GR (Graded)"), "REMOVE", "KEEP")</f>
        <v>REMOVE</v>
      </c>
      <c r="AR95" s="228" t="str">
        <f t="array" ref="AR95">LOOKUP("zzzzz",CHOOSE({1,2},"",INDEX(AA:AA,SMALL(IF($AA$6:$AA$249&lt;&gt;"",ROW($AA$6:$AA$249)),ROWS($AR$6:AR95)))))</f>
        <v/>
      </c>
      <c r="AS95" s="227" t="str">
        <f t="array" aca="1" ref="AS95" ca="1">IF(SUM('USER FORM5'!$AS$2)&gt;=ROWS($AS$7:AS95), INDEX(COURSE_CODE, MATCH(SMALL(COUNTIF(COURSE_CODE, "&lt;"&amp;COURSE_CODE), ROW(AS95)), COUNTIF(COURSE_CODE, "&lt;"&amp;COURSE_CODE),0)),"")</f>
        <v/>
      </c>
      <c r="AT95" s="227" t="str">
        <f t="array" aca="1" ref="AT95" ca="1">LOOKUP("zzzzz",CHOOSE({1,2},"",INDEX(AS:AS,SMALL(IF($AS$6:$AS$249&lt;&gt;"",ROW($AS$6:$AS$249)),ROWS($AT$6:AT95)))))</f>
        <v/>
      </c>
      <c r="AU95" s="58" t="str">
        <f t="array" aca="1" ref="AU95" ca="1">IFERROR(INDEX($AT$7:$AT$249, MATCH(0, COUNTIF($AU$6:AU94, $AT$7:$AT$249),0)),"")</f>
        <v/>
      </c>
      <c r="AV95" s="227" t="str">
        <f t="array" aca="1" ref="AV95" ca="1">IF(AU95="","",IF(COUNTIF($AA$7:$AA$225,AU95)&gt;1, "REPEATED", ""))</f>
        <v/>
      </c>
      <c r="AW95" s="227" t="str">
        <f t="array" aca="1" ref="AW95" ca="1">IF(AU95="","",IF(IFERROR(SUMPRODUCT(($AA$7:$AA$225=AU95)*($AM$7:$AM$225=$AT$2)),0)&gt;0, "BASIS OF ADMISSIONS", ""))</f>
        <v/>
      </c>
      <c r="AX95" s="227" t="str">
        <f t="array" aca="1" ref="AX95" ca="1">IF(AU95="","", IF(IFERROR(SUMPRODUCT(($AA$226:$AO$249=AU95)*($AM$226:$AM$249=$AX$6)),0)&gt;0,"PRE-REQUISITE",""))</f>
        <v/>
      </c>
      <c r="AY95" s="227" t="str">
        <f t="array" aca="1" ref="AY95" ca="1">IF(AU95="","", IF(IFERROR(SUMPRODUCT(($AA$226:$AO$249=AU95)*($AM$226:$AM$249=$AY$6)),0)&gt;0,"RECOMMENDED",""))</f>
        <v/>
      </c>
      <c r="AZ95" s="142" t="str">
        <f t="shared" ca="1" si="18"/>
        <v/>
      </c>
      <c r="BD95" s="19">
        <v>1</v>
      </c>
      <c r="BE95" s="574"/>
      <c r="BF95" s="574"/>
      <c r="BG95" s="574"/>
      <c r="BH95" s="574"/>
      <c r="BI95" s="574"/>
      <c r="BJ95" s="574"/>
      <c r="BK95" s="574"/>
      <c r="BL95" s="574"/>
      <c r="BM95" s="574"/>
      <c r="BN95" s="574"/>
      <c r="BO95" s="574"/>
      <c r="BP95" s="574"/>
      <c r="BQ95" s="574"/>
      <c r="BR95" s="574"/>
      <c r="BS95" s="574"/>
      <c r="BT95" s="574"/>
      <c r="BU95" s="574"/>
      <c r="BV95" s="574"/>
    </row>
    <row r="96" spans="1:74" ht="56.25" customHeight="1">
      <c r="A96" s="574"/>
      <c r="B96" s="284"/>
      <c r="C96" s="739" t="str">
        <f t="shared" si="12"/>
        <v/>
      </c>
      <c r="D96" s="739" t="str">
        <f t="shared" si="13"/>
        <v/>
      </c>
      <c r="E96" s="739" t="str">
        <f t="shared" si="14"/>
        <v/>
      </c>
      <c r="F96" s="739" t="str">
        <f t="shared" si="15"/>
        <v/>
      </c>
      <c r="G96" s="740" t="str">
        <f t="shared" ca="1" si="16"/>
        <v/>
      </c>
      <c r="H96" s="281"/>
      <c r="I96" s="282"/>
      <c r="J96" s="727"/>
      <c r="K96" s="725"/>
      <c r="L96" s="725"/>
      <c r="M96" s="725"/>
      <c r="N96" s="725"/>
      <c r="O96" s="725"/>
      <c r="P96" s="725"/>
      <c r="Q96" s="725"/>
      <c r="R96" s="725"/>
      <c r="S96" s="725"/>
      <c r="T96" s="725"/>
      <c r="U96" s="725"/>
      <c r="V96" s="725"/>
      <c r="W96" s="725"/>
      <c r="X96" s="725"/>
      <c r="Y96" s="721"/>
      <c r="AA96" s="142" t="str">
        <f>IF('USER FORM3'!G104=0,"",IF(ISNUMBER('USER FORM3'!G104), "'"&amp;'USER FORM3'!G104, 'USER FORM3'!G104))</f>
        <v/>
      </c>
      <c r="AB96" s="142" t="str">
        <f>IF('USER FORM3'!H104=0,"",'USER FORM3'!H104)</f>
        <v/>
      </c>
      <c r="AC96" s="142" t="str">
        <f>IF('USER FORM3'!I104=0,"",'USER FORM3'!I104)</f>
        <v/>
      </c>
      <c r="AD96" s="142" t="str">
        <f>IF('USER FORM3'!AK104=0,"",'USER FORM3'!AK104)</f>
        <v/>
      </c>
      <c r="AE96" s="142" t="str">
        <f>IF('USER FORM3'!K104=0,"",'USER FORM3'!K104)</f>
        <v/>
      </c>
      <c r="AF96" s="142" t="str">
        <f>IF('USER FORM3'!L104=0,"",'USER FORM3'!L104)</f>
        <v/>
      </c>
      <c r="AG96" s="142" t="str">
        <f>IF('USER FORM3'!M104=0,"",'USER FORM3'!M104)</f>
        <v/>
      </c>
      <c r="AH96" s="142" t="str">
        <f>IF('USER FORM3'!N104=0,"",'USER FORM3'!N104)</f>
        <v/>
      </c>
      <c r="AI96" s="142" t="str">
        <f>IF('USER FORM3'!O104=0,"",'USER FORM3'!O104)</f>
        <v/>
      </c>
      <c r="AJ96" s="142" t="str">
        <f>IF('USER FORM3'!P104=0,"",'USER FORM3'!P104)</f>
        <v/>
      </c>
      <c r="AK96" s="142" t="str">
        <f>IF('USER FORM3'!Q104=0,"",'USER FORM3'!Q104)</f>
        <v/>
      </c>
      <c r="AL96" s="142" t="str">
        <f>IF('USER FORM3'!C104=0,"",'USER FORM3'!C104)</f>
        <v/>
      </c>
      <c r="AM96" s="142" t="str">
        <f>IF('USER FORM3'!D104=0,"",'USER FORM3'!D104)</f>
        <v/>
      </c>
      <c r="AN96" s="142" t="str">
        <f>IF('USER FORM3'!E104=0,"",'USER FORM3'!E104)</f>
        <v/>
      </c>
      <c r="AO96" s="142" t="str">
        <f>IF('USER FORM3'!F104=0,"",'USER FORM3'!F104)</f>
        <v/>
      </c>
      <c r="AP96" s="227" t="str">
        <f t="shared" si="17"/>
        <v/>
      </c>
      <c r="AQ96" s="227" t="str">
        <f t="array" ref="AQ96">IF(OR(IFERROR(VLOOKUP(AA96,$B$8:$H$227,7,FALSE), "KEEP")="REMOVE",AD96&lt;&gt;"GR (Graded)"), "REMOVE", "KEEP")</f>
        <v>REMOVE</v>
      </c>
      <c r="AR96" s="228" t="str">
        <f t="array" ref="AR96">LOOKUP("zzzzz",CHOOSE({1,2},"",INDEX(AA:AA,SMALL(IF($AA$6:$AA$249&lt;&gt;"",ROW($AA$6:$AA$249)),ROWS($AR$6:AR96)))))</f>
        <v/>
      </c>
      <c r="AS96" s="227" t="str">
        <f t="array" aca="1" ref="AS96" ca="1">IF(SUM('USER FORM5'!$AS$2)&gt;=ROWS($AS$7:AS96), INDEX(COURSE_CODE, MATCH(SMALL(COUNTIF(COURSE_CODE, "&lt;"&amp;COURSE_CODE), ROW(AS96)), COUNTIF(COURSE_CODE, "&lt;"&amp;COURSE_CODE),0)),"")</f>
        <v/>
      </c>
      <c r="AT96" s="227" t="str">
        <f t="array" aca="1" ref="AT96" ca="1">LOOKUP("zzzzz",CHOOSE({1,2},"",INDEX(AS:AS,SMALL(IF($AS$6:$AS$249&lt;&gt;"",ROW($AS$6:$AS$249)),ROWS($AT$6:AT96)))))</f>
        <v/>
      </c>
      <c r="AU96" s="58" t="str">
        <f t="array" aca="1" ref="AU96" ca="1">IFERROR(INDEX($AT$7:$AT$249, MATCH(0, COUNTIF($AU$6:AU95, $AT$7:$AT$249),0)),"")</f>
        <v/>
      </c>
      <c r="AV96" s="227" t="str">
        <f t="array" aca="1" ref="AV96" ca="1">IF(AU96="","",IF(COUNTIF($AA$7:$AA$225,AU96)&gt;1, "REPEATED", ""))</f>
        <v/>
      </c>
      <c r="AW96" s="227" t="str">
        <f t="array" aca="1" ref="AW96" ca="1">IF(AU96="","",IF(IFERROR(SUMPRODUCT(($AA$7:$AA$225=AU96)*($AM$7:$AM$225=$AT$2)),0)&gt;0, "BASIS OF ADMISSIONS", ""))</f>
        <v/>
      </c>
      <c r="AX96" s="227" t="str">
        <f t="array" aca="1" ref="AX96" ca="1">IF(AU96="","", IF(IFERROR(SUMPRODUCT(($AA$226:$AO$249=AU96)*($AM$226:$AM$249=$AX$6)),0)&gt;0,"PRE-REQUISITE",""))</f>
        <v/>
      </c>
      <c r="AY96" s="227" t="str">
        <f t="array" aca="1" ref="AY96" ca="1">IF(AU96="","", IF(IFERROR(SUMPRODUCT(($AA$226:$AO$249=AU96)*($AM$226:$AM$249=$AY$6)),0)&gt;0,"RECOMMENDED",""))</f>
        <v/>
      </c>
      <c r="AZ96" s="142" t="str">
        <f t="shared" ca="1" si="18"/>
        <v/>
      </c>
      <c r="BD96" s="19">
        <v>1</v>
      </c>
      <c r="BE96" s="574"/>
      <c r="BF96" s="574"/>
      <c r="BG96" s="574"/>
      <c r="BH96" s="574"/>
      <c r="BI96" s="574"/>
      <c r="BJ96" s="574"/>
      <c r="BK96" s="574"/>
      <c r="BL96" s="574"/>
      <c r="BM96" s="574"/>
      <c r="BN96" s="574"/>
      <c r="BO96" s="574"/>
      <c r="BP96" s="574"/>
      <c r="BQ96" s="574"/>
      <c r="BR96" s="574"/>
      <c r="BS96" s="574"/>
      <c r="BT96" s="574"/>
      <c r="BU96" s="574"/>
      <c r="BV96" s="574"/>
    </row>
    <row r="97" spans="1:74" ht="56.25" customHeight="1">
      <c r="A97" s="574"/>
      <c r="B97" s="284"/>
      <c r="C97" s="739" t="str">
        <f t="shared" si="12"/>
        <v/>
      </c>
      <c r="D97" s="739" t="str">
        <f t="shared" si="13"/>
        <v/>
      </c>
      <c r="E97" s="739" t="str">
        <f t="shared" si="14"/>
        <v/>
      </c>
      <c r="F97" s="739" t="str">
        <f t="shared" si="15"/>
        <v/>
      </c>
      <c r="G97" s="740" t="str">
        <f t="shared" ca="1" si="16"/>
        <v/>
      </c>
      <c r="H97" s="281"/>
      <c r="I97" s="282"/>
      <c r="J97" s="727"/>
      <c r="K97" s="725"/>
      <c r="L97" s="725"/>
      <c r="M97" s="725"/>
      <c r="N97" s="725"/>
      <c r="O97" s="725"/>
      <c r="P97" s="725"/>
      <c r="Q97" s="725"/>
      <c r="R97" s="725"/>
      <c r="S97" s="725"/>
      <c r="T97" s="725"/>
      <c r="U97" s="725"/>
      <c r="V97" s="725"/>
      <c r="W97" s="725"/>
      <c r="X97" s="725"/>
      <c r="Y97" s="721"/>
      <c r="AA97" s="142" t="str">
        <f>IF('USER FORM3'!G105=0,"",IF(ISNUMBER('USER FORM3'!G105), "'"&amp;'USER FORM3'!G105, 'USER FORM3'!G105))</f>
        <v/>
      </c>
      <c r="AB97" s="142" t="str">
        <f>IF('USER FORM3'!H105=0,"",'USER FORM3'!H105)</f>
        <v/>
      </c>
      <c r="AC97" s="142" t="str">
        <f>IF('USER FORM3'!I105=0,"",'USER FORM3'!I105)</f>
        <v/>
      </c>
      <c r="AD97" s="142" t="str">
        <f>IF('USER FORM3'!AK105=0,"",'USER FORM3'!AK105)</f>
        <v/>
      </c>
      <c r="AE97" s="142" t="str">
        <f>IF('USER FORM3'!K105=0,"",'USER FORM3'!K105)</f>
        <v/>
      </c>
      <c r="AF97" s="142" t="str">
        <f>IF('USER FORM3'!L105=0,"",'USER FORM3'!L105)</f>
        <v/>
      </c>
      <c r="AG97" s="142" t="str">
        <f>IF('USER FORM3'!M105=0,"",'USER FORM3'!M105)</f>
        <v/>
      </c>
      <c r="AH97" s="142" t="str">
        <f>IF('USER FORM3'!N105=0,"",'USER FORM3'!N105)</f>
        <v/>
      </c>
      <c r="AI97" s="142" t="str">
        <f>IF('USER FORM3'!O105=0,"",'USER FORM3'!O105)</f>
        <v/>
      </c>
      <c r="AJ97" s="142" t="str">
        <f>IF('USER FORM3'!P105=0,"",'USER FORM3'!P105)</f>
        <v/>
      </c>
      <c r="AK97" s="142" t="str">
        <f>IF('USER FORM3'!Q105=0,"",'USER FORM3'!Q105)</f>
        <v/>
      </c>
      <c r="AL97" s="142" t="str">
        <f>IF('USER FORM3'!C105=0,"",'USER FORM3'!C105)</f>
        <v/>
      </c>
      <c r="AM97" s="142" t="str">
        <f>IF('USER FORM3'!D105=0,"",'USER FORM3'!D105)</f>
        <v/>
      </c>
      <c r="AN97" s="142" t="str">
        <f>IF('USER FORM3'!E105=0,"",'USER FORM3'!E105)</f>
        <v/>
      </c>
      <c r="AO97" s="142" t="str">
        <f>IF('USER FORM3'!F105=0,"",'USER FORM3'!F105)</f>
        <v/>
      </c>
      <c r="AP97" s="227" t="str">
        <f t="shared" si="17"/>
        <v/>
      </c>
      <c r="AQ97" s="227" t="str">
        <f t="array" ref="AQ97">IF(OR(IFERROR(VLOOKUP(AA97,$B$8:$H$227,7,FALSE), "KEEP")="REMOVE",AD97&lt;&gt;"GR (Graded)"), "REMOVE", "KEEP")</f>
        <v>REMOVE</v>
      </c>
      <c r="AR97" s="228" t="str">
        <f t="array" ref="AR97">LOOKUP("zzzzz",CHOOSE({1,2},"",INDEX(AA:AA,SMALL(IF($AA$6:$AA$249&lt;&gt;"",ROW($AA$6:$AA$249)),ROWS($AR$6:AR97)))))</f>
        <v/>
      </c>
      <c r="AS97" s="227" t="str">
        <f t="array" aca="1" ref="AS97" ca="1">IF(SUM('USER FORM5'!$AS$2)&gt;=ROWS($AS$7:AS97), INDEX(COURSE_CODE, MATCH(SMALL(COUNTIF(COURSE_CODE, "&lt;"&amp;COURSE_CODE), ROW(AS97)), COUNTIF(COURSE_CODE, "&lt;"&amp;COURSE_CODE),0)),"")</f>
        <v/>
      </c>
      <c r="AT97" s="227" t="str">
        <f t="array" aca="1" ref="AT97" ca="1">LOOKUP("zzzzz",CHOOSE({1,2},"",INDEX(AS:AS,SMALL(IF($AS$6:$AS$249&lt;&gt;"",ROW($AS$6:$AS$249)),ROWS($AT$6:AT97)))))</f>
        <v/>
      </c>
      <c r="AU97" s="58" t="str">
        <f t="array" aca="1" ref="AU97" ca="1">IFERROR(INDEX($AT$7:$AT$249, MATCH(0, COUNTIF($AU$6:AU96, $AT$7:$AT$249),0)),"")</f>
        <v/>
      </c>
      <c r="AV97" s="227" t="str">
        <f t="array" aca="1" ref="AV97" ca="1">IF(AU97="","",IF(COUNTIF($AA$7:$AA$225,AU97)&gt;1, "REPEATED", ""))</f>
        <v/>
      </c>
      <c r="AW97" s="227" t="str">
        <f t="array" aca="1" ref="AW97" ca="1">IF(AU97="","",IF(IFERROR(SUMPRODUCT(($AA$7:$AA$225=AU97)*($AM$7:$AM$225=$AT$2)),0)&gt;0, "BASIS OF ADMISSIONS", ""))</f>
        <v/>
      </c>
      <c r="AX97" s="227" t="str">
        <f t="array" aca="1" ref="AX97" ca="1">IF(AU97="","", IF(IFERROR(SUMPRODUCT(($AA$226:$AO$249=AU97)*($AM$226:$AM$249=$AX$6)),0)&gt;0,"PRE-REQUISITE",""))</f>
        <v/>
      </c>
      <c r="AY97" s="227" t="str">
        <f t="array" aca="1" ref="AY97" ca="1">IF(AU97="","", IF(IFERROR(SUMPRODUCT(($AA$226:$AO$249=AU97)*($AM$226:$AM$249=$AY$6)),0)&gt;0,"RECOMMENDED",""))</f>
        <v/>
      </c>
      <c r="AZ97" s="142" t="str">
        <f t="shared" ca="1" si="18"/>
        <v/>
      </c>
      <c r="BD97" s="19">
        <v>1</v>
      </c>
      <c r="BE97" s="574"/>
      <c r="BF97" s="574"/>
      <c r="BG97" s="574"/>
      <c r="BH97" s="574"/>
      <c r="BI97" s="574"/>
      <c r="BJ97" s="574"/>
      <c r="BK97" s="574"/>
      <c r="BL97" s="574"/>
      <c r="BM97" s="574"/>
      <c r="BN97" s="574"/>
      <c r="BO97" s="574"/>
      <c r="BP97" s="574"/>
      <c r="BQ97" s="574"/>
      <c r="BR97" s="574"/>
      <c r="BS97" s="574"/>
      <c r="BT97" s="574"/>
      <c r="BU97" s="574"/>
      <c r="BV97" s="574"/>
    </row>
    <row r="98" spans="1:74" ht="56.25" customHeight="1">
      <c r="A98" s="574"/>
      <c r="B98" s="284"/>
      <c r="C98" s="739" t="str">
        <f t="shared" si="12"/>
        <v/>
      </c>
      <c r="D98" s="739" t="str">
        <f t="shared" si="13"/>
        <v/>
      </c>
      <c r="E98" s="739" t="str">
        <f t="shared" si="14"/>
        <v/>
      </c>
      <c r="F98" s="739" t="str">
        <f t="shared" si="15"/>
        <v/>
      </c>
      <c r="G98" s="740" t="str">
        <f t="shared" ca="1" si="16"/>
        <v/>
      </c>
      <c r="H98" s="281"/>
      <c r="I98" s="282"/>
      <c r="J98" s="727"/>
      <c r="K98" s="725"/>
      <c r="L98" s="725"/>
      <c r="M98" s="725"/>
      <c r="N98" s="725"/>
      <c r="O98" s="725"/>
      <c r="P98" s="725"/>
      <c r="Q98" s="725"/>
      <c r="R98" s="725"/>
      <c r="S98" s="725"/>
      <c r="T98" s="725"/>
      <c r="U98" s="725"/>
      <c r="V98" s="725"/>
      <c r="W98" s="725"/>
      <c r="X98" s="725"/>
      <c r="Y98" s="721"/>
      <c r="AA98" s="142" t="str">
        <f>IF('USER FORM3'!G106=0,"",IF(ISNUMBER('USER FORM3'!G106), "'"&amp;'USER FORM3'!G106, 'USER FORM3'!G106))</f>
        <v/>
      </c>
      <c r="AB98" s="142" t="str">
        <f>IF('USER FORM3'!H106=0,"",'USER FORM3'!H106)</f>
        <v/>
      </c>
      <c r="AC98" s="142" t="str">
        <f>IF('USER FORM3'!I106=0,"",'USER FORM3'!I106)</f>
        <v/>
      </c>
      <c r="AD98" s="142" t="str">
        <f>IF('USER FORM3'!AK106=0,"",'USER FORM3'!AK106)</f>
        <v/>
      </c>
      <c r="AE98" s="142" t="str">
        <f>IF('USER FORM3'!K106=0,"",'USER FORM3'!K106)</f>
        <v/>
      </c>
      <c r="AF98" s="142" t="str">
        <f>IF('USER FORM3'!L106=0,"",'USER FORM3'!L106)</f>
        <v/>
      </c>
      <c r="AG98" s="142" t="str">
        <f>IF('USER FORM3'!M106=0,"",'USER FORM3'!M106)</f>
        <v/>
      </c>
      <c r="AH98" s="142" t="str">
        <f>IF('USER FORM3'!N106=0,"",'USER FORM3'!N106)</f>
        <v/>
      </c>
      <c r="AI98" s="142" t="str">
        <f>IF('USER FORM3'!O106=0,"",'USER FORM3'!O106)</f>
        <v/>
      </c>
      <c r="AJ98" s="142" t="str">
        <f>IF('USER FORM3'!P106=0,"",'USER FORM3'!P106)</f>
        <v/>
      </c>
      <c r="AK98" s="142" t="str">
        <f>IF('USER FORM3'!Q106=0,"",'USER FORM3'!Q106)</f>
        <v/>
      </c>
      <c r="AL98" s="142" t="str">
        <f>IF('USER FORM3'!C106=0,"",'USER FORM3'!C106)</f>
        <v/>
      </c>
      <c r="AM98" s="142" t="str">
        <f>IF('USER FORM3'!D106=0,"",'USER FORM3'!D106)</f>
        <v/>
      </c>
      <c r="AN98" s="142" t="str">
        <f>IF('USER FORM3'!E106=0,"",'USER FORM3'!E106)</f>
        <v/>
      </c>
      <c r="AO98" s="142" t="str">
        <f>IF('USER FORM3'!F106=0,"",'USER FORM3'!F106)</f>
        <v/>
      </c>
      <c r="AP98" s="227" t="str">
        <f t="shared" si="17"/>
        <v/>
      </c>
      <c r="AQ98" s="227" t="str">
        <f t="array" ref="AQ98">IF(OR(IFERROR(VLOOKUP(AA98,$B$8:$H$227,7,FALSE), "KEEP")="REMOVE",AD98&lt;&gt;"GR (Graded)"), "REMOVE", "KEEP")</f>
        <v>REMOVE</v>
      </c>
      <c r="AR98" s="228" t="str">
        <f t="array" ref="AR98">LOOKUP("zzzzz",CHOOSE({1,2},"",INDEX(AA:AA,SMALL(IF($AA$6:$AA$249&lt;&gt;"",ROW($AA$6:$AA$249)),ROWS($AR$6:AR98)))))</f>
        <v/>
      </c>
      <c r="AS98" s="227" t="str">
        <f t="array" aca="1" ref="AS98" ca="1">IF(SUM('USER FORM5'!$AS$2)&gt;=ROWS($AS$7:AS98), INDEX(COURSE_CODE, MATCH(SMALL(COUNTIF(COURSE_CODE, "&lt;"&amp;COURSE_CODE), ROW(AS98)), COUNTIF(COURSE_CODE, "&lt;"&amp;COURSE_CODE),0)),"")</f>
        <v/>
      </c>
      <c r="AT98" s="227" t="str">
        <f t="array" aca="1" ref="AT98" ca="1">LOOKUP("zzzzz",CHOOSE({1,2},"",INDEX(AS:AS,SMALL(IF($AS$6:$AS$249&lt;&gt;"",ROW($AS$6:$AS$249)),ROWS($AT$6:AT98)))))</f>
        <v/>
      </c>
      <c r="AU98" s="58" t="str">
        <f t="array" aca="1" ref="AU98" ca="1">IFERROR(INDEX($AT$7:$AT$249, MATCH(0, COUNTIF($AU$6:AU97, $AT$7:$AT$249),0)),"")</f>
        <v/>
      </c>
      <c r="AV98" s="227" t="str">
        <f t="array" aca="1" ref="AV98" ca="1">IF(AU98="","",IF(COUNTIF($AA$7:$AA$225,AU98)&gt;1, "REPEATED", ""))</f>
        <v/>
      </c>
      <c r="AW98" s="227" t="str">
        <f t="array" aca="1" ref="AW98" ca="1">IF(AU98="","",IF(IFERROR(SUMPRODUCT(($AA$7:$AA$225=AU98)*($AM$7:$AM$225=$AT$2)),0)&gt;0, "BASIS OF ADMISSIONS", ""))</f>
        <v/>
      </c>
      <c r="AX98" s="227" t="str">
        <f t="array" aca="1" ref="AX98" ca="1">IF(AU98="","", IF(IFERROR(SUMPRODUCT(($AA$226:$AO$249=AU98)*($AM$226:$AM$249=$AX$6)),0)&gt;0,"PRE-REQUISITE",""))</f>
        <v/>
      </c>
      <c r="AY98" s="227" t="str">
        <f t="array" aca="1" ref="AY98" ca="1">IF(AU98="","", IF(IFERROR(SUMPRODUCT(($AA$226:$AO$249=AU98)*($AM$226:$AM$249=$AY$6)),0)&gt;0,"RECOMMENDED",""))</f>
        <v/>
      </c>
      <c r="AZ98" s="142" t="str">
        <f t="shared" ca="1" si="18"/>
        <v/>
      </c>
      <c r="BD98" s="19">
        <v>1</v>
      </c>
      <c r="BE98" s="574"/>
      <c r="BF98" s="574"/>
      <c r="BG98" s="574"/>
      <c r="BH98" s="574"/>
      <c r="BI98" s="574"/>
      <c r="BJ98" s="574"/>
      <c r="BK98" s="574"/>
      <c r="BL98" s="574"/>
      <c r="BM98" s="574"/>
      <c r="BN98" s="574"/>
      <c r="BO98" s="574"/>
      <c r="BP98" s="574"/>
      <c r="BQ98" s="574"/>
      <c r="BR98" s="574"/>
      <c r="BS98" s="574"/>
      <c r="BT98" s="574"/>
      <c r="BU98" s="574"/>
      <c r="BV98" s="574"/>
    </row>
    <row r="99" spans="1:74" ht="56.25" customHeight="1">
      <c r="A99" s="574"/>
      <c r="B99" s="284"/>
      <c r="C99" s="739" t="str">
        <f t="shared" si="12"/>
        <v/>
      </c>
      <c r="D99" s="739" t="str">
        <f t="shared" si="13"/>
        <v/>
      </c>
      <c r="E99" s="739" t="str">
        <f t="shared" si="14"/>
        <v/>
      </c>
      <c r="F99" s="739" t="str">
        <f t="shared" si="15"/>
        <v/>
      </c>
      <c r="G99" s="740" t="str">
        <f t="shared" ca="1" si="16"/>
        <v/>
      </c>
      <c r="H99" s="281"/>
      <c r="I99" s="282"/>
      <c r="J99" s="727"/>
      <c r="K99" s="725"/>
      <c r="L99" s="725"/>
      <c r="M99" s="725"/>
      <c r="N99" s="725"/>
      <c r="O99" s="725"/>
      <c r="P99" s="725"/>
      <c r="Q99" s="725"/>
      <c r="R99" s="725"/>
      <c r="S99" s="725"/>
      <c r="T99" s="725"/>
      <c r="U99" s="725"/>
      <c r="V99" s="725"/>
      <c r="W99" s="725"/>
      <c r="X99" s="725"/>
      <c r="Y99" s="721"/>
      <c r="AA99" s="142" t="str">
        <f>IF('USER FORM3'!G107=0,"",IF(ISNUMBER('USER FORM3'!G107), "'"&amp;'USER FORM3'!G107, 'USER FORM3'!G107))</f>
        <v/>
      </c>
      <c r="AB99" s="142" t="str">
        <f>IF('USER FORM3'!H107=0,"",'USER FORM3'!H107)</f>
        <v/>
      </c>
      <c r="AC99" s="142" t="str">
        <f>IF('USER FORM3'!I107=0,"",'USER FORM3'!I107)</f>
        <v/>
      </c>
      <c r="AD99" s="142" t="str">
        <f>IF('USER FORM3'!AK107=0,"",'USER FORM3'!AK107)</f>
        <v/>
      </c>
      <c r="AE99" s="142" t="str">
        <f>IF('USER FORM3'!K107=0,"",'USER FORM3'!K107)</f>
        <v/>
      </c>
      <c r="AF99" s="142" t="str">
        <f>IF('USER FORM3'!L107=0,"",'USER FORM3'!L107)</f>
        <v/>
      </c>
      <c r="AG99" s="142" t="str">
        <f>IF('USER FORM3'!M107=0,"",'USER FORM3'!M107)</f>
        <v/>
      </c>
      <c r="AH99" s="142" t="str">
        <f>IF('USER FORM3'!N107=0,"",'USER FORM3'!N107)</f>
        <v/>
      </c>
      <c r="AI99" s="142" t="str">
        <f>IF('USER FORM3'!O107=0,"",'USER FORM3'!O107)</f>
        <v/>
      </c>
      <c r="AJ99" s="142" t="str">
        <f>IF('USER FORM3'!P107=0,"",'USER FORM3'!P107)</f>
        <v/>
      </c>
      <c r="AK99" s="142" t="str">
        <f>IF('USER FORM3'!Q107=0,"",'USER FORM3'!Q107)</f>
        <v/>
      </c>
      <c r="AL99" s="142" t="str">
        <f>IF('USER FORM3'!C107=0,"",'USER FORM3'!C107)</f>
        <v/>
      </c>
      <c r="AM99" s="142" t="str">
        <f>IF('USER FORM3'!D107=0,"",'USER FORM3'!D107)</f>
        <v/>
      </c>
      <c r="AN99" s="142" t="str">
        <f>IF('USER FORM3'!E107=0,"",'USER FORM3'!E107)</f>
        <v/>
      </c>
      <c r="AO99" s="142" t="str">
        <f>IF('USER FORM3'!F107=0,"",'USER FORM3'!F107)</f>
        <v/>
      </c>
      <c r="AP99" s="227" t="str">
        <f t="shared" si="17"/>
        <v/>
      </c>
      <c r="AQ99" s="227" t="str">
        <f t="array" ref="AQ99">IF(OR(IFERROR(VLOOKUP(AA99,$B$8:$H$227,7,FALSE), "KEEP")="REMOVE",AD99&lt;&gt;"GR (Graded)"), "REMOVE", "KEEP")</f>
        <v>REMOVE</v>
      </c>
      <c r="AR99" s="228" t="str">
        <f t="array" ref="AR99">LOOKUP("zzzzz",CHOOSE({1,2},"",INDEX(AA:AA,SMALL(IF($AA$6:$AA$249&lt;&gt;"",ROW($AA$6:$AA$249)),ROWS($AR$6:AR99)))))</f>
        <v/>
      </c>
      <c r="AS99" s="227" t="str">
        <f t="array" aca="1" ref="AS99" ca="1">IF(SUM('USER FORM5'!$AS$2)&gt;=ROWS($AS$7:AS99), INDEX(COURSE_CODE, MATCH(SMALL(COUNTIF(COURSE_CODE, "&lt;"&amp;COURSE_CODE), ROW(AS99)), COUNTIF(COURSE_CODE, "&lt;"&amp;COURSE_CODE),0)),"")</f>
        <v/>
      </c>
      <c r="AT99" s="227" t="str">
        <f t="array" aca="1" ref="AT99" ca="1">LOOKUP("zzzzz",CHOOSE({1,2},"",INDEX(AS:AS,SMALL(IF($AS$6:$AS$249&lt;&gt;"",ROW($AS$6:$AS$249)),ROWS($AT$6:AT99)))))</f>
        <v/>
      </c>
      <c r="AU99" s="58" t="str">
        <f t="array" aca="1" ref="AU99" ca="1">IFERROR(INDEX($AT$7:$AT$249, MATCH(0, COUNTIF($AU$6:AU98, $AT$7:$AT$249),0)),"")</f>
        <v/>
      </c>
      <c r="AV99" s="227" t="str">
        <f t="array" aca="1" ref="AV99" ca="1">IF(AU99="","",IF(COUNTIF($AA$7:$AA$225,AU99)&gt;1, "REPEATED", ""))</f>
        <v/>
      </c>
      <c r="AW99" s="227" t="str">
        <f t="array" aca="1" ref="AW99" ca="1">IF(AU99="","",IF(IFERROR(SUMPRODUCT(($AA$7:$AA$225=AU99)*($AM$7:$AM$225=$AT$2)),0)&gt;0, "BASIS OF ADMISSIONS", ""))</f>
        <v/>
      </c>
      <c r="AX99" s="227" t="str">
        <f t="array" aca="1" ref="AX99" ca="1">IF(AU99="","", IF(IFERROR(SUMPRODUCT(($AA$226:$AO$249=AU99)*($AM$226:$AM$249=$AX$6)),0)&gt;0,"PRE-REQUISITE",""))</f>
        <v/>
      </c>
      <c r="AY99" s="227" t="str">
        <f t="array" aca="1" ref="AY99" ca="1">IF(AU99="","", IF(IFERROR(SUMPRODUCT(($AA$226:$AO$249=AU99)*($AM$226:$AM$249=$AY$6)),0)&gt;0,"RECOMMENDED",""))</f>
        <v/>
      </c>
      <c r="AZ99" s="142" t="str">
        <f t="shared" ca="1" si="18"/>
        <v/>
      </c>
      <c r="BD99" s="19">
        <v>1</v>
      </c>
      <c r="BE99" s="574"/>
      <c r="BF99" s="574"/>
      <c r="BG99" s="574"/>
      <c r="BH99" s="574"/>
      <c r="BI99" s="574"/>
      <c r="BJ99" s="574"/>
      <c r="BK99" s="574"/>
      <c r="BL99" s="574"/>
      <c r="BM99" s="574"/>
      <c r="BN99" s="574"/>
      <c r="BO99" s="574"/>
      <c r="BP99" s="574"/>
      <c r="BQ99" s="574"/>
      <c r="BR99" s="574"/>
      <c r="BS99" s="574"/>
      <c r="BT99" s="574"/>
      <c r="BU99" s="574"/>
      <c r="BV99" s="574"/>
    </row>
    <row r="100" spans="1:74" ht="56.25" customHeight="1">
      <c r="A100" s="574"/>
      <c r="B100" s="284"/>
      <c r="C100" s="739" t="str">
        <f t="shared" si="12"/>
        <v/>
      </c>
      <c r="D100" s="739" t="str">
        <f t="shared" si="13"/>
        <v/>
      </c>
      <c r="E100" s="739" t="str">
        <f t="shared" si="14"/>
        <v/>
      </c>
      <c r="F100" s="739" t="str">
        <f t="shared" si="15"/>
        <v/>
      </c>
      <c r="G100" s="740" t="str">
        <f t="shared" ca="1" si="16"/>
        <v/>
      </c>
      <c r="H100" s="281"/>
      <c r="I100" s="282"/>
      <c r="J100" s="727"/>
      <c r="K100" s="725"/>
      <c r="L100" s="725"/>
      <c r="M100" s="725"/>
      <c r="N100" s="725"/>
      <c r="O100" s="725"/>
      <c r="P100" s="725"/>
      <c r="Q100" s="725"/>
      <c r="R100" s="725"/>
      <c r="S100" s="725"/>
      <c r="T100" s="725"/>
      <c r="U100" s="725"/>
      <c r="V100" s="725"/>
      <c r="W100" s="725"/>
      <c r="X100" s="725"/>
      <c r="Y100" s="721"/>
      <c r="AA100" s="142" t="str">
        <f>IF('USER FORM3'!G108=0,"",IF(ISNUMBER('USER FORM3'!G108), "'"&amp;'USER FORM3'!G108, 'USER FORM3'!G108))</f>
        <v/>
      </c>
      <c r="AB100" s="142" t="str">
        <f>IF('USER FORM3'!H108=0,"",'USER FORM3'!H108)</f>
        <v/>
      </c>
      <c r="AC100" s="142" t="str">
        <f>IF('USER FORM3'!I108=0,"",'USER FORM3'!I108)</f>
        <v/>
      </c>
      <c r="AD100" s="142" t="str">
        <f>IF('USER FORM3'!AK108=0,"",'USER FORM3'!AK108)</f>
        <v/>
      </c>
      <c r="AE100" s="142" t="str">
        <f>IF('USER FORM3'!K108=0,"",'USER FORM3'!K108)</f>
        <v/>
      </c>
      <c r="AF100" s="142" t="str">
        <f>IF('USER FORM3'!L108=0,"",'USER FORM3'!L108)</f>
        <v/>
      </c>
      <c r="AG100" s="142" t="str">
        <f>IF('USER FORM3'!M108=0,"",'USER FORM3'!M108)</f>
        <v/>
      </c>
      <c r="AH100" s="142" t="str">
        <f>IF('USER FORM3'!N108=0,"",'USER FORM3'!N108)</f>
        <v/>
      </c>
      <c r="AI100" s="142" t="str">
        <f>IF('USER FORM3'!O108=0,"",'USER FORM3'!O108)</f>
        <v/>
      </c>
      <c r="AJ100" s="142" t="str">
        <f>IF('USER FORM3'!P108=0,"",'USER FORM3'!P108)</f>
        <v/>
      </c>
      <c r="AK100" s="142" t="str">
        <f>IF('USER FORM3'!Q108=0,"",'USER FORM3'!Q108)</f>
        <v/>
      </c>
      <c r="AL100" s="142" t="str">
        <f>IF('USER FORM3'!C108=0,"",'USER FORM3'!C108)</f>
        <v/>
      </c>
      <c r="AM100" s="142" t="str">
        <f>IF('USER FORM3'!D108=0,"",'USER FORM3'!D108)</f>
        <v/>
      </c>
      <c r="AN100" s="142" t="str">
        <f>IF('USER FORM3'!E108=0,"",'USER FORM3'!E108)</f>
        <v/>
      </c>
      <c r="AO100" s="142" t="str">
        <f>IF('USER FORM3'!F108=0,"",'USER FORM3'!F108)</f>
        <v/>
      </c>
      <c r="AP100" s="227" t="str">
        <f t="shared" si="17"/>
        <v/>
      </c>
      <c r="AQ100" s="227" t="str">
        <f t="array" ref="AQ100">IF(OR(IFERROR(VLOOKUP(AA100,$B$8:$H$227,7,FALSE), "KEEP")="REMOVE",AD100&lt;&gt;"GR (Graded)"), "REMOVE", "KEEP")</f>
        <v>REMOVE</v>
      </c>
      <c r="AR100" s="228" t="str">
        <f t="array" ref="AR100">LOOKUP("zzzzz",CHOOSE({1,2},"",INDEX(AA:AA,SMALL(IF($AA$6:$AA$249&lt;&gt;"",ROW($AA$6:$AA$249)),ROWS($AR$6:AR100)))))</f>
        <v/>
      </c>
      <c r="AS100" s="227" t="str">
        <f t="array" aca="1" ref="AS100" ca="1">IF(SUM('USER FORM5'!$AS$2)&gt;=ROWS($AS$7:AS100), INDEX(COURSE_CODE, MATCH(SMALL(COUNTIF(COURSE_CODE, "&lt;"&amp;COURSE_CODE), ROW(AS100)), COUNTIF(COURSE_CODE, "&lt;"&amp;COURSE_CODE),0)),"")</f>
        <v/>
      </c>
      <c r="AT100" s="227" t="str">
        <f t="array" aca="1" ref="AT100" ca="1">LOOKUP("zzzzz",CHOOSE({1,2},"",INDEX(AS:AS,SMALL(IF($AS$6:$AS$249&lt;&gt;"",ROW($AS$6:$AS$249)),ROWS($AT$6:AT100)))))</f>
        <v/>
      </c>
      <c r="AU100" s="58" t="str">
        <f t="array" aca="1" ref="AU100" ca="1">IFERROR(INDEX($AT$7:$AT$249, MATCH(0, COUNTIF($AU$6:AU99, $AT$7:$AT$249),0)),"")</f>
        <v/>
      </c>
      <c r="AV100" s="227" t="str">
        <f t="array" aca="1" ref="AV100" ca="1">IF(AU100="","",IF(COUNTIF($AA$7:$AA$225,AU100)&gt;1, "REPEATED", ""))</f>
        <v/>
      </c>
      <c r="AW100" s="227" t="str">
        <f t="array" aca="1" ref="AW100" ca="1">IF(AU100="","",IF(IFERROR(SUMPRODUCT(($AA$7:$AA$225=AU100)*($AM$7:$AM$225=$AT$2)),0)&gt;0, "BASIS OF ADMISSIONS", ""))</f>
        <v/>
      </c>
      <c r="AX100" s="227" t="str">
        <f t="array" aca="1" ref="AX100" ca="1">IF(AU100="","", IF(IFERROR(SUMPRODUCT(($AA$226:$AO$249=AU100)*($AM$226:$AM$249=$AX$6)),0)&gt;0,"PRE-REQUISITE",""))</f>
        <v/>
      </c>
      <c r="AY100" s="227" t="str">
        <f t="array" aca="1" ref="AY100" ca="1">IF(AU100="","", IF(IFERROR(SUMPRODUCT(($AA$226:$AO$249=AU100)*($AM$226:$AM$249=$AY$6)),0)&gt;0,"RECOMMENDED",""))</f>
        <v/>
      </c>
      <c r="AZ100" s="142" t="str">
        <f t="shared" ca="1" si="18"/>
        <v/>
      </c>
      <c r="BD100" s="19">
        <v>1</v>
      </c>
      <c r="BE100" s="574"/>
      <c r="BF100" s="574"/>
      <c r="BG100" s="574"/>
      <c r="BH100" s="574"/>
      <c r="BI100" s="574"/>
      <c r="BJ100" s="574"/>
      <c r="BK100" s="574"/>
      <c r="BL100" s="574"/>
      <c r="BM100" s="574"/>
      <c r="BN100" s="574"/>
      <c r="BO100" s="574"/>
      <c r="BP100" s="574"/>
      <c r="BQ100" s="574"/>
      <c r="BR100" s="574"/>
      <c r="BS100" s="574"/>
      <c r="BT100" s="574"/>
      <c r="BU100" s="574"/>
      <c r="BV100" s="574"/>
    </row>
    <row r="101" spans="1:74" ht="56.25" customHeight="1">
      <c r="A101" s="574"/>
      <c r="B101" s="284"/>
      <c r="C101" s="739" t="str">
        <f t="shared" si="12"/>
        <v/>
      </c>
      <c r="D101" s="739" t="str">
        <f t="shared" si="13"/>
        <v/>
      </c>
      <c r="E101" s="739" t="str">
        <f t="shared" si="14"/>
        <v/>
      </c>
      <c r="F101" s="739" t="str">
        <f t="shared" si="15"/>
        <v/>
      </c>
      <c r="G101" s="740" t="str">
        <f t="shared" ca="1" si="16"/>
        <v/>
      </c>
      <c r="H101" s="281"/>
      <c r="I101" s="282"/>
      <c r="J101" s="727"/>
      <c r="K101" s="725"/>
      <c r="L101" s="725"/>
      <c r="M101" s="725"/>
      <c r="N101" s="725"/>
      <c r="O101" s="725"/>
      <c r="P101" s="725"/>
      <c r="Q101" s="725"/>
      <c r="R101" s="725"/>
      <c r="S101" s="725"/>
      <c r="T101" s="725"/>
      <c r="U101" s="725"/>
      <c r="V101" s="725"/>
      <c r="W101" s="725"/>
      <c r="X101" s="725"/>
      <c r="Y101" s="721"/>
      <c r="AA101" s="142" t="str">
        <f>IF('USER FORM3'!G109=0,"",IF(ISNUMBER('USER FORM3'!G109), "'"&amp;'USER FORM3'!G109, 'USER FORM3'!G109))</f>
        <v/>
      </c>
      <c r="AB101" s="142" t="str">
        <f>IF('USER FORM3'!H109=0,"",'USER FORM3'!H109)</f>
        <v/>
      </c>
      <c r="AC101" s="142" t="str">
        <f>IF('USER FORM3'!I109=0,"",'USER FORM3'!I109)</f>
        <v/>
      </c>
      <c r="AD101" s="142" t="str">
        <f>IF('USER FORM3'!AK109=0,"",'USER FORM3'!AK109)</f>
        <v/>
      </c>
      <c r="AE101" s="142" t="str">
        <f>IF('USER FORM3'!K109=0,"",'USER FORM3'!K109)</f>
        <v/>
      </c>
      <c r="AF101" s="142" t="str">
        <f>IF('USER FORM3'!L109=0,"",'USER FORM3'!L109)</f>
        <v/>
      </c>
      <c r="AG101" s="142" t="str">
        <f>IF('USER FORM3'!M109=0,"",'USER FORM3'!M109)</f>
        <v/>
      </c>
      <c r="AH101" s="142" t="str">
        <f>IF('USER FORM3'!N109=0,"",'USER FORM3'!N109)</f>
        <v/>
      </c>
      <c r="AI101" s="142" t="str">
        <f>IF('USER FORM3'!O109=0,"",'USER FORM3'!O109)</f>
        <v/>
      </c>
      <c r="AJ101" s="142" t="str">
        <f>IF('USER FORM3'!P109=0,"",'USER FORM3'!P109)</f>
        <v/>
      </c>
      <c r="AK101" s="142" t="str">
        <f>IF('USER FORM3'!Q109=0,"",'USER FORM3'!Q109)</f>
        <v/>
      </c>
      <c r="AL101" s="142" t="str">
        <f>IF('USER FORM3'!C109=0,"",'USER FORM3'!C109)</f>
        <v/>
      </c>
      <c r="AM101" s="142" t="str">
        <f>IF('USER FORM3'!D109=0,"",'USER FORM3'!D109)</f>
        <v/>
      </c>
      <c r="AN101" s="142" t="str">
        <f>IF('USER FORM3'!E109=0,"",'USER FORM3'!E109)</f>
        <v/>
      </c>
      <c r="AO101" s="142" t="str">
        <f>IF('USER FORM3'!F109=0,"",'USER FORM3'!F109)</f>
        <v/>
      </c>
      <c r="AP101" s="227" t="str">
        <f t="shared" si="17"/>
        <v/>
      </c>
      <c r="AQ101" s="227" t="str">
        <f t="array" ref="AQ101">IF(OR(IFERROR(VLOOKUP(AA101,$B$8:$H$227,7,FALSE), "KEEP")="REMOVE",AD101&lt;&gt;"GR (Graded)"), "REMOVE", "KEEP")</f>
        <v>REMOVE</v>
      </c>
      <c r="AR101" s="228" t="str">
        <f t="array" ref="AR101">LOOKUP("zzzzz",CHOOSE({1,2},"",INDEX(AA:AA,SMALL(IF($AA$6:$AA$249&lt;&gt;"",ROW($AA$6:$AA$249)),ROWS($AR$6:AR101)))))</f>
        <v/>
      </c>
      <c r="AS101" s="227" t="str">
        <f t="array" aca="1" ref="AS101" ca="1">IF(SUM('USER FORM5'!$AS$2)&gt;=ROWS($AS$7:AS101), INDEX(COURSE_CODE, MATCH(SMALL(COUNTIF(COURSE_CODE, "&lt;"&amp;COURSE_CODE), ROW(AS101)), COUNTIF(COURSE_CODE, "&lt;"&amp;COURSE_CODE),0)),"")</f>
        <v/>
      </c>
      <c r="AT101" s="227" t="str">
        <f t="array" aca="1" ref="AT101" ca="1">LOOKUP("zzzzz",CHOOSE({1,2},"",INDEX(AS:AS,SMALL(IF($AS$6:$AS$249&lt;&gt;"",ROW($AS$6:$AS$249)),ROWS($AT$6:AT101)))))</f>
        <v/>
      </c>
      <c r="AU101" s="58" t="str">
        <f t="array" aca="1" ref="AU101" ca="1">IFERROR(INDEX($AT$7:$AT$249, MATCH(0, COUNTIF($AU$6:AU100, $AT$7:$AT$249),0)),"")</f>
        <v/>
      </c>
      <c r="AV101" s="227" t="str">
        <f t="array" aca="1" ref="AV101" ca="1">IF(AU101="","",IF(COUNTIF($AA$7:$AA$225,AU101)&gt;1, "REPEATED", ""))</f>
        <v/>
      </c>
      <c r="AW101" s="227" t="str">
        <f t="array" aca="1" ref="AW101" ca="1">IF(AU101="","",IF(IFERROR(SUMPRODUCT(($AA$7:$AA$225=AU101)*($AM$7:$AM$225=$AT$2)),0)&gt;0, "BASIS OF ADMISSIONS", ""))</f>
        <v/>
      </c>
      <c r="AX101" s="227" t="str">
        <f t="array" aca="1" ref="AX101" ca="1">IF(AU101="","", IF(IFERROR(SUMPRODUCT(($AA$226:$AO$249=AU101)*($AM$226:$AM$249=$AX$6)),0)&gt;0,"PRE-REQUISITE",""))</f>
        <v/>
      </c>
      <c r="AY101" s="227" t="str">
        <f t="array" aca="1" ref="AY101" ca="1">IF(AU101="","", IF(IFERROR(SUMPRODUCT(($AA$226:$AO$249=AU101)*($AM$226:$AM$249=$AY$6)),0)&gt;0,"RECOMMENDED",""))</f>
        <v/>
      </c>
      <c r="AZ101" s="142" t="str">
        <f t="shared" ca="1" si="18"/>
        <v/>
      </c>
      <c r="BD101" s="19">
        <v>1</v>
      </c>
      <c r="BE101" s="574"/>
      <c r="BF101" s="574"/>
      <c r="BG101" s="574"/>
      <c r="BH101" s="574"/>
      <c r="BI101" s="574"/>
      <c r="BJ101" s="574"/>
      <c r="BK101" s="574"/>
      <c r="BL101" s="574"/>
      <c r="BM101" s="574"/>
      <c r="BN101" s="574"/>
      <c r="BO101" s="574"/>
      <c r="BP101" s="574"/>
      <c r="BQ101" s="574"/>
      <c r="BR101" s="574"/>
      <c r="BS101" s="574"/>
      <c r="BT101" s="574"/>
      <c r="BU101" s="574"/>
      <c r="BV101" s="574"/>
    </row>
    <row r="102" spans="1:74" ht="56.25" customHeight="1">
      <c r="A102" s="574"/>
      <c r="B102" s="284"/>
      <c r="C102" s="739" t="str">
        <f t="shared" si="12"/>
        <v/>
      </c>
      <c r="D102" s="739" t="str">
        <f t="shared" si="13"/>
        <v/>
      </c>
      <c r="E102" s="739" t="str">
        <f t="shared" si="14"/>
        <v/>
      </c>
      <c r="F102" s="739" t="str">
        <f t="shared" si="15"/>
        <v/>
      </c>
      <c r="G102" s="740" t="str">
        <f t="shared" ca="1" si="16"/>
        <v/>
      </c>
      <c r="H102" s="281"/>
      <c r="I102" s="282"/>
      <c r="J102" s="727"/>
      <c r="K102" s="725"/>
      <c r="L102" s="725"/>
      <c r="M102" s="725"/>
      <c r="N102" s="725"/>
      <c r="O102" s="725"/>
      <c r="P102" s="725"/>
      <c r="Q102" s="725"/>
      <c r="R102" s="725"/>
      <c r="S102" s="725"/>
      <c r="T102" s="725"/>
      <c r="U102" s="725"/>
      <c r="V102" s="725"/>
      <c r="W102" s="725"/>
      <c r="X102" s="725"/>
      <c r="Y102" s="721"/>
      <c r="AA102" s="142" t="str">
        <f>IF('USER FORM3'!G110=0,"",IF(ISNUMBER('USER FORM3'!G110), "'"&amp;'USER FORM3'!G110, 'USER FORM3'!G110))</f>
        <v/>
      </c>
      <c r="AB102" s="142" t="str">
        <f>IF('USER FORM3'!H110=0,"",'USER FORM3'!H110)</f>
        <v/>
      </c>
      <c r="AC102" s="142" t="str">
        <f>IF('USER FORM3'!I110=0,"",'USER FORM3'!I110)</f>
        <v/>
      </c>
      <c r="AD102" s="142" t="str">
        <f>IF('USER FORM3'!AK110=0,"",'USER FORM3'!AK110)</f>
        <v/>
      </c>
      <c r="AE102" s="142" t="str">
        <f>IF('USER FORM3'!K110=0,"",'USER FORM3'!K110)</f>
        <v/>
      </c>
      <c r="AF102" s="142" t="str">
        <f>IF('USER FORM3'!L110=0,"",'USER FORM3'!L110)</f>
        <v/>
      </c>
      <c r="AG102" s="142" t="str">
        <f>IF('USER FORM3'!M110=0,"",'USER FORM3'!M110)</f>
        <v/>
      </c>
      <c r="AH102" s="142" t="str">
        <f>IF('USER FORM3'!N110=0,"",'USER FORM3'!N110)</f>
        <v/>
      </c>
      <c r="AI102" s="142" t="str">
        <f>IF('USER FORM3'!O110=0,"",'USER FORM3'!O110)</f>
        <v/>
      </c>
      <c r="AJ102" s="142" t="str">
        <f>IF('USER FORM3'!P110=0,"",'USER FORM3'!P110)</f>
        <v/>
      </c>
      <c r="AK102" s="142" t="str">
        <f>IF('USER FORM3'!Q110=0,"",'USER FORM3'!Q110)</f>
        <v/>
      </c>
      <c r="AL102" s="142" t="str">
        <f>IF('USER FORM3'!C110=0,"",'USER FORM3'!C110)</f>
        <v/>
      </c>
      <c r="AM102" s="142" t="str">
        <f>IF('USER FORM3'!D110=0,"",'USER FORM3'!D110)</f>
        <v/>
      </c>
      <c r="AN102" s="142" t="str">
        <f>IF('USER FORM3'!E110=0,"",'USER FORM3'!E110)</f>
        <v/>
      </c>
      <c r="AO102" s="142" t="str">
        <f>IF('USER FORM3'!F110=0,"",'USER FORM3'!F110)</f>
        <v/>
      </c>
      <c r="AP102" s="227" t="str">
        <f t="shared" si="17"/>
        <v/>
      </c>
      <c r="AQ102" s="227" t="str">
        <f t="array" ref="AQ102">IF(OR(IFERROR(VLOOKUP(AA102,$B$8:$H$227,7,FALSE), "KEEP")="REMOVE",AD102&lt;&gt;"GR (Graded)"), "REMOVE", "KEEP")</f>
        <v>REMOVE</v>
      </c>
      <c r="AR102" s="228" t="str">
        <f t="array" ref="AR102">LOOKUP("zzzzz",CHOOSE({1,2},"",INDEX(AA:AA,SMALL(IF($AA$6:$AA$249&lt;&gt;"",ROW($AA$6:$AA$249)),ROWS($AR$6:AR102)))))</f>
        <v/>
      </c>
      <c r="AS102" s="227" t="str">
        <f t="array" aca="1" ref="AS102" ca="1">IF(SUM('USER FORM5'!$AS$2)&gt;=ROWS($AS$7:AS102), INDEX(COURSE_CODE, MATCH(SMALL(COUNTIF(COURSE_CODE, "&lt;"&amp;COURSE_CODE), ROW(AS102)), COUNTIF(COURSE_CODE, "&lt;"&amp;COURSE_CODE),0)),"")</f>
        <v/>
      </c>
      <c r="AT102" s="227" t="str">
        <f t="array" aca="1" ref="AT102" ca="1">LOOKUP("zzzzz",CHOOSE({1,2},"",INDEX(AS:AS,SMALL(IF($AS$6:$AS$249&lt;&gt;"",ROW($AS$6:$AS$249)),ROWS($AT$6:AT102)))))</f>
        <v/>
      </c>
      <c r="AU102" s="58" t="str">
        <f t="array" aca="1" ref="AU102" ca="1">IFERROR(INDEX($AT$7:$AT$249, MATCH(0, COUNTIF($AU$6:AU101, $AT$7:$AT$249),0)),"")</f>
        <v/>
      </c>
      <c r="AV102" s="227" t="str">
        <f t="array" aca="1" ref="AV102" ca="1">IF(AU102="","",IF(COUNTIF($AA$7:$AA$225,AU102)&gt;1, "REPEATED", ""))</f>
        <v/>
      </c>
      <c r="AW102" s="227" t="str">
        <f t="array" aca="1" ref="AW102" ca="1">IF(AU102="","",IF(IFERROR(SUMPRODUCT(($AA$7:$AA$225=AU102)*($AM$7:$AM$225=$AT$2)),0)&gt;0, "BASIS OF ADMISSIONS", ""))</f>
        <v/>
      </c>
      <c r="AX102" s="227" t="str">
        <f t="array" aca="1" ref="AX102" ca="1">IF(AU102="","", IF(IFERROR(SUMPRODUCT(($AA$226:$AO$249=AU102)*($AM$226:$AM$249=$AX$6)),0)&gt;0,"PRE-REQUISITE",""))</f>
        <v/>
      </c>
      <c r="AY102" s="227" t="str">
        <f t="array" aca="1" ref="AY102" ca="1">IF(AU102="","", IF(IFERROR(SUMPRODUCT(($AA$226:$AO$249=AU102)*($AM$226:$AM$249=$AY$6)),0)&gt;0,"RECOMMENDED",""))</f>
        <v/>
      </c>
      <c r="AZ102" s="142" t="str">
        <f t="shared" ca="1" si="18"/>
        <v/>
      </c>
      <c r="BD102" s="19">
        <v>1</v>
      </c>
      <c r="BE102" s="574"/>
      <c r="BF102" s="574"/>
      <c r="BG102" s="574"/>
      <c r="BH102" s="574"/>
      <c r="BI102" s="574"/>
      <c r="BJ102" s="574"/>
      <c r="BK102" s="574"/>
      <c r="BL102" s="574"/>
      <c r="BM102" s="574"/>
      <c r="BN102" s="574"/>
      <c r="BO102" s="574"/>
      <c r="BP102" s="574"/>
      <c r="BQ102" s="574"/>
      <c r="BR102" s="574"/>
      <c r="BS102" s="574"/>
      <c r="BT102" s="574"/>
      <c r="BU102" s="574"/>
      <c r="BV102" s="574"/>
    </row>
    <row r="103" spans="1:74" ht="56.25" customHeight="1">
      <c r="A103" s="574"/>
      <c r="B103" s="284"/>
      <c r="C103" s="739" t="str">
        <f t="shared" si="12"/>
        <v/>
      </c>
      <c r="D103" s="739" t="str">
        <f t="shared" si="13"/>
        <v/>
      </c>
      <c r="E103" s="739" t="str">
        <f t="shared" si="14"/>
        <v/>
      </c>
      <c r="F103" s="739" t="str">
        <f t="shared" si="15"/>
        <v/>
      </c>
      <c r="G103" s="740" t="str">
        <f t="shared" ca="1" si="16"/>
        <v/>
      </c>
      <c r="H103" s="281"/>
      <c r="I103" s="282"/>
      <c r="J103" s="727"/>
      <c r="K103" s="725"/>
      <c r="L103" s="725"/>
      <c r="M103" s="725"/>
      <c r="N103" s="725"/>
      <c r="O103" s="725"/>
      <c r="P103" s="725"/>
      <c r="Q103" s="725"/>
      <c r="R103" s="725"/>
      <c r="S103" s="725"/>
      <c r="T103" s="725"/>
      <c r="U103" s="725"/>
      <c r="V103" s="725"/>
      <c r="W103" s="725"/>
      <c r="X103" s="725"/>
      <c r="Y103" s="721"/>
      <c r="AA103" s="142" t="str">
        <f>IF('USER FORM3'!G111=0,"",IF(ISNUMBER('USER FORM3'!G111), "'"&amp;'USER FORM3'!G111, 'USER FORM3'!G111))</f>
        <v/>
      </c>
      <c r="AB103" s="142" t="str">
        <f>IF('USER FORM3'!H111=0,"",'USER FORM3'!H111)</f>
        <v/>
      </c>
      <c r="AC103" s="142" t="str">
        <f>IF('USER FORM3'!I111=0,"",'USER FORM3'!I111)</f>
        <v/>
      </c>
      <c r="AD103" s="142" t="str">
        <f>IF('USER FORM3'!AK111=0,"",'USER FORM3'!AK111)</f>
        <v/>
      </c>
      <c r="AE103" s="142" t="str">
        <f>IF('USER FORM3'!K111=0,"",'USER FORM3'!K111)</f>
        <v/>
      </c>
      <c r="AF103" s="142" t="str">
        <f>IF('USER FORM3'!L111=0,"",'USER FORM3'!L111)</f>
        <v/>
      </c>
      <c r="AG103" s="142" t="str">
        <f>IF('USER FORM3'!M111=0,"",'USER FORM3'!M111)</f>
        <v/>
      </c>
      <c r="AH103" s="142" t="str">
        <f>IF('USER FORM3'!N111=0,"",'USER FORM3'!N111)</f>
        <v/>
      </c>
      <c r="AI103" s="142" t="str">
        <f>IF('USER FORM3'!O111=0,"",'USER FORM3'!O111)</f>
        <v/>
      </c>
      <c r="AJ103" s="142" t="str">
        <f>IF('USER FORM3'!P111=0,"",'USER FORM3'!P111)</f>
        <v/>
      </c>
      <c r="AK103" s="142" t="str">
        <f>IF('USER FORM3'!Q111=0,"",'USER FORM3'!Q111)</f>
        <v/>
      </c>
      <c r="AL103" s="142" t="str">
        <f>IF('USER FORM3'!C111=0,"",'USER FORM3'!C111)</f>
        <v/>
      </c>
      <c r="AM103" s="142" t="str">
        <f>IF('USER FORM3'!D111=0,"",'USER FORM3'!D111)</f>
        <v/>
      </c>
      <c r="AN103" s="142" t="str">
        <f>IF('USER FORM3'!E111=0,"",'USER FORM3'!E111)</f>
        <v/>
      </c>
      <c r="AO103" s="142" t="str">
        <f>IF('USER FORM3'!F111=0,"",'USER FORM3'!F111)</f>
        <v/>
      </c>
      <c r="AP103" s="227" t="str">
        <f t="shared" si="17"/>
        <v/>
      </c>
      <c r="AQ103" s="227" t="str">
        <f t="array" ref="AQ103">IF(OR(IFERROR(VLOOKUP(AA103,$B$8:$H$227,7,FALSE), "KEEP")="REMOVE",AD103&lt;&gt;"GR (Graded)"), "REMOVE", "KEEP")</f>
        <v>REMOVE</v>
      </c>
      <c r="AR103" s="228" t="str">
        <f t="array" ref="AR103">LOOKUP("zzzzz",CHOOSE({1,2},"",INDEX(AA:AA,SMALL(IF($AA$6:$AA$249&lt;&gt;"",ROW($AA$6:$AA$249)),ROWS($AR$6:AR103)))))</f>
        <v/>
      </c>
      <c r="AS103" s="227" t="str">
        <f t="array" aca="1" ref="AS103" ca="1">IF(SUM('USER FORM5'!$AS$2)&gt;=ROWS($AS$7:AS103), INDEX(COURSE_CODE, MATCH(SMALL(COUNTIF(COURSE_CODE, "&lt;"&amp;COURSE_CODE), ROW(AS103)), COUNTIF(COURSE_CODE, "&lt;"&amp;COURSE_CODE),0)),"")</f>
        <v/>
      </c>
      <c r="AT103" s="227" t="str">
        <f t="array" aca="1" ref="AT103" ca="1">LOOKUP("zzzzz",CHOOSE({1,2},"",INDEX(AS:AS,SMALL(IF($AS$6:$AS$249&lt;&gt;"",ROW($AS$6:$AS$249)),ROWS($AT$6:AT103)))))</f>
        <v/>
      </c>
      <c r="AU103" s="58" t="str">
        <f t="array" aca="1" ref="AU103" ca="1">IFERROR(INDEX($AT$7:$AT$249, MATCH(0, COUNTIF($AU$6:AU102, $AT$7:$AT$249),0)),"")</f>
        <v/>
      </c>
      <c r="AV103" s="227" t="str">
        <f t="array" aca="1" ref="AV103" ca="1">IF(AU103="","",IF(COUNTIF($AA$7:$AA$225,AU103)&gt;1, "REPEATED", ""))</f>
        <v/>
      </c>
      <c r="AW103" s="227" t="str">
        <f t="array" aca="1" ref="AW103" ca="1">IF(AU103="","",IF(IFERROR(SUMPRODUCT(($AA$7:$AA$225=AU103)*($AM$7:$AM$225=$AT$2)),0)&gt;0, "BASIS OF ADMISSIONS", ""))</f>
        <v/>
      </c>
      <c r="AX103" s="227" t="str">
        <f t="array" aca="1" ref="AX103" ca="1">IF(AU103="","", IF(IFERROR(SUMPRODUCT(($AA$226:$AO$249=AU103)*($AM$226:$AM$249=$AX$6)),0)&gt;0,"PRE-REQUISITE",""))</f>
        <v/>
      </c>
      <c r="AY103" s="227" t="str">
        <f t="array" aca="1" ref="AY103" ca="1">IF(AU103="","", IF(IFERROR(SUMPRODUCT(($AA$226:$AO$249=AU103)*($AM$226:$AM$249=$AY$6)),0)&gt;0,"RECOMMENDED",""))</f>
        <v/>
      </c>
      <c r="AZ103" s="142" t="str">
        <f t="shared" ca="1" si="18"/>
        <v/>
      </c>
      <c r="BD103" s="19">
        <v>1</v>
      </c>
      <c r="BE103" s="574"/>
      <c r="BF103" s="574"/>
      <c r="BG103" s="574"/>
      <c r="BH103" s="574"/>
      <c r="BI103" s="574"/>
      <c r="BJ103" s="574"/>
      <c r="BK103" s="574"/>
      <c r="BL103" s="574"/>
      <c r="BM103" s="574"/>
      <c r="BN103" s="574"/>
      <c r="BO103" s="574"/>
      <c r="BP103" s="574"/>
      <c r="BQ103" s="574"/>
      <c r="BR103" s="574"/>
      <c r="BS103" s="574"/>
      <c r="BT103" s="574"/>
      <c r="BU103" s="574"/>
      <c r="BV103" s="574"/>
    </row>
    <row r="104" spans="1:74" ht="56.25" customHeight="1">
      <c r="A104" s="574"/>
      <c r="B104" s="284"/>
      <c r="C104" s="739" t="str">
        <f t="shared" ref="C104:C135" si="19">IFERROR(VLOOKUP(B104,$AA$7:$AO$249,2,FALSE),"")</f>
        <v/>
      </c>
      <c r="D104" s="739" t="str">
        <f t="shared" ref="D104:D135" si="20">IFERROR(VLOOKUP(B104,$AA$7:$AO$249,14,FALSE),"")</f>
        <v/>
      </c>
      <c r="E104" s="739" t="str">
        <f t="shared" ref="E104:E135" si="21">IFERROR(VLOOKUP(B104,$AA$7:$AO$249,15,FALSE),"")</f>
        <v/>
      </c>
      <c r="F104" s="739" t="str">
        <f t="shared" ref="F104:F135" si="22">IFERROR(VLOOKUP(B104,$AA$7:$AO$249,11,FALSE),"")</f>
        <v/>
      </c>
      <c r="G104" s="740" t="str">
        <f t="shared" ref="G104:G135" ca="1" si="23">IFERROR(VLOOKUP(B104,$AU$7:$AZ$249,6,FALSE),"")</f>
        <v/>
      </c>
      <c r="H104" s="281"/>
      <c r="I104" s="282"/>
      <c r="J104" s="727"/>
      <c r="K104" s="725"/>
      <c r="L104" s="725"/>
      <c r="M104" s="725"/>
      <c r="N104" s="725"/>
      <c r="O104" s="725"/>
      <c r="P104" s="725"/>
      <c r="Q104" s="725"/>
      <c r="R104" s="725"/>
      <c r="S104" s="725"/>
      <c r="T104" s="725"/>
      <c r="U104" s="725"/>
      <c r="V104" s="725"/>
      <c r="W104" s="725"/>
      <c r="X104" s="725"/>
      <c r="Y104" s="721"/>
      <c r="AA104" s="142" t="str">
        <f>IF('USER FORM3'!G112=0,"",IF(ISNUMBER('USER FORM3'!G112), "'"&amp;'USER FORM3'!G112, 'USER FORM3'!G112))</f>
        <v/>
      </c>
      <c r="AB104" s="142" t="str">
        <f>IF('USER FORM3'!H112=0,"",'USER FORM3'!H112)</f>
        <v/>
      </c>
      <c r="AC104" s="142" t="str">
        <f>IF('USER FORM3'!I112=0,"",'USER FORM3'!I112)</f>
        <v/>
      </c>
      <c r="AD104" s="142" t="str">
        <f>IF('USER FORM3'!AK112=0,"",'USER FORM3'!AK112)</f>
        <v/>
      </c>
      <c r="AE104" s="142" t="str">
        <f>IF('USER FORM3'!K112=0,"",'USER FORM3'!K112)</f>
        <v/>
      </c>
      <c r="AF104" s="142" t="str">
        <f>IF('USER FORM3'!L112=0,"",'USER FORM3'!L112)</f>
        <v/>
      </c>
      <c r="AG104" s="142" t="str">
        <f>IF('USER FORM3'!M112=0,"",'USER FORM3'!M112)</f>
        <v/>
      </c>
      <c r="AH104" s="142" t="str">
        <f>IF('USER FORM3'!N112=0,"",'USER FORM3'!N112)</f>
        <v/>
      </c>
      <c r="AI104" s="142" t="str">
        <f>IF('USER FORM3'!O112=0,"",'USER FORM3'!O112)</f>
        <v/>
      </c>
      <c r="AJ104" s="142" t="str">
        <f>IF('USER FORM3'!P112=0,"",'USER FORM3'!P112)</f>
        <v/>
      </c>
      <c r="AK104" s="142" t="str">
        <f>IF('USER FORM3'!Q112=0,"",'USER FORM3'!Q112)</f>
        <v/>
      </c>
      <c r="AL104" s="142" t="str">
        <f>IF('USER FORM3'!C112=0,"",'USER FORM3'!C112)</f>
        <v/>
      </c>
      <c r="AM104" s="142" t="str">
        <f>IF('USER FORM3'!D112=0,"",'USER FORM3'!D112)</f>
        <v/>
      </c>
      <c r="AN104" s="142" t="str">
        <f>IF('USER FORM3'!E112=0,"",'USER FORM3'!E112)</f>
        <v/>
      </c>
      <c r="AO104" s="142" t="str">
        <f>IF('USER FORM3'!F112=0,"",'USER FORM3'!F112)</f>
        <v/>
      </c>
      <c r="AP104" s="227" t="str">
        <f t="shared" si="17"/>
        <v/>
      </c>
      <c r="AQ104" s="227" t="str">
        <f t="array" ref="AQ104">IF(OR(IFERROR(VLOOKUP(AA104,$B$8:$H$227,7,FALSE), "KEEP")="REMOVE",AD104&lt;&gt;"GR (Graded)"), "REMOVE", "KEEP")</f>
        <v>REMOVE</v>
      </c>
      <c r="AR104" s="228" t="str">
        <f t="array" ref="AR104">LOOKUP("zzzzz",CHOOSE({1,2},"",INDEX(AA:AA,SMALL(IF($AA$6:$AA$249&lt;&gt;"",ROW($AA$6:$AA$249)),ROWS($AR$6:AR104)))))</f>
        <v/>
      </c>
      <c r="AS104" s="227" t="str">
        <f t="array" aca="1" ref="AS104" ca="1">IF(SUM('USER FORM5'!$AS$2)&gt;=ROWS($AS$7:AS104), INDEX(COURSE_CODE, MATCH(SMALL(COUNTIF(COURSE_CODE, "&lt;"&amp;COURSE_CODE), ROW(AS104)), COUNTIF(COURSE_CODE, "&lt;"&amp;COURSE_CODE),0)),"")</f>
        <v/>
      </c>
      <c r="AT104" s="227" t="str">
        <f t="array" aca="1" ref="AT104" ca="1">LOOKUP("zzzzz",CHOOSE({1,2},"",INDEX(AS:AS,SMALL(IF($AS$6:$AS$249&lt;&gt;"",ROW($AS$6:$AS$249)),ROWS($AT$6:AT104)))))</f>
        <v/>
      </c>
      <c r="AU104" s="58" t="str">
        <f t="array" aca="1" ref="AU104" ca="1">IFERROR(INDEX($AT$7:$AT$249, MATCH(0, COUNTIF($AU$6:AU103, $AT$7:$AT$249),0)),"")</f>
        <v/>
      </c>
      <c r="AV104" s="227" t="str">
        <f t="array" aca="1" ref="AV104" ca="1">IF(AU104="","",IF(COUNTIF($AA$7:$AA$225,AU104)&gt;1, "REPEATED", ""))</f>
        <v/>
      </c>
      <c r="AW104" s="227" t="str">
        <f t="array" aca="1" ref="AW104" ca="1">IF(AU104="","",IF(IFERROR(SUMPRODUCT(($AA$7:$AA$225=AU104)*($AM$7:$AM$225=$AT$2)),0)&gt;0, "BASIS OF ADMISSIONS", ""))</f>
        <v/>
      </c>
      <c r="AX104" s="227" t="str">
        <f t="array" aca="1" ref="AX104" ca="1">IF(AU104="","", IF(IFERROR(SUMPRODUCT(($AA$226:$AO$249=AU104)*($AM$226:$AM$249=$AX$6)),0)&gt;0,"PRE-REQUISITE",""))</f>
        <v/>
      </c>
      <c r="AY104" s="227" t="str">
        <f t="array" aca="1" ref="AY104" ca="1">IF(AU104="","", IF(IFERROR(SUMPRODUCT(($AA$226:$AO$249=AU104)*($AM$226:$AM$249=$AY$6)),0)&gt;0,"RECOMMENDED",""))</f>
        <v/>
      </c>
      <c r="AZ104" s="142" t="str">
        <f t="shared" ca="1" si="18"/>
        <v/>
      </c>
      <c r="BD104" s="19">
        <v>1</v>
      </c>
      <c r="BE104" s="574"/>
      <c r="BF104" s="574"/>
      <c r="BG104" s="574"/>
      <c r="BH104" s="574"/>
      <c r="BI104" s="574"/>
      <c r="BJ104" s="574"/>
      <c r="BK104" s="574"/>
      <c r="BL104" s="574"/>
      <c r="BM104" s="574"/>
      <c r="BN104" s="574"/>
      <c r="BO104" s="574"/>
      <c r="BP104" s="574"/>
      <c r="BQ104" s="574"/>
      <c r="BR104" s="574"/>
      <c r="BS104" s="574"/>
      <c r="BT104" s="574"/>
      <c r="BU104" s="574"/>
      <c r="BV104" s="574"/>
    </row>
    <row r="105" spans="1:74" ht="56.25" customHeight="1">
      <c r="A105" s="574"/>
      <c r="B105" s="284"/>
      <c r="C105" s="739" t="str">
        <f t="shared" si="19"/>
        <v/>
      </c>
      <c r="D105" s="739" t="str">
        <f t="shared" si="20"/>
        <v/>
      </c>
      <c r="E105" s="739" t="str">
        <f t="shared" si="21"/>
        <v/>
      </c>
      <c r="F105" s="739" t="str">
        <f t="shared" si="22"/>
        <v/>
      </c>
      <c r="G105" s="740" t="str">
        <f t="shared" ca="1" si="23"/>
        <v/>
      </c>
      <c r="H105" s="281"/>
      <c r="I105" s="282"/>
      <c r="J105" s="727"/>
      <c r="K105" s="725"/>
      <c r="L105" s="725"/>
      <c r="M105" s="725"/>
      <c r="N105" s="725"/>
      <c r="O105" s="725"/>
      <c r="P105" s="725"/>
      <c r="Q105" s="725"/>
      <c r="R105" s="725"/>
      <c r="S105" s="725"/>
      <c r="T105" s="725"/>
      <c r="U105" s="725"/>
      <c r="V105" s="725"/>
      <c r="W105" s="725"/>
      <c r="X105" s="725"/>
      <c r="Y105" s="721"/>
      <c r="AA105" s="142" t="str">
        <f>IF('USER FORM3'!G113=0,"",IF(ISNUMBER('USER FORM3'!G113), "'"&amp;'USER FORM3'!G113, 'USER FORM3'!G113))</f>
        <v/>
      </c>
      <c r="AB105" s="142" t="str">
        <f>IF('USER FORM3'!H113=0,"",'USER FORM3'!H113)</f>
        <v/>
      </c>
      <c r="AC105" s="142" t="str">
        <f>IF('USER FORM3'!I113=0,"",'USER FORM3'!I113)</f>
        <v/>
      </c>
      <c r="AD105" s="142" t="str">
        <f>IF('USER FORM3'!AK113=0,"",'USER FORM3'!AK113)</f>
        <v/>
      </c>
      <c r="AE105" s="142" t="str">
        <f>IF('USER FORM3'!K113=0,"",'USER FORM3'!K113)</f>
        <v/>
      </c>
      <c r="AF105" s="142" t="str">
        <f>IF('USER FORM3'!L113=0,"",'USER FORM3'!L113)</f>
        <v/>
      </c>
      <c r="AG105" s="142" t="str">
        <f>IF('USER FORM3'!M113=0,"",'USER FORM3'!M113)</f>
        <v/>
      </c>
      <c r="AH105" s="142" t="str">
        <f>IF('USER FORM3'!N113=0,"",'USER FORM3'!N113)</f>
        <v/>
      </c>
      <c r="AI105" s="142" t="str">
        <f>IF('USER FORM3'!O113=0,"",'USER FORM3'!O113)</f>
        <v/>
      </c>
      <c r="AJ105" s="142" t="str">
        <f>IF('USER FORM3'!P113=0,"",'USER FORM3'!P113)</f>
        <v/>
      </c>
      <c r="AK105" s="142" t="str">
        <f>IF('USER FORM3'!Q113=0,"",'USER FORM3'!Q113)</f>
        <v/>
      </c>
      <c r="AL105" s="142" t="str">
        <f>IF('USER FORM3'!C113=0,"",'USER FORM3'!C113)</f>
        <v/>
      </c>
      <c r="AM105" s="142" t="str">
        <f>IF('USER FORM3'!D113=0,"",'USER FORM3'!D113)</f>
        <v/>
      </c>
      <c r="AN105" s="142" t="str">
        <f>IF('USER FORM3'!E113=0,"",'USER FORM3'!E113)</f>
        <v/>
      </c>
      <c r="AO105" s="142" t="str">
        <f>IF('USER FORM3'!F113=0,"",'USER FORM3'!F113)</f>
        <v/>
      </c>
      <c r="AP105" s="227" t="str">
        <f t="shared" si="17"/>
        <v/>
      </c>
      <c r="AQ105" s="227" t="str">
        <f t="array" ref="AQ105">IF(OR(IFERROR(VLOOKUP(AA105,$B$8:$H$227,7,FALSE), "KEEP")="REMOVE",AD105&lt;&gt;"GR (Graded)"), "REMOVE", "KEEP")</f>
        <v>REMOVE</v>
      </c>
      <c r="AR105" s="228" t="str">
        <f t="array" ref="AR105">LOOKUP("zzzzz",CHOOSE({1,2},"",INDEX(AA:AA,SMALL(IF($AA$6:$AA$249&lt;&gt;"",ROW($AA$6:$AA$249)),ROWS($AR$6:AR105)))))</f>
        <v/>
      </c>
      <c r="AS105" s="227" t="str">
        <f t="array" aca="1" ref="AS105" ca="1">IF(SUM('USER FORM5'!$AS$2)&gt;=ROWS($AS$7:AS105), INDEX(COURSE_CODE, MATCH(SMALL(COUNTIF(COURSE_CODE, "&lt;"&amp;COURSE_CODE), ROW(AS105)), COUNTIF(COURSE_CODE, "&lt;"&amp;COURSE_CODE),0)),"")</f>
        <v/>
      </c>
      <c r="AT105" s="227" t="str">
        <f t="array" aca="1" ref="AT105" ca="1">LOOKUP("zzzzz",CHOOSE({1,2},"",INDEX(AS:AS,SMALL(IF($AS$6:$AS$249&lt;&gt;"",ROW($AS$6:$AS$249)),ROWS($AT$6:AT105)))))</f>
        <v/>
      </c>
      <c r="AU105" s="58" t="str">
        <f t="array" aca="1" ref="AU105" ca="1">IFERROR(INDEX($AT$7:$AT$249, MATCH(0, COUNTIF($AU$6:AU104, $AT$7:$AT$249),0)),"")</f>
        <v/>
      </c>
      <c r="AV105" s="227" t="str">
        <f t="array" aca="1" ref="AV105" ca="1">IF(AU105="","",IF(COUNTIF($AA$7:$AA$225,AU105)&gt;1, "REPEATED", ""))</f>
        <v/>
      </c>
      <c r="AW105" s="227" t="str">
        <f t="array" aca="1" ref="AW105" ca="1">IF(AU105="","",IF(IFERROR(SUMPRODUCT(($AA$7:$AA$225=AU105)*($AM$7:$AM$225=$AT$2)),0)&gt;0, "BASIS OF ADMISSIONS", ""))</f>
        <v/>
      </c>
      <c r="AX105" s="227" t="str">
        <f t="array" aca="1" ref="AX105" ca="1">IF(AU105="","", IF(IFERROR(SUMPRODUCT(($AA$226:$AO$249=AU105)*($AM$226:$AM$249=$AX$6)),0)&gt;0,"PRE-REQUISITE",""))</f>
        <v/>
      </c>
      <c r="AY105" s="227" t="str">
        <f t="array" aca="1" ref="AY105" ca="1">IF(AU105="","", IF(IFERROR(SUMPRODUCT(($AA$226:$AO$249=AU105)*($AM$226:$AM$249=$AY$6)),0)&gt;0,"RECOMMENDED",""))</f>
        <v/>
      </c>
      <c r="AZ105" s="142" t="str">
        <f t="shared" ca="1" si="18"/>
        <v/>
      </c>
      <c r="BD105" s="19">
        <v>1</v>
      </c>
      <c r="BE105" s="574"/>
      <c r="BF105" s="574"/>
      <c r="BG105" s="574"/>
      <c r="BH105" s="574"/>
      <c r="BI105" s="574"/>
      <c r="BJ105" s="574"/>
      <c r="BK105" s="574"/>
      <c r="BL105" s="574"/>
      <c r="BM105" s="574"/>
      <c r="BN105" s="574"/>
      <c r="BO105" s="574"/>
      <c r="BP105" s="574"/>
      <c r="BQ105" s="574"/>
      <c r="BR105" s="574"/>
      <c r="BS105" s="574"/>
      <c r="BT105" s="574"/>
      <c r="BU105" s="574"/>
      <c r="BV105" s="574"/>
    </row>
    <row r="106" spans="1:74" ht="56.25" customHeight="1">
      <c r="A106" s="574"/>
      <c r="B106" s="284"/>
      <c r="C106" s="739" t="str">
        <f t="shared" si="19"/>
        <v/>
      </c>
      <c r="D106" s="739" t="str">
        <f t="shared" si="20"/>
        <v/>
      </c>
      <c r="E106" s="739" t="str">
        <f t="shared" si="21"/>
        <v/>
      </c>
      <c r="F106" s="739" t="str">
        <f t="shared" si="22"/>
        <v/>
      </c>
      <c r="G106" s="740" t="str">
        <f t="shared" ca="1" si="23"/>
        <v/>
      </c>
      <c r="H106" s="281"/>
      <c r="I106" s="282"/>
      <c r="J106" s="727"/>
      <c r="K106" s="725"/>
      <c r="L106" s="725"/>
      <c r="M106" s="725"/>
      <c r="N106" s="725"/>
      <c r="O106" s="725"/>
      <c r="P106" s="725"/>
      <c r="Q106" s="725"/>
      <c r="R106" s="725"/>
      <c r="S106" s="725"/>
      <c r="T106" s="725"/>
      <c r="U106" s="725"/>
      <c r="V106" s="725"/>
      <c r="W106" s="725"/>
      <c r="X106" s="725"/>
      <c r="Y106" s="721"/>
      <c r="AA106" s="142" t="str">
        <f>IF('USER FORM3'!G114=0,"",IF(ISNUMBER('USER FORM3'!G114), "'"&amp;'USER FORM3'!G114, 'USER FORM3'!G114))</f>
        <v/>
      </c>
      <c r="AB106" s="142" t="str">
        <f>IF('USER FORM3'!H114=0,"",'USER FORM3'!H114)</f>
        <v/>
      </c>
      <c r="AC106" s="142" t="str">
        <f>IF('USER FORM3'!I114=0,"",'USER FORM3'!I114)</f>
        <v/>
      </c>
      <c r="AD106" s="142" t="str">
        <f>IF('USER FORM3'!AK114=0,"",'USER FORM3'!AK114)</f>
        <v/>
      </c>
      <c r="AE106" s="142" t="str">
        <f>IF('USER FORM3'!K114=0,"",'USER FORM3'!K114)</f>
        <v/>
      </c>
      <c r="AF106" s="142" t="str">
        <f>IF('USER FORM3'!L114=0,"",'USER FORM3'!L114)</f>
        <v/>
      </c>
      <c r="AG106" s="142" t="str">
        <f>IF('USER FORM3'!M114=0,"",'USER FORM3'!M114)</f>
        <v/>
      </c>
      <c r="AH106" s="142" t="str">
        <f>IF('USER FORM3'!N114=0,"",'USER FORM3'!N114)</f>
        <v/>
      </c>
      <c r="AI106" s="142" t="str">
        <f>IF('USER FORM3'!O114=0,"",'USER FORM3'!O114)</f>
        <v/>
      </c>
      <c r="AJ106" s="142" t="str">
        <f>IF('USER FORM3'!P114=0,"",'USER FORM3'!P114)</f>
        <v/>
      </c>
      <c r="AK106" s="142" t="str">
        <f>IF('USER FORM3'!Q114=0,"",'USER FORM3'!Q114)</f>
        <v/>
      </c>
      <c r="AL106" s="142" t="str">
        <f>IF('USER FORM3'!C114=0,"",'USER FORM3'!C114)</f>
        <v/>
      </c>
      <c r="AM106" s="142" t="str">
        <f>IF('USER FORM3'!D114=0,"",'USER FORM3'!D114)</f>
        <v/>
      </c>
      <c r="AN106" s="142" t="str">
        <f>IF('USER FORM3'!E114=0,"",'USER FORM3'!E114)</f>
        <v/>
      </c>
      <c r="AO106" s="142" t="str">
        <f>IF('USER FORM3'!F114=0,"",'USER FORM3'!F114)</f>
        <v/>
      </c>
      <c r="AP106" s="227" t="str">
        <f t="shared" si="17"/>
        <v/>
      </c>
      <c r="AQ106" s="227" t="str">
        <f t="array" ref="AQ106">IF(OR(IFERROR(VLOOKUP(AA106,$B$8:$H$227,7,FALSE), "KEEP")="REMOVE",AD106&lt;&gt;"GR (Graded)"), "REMOVE", "KEEP")</f>
        <v>REMOVE</v>
      </c>
      <c r="AR106" s="228" t="str">
        <f t="array" ref="AR106">LOOKUP("zzzzz",CHOOSE({1,2},"",INDEX(AA:AA,SMALL(IF($AA$6:$AA$249&lt;&gt;"",ROW($AA$6:$AA$249)),ROWS($AR$6:AR106)))))</f>
        <v/>
      </c>
      <c r="AS106" s="227" t="str">
        <f t="array" aca="1" ref="AS106" ca="1">IF(SUM('USER FORM5'!$AS$2)&gt;=ROWS($AS$7:AS106), INDEX(COURSE_CODE, MATCH(SMALL(COUNTIF(COURSE_CODE, "&lt;"&amp;COURSE_CODE), ROW(AS106)), COUNTIF(COURSE_CODE, "&lt;"&amp;COURSE_CODE),0)),"")</f>
        <v/>
      </c>
      <c r="AT106" s="227" t="str">
        <f t="array" aca="1" ref="AT106" ca="1">LOOKUP("zzzzz",CHOOSE({1,2},"",INDEX(AS:AS,SMALL(IF($AS$6:$AS$249&lt;&gt;"",ROW($AS$6:$AS$249)),ROWS($AT$6:AT106)))))</f>
        <v/>
      </c>
      <c r="AU106" s="58" t="str">
        <f t="array" aca="1" ref="AU106" ca="1">IFERROR(INDEX($AT$7:$AT$249, MATCH(0, COUNTIF($AU$6:AU105, $AT$7:$AT$249),0)),"")</f>
        <v/>
      </c>
      <c r="AV106" s="227" t="str">
        <f t="array" aca="1" ref="AV106" ca="1">IF(AU106="","",IF(COUNTIF($AA$7:$AA$225,AU106)&gt;1, "REPEATED", ""))</f>
        <v/>
      </c>
      <c r="AW106" s="227" t="str">
        <f t="array" aca="1" ref="AW106" ca="1">IF(AU106="","",IF(IFERROR(SUMPRODUCT(($AA$7:$AA$225=AU106)*($AM$7:$AM$225=$AT$2)),0)&gt;0, "BASIS OF ADMISSIONS", ""))</f>
        <v/>
      </c>
      <c r="AX106" s="227" t="str">
        <f t="array" aca="1" ref="AX106" ca="1">IF(AU106="","", IF(IFERROR(SUMPRODUCT(($AA$226:$AO$249=AU106)*($AM$226:$AM$249=$AX$6)),0)&gt;0,"PRE-REQUISITE",""))</f>
        <v/>
      </c>
      <c r="AY106" s="227" t="str">
        <f t="array" aca="1" ref="AY106" ca="1">IF(AU106="","", IF(IFERROR(SUMPRODUCT(($AA$226:$AO$249=AU106)*($AM$226:$AM$249=$AY$6)),0)&gt;0,"RECOMMENDED",""))</f>
        <v/>
      </c>
      <c r="AZ106" s="142" t="str">
        <f t="shared" ca="1" si="18"/>
        <v/>
      </c>
      <c r="BD106" s="19">
        <v>1</v>
      </c>
      <c r="BE106" s="574"/>
      <c r="BF106" s="574"/>
      <c r="BG106" s="574"/>
      <c r="BH106" s="574"/>
      <c r="BI106" s="574"/>
      <c r="BJ106" s="574"/>
      <c r="BK106" s="574"/>
      <c r="BL106" s="574"/>
      <c r="BM106" s="574"/>
      <c r="BN106" s="574"/>
      <c r="BO106" s="574"/>
      <c r="BP106" s="574"/>
      <c r="BQ106" s="574"/>
      <c r="BR106" s="574"/>
      <c r="BS106" s="574"/>
      <c r="BT106" s="574"/>
      <c r="BU106" s="574"/>
      <c r="BV106" s="574"/>
    </row>
    <row r="107" spans="1:74" ht="56.25" customHeight="1">
      <c r="A107" s="574"/>
      <c r="B107" s="284"/>
      <c r="C107" s="739" t="str">
        <f t="shared" si="19"/>
        <v/>
      </c>
      <c r="D107" s="739" t="str">
        <f t="shared" si="20"/>
        <v/>
      </c>
      <c r="E107" s="739" t="str">
        <f t="shared" si="21"/>
        <v/>
      </c>
      <c r="F107" s="739" t="str">
        <f t="shared" si="22"/>
        <v/>
      </c>
      <c r="G107" s="740" t="str">
        <f t="shared" ca="1" si="23"/>
        <v/>
      </c>
      <c r="H107" s="281"/>
      <c r="I107" s="282"/>
      <c r="J107" s="727"/>
      <c r="K107" s="725"/>
      <c r="L107" s="725"/>
      <c r="M107" s="725"/>
      <c r="N107" s="725"/>
      <c r="O107" s="725"/>
      <c r="P107" s="725"/>
      <c r="Q107" s="725"/>
      <c r="R107" s="725"/>
      <c r="S107" s="725"/>
      <c r="T107" s="725"/>
      <c r="U107" s="725"/>
      <c r="V107" s="725"/>
      <c r="W107" s="725"/>
      <c r="X107" s="725"/>
      <c r="Y107" s="721"/>
      <c r="AA107" s="142" t="str">
        <f>IF('USER FORM3'!G115=0,"",IF(ISNUMBER('USER FORM3'!G115), "'"&amp;'USER FORM3'!G115, 'USER FORM3'!G115))</f>
        <v/>
      </c>
      <c r="AB107" s="142" t="str">
        <f>IF('USER FORM3'!H115=0,"",'USER FORM3'!H115)</f>
        <v/>
      </c>
      <c r="AC107" s="142" t="str">
        <f>IF('USER FORM3'!I115=0,"",'USER FORM3'!I115)</f>
        <v/>
      </c>
      <c r="AD107" s="142" t="str">
        <f>IF('USER FORM3'!AK115=0,"",'USER FORM3'!AK115)</f>
        <v/>
      </c>
      <c r="AE107" s="142" t="str">
        <f>IF('USER FORM3'!K115=0,"",'USER FORM3'!K115)</f>
        <v/>
      </c>
      <c r="AF107" s="142" t="str">
        <f>IF('USER FORM3'!L115=0,"",'USER FORM3'!L115)</f>
        <v/>
      </c>
      <c r="AG107" s="142" t="str">
        <f>IF('USER FORM3'!M115=0,"",'USER FORM3'!M115)</f>
        <v/>
      </c>
      <c r="AH107" s="142" t="str">
        <f>IF('USER FORM3'!N115=0,"",'USER FORM3'!N115)</f>
        <v/>
      </c>
      <c r="AI107" s="142" t="str">
        <f>IF('USER FORM3'!O115=0,"",'USER FORM3'!O115)</f>
        <v/>
      </c>
      <c r="AJ107" s="142" t="str">
        <f>IF('USER FORM3'!P115=0,"",'USER FORM3'!P115)</f>
        <v/>
      </c>
      <c r="AK107" s="142" t="str">
        <f>IF('USER FORM3'!Q115=0,"",'USER FORM3'!Q115)</f>
        <v/>
      </c>
      <c r="AL107" s="142" t="str">
        <f>IF('USER FORM3'!C115=0,"",'USER FORM3'!C115)</f>
        <v/>
      </c>
      <c r="AM107" s="142" t="str">
        <f>IF('USER FORM3'!D115=0,"",'USER FORM3'!D115)</f>
        <v/>
      </c>
      <c r="AN107" s="142" t="str">
        <f>IF('USER FORM3'!E115=0,"",'USER FORM3'!E115)</f>
        <v/>
      </c>
      <c r="AO107" s="142" t="str">
        <f>IF('USER FORM3'!F115=0,"",'USER FORM3'!F115)</f>
        <v/>
      </c>
      <c r="AP107" s="227" t="str">
        <f t="shared" si="17"/>
        <v/>
      </c>
      <c r="AQ107" s="227" t="str">
        <f t="array" ref="AQ107">IF(OR(IFERROR(VLOOKUP(AA107,$B$8:$H$227,7,FALSE), "KEEP")="REMOVE",AD107&lt;&gt;"GR (Graded)"), "REMOVE", "KEEP")</f>
        <v>REMOVE</v>
      </c>
      <c r="AR107" s="228" t="str">
        <f t="array" ref="AR107">LOOKUP("zzzzz",CHOOSE({1,2},"",INDEX(AA:AA,SMALL(IF($AA$6:$AA$249&lt;&gt;"",ROW($AA$6:$AA$249)),ROWS($AR$6:AR107)))))</f>
        <v/>
      </c>
      <c r="AS107" s="227" t="str">
        <f t="array" aca="1" ref="AS107" ca="1">IF(SUM('USER FORM5'!$AS$2)&gt;=ROWS($AS$7:AS107), INDEX(COURSE_CODE, MATCH(SMALL(COUNTIF(COURSE_CODE, "&lt;"&amp;COURSE_CODE), ROW(AS107)), COUNTIF(COURSE_CODE, "&lt;"&amp;COURSE_CODE),0)),"")</f>
        <v/>
      </c>
      <c r="AT107" s="227" t="str">
        <f t="array" aca="1" ref="AT107" ca="1">LOOKUP("zzzzz",CHOOSE({1,2},"",INDEX(AS:AS,SMALL(IF($AS$6:$AS$249&lt;&gt;"",ROW($AS$6:$AS$249)),ROWS($AT$6:AT107)))))</f>
        <v/>
      </c>
      <c r="AU107" s="58" t="str">
        <f t="array" aca="1" ref="AU107" ca="1">IFERROR(INDEX($AT$7:$AT$249, MATCH(0, COUNTIF($AU$6:AU106, $AT$7:$AT$249),0)),"")</f>
        <v/>
      </c>
      <c r="AV107" s="227" t="str">
        <f t="array" aca="1" ref="AV107" ca="1">IF(AU107="","",IF(COUNTIF($AA$7:$AA$225,AU107)&gt;1, "REPEATED", ""))</f>
        <v/>
      </c>
      <c r="AW107" s="227" t="str">
        <f t="array" aca="1" ref="AW107" ca="1">IF(AU107="","",IF(IFERROR(SUMPRODUCT(($AA$7:$AA$225=AU107)*($AM$7:$AM$225=$AT$2)),0)&gt;0, "BASIS OF ADMISSIONS", ""))</f>
        <v/>
      </c>
      <c r="AX107" s="227" t="str">
        <f t="array" aca="1" ref="AX107" ca="1">IF(AU107="","", IF(IFERROR(SUMPRODUCT(($AA$226:$AO$249=AU107)*($AM$226:$AM$249=$AX$6)),0)&gt;0,"PRE-REQUISITE",""))</f>
        <v/>
      </c>
      <c r="AY107" s="227" t="str">
        <f t="array" aca="1" ref="AY107" ca="1">IF(AU107="","", IF(IFERROR(SUMPRODUCT(($AA$226:$AO$249=AU107)*($AM$226:$AM$249=$AY$6)),0)&gt;0,"RECOMMENDED",""))</f>
        <v/>
      </c>
      <c r="AZ107" s="142" t="str">
        <f t="shared" ca="1" si="18"/>
        <v/>
      </c>
      <c r="BD107" s="19">
        <v>1</v>
      </c>
      <c r="BE107" s="574"/>
      <c r="BF107" s="574"/>
      <c r="BG107" s="574"/>
      <c r="BH107" s="574"/>
      <c r="BI107" s="574"/>
      <c r="BJ107" s="574"/>
      <c r="BK107" s="574"/>
      <c r="BL107" s="574"/>
      <c r="BM107" s="574"/>
      <c r="BN107" s="574"/>
      <c r="BO107" s="574"/>
      <c r="BP107" s="574"/>
      <c r="BQ107" s="574"/>
      <c r="BR107" s="574"/>
      <c r="BS107" s="574"/>
      <c r="BT107" s="574"/>
      <c r="BU107" s="574"/>
      <c r="BV107" s="574"/>
    </row>
    <row r="108" spans="1:74" ht="56.25" customHeight="1">
      <c r="A108" s="574"/>
      <c r="B108" s="284"/>
      <c r="C108" s="739" t="str">
        <f t="shared" si="19"/>
        <v/>
      </c>
      <c r="D108" s="739" t="str">
        <f t="shared" si="20"/>
        <v/>
      </c>
      <c r="E108" s="739" t="str">
        <f t="shared" si="21"/>
        <v/>
      </c>
      <c r="F108" s="739" t="str">
        <f t="shared" si="22"/>
        <v/>
      </c>
      <c r="G108" s="740" t="str">
        <f t="shared" ca="1" si="23"/>
        <v/>
      </c>
      <c r="H108" s="281"/>
      <c r="I108" s="282"/>
      <c r="J108" s="727"/>
      <c r="K108" s="725"/>
      <c r="L108" s="725"/>
      <c r="M108" s="725"/>
      <c r="N108" s="725"/>
      <c r="O108" s="725"/>
      <c r="P108" s="725"/>
      <c r="Q108" s="725"/>
      <c r="R108" s="725"/>
      <c r="S108" s="725"/>
      <c r="T108" s="725"/>
      <c r="U108" s="725"/>
      <c r="V108" s="725"/>
      <c r="W108" s="725"/>
      <c r="X108" s="725"/>
      <c r="Y108" s="721"/>
      <c r="AA108" s="142" t="str">
        <f>IF('USER FORM3'!G116=0,"",IF(ISNUMBER('USER FORM3'!G116), "'"&amp;'USER FORM3'!G116, 'USER FORM3'!G116))</f>
        <v/>
      </c>
      <c r="AB108" s="142" t="str">
        <f>IF('USER FORM3'!H116=0,"",'USER FORM3'!H116)</f>
        <v/>
      </c>
      <c r="AC108" s="142" t="str">
        <f>IF('USER FORM3'!I116=0,"",'USER FORM3'!I116)</f>
        <v/>
      </c>
      <c r="AD108" s="142" t="str">
        <f>IF('USER FORM3'!AK116=0,"",'USER FORM3'!AK116)</f>
        <v/>
      </c>
      <c r="AE108" s="142" t="str">
        <f>IF('USER FORM3'!K116=0,"",'USER FORM3'!K116)</f>
        <v/>
      </c>
      <c r="AF108" s="142" t="str">
        <f>IF('USER FORM3'!L116=0,"",'USER FORM3'!L116)</f>
        <v/>
      </c>
      <c r="AG108" s="142" t="str">
        <f>IF('USER FORM3'!M116=0,"",'USER FORM3'!M116)</f>
        <v/>
      </c>
      <c r="AH108" s="142" t="str">
        <f>IF('USER FORM3'!N116=0,"",'USER FORM3'!N116)</f>
        <v/>
      </c>
      <c r="AI108" s="142" t="str">
        <f>IF('USER FORM3'!O116=0,"",'USER FORM3'!O116)</f>
        <v/>
      </c>
      <c r="AJ108" s="142" t="str">
        <f>IF('USER FORM3'!P116=0,"",'USER FORM3'!P116)</f>
        <v/>
      </c>
      <c r="AK108" s="142" t="str">
        <f>IF('USER FORM3'!Q116=0,"",'USER FORM3'!Q116)</f>
        <v/>
      </c>
      <c r="AL108" s="142" t="str">
        <f>IF('USER FORM3'!C116=0,"",'USER FORM3'!C116)</f>
        <v/>
      </c>
      <c r="AM108" s="142" t="str">
        <f>IF('USER FORM3'!D116=0,"",'USER FORM3'!D116)</f>
        <v/>
      </c>
      <c r="AN108" s="142" t="str">
        <f>IF('USER FORM3'!E116=0,"",'USER FORM3'!E116)</f>
        <v/>
      </c>
      <c r="AO108" s="142" t="str">
        <f>IF('USER FORM3'!F116=0,"",'USER FORM3'!F116)</f>
        <v/>
      </c>
      <c r="AP108" s="227" t="str">
        <f t="shared" si="17"/>
        <v/>
      </c>
      <c r="AQ108" s="227" t="str">
        <f t="array" ref="AQ108">IF(OR(IFERROR(VLOOKUP(AA108,$B$8:$H$227,7,FALSE), "KEEP")="REMOVE",AD108&lt;&gt;"GR (Graded)"), "REMOVE", "KEEP")</f>
        <v>REMOVE</v>
      </c>
      <c r="AR108" s="228" t="str">
        <f t="array" ref="AR108">LOOKUP("zzzzz",CHOOSE({1,2},"",INDEX(AA:AA,SMALL(IF($AA$6:$AA$249&lt;&gt;"",ROW($AA$6:$AA$249)),ROWS($AR$6:AR108)))))</f>
        <v/>
      </c>
      <c r="AS108" s="227" t="str">
        <f t="array" aca="1" ref="AS108" ca="1">IF(SUM('USER FORM5'!$AS$2)&gt;=ROWS($AS$7:AS108), INDEX(COURSE_CODE, MATCH(SMALL(COUNTIF(COURSE_CODE, "&lt;"&amp;COURSE_CODE), ROW(AS108)), COUNTIF(COURSE_CODE, "&lt;"&amp;COURSE_CODE),0)),"")</f>
        <v/>
      </c>
      <c r="AT108" s="227" t="str">
        <f t="array" aca="1" ref="AT108" ca="1">LOOKUP("zzzzz",CHOOSE({1,2},"",INDEX(AS:AS,SMALL(IF($AS$6:$AS$249&lt;&gt;"",ROW($AS$6:$AS$249)),ROWS($AT$6:AT108)))))</f>
        <v/>
      </c>
      <c r="AU108" s="58" t="str">
        <f t="array" aca="1" ref="AU108" ca="1">IFERROR(INDEX($AT$7:$AT$249, MATCH(0, COUNTIF($AU$6:AU107, $AT$7:$AT$249),0)),"")</f>
        <v/>
      </c>
      <c r="AV108" s="227" t="str">
        <f t="array" aca="1" ref="AV108" ca="1">IF(AU108="","",IF(COUNTIF($AA$7:$AA$225,AU108)&gt;1, "REPEATED", ""))</f>
        <v/>
      </c>
      <c r="AW108" s="227" t="str">
        <f t="array" aca="1" ref="AW108" ca="1">IF(AU108="","",IF(IFERROR(SUMPRODUCT(($AA$7:$AA$225=AU108)*($AM$7:$AM$225=$AT$2)),0)&gt;0, "BASIS OF ADMISSIONS", ""))</f>
        <v/>
      </c>
      <c r="AX108" s="227" t="str">
        <f t="array" aca="1" ref="AX108" ca="1">IF(AU108="","", IF(IFERROR(SUMPRODUCT(($AA$226:$AO$249=AU108)*($AM$226:$AM$249=$AX$6)),0)&gt;0,"PRE-REQUISITE",""))</f>
        <v/>
      </c>
      <c r="AY108" s="227" t="str">
        <f t="array" aca="1" ref="AY108" ca="1">IF(AU108="","", IF(IFERROR(SUMPRODUCT(($AA$226:$AO$249=AU108)*($AM$226:$AM$249=$AY$6)),0)&gt;0,"RECOMMENDED",""))</f>
        <v/>
      </c>
      <c r="AZ108" s="142" t="str">
        <f t="shared" ca="1" si="18"/>
        <v/>
      </c>
      <c r="BD108" s="19">
        <v>1</v>
      </c>
      <c r="BE108" s="574"/>
      <c r="BF108" s="574"/>
      <c r="BG108" s="574"/>
      <c r="BH108" s="574"/>
      <c r="BI108" s="574"/>
      <c r="BJ108" s="574"/>
      <c r="BK108" s="574"/>
      <c r="BL108" s="574"/>
      <c r="BM108" s="574"/>
      <c r="BN108" s="574"/>
      <c r="BO108" s="574"/>
      <c r="BP108" s="574"/>
      <c r="BQ108" s="574"/>
      <c r="BR108" s="574"/>
      <c r="BS108" s="574"/>
      <c r="BT108" s="574"/>
      <c r="BU108" s="574"/>
      <c r="BV108" s="574"/>
    </row>
    <row r="109" spans="1:74" ht="56.25" customHeight="1">
      <c r="A109" s="574"/>
      <c r="B109" s="284"/>
      <c r="C109" s="739" t="str">
        <f t="shared" si="19"/>
        <v/>
      </c>
      <c r="D109" s="739" t="str">
        <f t="shared" si="20"/>
        <v/>
      </c>
      <c r="E109" s="739" t="str">
        <f t="shared" si="21"/>
        <v/>
      </c>
      <c r="F109" s="739" t="str">
        <f t="shared" si="22"/>
        <v/>
      </c>
      <c r="G109" s="740" t="str">
        <f t="shared" ca="1" si="23"/>
        <v/>
      </c>
      <c r="H109" s="281"/>
      <c r="I109" s="282"/>
      <c r="J109" s="727"/>
      <c r="K109" s="725"/>
      <c r="L109" s="725"/>
      <c r="M109" s="725"/>
      <c r="N109" s="725"/>
      <c r="O109" s="725"/>
      <c r="P109" s="725"/>
      <c r="Q109" s="725"/>
      <c r="R109" s="725"/>
      <c r="S109" s="725"/>
      <c r="T109" s="725"/>
      <c r="U109" s="725"/>
      <c r="V109" s="725"/>
      <c r="W109" s="725"/>
      <c r="X109" s="725"/>
      <c r="Y109" s="721"/>
      <c r="AA109" s="142" t="str">
        <f>IF('USER FORM3'!G117=0,"",IF(ISNUMBER('USER FORM3'!G117), "'"&amp;'USER FORM3'!G117, 'USER FORM3'!G117))</f>
        <v/>
      </c>
      <c r="AB109" s="142" t="str">
        <f>IF('USER FORM3'!H117=0,"",'USER FORM3'!H117)</f>
        <v/>
      </c>
      <c r="AC109" s="142" t="str">
        <f>IF('USER FORM3'!I117=0,"",'USER FORM3'!I117)</f>
        <v/>
      </c>
      <c r="AD109" s="142" t="str">
        <f>IF('USER FORM3'!AK117=0,"",'USER FORM3'!AK117)</f>
        <v/>
      </c>
      <c r="AE109" s="142" t="str">
        <f>IF('USER FORM3'!K117=0,"",'USER FORM3'!K117)</f>
        <v/>
      </c>
      <c r="AF109" s="142" t="str">
        <f>IF('USER FORM3'!L117=0,"",'USER FORM3'!L117)</f>
        <v/>
      </c>
      <c r="AG109" s="142" t="str">
        <f>IF('USER FORM3'!M117=0,"",'USER FORM3'!M117)</f>
        <v/>
      </c>
      <c r="AH109" s="142" t="str">
        <f>IF('USER FORM3'!N117=0,"",'USER FORM3'!N117)</f>
        <v/>
      </c>
      <c r="AI109" s="142" t="str">
        <f>IF('USER FORM3'!O117=0,"",'USER FORM3'!O117)</f>
        <v/>
      </c>
      <c r="AJ109" s="142" t="str">
        <f>IF('USER FORM3'!P117=0,"",'USER FORM3'!P117)</f>
        <v/>
      </c>
      <c r="AK109" s="142" t="str">
        <f>IF('USER FORM3'!Q117=0,"",'USER FORM3'!Q117)</f>
        <v/>
      </c>
      <c r="AL109" s="142" t="str">
        <f>IF('USER FORM3'!C117=0,"",'USER FORM3'!C117)</f>
        <v/>
      </c>
      <c r="AM109" s="142" t="str">
        <f>IF('USER FORM3'!D117=0,"",'USER FORM3'!D117)</f>
        <v/>
      </c>
      <c r="AN109" s="142" t="str">
        <f>IF('USER FORM3'!E117=0,"",'USER FORM3'!E117)</f>
        <v/>
      </c>
      <c r="AO109" s="142" t="str">
        <f>IF('USER FORM3'!F117=0,"",'USER FORM3'!F117)</f>
        <v/>
      </c>
      <c r="AP109" s="227" t="str">
        <f t="shared" si="17"/>
        <v/>
      </c>
      <c r="AQ109" s="227" t="str">
        <f t="array" ref="AQ109">IF(OR(IFERROR(VLOOKUP(AA109,$B$8:$H$227,7,FALSE), "KEEP")="REMOVE",AD109&lt;&gt;"GR (Graded)"), "REMOVE", "KEEP")</f>
        <v>REMOVE</v>
      </c>
      <c r="AR109" s="228" t="str">
        <f t="array" ref="AR109">LOOKUP("zzzzz",CHOOSE({1,2},"",INDEX(AA:AA,SMALL(IF($AA$6:$AA$249&lt;&gt;"",ROW($AA$6:$AA$249)),ROWS($AR$6:AR109)))))</f>
        <v/>
      </c>
      <c r="AS109" s="227" t="str">
        <f t="array" aca="1" ref="AS109" ca="1">IF(SUM('USER FORM5'!$AS$2)&gt;=ROWS($AS$7:AS109), INDEX(COURSE_CODE, MATCH(SMALL(COUNTIF(COURSE_CODE, "&lt;"&amp;COURSE_CODE), ROW(AS109)), COUNTIF(COURSE_CODE, "&lt;"&amp;COURSE_CODE),0)),"")</f>
        <v/>
      </c>
      <c r="AT109" s="227" t="str">
        <f t="array" aca="1" ref="AT109" ca="1">LOOKUP("zzzzz",CHOOSE({1,2},"",INDEX(AS:AS,SMALL(IF($AS$6:$AS$249&lt;&gt;"",ROW($AS$6:$AS$249)),ROWS($AT$6:AT109)))))</f>
        <v/>
      </c>
      <c r="AU109" s="58" t="str">
        <f t="array" aca="1" ref="AU109" ca="1">IFERROR(INDEX($AT$7:$AT$249, MATCH(0, COUNTIF($AU$6:AU108, $AT$7:$AT$249),0)),"")</f>
        <v/>
      </c>
      <c r="AV109" s="227" t="str">
        <f t="array" aca="1" ref="AV109" ca="1">IF(AU109="","",IF(COUNTIF($AA$7:$AA$225,AU109)&gt;1, "REPEATED", ""))</f>
        <v/>
      </c>
      <c r="AW109" s="227" t="str">
        <f t="array" aca="1" ref="AW109" ca="1">IF(AU109="","",IF(IFERROR(SUMPRODUCT(($AA$7:$AA$225=AU109)*($AM$7:$AM$225=$AT$2)),0)&gt;0, "BASIS OF ADMISSIONS", ""))</f>
        <v/>
      </c>
      <c r="AX109" s="227" t="str">
        <f t="array" aca="1" ref="AX109" ca="1">IF(AU109="","", IF(IFERROR(SUMPRODUCT(($AA$226:$AO$249=AU109)*($AM$226:$AM$249=$AX$6)),0)&gt;0,"PRE-REQUISITE",""))</f>
        <v/>
      </c>
      <c r="AY109" s="227" t="str">
        <f t="array" aca="1" ref="AY109" ca="1">IF(AU109="","", IF(IFERROR(SUMPRODUCT(($AA$226:$AO$249=AU109)*($AM$226:$AM$249=$AY$6)),0)&gt;0,"RECOMMENDED",""))</f>
        <v/>
      </c>
      <c r="AZ109" s="142" t="str">
        <f t="shared" ca="1" si="18"/>
        <v/>
      </c>
      <c r="BD109" s="19">
        <v>1</v>
      </c>
      <c r="BE109" s="574"/>
      <c r="BF109" s="574"/>
      <c r="BG109" s="574"/>
      <c r="BH109" s="574"/>
      <c r="BI109" s="574"/>
      <c r="BJ109" s="574"/>
      <c r="BK109" s="574"/>
      <c r="BL109" s="574"/>
      <c r="BM109" s="574"/>
      <c r="BN109" s="574"/>
      <c r="BO109" s="574"/>
      <c r="BP109" s="574"/>
      <c r="BQ109" s="574"/>
      <c r="BR109" s="574"/>
      <c r="BS109" s="574"/>
      <c r="BT109" s="574"/>
      <c r="BU109" s="574"/>
      <c r="BV109" s="574"/>
    </row>
    <row r="110" spans="1:74" ht="56.25" customHeight="1">
      <c r="A110" s="574"/>
      <c r="B110" s="284"/>
      <c r="C110" s="739" t="str">
        <f t="shared" si="19"/>
        <v/>
      </c>
      <c r="D110" s="739" t="str">
        <f t="shared" si="20"/>
        <v/>
      </c>
      <c r="E110" s="739" t="str">
        <f t="shared" si="21"/>
        <v/>
      </c>
      <c r="F110" s="739" t="str">
        <f t="shared" si="22"/>
        <v/>
      </c>
      <c r="G110" s="740" t="str">
        <f t="shared" ca="1" si="23"/>
        <v/>
      </c>
      <c r="H110" s="281"/>
      <c r="I110" s="282"/>
      <c r="J110" s="727"/>
      <c r="K110" s="725"/>
      <c r="L110" s="725"/>
      <c r="M110" s="725"/>
      <c r="N110" s="725"/>
      <c r="O110" s="725"/>
      <c r="P110" s="725"/>
      <c r="Q110" s="725"/>
      <c r="R110" s="725"/>
      <c r="S110" s="725"/>
      <c r="T110" s="725"/>
      <c r="U110" s="725"/>
      <c r="V110" s="725"/>
      <c r="W110" s="725"/>
      <c r="X110" s="725"/>
      <c r="Y110" s="721"/>
      <c r="AA110" s="142" t="str">
        <f>IF('USER FORM3'!G118=0,"",IF(ISNUMBER('USER FORM3'!G118), "'"&amp;'USER FORM3'!G118, 'USER FORM3'!G118))</f>
        <v/>
      </c>
      <c r="AB110" s="142" t="str">
        <f>IF('USER FORM3'!H118=0,"",'USER FORM3'!H118)</f>
        <v/>
      </c>
      <c r="AC110" s="142" t="str">
        <f>IF('USER FORM3'!I118=0,"",'USER FORM3'!I118)</f>
        <v/>
      </c>
      <c r="AD110" s="142" t="str">
        <f>IF('USER FORM3'!AK118=0,"",'USER FORM3'!AK118)</f>
        <v/>
      </c>
      <c r="AE110" s="142" t="str">
        <f>IF('USER FORM3'!K118=0,"",'USER FORM3'!K118)</f>
        <v/>
      </c>
      <c r="AF110" s="142" t="str">
        <f>IF('USER FORM3'!L118=0,"",'USER FORM3'!L118)</f>
        <v/>
      </c>
      <c r="AG110" s="142" t="str">
        <f>IF('USER FORM3'!M118=0,"",'USER FORM3'!M118)</f>
        <v/>
      </c>
      <c r="AH110" s="142" t="str">
        <f>IF('USER FORM3'!N118=0,"",'USER FORM3'!N118)</f>
        <v/>
      </c>
      <c r="AI110" s="142" t="str">
        <f>IF('USER FORM3'!O118=0,"",'USER FORM3'!O118)</f>
        <v/>
      </c>
      <c r="AJ110" s="142" t="str">
        <f>IF('USER FORM3'!P118=0,"",'USER FORM3'!P118)</f>
        <v/>
      </c>
      <c r="AK110" s="142" t="str">
        <f>IF('USER FORM3'!Q118=0,"",'USER FORM3'!Q118)</f>
        <v/>
      </c>
      <c r="AL110" s="142" t="str">
        <f>IF('USER FORM3'!C118=0,"",'USER FORM3'!C118)</f>
        <v/>
      </c>
      <c r="AM110" s="142" t="str">
        <f>IF('USER FORM3'!D118=0,"",'USER FORM3'!D118)</f>
        <v/>
      </c>
      <c r="AN110" s="142" t="str">
        <f>IF('USER FORM3'!E118=0,"",'USER FORM3'!E118)</f>
        <v/>
      </c>
      <c r="AO110" s="142" t="str">
        <f>IF('USER FORM3'!F118=0,"",'USER FORM3'!F118)</f>
        <v/>
      </c>
      <c r="AP110" s="227" t="str">
        <f t="shared" si="17"/>
        <v/>
      </c>
      <c r="AQ110" s="227" t="str">
        <f t="array" ref="AQ110">IF(OR(IFERROR(VLOOKUP(AA110,$B$8:$H$227,7,FALSE), "KEEP")="REMOVE",AD110&lt;&gt;"GR (Graded)"), "REMOVE", "KEEP")</f>
        <v>REMOVE</v>
      </c>
      <c r="AR110" s="228" t="str">
        <f t="array" ref="AR110">LOOKUP("zzzzz",CHOOSE({1,2},"",INDEX(AA:AA,SMALL(IF($AA$6:$AA$249&lt;&gt;"",ROW($AA$6:$AA$249)),ROWS($AR$6:AR110)))))</f>
        <v/>
      </c>
      <c r="AS110" s="227" t="str">
        <f t="array" aca="1" ref="AS110" ca="1">IF(SUM('USER FORM5'!$AS$2)&gt;=ROWS($AS$7:AS110), INDEX(COURSE_CODE, MATCH(SMALL(COUNTIF(COURSE_CODE, "&lt;"&amp;COURSE_CODE), ROW(AS110)), COUNTIF(COURSE_CODE, "&lt;"&amp;COURSE_CODE),0)),"")</f>
        <v/>
      </c>
      <c r="AT110" s="227" t="str">
        <f t="array" aca="1" ref="AT110" ca="1">LOOKUP("zzzzz",CHOOSE({1,2},"",INDEX(AS:AS,SMALL(IF($AS$6:$AS$249&lt;&gt;"",ROW($AS$6:$AS$249)),ROWS($AT$6:AT110)))))</f>
        <v/>
      </c>
      <c r="AU110" s="58" t="str">
        <f t="array" aca="1" ref="AU110" ca="1">IFERROR(INDEX($AT$7:$AT$249, MATCH(0, COUNTIF($AU$6:AU109, $AT$7:$AT$249),0)),"")</f>
        <v/>
      </c>
      <c r="AV110" s="227" t="str">
        <f t="array" aca="1" ref="AV110" ca="1">IF(AU110="","",IF(COUNTIF($AA$7:$AA$225,AU110)&gt;1, "REPEATED", ""))</f>
        <v/>
      </c>
      <c r="AW110" s="227" t="str">
        <f t="array" aca="1" ref="AW110" ca="1">IF(AU110="","",IF(IFERROR(SUMPRODUCT(($AA$7:$AA$225=AU110)*($AM$7:$AM$225=$AT$2)),0)&gt;0, "BASIS OF ADMISSIONS", ""))</f>
        <v/>
      </c>
      <c r="AX110" s="227" t="str">
        <f t="array" aca="1" ref="AX110" ca="1">IF(AU110="","", IF(IFERROR(SUMPRODUCT(($AA$226:$AO$249=AU110)*($AM$226:$AM$249=$AX$6)),0)&gt;0,"PRE-REQUISITE",""))</f>
        <v/>
      </c>
      <c r="AY110" s="227" t="str">
        <f t="array" aca="1" ref="AY110" ca="1">IF(AU110="","", IF(IFERROR(SUMPRODUCT(($AA$226:$AO$249=AU110)*($AM$226:$AM$249=$AY$6)),0)&gt;0,"RECOMMENDED",""))</f>
        <v/>
      </c>
      <c r="AZ110" s="142" t="str">
        <f t="shared" ca="1" si="18"/>
        <v/>
      </c>
      <c r="BD110" s="19">
        <v>1</v>
      </c>
      <c r="BE110" s="574"/>
      <c r="BF110" s="574"/>
      <c r="BG110" s="574"/>
      <c r="BH110" s="574"/>
      <c r="BI110" s="574"/>
      <c r="BJ110" s="574"/>
      <c r="BK110" s="574"/>
      <c r="BL110" s="574"/>
      <c r="BM110" s="574"/>
      <c r="BN110" s="574"/>
      <c r="BO110" s="574"/>
      <c r="BP110" s="574"/>
      <c r="BQ110" s="574"/>
      <c r="BR110" s="574"/>
      <c r="BS110" s="574"/>
      <c r="BT110" s="574"/>
      <c r="BU110" s="574"/>
      <c r="BV110" s="574"/>
    </row>
    <row r="111" spans="1:74" ht="56.25" customHeight="1">
      <c r="A111" s="574"/>
      <c r="B111" s="284"/>
      <c r="C111" s="739" t="str">
        <f t="shared" si="19"/>
        <v/>
      </c>
      <c r="D111" s="739" t="str">
        <f t="shared" si="20"/>
        <v/>
      </c>
      <c r="E111" s="739" t="str">
        <f t="shared" si="21"/>
        <v/>
      </c>
      <c r="F111" s="739" t="str">
        <f t="shared" si="22"/>
        <v/>
      </c>
      <c r="G111" s="740" t="str">
        <f t="shared" ca="1" si="23"/>
        <v/>
      </c>
      <c r="H111" s="281"/>
      <c r="I111" s="282"/>
      <c r="J111" s="727"/>
      <c r="K111" s="725"/>
      <c r="L111" s="725"/>
      <c r="M111" s="725"/>
      <c r="N111" s="725"/>
      <c r="O111" s="725"/>
      <c r="P111" s="725"/>
      <c r="Q111" s="725"/>
      <c r="R111" s="725"/>
      <c r="S111" s="725"/>
      <c r="T111" s="725"/>
      <c r="U111" s="725"/>
      <c r="V111" s="725"/>
      <c r="W111" s="725"/>
      <c r="X111" s="725"/>
      <c r="Y111" s="721"/>
      <c r="AA111" s="142" t="str">
        <f>IF('USER FORM3'!G119=0,"",IF(ISNUMBER('USER FORM3'!G119), "'"&amp;'USER FORM3'!G119, 'USER FORM3'!G119))</f>
        <v/>
      </c>
      <c r="AB111" s="142" t="str">
        <f>IF('USER FORM3'!H119=0,"",'USER FORM3'!H119)</f>
        <v/>
      </c>
      <c r="AC111" s="142" t="str">
        <f>IF('USER FORM3'!I119=0,"",'USER FORM3'!I119)</f>
        <v/>
      </c>
      <c r="AD111" s="142" t="str">
        <f>IF('USER FORM3'!AK119=0,"",'USER FORM3'!AK119)</f>
        <v/>
      </c>
      <c r="AE111" s="142" t="str">
        <f>IF('USER FORM3'!K119=0,"",'USER FORM3'!K119)</f>
        <v/>
      </c>
      <c r="AF111" s="142" t="str">
        <f>IF('USER FORM3'!L119=0,"",'USER FORM3'!L119)</f>
        <v/>
      </c>
      <c r="AG111" s="142" t="str">
        <f>IF('USER FORM3'!M119=0,"",'USER FORM3'!M119)</f>
        <v/>
      </c>
      <c r="AH111" s="142" t="str">
        <f>IF('USER FORM3'!N119=0,"",'USER FORM3'!N119)</f>
        <v/>
      </c>
      <c r="AI111" s="142" t="str">
        <f>IF('USER FORM3'!O119=0,"",'USER FORM3'!O119)</f>
        <v/>
      </c>
      <c r="AJ111" s="142" t="str">
        <f>IF('USER FORM3'!P119=0,"",'USER FORM3'!P119)</f>
        <v/>
      </c>
      <c r="AK111" s="142" t="str">
        <f>IF('USER FORM3'!Q119=0,"",'USER FORM3'!Q119)</f>
        <v/>
      </c>
      <c r="AL111" s="142" t="str">
        <f>IF('USER FORM3'!C119=0,"",'USER FORM3'!C119)</f>
        <v/>
      </c>
      <c r="AM111" s="142" t="str">
        <f>IF('USER FORM3'!D119=0,"",'USER FORM3'!D119)</f>
        <v/>
      </c>
      <c r="AN111" s="142" t="str">
        <f>IF('USER FORM3'!E119=0,"",'USER FORM3'!E119)</f>
        <v/>
      </c>
      <c r="AO111" s="142" t="str">
        <f>IF('USER FORM3'!F119=0,"",'USER FORM3'!F119)</f>
        <v/>
      </c>
      <c r="AP111" s="227" t="str">
        <f t="shared" si="17"/>
        <v/>
      </c>
      <c r="AQ111" s="227" t="str">
        <f t="array" ref="AQ111">IF(OR(IFERROR(VLOOKUP(AA111,$B$8:$H$227,7,FALSE), "KEEP")="REMOVE",AD111&lt;&gt;"GR (Graded)"), "REMOVE", "KEEP")</f>
        <v>REMOVE</v>
      </c>
      <c r="AR111" s="228" t="str">
        <f t="array" ref="AR111">LOOKUP("zzzzz",CHOOSE({1,2},"",INDEX(AA:AA,SMALL(IF($AA$6:$AA$249&lt;&gt;"",ROW($AA$6:$AA$249)),ROWS($AR$6:AR111)))))</f>
        <v/>
      </c>
      <c r="AS111" s="227" t="str">
        <f t="array" aca="1" ref="AS111" ca="1">IF(SUM('USER FORM5'!$AS$2)&gt;=ROWS($AS$7:AS111), INDEX(COURSE_CODE, MATCH(SMALL(COUNTIF(COURSE_CODE, "&lt;"&amp;COURSE_CODE), ROW(AS111)), COUNTIF(COURSE_CODE, "&lt;"&amp;COURSE_CODE),0)),"")</f>
        <v/>
      </c>
      <c r="AT111" s="227" t="str">
        <f t="array" aca="1" ref="AT111" ca="1">LOOKUP("zzzzz",CHOOSE({1,2},"",INDEX(AS:AS,SMALL(IF($AS$6:$AS$249&lt;&gt;"",ROW($AS$6:$AS$249)),ROWS($AT$6:AT111)))))</f>
        <v/>
      </c>
      <c r="AU111" s="58" t="str">
        <f t="array" aca="1" ref="AU111" ca="1">IFERROR(INDEX($AT$7:$AT$249, MATCH(0, COUNTIF($AU$6:AU110, $AT$7:$AT$249),0)),"")</f>
        <v/>
      </c>
      <c r="AV111" s="227" t="str">
        <f t="array" aca="1" ref="AV111" ca="1">IF(AU111="","",IF(COUNTIF($AA$7:$AA$225,AU111)&gt;1, "REPEATED", ""))</f>
        <v/>
      </c>
      <c r="AW111" s="227" t="str">
        <f t="array" aca="1" ref="AW111" ca="1">IF(AU111="","",IF(IFERROR(SUMPRODUCT(($AA$7:$AA$225=AU111)*($AM$7:$AM$225=$AT$2)),0)&gt;0, "BASIS OF ADMISSIONS", ""))</f>
        <v/>
      </c>
      <c r="AX111" s="227" t="str">
        <f t="array" aca="1" ref="AX111" ca="1">IF(AU111="","", IF(IFERROR(SUMPRODUCT(($AA$226:$AO$249=AU111)*($AM$226:$AM$249=$AX$6)),0)&gt;0,"PRE-REQUISITE",""))</f>
        <v/>
      </c>
      <c r="AY111" s="227" t="str">
        <f t="array" aca="1" ref="AY111" ca="1">IF(AU111="","", IF(IFERROR(SUMPRODUCT(($AA$226:$AO$249=AU111)*($AM$226:$AM$249=$AY$6)),0)&gt;0,"RECOMMENDED",""))</f>
        <v/>
      </c>
      <c r="AZ111" s="142" t="str">
        <f t="shared" ca="1" si="18"/>
        <v/>
      </c>
      <c r="BD111" s="19">
        <v>1</v>
      </c>
      <c r="BE111" s="574"/>
      <c r="BF111" s="574"/>
      <c r="BG111" s="574"/>
      <c r="BH111" s="574"/>
      <c r="BI111" s="574"/>
      <c r="BJ111" s="574"/>
      <c r="BK111" s="574"/>
      <c r="BL111" s="574"/>
      <c r="BM111" s="574"/>
      <c r="BN111" s="574"/>
      <c r="BO111" s="574"/>
      <c r="BP111" s="574"/>
      <c r="BQ111" s="574"/>
      <c r="BR111" s="574"/>
      <c r="BS111" s="574"/>
      <c r="BT111" s="574"/>
      <c r="BU111" s="574"/>
      <c r="BV111" s="574"/>
    </row>
    <row r="112" spans="1:74" ht="56.25" customHeight="1">
      <c r="A112" s="574"/>
      <c r="B112" s="284"/>
      <c r="C112" s="739" t="str">
        <f t="shared" si="19"/>
        <v/>
      </c>
      <c r="D112" s="739" t="str">
        <f t="shared" si="20"/>
        <v/>
      </c>
      <c r="E112" s="739" t="str">
        <f t="shared" si="21"/>
        <v/>
      </c>
      <c r="F112" s="739" t="str">
        <f t="shared" si="22"/>
        <v/>
      </c>
      <c r="G112" s="740" t="str">
        <f t="shared" ca="1" si="23"/>
        <v/>
      </c>
      <c r="H112" s="281"/>
      <c r="I112" s="282"/>
      <c r="J112" s="727"/>
      <c r="K112" s="725"/>
      <c r="L112" s="725"/>
      <c r="M112" s="725"/>
      <c r="N112" s="725"/>
      <c r="O112" s="725"/>
      <c r="P112" s="725"/>
      <c r="Q112" s="725"/>
      <c r="R112" s="725"/>
      <c r="S112" s="725"/>
      <c r="T112" s="725"/>
      <c r="U112" s="725"/>
      <c r="V112" s="725"/>
      <c r="W112" s="725"/>
      <c r="X112" s="725"/>
      <c r="Y112" s="721"/>
      <c r="AA112" s="142" t="str">
        <f>IF('USER FORM3'!G120=0,"",IF(ISNUMBER('USER FORM3'!G120), "'"&amp;'USER FORM3'!G120, 'USER FORM3'!G120))</f>
        <v/>
      </c>
      <c r="AB112" s="142" t="str">
        <f>IF('USER FORM3'!H120=0,"",'USER FORM3'!H120)</f>
        <v/>
      </c>
      <c r="AC112" s="142" t="str">
        <f>IF('USER FORM3'!I120=0,"",'USER FORM3'!I120)</f>
        <v/>
      </c>
      <c r="AD112" s="142" t="str">
        <f>IF('USER FORM3'!AK120=0,"",'USER FORM3'!AK120)</f>
        <v/>
      </c>
      <c r="AE112" s="142" t="str">
        <f>IF('USER FORM3'!K120=0,"",'USER FORM3'!K120)</f>
        <v/>
      </c>
      <c r="AF112" s="142" t="str">
        <f>IF('USER FORM3'!L120=0,"",'USER FORM3'!L120)</f>
        <v/>
      </c>
      <c r="AG112" s="142" t="str">
        <f>IF('USER FORM3'!M120=0,"",'USER FORM3'!M120)</f>
        <v/>
      </c>
      <c r="AH112" s="142" t="str">
        <f>IF('USER FORM3'!N120=0,"",'USER FORM3'!N120)</f>
        <v/>
      </c>
      <c r="AI112" s="142" t="str">
        <f>IF('USER FORM3'!O120=0,"",'USER FORM3'!O120)</f>
        <v/>
      </c>
      <c r="AJ112" s="142" t="str">
        <f>IF('USER FORM3'!P120=0,"",'USER FORM3'!P120)</f>
        <v/>
      </c>
      <c r="AK112" s="142" t="str">
        <f>IF('USER FORM3'!Q120=0,"",'USER FORM3'!Q120)</f>
        <v/>
      </c>
      <c r="AL112" s="142" t="str">
        <f>IF('USER FORM3'!C120=0,"",'USER FORM3'!C120)</f>
        <v/>
      </c>
      <c r="AM112" s="142" t="str">
        <f>IF('USER FORM3'!D120=0,"",'USER FORM3'!D120)</f>
        <v/>
      </c>
      <c r="AN112" s="142" t="str">
        <f>IF('USER FORM3'!E120=0,"",'USER FORM3'!E120)</f>
        <v/>
      </c>
      <c r="AO112" s="142" t="str">
        <f>IF('USER FORM3'!F120=0,"",'USER FORM3'!F120)</f>
        <v/>
      </c>
      <c r="AP112" s="227" t="str">
        <f t="shared" si="17"/>
        <v/>
      </c>
      <c r="AQ112" s="227" t="str">
        <f t="array" ref="AQ112">IF(OR(IFERROR(VLOOKUP(AA112,$B$8:$H$227,7,FALSE), "KEEP")="REMOVE",AD112&lt;&gt;"GR (Graded)"), "REMOVE", "KEEP")</f>
        <v>REMOVE</v>
      </c>
      <c r="AR112" s="228" t="str">
        <f t="array" ref="AR112">LOOKUP("zzzzz",CHOOSE({1,2},"",INDEX(AA:AA,SMALL(IF($AA$6:$AA$249&lt;&gt;"",ROW($AA$6:$AA$249)),ROWS($AR$6:AR112)))))</f>
        <v/>
      </c>
      <c r="AS112" s="227" t="str">
        <f t="array" aca="1" ref="AS112" ca="1">IF(SUM('USER FORM5'!$AS$2)&gt;=ROWS($AS$7:AS112), INDEX(COURSE_CODE, MATCH(SMALL(COUNTIF(COURSE_CODE, "&lt;"&amp;COURSE_CODE), ROW(AS112)), COUNTIF(COURSE_CODE, "&lt;"&amp;COURSE_CODE),0)),"")</f>
        <v/>
      </c>
      <c r="AT112" s="227" t="str">
        <f t="array" aca="1" ref="AT112" ca="1">LOOKUP("zzzzz",CHOOSE({1,2},"",INDEX(AS:AS,SMALL(IF($AS$6:$AS$249&lt;&gt;"",ROW($AS$6:$AS$249)),ROWS($AT$6:AT112)))))</f>
        <v/>
      </c>
      <c r="AU112" s="58" t="str">
        <f t="array" aca="1" ref="AU112" ca="1">IFERROR(INDEX($AT$7:$AT$249, MATCH(0, COUNTIF($AU$6:AU111, $AT$7:$AT$249),0)),"")</f>
        <v/>
      </c>
      <c r="AV112" s="227" t="str">
        <f t="array" aca="1" ref="AV112" ca="1">IF(AU112="","",IF(COUNTIF($AA$7:$AA$225,AU112)&gt;1, "REPEATED", ""))</f>
        <v/>
      </c>
      <c r="AW112" s="227" t="str">
        <f t="array" aca="1" ref="AW112" ca="1">IF(AU112="","",IF(IFERROR(SUMPRODUCT(($AA$7:$AA$225=AU112)*($AM$7:$AM$225=$AT$2)),0)&gt;0, "BASIS OF ADMISSIONS", ""))</f>
        <v/>
      </c>
      <c r="AX112" s="227" t="str">
        <f t="array" aca="1" ref="AX112" ca="1">IF(AU112="","", IF(IFERROR(SUMPRODUCT(($AA$226:$AO$249=AU112)*($AM$226:$AM$249=$AX$6)),0)&gt;0,"PRE-REQUISITE",""))</f>
        <v/>
      </c>
      <c r="AY112" s="227" t="str">
        <f t="array" aca="1" ref="AY112" ca="1">IF(AU112="","", IF(IFERROR(SUMPRODUCT(($AA$226:$AO$249=AU112)*($AM$226:$AM$249=$AY$6)),0)&gt;0,"RECOMMENDED",""))</f>
        <v/>
      </c>
      <c r="AZ112" s="142" t="str">
        <f t="shared" ca="1" si="18"/>
        <v/>
      </c>
      <c r="BD112" s="19">
        <v>1</v>
      </c>
      <c r="BE112" s="574"/>
      <c r="BF112" s="574"/>
      <c r="BG112" s="574"/>
      <c r="BH112" s="574"/>
      <c r="BI112" s="574"/>
      <c r="BJ112" s="574"/>
      <c r="BK112" s="574"/>
      <c r="BL112" s="574"/>
      <c r="BM112" s="574"/>
      <c r="BN112" s="574"/>
      <c r="BO112" s="574"/>
      <c r="BP112" s="574"/>
      <c r="BQ112" s="574"/>
      <c r="BR112" s="574"/>
      <c r="BS112" s="574"/>
      <c r="BT112" s="574"/>
      <c r="BU112" s="574"/>
      <c r="BV112" s="574"/>
    </row>
    <row r="113" spans="1:74" ht="56.25" customHeight="1">
      <c r="A113" s="574"/>
      <c r="B113" s="284"/>
      <c r="C113" s="739" t="str">
        <f t="shared" si="19"/>
        <v/>
      </c>
      <c r="D113" s="739" t="str">
        <f t="shared" si="20"/>
        <v/>
      </c>
      <c r="E113" s="739" t="str">
        <f t="shared" si="21"/>
        <v/>
      </c>
      <c r="F113" s="739" t="str">
        <f t="shared" si="22"/>
        <v/>
      </c>
      <c r="G113" s="740" t="str">
        <f t="shared" ca="1" si="23"/>
        <v/>
      </c>
      <c r="H113" s="281"/>
      <c r="I113" s="282"/>
      <c r="J113" s="727"/>
      <c r="K113" s="725"/>
      <c r="L113" s="725"/>
      <c r="M113" s="725"/>
      <c r="N113" s="725"/>
      <c r="O113" s="725"/>
      <c r="P113" s="725"/>
      <c r="Q113" s="725"/>
      <c r="R113" s="725"/>
      <c r="S113" s="725"/>
      <c r="T113" s="725"/>
      <c r="U113" s="725"/>
      <c r="V113" s="725"/>
      <c r="W113" s="725"/>
      <c r="X113" s="725"/>
      <c r="Y113" s="721"/>
      <c r="AA113" s="142" t="str">
        <f>IF('USER FORM3'!G121=0,"",IF(ISNUMBER('USER FORM3'!G121), "'"&amp;'USER FORM3'!G121, 'USER FORM3'!G121))</f>
        <v/>
      </c>
      <c r="AB113" s="142" t="str">
        <f>IF('USER FORM3'!H121=0,"",'USER FORM3'!H121)</f>
        <v/>
      </c>
      <c r="AC113" s="142" t="str">
        <f>IF('USER FORM3'!I121=0,"",'USER FORM3'!I121)</f>
        <v/>
      </c>
      <c r="AD113" s="142" t="str">
        <f>IF('USER FORM3'!AK121=0,"",'USER FORM3'!AK121)</f>
        <v/>
      </c>
      <c r="AE113" s="142" t="str">
        <f>IF('USER FORM3'!K121=0,"",'USER FORM3'!K121)</f>
        <v/>
      </c>
      <c r="AF113" s="142" t="str">
        <f>IF('USER FORM3'!L121=0,"",'USER FORM3'!L121)</f>
        <v/>
      </c>
      <c r="AG113" s="142" t="str">
        <f>IF('USER FORM3'!M121=0,"",'USER FORM3'!M121)</f>
        <v/>
      </c>
      <c r="AH113" s="142" t="str">
        <f>IF('USER FORM3'!N121=0,"",'USER FORM3'!N121)</f>
        <v/>
      </c>
      <c r="AI113" s="142" t="str">
        <f>IF('USER FORM3'!O121=0,"",'USER FORM3'!O121)</f>
        <v/>
      </c>
      <c r="AJ113" s="142" t="str">
        <f>IF('USER FORM3'!P121=0,"",'USER FORM3'!P121)</f>
        <v/>
      </c>
      <c r="AK113" s="142" t="str">
        <f>IF('USER FORM3'!Q121=0,"",'USER FORM3'!Q121)</f>
        <v/>
      </c>
      <c r="AL113" s="142" t="str">
        <f>IF('USER FORM3'!C121=0,"",'USER FORM3'!C121)</f>
        <v/>
      </c>
      <c r="AM113" s="142" t="str">
        <f>IF('USER FORM3'!D121=0,"",'USER FORM3'!D121)</f>
        <v/>
      </c>
      <c r="AN113" s="142" t="str">
        <f>IF('USER FORM3'!E121=0,"",'USER FORM3'!E121)</f>
        <v/>
      </c>
      <c r="AO113" s="142" t="str">
        <f>IF('USER FORM3'!F121=0,"",'USER FORM3'!F121)</f>
        <v/>
      </c>
      <c r="AP113" s="227" t="str">
        <f t="shared" si="17"/>
        <v/>
      </c>
      <c r="AQ113" s="227" t="str">
        <f t="array" ref="AQ113">IF(OR(IFERROR(VLOOKUP(AA113,$B$8:$H$227,7,FALSE), "KEEP")="REMOVE",AD113&lt;&gt;"GR (Graded)"), "REMOVE", "KEEP")</f>
        <v>REMOVE</v>
      </c>
      <c r="AR113" s="228" t="str">
        <f t="array" ref="AR113">LOOKUP("zzzzz",CHOOSE({1,2},"",INDEX(AA:AA,SMALL(IF($AA$6:$AA$249&lt;&gt;"",ROW($AA$6:$AA$249)),ROWS($AR$6:AR113)))))</f>
        <v/>
      </c>
      <c r="AS113" s="227" t="str">
        <f t="array" aca="1" ref="AS113" ca="1">IF(SUM('USER FORM5'!$AS$2)&gt;=ROWS($AS$7:AS113), INDEX(COURSE_CODE, MATCH(SMALL(COUNTIF(COURSE_CODE, "&lt;"&amp;COURSE_CODE), ROW(AS113)), COUNTIF(COURSE_CODE, "&lt;"&amp;COURSE_CODE),0)),"")</f>
        <v/>
      </c>
      <c r="AT113" s="227" t="str">
        <f t="array" aca="1" ref="AT113" ca="1">LOOKUP("zzzzz",CHOOSE({1,2},"",INDEX(AS:AS,SMALL(IF($AS$6:$AS$249&lt;&gt;"",ROW($AS$6:$AS$249)),ROWS($AT$6:AT113)))))</f>
        <v/>
      </c>
      <c r="AU113" s="58" t="str">
        <f t="array" aca="1" ref="AU113" ca="1">IFERROR(INDEX($AT$7:$AT$249, MATCH(0, COUNTIF($AU$6:AU112, $AT$7:$AT$249),0)),"")</f>
        <v/>
      </c>
      <c r="AV113" s="227" t="str">
        <f t="array" aca="1" ref="AV113" ca="1">IF(AU113="","",IF(COUNTIF($AA$7:$AA$225,AU113)&gt;1, "REPEATED", ""))</f>
        <v/>
      </c>
      <c r="AW113" s="227" t="str">
        <f t="array" aca="1" ref="AW113" ca="1">IF(AU113="","",IF(IFERROR(SUMPRODUCT(($AA$7:$AA$225=AU113)*($AM$7:$AM$225=$AT$2)),0)&gt;0, "BASIS OF ADMISSIONS", ""))</f>
        <v/>
      </c>
      <c r="AX113" s="227" t="str">
        <f t="array" aca="1" ref="AX113" ca="1">IF(AU113="","", IF(IFERROR(SUMPRODUCT(($AA$226:$AO$249=AU113)*($AM$226:$AM$249=$AX$6)),0)&gt;0,"PRE-REQUISITE",""))</f>
        <v/>
      </c>
      <c r="AY113" s="227" t="str">
        <f t="array" aca="1" ref="AY113" ca="1">IF(AU113="","", IF(IFERROR(SUMPRODUCT(($AA$226:$AO$249=AU113)*($AM$226:$AM$249=$AY$6)),0)&gt;0,"RECOMMENDED",""))</f>
        <v/>
      </c>
      <c r="AZ113" s="142" t="str">
        <f t="shared" ca="1" si="18"/>
        <v/>
      </c>
      <c r="BD113" s="19">
        <v>1</v>
      </c>
      <c r="BE113" s="574"/>
      <c r="BF113" s="574"/>
      <c r="BG113" s="574"/>
      <c r="BH113" s="574"/>
      <c r="BI113" s="574"/>
      <c r="BJ113" s="574"/>
      <c r="BK113" s="574"/>
      <c r="BL113" s="574"/>
      <c r="BM113" s="574"/>
      <c r="BN113" s="574"/>
      <c r="BO113" s="574"/>
      <c r="BP113" s="574"/>
      <c r="BQ113" s="574"/>
      <c r="BR113" s="574"/>
      <c r="BS113" s="574"/>
      <c r="BT113" s="574"/>
      <c r="BU113" s="574"/>
      <c r="BV113" s="574"/>
    </row>
    <row r="114" spans="1:74" ht="56.25" customHeight="1">
      <c r="A114" s="574"/>
      <c r="B114" s="284"/>
      <c r="C114" s="739" t="str">
        <f t="shared" si="19"/>
        <v/>
      </c>
      <c r="D114" s="739" t="str">
        <f t="shared" si="20"/>
        <v/>
      </c>
      <c r="E114" s="739" t="str">
        <f t="shared" si="21"/>
        <v/>
      </c>
      <c r="F114" s="739" t="str">
        <f t="shared" si="22"/>
        <v/>
      </c>
      <c r="G114" s="740" t="str">
        <f t="shared" ca="1" si="23"/>
        <v/>
      </c>
      <c r="H114" s="281"/>
      <c r="I114" s="282"/>
      <c r="J114" s="727"/>
      <c r="K114" s="725"/>
      <c r="L114" s="725"/>
      <c r="M114" s="725"/>
      <c r="N114" s="725"/>
      <c r="O114" s="725"/>
      <c r="P114" s="725"/>
      <c r="Q114" s="725"/>
      <c r="R114" s="725"/>
      <c r="S114" s="725"/>
      <c r="T114" s="725"/>
      <c r="U114" s="725"/>
      <c r="V114" s="725"/>
      <c r="W114" s="725"/>
      <c r="X114" s="725"/>
      <c r="Y114" s="721"/>
      <c r="AA114" s="142" t="str">
        <f>IF('USER FORM3'!G122=0,"",IF(ISNUMBER('USER FORM3'!G122), "'"&amp;'USER FORM3'!G122, 'USER FORM3'!G122))</f>
        <v/>
      </c>
      <c r="AB114" s="142" t="str">
        <f>IF('USER FORM3'!H122=0,"",'USER FORM3'!H122)</f>
        <v/>
      </c>
      <c r="AC114" s="142" t="str">
        <f>IF('USER FORM3'!I122=0,"",'USER FORM3'!I122)</f>
        <v/>
      </c>
      <c r="AD114" s="142" t="str">
        <f>IF('USER FORM3'!AK122=0,"",'USER FORM3'!AK122)</f>
        <v/>
      </c>
      <c r="AE114" s="142" t="str">
        <f>IF('USER FORM3'!K122=0,"",'USER FORM3'!K122)</f>
        <v/>
      </c>
      <c r="AF114" s="142" t="str">
        <f>IF('USER FORM3'!L122=0,"",'USER FORM3'!L122)</f>
        <v/>
      </c>
      <c r="AG114" s="142" t="str">
        <f>IF('USER FORM3'!M122=0,"",'USER FORM3'!M122)</f>
        <v/>
      </c>
      <c r="AH114" s="142" t="str">
        <f>IF('USER FORM3'!N122=0,"",'USER FORM3'!N122)</f>
        <v/>
      </c>
      <c r="AI114" s="142" t="str">
        <f>IF('USER FORM3'!O122=0,"",'USER FORM3'!O122)</f>
        <v/>
      </c>
      <c r="AJ114" s="142" t="str">
        <f>IF('USER FORM3'!P122=0,"",'USER FORM3'!P122)</f>
        <v/>
      </c>
      <c r="AK114" s="142" t="str">
        <f>IF('USER FORM3'!Q122=0,"",'USER FORM3'!Q122)</f>
        <v/>
      </c>
      <c r="AL114" s="142" t="str">
        <f>IF('USER FORM3'!C122=0,"",'USER FORM3'!C122)</f>
        <v/>
      </c>
      <c r="AM114" s="142" t="str">
        <f>IF('USER FORM3'!D122=0,"",'USER FORM3'!D122)</f>
        <v/>
      </c>
      <c r="AN114" s="142" t="str">
        <f>IF('USER FORM3'!E122=0,"",'USER FORM3'!E122)</f>
        <v/>
      </c>
      <c r="AO114" s="142" t="str">
        <f>IF('USER FORM3'!F122=0,"",'USER FORM3'!F122)</f>
        <v/>
      </c>
      <c r="AP114" s="227" t="str">
        <f t="shared" si="17"/>
        <v/>
      </c>
      <c r="AQ114" s="227" t="str">
        <f t="array" ref="AQ114">IF(OR(IFERROR(VLOOKUP(AA114,$B$8:$H$227,7,FALSE), "KEEP")="REMOVE",AD114&lt;&gt;"GR (Graded)"), "REMOVE", "KEEP")</f>
        <v>REMOVE</v>
      </c>
      <c r="AR114" s="228" t="str">
        <f t="array" ref="AR114">LOOKUP("zzzzz",CHOOSE({1,2},"",INDEX(AA:AA,SMALL(IF($AA$6:$AA$249&lt;&gt;"",ROW($AA$6:$AA$249)),ROWS($AR$6:AR114)))))</f>
        <v/>
      </c>
      <c r="AS114" s="227" t="str">
        <f t="array" aca="1" ref="AS114" ca="1">IF(SUM('USER FORM5'!$AS$2)&gt;=ROWS($AS$7:AS114), INDEX(COURSE_CODE, MATCH(SMALL(COUNTIF(COURSE_CODE, "&lt;"&amp;COURSE_CODE), ROW(AS114)), COUNTIF(COURSE_CODE, "&lt;"&amp;COURSE_CODE),0)),"")</f>
        <v/>
      </c>
      <c r="AT114" s="227" t="str">
        <f t="array" aca="1" ref="AT114" ca="1">LOOKUP("zzzzz",CHOOSE({1,2},"",INDEX(AS:AS,SMALL(IF($AS$6:$AS$249&lt;&gt;"",ROW($AS$6:$AS$249)),ROWS($AT$6:AT114)))))</f>
        <v/>
      </c>
      <c r="AU114" s="58" t="str">
        <f t="array" aca="1" ref="AU114" ca="1">IFERROR(INDEX($AT$7:$AT$249, MATCH(0, COUNTIF($AU$6:AU113, $AT$7:$AT$249),0)),"")</f>
        <v/>
      </c>
      <c r="AV114" s="227" t="str">
        <f t="array" aca="1" ref="AV114" ca="1">IF(AU114="","",IF(COUNTIF($AA$7:$AA$225,AU114)&gt;1, "REPEATED", ""))</f>
        <v/>
      </c>
      <c r="AW114" s="227" t="str">
        <f t="array" aca="1" ref="AW114" ca="1">IF(AU114="","",IF(IFERROR(SUMPRODUCT(($AA$7:$AA$225=AU114)*($AM$7:$AM$225=$AT$2)),0)&gt;0, "BASIS OF ADMISSIONS", ""))</f>
        <v/>
      </c>
      <c r="AX114" s="227" t="str">
        <f t="array" aca="1" ref="AX114" ca="1">IF(AU114="","", IF(IFERROR(SUMPRODUCT(($AA$226:$AO$249=AU114)*($AM$226:$AM$249=$AX$6)),0)&gt;0,"PRE-REQUISITE",""))</f>
        <v/>
      </c>
      <c r="AY114" s="227" t="str">
        <f t="array" aca="1" ref="AY114" ca="1">IF(AU114="","", IF(IFERROR(SUMPRODUCT(($AA$226:$AO$249=AU114)*($AM$226:$AM$249=$AY$6)),0)&gt;0,"RECOMMENDED",""))</f>
        <v/>
      </c>
      <c r="AZ114" s="142" t="str">
        <f t="shared" ca="1" si="18"/>
        <v/>
      </c>
      <c r="BD114" s="19">
        <v>1</v>
      </c>
      <c r="BE114" s="574"/>
      <c r="BF114" s="574"/>
      <c r="BG114" s="574"/>
      <c r="BH114" s="574"/>
      <c r="BI114" s="574"/>
      <c r="BJ114" s="574"/>
      <c r="BK114" s="574"/>
      <c r="BL114" s="574"/>
      <c r="BM114" s="574"/>
      <c r="BN114" s="574"/>
      <c r="BO114" s="574"/>
      <c r="BP114" s="574"/>
      <c r="BQ114" s="574"/>
      <c r="BR114" s="574"/>
      <c r="BS114" s="574"/>
      <c r="BT114" s="574"/>
      <c r="BU114" s="574"/>
      <c r="BV114" s="574"/>
    </row>
    <row r="115" spans="1:74" ht="56.25" customHeight="1">
      <c r="A115" s="574"/>
      <c r="B115" s="284"/>
      <c r="C115" s="739" t="str">
        <f t="shared" si="19"/>
        <v/>
      </c>
      <c r="D115" s="739" t="str">
        <f t="shared" si="20"/>
        <v/>
      </c>
      <c r="E115" s="739" t="str">
        <f t="shared" si="21"/>
        <v/>
      </c>
      <c r="F115" s="739" t="str">
        <f t="shared" si="22"/>
        <v/>
      </c>
      <c r="G115" s="740" t="str">
        <f t="shared" ca="1" si="23"/>
        <v/>
      </c>
      <c r="H115" s="281"/>
      <c r="I115" s="282"/>
      <c r="J115" s="727"/>
      <c r="K115" s="725"/>
      <c r="L115" s="725"/>
      <c r="M115" s="725"/>
      <c r="N115" s="725"/>
      <c r="O115" s="725"/>
      <c r="P115" s="725"/>
      <c r="Q115" s="725"/>
      <c r="R115" s="725"/>
      <c r="S115" s="725"/>
      <c r="T115" s="725"/>
      <c r="U115" s="725"/>
      <c r="V115" s="725"/>
      <c r="W115" s="725"/>
      <c r="X115" s="725"/>
      <c r="Y115" s="721"/>
      <c r="AA115" s="142" t="str">
        <f>IF('USER FORM3'!G123=0,"",IF(ISNUMBER('USER FORM3'!G123), "'"&amp;'USER FORM3'!G123, 'USER FORM3'!G123))</f>
        <v/>
      </c>
      <c r="AB115" s="142" t="str">
        <f>IF('USER FORM3'!H123=0,"",'USER FORM3'!H123)</f>
        <v/>
      </c>
      <c r="AC115" s="142" t="str">
        <f>IF('USER FORM3'!I123=0,"",'USER FORM3'!I123)</f>
        <v/>
      </c>
      <c r="AD115" s="142" t="str">
        <f>IF('USER FORM3'!AK123=0,"",'USER FORM3'!AK123)</f>
        <v/>
      </c>
      <c r="AE115" s="142" t="str">
        <f>IF('USER FORM3'!K123=0,"",'USER FORM3'!K123)</f>
        <v/>
      </c>
      <c r="AF115" s="142" t="str">
        <f>IF('USER FORM3'!L123=0,"",'USER FORM3'!L123)</f>
        <v/>
      </c>
      <c r="AG115" s="142" t="str">
        <f>IF('USER FORM3'!M123=0,"",'USER FORM3'!M123)</f>
        <v/>
      </c>
      <c r="AH115" s="142" t="str">
        <f>IF('USER FORM3'!N123=0,"",'USER FORM3'!N123)</f>
        <v/>
      </c>
      <c r="AI115" s="142" t="str">
        <f>IF('USER FORM3'!O123=0,"",'USER FORM3'!O123)</f>
        <v/>
      </c>
      <c r="AJ115" s="142" t="str">
        <f>IF('USER FORM3'!P123=0,"",'USER FORM3'!P123)</f>
        <v/>
      </c>
      <c r="AK115" s="142" t="str">
        <f>IF('USER FORM3'!Q123=0,"",'USER FORM3'!Q123)</f>
        <v/>
      </c>
      <c r="AL115" s="142" t="str">
        <f>IF('USER FORM3'!C123=0,"",'USER FORM3'!C123)</f>
        <v/>
      </c>
      <c r="AM115" s="142" t="str">
        <f>IF('USER FORM3'!D123=0,"",'USER FORM3'!D123)</f>
        <v/>
      </c>
      <c r="AN115" s="142" t="str">
        <f>IF('USER FORM3'!E123=0,"",'USER FORM3'!E123)</f>
        <v/>
      </c>
      <c r="AO115" s="142" t="str">
        <f>IF('USER FORM3'!F123=0,"",'USER FORM3'!F123)</f>
        <v/>
      </c>
      <c r="AP115" s="227" t="str">
        <f t="shared" si="17"/>
        <v/>
      </c>
      <c r="AQ115" s="227" t="str">
        <f t="array" ref="AQ115">IF(OR(IFERROR(VLOOKUP(AA115,$B$8:$H$227,7,FALSE), "KEEP")="REMOVE",AD115&lt;&gt;"GR (Graded)"), "REMOVE", "KEEP")</f>
        <v>REMOVE</v>
      </c>
      <c r="AR115" s="228" t="str">
        <f t="array" ref="AR115">LOOKUP("zzzzz",CHOOSE({1,2},"",INDEX(AA:AA,SMALL(IF($AA$6:$AA$249&lt;&gt;"",ROW($AA$6:$AA$249)),ROWS($AR$6:AR115)))))</f>
        <v/>
      </c>
      <c r="AS115" s="227" t="str">
        <f t="array" aca="1" ref="AS115" ca="1">IF(SUM('USER FORM5'!$AS$2)&gt;=ROWS($AS$7:AS115), INDEX(COURSE_CODE, MATCH(SMALL(COUNTIF(COURSE_CODE, "&lt;"&amp;COURSE_CODE), ROW(AS115)), COUNTIF(COURSE_CODE, "&lt;"&amp;COURSE_CODE),0)),"")</f>
        <v/>
      </c>
      <c r="AT115" s="227" t="str">
        <f t="array" aca="1" ref="AT115" ca="1">LOOKUP("zzzzz",CHOOSE({1,2},"",INDEX(AS:AS,SMALL(IF($AS$6:$AS$249&lt;&gt;"",ROW($AS$6:$AS$249)),ROWS($AT$6:AT115)))))</f>
        <v/>
      </c>
      <c r="AU115" s="58" t="str">
        <f t="array" aca="1" ref="AU115" ca="1">IFERROR(INDEX($AT$7:$AT$249, MATCH(0, COUNTIF($AU$6:AU114, $AT$7:$AT$249),0)),"")</f>
        <v/>
      </c>
      <c r="AV115" s="227" t="str">
        <f t="array" aca="1" ref="AV115" ca="1">IF(AU115="","",IF(COUNTIF($AA$7:$AA$225,AU115)&gt;1, "REPEATED", ""))</f>
        <v/>
      </c>
      <c r="AW115" s="227" t="str">
        <f t="array" aca="1" ref="AW115" ca="1">IF(AU115="","",IF(IFERROR(SUMPRODUCT(($AA$7:$AA$225=AU115)*($AM$7:$AM$225=$AT$2)),0)&gt;0, "BASIS OF ADMISSIONS", ""))</f>
        <v/>
      </c>
      <c r="AX115" s="227" t="str">
        <f t="array" aca="1" ref="AX115" ca="1">IF(AU115="","", IF(IFERROR(SUMPRODUCT(($AA$226:$AO$249=AU115)*($AM$226:$AM$249=$AX$6)),0)&gt;0,"PRE-REQUISITE",""))</f>
        <v/>
      </c>
      <c r="AY115" s="227" t="str">
        <f t="array" aca="1" ref="AY115" ca="1">IF(AU115="","", IF(IFERROR(SUMPRODUCT(($AA$226:$AO$249=AU115)*($AM$226:$AM$249=$AY$6)),0)&gt;0,"RECOMMENDED",""))</f>
        <v/>
      </c>
      <c r="AZ115" s="142" t="str">
        <f t="shared" ca="1" si="18"/>
        <v/>
      </c>
      <c r="BD115" s="19">
        <v>1</v>
      </c>
      <c r="BE115" s="574"/>
      <c r="BF115" s="574"/>
      <c r="BG115" s="574"/>
      <c r="BH115" s="574"/>
      <c r="BI115" s="574"/>
      <c r="BJ115" s="574"/>
      <c r="BK115" s="574"/>
      <c r="BL115" s="574"/>
      <c r="BM115" s="574"/>
      <c r="BN115" s="574"/>
      <c r="BO115" s="574"/>
      <c r="BP115" s="574"/>
      <c r="BQ115" s="574"/>
      <c r="BR115" s="574"/>
      <c r="BS115" s="574"/>
      <c r="BT115" s="574"/>
      <c r="BU115" s="574"/>
      <c r="BV115" s="574"/>
    </row>
    <row r="116" spans="1:74" ht="56.25" customHeight="1">
      <c r="A116" s="574"/>
      <c r="B116" s="284"/>
      <c r="C116" s="739" t="str">
        <f t="shared" si="19"/>
        <v/>
      </c>
      <c r="D116" s="739" t="str">
        <f t="shared" si="20"/>
        <v/>
      </c>
      <c r="E116" s="739" t="str">
        <f t="shared" si="21"/>
        <v/>
      </c>
      <c r="F116" s="739" t="str">
        <f t="shared" si="22"/>
        <v/>
      </c>
      <c r="G116" s="740" t="str">
        <f t="shared" ca="1" si="23"/>
        <v/>
      </c>
      <c r="H116" s="281"/>
      <c r="I116" s="282"/>
      <c r="J116" s="727"/>
      <c r="K116" s="725"/>
      <c r="L116" s="725"/>
      <c r="M116" s="725"/>
      <c r="N116" s="725"/>
      <c r="O116" s="725"/>
      <c r="P116" s="725"/>
      <c r="Q116" s="725"/>
      <c r="R116" s="725"/>
      <c r="S116" s="725"/>
      <c r="T116" s="725"/>
      <c r="U116" s="725"/>
      <c r="V116" s="725"/>
      <c r="W116" s="725"/>
      <c r="X116" s="725"/>
      <c r="Y116" s="721"/>
      <c r="AA116" s="142" t="str">
        <f>IF('USER FORM3'!G124=0,"",IF(ISNUMBER('USER FORM3'!G124), "'"&amp;'USER FORM3'!G124, 'USER FORM3'!G124))</f>
        <v/>
      </c>
      <c r="AB116" s="142" t="str">
        <f>IF('USER FORM3'!H124=0,"",'USER FORM3'!H124)</f>
        <v/>
      </c>
      <c r="AC116" s="142" t="str">
        <f>IF('USER FORM3'!I124=0,"",'USER FORM3'!I124)</f>
        <v/>
      </c>
      <c r="AD116" s="142" t="str">
        <f>IF('USER FORM3'!AK124=0,"",'USER FORM3'!AK124)</f>
        <v/>
      </c>
      <c r="AE116" s="142" t="str">
        <f>IF('USER FORM3'!K124=0,"",'USER FORM3'!K124)</f>
        <v/>
      </c>
      <c r="AF116" s="142" t="str">
        <f>IF('USER FORM3'!L124=0,"",'USER FORM3'!L124)</f>
        <v/>
      </c>
      <c r="AG116" s="142" t="str">
        <f>IF('USER FORM3'!M124=0,"",'USER FORM3'!M124)</f>
        <v/>
      </c>
      <c r="AH116" s="142" t="str">
        <f>IF('USER FORM3'!N124=0,"",'USER FORM3'!N124)</f>
        <v/>
      </c>
      <c r="AI116" s="142" t="str">
        <f>IF('USER FORM3'!O124=0,"",'USER FORM3'!O124)</f>
        <v/>
      </c>
      <c r="AJ116" s="142" t="str">
        <f>IF('USER FORM3'!P124=0,"",'USER FORM3'!P124)</f>
        <v/>
      </c>
      <c r="AK116" s="142" t="str">
        <f>IF('USER FORM3'!Q124=0,"",'USER FORM3'!Q124)</f>
        <v/>
      </c>
      <c r="AL116" s="142" t="str">
        <f>IF('USER FORM3'!C124=0,"",'USER FORM3'!C124)</f>
        <v/>
      </c>
      <c r="AM116" s="142" t="str">
        <f>IF('USER FORM3'!D124=0,"",'USER FORM3'!D124)</f>
        <v/>
      </c>
      <c r="AN116" s="142" t="str">
        <f>IF('USER FORM3'!E124=0,"",'USER FORM3'!E124)</f>
        <v/>
      </c>
      <c r="AO116" s="142" t="str">
        <f>IF('USER FORM3'!F124=0,"",'USER FORM3'!F124)</f>
        <v/>
      </c>
      <c r="AP116" s="227" t="str">
        <f t="shared" si="17"/>
        <v/>
      </c>
      <c r="AQ116" s="227" t="str">
        <f t="array" ref="AQ116">IF(OR(IFERROR(VLOOKUP(AA116,$B$8:$H$227,7,FALSE), "KEEP")="REMOVE",AD116&lt;&gt;"GR (Graded)"), "REMOVE", "KEEP")</f>
        <v>REMOVE</v>
      </c>
      <c r="AR116" s="228" t="str">
        <f t="array" ref="AR116">LOOKUP("zzzzz",CHOOSE({1,2},"",INDEX(AA:AA,SMALL(IF($AA$6:$AA$249&lt;&gt;"",ROW($AA$6:$AA$249)),ROWS($AR$6:AR116)))))</f>
        <v/>
      </c>
      <c r="AS116" s="227" t="str">
        <f t="array" aca="1" ref="AS116" ca="1">IF(SUM('USER FORM5'!$AS$2)&gt;=ROWS($AS$7:AS116), INDEX(COURSE_CODE, MATCH(SMALL(COUNTIF(COURSE_CODE, "&lt;"&amp;COURSE_CODE), ROW(AS116)), COUNTIF(COURSE_CODE, "&lt;"&amp;COURSE_CODE),0)),"")</f>
        <v/>
      </c>
      <c r="AT116" s="227" t="str">
        <f t="array" aca="1" ref="AT116" ca="1">LOOKUP("zzzzz",CHOOSE({1,2},"",INDEX(AS:AS,SMALL(IF($AS$6:$AS$249&lt;&gt;"",ROW($AS$6:$AS$249)),ROWS($AT$6:AT116)))))</f>
        <v/>
      </c>
      <c r="AU116" s="58" t="str">
        <f t="array" aca="1" ref="AU116" ca="1">IFERROR(INDEX($AT$7:$AT$249, MATCH(0, COUNTIF($AU$6:AU115, $AT$7:$AT$249),0)),"")</f>
        <v/>
      </c>
      <c r="AV116" s="227" t="str">
        <f t="array" aca="1" ref="AV116" ca="1">IF(AU116="","",IF(COUNTIF($AA$7:$AA$225,AU116)&gt;1, "REPEATED", ""))</f>
        <v/>
      </c>
      <c r="AW116" s="227" t="str">
        <f t="array" aca="1" ref="AW116" ca="1">IF(AU116="","",IF(IFERROR(SUMPRODUCT(($AA$7:$AA$225=AU116)*($AM$7:$AM$225=$AT$2)),0)&gt;0, "BASIS OF ADMISSIONS", ""))</f>
        <v/>
      </c>
      <c r="AX116" s="227" t="str">
        <f t="array" aca="1" ref="AX116" ca="1">IF(AU116="","", IF(IFERROR(SUMPRODUCT(($AA$226:$AO$249=AU116)*($AM$226:$AM$249=$AX$6)),0)&gt;0,"PRE-REQUISITE",""))</f>
        <v/>
      </c>
      <c r="AY116" s="227" t="str">
        <f t="array" aca="1" ref="AY116" ca="1">IF(AU116="","", IF(IFERROR(SUMPRODUCT(($AA$226:$AO$249=AU116)*($AM$226:$AM$249=$AY$6)),0)&gt;0,"RECOMMENDED",""))</f>
        <v/>
      </c>
      <c r="AZ116" s="142" t="str">
        <f t="shared" ca="1" si="18"/>
        <v/>
      </c>
      <c r="BD116" s="19">
        <v>1</v>
      </c>
      <c r="BE116" s="574"/>
      <c r="BF116" s="574"/>
      <c r="BG116" s="574"/>
      <c r="BH116" s="574"/>
      <c r="BI116" s="574"/>
      <c r="BJ116" s="574"/>
      <c r="BK116" s="574"/>
      <c r="BL116" s="574"/>
      <c r="BM116" s="574"/>
      <c r="BN116" s="574"/>
      <c r="BO116" s="574"/>
      <c r="BP116" s="574"/>
      <c r="BQ116" s="574"/>
      <c r="BR116" s="574"/>
      <c r="BS116" s="574"/>
      <c r="BT116" s="574"/>
      <c r="BU116" s="574"/>
      <c r="BV116" s="574"/>
    </row>
    <row r="117" spans="1:74" ht="56.25" customHeight="1">
      <c r="A117" s="574"/>
      <c r="B117" s="284"/>
      <c r="C117" s="739" t="str">
        <f t="shared" si="19"/>
        <v/>
      </c>
      <c r="D117" s="739" t="str">
        <f t="shared" si="20"/>
        <v/>
      </c>
      <c r="E117" s="739" t="str">
        <f t="shared" si="21"/>
        <v/>
      </c>
      <c r="F117" s="739" t="str">
        <f t="shared" si="22"/>
        <v/>
      </c>
      <c r="G117" s="740" t="str">
        <f t="shared" ca="1" si="23"/>
        <v/>
      </c>
      <c r="H117" s="281"/>
      <c r="I117" s="282"/>
      <c r="J117" s="727"/>
      <c r="K117" s="725"/>
      <c r="L117" s="725"/>
      <c r="M117" s="725"/>
      <c r="N117" s="725"/>
      <c r="O117" s="725"/>
      <c r="P117" s="725"/>
      <c r="Q117" s="725"/>
      <c r="R117" s="725"/>
      <c r="S117" s="725"/>
      <c r="T117" s="725"/>
      <c r="U117" s="725"/>
      <c r="V117" s="725"/>
      <c r="W117" s="725"/>
      <c r="X117" s="725"/>
      <c r="Y117" s="721"/>
      <c r="AA117" s="142" t="str">
        <f>IF('USER FORM3'!G125=0,"",IF(ISNUMBER('USER FORM3'!G125), "'"&amp;'USER FORM3'!G125, 'USER FORM3'!G125))</f>
        <v/>
      </c>
      <c r="AB117" s="142" t="str">
        <f>IF('USER FORM3'!H125=0,"",'USER FORM3'!H125)</f>
        <v/>
      </c>
      <c r="AC117" s="142" t="str">
        <f>IF('USER FORM3'!I125=0,"",'USER FORM3'!I125)</f>
        <v/>
      </c>
      <c r="AD117" s="142" t="str">
        <f>IF('USER FORM3'!AK125=0,"",'USER FORM3'!AK125)</f>
        <v/>
      </c>
      <c r="AE117" s="142" t="str">
        <f>IF('USER FORM3'!K125=0,"",'USER FORM3'!K125)</f>
        <v/>
      </c>
      <c r="AF117" s="142" t="str">
        <f>IF('USER FORM3'!L125=0,"",'USER FORM3'!L125)</f>
        <v/>
      </c>
      <c r="AG117" s="142" t="str">
        <f>IF('USER FORM3'!M125=0,"",'USER FORM3'!M125)</f>
        <v/>
      </c>
      <c r="AH117" s="142" t="str">
        <f>IF('USER FORM3'!N125=0,"",'USER FORM3'!N125)</f>
        <v/>
      </c>
      <c r="AI117" s="142" t="str">
        <f>IF('USER FORM3'!O125=0,"",'USER FORM3'!O125)</f>
        <v/>
      </c>
      <c r="AJ117" s="142" t="str">
        <f>IF('USER FORM3'!P125=0,"",'USER FORM3'!P125)</f>
        <v/>
      </c>
      <c r="AK117" s="142" t="str">
        <f>IF('USER FORM3'!Q125=0,"",'USER FORM3'!Q125)</f>
        <v/>
      </c>
      <c r="AL117" s="142" t="str">
        <f>IF('USER FORM3'!C125=0,"",'USER FORM3'!C125)</f>
        <v/>
      </c>
      <c r="AM117" s="142" t="str">
        <f>IF('USER FORM3'!D125=0,"",'USER FORM3'!D125)</f>
        <v/>
      </c>
      <c r="AN117" s="142" t="str">
        <f>IF('USER FORM3'!E125=0,"",'USER FORM3'!E125)</f>
        <v/>
      </c>
      <c r="AO117" s="142" t="str">
        <f>IF('USER FORM3'!F125=0,"",'USER FORM3'!F125)</f>
        <v/>
      </c>
      <c r="AP117" s="227" t="str">
        <f t="shared" si="17"/>
        <v/>
      </c>
      <c r="AQ117" s="227" t="str">
        <f t="array" ref="AQ117">IF(OR(IFERROR(VLOOKUP(AA117,$B$8:$H$227,7,FALSE), "KEEP")="REMOVE",AD117&lt;&gt;"GR (Graded)"), "REMOVE", "KEEP")</f>
        <v>REMOVE</v>
      </c>
      <c r="AR117" s="228" t="str">
        <f t="array" ref="AR117">LOOKUP("zzzzz",CHOOSE({1,2},"",INDEX(AA:AA,SMALL(IF($AA$6:$AA$249&lt;&gt;"",ROW($AA$6:$AA$249)),ROWS($AR$6:AR117)))))</f>
        <v/>
      </c>
      <c r="AS117" s="227" t="str">
        <f t="array" aca="1" ref="AS117" ca="1">IF(SUM('USER FORM5'!$AS$2)&gt;=ROWS($AS$7:AS117), INDEX(COURSE_CODE, MATCH(SMALL(COUNTIF(COURSE_CODE, "&lt;"&amp;COURSE_CODE), ROW(AS117)), COUNTIF(COURSE_CODE, "&lt;"&amp;COURSE_CODE),0)),"")</f>
        <v/>
      </c>
      <c r="AT117" s="227" t="str">
        <f t="array" aca="1" ref="AT117" ca="1">LOOKUP("zzzzz",CHOOSE({1,2},"",INDEX(AS:AS,SMALL(IF($AS$6:$AS$249&lt;&gt;"",ROW($AS$6:$AS$249)),ROWS($AT$6:AT117)))))</f>
        <v/>
      </c>
      <c r="AU117" s="58" t="str">
        <f t="array" aca="1" ref="AU117" ca="1">IFERROR(INDEX($AT$7:$AT$249, MATCH(0, COUNTIF($AU$6:AU116, $AT$7:$AT$249),0)),"")</f>
        <v/>
      </c>
      <c r="AV117" s="227" t="str">
        <f t="array" aca="1" ref="AV117" ca="1">IF(AU117="","",IF(COUNTIF($AA$7:$AA$225,AU117)&gt;1, "REPEATED", ""))</f>
        <v/>
      </c>
      <c r="AW117" s="227" t="str">
        <f t="array" aca="1" ref="AW117" ca="1">IF(AU117="","",IF(IFERROR(SUMPRODUCT(($AA$7:$AA$225=AU117)*($AM$7:$AM$225=$AT$2)),0)&gt;0, "BASIS OF ADMISSIONS", ""))</f>
        <v/>
      </c>
      <c r="AX117" s="227" t="str">
        <f t="array" aca="1" ref="AX117" ca="1">IF(AU117="","", IF(IFERROR(SUMPRODUCT(($AA$226:$AO$249=AU117)*($AM$226:$AM$249=$AX$6)),0)&gt;0,"PRE-REQUISITE",""))</f>
        <v/>
      </c>
      <c r="AY117" s="227" t="str">
        <f t="array" aca="1" ref="AY117" ca="1">IF(AU117="","", IF(IFERROR(SUMPRODUCT(($AA$226:$AO$249=AU117)*($AM$226:$AM$249=$AY$6)),0)&gt;0,"RECOMMENDED",""))</f>
        <v/>
      </c>
      <c r="AZ117" s="142" t="str">
        <f t="shared" ca="1" si="18"/>
        <v/>
      </c>
      <c r="BD117" s="19">
        <v>1</v>
      </c>
      <c r="BE117" s="574"/>
      <c r="BF117" s="574"/>
      <c r="BG117" s="574"/>
      <c r="BH117" s="574"/>
      <c r="BI117" s="574"/>
      <c r="BJ117" s="574"/>
      <c r="BK117" s="574"/>
      <c r="BL117" s="574"/>
      <c r="BM117" s="574"/>
      <c r="BN117" s="574"/>
      <c r="BO117" s="574"/>
      <c r="BP117" s="574"/>
      <c r="BQ117" s="574"/>
      <c r="BR117" s="574"/>
      <c r="BS117" s="574"/>
      <c r="BT117" s="574"/>
      <c r="BU117" s="574"/>
      <c r="BV117" s="574"/>
    </row>
    <row r="118" spans="1:74" ht="56.25" customHeight="1">
      <c r="A118" s="574"/>
      <c r="B118" s="284"/>
      <c r="C118" s="739" t="str">
        <f t="shared" si="19"/>
        <v/>
      </c>
      <c r="D118" s="739" t="str">
        <f t="shared" si="20"/>
        <v/>
      </c>
      <c r="E118" s="739" t="str">
        <f t="shared" si="21"/>
        <v/>
      </c>
      <c r="F118" s="739" t="str">
        <f t="shared" si="22"/>
        <v/>
      </c>
      <c r="G118" s="740" t="str">
        <f t="shared" ca="1" si="23"/>
        <v/>
      </c>
      <c r="H118" s="281"/>
      <c r="I118" s="282"/>
      <c r="J118" s="727"/>
      <c r="K118" s="725"/>
      <c r="L118" s="725"/>
      <c r="M118" s="725"/>
      <c r="N118" s="725"/>
      <c r="O118" s="725"/>
      <c r="P118" s="725"/>
      <c r="Q118" s="725"/>
      <c r="R118" s="725"/>
      <c r="S118" s="725"/>
      <c r="T118" s="725"/>
      <c r="U118" s="725"/>
      <c r="V118" s="725"/>
      <c r="W118" s="725"/>
      <c r="X118" s="725"/>
      <c r="Y118" s="721"/>
      <c r="AA118" s="142" t="str">
        <f>IF('USER FORM3'!G126=0,"",IF(ISNUMBER('USER FORM3'!G126), "'"&amp;'USER FORM3'!G126, 'USER FORM3'!G126))</f>
        <v/>
      </c>
      <c r="AB118" s="142" t="str">
        <f>IF('USER FORM3'!H126=0,"",'USER FORM3'!H126)</f>
        <v/>
      </c>
      <c r="AC118" s="142" t="str">
        <f>IF('USER FORM3'!I126=0,"",'USER FORM3'!I126)</f>
        <v/>
      </c>
      <c r="AD118" s="142" t="str">
        <f>IF('USER FORM3'!AK126=0,"",'USER FORM3'!AK126)</f>
        <v/>
      </c>
      <c r="AE118" s="142" t="str">
        <f>IF('USER FORM3'!K126=0,"",'USER FORM3'!K126)</f>
        <v/>
      </c>
      <c r="AF118" s="142" t="str">
        <f>IF('USER FORM3'!L126=0,"",'USER FORM3'!L126)</f>
        <v/>
      </c>
      <c r="AG118" s="142" t="str">
        <f>IF('USER FORM3'!M126=0,"",'USER FORM3'!M126)</f>
        <v/>
      </c>
      <c r="AH118" s="142" t="str">
        <f>IF('USER FORM3'!N126=0,"",'USER FORM3'!N126)</f>
        <v/>
      </c>
      <c r="AI118" s="142" t="str">
        <f>IF('USER FORM3'!O126=0,"",'USER FORM3'!O126)</f>
        <v/>
      </c>
      <c r="AJ118" s="142" t="str">
        <f>IF('USER FORM3'!P126=0,"",'USER FORM3'!P126)</f>
        <v/>
      </c>
      <c r="AK118" s="142" t="str">
        <f>IF('USER FORM3'!Q126=0,"",'USER FORM3'!Q126)</f>
        <v/>
      </c>
      <c r="AL118" s="142" t="str">
        <f>IF('USER FORM3'!C126=0,"",'USER FORM3'!C126)</f>
        <v/>
      </c>
      <c r="AM118" s="142" t="str">
        <f>IF('USER FORM3'!D126=0,"",'USER FORM3'!D126)</f>
        <v/>
      </c>
      <c r="AN118" s="142" t="str">
        <f>IF('USER FORM3'!E126=0,"",'USER FORM3'!E126)</f>
        <v/>
      </c>
      <c r="AO118" s="142" t="str">
        <f>IF('USER FORM3'!F126=0,"",'USER FORM3'!F126)</f>
        <v/>
      </c>
      <c r="AP118" s="227" t="str">
        <f t="shared" si="17"/>
        <v/>
      </c>
      <c r="AQ118" s="227" t="str">
        <f t="array" ref="AQ118">IF(OR(IFERROR(VLOOKUP(AA118,$B$8:$H$227,7,FALSE), "KEEP")="REMOVE",AD118&lt;&gt;"GR (Graded)"), "REMOVE", "KEEP")</f>
        <v>REMOVE</v>
      </c>
      <c r="AR118" s="228" t="str">
        <f t="array" ref="AR118">LOOKUP("zzzzz",CHOOSE({1,2},"",INDEX(AA:AA,SMALL(IF($AA$6:$AA$249&lt;&gt;"",ROW($AA$6:$AA$249)),ROWS($AR$6:AR118)))))</f>
        <v/>
      </c>
      <c r="AS118" s="227" t="str">
        <f t="array" aca="1" ref="AS118" ca="1">IF(SUM('USER FORM5'!$AS$2)&gt;=ROWS($AS$7:AS118), INDEX(COURSE_CODE, MATCH(SMALL(COUNTIF(COURSE_CODE, "&lt;"&amp;COURSE_CODE), ROW(AS118)), COUNTIF(COURSE_CODE, "&lt;"&amp;COURSE_CODE),0)),"")</f>
        <v/>
      </c>
      <c r="AT118" s="227" t="str">
        <f t="array" aca="1" ref="AT118" ca="1">LOOKUP("zzzzz",CHOOSE({1,2},"",INDEX(AS:AS,SMALL(IF($AS$6:$AS$249&lt;&gt;"",ROW($AS$6:$AS$249)),ROWS($AT$6:AT118)))))</f>
        <v/>
      </c>
      <c r="AU118" s="58" t="str">
        <f t="array" aca="1" ref="AU118" ca="1">IFERROR(INDEX($AT$7:$AT$249, MATCH(0, COUNTIF($AU$6:AU117, $AT$7:$AT$249),0)),"")</f>
        <v/>
      </c>
      <c r="AV118" s="227" t="str">
        <f t="array" aca="1" ref="AV118" ca="1">IF(AU118="","",IF(COUNTIF($AA$7:$AA$225,AU118)&gt;1, "REPEATED", ""))</f>
        <v/>
      </c>
      <c r="AW118" s="227" t="str">
        <f t="array" aca="1" ref="AW118" ca="1">IF(AU118="","",IF(IFERROR(SUMPRODUCT(($AA$7:$AA$225=AU118)*($AM$7:$AM$225=$AT$2)),0)&gt;0, "BASIS OF ADMISSIONS", ""))</f>
        <v/>
      </c>
      <c r="AX118" s="227" t="str">
        <f t="array" aca="1" ref="AX118" ca="1">IF(AU118="","", IF(IFERROR(SUMPRODUCT(($AA$226:$AO$249=AU118)*($AM$226:$AM$249=$AX$6)),0)&gt;0,"PRE-REQUISITE",""))</f>
        <v/>
      </c>
      <c r="AY118" s="227" t="str">
        <f t="array" aca="1" ref="AY118" ca="1">IF(AU118="","", IF(IFERROR(SUMPRODUCT(($AA$226:$AO$249=AU118)*($AM$226:$AM$249=$AY$6)),0)&gt;0,"RECOMMENDED",""))</f>
        <v/>
      </c>
      <c r="AZ118" s="142" t="str">
        <f t="shared" ca="1" si="18"/>
        <v/>
      </c>
      <c r="BD118" s="19">
        <v>1</v>
      </c>
      <c r="BE118" s="574"/>
      <c r="BF118" s="574"/>
      <c r="BG118" s="574"/>
      <c r="BH118" s="574"/>
      <c r="BI118" s="574"/>
      <c r="BJ118" s="574"/>
      <c r="BK118" s="574"/>
      <c r="BL118" s="574"/>
      <c r="BM118" s="574"/>
      <c r="BN118" s="574"/>
      <c r="BO118" s="574"/>
      <c r="BP118" s="574"/>
      <c r="BQ118" s="574"/>
      <c r="BR118" s="574"/>
      <c r="BS118" s="574"/>
      <c r="BT118" s="574"/>
      <c r="BU118" s="574"/>
      <c r="BV118" s="574"/>
    </row>
    <row r="119" spans="1:74" ht="56.25" customHeight="1">
      <c r="A119" s="574"/>
      <c r="B119" s="284"/>
      <c r="C119" s="739" t="str">
        <f t="shared" si="19"/>
        <v/>
      </c>
      <c r="D119" s="739" t="str">
        <f t="shared" si="20"/>
        <v/>
      </c>
      <c r="E119" s="739" t="str">
        <f t="shared" si="21"/>
        <v/>
      </c>
      <c r="F119" s="739" t="str">
        <f t="shared" si="22"/>
        <v/>
      </c>
      <c r="G119" s="740" t="str">
        <f t="shared" ca="1" si="23"/>
        <v/>
      </c>
      <c r="H119" s="281"/>
      <c r="I119" s="282"/>
      <c r="J119" s="727"/>
      <c r="K119" s="725"/>
      <c r="L119" s="725"/>
      <c r="M119" s="725"/>
      <c r="N119" s="725"/>
      <c r="O119" s="725"/>
      <c r="P119" s="725"/>
      <c r="Q119" s="725"/>
      <c r="R119" s="725"/>
      <c r="S119" s="725"/>
      <c r="T119" s="725"/>
      <c r="U119" s="725"/>
      <c r="V119" s="725"/>
      <c r="W119" s="725"/>
      <c r="X119" s="725"/>
      <c r="Y119" s="721"/>
      <c r="AA119" s="142" t="str">
        <f>IF('USER FORM3'!G127=0,"",IF(ISNUMBER('USER FORM3'!G127), "'"&amp;'USER FORM3'!G127, 'USER FORM3'!G127))</f>
        <v/>
      </c>
      <c r="AB119" s="142" t="str">
        <f>IF('USER FORM3'!H127=0,"",'USER FORM3'!H127)</f>
        <v/>
      </c>
      <c r="AC119" s="142" t="str">
        <f>IF('USER FORM3'!I127=0,"",'USER FORM3'!I127)</f>
        <v/>
      </c>
      <c r="AD119" s="142" t="str">
        <f>IF('USER FORM3'!AK127=0,"",'USER FORM3'!AK127)</f>
        <v/>
      </c>
      <c r="AE119" s="142" t="str">
        <f>IF('USER FORM3'!K127=0,"",'USER FORM3'!K127)</f>
        <v/>
      </c>
      <c r="AF119" s="142" t="str">
        <f>IF('USER FORM3'!L127=0,"",'USER FORM3'!L127)</f>
        <v/>
      </c>
      <c r="AG119" s="142" t="str">
        <f>IF('USER FORM3'!M127=0,"",'USER FORM3'!M127)</f>
        <v/>
      </c>
      <c r="AH119" s="142" t="str">
        <f>IF('USER FORM3'!N127=0,"",'USER FORM3'!N127)</f>
        <v/>
      </c>
      <c r="AI119" s="142" t="str">
        <f>IF('USER FORM3'!O127=0,"",'USER FORM3'!O127)</f>
        <v/>
      </c>
      <c r="AJ119" s="142" t="str">
        <f>IF('USER FORM3'!P127=0,"",'USER FORM3'!P127)</f>
        <v/>
      </c>
      <c r="AK119" s="142" t="str">
        <f>IF('USER FORM3'!Q127=0,"",'USER FORM3'!Q127)</f>
        <v/>
      </c>
      <c r="AL119" s="142" t="str">
        <f>IF('USER FORM3'!C127=0,"",'USER FORM3'!C127)</f>
        <v/>
      </c>
      <c r="AM119" s="142" t="str">
        <f>IF('USER FORM3'!D127=0,"",'USER FORM3'!D127)</f>
        <v/>
      </c>
      <c r="AN119" s="142" t="str">
        <f>IF('USER FORM3'!E127=0,"",'USER FORM3'!E127)</f>
        <v/>
      </c>
      <c r="AO119" s="142" t="str">
        <f>IF('USER FORM3'!F127=0,"",'USER FORM3'!F127)</f>
        <v/>
      </c>
      <c r="AP119" s="227" t="str">
        <f t="shared" si="17"/>
        <v/>
      </c>
      <c r="AQ119" s="227" t="str">
        <f t="array" ref="AQ119">IF(OR(IFERROR(VLOOKUP(AA119,$B$8:$H$227,7,FALSE), "KEEP")="REMOVE",AD119&lt;&gt;"GR (Graded)"), "REMOVE", "KEEP")</f>
        <v>REMOVE</v>
      </c>
      <c r="AR119" s="228" t="str">
        <f t="array" ref="AR119">LOOKUP("zzzzz",CHOOSE({1,2},"",INDEX(AA:AA,SMALL(IF($AA$6:$AA$249&lt;&gt;"",ROW($AA$6:$AA$249)),ROWS($AR$6:AR119)))))</f>
        <v/>
      </c>
      <c r="AS119" s="227" t="str">
        <f t="array" aca="1" ref="AS119" ca="1">IF(SUM('USER FORM5'!$AS$2)&gt;=ROWS($AS$7:AS119), INDEX(COURSE_CODE, MATCH(SMALL(COUNTIF(COURSE_CODE, "&lt;"&amp;COURSE_CODE), ROW(AS119)), COUNTIF(COURSE_CODE, "&lt;"&amp;COURSE_CODE),0)),"")</f>
        <v/>
      </c>
      <c r="AT119" s="227" t="str">
        <f t="array" aca="1" ref="AT119" ca="1">LOOKUP("zzzzz",CHOOSE({1,2},"",INDEX(AS:AS,SMALL(IF($AS$6:$AS$249&lt;&gt;"",ROW($AS$6:$AS$249)),ROWS($AT$6:AT119)))))</f>
        <v/>
      </c>
      <c r="AU119" s="58" t="str">
        <f t="array" aca="1" ref="AU119" ca="1">IFERROR(INDEX($AT$7:$AT$249, MATCH(0, COUNTIF($AU$6:AU118, $AT$7:$AT$249),0)),"")</f>
        <v/>
      </c>
      <c r="AV119" s="227" t="str">
        <f t="array" aca="1" ref="AV119" ca="1">IF(AU119="","",IF(COUNTIF($AA$7:$AA$225,AU119)&gt;1, "REPEATED", ""))</f>
        <v/>
      </c>
      <c r="AW119" s="227" t="str">
        <f t="array" aca="1" ref="AW119" ca="1">IF(AU119="","",IF(IFERROR(SUMPRODUCT(($AA$7:$AA$225=AU119)*($AM$7:$AM$225=$AT$2)),0)&gt;0, "BASIS OF ADMISSIONS", ""))</f>
        <v/>
      </c>
      <c r="AX119" s="227" t="str">
        <f t="array" aca="1" ref="AX119" ca="1">IF(AU119="","", IF(IFERROR(SUMPRODUCT(($AA$226:$AO$249=AU119)*($AM$226:$AM$249=$AX$6)),0)&gt;0,"PRE-REQUISITE",""))</f>
        <v/>
      </c>
      <c r="AY119" s="227" t="str">
        <f t="array" aca="1" ref="AY119" ca="1">IF(AU119="","", IF(IFERROR(SUMPRODUCT(($AA$226:$AO$249=AU119)*($AM$226:$AM$249=$AY$6)),0)&gt;0,"RECOMMENDED",""))</f>
        <v/>
      </c>
      <c r="AZ119" s="142" t="str">
        <f t="shared" ca="1" si="18"/>
        <v/>
      </c>
      <c r="BD119" s="19">
        <v>1</v>
      </c>
      <c r="BE119" s="574"/>
      <c r="BF119" s="574"/>
      <c r="BG119" s="574"/>
      <c r="BH119" s="574"/>
      <c r="BI119" s="574"/>
      <c r="BJ119" s="574"/>
      <c r="BK119" s="574"/>
      <c r="BL119" s="574"/>
      <c r="BM119" s="574"/>
      <c r="BN119" s="574"/>
      <c r="BO119" s="574"/>
      <c r="BP119" s="574"/>
      <c r="BQ119" s="574"/>
      <c r="BR119" s="574"/>
      <c r="BS119" s="574"/>
      <c r="BT119" s="574"/>
      <c r="BU119" s="574"/>
      <c r="BV119" s="574"/>
    </row>
    <row r="120" spans="1:74" ht="56.25" customHeight="1">
      <c r="A120" s="574"/>
      <c r="B120" s="284"/>
      <c r="C120" s="739" t="str">
        <f t="shared" si="19"/>
        <v/>
      </c>
      <c r="D120" s="739" t="str">
        <f t="shared" si="20"/>
        <v/>
      </c>
      <c r="E120" s="739" t="str">
        <f t="shared" si="21"/>
        <v/>
      </c>
      <c r="F120" s="739" t="str">
        <f t="shared" si="22"/>
        <v/>
      </c>
      <c r="G120" s="740" t="str">
        <f t="shared" ca="1" si="23"/>
        <v/>
      </c>
      <c r="H120" s="281"/>
      <c r="I120" s="282"/>
      <c r="J120" s="727"/>
      <c r="K120" s="725"/>
      <c r="L120" s="725"/>
      <c r="M120" s="725"/>
      <c r="N120" s="725"/>
      <c r="O120" s="725"/>
      <c r="P120" s="725"/>
      <c r="Q120" s="725"/>
      <c r="R120" s="725"/>
      <c r="S120" s="725"/>
      <c r="T120" s="725"/>
      <c r="U120" s="725"/>
      <c r="V120" s="725"/>
      <c r="W120" s="725"/>
      <c r="X120" s="725"/>
      <c r="Y120" s="721"/>
      <c r="AA120" s="142" t="str">
        <f>IF('USER FORM3'!G128=0,"",IF(ISNUMBER('USER FORM3'!G128), "'"&amp;'USER FORM3'!G128, 'USER FORM3'!G128))</f>
        <v/>
      </c>
      <c r="AB120" s="142" t="str">
        <f>IF('USER FORM3'!H128=0,"",'USER FORM3'!H128)</f>
        <v/>
      </c>
      <c r="AC120" s="142" t="str">
        <f>IF('USER FORM3'!I128=0,"",'USER FORM3'!I128)</f>
        <v/>
      </c>
      <c r="AD120" s="142" t="str">
        <f>IF('USER FORM3'!AK128=0,"",'USER FORM3'!AK128)</f>
        <v/>
      </c>
      <c r="AE120" s="142" t="str">
        <f>IF('USER FORM3'!K128=0,"",'USER FORM3'!K128)</f>
        <v/>
      </c>
      <c r="AF120" s="142" t="str">
        <f>IF('USER FORM3'!L128=0,"",'USER FORM3'!L128)</f>
        <v/>
      </c>
      <c r="AG120" s="142" t="str">
        <f>IF('USER FORM3'!M128=0,"",'USER FORM3'!M128)</f>
        <v/>
      </c>
      <c r="AH120" s="142" t="str">
        <f>IF('USER FORM3'!N128=0,"",'USER FORM3'!N128)</f>
        <v/>
      </c>
      <c r="AI120" s="142" t="str">
        <f>IF('USER FORM3'!O128=0,"",'USER FORM3'!O128)</f>
        <v/>
      </c>
      <c r="AJ120" s="142" t="str">
        <f>IF('USER FORM3'!P128=0,"",'USER FORM3'!P128)</f>
        <v/>
      </c>
      <c r="AK120" s="142" t="str">
        <f>IF('USER FORM3'!Q128=0,"",'USER FORM3'!Q128)</f>
        <v/>
      </c>
      <c r="AL120" s="142" t="str">
        <f>IF('USER FORM3'!C128=0,"",'USER FORM3'!C128)</f>
        <v/>
      </c>
      <c r="AM120" s="142" t="str">
        <f>IF('USER FORM3'!D128=0,"",'USER FORM3'!D128)</f>
        <v/>
      </c>
      <c r="AN120" s="142" t="str">
        <f>IF('USER FORM3'!E128=0,"",'USER FORM3'!E128)</f>
        <v/>
      </c>
      <c r="AO120" s="142" t="str">
        <f>IF('USER FORM3'!F128=0,"",'USER FORM3'!F128)</f>
        <v/>
      </c>
      <c r="AP120" s="227" t="str">
        <f t="shared" si="17"/>
        <v/>
      </c>
      <c r="AQ120" s="227" t="str">
        <f t="array" ref="AQ120">IF(OR(IFERROR(VLOOKUP(AA120,$B$8:$H$227,7,FALSE), "KEEP")="REMOVE",AD120&lt;&gt;"GR (Graded)"), "REMOVE", "KEEP")</f>
        <v>REMOVE</v>
      </c>
      <c r="AR120" s="228" t="str">
        <f t="array" ref="AR120">LOOKUP("zzzzz",CHOOSE({1,2},"",INDEX(AA:AA,SMALL(IF($AA$6:$AA$249&lt;&gt;"",ROW($AA$6:$AA$249)),ROWS($AR$6:AR120)))))</f>
        <v/>
      </c>
      <c r="AS120" s="227" t="str">
        <f t="array" aca="1" ref="AS120" ca="1">IF(SUM('USER FORM5'!$AS$2)&gt;=ROWS($AS$7:AS120), INDEX(COURSE_CODE, MATCH(SMALL(COUNTIF(COURSE_CODE, "&lt;"&amp;COURSE_CODE), ROW(AS120)), COUNTIF(COURSE_CODE, "&lt;"&amp;COURSE_CODE),0)),"")</f>
        <v/>
      </c>
      <c r="AT120" s="227" t="str">
        <f t="array" aca="1" ref="AT120" ca="1">LOOKUP("zzzzz",CHOOSE({1,2},"",INDEX(AS:AS,SMALL(IF($AS$6:$AS$249&lt;&gt;"",ROW($AS$6:$AS$249)),ROWS($AT$6:AT120)))))</f>
        <v/>
      </c>
      <c r="AU120" s="58" t="str">
        <f t="array" aca="1" ref="AU120" ca="1">IFERROR(INDEX($AT$7:$AT$249, MATCH(0, COUNTIF($AU$6:AU119, $AT$7:$AT$249),0)),"")</f>
        <v/>
      </c>
      <c r="AV120" s="227" t="str">
        <f t="array" aca="1" ref="AV120" ca="1">IF(AU120="","",IF(COUNTIF($AA$7:$AA$225,AU120)&gt;1, "REPEATED", ""))</f>
        <v/>
      </c>
      <c r="AW120" s="227" t="str">
        <f t="array" aca="1" ref="AW120" ca="1">IF(AU120="","",IF(IFERROR(SUMPRODUCT(($AA$7:$AA$225=AU120)*($AM$7:$AM$225=$AT$2)),0)&gt;0, "BASIS OF ADMISSIONS", ""))</f>
        <v/>
      </c>
      <c r="AX120" s="227" t="str">
        <f t="array" aca="1" ref="AX120" ca="1">IF(AU120="","", IF(IFERROR(SUMPRODUCT(($AA$226:$AO$249=AU120)*($AM$226:$AM$249=$AX$6)),0)&gt;0,"PRE-REQUISITE",""))</f>
        <v/>
      </c>
      <c r="AY120" s="227" t="str">
        <f t="array" aca="1" ref="AY120" ca="1">IF(AU120="","", IF(IFERROR(SUMPRODUCT(($AA$226:$AO$249=AU120)*($AM$226:$AM$249=$AY$6)),0)&gt;0,"RECOMMENDED",""))</f>
        <v/>
      </c>
      <c r="AZ120" s="142" t="str">
        <f t="shared" ca="1" si="18"/>
        <v/>
      </c>
      <c r="BD120" s="19">
        <v>1</v>
      </c>
      <c r="BE120" s="574"/>
      <c r="BF120" s="574"/>
      <c r="BG120" s="574"/>
      <c r="BH120" s="574"/>
      <c r="BI120" s="574"/>
      <c r="BJ120" s="574"/>
      <c r="BK120" s="574"/>
      <c r="BL120" s="574"/>
      <c r="BM120" s="574"/>
      <c r="BN120" s="574"/>
      <c r="BO120" s="574"/>
      <c r="BP120" s="574"/>
      <c r="BQ120" s="574"/>
      <c r="BR120" s="574"/>
      <c r="BS120" s="574"/>
      <c r="BT120" s="574"/>
      <c r="BU120" s="574"/>
      <c r="BV120" s="574"/>
    </row>
    <row r="121" spans="1:74" ht="56.25" customHeight="1">
      <c r="A121" s="574"/>
      <c r="B121" s="284"/>
      <c r="C121" s="739" t="str">
        <f t="shared" si="19"/>
        <v/>
      </c>
      <c r="D121" s="739" t="str">
        <f t="shared" si="20"/>
        <v/>
      </c>
      <c r="E121" s="739" t="str">
        <f t="shared" si="21"/>
        <v/>
      </c>
      <c r="F121" s="739" t="str">
        <f t="shared" si="22"/>
        <v/>
      </c>
      <c r="G121" s="740" t="str">
        <f t="shared" ca="1" si="23"/>
        <v/>
      </c>
      <c r="H121" s="281"/>
      <c r="I121" s="282"/>
      <c r="J121" s="727"/>
      <c r="K121" s="725"/>
      <c r="L121" s="725"/>
      <c r="M121" s="725"/>
      <c r="N121" s="725"/>
      <c r="O121" s="725"/>
      <c r="P121" s="725"/>
      <c r="Q121" s="725"/>
      <c r="R121" s="725"/>
      <c r="S121" s="725"/>
      <c r="T121" s="725"/>
      <c r="U121" s="725"/>
      <c r="V121" s="725"/>
      <c r="W121" s="725"/>
      <c r="X121" s="725"/>
      <c r="Y121" s="721"/>
      <c r="AA121" s="142" t="str">
        <f>IF('USER FORM3'!G129=0,"",IF(ISNUMBER('USER FORM3'!G129), "'"&amp;'USER FORM3'!G129, 'USER FORM3'!G129))</f>
        <v/>
      </c>
      <c r="AB121" s="142" t="str">
        <f>IF('USER FORM3'!H129=0,"",'USER FORM3'!H129)</f>
        <v/>
      </c>
      <c r="AC121" s="142" t="str">
        <f>IF('USER FORM3'!I129=0,"",'USER FORM3'!I129)</f>
        <v/>
      </c>
      <c r="AD121" s="142" t="str">
        <f>IF('USER FORM3'!AK129=0,"",'USER FORM3'!AK129)</f>
        <v/>
      </c>
      <c r="AE121" s="142" t="str">
        <f>IF('USER FORM3'!K129=0,"",'USER FORM3'!K129)</f>
        <v/>
      </c>
      <c r="AF121" s="142" t="str">
        <f>IF('USER FORM3'!L129=0,"",'USER FORM3'!L129)</f>
        <v/>
      </c>
      <c r="AG121" s="142" t="str">
        <f>IF('USER FORM3'!M129=0,"",'USER FORM3'!M129)</f>
        <v/>
      </c>
      <c r="AH121" s="142" t="str">
        <f>IF('USER FORM3'!N129=0,"",'USER FORM3'!N129)</f>
        <v/>
      </c>
      <c r="AI121" s="142" t="str">
        <f>IF('USER FORM3'!O129=0,"",'USER FORM3'!O129)</f>
        <v/>
      </c>
      <c r="AJ121" s="142" t="str">
        <f>IF('USER FORM3'!P129=0,"",'USER FORM3'!P129)</f>
        <v/>
      </c>
      <c r="AK121" s="142" t="str">
        <f>IF('USER FORM3'!Q129=0,"",'USER FORM3'!Q129)</f>
        <v/>
      </c>
      <c r="AL121" s="142" t="str">
        <f>IF('USER FORM3'!C129=0,"",'USER FORM3'!C129)</f>
        <v/>
      </c>
      <c r="AM121" s="142" t="str">
        <f>IF('USER FORM3'!D129=0,"",'USER FORM3'!D129)</f>
        <v/>
      </c>
      <c r="AN121" s="142" t="str">
        <f>IF('USER FORM3'!E129=0,"",'USER FORM3'!E129)</f>
        <v/>
      </c>
      <c r="AO121" s="142" t="str">
        <f>IF('USER FORM3'!F129=0,"",'USER FORM3'!F129)</f>
        <v/>
      </c>
      <c r="AP121" s="227" t="str">
        <f t="shared" si="17"/>
        <v/>
      </c>
      <c r="AQ121" s="227" t="str">
        <f t="array" ref="AQ121">IF(OR(IFERROR(VLOOKUP(AA121,$B$8:$H$227,7,FALSE), "KEEP")="REMOVE",AD121&lt;&gt;"GR (Graded)"), "REMOVE", "KEEP")</f>
        <v>REMOVE</v>
      </c>
      <c r="AR121" s="228" t="str">
        <f t="array" ref="AR121">LOOKUP("zzzzz",CHOOSE({1,2},"",INDEX(AA:AA,SMALL(IF($AA$6:$AA$249&lt;&gt;"",ROW($AA$6:$AA$249)),ROWS($AR$6:AR121)))))</f>
        <v/>
      </c>
      <c r="AS121" s="227" t="str">
        <f t="array" aca="1" ref="AS121" ca="1">IF(SUM('USER FORM5'!$AS$2)&gt;=ROWS($AS$7:AS121), INDEX(COURSE_CODE, MATCH(SMALL(COUNTIF(COURSE_CODE, "&lt;"&amp;COURSE_CODE), ROW(AS121)), COUNTIF(COURSE_CODE, "&lt;"&amp;COURSE_CODE),0)),"")</f>
        <v/>
      </c>
      <c r="AT121" s="227" t="str">
        <f t="array" aca="1" ref="AT121" ca="1">LOOKUP("zzzzz",CHOOSE({1,2},"",INDEX(AS:AS,SMALL(IF($AS$6:$AS$249&lt;&gt;"",ROW($AS$6:$AS$249)),ROWS($AT$6:AT121)))))</f>
        <v/>
      </c>
      <c r="AU121" s="58" t="str">
        <f t="array" aca="1" ref="AU121" ca="1">IFERROR(INDEX($AT$7:$AT$249, MATCH(0, COUNTIF($AU$6:AU120, $AT$7:$AT$249),0)),"")</f>
        <v/>
      </c>
      <c r="AV121" s="227" t="str">
        <f t="array" aca="1" ref="AV121" ca="1">IF(AU121="","",IF(COUNTIF($AA$7:$AA$225,AU121)&gt;1, "REPEATED", ""))</f>
        <v/>
      </c>
      <c r="AW121" s="227" t="str">
        <f t="array" aca="1" ref="AW121" ca="1">IF(AU121="","",IF(IFERROR(SUMPRODUCT(($AA$7:$AA$225=AU121)*($AM$7:$AM$225=$AT$2)),0)&gt;0, "BASIS OF ADMISSIONS", ""))</f>
        <v/>
      </c>
      <c r="AX121" s="227" t="str">
        <f t="array" aca="1" ref="AX121" ca="1">IF(AU121="","", IF(IFERROR(SUMPRODUCT(($AA$226:$AO$249=AU121)*($AM$226:$AM$249=$AX$6)),0)&gt;0,"PRE-REQUISITE",""))</f>
        <v/>
      </c>
      <c r="AY121" s="227" t="str">
        <f t="array" aca="1" ref="AY121" ca="1">IF(AU121="","", IF(IFERROR(SUMPRODUCT(($AA$226:$AO$249=AU121)*($AM$226:$AM$249=$AY$6)),0)&gt;0,"RECOMMENDED",""))</f>
        <v/>
      </c>
      <c r="AZ121" s="142" t="str">
        <f t="shared" ca="1" si="18"/>
        <v/>
      </c>
      <c r="BD121" s="19">
        <v>1</v>
      </c>
      <c r="BE121" s="574"/>
      <c r="BF121" s="574"/>
      <c r="BG121" s="574"/>
      <c r="BH121" s="574"/>
      <c r="BI121" s="574"/>
      <c r="BJ121" s="574"/>
      <c r="BK121" s="574"/>
      <c r="BL121" s="574"/>
      <c r="BM121" s="574"/>
      <c r="BN121" s="574"/>
      <c r="BO121" s="574"/>
      <c r="BP121" s="574"/>
      <c r="BQ121" s="574"/>
      <c r="BR121" s="574"/>
      <c r="BS121" s="574"/>
      <c r="BT121" s="574"/>
      <c r="BU121" s="574"/>
      <c r="BV121" s="574"/>
    </row>
    <row r="122" spans="1:74" ht="56.25" customHeight="1">
      <c r="A122" s="574"/>
      <c r="B122" s="284"/>
      <c r="C122" s="739" t="str">
        <f t="shared" si="19"/>
        <v/>
      </c>
      <c r="D122" s="739" t="str">
        <f t="shared" si="20"/>
        <v/>
      </c>
      <c r="E122" s="739" t="str">
        <f t="shared" si="21"/>
        <v/>
      </c>
      <c r="F122" s="739" t="str">
        <f t="shared" si="22"/>
        <v/>
      </c>
      <c r="G122" s="740" t="str">
        <f t="shared" ca="1" si="23"/>
        <v/>
      </c>
      <c r="H122" s="281"/>
      <c r="I122" s="282"/>
      <c r="J122" s="727"/>
      <c r="K122" s="725"/>
      <c r="L122" s="725"/>
      <c r="M122" s="725"/>
      <c r="N122" s="725"/>
      <c r="O122" s="725"/>
      <c r="P122" s="725"/>
      <c r="Q122" s="725"/>
      <c r="R122" s="725"/>
      <c r="S122" s="725"/>
      <c r="T122" s="725"/>
      <c r="U122" s="725"/>
      <c r="V122" s="725"/>
      <c r="W122" s="725"/>
      <c r="X122" s="725"/>
      <c r="Y122" s="721"/>
      <c r="AA122" s="142" t="str">
        <f>IF('USER FORM3'!G130=0,"",IF(ISNUMBER('USER FORM3'!G130), "'"&amp;'USER FORM3'!G130, 'USER FORM3'!G130))</f>
        <v/>
      </c>
      <c r="AB122" s="142" t="str">
        <f>IF('USER FORM3'!H130=0,"",'USER FORM3'!H130)</f>
        <v/>
      </c>
      <c r="AC122" s="142" t="str">
        <f>IF('USER FORM3'!I130=0,"",'USER FORM3'!I130)</f>
        <v/>
      </c>
      <c r="AD122" s="142" t="str">
        <f>IF('USER FORM3'!AK130=0,"",'USER FORM3'!AK130)</f>
        <v/>
      </c>
      <c r="AE122" s="142" t="str">
        <f>IF('USER FORM3'!K130=0,"",'USER FORM3'!K130)</f>
        <v/>
      </c>
      <c r="AF122" s="142" t="str">
        <f>IF('USER FORM3'!L130=0,"",'USER FORM3'!L130)</f>
        <v/>
      </c>
      <c r="AG122" s="142" t="str">
        <f>IF('USER FORM3'!M130=0,"",'USER FORM3'!M130)</f>
        <v/>
      </c>
      <c r="AH122" s="142" t="str">
        <f>IF('USER FORM3'!N130=0,"",'USER FORM3'!N130)</f>
        <v/>
      </c>
      <c r="AI122" s="142" t="str">
        <f>IF('USER FORM3'!O130=0,"",'USER FORM3'!O130)</f>
        <v/>
      </c>
      <c r="AJ122" s="142" t="str">
        <f>IF('USER FORM3'!P130=0,"",'USER FORM3'!P130)</f>
        <v/>
      </c>
      <c r="AK122" s="142" t="str">
        <f>IF('USER FORM3'!Q130=0,"",'USER FORM3'!Q130)</f>
        <v/>
      </c>
      <c r="AL122" s="142" t="str">
        <f>IF('USER FORM3'!C130=0,"",'USER FORM3'!C130)</f>
        <v/>
      </c>
      <c r="AM122" s="142" t="str">
        <f>IF('USER FORM3'!D130=0,"",'USER FORM3'!D130)</f>
        <v/>
      </c>
      <c r="AN122" s="142" t="str">
        <f>IF('USER FORM3'!E130=0,"",'USER FORM3'!E130)</f>
        <v/>
      </c>
      <c r="AO122" s="142" t="str">
        <f>IF('USER FORM3'!F130=0,"",'USER FORM3'!F130)</f>
        <v/>
      </c>
      <c r="AP122" s="227" t="str">
        <f t="shared" si="17"/>
        <v/>
      </c>
      <c r="AQ122" s="227" t="str">
        <f t="array" ref="AQ122">IF(OR(IFERROR(VLOOKUP(AA122,$B$8:$H$227,7,FALSE), "KEEP")="REMOVE",AD122&lt;&gt;"GR (Graded)"), "REMOVE", "KEEP")</f>
        <v>REMOVE</v>
      </c>
      <c r="AR122" s="228" t="str">
        <f t="array" ref="AR122">LOOKUP("zzzzz",CHOOSE({1,2},"",INDEX(AA:AA,SMALL(IF($AA$6:$AA$249&lt;&gt;"",ROW($AA$6:$AA$249)),ROWS($AR$6:AR122)))))</f>
        <v/>
      </c>
      <c r="AS122" s="227" t="str">
        <f t="array" aca="1" ref="AS122" ca="1">IF(SUM('USER FORM5'!$AS$2)&gt;=ROWS($AS$7:AS122), INDEX(COURSE_CODE, MATCH(SMALL(COUNTIF(COURSE_CODE, "&lt;"&amp;COURSE_CODE), ROW(AS122)), COUNTIF(COURSE_CODE, "&lt;"&amp;COURSE_CODE),0)),"")</f>
        <v/>
      </c>
      <c r="AT122" s="227" t="str">
        <f t="array" aca="1" ref="AT122" ca="1">LOOKUP("zzzzz",CHOOSE({1,2},"",INDEX(AS:AS,SMALL(IF($AS$6:$AS$249&lt;&gt;"",ROW($AS$6:$AS$249)),ROWS($AT$6:AT122)))))</f>
        <v/>
      </c>
      <c r="AU122" s="58" t="str">
        <f t="array" aca="1" ref="AU122" ca="1">IFERROR(INDEX($AT$7:$AT$249, MATCH(0, COUNTIF($AU$6:AU121, $AT$7:$AT$249),0)),"")</f>
        <v/>
      </c>
      <c r="AV122" s="227" t="str">
        <f t="array" aca="1" ref="AV122" ca="1">IF(AU122="","",IF(COUNTIF($AA$7:$AA$225,AU122)&gt;1, "REPEATED", ""))</f>
        <v/>
      </c>
      <c r="AW122" s="227" t="str">
        <f t="array" aca="1" ref="AW122" ca="1">IF(AU122="","",IF(IFERROR(SUMPRODUCT(($AA$7:$AA$225=AU122)*($AM$7:$AM$225=$AT$2)),0)&gt;0, "BASIS OF ADMISSIONS", ""))</f>
        <v/>
      </c>
      <c r="AX122" s="227" t="str">
        <f t="array" aca="1" ref="AX122" ca="1">IF(AU122="","", IF(IFERROR(SUMPRODUCT(($AA$226:$AO$249=AU122)*($AM$226:$AM$249=$AX$6)),0)&gt;0,"PRE-REQUISITE",""))</f>
        <v/>
      </c>
      <c r="AY122" s="227" t="str">
        <f t="array" aca="1" ref="AY122" ca="1">IF(AU122="","", IF(IFERROR(SUMPRODUCT(($AA$226:$AO$249=AU122)*($AM$226:$AM$249=$AY$6)),0)&gt;0,"RECOMMENDED",""))</f>
        <v/>
      </c>
      <c r="AZ122" s="142" t="str">
        <f t="shared" ca="1" si="18"/>
        <v/>
      </c>
      <c r="BD122" s="19">
        <v>1</v>
      </c>
      <c r="BE122" s="574"/>
      <c r="BF122" s="574"/>
      <c r="BG122" s="574"/>
      <c r="BH122" s="574"/>
      <c r="BI122" s="574"/>
      <c r="BJ122" s="574"/>
      <c r="BK122" s="574"/>
      <c r="BL122" s="574"/>
      <c r="BM122" s="574"/>
      <c r="BN122" s="574"/>
      <c r="BO122" s="574"/>
      <c r="BP122" s="574"/>
      <c r="BQ122" s="574"/>
      <c r="BR122" s="574"/>
      <c r="BS122" s="574"/>
      <c r="BT122" s="574"/>
      <c r="BU122" s="574"/>
      <c r="BV122" s="574"/>
    </row>
    <row r="123" spans="1:74" ht="56.25" customHeight="1">
      <c r="A123" s="574"/>
      <c r="B123" s="284"/>
      <c r="C123" s="739" t="str">
        <f t="shared" si="19"/>
        <v/>
      </c>
      <c r="D123" s="739" t="str">
        <f t="shared" si="20"/>
        <v/>
      </c>
      <c r="E123" s="739" t="str">
        <f t="shared" si="21"/>
        <v/>
      </c>
      <c r="F123" s="739" t="str">
        <f t="shared" si="22"/>
        <v/>
      </c>
      <c r="G123" s="740" t="str">
        <f t="shared" ca="1" si="23"/>
        <v/>
      </c>
      <c r="H123" s="281"/>
      <c r="I123" s="282"/>
      <c r="J123" s="727"/>
      <c r="K123" s="725"/>
      <c r="L123" s="725"/>
      <c r="M123" s="725"/>
      <c r="N123" s="725"/>
      <c r="O123" s="725"/>
      <c r="P123" s="725"/>
      <c r="Q123" s="725"/>
      <c r="R123" s="725"/>
      <c r="S123" s="725"/>
      <c r="T123" s="725"/>
      <c r="U123" s="725"/>
      <c r="V123" s="725"/>
      <c r="W123" s="725"/>
      <c r="X123" s="725"/>
      <c r="Y123" s="721"/>
      <c r="AA123" s="142" t="str">
        <f>IF('USER FORM3'!G131=0,"",IF(ISNUMBER('USER FORM3'!G131), "'"&amp;'USER FORM3'!G131, 'USER FORM3'!G131))</f>
        <v/>
      </c>
      <c r="AB123" s="142" t="str">
        <f>IF('USER FORM3'!H131=0,"",'USER FORM3'!H131)</f>
        <v/>
      </c>
      <c r="AC123" s="142" t="str">
        <f>IF('USER FORM3'!I131=0,"",'USER FORM3'!I131)</f>
        <v/>
      </c>
      <c r="AD123" s="142" t="str">
        <f>IF('USER FORM3'!AK131=0,"",'USER FORM3'!AK131)</f>
        <v/>
      </c>
      <c r="AE123" s="142" t="str">
        <f>IF('USER FORM3'!K131=0,"",'USER FORM3'!K131)</f>
        <v/>
      </c>
      <c r="AF123" s="142" t="str">
        <f>IF('USER FORM3'!L131=0,"",'USER FORM3'!L131)</f>
        <v/>
      </c>
      <c r="AG123" s="142" t="str">
        <f>IF('USER FORM3'!M131=0,"",'USER FORM3'!M131)</f>
        <v/>
      </c>
      <c r="AH123" s="142" t="str">
        <f>IF('USER FORM3'!N131=0,"",'USER FORM3'!N131)</f>
        <v/>
      </c>
      <c r="AI123" s="142" t="str">
        <f>IF('USER FORM3'!O131=0,"",'USER FORM3'!O131)</f>
        <v/>
      </c>
      <c r="AJ123" s="142" t="str">
        <f>IF('USER FORM3'!P131=0,"",'USER FORM3'!P131)</f>
        <v/>
      </c>
      <c r="AK123" s="142" t="str">
        <f>IF('USER FORM3'!Q131=0,"",'USER FORM3'!Q131)</f>
        <v/>
      </c>
      <c r="AL123" s="142" t="str">
        <f>IF('USER FORM3'!C131=0,"",'USER FORM3'!C131)</f>
        <v/>
      </c>
      <c r="AM123" s="142" t="str">
        <f>IF('USER FORM3'!D131=0,"",'USER FORM3'!D131)</f>
        <v/>
      </c>
      <c r="AN123" s="142" t="str">
        <f>IF('USER FORM3'!E131=0,"",'USER FORM3'!E131)</f>
        <v/>
      </c>
      <c r="AO123" s="142" t="str">
        <f>IF('USER FORM3'!F131=0,"",'USER FORM3'!F131)</f>
        <v/>
      </c>
      <c r="AP123" s="227" t="str">
        <f t="shared" si="17"/>
        <v/>
      </c>
      <c r="AQ123" s="227" t="str">
        <f t="array" ref="AQ123">IF(OR(IFERROR(VLOOKUP(AA123,$B$8:$H$227,7,FALSE), "KEEP")="REMOVE",AD123&lt;&gt;"GR (Graded)"), "REMOVE", "KEEP")</f>
        <v>REMOVE</v>
      </c>
      <c r="AR123" s="228" t="str">
        <f t="array" ref="AR123">LOOKUP("zzzzz",CHOOSE({1,2},"",INDEX(AA:AA,SMALL(IF($AA$6:$AA$249&lt;&gt;"",ROW($AA$6:$AA$249)),ROWS($AR$6:AR123)))))</f>
        <v/>
      </c>
      <c r="AS123" s="227" t="str">
        <f t="array" aca="1" ref="AS123" ca="1">IF(SUM('USER FORM5'!$AS$2)&gt;=ROWS($AS$7:AS123), INDEX(COURSE_CODE, MATCH(SMALL(COUNTIF(COURSE_CODE, "&lt;"&amp;COURSE_CODE), ROW(AS123)), COUNTIF(COURSE_CODE, "&lt;"&amp;COURSE_CODE),0)),"")</f>
        <v/>
      </c>
      <c r="AT123" s="227" t="str">
        <f t="array" aca="1" ref="AT123" ca="1">LOOKUP("zzzzz",CHOOSE({1,2},"",INDEX(AS:AS,SMALL(IF($AS$6:$AS$249&lt;&gt;"",ROW($AS$6:$AS$249)),ROWS($AT$6:AT123)))))</f>
        <v/>
      </c>
      <c r="AU123" s="58" t="str">
        <f t="array" aca="1" ref="AU123" ca="1">IFERROR(INDEX($AT$7:$AT$249, MATCH(0, COUNTIF($AU$6:AU122, $AT$7:$AT$249),0)),"")</f>
        <v/>
      </c>
      <c r="AV123" s="227" t="str">
        <f t="array" aca="1" ref="AV123" ca="1">IF(AU123="","",IF(COUNTIF($AA$7:$AA$225,AU123)&gt;1, "REPEATED", ""))</f>
        <v/>
      </c>
      <c r="AW123" s="227" t="str">
        <f t="array" aca="1" ref="AW123" ca="1">IF(AU123="","",IF(IFERROR(SUMPRODUCT(($AA$7:$AA$225=AU123)*($AM$7:$AM$225=$AT$2)),0)&gt;0, "BASIS OF ADMISSIONS", ""))</f>
        <v/>
      </c>
      <c r="AX123" s="227" t="str">
        <f t="array" aca="1" ref="AX123" ca="1">IF(AU123="","", IF(IFERROR(SUMPRODUCT(($AA$226:$AO$249=AU123)*($AM$226:$AM$249=$AX$6)),0)&gt;0,"PRE-REQUISITE",""))</f>
        <v/>
      </c>
      <c r="AY123" s="227" t="str">
        <f t="array" aca="1" ref="AY123" ca="1">IF(AU123="","", IF(IFERROR(SUMPRODUCT(($AA$226:$AO$249=AU123)*($AM$226:$AM$249=$AY$6)),0)&gt;0,"RECOMMENDED",""))</f>
        <v/>
      </c>
      <c r="AZ123" s="142" t="str">
        <f t="shared" ca="1" si="18"/>
        <v/>
      </c>
      <c r="BD123" s="19">
        <v>1</v>
      </c>
      <c r="BE123" s="574"/>
      <c r="BF123" s="574"/>
      <c r="BG123" s="574"/>
      <c r="BH123" s="574"/>
      <c r="BI123" s="574"/>
      <c r="BJ123" s="574"/>
      <c r="BK123" s="574"/>
      <c r="BL123" s="574"/>
      <c r="BM123" s="574"/>
      <c r="BN123" s="574"/>
      <c r="BO123" s="574"/>
      <c r="BP123" s="574"/>
      <c r="BQ123" s="574"/>
      <c r="BR123" s="574"/>
      <c r="BS123" s="574"/>
      <c r="BT123" s="574"/>
      <c r="BU123" s="574"/>
      <c r="BV123" s="574"/>
    </row>
    <row r="124" spans="1:74" ht="56.25" customHeight="1">
      <c r="A124" s="574"/>
      <c r="B124" s="284"/>
      <c r="C124" s="739" t="str">
        <f t="shared" si="19"/>
        <v/>
      </c>
      <c r="D124" s="739" t="str">
        <f t="shared" si="20"/>
        <v/>
      </c>
      <c r="E124" s="739" t="str">
        <f t="shared" si="21"/>
        <v/>
      </c>
      <c r="F124" s="739" t="str">
        <f t="shared" si="22"/>
        <v/>
      </c>
      <c r="G124" s="740" t="str">
        <f t="shared" ca="1" si="23"/>
        <v/>
      </c>
      <c r="H124" s="281"/>
      <c r="I124" s="282"/>
      <c r="J124" s="727"/>
      <c r="K124" s="725"/>
      <c r="L124" s="725"/>
      <c r="M124" s="725"/>
      <c r="N124" s="725"/>
      <c r="O124" s="725"/>
      <c r="P124" s="725"/>
      <c r="Q124" s="725"/>
      <c r="R124" s="725"/>
      <c r="S124" s="725"/>
      <c r="T124" s="725"/>
      <c r="U124" s="725"/>
      <c r="V124" s="725"/>
      <c r="W124" s="725"/>
      <c r="X124" s="725"/>
      <c r="Y124" s="721"/>
      <c r="AA124" s="142" t="str">
        <f>IF('USER FORM3'!G132=0,"",IF(ISNUMBER('USER FORM3'!G132), "'"&amp;'USER FORM3'!G132, 'USER FORM3'!G132))</f>
        <v/>
      </c>
      <c r="AB124" s="142" t="str">
        <f>IF('USER FORM3'!H132=0,"",'USER FORM3'!H132)</f>
        <v/>
      </c>
      <c r="AC124" s="142" t="str">
        <f>IF('USER FORM3'!I132=0,"",'USER FORM3'!I132)</f>
        <v/>
      </c>
      <c r="AD124" s="142" t="str">
        <f>IF('USER FORM3'!AK132=0,"",'USER FORM3'!AK132)</f>
        <v/>
      </c>
      <c r="AE124" s="142" t="str">
        <f>IF('USER FORM3'!K132=0,"",'USER FORM3'!K132)</f>
        <v/>
      </c>
      <c r="AF124" s="142" t="str">
        <f>IF('USER FORM3'!L132=0,"",'USER FORM3'!L132)</f>
        <v/>
      </c>
      <c r="AG124" s="142" t="str">
        <f>IF('USER FORM3'!M132=0,"",'USER FORM3'!M132)</f>
        <v/>
      </c>
      <c r="AH124" s="142" t="str">
        <f>IF('USER FORM3'!N132=0,"",'USER FORM3'!N132)</f>
        <v/>
      </c>
      <c r="AI124" s="142" t="str">
        <f>IF('USER FORM3'!O132=0,"",'USER FORM3'!O132)</f>
        <v/>
      </c>
      <c r="AJ124" s="142" t="str">
        <f>IF('USER FORM3'!P132=0,"",'USER FORM3'!P132)</f>
        <v/>
      </c>
      <c r="AK124" s="142" t="str">
        <f>IF('USER FORM3'!Q132=0,"",'USER FORM3'!Q132)</f>
        <v/>
      </c>
      <c r="AL124" s="142" t="str">
        <f>IF('USER FORM3'!C132=0,"",'USER FORM3'!C132)</f>
        <v/>
      </c>
      <c r="AM124" s="142" t="str">
        <f>IF('USER FORM3'!D132=0,"",'USER FORM3'!D132)</f>
        <v/>
      </c>
      <c r="AN124" s="142" t="str">
        <f>IF('USER FORM3'!E132=0,"",'USER FORM3'!E132)</f>
        <v/>
      </c>
      <c r="AO124" s="142" t="str">
        <f>IF('USER FORM3'!F132=0,"",'USER FORM3'!F132)</f>
        <v/>
      </c>
      <c r="AP124" s="227" t="str">
        <f t="shared" si="17"/>
        <v/>
      </c>
      <c r="AQ124" s="227" t="str">
        <f t="array" ref="AQ124">IF(OR(IFERROR(VLOOKUP(AA124,$B$8:$H$227,7,FALSE), "KEEP")="REMOVE",AD124&lt;&gt;"GR (Graded)"), "REMOVE", "KEEP")</f>
        <v>REMOVE</v>
      </c>
      <c r="AR124" s="228" t="str">
        <f t="array" ref="AR124">LOOKUP("zzzzz",CHOOSE({1,2},"",INDEX(AA:AA,SMALL(IF($AA$6:$AA$249&lt;&gt;"",ROW($AA$6:$AA$249)),ROWS($AR$6:AR124)))))</f>
        <v/>
      </c>
      <c r="AS124" s="227" t="str">
        <f t="array" aca="1" ref="AS124" ca="1">IF(SUM('USER FORM5'!$AS$2)&gt;=ROWS($AS$7:AS124), INDEX(COURSE_CODE, MATCH(SMALL(COUNTIF(COURSE_CODE, "&lt;"&amp;COURSE_CODE), ROW(AS124)), COUNTIF(COURSE_CODE, "&lt;"&amp;COURSE_CODE),0)),"")</f>
        <v/>
      </c>
      <c r="AT124" s="227" t="str">
        <f t="array" aca="1" ref="AT124" ca="1">LOOKUP("zzzzz",CHOOSE({1,2},"",INDEX(AS:AS,SMALL(IF($AS$6:$AS$249&lt;&gt;"",ROW($AS$6:$AS$249)),ROWS($AT$6:AT124)))))</f>
        <v/>
      </c>
      <c r="AU124" s="58" t="str">
        <f t="array" aca="1" ref="AU124" ca="1">IFERROR(INDEX($AT$7:$AT$249, MATCH(0, COUNTIF($AU$6:AU123, $AT$7:$AT$249),0)),"")</f>
        <v/>
      </c>
      <c r="AV124" s="227" t="str">
        <f t="array" aca="1" ref="AV124" ca="1">IF(AU124="","",IF(COUNTIF($AA$7:$AA$225,AU124)&gt;1, "REPEATED", ""))</f>
        <v/>
      </c>
      <c r="AW124" s="227" t="str">
        <f t="array" aca="1" ref="AW124" ca="1">IF(AU124="","",IF(IFERROR(SUMPRODUCT(($AA$7:$AA$225=AU124)*($AM$7:$AM$225=$AT$2)),0)&gt;0, "BASIS OF ADMISSIONS", ""))</f>
        <v/>
      </c>
      <c r="AX124" s="227" t="str">
        <f t="array" aca="1" ref="AX124" ca="1">IF(AU124="","", IF(IFERROR(SUMPRODUCT(($AA$226:$AO$249=AU124)*($AM$226:$AM$249=$AX$6)),0)&gt;0,"PRE-REQUISITE",""))</f>
        <v/>
      </c>
      <c r="AY124" s="227" t="str">
        <f t="array" aca="1" ref="AY124" ca="1">IF(AU124="","", IF(IFERROR(SUMPRODUCT(($AA$226:$AO$249=AU124)*($AM$226:$AM$249=$AY$6)),0)&gt;0,"RECOMMENDED",""))</f>
        <v/>
      </c>
      <c r="AZ124" s="142" t="str">
        <f t="shared" ca="1" si="18"/>
        <v/>
      </c>
      <c r="BD124" s="19">
        <v>1</v>
      </c>
      <c r="BE124" s="574"/>
      <c r="BF124" s="574"/>
      <c r="BG124" s="574"/>
      <c r="BH124" s="574"/>
      <c r="BI124" s="574"/>
      <c r="BJ124" s="574"/>
      <c r="BK124" s="574"/>
      <c r="BL124" s="574"/>
      <c r="BM124" s="574"/>
      <c r="BN124" s="574"/>
      <c r="BO124" s="574"/>
      <c r="BP124" s="574"/>
      <c r="BQ124" s="574"/>
      <c r="BR124" s="574"/>
      <c r="BS124" s="574"/>
      <c r="BT124" s="574"/>
      <c r="BU124" s="574"/>
      <c r="BV124" s="574"/>
    </row>
    <row r="125" spans="1:74" ht="56.25" customHeight="1">
      <c r="A125" s="574"/>
      <c r="B125" s="284"/>
      <c r="C125" s="739" t="str">
        <f t="shared" si="19"/>
        <v/>
      </c>
      <c r="D125" s="739" t="str">
        <f t="shared" si="20"/>
        <v/>
      </c>
      <c r="E125" s="739" t="str">
        <f t="shared" si="21"/>
        <v/>
      </c>
      <c r="F125" s="739" t="str">
        <f t="shared" si="22"/>
        <v/>
      </c>
      <c r="G125" s="740" t="str">
        <f t="shared" ca="1" si="23"/>
        <v/>
      </c>
      <c r="H125" s="281"/>
      <c r="I125" s="282"/>
      <c r="J125" s="727"/>
      <c r="K125" s="725"/>
      <c r="L125" s="725"/>
      <c r="M125" s="725"/>
      <c r="N125" s="725"/>
      <c r="O125" s="725"/>
      <c r="P125" s="725"/>
      <c r="Q125" s="725"/>
      <c r="R125" s="725"/>
      <c r="S125" s="725"/>
      <c r="T125" s="725"/>
      <c r="U125" s="725"/>
      <c r="V125" s="725"/>
      <c r="W125" s="725"/>
      <c r="X125" s="725"/>
      <c r="Y125" s="721"/>
      <c r="AA125" s="142" t="str">
        <f>IF('USER FORM3'!G133=0,"",IF(ISNUMBER('USER FORM3'!G133), "'"&amp;'USER FORM3'!G133, 'USER FORM3'!G133))</f>
        <v/>
      </c>
      <c r="AB125" s="142" t="str">
        <f>IF('USER FORM3'!H133=0,"",'USER FORM3'!H133)</f>
        <v/>
      </c>
      <c r="AC125" s="142" t="str">
        <f>IF('USER FORM3'!I133=0,"",'USER FORM3'!I133)</f>
        <v/>
      </c>
      <c r="AD125" s="142" t="str">
        <f>IF('USER FORM3'!AK133=0,"",'USER FORM3'!AK133)</f>
        <v/>
      </c>
      <c r="AE125" s="142" t="str">
        <f>IF('USER FORM3'!K133=0,"",'USER FORM3'!K133)</f>
        <v/>
      </c>
      <c r="AF125" s="142" t="str">
        <f>IF('USER FORM3'!L133=0,"",'USER FORM3'!L133)</f>
        <v/>
      </c>
      <c r="AG125" s="142" t="str">
        <f>IF('USER FORM3'!M133=0,"",'USER FORM3'!M133)</f>
        <v/>
      </c>
      <c r="AH125" s="142" t="str">
        <f>IF('USER FORM3'!N133=0,"",'USER FORM3'!N133)</f>
        <v/>
      </c>
      <c r="AI125" s="142" t="str">
        <f>IF('USER FORM3'!O133=0,"",'USER FORM3'!O133)</f>
        <v/>
      </c>
      <c r="AJ125" s="142" t="str">
        <f>IF('USER FORM3'!P133=0,"",'USER FORM3'!P133)</f>
        <v/>
      </c>
      <c r="AK125" s="142" t="str">
        <f>IF('USER FORM3'!Q133=0,"",'USER FORM3'!Q133)</f>
        <v/>
      </c>
      <c r="AL125" s="142" t="str">
        <f>IF('USER FORM3'!C133=0,"",'USER FORM3'!C133)</f>
        <v/>
      </c>
      <c r="AM125" s="142" t="str">
        <f>IF('USER FORM3'!D133=0,"",'USER FORM3'!D133)</f>
        <v/>
      </c>
      <c r="AN125" s="142" t="str">
        <f>IF('USER FORM3'!E133=0,"",'USER FORM3'!E133)</f>
        <v/>
      </c>
      <c r="AO125" s="142" t="str">
        <f>IF('USER FORM3'!F133=0,"",'USER FORM3'!F133)</f>
        <v/>
      </c>
      <c r="AP125" s="227" t="str">
        <f t="shared" si="17"/>
        <v/>
      </c>
      <c r="AQ125" s="227" t="str">
        <f t="array" ref="AQ125">IF(OR(IFERROR(VLOOKUP(AA125,$B$8:$H$227,7,FALSE), "KEEP")="REMOVE",AD125&lt;&gt;"GR (Graded)"), "REMOVE", "KEEP")</f>
        <v>REMOVE</v>
      </c>
      <c r="AR125" s="228" t="str">
        <f t="array" ref="AR125">LOOKUP("zzzzz",CHOOSE({1,2},"",INDEX(AA:AA,SMALL(IF($AA$6:$AA$249&lt;&gt;"",ROW($AA$6:$AA$249)),ROWS($AR$6:AR125)))))</f>
        <v/>
      </c>
      <c r="AS125" s="227" t="str">
        <f t="array" aca="1" ref="AS125" ca="1">IF(SUM('USER FORM5'!$AS$2)&gt;=ROWS($AS$7:AS125), INDEX(COURSE_CODE, MATCH(SMALL(COUNTIF(COURSE_CODE, "&lt;"&amp;COURSE_CODE), ROW(AS125)), COUNTIF(COURSE_CODE, "&lt;"&amp;COURSE_CODE),0)),"")</f>
        <v/>
      </c>
      <c r="AT125" s="227" t="str">
        <f t="array" aca="1" ref="AT125" ca="1">LOOKUP("zzzzz",CHOOSE({1,2},"",INDEX(AS:AS,SMALL(IF($AS$6:$AS$249&lt;&gt;"",ROW($AS$6:$AS$249)),ROWS($AT$6:AT125)))))</f>
        <v/>
      </c>
      <c r="AU125" s="58" t="str">
        <f t="array" aca="1" ref="AU125" ca="1">IFERROR(INDEX($AT$7:$AT$249, MATCH(0, COUNTIF($AU$6:AU124, $AT$7:$AT$249),0)),"")</f>
        <v/>
      </c>
      <c r="AV125" s="227" t="str">
        <f t="array" aca="1" ref="AV125" ca="1">IF(AU125="","",IF(COUNTIF($AA$7:$AA$225,AU125)&gt;1, "REPEATED", ""))</f>
        <v/>
      </c>
      <c r="AW125" s="227" t="str">
        <f t="array" aca="1" ref="AW125" ca="1">IF(AU125="","",IF(IFERROR(SUMPRODUCT(($AA$7:$AA$225=AU125)*($AM$7:$AM$225=$AT$2)),0)&gt;0, "BASIS OF ADMISSIONS", ""))</f>
        <v/>
      </c>
      <c r="AX125" s="227" t="str">
        <f t="array" aca="1" ref="AX125" ca="1">IF(AU125="","", IF(IFERROR(SUMPRODUCT(($AA$226:$AO$249=AU125)*($AM$226:$AM$249=$AX$6)),0)&gt;0,"PRE-REQUISITE",""))</f>
        <v/>
      </c>
      <c r="AY125" s="227" t="str">
        <f t="array" aca="1" ref="AY125" ca="1">IF(AU125="","", IF(IFERROR(SUMPRODUCT(($AA$226:$AO$249=AU125)*($AM$226:$AM$249=$AY$6)),0)&gt;0,"RECOMMENDED",""))</f>
        <v/>
      </c>
      <c r="AZ125" s="142" t="str">
        <f t="shared" ca="1" si="18"/>
        <v/>
      </c>
      <c r="BD125" s="19">
        <v>1</v>
      </c>
      <c r="BE125" s="574"/>
      <c r="BF125" s="574"/>
      <c r="BG125" s="574"/>
      <c r="BH125" s="574"/>
      <c r="BI125" s="574"/>
      <c r="BJ125" s="574"/>
      <c r="BK125" s="574"/>
      <c r="BL125" s="574"/>
      <c r="BM125" s="574"/>
      <c r="BN125" s="574"/>
      <c r="BO125" s="574"/>
      <c r="BP125" s="574"/>
      <c r="BQ125" s="574"/>
      <c r="BR125" s="574"/>
      <c r="BS125" s="574"/>
      <c r="BT125" s="574"/>
      <c r="BU125" s="574"/>
      <c r="BV125" s="574"/>
    </row>
    <row r="126" spans="1:74" ht="56.25" customHeight="1">
      <c r="A126" s="574"/>
      <c r="B126" s="284"/>
      <c r="C126" s="739" t="str">
        <f t="shared" si="19"/>
        <v/>
      </c>
      <c r="D126" s="739" t="str">
        <f t="shared" si="20"/>
        <v/>
      </c>
      <c r="E126" s="739" t="str">
        <f t="shared" si="21"/>
        <v/>
      </c>
      <c r="F126" s="739" t="str">
        <f t="shared" si="22"/>
        <v/>
      </c>
      <c r="G126" s="740" t="str">
        <f t="shared" ca="1" si="23"/>
        <v/>
      </c>
      <c r="H126" s="281"/>
      <c r="I126" s="282"/>
      <c r="J126" s="727"/>
      <c r="K126" s="725"/>
      <c r="L126" s="725"/>
      <c r="M126" s="725"/>
      <c r="N126" s="725"/>
      <c r="O126" s="725"/>
      <c r="P126" s="725"/>
      <c r="Q126" s="725"/>
      <c r="R126" s="725"/>
      <c r="S126" s="725"/>
      <c r="T126" s="725"/>
      <c r="U126" s="725"/>
      <c r="V126" s="725"/>
      <c r="W126" s="725"/>
      <c r="X126" s="725"/>
      <c r="Y126" s="721"/>
      <c r="AA126" s="142" t="str">
        <f>IF('USER FORM3'!G134=0,"",IF(ISNUMBER('USER FORM3'!G134), "'"&amp;'USER FORM3'!G134, 'USER FORM3'!G134))</f>
        <v/>
      </c>
      <c r="AB126" s="142" t="str">
        <f>IF('USER FORM3'!H134=0,"",'USER FORM3'!H134)</f>
        <v/>
      </c>
      <c r="AC126" s="142" t="str">
        <f>IF('USER FORM3'!I134=0,"",'USER FORM3'!I134)</f>
        <v/>
      </c>
      <c r="AD126" s="142" t="str">
        <f>IF('USER FORM3'!AK134=0,"",'USER FORM3'!AK134)</f>
        <v/>
      </c>
      <c r="AE126" s="142" t="str">
        <f>IF('USER FORM3'!K134=0,"",'USER FORM3'!K134)</f>
        <v/>
      </c>
      <c r="AF126" s="142" t="str">
        <f>IF('USER FORM3'!L134=0,"",'USER FORM3'!L134)</f>
        <v/>
      </c>
      <c r="AG126" s="142" t="str">
        <f>IF('USER FORM3'!M134=0,"",'USER FORM3'!M134)</f>
        <v/>
      </c>
      <c r="AH126" s="142" t="str">
        <f>IF('USER FORM3'!N134=0,"",'USER FORM3'!N134)</f>
        <v/>
      </c>
      <c r="AI126" s="142" t="str">
        <f>IF('USER FORM3'!O134=0,"",'USER FORM3'!O134)</f>
        <v/>
      </c>
      <c r="AJ126" s="142" t="str">
        <f>IF('USER FORM3'!P134=0,"",'USER FORM3'!P134)</f>
        <v/>
      </c>
      <c r="AK126" s="142" t="str">
        <f>IF('USER FORM3'!Q134=0,"",'USER FORM3'!Q134)</f>
        <v/>
      </c>
      <c r="AL126" s="142" t="str">
        <f>IF('USER FORM3'!C134=0,"",'USER FORM3'!C134)</f>
        <v/>
      </c>
      <c r="AM126" s="142" t="str">
        <f>IF('USER FORM3'!D134=0,"",'USER FORM3'!D134)</f>
        <v/>
      </c>
      <c r="AN126" s="142" t="str">
        <f>IF('USER FORM3'!E134=0,"",'USER FORM3'!E134)</f>
        <v/>
      </c>
      <c r="AO126" s="142" t="str">
        <f>IF('USER FORM3'!F134=0,"",'USER FORM3'!F134)</f>
        <v/>
      </c>
      <c r="AP126" s="227" t="str">
        <f t="shared" si="17"/>
        <v/>
      </c>
      <c r="AQ126" s="227" t="str">
        <f t="array" ref="AQ126">IF(OR(IFERROR(VLOOKUP(AA126,$B$8:$H$227,7,FALSE), "KEEP")="REMOVE",AD126&lt;&gt;"GR (Graded)"), "REMOVE", "KEEP")</f>
        <v>REMOVE</v>
      </c>
      <c r="AR126" s="228" t="str">
        <f t="array" ref="AR126">LOOKUP("zzzzz",CHOOSE({1,2},"",INDEX(AA:AA,SMALL(IF($AA$6:$AA$249&lt;&gt;"",ROW($AA$6:$AA$249)),ROWS($AR$6:AR126)))))</f>
        <v/>
      </c>
      <c r="AS126" s="227" t="str">
        <f t="array" aca="1" ref="AS126" ca="1">IF(SUM('USER FORM5'!$AS$2)&gt;=ROWS($AS$7:AS126), INDEX(COURSE_CODE, MATCH(SMALL(COUNTIF(COURSE_CODE, "&lt;"&amp;COURSE_CODE), ROW(AS126)), COUNTIF(COURSE_CODE, "&lt;"&amp;COURSE_CODE),0)),"")</f>
        <v/>
      </c>
      <c r="AT126" s="227" t="str">
        <f t="array" aca="1" ref="AT126" ca="1">LOOKUP("zzzzz",CHOOSE({1,2},"",INDEX(AS:AS,SMALL(IF($AS$6:$AS$249&lt;&gt;"",ROW($AS$6:$AS$249)),ROWS($AT$6:AT126)))))</f>
        <v/>
      </c>
      <c r="AU126" s="58" t="str">
        <f t="array" aca="1" ref="AU126" ca="1">IFERROR(INDEX($AT$7:$AT$249, MATCH(0, COUNTIF($AU$6:AU125, $AT$7:$AT$249),0)),"")</f>
        <v/>
      </c>
      <c r="AV126" s="227" t="str">
        <f t="array" aca="1" ref="AV126" ca="1">IF(AU126="","",IF(COUNTIF($AA$7:$AA$225,AU126)&gt;1, "REPEATED", ""))</f>
        <v/>
      </c>
      <c r="AW126" s="227" t="str">
        <f t="array" aca="1" ref="AW126" ca="1">IF(AU126="","",IF(IFERROR(SUMPRODUCT(($AA$7:$AA$225=AU126)*($AM$7:$AM$225=$AT$2)),0)&gt;0, "BASIS OF ADMISSIONS", ""))</f>
        <v/>
      </c>
      <c r="AX126" s="227" t="str">
        <f t="array" aca="1" ref="AX126" ca="1">IF(AU126="","", IF(IFERROR(SUMPRODUCT(($AA$226:$AO$249=AU126)*($AM$226:$AM$249=$AX$6)),0)&gt;0,"PRE-REQUISITE",""))</f>
        <v/>
      </c>
      <c r="AY126" s="227" t="str">
        <f t="array" aca="1" ref="AY126" ca="1">IF(AU126="","", IF(IFERROR(SUMPRODUCT(($AA$226:$AO$249=AU126)*($AM$226:$AM$249=$AY$6)),0)&gt;0,"RECOMMENDED",""))</f>
        <v/>
      </c>
      <c r="AZ126" s="142" t="str">
        <f t="shared" ca="1" si="18"/>
        <v/>
      </c>
      <c r="BD126" s="19">
        <v>1</v>
      </c>
      <c r="BE126" s="574"/>
      <c r="BF126" s="574"/>
      <c r="BG126" s="574"/>
      <c r="BH126" s="574"/>
      <c r="BI126" s="574"/>
      <c r="BJ126" s="574"/>
      <c r="BK126" s="574"/>
      <c r="BL126" s="574"/>
      <c r="BM126" s="574"/>
      <c r="BN126" s="574"/>
      <c r="BO126" s="574"/>
      <c r="BP126" s="574"/>
      <c r="BQ126" s="574"/>
      <c r="BR126" s="574"/>
      <c r="BS126" s="574"/>
      <c r="BT126" s="574"/>
      <c r="BU126" s="574"/>
      <c r="BV126" s="574"/>
    </row>
    <row r="127" spans="1:74" ht="56.25" customHeight="1">
      <c r="A127" s="574"/>
      <c r="B127" s="284"/>
      <c r="C127" s="739" t="str">
        <f t="shared" si="19"/>
        <v/>
      </c>
      <c r="D127" s="739" t="str">
        <f t="shared" si="20"/>
        <v/>
      </c>
      <c r="E127" s="739" t="str">
        <f t="shared" si="21"/>
        <v/>
      </c>
      <c r="F127" s="739" t="str">
        <f t="shared" si="22"/>
        <v/>
      </c>
      <c r="G127" s="740" t="str">
        <f t="shared" ca="1" si="23"/>
        <v/>
      </c>
      <c r="H127" s="281"/>
      <c r="I127" s="282"/>
      <c r="J127" s="727"/>
      <c r="K127" s="725"/>
      <c r="L127" s="725"/>
      <c r="M127" s="725"/>
      <c r="N127" s="725"/>
      <c r="O127" s="725"/>
      <c r="P127" s="725"/>
      <c r="Q127" s="725"/>
      <c r="R127" s="725"/>
      <c r="S127" s="725"/>
      <c r="T127" s="725"/>
      <c r="U127" s="725"/>
      <c r="V127" s="725"/>
      <c r="W127" s="725"/>
      <c r="X127" s="725"/>
      <c r="Y127" s="721"/>
      <c r="AA127" s="142" t="str">
        <f>IF('USER FORM3'!G135=0,"",IF(ISNUMBER('USER FORM3'!G135), "'"&amp;'USER FORM3'!G135, 'USER FORM3'!G135))</f>
        <v/>
      </c>
      <c r="AB127" s="142" t="str">
        <f>IF('USER FORM3'!H135=0,"",'USER FORM3'!H135)</f>
        <v/>
      </c>
      <c r="AC127" s="142" t="str">
        <f>IF('USER FORM3'!I135=0,"",'USER FORM3'!I135)</f>
        <v/>
      </c>
      <c r="AD127" s="142" t="str">
        <f>IF('USER FORM3'!AK135=0,"",'USER FORM3'!AK135)</f>
        <v/>
      </c>
      <c r="AE127" s="142" t="str">
        <f>IF('USER FORM3'!K135=0,"",'USER FORM3'!K135)</f>
        <v/>
      </c>
      <c r="AF127" s="142" t="str">
        <f>IF('USER FORM3'!L135=0,"",'USER FORM3'!L135)</f>
        <v/>
      </c>
      <c r="AG127" s="142" t="str">
        <f>IF('USER FORM3'!M135=0,"",'USER FORM3'!M135)</f>
        <v/>
      </c>
      <c r="AH127" s="142" t="str">
        <f>IF('USER FORM3'!N135=0,"",'USER FORM3'!N135)</f>
        <v/>
      </c>
      <c r="AI127" s="142" t="str">
        <f>IF('USER FORM3'!O135=0,"",'USER FORM3'!O135)</f>
        <v/>
      </c>
      <c r="AJ127" s="142" t="str">
        <f>IF('USER FORM3'!P135=0,"",'USER FORM3'!P135)</f>
        <v/>
      </c>
      <c r="AK127" s="142" t="str">
        <f>IF('USER FORM3'!Q135=0,"",'USER FORM3'!Q135)</f>
        <v/>
      </c>
      <c r="AL127" s="142" t="str">
        <f>IF('USER FORM3'!C135=0,"",'USER FORM3'!C135)</f>
        <v/>
      </c>
      <c r="AM127" s="142" t="str">
        <f>IF('USER FORM3'!D135=0,"",'USER FORM3'!D135)</f>
        <v/>
      </c>
      <c r="AN127" s="142" t="str">
        <f>IF('USER FORM3'!E135=0,"",'USER FORM3'!E135)</f>
        <v/>
      </c>
      <c r="AO127" s="142" t="str">
        <f>IF('USER FORM3'!F135=0,"",'USER FORM3'!F135)</f>
        <v/>
      </c>
      <c r="AP127" s="227" t="str">
        <f t="shared" si="17"/>
        <v/>
      </c>
      <c r="AQ127" s="227" t="str">
        <f t="array" ref="AQ127">IF(OR(IFERROR(VLOOKUP(AA127,$B$8:$H$227,7,FALSE), "KEEP")="REMOVE",AD127&lt;&gt;"GR (Graded)"), "REMOVE", "KEEP")</f>
        <v>REMOVE</v>
      </c>
      <c r="AR127" s="228" t="str">
        <f t="array" ref="AR127">LOOKUP("zzzzz",CHOOSE({1,2},"",INDEX(AA:AA,SMALL(IF($AA$6:$AA$249&lt;&gt;"",ROW($AA$6:$AA$249)),ROWS($AR$6:AR127)))))</f>
        <v/>
      </c>
      <c r="AS127" s="227" t="str">
        <f t="array" aca="1" ref="AS127" ca="1">IF(SUM('USER FORM5'!$AS$2)&gt;=ROWS($AS$7:AS127), INDEX(COURSE_CODE, MATCH(SMALL(COUNTIF(COURSE_CODE, "&lt;"&amp;COURSE_CODE), ROW(AS127)), COUNTIF(COURSE_CODE, "&lt;"&amp;COURSE_CODE),0)),"")</f>
        <v/>
      </c>
      <c r="AT127" s="227" t="str">
        <f t="array" aca="1" ref="AT127" ca="1">LOOKUP("zzzzz",CHOOSE({1,2},"",INDEX(AS:AS,SMALL(IF($AS$6:$AS$249&lt;&gt;"",ROW($AS$6:$AS$249)),ROWS($AT$6:AT127)))))</f>
        <v/>
      </c>
      <c r="AU127" s="58" t="str">
        <f t="array" aca="1" ref="AU127" ca="1">IFERROR(INDEX($AT$7:$AT$249, MATCH(0, COUNTIF($AU$6:AU126, $AT$7:$AT$249),0)),"")</f>
        <v/>
      </c>
      <c r="AV127" s="227" t="str">
        <f t="array" aca="1" ref="AV127" ca="1">IF(AU127="","",IF(COUNTIF($AA$7:$AA$225,AU127)&gt;1, "REPEATED", ""))</f>
        <v/>
      </c>
      <c r="AW127" s="227" t="str">
        <f t="array" aca="1" ref="AW127" ca="1">IF(AU127="","",IF(IFERROR(SUMPRODUCT(($AA$7:$AA$225=AU127)*($AM$7:$AM$225=$AT$2)),0)&gt;0, "BASIS OF ADMISSIONS", ""))</f>
        <v/>
      </c>
      <c r="AX127" s="227" t="str">
        <f t="array" aca="1" ref="AX127" ca="1">IF(AU127="","", IF(IFERROR(SUMPRODUCT(($AA$226:$AO$249=AU127)*($AM$226:$AM$249=$AX$6)),0)&gt;0,"PRE-REQUISITE",""))</f>
        <v/>
      </c>
      <c r="AY127" s="227" t="str">
        <f t="array" aca="1" ref="AY127" ca="1">IF(AU127="","", IF(IFERROR(SUMPRODUCT(($AA$226:$AO$249=AU127)*($AM$226:$AM$249=$AY$6)),0)&gt;0,"RECOMMENDED",""))</f>
        <v/>
      </c>
      <c r="AZ127" s="142" t="str">
        <f t="shared" ca="1" si="18"/>
        <v/>
      </c>
      <c r="BD127" s="19">
        <v>1</v>
      </c>
      <c r="BE127" s="574"/>
      <c r="BF127" s="574"/>
      <c r="BG127" s="574"/>
      <c r="BH127" s="574"/>
      <c r="BI127" s="574"/>
      <c r="BJ127" s="574"/>
      <c r="BK127" s="574"/>
      <c r="BL127" s="574"/>
      <c r="BM127" s="574"/>
      <c r="BN127" s="574"/>
      <c r="BO127" s="574"/>
      <c r="BP127" s="574"/>
      <c r="BQ127" s="574"/>
      <c r="BR127" s="574"/>
      <c r="BS127" s="574"/>
      <c r="BT127" s="574"/>
      <c r="BU127" s="574"/>
      <c r="BV127" s="574"/>
    </row>
    <row r="128" spans="1:74" ht="56.25" customHeight="1">
      <c r="A128" s="574"/>
      <c r="B128" s="284"/>
      <c r="C128" s="739" t="str">
        <f t="shared" si="19"/>
        <v/>
      </c>
      <c r="D128" s="739" t="str">
        <f t="shared" si="20"/>
        <v/>
      </c>
      <c r="E128" s="739" t="str">
        <f t="shared" si="21"/>
        <v/>
      </c>
      <c r="F128" s="739" t="str">
        <f t="shared" si="22"/>
        <v/>
      </c>
      <c r="G128" s="740" t="str">
        <f t="shared" ca="1" si="23"/>
        <v/>
      </c>
      <c r="H128" s="281"/>
      <c r="I128" s="282"/>
      <c r="J128" s="727"/>
      <c r="K128" s="725"/>
      <c r="L128" s="725"/>
      <c r="M128" s="725"/>
      <c r="N128" s="725"/>
      <c r="O128" s="725"/>
      <c r="P128" s="725"/>
      <c r="Q128" s="725"/>
      <c r="R128" s="725"/>
      <c r="S128" s="725"/>
      <c r="T128" s="725"/>
      <c r="U128" s="725"/>
      <c r="V128" s="725"/>
      <c r="W128" s="725"/>
      <c r="X128" s="725"/>
      <c r="Y128" s="721"/>
      <c r="AA128" s="142" t="str">
        <f>IF('USER FORM3'!G136=0,"",IF(ISNUMBER('USER FORM3'!G136), "'"&amp;'USER FORM3'!G136, 'USER FORM3'!G136))</f>
        <v/>
      </c>
      <c r="AB128" s="142" t="str">
        <f>IF('USER FORM3'!H136=0,"",'USER FORM3'!H136)</f>
        <v/>
      </c>
      <c r="AC128" s="142" t="str">
        <f>IF('USER FORM3'!I136=0,"",'USER FORM3'!I136)</f>
        <v/>
      </c>
      <c r="AD128" s="142" t="str">
        <f>IF('USER FORM3'!AK136=0,"",'USER FORM3'!AK136)</f>
        <v/>
      </c>
      <c r="AE128" s="142" t="str">
        <f>IF('USER FORM3'!K136=0,"",'USER FORM3'!K136)</f>
        <v/>
      </c>
      <c r="AF128" s="142" t="str">
        <f>IF('USER FORM3'!L136=0,"",'USER FORM3'!L136)</f>
        <v/>
      </c>
      <c r="AG128" s="142" t="str">
        <f>IF('USER FORM3'!M136=0,"",'USER FORM3'!M136)</f>
        <v/>
      </c>
      <c r="AH128" s="142" t="str">
        <f>IF('USER FORM3'!N136=0,"",'USER FORM3'!N136)</f>
        <v/>
      </c>
      <c r="AI128" s="142" t="str">
        <f>IF('USER FORM3'!O136=0,"",'USER FORM3'!O136)</f>
        <v/>
      </c>
      <c r="AJ128" s="142" t="str">
        <f>IF('USER FORM3'!P136=0,"",'USER FORM3'!P136)</f>
        <v/>
      </c>
      <c r="AK128" s="142" t="str">
        <f>IF('USER FORM3'!Q136=0,"",'USER FORM3'!Q136)</f>
        <v/>
      </c>
      <c r="AL128" s="142" t="str">
        <f>IF('USER FORM3'!C136=0,"",'USER FORM3'!C136)</f>
        <v/>
      </c>
      <c r="AM128" s="142" t="str">
        <f>IF('USER FORM3'!D136=0,"",'USER FORM3'!D136)</f>
        <v/>
      </c>
      <c r="AN128" s="142" t="str">
        <f>IF('USER FORM3'!E136=0,"",'USER FORM3'!E136)</f>
        <v/>
      </c>
      <c r="AO128" s="142" t="str">
        <f>IF('USER FORM3'!F136=0,"",'USER FORM3'!F136)</f>
        <v/>
      </c>
      <c r="AP128" s="227" t="str">
        <f t="shared" si="17"/>
        <v/>
      </c>
      <c r="AQ128" s="227" t="str">
        <f t="array" ref="AQ128">IF(OR(IFERROR(VLOOKUP(AA128,$B$8:$H$227,7,FALSE), "KEEP")="REMOVE",AD128&lt;&gt;"GR (Graded)"), "REMOVE", "KEEP")</f>
        <v>REMOVE</v>
      </c>
      <c r="AR128" s="228" t="str">
        <f t="array" ref="AR128">LOOKUP("zzzzz",CHOOSE({1,2},"",INDEX(AA:AA,SMALL(IF($AA$6:$AA$249&lt;&gt;"",ROW($AA$6:$AA$249)),ROWS($AR$6:AR128)))))</f>
        <v/>
      </c>
      <c r="AS128" s="227" t="str">
        <f t="array" aca="1" ref="AS128" ca="1">IF(SUM('USER FORM5'!$AS$2)&gt;=ROWS($AS$7:AS128), INDEX(COURSE_CODE, MATCH(SMALL(COUNTIF(COURSE_CODE, "&lt;"&amp;COURSE_CODE), ROW(AS128)), COUNTIF(COURSE_CODE, "&lt;"&amp;COURSE_CODE),0)),"")</f>
        <v/>
      </c>
      <c r="AT128" s="227" t="str">
        <f t="array" aca="1" ref="AT128" ca="1">LOOKUP("zzzzz",CHOOSE({1,2},"",INDEX(AS:AS,SMALL(IF($AS$6:$AS$249&lt;&gt;"",ROW($AS$6:$AS$249)),ROWS($AT$6:AT128)))))</f>
        <v/>
      </c>
      <c r="AU128" s="58" t="str">
        <f t="array" aca="1" ref="AU128" ca="1">IFERROR(INDEX($AT$7:$AT$249, MATCH(0, COUNTIF($AU$6:AU127, $AT$7:$AT$249),0)),"")</f>
        <v/>
      </c>
      <c r="AV128" s="227" t="str">
        <f t="array" aca="1" ref="AV128" ca="1">IF(AU128="","",IF(COUNTIF($AA$7:$AA$225,AU128)&gt;1, "REPEATED", ""))</f>
        <v/>
      </c>
      <c r="AW128" s="227" t="str">
        <f t="array" aca="1" ref="AW128" ca="1">IF(AU128="","",IF(IFERROR(SUMPRODUCT(($AA$7:$AA$225=AU128)*($AM$7:$AM$225=$AT$2)),0)&gt;0, "BASIS OF ADMISSIONS", ""))</f>
        <v/>
      </c>
      <c r="AX128" s="227" t="str">
        <f t="array" aca="1" ref="AX128" ca="1">IF(AU128="","", IF(IFERROR(SUMPRODUCT(($AA$226:$AO$249=AU128)*($AM$226:$AM$249=$AX$6)),0)&gt;0,"PRE-REQUISITE",""))</f>
        <v/>
      </c>
      <c r="AY128" s="227" t="str">
        <f t="array" aca="1" ref="AY128" ca="1">IF(AU128="","", IF(IFERROR(SUMPRODUCT(($AA$226:$AO$249=AU128)*($AM$226:$AM$249=$AY$6)),0)&gt;0,"RECOMMENDED",""))</f>
        <v/>
      </c>
      <c r="AZ128" s="142" t="str">
        <f t="shared" ca="1" si="18"/>
        <v/>
      </c>
      <c r="BD128" s="19">
        <v>1</v>
      </c>
      <c r="BE128" s="574"/>
      <c r="BF128" s="574"/>
      <c r="BG128" s="574"/>
      <c r="BH128" s="574"/>
      <c r="BI128" s="574"/>
      <c r="BJ128" s="574"/>
      <c r="BK128" s="574"/>
      <c r="BL128" s="574"/>
      <c r="BM128" s="574"/>
      <c r="BN128" s="574"/>
      <c r="BO128" s="574"/>
      <c r="BP128" s="574"/>
      <c r="BQ128" s="574"/>
      <c r="BR128" s="574"/>
      <c r="BS128" s="574"/>
      <c r="BT128" s="574"/>
      <c r="BU128" s="574"/>
      <c r="BV128" s="574"/>
    </row>
    <row r="129" spans="1:74" ht="56.25" customHeight="1">
      <c r="A129" s="574"/>
      <c r="B129" s="284"/>
      <c r="C129" s="739" t="str">
        <f t="shared" si="19"/>
        <v/>
      </c>
      <c r="D129" s="739" t="str">
        <f t="shared" si="20"/>
        <v/>
      </c>
      <c r="E129" s="739" t="str">
        <f t="shared" si="21"/>
        <v/>
      </c>
      <c r="F129" s="739" t="str">
        <f t="shared" si="22"/>
        <v/>
      </c>
      <c r="G129" s="740" t="str">
        <f t="shared" ca="1" si="23"/>
        <v/>
      </c>
      <c r="H129" s="281"/>
      <c r="I129" s="282"/>
      <c r="J129" s="727"/>
      <c r="K129" s="725"/>
      <c r="L129" s="725"/>
      <c r="M129" s="725"/>
      <c r="N129" s="725"/>
      <c r="O129" s="725"/>
      <c r="P129" s="725"/>
      <c r="Q129" s="725"/>
      <c r="R129" s="725"/>
      <c r="S129" s="725"/>
      <c r="T129" s="725"/>
      <c r="U129" s="725"/>
      <c r="V129" s="725"/>
      <c r="W129" s="725"/>
      <c r="X129" s="725"/>
      <c r="Y129" s="721"/>
      <c r="AA129" s="142" t="str">
        <f>IF('USER FORM3'!G137=0,"",IF(ISNUMBER('USER FORM3'!G137), "'"&amp;'USER FORM3'!G137, 'USER FORM3'!G137))</f>
        <v/>
      </c>
      <c r="AB129" s="142" t="str">
        <f>IF('USER FORM3'!H137=0,"",'USER FORM3'!H137)</f>
        <v/>
      </c>
      <c r="AC129" s="142" t="str">
        <f>IF('USER FORM3'!I137=0,"",'USER FORM3'!I137)</f>
        <v/>
      </c>
      <c r="AD129" s="142" t="str">
        <f>IF('USER FORM3'!AK137=0,"",'USER FORM3'!AK137)</f>
        <v/>
      </c>
      <c r="AE129" s="142" t="str">
        <f>IF('USER FORM3'!K137=0,"",'USER FORM3'!K137)</f>
        <v/>
      </c>
      <c r="AF129" s="142" t="str">
        <f>IF('USER FORM3'!L137=0,"",'USER FORM3'!L137)</f>
        <v/>
      </c>
      <c r="AG129" s="142" t="str">
        <f>IF('USER FORM3'!M137=0,"",'USER FORM3'!M137)</f>
        <v/>
      </c>
      <c r="AH129" s="142" t="str">
        <f>IF('USER FORM3'!N137=0,"",'USER FORM3'!N137)</f>
        <v/>
      </c>
      <c r="AI129" s="142" t="str">
        <f>IF('USER FORM3'!O137=0,"",'USER FORM3'!O137)</f>
        <v/>
      </c>
      <c r="AJ129" s="142" t="str">
        <f>IF('USER FORM3'!P137=0,"",'USER FORM3'!P137)</f>
        <v/>
      </c>
      <c r="AK129" s="142" t="str">
        <f>IF('USER FORM3'!Q137=0,"",'USER FORM3'!Q137)</f>
        <v/>
      </c>
      <c r="AL129" s="142" t="str">
        <f>IF('USER FORM3'!C137=0,"",'USER FORM3'!C137)</f>
        <v/>
      </c>
      <c r="AM129" s="142" t="str">
        <f>IF('USER FORM3'!D137=0,"",'USER FORM3'!D137)</f>
        <v/>
      </c>
      <c r="AN129" s="142" t="str">
        <f>IF('USER FORM3'!E137=0,"",'USER FORM3'!E137)</f>
        <v/>
      </c>
      <c r="AO129" s="142" t="str">
        <f>IF('USER FORM3'!F137=0,"",'USER FORM3'!F137)</f>
        <v/>
      </c>
      <c r="AP129" s="227" t="str">
        <f t="shared" si="17"/>
        <v/>
      </c>
      <c r="AQ129" s="227" t="str">
        <f t="array" ref="AQ129">IF(OR(IFERROR(VLOOKUP(AA129,$B$8:$H$227,7,FALSE), "KEEP")="REMOVE",AD129&lt;&gt;"GR (Graded)"), "REMOVE", "KEEP")</f>
        <v>REMOVE</v>
      </c>
      <c r="AR129" s="228" t="str">
        <f t="array" ref="AR129">LOOKUP("zzzzz",CHOOSE({1,2},"",INDEX(AA:AA,SMALL(IF($AA$6:$AA$249&lt;&gt;"",ROW($AA$6:$AA$249)),ROWS($AR$6:AR129)))))</f>
        <v/>
      </c>
      <c r="AS129" s="227" t="str">
        <f t="array" aca="1" ref="AS129" ca="1">IF(SUM('USER FORM5'!$AS$2)&gt;=ROWS($AS$7:AS129), INDEX(COURSE_CODE, MATCH(SMALL(COUNTIF(COURSE_CODE, "&lt;"&amp;COURSE_CODE), ROW(AS129)), COUNTIF(COURSE_CODE, "&lt;"&amp;COURSE_CODE),0)),"")</f>
        <v/>
      </c>
      <c r="AT129" s="227" t="str">
        <f t="array" aca="1" ref="AT129" ca="1">LOOKUP("zzzzz",CHOOSE({1,2},"",INDEX(AS:AS,SMALL(IF($AS$6:$AS$249&lt;&gt;"",ROW($AS$6:$AS$249)),ROWS($AT$6:AT129)))))</f>
        <v/>
      </c>
      <c r="AU129" s="58" t="str">
        <f t="array" aca="1" ref="AU129" ca="1">IFERROR(INDEX($AT$7:$AT$249, MATCH(0, COUNTIF($AU$6:AU128, $AT$7:$AT$249),0)),"")</f>
        <v/>
      </c>
      <c r="AV129" s="227" t="str">
        <f t="array" aca="1" ref="AV129" ca="1">IF(AU129="","",IF(COUNTIF($AA$7:$AA$225,AU129)&gt;1, "REPEATED", ""))</f>
        <v/>
      </c>
      <c r="AW129" s="227" t="str">
        <f t="array" aca="1" ref="AW129" ca="1">IF(AU129="","",IF(IFERROR(SUMPRODUCT(($AA$7:$AA$225=AU129)*($AM$7:$AM$225=$AT$2)),0)&gt;0, "BASIS OF ADMISSIONS", ""))</f>
        <v/>
      </c>
      <c r="AX129" s="227" t="str">
        <f t="array" aca="1" ref="AX129" ca="1">IF(AU129="","", IF(IFERROR(SUMPRODUCT(($AA$226:$AO$249=AU129)*($AM$226:$AM$249=$AX$6)),0)&gt;0,"PRE-REQUISITE",""))</f>
        <v/>
      </c>
      <c r="AY129" s="227" t="str">
        <f t="array" aca="1" ref="AY129" ca="1">IF(AU129="","", IF(IFERROR(SUMPRODUCT(($AA$226:$AO$249=AU129)*($AM$226:$AM$249=$AY$6)),0)&gt;0,"RECOMMENDED",""))</f>
        <v/>
      </c>
      <c r="AZ129" s="142" t="str">
        <f t="shared" ca="1" si="18"/>
        <v/>
      </c>
      <c r="BD129" s="19">
        <v>1</v>
      </c>
      <c r="BE129" s="574"/>
      <c r="BF129" s="574"/>
      <c r="BG129" s="574"/>
      <c r="BH129" s="574"/>
      <c r="BI129" s="574"/>
      <c r="BJ129" s="574"/>
      <c r="BK129" s="574"/>
      <c r="BL129" s="574"/>
      <c r="BM129" s="574"/>
      <c r="BN129" s="574"/>
      <c r="BO129" s="574"/>
      <c r="BP129" s="574"/>
      <c r="BQ129" s="574"/>
      <c r="BR129" s="574"/>
      <c r="BS129" s="574"/>
      <c r="BT129" s="574"/>
      <c r="BU129" s="574"/>
      <c r="BV129" s="574"/>
    </row>
    <row r="130" spans="1:74" ht="56.25" customHeight="1">
      <c r="A130" s="574"/>
      <c r="B130" s="284"/>
      <c r="C130" s="739" t="str">
        <f t="shared" si="19"/>
        <v/>
      </c>
      <c r="D130" s="739" t="str">
        <f t="shared" si="20"/>
        <v/>
      </c>
      <c r="E130" s="739" t="str">
        <f t="shared" si="21"/>
        <v/>
      </c>
      <c r="F130" s="739" t="str">
        <f t="shared" si="22"/>
        <v/>
      </c>
      <c r="G130" s="740" t="str">
        <f t="shared" ca="1" si="23"/>
        <v/>
      </c>
      <c r="H130" s="281"/>
      <c r="I130" s="282"/>
      <c r="J130" s="727"/>
      <c r="K130" s="725"/>
      <c r="L130" s="725"/>
      <c r="M130" s="725"/>
      <c r="N130" s="725"/>
      <c r="O130" s="725"/>
      <c r="P130" s="725"/>
      <c r="Q130" s="725"/>
      <c r="R130" s="725"/>
      <c r="S130" s="725"/>
      <c r="T130" s="725"/>
      <c r="U130" s="725"/>
      <c r="V130" s="725"/>
      <c r="W130" s="725"/>
      <c r="X130" s="725"/>
      <c r="Y130" s="721"/>
      <c r="AA130" s="142" t="str">
        <f>IF('USER FORM3'!G138=0,"",IF(ISNUMBER('USER FORM3'!G138), "'"&amp;'USER FORM3'!G138, 'USER FORM3'!G138))</f>
        <v/>
      </c>
      <c r="AB130" s="142" t="str">
        <f>IF('USER FORM3'!H138=0,"",'USER FORM3'!H138)</f>
        <v/>
      </c>
      <c r="AC130" s="142" t="str">
        <f>IF('USER FORM3'!I138=0,"",'USER FORM3'!I138)</f>
        <v/>
      </c>
      <c r="AD130" s="142" t="str">
        <f>IF('USER FORM3'!AK138=0,"",'USER FORM3'!AK138)</f>
        <v/>
      </c>
      <c r="AE130" s="142" t="str">
        <f>IF('USER FORM3'!K138=0,"",'USER FORM3'!K138)</f>
        <v/>
      </c>
      <c r="AF130" s="142" t="str">
        <f>IF('USER FORM3'!L138=0,"",'USER FORM3'!L138)</f>
        <v/>
      </c>
      <c r="AG130" s="142" t="str">
        <f>IF('USER FORM3'!M138=0,"",'USER FORM3'!M138)</f>
        <v/>
      </c>
      <c r="AH130" s="142" t="str">
        <f>IF('USER FORM3'!N138=0,"",'USER FORM3'!N138)</f>
        <v/>
      </c>
      <c r="AI130" s="142" t="str">
        <f>IF('USER FORM3'!O138=0,"",'USER FORM3'!O138)</f>
        <v/>
      </c>
      <c r="AJ130" s="142" t="str">
        <f>IF('USER FORM3'!P138=0,"",'USER FORM3'!P138)</f>
        <v/>
      </c>
      <c r="AK130" s="142" t="str">
        <f>IF('USER FORM3'!Q138=0,"",'USER FORM3'!Q138)</f>
        <v/>
      </c>
      <c r="AL130" s="142" t="str">
        <f>IF('USER FORM3'!C138=0,"",'USER FORM3'!C138)</f>
        <v/>
      </c>
      <c r="AM130" s="142" t="str">
        <f>IF('USER FORM3'!D138=0,"",'USER FORM3'!D138)</f>
        <v/>
      </c>
      <c r="AN130" s="142" t="str">
        <f>IF('USER FORM3'!E138=0,"",'USER FORM3'!E138)</f>
        <v/>
      </c>
      <c r="AO130" s="142" t="str">
        <f>IF('USER FORM3'!F138=0,"",'USER FORM3'!F138)</f>
        <v/>
      </c>
      <c r="AP130" s="227" t="str">
        <f t="shared" si="17"/>
        <v/>
      </c>
      <c r="AQ130" s="227" t="str">
        <f t="array" ref="AQ130">IF(OR(IFERROR(VLOOKUP(AA130,$B$8:$H$227,7,FALSE), "KEEP")="REMOVE",AD130&lt;&gt;"GR (Graded)"), "REMOVE", "KEEP")</f>
        <v>REMOVE</v>
      </c>
      <c r="AR130" s="228" t="str">
        <f t="array" ref="AR130">LOOKUP("zzzzz",CHOOSE({1,2},"",INDEX(AA:AA,SMALL(IF($AA$6:$AA$249&lt;&gt;"",ROW($AA$6:$AA$249)),ROWS($AR$6:AR130)))))</f>
        <v/>
      </c>
      <c r="AS130" s="227" t="str">
        <f t="array" aca="1" ref="AS130" ca="1">IF(SUM('USER FORM5'!$AS$2)&gt;=ROWS($AS$7:AS130), INDEX(COURSE_CODE, MATCH(SMALL(COUNTIF(COURSE_CODE, "&lt;"&amp;COURSE_CODE), ROW(AS130)), COUNTIF(COURSE_CODE, "&lt;"&amp;COURSE_CODE),0)),"")</f>
        <v/>
      </c>
      <c r="AT130" s="227" t="str">
        <f t="array" aca="1" ref="AT130" ca="1">LOOKUP("zzzzz",CHOOSE({1,2},"",INDEX(AS:AS,SMALL(IF($AS$6:$AS$249&lt;&gt;"",ROW($AS$6:$AS$249)),ROWS($AT$6:AT130)))))</f>
        <v/>
      </c>
      <c r="AU130" s="58" t="str">
        <f t="array" aca="1" ref="AU130" ca="1">IFERROR(INDEX($AT$7:$AT$249, MATCH(0, COUNTIF($AU$6:AU129, $AT$7:$AT$249),0)),"")</f>
        <v/>
      </c>
      <c r="AV130" s="227" t="str">
        <f t="array" aca="1" ref="AV130" ca="1">IF(AU130="","",IF(COUNTIF($AA$7:$AA$225,AU130)&gt;1, "REPEATED", ""))</f>
        <v/>
      </c>
      <c r="AW130" s="227" t="str">
        <f t="array" aca="1" ref="AW130" ca="1">IF(AU130="","",IF(IFERROR(SUMPRODUCT(($AA$7:$AA$225=AU130)*($AM$7:$AM$225=$AT$2)),0)&gt;0, "BASIS OF ADMISSIONS", ""))</f>
        <v/>
      </c>
      <c r="AX130" s="227" t="str">
        <f t="array" aca="1" ref="AX130" ca="1">IF(AU130="","", IF(IFERROR(SUMPRODUCT(($AA$226:$AO$249=AU130)*($AM$226:$AM$249=$AX$6)),0)&gt;0,"PRE-REQUISITE",""))</f>
        <v/>
      </c>
      <c r="AY130" s="227" t="str">
        <f t="array" aca="1" ref="AY130" ca="1">IF(AU130="","", IF(IFERROR(SUMPRODUCT(($AA$226:$AO$249=AU130)*($AM$226:$AM$249=$AY$6)),0)&gt;0,"RECOMMENDED",""))</f>
        <v/>
      </c>
      <c r="AZ130" s="142" t="str">
        <f t="shared" ca="1" si="18"/>
        <v/>
      </c>
      <c r="BD130" s="19">
        <v>1</v>
      </c>
      <c r="BE130" s="574"/>
      <c r="BF130" s="574"/>
      <c r="BG130" s="574"/>
      <c r="BH130" s="574"/>
      <c r="BI130" s="574"/>
      <c r="BJ130" s="574"/>
      <c r="BK130" s="574"/>
      <c r="BL130" s="574"/>
      <c r="BM130" s="574"/>
      <c r="BN130" s="574"/>
      <c r="BO130" s="574"/>
      <c r="BP130" s="574"/>
      <c r="BQ130" s="574"/>
      <c r="BR130" s="574"/>
      <c r="BS130" s="574"/>
      <c r="BT130" s="574"/>
      <c r="BU130" s="574"/>
      <c r="BV130" s="574"/>
    </row>
    <row r="131" spans="1:74" ht="56.25" customHeight="1">
      <c r="A131" s="574"/>
      <c r="B131" s="284"/>
      <c r="C131" s="739" t="str">
        <f t="shared" si="19"/>
        <v/>
      </c>
      <c r="D131" s="739" t="str">
        <f t="shared" si="20"/>
        <v/>
      </c>
      <c r="E131" s="739" t="str">
        <f t="shared" si="21"/>
        <v/>
      </c>
      <c r="F131" s="739" t="str">
        <f t="shared" si="22"/>
        <v/>
      </c>
      <c r="G131" s="740" t="str">
        <f t="shared" ca="1" si="23"/>
        <v/>
      </c>
      <c r="H131" s="281"/>
      <c r="I131" s="282"/>
      <c r="J131" s="727"/>
      <c r="K131" s="725"/>
      <c r="L131" s="725"/>
      <c r="M131" s="725"/>
      <c r="N131" s="725"/>
      <c r="O131" s="725"/>
      <c r="P131" s="725"/>
      <c r="Q131" s="725"/>
      <c r="R131" s="725"/>
      <c r="S131" s="725"/>
      <c r="T131" s="725"/>
      <c r="U131" s="725"/>
      <c r="V131" s="725"/>
      <c r="W131" s="725"/>
      <c r="X131" s="725"/>
      <c r="Y131" s="721"/>
      <c r="AA131" s="142" t="str">
        <f>IF('USER FORM3'!G139=0,"",IF(ISNUMBER('USER FORM3'!G139), "'"&amp;'USER FORM3'!G139, 'USER FORM3'!G139))</f>
        <v/>
      </c>
      <c r="AB131" s="142" t="str">
        <f>IF('USER FORM3'!H139=0,"",'USER FORM3'!H139)</f>
        <v/>
      </c>
      <c r="AC131" s="142" t="str">
        <f>IF('USER FORM3'!I139=0,"",'USER FORM3'!I139)</f>
        <v/>
      </c>
      <c r="AD131" s="142" t="str">
        <f>IF('USER FORM3'!AK139=0,"",'USER FORM3'!AK139)</f>
        <v/>
      </c>
      <c r="AE131" s="142" t="str">
        <f>IF('USER FORM3'!K139=0,"",'USER FORM3'!K139)</f>
        <v/>
      </c>
      <c r="AF131" s="142" t="str">
        <f>IF('USER FORM3'!L139=0,"",'USER FORM3'!L139)</f>
        <v/>
      </c>
      <c r="AG131" s="142" t="str">
        <f>IF('USER FORM3'!M139=0,"",'USER FORM3'!M139)</f>
        <v/>
      </c>
      <c r="AH131" s="142" t="str">
        <f>IF('USER FORM3'!N139=0,"",'USER FORM3'!N139)</f>
        <v/>
      </c>
      <c r="AI131" s="142" t="str">
        <f>IF('USER FORM3'!O139=0,"",'USER FORM3'!O139)</f>
        <v/>
      </c>
      <c r="AJ131" s="142" t="str">
        <f>IF('USER FORM3'!P139=0,"",'USER FORM3'!P139)</f>
        <v/>
      </c>
      <c r="AK131" s="142" t="str">
        <f>IF('USER FORM3'!Q139=0,"",'USER FORM3'!Q139)</f>
        <v/>
      </c>
      <c r="AL131" s="142" t="str">
        <f>IF('USER FORM3'!C139=0,"",'USER FORM3'!C139)</f>
        <v/>
      </c>
      <c r="AM131" s="142" t="str">
        <f>IF('USER FORM3'!D139=0,"",'USER FORM3'!D139)</f>
        <v/>
      </c>
      <c r="AN131" s="142" t="str">
        <f>IF('USER FORM3'!E139=0,"",'USER FORM3'!E139)</f>
        <v/>
      </c>
      <c r="AO131" s="142" t="str">
        <f>IF('USER FORM3'!F139=0,"",'USER FORM3'!F139)</f>
        <v/>
      </c>
      <c r="AP131" s="227" t="str">
        <f t="shared" si="17"/>
        <v/>
      </c>
      <c r="AQ131" s="227" t="str">
        <f t="array" ref="AQ131">IF(OR(IFERROR(VLOOKUP(AA131,$B$8:$H$227,7,FALSE), "KEEP")="REMOVE",AD131&lt;&gt;"GR (Graded)"), "REMOVE", "KEEP")</f>
        <v>REMOVE</v>
      </c>
      <c r="AR131" s="228" t="str">
        <f t="array" ref="AR131">LOOKUP("zzzzz",CHOOSE({1,2},"",INDEX(AA:AA,SMALL(IF($AA$6:$AA$249&lt;&gt;"",ROW($AA$6:$AA$249)),ROWS($AR$6:AR131)))))</f>
        <v/>
      </c>
      <c r="AS131" s="227" t="str">
        <f t="array" aca="1" ref="AS131" ca="1">IF(SUM('USER FORM5'!$AS$2)&gt;=ROWS($AS$7:AS131), INDEX(COURSE_CODE, MATCH(SMALL(COUNTIF(COURSE_CODE, "&lt;"&amp;COURSE_CODE), ROW(AS131)), COUNTIF(COURSE_CODE, "&lt;"&amp;COURSE_CODE),0)),"")</f>
        <v/>
      </c>
      <c r="AT131" s="227" t="str">
        <f t="array" aca="1" ref="AT131" ca="1">LOOKUP("zzzzz",CHOOSE({1,2},"",INDEX(AS:AS,SMALL(IF($AS$6:$AS$249&lt;&gt;"",ROW($AS$6:$AS$249)),ROWS($AT$6:AT131)))))</f>
        <v/>
      </c>
      <c r="AU131" s="58" t="str">
        <f t="array" aca="1" ref="AU131" ca="1">IFERROR(INDEX($AT$7:$AT$249, MATCH(0, COUNTIF($AU$6:AU130, $AT$7:$AT$249),0)),"")</f>
        <v/>
      </c>
      <c r="AV131" s="227" t="str">
        <f t="array" aca="1" ref="AV131" ca="1">IF(AU131="","",IF(COUNTIF($AA$7:$AA$225,AU131)&gt;1, "REPEATED", ""))</f>
        <v/>
      </c>
      <c r="AW131" s="227" t="str">
        <f t="array" aca="1" ref="AW131" ca="1">IF(AU131="","",IF(IFERROR(SUMPRODUCT(($AA$7:$AA$225=AU131)*($AM$7:$AM$225=$AT$2)),0)&gt;0, "BASIS OF ADMISSIONS", ""))</f>
        <v/>
      </c>
      <c r="AX131" s="227" t="str">
        <f t="array" aca="1" ref="AX131" ca="1">IF(AU131="","", IF(IFERROR(SUMPRODUCT(($AA$226:$AO$249=AU131)*($AM$226:$AM$249=$AX$6)),0)&gt;0,"PRE-REQUISITE",""))</f>
        <v/>
      </c>
      <c r="AY131" s="227" t="str">
        <f t="array" aca="1" ref="AY131" ca="1">IF(AU131="","", IF(IFERROR(SUMPRODUCT(($AA$226:$AO$249=AU131)*($AM$226:$AM$249=$AY$6)),0)&gt;0,"RECOMMENDED",""))</f>
        <v/>
      </c>
      <c r="AZ131" s="142" t="str">
        <f t="shared" ca="1" si="18"/>
        <v/>
      </c>
      <c r="BD131" s="19">
        <v>1</v>
      </c>
      <c r="BE131" s="574"/>
      <c r="BF131" s="574"/>
      <c r="BG131" s="574"/>
      <c r="BH131" s="574"/>
      <c r="BI131" s="574"/>
      <c r="BJ131" s="574"/>
      <c r="BK131" s="574"/>
      <c r="BL131" s="574"/>
      <c r="BM131" s="574"/>
      <c r="BN131" s="574"/>
      <c r="BO131" s="574"/>
      <c r="BP131" s="574"/>
      <c r="BQ131" s="574"/>
      <c r="BR131" s="574"/>
      <c r="BS131" s="574"/>
      <c r="BT131" s="574"/>
      <c r="BU131" s="574"/>
      <c r="BV131" s="574"/>
    </row>
    <row r="132" spans="1:74" ht="56.25" customHeight="1">
      <c r="A132" s="574"/>
      <c r="B132" s="284"/>
      <c r="C132" s="739" t="str">
        <f t="shared" si="19"/>
        <v/>
      </c>
      <c r="D132" s="739" t="str">
        <f t="shared" si="20"/>
        <v/>
      </c>
      <c r="E132" s="739" t="str">
        <f t="shared" si="21"/>
        <v/>
      </c>
      <c r="F132" s="739" t="str">
        <f t="shared" si="22"/>
        <v/>
      </c>
      <c r="G132" s="740" t="str">
        <f t="shared" ca="1" si="23"/>
        <v/>
      </c>
      <c r="H132" s="281"/>
      <c r="I132" s="282"/>
      <c r="J132" s="727"/>
      <c r="K132" s="725"/>
      <c r="L132" s="725"/>
      <c r="M132" s="725"/>
      <c r="N132" s="725"/>
      <c r="O132" s="725"/>
      <c r="P132" s="725"/>
      <c r="Q132" s="725"/>
      <c r="R132" s="725"/>
      <c r="S132" s="725"/>
      <c r="T132" s="725"/>
      <c r="U132" s="725"/>
      <c r="V132" s="725"/>
      <c r="W132" s="725"/>
      <c r="X132" s="725"/>
      <c r="Y132" s="721"/>
      <c r="AA132" s="142" t="str">
        <f>IF('USER FORM3'!G140=0,"",IF(ISNUMBER('USER FORM3'!G140), "'"&amp;'USER FORM3'!G140, 'USER FORM3'!G140))</f>
        <v/>
      </c>
      <c r="AB132" s="142" t="str">
        <f>IF('USER FORM3'!H140=0,"",'USER FORM3'!H140)</f>
        <v/>
      </c>
      <c r="AC132" s="142" t="str">
        <f>IF('USER FORM3'!I140=0,"",'USER FORM3'!I140)</f>
        <v/>
      </c>
      <c r="AD132" s="142" t="str">
        <f>IF('USER FORM3'!AK140=0,"",'USER FORM3'!AK140)</f>
        <v/>
      </c>
      <c r="AE132" s="142" t="str">
        <f>IF('USER FORM3'!K140=0,"",'USER FORM3'!K140)</f>
        <v/>
      </c>
      <c r="AF132" s="142" t="str">
        <f>IF('USER FORM3'!L140=0,"",'USER FORM3'!L140)</f>
        <v/>
      </c>
      <c r="AG132" s="142" t="str">
        <f>IF('USER FORM3'!M140=0,"",'USER FORM3'!M140)</f>
        <v/>
      </c>
      <c r="AH132" s="142" t="str">
        <f>IF('USER FORM3'!N140=0,"",'USER FORM3'!N140)</f>
        <v/>
      </c>
      <c r="AI132" s="142" t="str">
        <f>IF('USER FORM3'!O140=0,"",'USER FORM3'!O140)</f>
        <v/>
      </c>
      <c r="AJ132" s="142" t="str">
        <f>IF('USER FORM3'!P140=0,"",'USER FORM3'!P140)</f>
        <v/>
      </c>
      <c r="AK132" s="142" t="str">
        <f>IF('USER FORM3'!Q140=0,"",'USER FORM3'!Q140)</f>
        <v/>
      </c>
      <c r="AL132" s="142" t="str">
        <f>IF('USER FORM3'!C140=0,"",'USER FORM3'!C140)</f>
        <v/>
      </c>
      <c r="AM132" s="142" t="str">
        <f>IF('USER FORM3'!D140=0,"",'USER FORM3'!D140)</f>
        <v/>
      </c>
      <c r="AN132" s="142" t="str">
        <f>IF('USER FORM3'!E140=0,"",'USER FORM3'!E140)</f>
        <v/>
      </c>
      <c r="AO132" s="142" t="str">
        <f>IF('USER FORM3'!F140=0,"",'USER FORM3'!F140)</f>
        <v/>
      </c>
      <c r="AP132" s="227" t="str">
        <f t="shared" si="17"/>
        <v/>
      </c>
      <c r="AQ132" s="227" t="str">
        <f t="array" ref="AQ132">IF(OR(IFERROR(VLOOKUP(AA132,$B$8:$H$227,7,FALSE), "KEEP")="REMOVE",AD132&lt;&gt;"GR (Graded)"), "REMOVE", "KEEP")</f>
        <v>REMOVE</v>
      </c>
      <c r="AR132" s="228" t="str">
        <f t="array" ref="AR132">LOOKUP("zzzzz",CHOOSE({1,2},"",INDEX(AA:AA,SMALL(IF($AA$6:$AA$249&lt;&gt;"",ROW($AA$6:$AA$249)),ROWS($AR$6:AR132)))))</f>
        <v/>
      </c>
      <c r="AS132" s="227" t="str">
        <f t="array" aca="1" ref="AS132" ca="1">IF(SUM('USER FORM5'!$AS$2)&gt;=ROWS($AS$7:AS132), INDEX(COURSE_CODE, MATCH(SMALL(COUNTIF(COURSE_CODE, "&lt;"&amp;COURSE_CODE), ROW(AS132)), COUNTIF(COURSE_CODE, "&lt;"&amp;COURSE_CODE),0)),"")</f>
        <v/>
      </c>
      <c r="AT132" s="227" t="str">
        <f t="array" aca="1" ref="AT132" ca="1">LOOKUP("zzzzz",CHOOSE({1,2},"",INDEX(AS:AS,SMALL(IF($AS$6:$AS$249&lt;&gt;"",ROW($AS$6:$AS$249)),ROWS($AT$6:AT132)))))</f>
        <v/>
      </c>
      <c r="AU132" s="58" t="str">
        <f t="array" aca="1" ref="AU132" ca="1">IFERROR(INDEX($AT$7:$AT$249, MATCH(0, COUNTIF($AU$6:AU131, $AT$7:$AT$249),0)),"")</f>
        <v/>
      </c>
      <c r="AV132" s="227" t="str">
        <f t="array" aca="1" ref="AV132" ca="1">IF(AU132="","",IF(COUNTIF($AA$7:$AA$225,AU132)&gt;1, "REPEATED", ""))</f>
        <v/>
      </c>
      <c r="AW132" s="227" t="str">
        <f t="array" aca="1" ref="AW132" ca="1">IF(AU132="","",IF(IFERROR(SUMPRODUCT(($AA$7:$AA$225=AU132)*($AM$7:$AM$225=$AT$2)),0)&gt;0, "BASIS OF ADMISSIONS", ""))</f>
        <v/>
      </c>
      <c r="AX132" s="227" t="str">
        <f t="array" aca="1" ref="AX132" ca="1">IF(AU132="","", IF(IFERROR(SUMPRODUCT(($AA$226:$AO$249=AU132)*($AM$226:$AM$249=$AX$6)),0)&gt;0,"PRE-REQUISITE",""))</f>
        <v/>
      </c>
      <c r="AY132" s="227" t="str">
        <f t="array" aca="1" ref="AY132" ca="1">IF(AU132="","", IF(IFERROR(SUMPRODUCT(($AA$226:$AO$249=AU132)*($AM$226:$AM$249=$AY$6)),0)&gt;0,"RECOMMENDED",""))</f>
        <v/>
      </c>
      <c r="AZ132" s="142" t="str">
        <f t="shared" ca="1" si="18"/>
        <v/>
      </c>
      <c r="BD132" s="19">
        <v>1</v>
      </c>
      <c r="BE132" s="574"/>
      <c r="BF132" s="574"/>
      <c r="BG132" s="574"/>
      <c r="BH132" s="574"/>
      <c r="BI132" s="574"/>
      <c r="BJ132" s="574"/>
      <c r="BK132" s="574"/>
      <c r="BL132" s="574"/>
      <c r="BM132" s="574"/>
      <c r="BN132" s="574"/>
      <c r="BO132" s="574"/>
      <c r="BP132" s="574"/>
      <c r="BQ132" s="574"/>
      <c r="BR132" s="574"/>
      <c r="BS132" s="574"/>
      <c r="BT132" s="574"/>
      <c r="BU132" s="574"/>
      <c r="BV132" s="574"/>
    </row>
    <row r="133" spans="1:74" ht="56.25" customHeight="1">
      <c r="A133" s="574"/>
      <c r="B133" s="284"/>
      <c r="C133" s="739" t="str">
        <f t="shared" si="19"/>
        <v/>
      </c>
      <c r="D133" s="739" t="str">
        <f t="shared" si="20"/>
        <v/>
      </c>
      <c r="E133" s="739" t="str">
        <f t="shared" si="21"/>
        <v/>
      </c>
      <c r="F133" s="739" t="str">
        <f t="shared" si="22"/>
        <v/>
      </c>
      <c r="G133" s="740" t="str">
        <f t="shared" ca="1" si="23"/>
        <v/>
      </c>
      <c r="H133" s="281"/>
      <c r="I133" s="282"/>
      <c r="J133" s="727"/>
      <c r="K133" s="725"/>
      <c r="L133" s="725"/>
      <c r="M133" s="725"/>
      <c r="N133" s="725"/>
      <c r="O133" s="725"/>
      <c r="P133" s="725"/>
      <c r="Q133" s="725"/>
      <c r="R133" s="725"/>
      <c r="S133" s="725"/>
      <c r="T133" s="725"/>
      <c r="U133" s="725"/>
      <c r="V133" s="725"/>
      <c r="W133" s="725"/>
      <c r="X133" s="725"/>
      <c r="Y133" s="721"/>
      <c r="AA133" s="142" t="str">
        <f>IF('USER FORM3'!G141=0,"",IF(ISNUMBER('USER FORM3'!G141), "'"&amp;'USER FORM3'!G141, 'USER FORM3'!G141))</f>
        <v/>
      </c>
      <c r="AB133" s="142" t="str">
        <f>IF('USER FORM3'!H141=0,"",'USER FORM3'!H141)</f>
        <v/>
      </c>
      <c r="AC133" s="142" t="str">
        <f>IF('USER FORM3'!I141=0,"",'USER FORM3'!I141)</f>
        <v/>
      </c>
      <c r="AD133" s="142" t="str">
        <f>IF('USER FORM3'!AK141=0,"",'USER FORM3'!AK141)</f>
        <v/>
      </c>
      <c r="AE133" s="142" t="str">
        <f>IF('USER FORM3'!K141=0,"",'USER FORM3'!K141)</f>
        <v/>
      </c>
      <c r="AF133" s="142" t="str">
        <f>IF('USER FORM3'!L141=0,"",'USER FORM3'!L141)</f>
        <v/>
      </c>
      <c r="AG133" s="142" t="str">
        <f>IF('USER FORM3'!M141=0,"",'USER FORM3'!M141)</f>
        <v/>
      </c>
      <c r="AH133" s="142" t="str">
        <f>IF('USER FORM3'!N141=0,"",'USER FORM3'!N141)</f>
        <v/>
      </c>
      <c r="AI133" s="142" t="str">
        <f>IF('USER FORM3'!O141=0,"",'USER FORM3'!O141)</f>
        <v/>
      </c>
      <c r="AJ133" s="142" t="str">
        <f>IF('USER FORM3'!P141=0,"",'USER FORM3'!P141)</f>
        <v/>
      </c>
      <c r="AK133" s="142" t="str">
        <f>IF('USER FORM3'!Q141=0,"",'USER FORM3'!Q141)</f>
        <v/>
      </c>
      <c r="AL133" s="142" t="str">
        <f>IF('USER FORM3'!C141=0,"",'USER FORM3'!C141)</f>
        <v/>
      </c>
      <c r="AM133" s="142" t="str">
        <f>IF('USER FORM3'!D141=0,"",'USER FORM3'!D141)</f>
        <v/>
      </c>
      <c r="AN133" s="142" t="str">
        <f>IF('USER FORM3'!E141=0,"",'USER FORM3'!E141)</f>
        <v/>
      </c>
      <c r="AO133" s="142" t="str">
        <f>IF('USER FORM3'!F141=0,"",'USER FORM3'!F141)</f>
        <v/>
      </c>
      <c r="AP133" s="227" t="str">
        <f t="shared" si="17"/>
        <v/>
      </c>
      <c r="AQ133" s="227" t="str">
        <f t="array" ref="AQ133">IF(OR(IFERROR(VLOOKUP(AA133,$B$8:$H$227,7,FALSE), "KEEP")="REMOVE",AD133&lt;&gt;"GR (Graded)"), "REMOVE", "KEEP")</f>
        <v>REMOVE</v>
      </c>
      <c r="AR133" s="228" t="str">
        <f t="array" ref="AR133">LOOKUP("zzzzz",CHOOSE({1,2},"",INDEX(AA:AA,SMALL(IF($AA$6:$AA$249&lt;&gt;"",ROW($AA$6:$AA$249)),ROWS($AR$6:AR133)))))</f>
        <v/>
      </c>
      <c r="AS133" s="227" t="str">
        <f t="array" aca="1" ref="AS133" ca="1">IF(SUM('USER FORM5'!$AS$2)&gt;=ROWS($AS$7:AS133), INDEX(COURSE_CODE, MATCH(SMALL(COUNTIF(COURSE_CODE, "&lt;"&amp;COURSE_CODE), ROW(AS133)), COUNTIF(COURSE_CODE, "&lt;"&amp;COURSE_CODE),0)),"")</f>
        <v/>
      </c>
      <c r="AT133" s="227" t="str">
        <f t="array" aca="1" ref="AT133" ca="1">LOOKUP("zzzzz",CHOOSE({1,2},"",INDEX(AS:AS,SMALL(IF($AS$6:$AS$249&lt;&gt;"",ROW($AS$6:$AS$249)),ROWS($AT$6:AT133)))))</f>
        <v/>
      </c>
      <c r="AU133" s="58" t="str">
        <f t="array" aca="1" ref="AU133" ca="1">IFERROR(INDEX($AT$7:$AT$249, MATCH(0, COUNTIF($AU$6:AU132, $AT$7:$AT$249),0)),"")</f>
        <v/>
      </c>
      <c r="AV133" s="227" t="str">
        <f t="array" aca="1" ref="AV133" ca="1">IF(AU133="","",IF(COUNTIF($AA$7:$AA$225,AU133)&gt;1, "REPEATED", ""))</f>
        <v/>
      </c>
      <c r="AW133" s="227" t="str">
        <f t="array" aca="1" ref="AW133" ca="1">IF(AU133="","",IF(IFERROR(SUMPRODUCT(($AA$7:$AA$225=AU133)*($AM$7:$AM$225=$AT$2)),0)&gt;0, "BASIS OF ADMISSIONS", ""))</f>
        <v/>
      </c>
      <c r="AX133" s="227" t="str">
        <f t="array" aca="1" ref="AX133" ca="1">IF(AU133="","", IF(IFERROR(SUMPRODUCT(($AA$226:$AO$249=AU133)*($AM$226:$AM$249=$AX$6)),0)&gt;0,"PRE-REQUISITE",""))</f>
        <v/>
      </c>
      <c r="AY133" s="227" t="str">
        <f t="array" aca="1" ref="AY133" ca="1">IF(AU133="","", IF(IFERROR(SUMPRODUCT(($AA$226:$AO$249=AU133)*($AM$226:$AM$249=$AY$6)),0)&gt;0,"RECOMMENDED",""))</f>
        <v/>
      </c>
      <c r="AZ133" s="142" t="str">
        <f t="shared" ca="1" si="18"/>
        <v/>
      </c>
      <c r="BD133" s="19">
        <v>1</v>
      </c>
      <c r="BE133" s="574"/>
      <c r="BF133" s="574"/>
      <c r="BG133" s="574"/>
      <c r="BH133" s="574"/>
      <c r="BI133" s="574"/>
      <c r="BJ133" s="574"/>
      <c r="BK133" s="574"/>
      <c r="BL133" s="574"/>
      <c r="BM133" s="574"/>
      <c r="BN133" s="574"/>
      <c r="BO133" s="574"/>
      <c r="BP133" s="574"/>
      <c r="BQ133" s="574"/>
      <c r="BR133" s="574"/>
      <c r="BS133" s="574"/>
      <c r="BT133" s="574"/>
      <c r="BU133" s="574"/>
      <c r="BV133" s="574"/>
    </row>
    <row r="134" spans="1:74" ht="56.25" customHeight="1">
      <c r="A134" s="574"/>
      <c r="B134" s="284"/>
      <c r="C134" s="739" t="str">
        <f t="shared" si="19"/>
        <v/>
      </c>
      <c r="D134" s="739" t="str">
        <f t="shared" si="20"/>
        <v/>
      </c>
      <c r="E134" s="739" t="str">
        <f t="shared" si="21"/>
        <v/>
      </c>
      <c r="F134" s="739" t="str">
        <f t="shared" si="22"/>
        <v/>
      </c>
      <c r="G134" s="740" t="str">
        <f t="shared" ca="1" si="23"/>
        <v/>
      </c>
      <c r="H134" s="281"/>
      <c r="I134" s="282"/>
      <c r="J134" s="727"/>
      <c r="K134" s="725"/>
      <c r="L134" s="725"/>
      <c r="M134" s="725"/>
      <c r="N134" s="725"/>
      <c r="O134" s="725"/>
      <c r="P134" s="725"/>
      <c r="Q134" s="725"/>
      <c r="R134" s="725"/>
      <c r="S134" s="725"/>
      <c r="T134" s="725"/>
      <c r="U134" s="725"/>
      <c r="V134" s="725"/>
      <c r="W134" s="725"/>
      <c r="X134" s="725"/>
      <c r="Y134" s="721"/>
      <c r="AA134" s="142" t="str">
        <f>IF('USER FORM3'!G142=0,"",IF(ISNUMBER('USER FORM3'!G142), "'"&amp;'USER FORM3'!G142, 'USER FORM3'!G142))</f>
        <v/>
      </c>
      <c r="AB134" s="142" t="str">
        <f>IF('USER FORM3'!H142=0,"",'USER FORM3'!H142)</f>
        <v/>
      </c>
      <c r="AC134" s="142" t="str">
        <f>IF('USER FORM3'!I142=0,"",'USER FORM3'!I142)</f>
        <v/>
      </c>
      <c r="AD134" s="142" t="str">
        <f>IF('USER FORM3'!AK142=0,"",'USER FORM3'!AK142)</f>
        <v/>
      </c>
      <c r="AE134" s="142" t="str">
        <f>IF('USER FORM3'!K142=0,"",'USER FORM3'!K142)</f>
        <v/>
      </c>
      <c r="AF134" s="142" t="str">
        <f>IF('USER FORM3'!L142=0,"",'USER FORM3'!L142)</f>
        <v/>
      </c>
      <c r="AG134" s="142" t="str">
        <f>IF('USER FORM3'!M142=0,"",'USER FORM3'!M142)</f>
        <v/>
      </c>
      <c r="AH134" s="142" t="str">
        <f>IF('USER FORM3'!N142=0,"",'USER FORM3'!N142)</f>
        <v/>
      </c>
      <c r="AI134" s="142" t="str">
        <f>IF('USER FORM3'!O142=0,"",'USER FORM3'!O142)</f>
        <v/>
      </c>
      <c r="AJ134" s="142" t="str">
        <f>IF('USER FORM3'!P142=0,"",'USER FORM3'!P142)</f>
        <v/>
      </c>
      <c r="AK134" s="142" t="str">
        <f>IF('USER FORM3'!Q142=0,"",'USER FORM3'!Q142)</f>
        <v/>
      </c>
      <c r="AL134" s="142" t="str">
        <f>IF('USER FORM3'!C142=0,"",'USER FORM3'!C142)</f>
        <v/>
      </c>
      <c r="AM134" s="142" t="str">
        <f>IF('USER FORM3'!D142=0,"",'USER FORM3'!D142)</f>
        <v/>
      </c>
      <c r="AN134" s="142" t="str">
        <f>IF('USER FORM3'!E142=0,"",'USER FORM3'!E142)</f>
        <v/>
      </c>
      <c r="AO134" s="142" t="str">
        <f>IF('USER FORM3'!F142=0,"",'USER FORM3'!F142)</f>
        <v/>
      </c>
      <c r="AP134" s="227" t="str">
        <f t="shared" si="17"/>
        <v/>
      </c>
      <c r="AQ134" s="227" t="str">
        <f t="array" ref="AQ134">IF(OR(IFERROR(VLOOKUP(AA134,$B$8:$H$227,7,FALSE), "KEEP")="REMOVE",AD134&lt;&gt;"GR (Graded)"), "REMOVE", "KEEP")</f>
        <v>REMOVE</v>
      </c>
      <c r="AR134" s="228" t="str">
        <f t="array" ref="AR134">LOOKUP("zzzzz",CHOOSE({1,2},"",INDEX(AA:AA,SMALL(IF($AA$6:$AA$249&lt;&gt;"",ROW($AA$6:$AA$249)),ROWS($AR$6:AR134)))))</f>
        <v/>
      </c>
      <c r="AS134" s="227" t="str">
        <f t="array" aca="1" ref="AS134" ca="1">IF(SUM('USER FORM5'!$AS$2)&gt;=ROWS($AS$7:AS134), INDEX(COURSE_CODE, MATCH(SMALL(COUNTIF(COURSE_CODE, "&lt;"&amp;COURSE_CODE), ROW(AS134)), COUNTIF(COURSE_CODE, "&lt;"&amp;COURSE_CODE),0)),"")</f>
        <v/>
      </c>
      <c r="AT134" s="227" t="str">
        <f t="array" aca="1" ref="AT134" ca="1">LOOKUP("zzzzz",CHOOSE({1,2},"",INDEX(AS:AS,SMALL(IF($AS$6:$AS$249&lt;&gt;"",ROW($AS$6:$AS$249)),ROWS($AT$6:AT134)))))</f>
        <v/>
      </c>
      <c r="AU134" s="58" t="str">
        <f t="array" aca="1" ref="AU134" ca="1">IFERROR(INDEX($AT$7:$AT$249, MATCH(0, COUNTIF($AU$6:AU133, $AT$7:$AT$249),0)),"")</f>
        <v/>
      </c>
      <c r="AV134" s="227" t="str">
        <f t="array" aca="1" ref="AV134" ca="1">IF(AU134="","",IF(COUNTIF($AA$7:$AA$225,AU134)&gt;1, "REPEATED", ""))</f>
        <v/>
      </c>
      <c r="AW134" s="227" t="str">
        <f t="array" aca="1" ref="AW134" ca="1">IF(AU134="","",IF(IFERROR(SUMPRODUCT(($AA$7:$AA$225=AU134)*($AM$7:$AM$225=$AT$2)),0)&gt;0, "BASIS OF ADMISSIONS", ""))</f>
        <v/>
      </c>
      <c r="AX134" s="227" t="str">
        <f t="array" aca="1" ref="AX134" ca="1">IF(AU134="","", IF(IFERROR(SUMPRODUCT(($AA$226:$AO$249=AU134)*($AM$226:$AM$249=$AX$6)),0)&gt;0,"PRE-REQUISITE",""))</f>
        <v/>
      </c>
      <c r="AY134" s="227" t="str">
        <f t="array" aca="1" ref="AY134" ca="1">IF(AU134="","", IF(IFERROR(SUMPRODUCT(($AA$226:$AO$249=AU134)*($AM$226:$AM$249=$AY$6)),0)&gt;0,"RECOMMENDED",""))</f>
        <v/>
      </c>
      <c r="AZ134" s="142" t="str">
        <f t="shared" ca="1" si="18"/>
        <v/>
      </c>
      <c r="BD134" s="19">
        <v>1</v>
      </c>
      <c r="BE134" s="574"/>
      <c r="BF134" s="574"/>
      <c r="BG134" s="574"/>
      <c r="BH134" s="574"/>
      <c r="BI134" s="574"/>
      <c r="BJ134" s="574"/>
      <c r="BK134" s="574"/>
      <c r="BL134" s="574"/>
      <c r="BM134" s="574"/>
      <c r="BN134" s="574"/>
      <c r="BO134" s="574"/>
      <c r="BP134" s="574"/>
      <c r="BQ134" s="574"/>
      <c r="BR134" s="574"/>
      <c r="BS134" s="574"/>
      <c r="BT134" s="574"/>
      <c r="BU134" s="574"/>
      <c r="BV134" s="574"/>
    </row>
    <row r="135" spans="1:74" ht="56.25" customHeight="1">
      <c r="A135" s="574"/>
      <c r="B135" s="284"/>
      <c r="C135" s="739" t="str">
        <f t="shared" si="19"/>
        <v/>
      </c>
      <c r="D135" s="739" t="str">
        <f t="shared" si="20"/>
        <v/>
      </c>
      <c r="E135" s="739" t="str">
        <f t="shared" si="21"/>
        <v/>
      </c>
      <c r="F135" s="739" t="str">
        <f t="shared" si="22"/>
        <v/>
      </c>
      <c r="G135" s="740" t="str">
        <f t="shared" ca="1" si="23"/>
        <v/>
      </c>
      <c r="H135" s="281"/>
      <c r="I135" s="282"/>
      <c r="J135" s="727"/>
      <c r="K135" s="725"/>
      <c r="L135" s="725"/>
      <c r="M135" s="725"/>
      <c r="N135" s="725"/>
      <c r="O135" s="725"/>
      <c r="P135" s="725"/>
      <c r="Q135" s="725"/>
      <c r="R135" s="725"/>
      <c r="S135" s="725"/>
      <c r="T135" s="725"/>
      <c r="U135" s="725"/>
      <c r="V135" s="725"/>
      <c r="W135" s="725"/>
      <c r="X135" s="725"/>
      <c r="Y135" s="721"/>
      <c r="AA135" s="142" t="str">
        <f>IF('USER FORM3'!G143=0,"",IF(ISNUMBER('USER FORM3'!G143), "'"&amp;'USER FORM3'!G143, 'USER FORM3'!G143))</f>
        <v/>
      </c>
      <c r="AB135" s="142" t="str">
        <f>IF('USER FORM3'!H143=0,"",'USER FORM3'!H143)</f>
        <v/>
      </c>
      <c r="AC135" s="142" t="str">
        <f>IF('USER FORM3'!I143=0,"",'USER FORM3'!I143)</f>
        <v/>
      </c>
      <c r="AD135" s="142" t="str">
        <f>IF('USER FORM3'!AK143=0,"",'USER FORM3'!AK143)</f>
        <v/>
      </c>
      <c r="AE135" s="142" t="str">
        <f>IF('USER FORM3'!K143=0,"",'USER FORM3'!K143)</f>
        <v/>
      </c>
      <c r="AF135" s="142" t="str">
        <f>IF('USER FORM3'!L143=0,"",'USER FORM3'!L143)</f>
        <v/>
      </c>
      <c r="AG135" s="142" t="str">
        <f>IF('USER FORM3'!M143=0,"",'USER FORM3'!M143)</f>
        <v/>
      </c>
      <c r="AH135" s="142" t="str">
        <f>IF('USER FORM3'!N143=0,"",'USER FORM3'!N143)</f>
        <v/>
      </c>
      <c r="AI135" s="142" t="str">
        <f>IF('USER FORM3'!O143=0,"",'USER FORM3'!O143)</f>
        <v/>
      </c>
      <c r="AJ135" s="142" t="str">
        <f>IF('USER FORM3'!P143=0,"",'USER FORM3'!P143)</f>
        <v/>
      </c>
      <c r="AK135" s="142" t="str">
        <f>IF('USER FORM3'!Q143=0,"",'USER FORM3'!Q143)</f>
        <v/>
      </c>
      <c r="AL135" s="142" t="str">
        <f>IF('USER FORM3'!C143=0,"",'USER FORM3'!C143)</f>
        <v/>
      </c>
      <c r="AM135" s="142" t="str">
        <f>IF('USER FORM3'!D143=0,"",'USER FORM3'!D143)</f>
        <v/>
      </c>
      <c r="AN135" s="142" t="str">
        <f>IF('USER FORM3'!E143=0,"",'USER FORM3'!E143)</f>
        <v/>
      </c>
      <c r="AO135" s="142" t="str">
        <f>IF('USER FORM3'!F143=0,"",'USER FORM3'!F143)</f>
        <v/>
      </c>
      <c r="AP135" s="227" t="str">
        <f t="shared" si="17"/>
        <v/>
      </c>
      <c r="AQ135" s="227" t="str">
        <f t="array" ref="AQ135">IF(OR(IFERROR(VLOOKUP(AA135,$B$8:$H$227,7,FALSE), "KEEP")="REMOVE",AD135&lt;&gt;"GR (Graded)"), "REMOVE", "KEEP")</f>
        <v>REMOVE</v>
      </c>
      <c r="AR135" s="228" t="str">
        <f t="array" ref="AR135">LOOKUP("zzzzz",CHOOSE({1,2},"",INDEX(AA:AA,SMALL(IF($AA$6:$AA$249&lt;&gt;"",ROW($AA$6:$AA$249)),ROWS($AR$6:AR135)))))</f>
        <v/>
      </c>
      <c r="AS135" s="227" t="str">
        <f t="array" aca="1" ref="AS135" ca="1">IF(SUM('USER FORM5'!$AS$2)&gt;=ROWS($AS$7:AS135), INDEX(COURSE_CODE, MATCH(SMALL(COUNTIF(COURSE_CODE, "&lt;"&amp;COURSE_CODE), ROW(AS135)), COUNTIF(COURSE_CODE, "&lt;"&amp;COURSE_CODE),0)),"")</f>
        <v/>
      </c>
      <c r="AT135" s="227" t="str">
        <f t="array" aca="1" ref="AT135" ca="1">LOOKUP("zzzzz",CHOOSE({1,2},"",INDEX(AS:AS,SMALL(IF($AS$6:$AS$249&lt;&gt;"",ROW($AS$6:$AS$249)),ROWS($AT$6:AT135)))))</f>
        <v/>
      </c>
      <c r="AU135" s="58" t="str">
        <f t="array" aca="1" ref="AU135" ca="1">IFERROR(INDEX($AT$7:$AT$249, MATCH(0, COUNTIF($AU$6:AU134, $AT$7:$AT$249),0)),"")</f>
        <v/>
      </c>
      <c r="AV135" s="227" t="str">
        <f t="array" aca="1" ref="AV135" ca="1">IF(AU135="","",IF(COUNTIF($AA$7:$AA$225,AU135)&gt;1, "REPEATED", ""))</f>
        <v/>
      </c>
      <c r="AW135" s="227" t="str">
        <f t="array" aca="1" ref="AW135" ca="1">IF(AU135="","",IF(IFERROR(SUMPRODUCT(($AA$7:$AA$225=AU135)*($AM$7:$AM$225=$AT$2)),0)&gt;0, "BASIS OF ADMISSIONS", ""))</f>
        <v/>
      </c>
      <c r="AX135" s="227" t="str">
        <f t="array" aca="1" ref="AX135" ca="1">IF(AU135="","", IF(IFERROR(SUMPRODUCT(($AA$226:$AO$249=AU135)*($AM$226:$AM$249=$AX$6)),0)&gt;0,"PRE-REQUISITE",""))</f>
        <v/>
      </c>
      <c r="AY135" s="227" t="str">
        <f t="array" aca="1" ref="AY135" ca="1">IF(AU135="","", IF(IFERROR(SUMPRODUCT(($AA$226:$AO$249=AU135)*($AM$226:$AM$249=$AY$6)),0)&gt;0,"RECOMMENDED",""))</f>
        <v/>
      </c>
      <c r="AZ135" s="142" t="str">
        <f t="shared" ca="1" si="18"/>
        <v/>
      </c>
      <c r="BD135" s="19">
        <v>1</v>
      </c>
      <c r="BE135" s="574"/>
      <c r="BF135" s="574"/>
      <c r="BG135" s="574"/>
      <c r="BH135" s="574"/>
      <c r="BI135" s="574"/>
      <c r="BJ135" s="574"/>
      <c r="BK135" s="574"/>
      <c r="BL135" s="574"/>
      <c r="BM135" s="574"/>
      <c r="BN135" s="574"/>
      <c r="BO135" s="574"/>
      <c r="BP135" s="574"/>
      <c r="BQ135" s="574"/>
      <c r="BR135" s="574"/>
      <c r="BS135" s="574"/>
      <c r="BT135" s="574"/>
      <c r="BU135" s="574"/>
      <c r="BV135" s="574"/>
    </row>
    <row r="136" spans="1:74" ht="56.25" customHeight="1">
      <c r="A136" s="574"/>
      <c r="B136" s="284"/>
      <c r="C136" s="739" t="str">
        <f t="shared" ref="C136:C167" si="24">IFERROR(VLOOKUP(B136,$AA$7:$AO$249,2,FALSE),"")</f>
        <v/>
      </c>
      <c r="D136" s="739" t="str">
        <f t="shared" ref="D136:D167" si="25">IFERROR(VLOOKUP(B136,$AA$7:$AO$249,14,FALSE),"")</f>
        <v/>
      </c>
      <c r="E136" s="739" t="str">
        <f t="shared" ref="E136:E167" si="26">IFERROR(VLOOKUP(B136,$AA$7:$AO$249,15,FALSE),"")</f>
        <v/>
      </c>
      <c r="F136" s="739" t="str">
        <f t="shared" ref="F136:F167" si="27">IFERROR(VLOOKUP(B136,$AA$7:$AO$249,11,FALSE),"")</f>
        <v/>
      </c>
      <c r="G136" s="740" t="str">
        <f t="shared" ref="G136:G167" ca="1" si="28">IFERROR(VLOOKUP(B136,$AU$7:$AZ$249,6,FALSE),"")</f>
        <v/>
      </c>
      <c r="H136" s="281"/>
      <c r="I136" s="282"/>
      <c r="J136" s="727"/>
      <c r="K136" s="725"/>
      <c r="L136" s="725"/>
      <c r="M136" s="725"/>
      <c r="N136" s="725"/>
      <c r="O136" s="725"/>
      <c r="P136" s="725"/>
      <c r="Q136" s="725"/>
      <c r="R136" s="725"/>
      <c r="S136" s="725"/>
      <c r="T136" s="725"/>
      <c r="U136" s="725"/>
      <c r="V136" s="725"/>
      <c r="W136" s="725"/>
      <c r="X136" s="725"/>
      <c r="Y136" s="721"/>
      <c r="AA136" s="142" t="str">
        <f>IF('USER FORM3'!G144=0,"",IF(ISNUMBER('USER FORM3'!G144), "'"&amp;'USER FORM3'!G144, 'USER FORM3'!G144))</f>
        <v/>
      </c>
      <c r="AB136" s="142" t="str">
        <f>IF('USER FORM3'!H144=0,"",'USER FORM3'!H144)</f>
        <v/>
      </c>
      <c r="AC136" s="142" t="str">
        <f>IF('USER FORM3'!I144=0,"",'USER FORM3'!I144)</f>
        <v/>
      </c>
      <c r="AD136" s="142" t="str">
        <f>IF('USER FORM3'!AK144=0,"",'USER FORM3'!AK144)</f>
        <v/>
      </c>
      <c r="AE136" s="142" t="str">
        <f>IF('USER FORM3'!K144=0,"",'USER FORM3'!K144)</f>
        <v/>
      </c>
      <c r="AF136" s="142" t="str">
        <f>IF('USER FORM3'!L144=0,"",'USER FORM3'!L144)</f>
        <v/>
      </c>
      <c r="AG136" s="142" t="str">
        <f>IF('USER FORM3'!M144=0,"",'USER FORM3'!M144)</f>
        <v/>
      </c>
      <c r="AH136" s="142" t="str">
        <f>IF('USER FORM3'!N144=0,"",'USER FORM3'!N144)</f>
        <v/>
      </c>
      <c r="AI136" s="142" t="str">
        <f>IF('USER FORM3'!O144=0,"",'USER FORM3'!O144)</f>
        <v/>
      </c>
      <c r="AJ136" s="142" t="str">
        <f>IF('USER FORM3'!P144=0,"",'USER FORM3'!P144)</f>
        <v/>
      </c>
      <c r="AK136" s="142" t="str">
        <f>IF('USER FORM3'!Q144=0,"",'USER FORM3'!Q144)</f>
        <v/>
      </c>
      <c r="AL136" s="142" t="str">
        <f>IF('USER FORM3'!C144=0,"",'USER FORM3'!C144)</f>
        <v/>
      </c>
      <c r="AM136" s="142" t="str">
        <f>IF('USER FORM3'!D144=0,"",'USER FORM3'!D144)</f>
        <v/>
      </c>
      <c r="AN136" s="142" t="str">
        <f>IF('USER FORM3'!E144=0,"",'USER FORM3'!E144)</f>
        <v/>
      </c>
      <c r="AO136" s="142" t="str">
        <f>IF('USER FORM3'!F144=0,"",'USER FORM3'!F144)</f>
        <v/>
      </c>
      <c r="AP136" s="227" t="str">
        <f t="shared" ref="AP136:AP199" si="29">IFERROR(AK136*AJ136,"")</f>
        <v/>
      </c>
      <c r="AQ136" s="227" t="str">
        <f t="array" ref="AQ136">IF(OR(IFERROR(VLOOKUP(AA136,$B$8:$H$227,7,FALSE), "KEEP")="REMOVE",AD136&lt;&gt;"GR (Graded)"), "REMOVE", "KEEP")</f>
        <v>REMOVE</v>
      </c>
      <c r="AR136" s="228" t="str">
        <f t="array" ref="AR136">LOOKUP("zzzzz",CHOOSE({1,2},"",INDEX(AA:AA,SMALL(IF($AA$6:$AA$249&lt;&gt;"",ROW($AA$6:$AA$249)),ROWS($AR$6:AR136)))))</f>
        <v/>
      </c>
      <c r="AS136" s="227" t="str">
        <f t="array" aca="1" ref="AS136" ca="1">IF(SUM('USER FORM5'!$AS$2)&gt;=ROWS($AS$7:AS136), INDEX(COURSE_CODE, MATCH(SMALL(COUNTIF(COURSE_CODE, "&lt;"&amp;COURSE_CODE), ROW(AS136)), COUNTIF(COURSE_CODE, "&lt;"&amp;COURSE_CODE),0)),"")</f>
        <v/>
      </c>
      <c r="AT136" s="227" t="str">
        <f t="array" aca="1" ref="AT136" ca="1">LOOKUP("zzzzz",CHOOSE({1,2},"",INDEX(AS:AS,SMALL(IF($AS$6:$AS$249&lt;&gt;"",ROW($AS$6:$AS$249)),ROWS($AT$6:AT136)))))</f>
        <v/>
      </c>
      <c r="AU136" s="58" t="str">
        <f t="array" aca="1" ref="AU136" ca="1">IFERROR(INDEX($AT$7:$AT$249, MATCH(0, COUNTIF($AU$6:AU135, $AT$7:$AT$249),0)),"")</f>
        <v/>
      </c>
      <c r="AV136" s="227" t="str">
        <f t="array" aca="1" ref="AV136" ca="1">IF(AU136="","",IF(COUNTIF($AA$7:$AA$225,AU136)&gt;1, "REPEATED", ""))</f>
        <v/>
      </c>
      <c r="AW136" s="227" t="str">
        <f t="array" aca="1" ref="AW136" ca="1">IF(AU136="","",IF(IFERROR(SUMPRODUCT(($AA$7:$AA$225=AU136)*($AM$7:$AM$225=$AT$2)),0)&gt;0, "BASIS OF ADMISSIONS", ""))</f>
        <v/>
      </c>
      <c r="AX136" s="227" t="str">
        <f t="array" aca="1" ref="AX136" ca="1">IF(AU136="","", IF(IFERROR(SUMPRODUCT(($AA$226:$AO$249=AU136)*($AM$226:$AM$249=$AX$6)),0)&gt;0,"PRE-REQUISITE",""))</f>
        <v/>
      </c>
      <c r="AY136" s="227" t="str">
        <f t="array" aca="1" ref="AY136" ca="1">IF(AU136="","", IF(IFERROR(SUMPRODUCT(($AA$226:$AO$249=AU136)*($AM$226:$AM$249=$AY$6)),0)&gt;0,"RECOMMENDED",""))</f>
        <v/>
      </c>
      <c r="AZ136" s="142" t="str">
        <f t="shared" ref="AZ136:AZ199" ca="1" si="30">IF(AV136="","",AV136&amp;CHAR(10))&amp;IF(AW136="","",AW136&amp;CHAR(10))&amp;IF(AX136="","",AX136&amp;CHAR(10))&amp;IF(AY136="","",AY136)</f>
        <v/>
      </c>
      <c r="BD136" s="19">
        <v>1</v>
      </c>
      <c r="BE136" s="574"/>
      <c r="BF136" s="574"/>
      <c r="BG136" s="574"/>
      <c r="BH136" s="574"/>
      <c r="BI136" s="574"/>
      <c r="BJ136" s="574"/>
      <c r="BK136" s="574"/>
      <c r="BL136" s="574"/>
      <c r="BM136" s="574"/>
      <c r="BN136" s="574"/>
      <c r="BO136" s="574"/>
      <c r="BP136" s="574"/>
      <c r="BQ136" s="574"/>
      <c r="BR136" s="574"/>
      <c r="BS136" s="574"/>
      <c r="BT136" s="574"/>
      <c r="BU136" s="574"/>
      <c r="BV136" s="574"/>
    </row>
    <row r="137" spans="1:74" ht="56.25" customHeight="1">
      <c r="A137" s="574"/>
      <c r="B137" s="284"/>
      <c r="C137" s="739" t="str">
        <f t="shared" si="24"/>
        <v/>
      </c>
      <c r="D137" s="739" t="str">
        <f t="shared" si="25"/>
        <v/>
      </c>
      <c r="E137" s="739" t="str">
        <f t="shared" si="26"/>
        <v/>
      </c>
      <c r="F137" s="739" t="str">
        <f t="shared" si="27"/>
        <v/>
      </c>
      <c r="G137" s="740" t="str">
        <f t="shared" ca="1" si="28"/>
        <v/>
      </c>
      <c r="H137" s="281"/>
      <c r="I137" s="282"/>
      <c r="J137" s="727"/>
      <c r="K137" s="725"/>
      <c r="L137" s="725"/>
      <c r="M137" s="725"/>
      <c r="N137" s="725"/>
      <c r="O137" s="725"/>
      <c r="P137" s="725"/>
      <c r="Q137" s="725"/>
      <c r="R137" s="725"/>
      <c r="S137" s="725"/>
      <c r="T137" s="725"/>
      <c r="U137" s="725"/>
      <c r="V137" s="725"/>
      <c r="W137" s="725"/>
      <c r="X137" s="725"/>
      <c r="Y137" s="721"/>
      <c r="AA137" s="142" t="str">
        <f>IF('USER FORM3'!G145=0,"",IF(ISNUMBER('USER FORM3'!G145), "'"&amp;'USER FORM3'!G145, 'USER FORM3'!G145))</f>
        <v/>
      </c>
      <c r="AB137" s="142" t="str">
        <f>IF('USER FORM3'!H145=0,"",'USER FORM3'!H145)</f>
        <v/>
      </c>
      <c r="AC137" s="142" t="str">
        <f>IF('USER FORM3'!I145=0,"",'USER FORM3'!I145)</f>
        <v/>
      </c>
      <c r="AD137" s="142" t="str">
        <f>IF('USER FORM3'!AK145=0,"",'USER FORM3'!AK145)</f>
        <v/>
      </c>
      <c r="AE137" s="142" t="str">
        <f>IF('USER FORM3'!K145=0,"",'USER FORM3'!K145)</f>
        <v/>
      </c>
      <c r="AF137" s="142" t="str">
        <f>IF('USER FORM3'!L145=0,"",'USER FORM3'!L145)</f>
        <v/>
      </c>
      <c r="AG137" s="142" t="str">
        <f>IF('USER FORM3'!M145=0,"",'USER FORM3'!M145)</f>
        <v/>
      </c>
      <c r="AH137" s="142" t="str">
        <f>IF('USER FORM3'!N145=0,"",'USER FORM3'!N145)</f>
        <v/>
      </c>
      <c r="AI137" s="142" t="str">
        <f>IF('USER FORM3'!O145=0,"",'USER FORM3'!O145)</f>
        <v/>
      </c>
      <c r="AJ137" s="142" t="str">
        <f>IF('USER FORM3'!P145=0,"",'USER FORM3'!P145)</f>
        <v/>
      </c>
      <c r="AK137" s="142" t="str">
        <f>IF('USER FORM3'!Q145=0,"",'USER FORM3'!Q145)</f>
        <v/>
      </c>
      <c r="AL137" s="142" t="str">
        <f>IF('USER FORM3'!C145=0,"",'USER FORM3'!C145)</f>
        <v/>
      </c>
      <c r="AM137" s="142" t="str">
        <f>IF('USER FORM3'!D145=0,"",'USER FORM3'!D145)</f>
        <v/>
      </c>
      <c r="AN137" s="142" t="str">
        <f>IF('USER FORM3'!E145=0,"",'USER FORM3'!E145)</f>
        <v/>
      </c>
      <c r="AO137" s="142" t="str">
        <f>IF('USER FORM3'!F145=0,"",'USER FORM3'!F145)</f>
        <v/>
      </c>
      <c r="AP137" s="227" t="str">
        <f t="shared" si="29"/>
        <v/>
      </c>
      <c r="AQ137" s="227" t="str">
        <f t="array" ref="AQ137">IF(OR(IFERROR(VLOOKUP(AA137,$B$8:$H$227,7,FALSE), "KEEP")="REMOVE",AD137&lt;&gt;"GR (Graded)"), "REMOVE", "KEEP")</f>
        <v>REMOVE</v>
      </c>
      <c r="AR137" s="228" t="str">
        <f t="array" ref="AR137">LOOKUP("zzzzz",CHOOSE({1,2},"",INDEX(AA:AA,SMALL(IF($AA$6:$AA$249&lt;&gt;"",ROW($AA$6:$AA$249)),ROWS($AR$6:AR137)))))</f>
        <v/>
      </c>
      <c r="AS137" s="227" t="str">
        <f t="array" aca="1" ref="AS137" ca="1">IF(SUM('USER FORM5'!$AS$2)&gt;=ROWS($AS$7:AS137), INDEX(COURSE_CODE, MATCH(SMALL(COUNTIF(COURSE_CODE, "&lt;"&amp;COURSE_CODE), ROW(AS137)), COUNTIF(COURSE_CODE, "&lt;"&amp;COURSE_CODE),0)),"")</f>
        <v/>
      </c>
      <c r="AT137" s="227" t="str">
        <f t="array" aca="1" ref="AT137" ca="1">LOOKUP("zzzzz",CHOOSE({1,2},"",INDEX(AS:AS,SMALL(IF($AS$6:$AS$249&lt;&gt;"",ROW($AS$6:$AS$249)),ROWS($AT$6:AT137)))))</f>
        <v/>
      </c>
      <c r="AU137" s="58" t="str">
        <f t="array" aca="1" ref="AU137" ca="1">IFERROR(INDEX($AT$7:$AT$249, MATCH(0, COUNTIF($AU$6:AU136, $AT$7:$AT$249),0)),"")</f>
        <v/>
      </c>
      <c r="AV137" s="227" t="str">
        <f t="array" aca="1" ref="AV137" ca="1">IF(AU137="","",IF(COUNTIF($AA$7:$AA$225,AU137)&gt;1, "REPEATED", ""))</f>
        <v/>
      </c>
      <c r="AW137" s="227" t="str">
        <f t="array" aca="1" ref="AW137" ca="1">IF(AU137="","",IF(IFERROR(SUMPRODUCT(($AA$7:$AA$225=AU137)*($AM$7:$AM$225=$AT$2)),0)&gt;0, "BASIS OF ADMISSIONS", ""))</f>
        <v/>
      </c>
      <c r="AX137" s="227" t="str">
        <f t="array" aca="1" ref="AX137" ca="1">IF(AU137="","", IF(IFERROR(SUMPRODUCT(($AA$226:$AO$249=AU137)*($AM$226:$AM$249=$AX$6)),0)&gt;0,"PRE-REQUISITE",""))</f>
        <v/>
      </c>
      <c r="AY137" s="227" t="str">
        <f t="array" aca="1" ref="AY137" ca="1">IF(AU137="","", IF(IFERROR(SUMPRODUCT(($AA$226:$AO$249=AU137)*($AM$226:$AM$249=$AY$6)),0)&gt;0,"RECOMMENDED",""))</f>
        <v/>
      </c>
      <c r="AZ137" s="142" t="str">
        <f t="shared" ca="1" si="30"/>
        <v/>
      </c>
      <c r="BD137" s="19">
        <v>1</v>
      </c>
      <c r="BE137" s="574"/>
      <c r="BF137" s="574"/>
      <c r="BG137" s="574"/>
      <c r="BH137" s="574"/>
      <c r="BI137" s="574"/>
      <c r="BJ137" s="574"/>
      <c r="BK137" s="574"/>
      <c r="BL137" s="574"/>
      <c r="BM137" s="574"/>
      <c r="BN137" s="574"/>
      <c r="BO137" s="574"/>
      <c r="BP137" s="574"/>
      <c r="BQ137" s="574"/>
      <c r="BR137" s="574"/>
      <c r="BS137" s="574"/>
      <c r="BT137" s="574"/>
      <c r="BU137" s="574"/>
      <c r="BV137" s="574"/>
    </row>
    <row r="138" spans="1:74" ht="56.25" customHeight="1">
      <c r="A138" s="574"/>
      <c r="B138" s="284"/>
      <c r="C138" s="739" t="str">
        <f t="shared" si="24"/>
        <v/>
      </c>
      <c r="D138" s="739" t="str">
        <f t="shared" si="25"/>
        <v/>
      </c>
      <c r="E138" s="739" t="str">
        <f t="shared" si="26"/>
        <v/>
      </c>
      <c r="F138" s="739" t="str">
        <f t="shared" si="27"/>
        <v/>
      </c>
      <c r="G138" s="740" t="str">
        <f t="shared" ca="1" si="28"/>
        <v/>
      </c>
      <c r="H138" s="281"/>
      <c r="I138" s="282"/>
      <c r="J138" s="727"/>
      <c r="K138" s="725"/>
      <c r="L138" s="725"/>
      <c r="M138" s="725"/>
      <c r="N138" s="725"/>
      <c r="O138" s="725"/>
      <c r="P138" s="725"/>
      <c r="Q138" s="725"/>
      <c r="R138" s="725"/>
      <c r="S138" s="725"/>
      <c r="T138" s="725"/>
      <c r="U138" s="725"/>
      <c r="V138" s="725"/>
      <c r="W138" s="725"/>
      <c r="X138" s="725"/>
      <c r="Y138" s="721"/>
      <c r="AA138" s="142" t="str">
        <f>IF('USER FORM3'!G146=0,"",IF(ISNUMBER('USER FORM3'!G146), "'"&amp;'USER FORM3'!G146, 'USER FORM3'!G146))</f>
        <v/>
      </c>
      <c r="AB138" s="142" t="str">
        <f>IF('USER FORM3'!H146=0,"",'USER FORM3'!H146)</f>
        <v/>
      </c>
      <c r="AC138" s="142" t="str">
        <f>IF('USER FORM3'!I146=0,"",'USER FORM3'!I146)</f>
        <v/>
      </c>
      <c r="AD138" s="142" t="str">
        <f>IF('USER FORM3'!AK146=0,"",'USER FORM3'!AK146)</f>
        <v/>
      </c>
      <c r="AE138" s="142" t="str">
        <f>IF('USER FORM3'!K146=0,"",'USER FORM3'!K146)</f>
        <v/>
      </c>
      <c r="AF138" s="142" t="str">
        <f>IF('USER FORM3'!L146=0,"",'USER FORM3'!L146)</f>
        <v/>
      </c>
      <c r="AG138" s="142" t="str">
        <f>IF('USER FORM3'!M146=0,"",'USER FORM3'!M146)</f>
        <v/>
      </c>
      <c r="AH138" s="142" t="str">
        <f>IF('USER FORM3'!N146=0,"",'USER FORM3'!N146)</f>
        <v/>
      </c>
      <c r="AI138" s="142" t="str">
        <f>IF('USER FORM3'!O146=0,"",'USER FORM3'!O146)</f>
        <v/>
      </c>
      <c r="AJ138" s="142" t="str">
        <f>IF('USER FORM3'!P146=0,"",'USER FORM3'!P146)</f>
        <v/>
      </c>
      <c r="AK138" s="142" t="str">
        <f>IF('USER FORM3'!Q146=0,"",'USER FORM3'!Q146)</f>
        <v/>
      </c>
      <c r="AL138" s="142" t="str">
        <f>IF('USER FORM3'!C146=0,"",'USER FORM3'!C146)</f>
        <v/>
      </c>
      <c r="AM138" s="142" t="str">
        <f>IF('USER FORM3'!D146=0,"",'USER FORM3'!D146)</f>
        <v/>
      </c>
      <c r="AN138" s="142" t="str">
        <f>IF('USER FORM3'!E146=0,"",'USER FORM3'!E146)</f>
        <v/>
      </c>
      <c r="AO138" s="142" t="str">
        <f>IF('USER FORM3'!F146=0,"",'USER FORM3'!F146)</f>
        <v/>
      </c>
      <c r="AP138" s="227" t="str">
        <f t="shared" si="29"/>
        <v/>
      </c>
      <c r="AQ138" s="227" t="str">
        <f t="array" ref="AQ138">IF(OR(IFERROR(VLOOKUP(AA138,$B$8:$H$227,7,FALSE), "KEEP")="REMOVE",AD138&lt;&gt;"GR (Graded)"), "REMOVE", "KEEP")</f>
        <v>REMOVE</v>
      </c>
      <c r="AR138" s="228" t="str">
        <f t="array" ref="AR138">LOOKUP("zzzzz",CHOOSE({1,2},"",INDEX(AA:AA,SMALL(IF($AA$6:$AA$249&lt;&gt;"",ROW($AA$6:$AA$249)),ROWS($AR$6:AR138)))))</f>
        <v/>
      </c>
      <c r="AS138" s="227" t="str">
        <f t="array" aca="1" ref="AS138" ca="1">IF(SUM('USER FORM5'!$AS$2)&gt;=ROWS($AS$7:AS138), INDEX(COURSE_CODE, MATCH(SMALL(COUNTIF(COURSE_CODE, "&lt;"&amp;COURSE_CODE), ROW(AS138)), COUNTIF(COURSE_CODE, "&lt;"&amp;COURSE_CODE),0)),"")</f>
        <v/>
      </c>
      <c r="AT138" s="227" t="str">
        <f t="array" aca="1" ref="AT138" ca="1">LOOKUP("zzzzz",CHOOSE({1,2},"",INDEX(AS:AS,SMALL(IF($AS$6:$AS$249&lt;&gt;"",ROW($AS$6:$AS$249)),ROWS($AT$6:AT138)))))</f>
        <v/>
      </c>
      <c r="AU138" s="58" t="str">
        <f t="array" aca="1" ref="AU138" ca="1">IFERROR(INDEX($AT$7:$AT$249, MATCH(0, COUNTIF($AU$6:AU137, $AT$7:$AT$249),0)),"")</f>
        <v/>
      </c>
      <c r="AV138" s="227" t="str">
        <f t="array" aca="1" ref="AV138" ca="1">IF(AU138="","",IF(COUNTIF($AA$7:$AA$225,AU138)&gt;1, "REPEATED", ""))</f>
        <v/>
      </c>
      <c r="AW138" s="227" t="str">
        <f t="array" aca="1" ref="AW138" ca="1">IF(AU138="","",IF(IFERROR(SUMPRODUCT(($AA$7:$AA$225=AU138)*($AM$7:$AM$225=$AT$2)),0)&gt;0, "BASIS OF ADMISSIONS", ""))</f>
        <v/>
      </c>
      <c r="AX138" s="227" t="str">
        <f t="array" aca="1" ref="AX138" ca="1">IF(AU138="","", IF(IFERROR(SUMPRODUCT(($AA$226:$AO$249=AU138)*($AM$226:$AM$249=$AX$6)),0)&gt;0,"PRE-REQUISITE",""))</f>
        <v/>
      </c>
      <c r="AY138" s="227" t="str">
        <f t="array" aca="1" ref="AY138" ca="1">IF(AU138="","", IF(IFERROR(SUMPRODUCT(($AA$226:$AO$249=AU138)*($AM$226:$AM$249=$AY$6)),0)&gt;0,"RECOMMENDED",""))</f>
        <v/>
      </c>
      <c r="AZ138" s="142" t="str">
        <f t="shared" ca="1" si="30"/>
        <v/>
      </c>
      <c r="BD138" s="19">
        <v>1</v>
      </c>
      <c r="BE138" s="574"/>
      <c r="BF138" s="574"/>
      <c r="BG138" s="574"/>
      <c r="BH138" s="574"/>
      <c r="BI138" s="574"/>
      <c r="BJ138" s="574"/>
      <c r="BK138" s="574"/>
      <c r="BL138" s="574"/>
      <c r="BM138" s="574"/>
      <c r="BN138" s="574"/>
      <c r="BO138" s="574"/>
      <c r="BP138" s="574"/>
      <c r="BQ138" s="574"/>
      <c r="BR138" s="574"/>
      <c r="BS138" s="574"/>
      <c r="BT138" s="574"/>
      <c r="BU138" s="574"/>
      <c r="BV138" s="574"/>
    </row>
    <row r="139" spans="1:74" ht="56.25" customHeight="1">
      <c r="A139" s="574"/>
      <c r="B139" s="284"/>
      <c r="C139" s="739" t="str">
        <f t="shared" si="24"/>
        <v/>
      </c>
      <c r="D139" s="739" t="str">
        <f t="shared" si="25"/>
        <v/>
      </c>
      <c r="E139" s="739" t="str">
        <f t="shared" si="26"/>
        <v/>
      </c>
      <c r="F139" s="739" t="str">
        <f t="shared" si="27"/>
        <v/>
      </c>
      <c r="G139" s="740" t="str">
        <f t="shared" ca="1" si="28"/>
        <v/>
      </c>
      <c r="H139" s="281"/>
      <c r="I139" s="282"/>
      <c r="J139" s="727"/>
      <c r="K139" s="725"/>
      <c r="L139" s="725"/>
      <c r="M139" s="725"/>
      <c r="N139" s="725"/>
      <c r="O139" s="725"/>
      <c r="P139" s="725"/>
      <c r="Q139" s="725"/>
      <c r="R139" s="725"/>
      <c r="S139" s="725"/>
      <c r="T139" s="725"/>
      <c r="U139" s="725"/>
      <c r="V139" s="725"/>
      <c r="W139" s="725"/>
      <c r="X139" s="725"/>
      <c r="Y139" s="721"/>
      <c r="AA139" s="142" t="str">
        <f>IF('USER FORM3'!G147=0,"",IF(ISNUMBER('USER FORM3'!G147), "'"&amp;'USER FORM3'!G147, 'USER FORM3'!G147))</f>
        <v/>
      </c>
      <c r="AB139" s="142" t="str">
        <f>IF('USER FORM3'!H147=0,"",'USER FORM3'!H147)</f>
        <v/>
      </c>
      <c r="AC139" s="142" t="str">
        <f>IF('USER FORM3'!I147=0,"",'USER FORM3'!I147)</f>
        <v/>
      </c>
      <c r="AD139" s="142" t="str">
        <f>IF('USER FORM3'!AK147=0,"",'USER FORM3'!AK147)</f>
        <v/>
      </c>
      <c r="AE139" s="142" t="str">
        <f>IF('USER FORM3'!K147=0,"",'USER FORM3'!K147)</f>
        <v/>
      </c>
      <c r="AF139" s="142" t="str">
        <f>IF('USER FORM3'!L147=0,"",'USER FORM3'!L147)</f>
        <v/>
      </c>
      <c r="AG139" s="142" t="str">
        <f>IF('USER FORM3'!M147=0,"",'USER FORM3'!M147)</f>
        <v/>
      </c>
      <c r="AH139" s="142" t="str">
        <f>IF('USER FORM3'!N147=0,"",'USER FORM3'!N147)</f>
        <v/>
      </c>
      <c r="AI139" s="142" t="str">
        <f>IF('USER FORM3'!O147=0,"",'USER FORM3'!O147)</f>
        <v/>
      </c>
      <c r="AJ139" s="142" t="str">
        <f>IF('USER FORM3'!P147=0,"",'USER FORM3'!P147)</f>
        <v/>
      </c>
      <c r="AK139" s="142" t="str">
        <f>IF('USER FORM3'!Q147=0,"",'USER FORM3'!Q147)</f>
        <v/>
      </c>
      <c r="AL139" s="142" t="str">
        <f>IF('USER FORM3'!C147=0,"",'USER FORM3'!C147)</f>
        <v/>
      </c>
      <c r="AM139" s="142" t="str">
        <f>IF('USER FORM3'!D147=0,"",'USER FORM3'!D147)</f>
        <v/>
      </c>
      <c r="AN139" s="142" t="str">
        <f>IF('USER FORM3'!E147=0,"",'USER FORM3'!E147)</f>
        <v/>
      </c>
      <c r="AO139" s="142" t="str">
        <f>IF('USER FORM3'!F147=0,"",'USER FORM3'!F147)</f>
        <v/>
      </c>
      <c r="AP139" s="227" t="str">
        <f t="shared" si="29"/>
        <v/>
      </c>
      <c r="AQ139" s="227" t="str">
        <f t="array" ref="AQ139">IF(OR(IFERROR(VLOOKUP(AA139,$B$8:$H$227,7,FALSE), "KEEP")="REMOVE",AD139&lt;&gt;"GR (Graded)"), "REMOVE", "KEEP")</f>
        <v>REMOVE</v>
      </c>
      <c r="AR139" s="228" t="str">
        <f t="array" ref="AR139">LOOKUP("zzzzz",CHOOSE({1,2},"",INDEX(AA:AA,SMALL(IF($AA$6:$AA$249&lt;&gt;"",ROW($AA$6:$AA$249)),ROWS($AR$6:AR139)))))</f>
        <v/>
      </c>
      <c r="AS139" s="227" t="str">
        <f t="array" aca="1" ref="AS139" ca="1">IF(SUM('USER FORM5'!$AS$2)&gt;=ROWS($AS$7:AS139), INDEX(COURSE_CODE, MATCH(SMALL(COUNTIF(COURSE_CODE, "&lt;"&amp;COURSE_CODE), ROW(AS139)), COUNTIF(COURSE_CODE, "&lt;"&amp;COURSE_CODE),0)),"")</f>
        <v/>
      </c>
      <c r="AT139" s="227" t="str">
        <f t="array" aca="1" ref="AT139" ca="1">LOOKUP("zzzzz",CHOOSE({1,2},"",INDEX(AS:AS,SMALL(IF($AS$6:$AS$249&lt;&gt;"",ROW($AS$6:$AS$249)),ROWS($AT$6:AT139)))))</f>
        <v/>
      </c>
      <c r="AU139" s="58" t="str">
        <f t="array" aca="1" ref="AU139" ca="1">IFERROR(INDEX($AT$7:$AT$249, MATCH(0, COUNTIF($AU$6:AU138, $AT$7:$AT$249),0)),"")</f>
        <v/>
      </c>
      <c r="AV139" s="227" t="str">
        <f t="array" aca="1" ref="AV139" ca="1">IF(AU139="","",IF(COUNTIF($AA$7:$AA$225,AU139)&gt;1, "REPEATED", ""))</f>
        <v/>
      </c>
      <c r="AW139" s="227" t="str">
        <f t="array" aca="1" ref="AW139" ca="1">IF(AU139="","",IF(IFERROR(SUMPRODUCT(($AA$7:$AA$225=AU139)*($AM$7:$AM$225=$AT$2)),0)&gt;0, "BASIS OF ADMISSIONS", ""))</f>
        <v/>
      </c>
      <c r="AX139" s="227" t="str">
        <f t="array" aca="1" ref="AX139" ca="1">IF(AU139="","", IF(IFERROR(SUMPRODUCT(($AA$226:$AO$249=AU139)*($AM$226:$AM$249=$AX$6)),0)&gt;0,"PRE-REQUISITE",""))</f>
        <v/>
      </c>
      <c r="AY139" s="227" t="str">
        <f t="array" aca="1" ref="AY139" ca="1">IF(AU139="","", IF(IFERROR(SUMPRODUCT(($AA$226:$AO$249=AU139)*($AM$226:$AM$249=$AY$6)),0)&gt;0,"RECOMMENDED",""))</f>
        <v/>
      </c>
      <c r="AZ139" s="142" t="str">
        <f t="shared" ca="1" si="30"/>
        <v/>
      </c>
      <c r="BD139" s="19">
        <v>1</v>
      </c>
      <c r="BE139" s="574"/>
      <c r="BF139" s="574"/>
      <c r="BG139" s="574"/>
      <c r="BH139" s="574"/>
      <c r="BI139" s="574"/>
      <c r="BJ139" s="574"/>
      <c r="BK139" s="574"/>
      <c r="BL139" s="574"/>
      <c r="BM139" s="574"/>
      <c r="BN139" s="574"/>
      <c r="BO139" s="574"/>
      <c r="BP139" s="574"/>
      <c r="BQ139" s="574"/>
      <c r="BR139" s="574"/>
      <c r="BS139" s="574"/>
      <c r="BT139" s="574"/>
      <c r="BU139" s="574"/>
      <c r="BV139" s="574"/>
    </row>
    <row r="140" spans="1:74" ht="56.25" customHeight="1">
      <c r="A140" s="574"/>
      <c r="B140" s="284"/>
      <c r="C140" s="739" t="str">
        <f t="shared" si="24"/>
        <v/>
      </c>
      <c r="D140" s="739" t="str">
        <f t="shared" si="25"/>
        <v/>
      </c>
      <c r="E140" s="739" t="str">
        <f t="shared" si="26"/>
        <v/>
      </c>
      <c r="F140" s="739" t="str">
        <f t="shared" si="27"/>
        <v/>
      </c>
      <c r="G140" s="740" t="str">
        <f t="shared" ca="1" si="28"/>
        <v/>
      </c>
      <c r="H140" s="281"/>
      <c r="I140" s="282"/>
      <c r="J140" s="727"/>
      <c r="K140" s="725"/>
      <c r="L140" s="725"/>
      <c r="M140" s="725"/>
      <c r="N140" s="725"/>
      <c r="O140" s="725"/>
      <c r="P140" s="725"/>
      <c r="Q140" s="725"/>
      <c r="R140" s="725"/>
      <c r="S140" s="725"/>
      <c r="T140" s="725"/>
      <c r="U140" s="725"/>
      <c r="V140" s="725"/>
      <c r="W140" s="725"/>
      <c r="X140" s="725"/>
      <c r="Y140" s="721"/>
      <c r="AA140" s="142" t="str">
        <f>IF('USER FORM3'!G148=0,"",IF(ISNUMBER('USER FORM3'!G148), "'"&amp;'USER FORM3'!G148, 'USER FORM3'!G148))</f>
        <v/>
      </c>
      <c r="AB140" s="142" t="str">
        <f>IF('USER FORM3'!H148=0,"",'USER FORM3'!H148)</f>
        <v/>
      </c>
      <c r="AC140" s="142" t="str">
        <f>IF('USER FORM3'!I148=0,"",'USER FORM3'!I148)</f>
        <v/>
      </c>
      <c r="AD140" s="142" t="str">
        <f>IF('USER FORM3'!AK148=0,"",'USER FORM3'!AK148)</f>
        <v/>
      </c>
      <c r="AE140" s="142" t="str">
        <f>IF('USER FORM3'!K148=0,"",'USER FORM3'!K148)</f>
        <v/>
      </c>
      <c r="AF140" s="142" t="str">
        <f>IF('USER FORM3'!L148=0,"",'USER FORM3'!L148)</f>
        <v/>
      </c>
      <c r="AG140" s="142" t="str">
        <f>IF('USER FORM3'!M148=0,"",'USER FORM3'!M148)</f>
        <v/>
      </c>
      <c r="AH140" s="142" t="str">
        <f>IF('USER FORM3'!N148=0,"",'USER FORM3'!N148)</f>
        <v/>
      </c>
      <c r="AI140" s="142" t="str">
        <f>IF('USER FORM3'!O148=0,"",'USER FORM3'!O148)</f>
        <v/>
      </c>
      <c r="AJ140" s="142" t="str">
        <f>IF('USER FORM3'!P148=0,"",'USER FORM3'!P148)</f>
        <v/>
      </c>
      <c r="AK140" s="142" t="str">
        <f>IF('USER FORM3'!Q148=0,"",'USER FORM3'!Q148)</f>
        <v/>
      </c>
      <c r="AL140" s="142" t="str">
        <f>IF('USER FORM3'!C148=0,"",'USER FORM3'!C148)</f>
        <v/>
      </c>
      <c r="AM140" s="142" t="str">
        <f>IF('USER FORM3'!D148=0,"",'USER FORM3'!D148)</f>
        <v/>
      </c>
      <c r="AN140" s="142" t="str">
        <f>IF('USER FORM3'!E148=0,"",'USER FORM3'!E148)</f>
        <v/>
      </c>
      <c r="AO140" s="142" t="str">
        <f>IF('USER FORM3'!F148=0,"",'USER FORM3'!F148)</f>
        <v/>
      </c>
      <c r="AP140" s="227" t="str">
        <f t="shared" si="29"/>
        <v/>
      </c>
      <c r="AQ140" s="227" t="str">
        <f t="array" ref="AQ140">IF(OR(IFERROR(VLOOKUP(AA140,$B$8:$H$227,7,FALSE), "KEEP")="REMOVE",AD140&lt;&gt;"GR (Graded)"), "REMOVE", "KEEP")</f>
        <v>REMOVE</v>
      </c>
      <c r="AR140" s="228" t="str">
        <f t="array" ref="AR140">LOOKUP("zzzzz",CHOOSE({1,2},"",INDEX(AA:AA,SMALL(IF($AA$6:$AA$249&lt;&gt;"",ROW($AA$6:$AA$249)),ROWS($AR$6:AR140)))))</f>
        <v/>
      </c>
      <c r="AS140" s="227" t="str">
        <f t="array" aca="1" ref="AS140" ca="1">IF(SUM('USER FORM5'!$AS$2)&gt;=ROWS($AS$7:AS140), INDEX(COURSE_CODE, MATCH(SMALL(COUNTIF(COURSE_CODE, "&lt;"&amp;COURSE_CODE), ROW(AS140)), COUNTIF(COURSE_CODE, "&lt;"&amp;COURSE_CODE),0)),"")</f>
        <v/>
      </c>
      <c r="AT140" s="227" t="str">
        <f t="array" aca="1" ref="AT140" ca="1">LOOKUP("zzzzz",CHOOSE({1,2},"",INDEX(AS:AS,SMALL(IF($AS$6:$AS$249&lt;&gt;"",ROW($AS$6:$AS$249)),ROWS($AT$6:AT140)))))</f>
        <v/>
      </c>
      <c r="AU140" s="58" t="str">
        <f t="array" aca="1" ref="AU140" ca="1">IFERROR(INDEX($AT$7:$AT$249, MATCH(0, COUNTIF($AU$6:AU139, $AT$7:$AT$249),0)),"")</f>
        <v/>
      </c>
      <c r="AV140" s="227" t="str">
        <f t="array" aca="1" ref="AV140" ca="1">IF(AU140="","",IF(COUNTIF($AA$7:$AA$225,AU140)&gt;1, "REPEATED", ""))</f>
        <v/>
      </c>
      <c r="AW140" s="227" t="str">
        <f t="array" aca="1" ref="AW140" ca="1">IF(AU140="","",IF(IFERROR(SUMPRODUCT(($AA$7:$AA$225=AU140)*($AM$7:$AM$225=$AT$2)),0)&gt;0, "BASIS OF ADMISSIONS", ""))</f>
        <v/>
      </c>
      <c r="AX140" s="227" t="str">
        <f t="array" aca="1" ref="AX140" ca="1">IF(AU140="","", IF(IFERROR(SUMPRODUCT(($AA$226:$AO$249=AU140)*($AM$226:$AM$249=$AX$6)),0)&gt;0,"PRE-REQUISITE",""))</f>
        <v/>
      </c>
      <c r="AY140" s="227" t="str">
        <f t="array" aca="1" ref="AY140" ca="1">IF(AU140="","", IF(IFERROR(SUMPRODUCT(($AA$226:$AO$249=AU140)*($AM$226:$AM$249=$AY$6)),0)&gt;0,"RECOMMENDED",""))</f>
        <v/>
      </c>
      <c r="AZ140" s="142" t="str">
        <f t="shared" ca="1" si="30"/>
        <v/>
      </c>
      <c r="BD140" s="19">
        <v>1</v>
      </c>
      <c r="BE140" s="574"/>
      <c r="BF140" s="574"/>
      <c r="BG140" s="574"/>
      <c r="BH140" s="574"/>
      <c r="BI140" s="574"/>
      <c r="BJ140" s="574"/>
      <c r="BK140" s="574"/>
      <c r="BL140" s="574"/>
      <c r="BM140" s="574"/>
      <c r="BN140" s="574"/>
      <c r="BO140" s="574"/>
      <c r="BP140" s="574"/>
      <c r="BQ140" s="574"/>
      <c r="BR140" s="574"/>
      <c r="BS140" s="574"/>
      <c r="BT140" s="574"/>
      <c r="BU140" s="574"/>
      <c r="BV140" s="574"/>
    </row>
    <row r="141" spans="1:74" ht="56.25" customHeight="1">
      <c r="A141" s="574"/>
      <c r="B141" s="284"/>
      <c r="C141" s="739" t="str">
        <f t="shared" si="24"/>
        <v/>
      </c>
      <c r="D141" s="739" t="str">
        <f t="shared" si="25"/>
        <v/>
      </c>
      <c r="E141" s="739" t="str">
        <f t="shared" si="26"/>
        <v/>
      </c>
      <c r="F141" s="739" t="str">
        <f t="shared" si="27"/>
        <v/>
      </c>
      <c r="G141" s="740" t="str">
        <f t="shared" ca="1" si="28"/>
        <v/>
      </c>
      <c r="H141" s="281"/>
      <c r="I141" s="282"/>
      <c r="J141" s="727"/>
      <c r="K141" s="725"/>
      <c r="L141" s="725"/>
      <c r="M141" s="725"/>
      <c r="N141" s="725"/>
      <c r="O141" s="725"/>
      <c r="P141" s="725"/>
      <c r="Q141" s="725"/>
      <c r="R141" s="725"/>
      <c r="S141" s="725"/>
      <c r="T141" s="725"/>
      <c r="U141" s="725"/>
      <c r="V141" s="725"/>
      <c r="W141" s="725"/>
      <c r="X141" s="725"/>
      <c r="Y141" s="721"/>
      <c r="AA141" s="142" t="str">
        <f>IF('USER FORM3'!G149=0,"",IF(ISNUMBER('USER FORM3'!G149), "'"&amp;'USER FORM3'!G149, 'USER FORM3'!G149))</f>
        <v/>
      </c>
      <c r="AB141" s="142" t="str">
        <f>IF('USER FORM3'!H149=0,"",'USER FORM3'!H149)</f>
        <v/>
      </c>
      <c r="AC141" s="142" t="str">
        <f>IF('USER FORM3'!I149=0,"",'USER FORM3'!I149)</f>
        <v/>
      </c>
      <c r="AD141" s="142" t="str">
        <f>IF('USER FORM3'!AK149=0,"",'USER FORM3'!AK149)</f>
        <v/>
      </c>
      <c r="AE141" s="142" t="str">
        <f>IF('USER FORM3'!K149=0,"",'USER FORM3'!K149)</f>
        <v/>
      </c>
      <c r="AF141" s="142" t="str">
        <f>IF('USER FORM3'!L149=0,"",'USER FORM3'!L149)</f>
        <v/>
      </c>
      <c r="AG141" s="142" t="str">
        <f>IF('USER FORM3'!M149=0,"",'USER FORM3'!M149)</f>
        <v/>
      </c>
      <c r="AH141" s="142" t="str">
        <f>IF('USER FORM3'!N149=0,"",'USER FORM3'!N149)</f>
        <v/>
      </c>
      <c r="AI141" s="142" t="str">
        <f>IF('USER FORM3'!O149=0,"",'USER FORM3'!O149)</f>
        <v/>
      </c>
      <c r="AJ141" s="142" t="str">
        <f>IF('USER FORM3'!P149=0,"",'USER FORM3'!P149)</f>
        <v/>
      </c>
      <c r="AK141" s="142" t="str">
        <f>IF('USER FORM3'!Q149=0,"",'USER FORM3'!Q149)</f>
        <v/>
      </c>
      <c r="AL141" s="142" t="str">
        <f>IF('USER FORM3'!C149=0,"",'USER FORM3'!C149)</f>
        <v/>
      </c>
      <c r="AM141" s="142" t="str">
        <f>IF('USER FORM3'!D149=0,"",'USER FORM3'!D149)</f>
        <v/>
      </c>
      <c r="AN141" s="142" t="str">
        <f>IF('USER FORM3'!E149=0,"",'USER FORM3'!E149)</f>
        <v/>
      </c>
      <c r="AO141" s="142" t="str">
        <f>IF('USER FORM3'!F149=0,"",'USER FORM3'!F149)</f>
        <v/>
      </c>
      <c r="AP141" s="227" t="str">
        <f t="shared" si="29"/>
        <v/>
      </c>
      <c r="AQ141" s="227" t="str">
        <f t="array" ref="AQ141">IF(OR(IFERROR(VLOOKUP(AA141,$B$8:$H$227,7,FALSE), "KEEP")="REMOVE",AD141&lt;&gt;"GR (Graded)"), "REMOVE", "KEEP")</f>
        <v>REMOVE</v>
      </c>
      <c r="AR141" s="228" t="str">
        <f t="array" ref="AR141">LOOKUP("zzzzz",CHOOSE({1,2},"",INDEX(AA:AA,SMALL(IF($AA$6:$AA$249&lt;&gt;"",ROW($AA$6:$AA$249)),ROWS($AR$6:AR141)))))</f>
        <v/>
      </c>
      <c r="AS141" s="227" t="str">
        <f t="array" aca="1" ref="AS141" ca="1">IF(SUM('USER FORM5'!$AS$2)&gt;=ROWS($AS$7:AS141), INDEX(COURSE_CODE, MATCH(SMALL(COUNTIF(COURSE_CODE, "&lt;"&amp;COURSE_CODE), ROW(AS141)), COUNTIF(COURSE_CODE, "&lt;"&amp;COURSE_CODE),0)),"")</f>
        <v/>
      </c>
      <c r="AT141" s="227" t="str">
        <f t="array" aca="1" ref="AT141" ca="1">LOOKUP("zzzzz",CHOOSE({1,2},"",INDEX(AS:AS,SMALL(IF($AS$6:$AS$249&lt;&gt;"",ROW($AS$6:$AS$249)),ROWS($AT$6:AT141)))))</f>
        <v/>
      </c>
      <c r="AU141" s="58" t="str">
        <f t="array" aca="1" ref="AU141" ca="1">IFERROR(INDEX($AT$7:$AT$249, MATCH(0, COUNTIF($AU$6:AU140, $AT$7:$AT$249),0)),"")</f>
        <v/>
      </c>
      <c r="AV141" s="227" t="str">
        <f t="array" aca="1" ref="AV141" ca="1">IF(AU141="","",IF(COUNTIF($AA$7:$AA$225,AU141)&gt;1, "REPEATED", ""))</f>
        <v/>
      </c>
      <c r="AW141" s="227" t="str">
        <f t="array" aca="1" ref="AW141" ca="1">IF(AU141="","",IF(IFERROR(SUMPRODUCT(($AA$7:$AA$225=AU141)*($AM$7:$AM$225=$AT$2)),0)&gt;0, "BASIS OF ADMISSIONS", ""))</f>
        <v/>
      </c>
      <c r="AX141" s="227" t="str">
        <f t="array" aca="1" ref="AX141" ca="1">IF(AU141="","", IF(IFERROR(SUMPRODUCT(($AA$226:$AO$249=AU141)*($AM$226:$AM$249=$AX$6)),0)&gt;0,"PRE-REQUISITE",""))</f>
        <v/>
      </c>
      <c r="AY141" s="227" t="str">
        <f t="array" aca="1" ref="AY141" ca="1">IF(AU141="","", IF(IFERROR(SUMPRODUCT(($AA$226:$AO$249=AU141)*($AM$226:$AM$249=$AY$6)),0)&gt;0,"RECOMMENDED",""))</f>
        <v/>
      </c>
      <c r="AZ141" s="142" t="str">
        <f t="shared" ca="1" si="30"/>
        <v/>
      </c>
      <c r="BD141" s="19">
        <v>1</v>
      </c>
      <c r="BE141" s="574"/>
      <c r="BF141" s="574"/>
      <c r="BG141" s="574"/>
      <c r="BH141" s="574"/>
      <c r="BI141" s="574"/>
      <c r="BJ141" s="574"/>
      <c r="BK141" s="574"/>
      <c r="BL141" s="574"/>
      <c r="BM141" s="574"/>
      <c r="BN141" s="574"/>
      <c r="BO141" s="574"/>
      <c r="BP141" s="574"/>
      <c r="BQ141" s="574"/>
      <c r="BR141" s="574"/>
      <c r="BS141" s="574"/>
      <c r="BT141" s="574"/>
      <c r="BU141" s="574"/>
      <c r="BV141" s="574"/>
    </row>
    <row r="142" spans="1:74" ht="56.25" customHeight="1">
      <c r="A142" s="574"/>
      <c r="B142" s="284"/>
      <c r="C142" s="739" t="str">
        <f t="shared" si="24"/>
        <v/>
      </c>
      <c r="D142" s="739" t="str">
        <f t="shared" si="25"/>
        <v/>
      </c>
      <c r="E142" s="739" t="str">
        <f t="shared" si="26"/>
        <v/>
      </c>
      <c r="F142" s="739" t="str">
        <f t="shared" si="27"/>
        <v/>
      </c>
      <c r="G142" s="740" t="str">
        <f t="shared" ca="1" si="28"/>
        <v/>
      </c>
      <c r="H142" s="281"/>
      <c r="I142" s="282"/>
      <c r="J142" s="727"/>
      <c r="K142" s="725"/>
      <c r="L142" s="725"/>
      <c r="M142" s="725"/>
      <c r="N142" s="725"/>
      <c r="O142" s="725"/>
      <c r="P142" s="725"/>
      <c r="Q142" s="725"/>
      <c r="R142" s="725"/>
      <c r="S142" s="725"/>
      <c r="T142" s="725"/>
      <c r="U142" s="725"/>
      <c r="V142" s="725"/>
      <c r="W142" s="725"/>
      <c r="X142" s="725"/>
      <c r="Y142" s="721"/>
      <c r="AA142" s="142" t="str">
        <f>IF('USER FORM3'!G150=0,"",IF(ISNUMBER('USER FORM3'!G150), "'"&amp;'USER FORM3'!G150, 'USER FORM3'!G150))</f>
        <v/>
      </c>
      <c r="AB142" s="142" t="str">
        <f>IF('USER FORM3'!H150=0,"",'USER FORM3'!H150)</f>
        <v/>
      </c>
      <c r="AC142" s="142" t="str">
        <f>IF('USER FORM3'!I150=0,"",'USER FORM3'!I150)</f>
        <v/>
      </c>
      <c r="AD142" s="142" t="str">
        <f>IF('USER FORM3'!AK150=0,"",'USER FORM3'!AK150)</f>
        <v/>
      </c>
      <c r="AE142" s="142" t="str">
        <f>IF('USER FORM3'!K150=0,"",'USER FORM3'!K150)</f>
        <v/>
      </c>
      <c r="AF142" s="142" t="str">
        <f>IF('USER FORM3'!L150=0,"",'USER FORM3'!L150)</f>
        <v/>
      </c>
      <c r="AG142" s="142" t="str">
        <f>IF('USER FORM3'!M150=0,"",'USER FORM3'!M150)</f>
        <v/>
      </c>
      <c r="AH142" s="142" t="str">
        <f>IF('USER FORM3'!N150=0,"",'USER FORM3'!N150)</f>
        <v/>
      </c>
      <c r="AI142" s="142" t="str">
        <f>IF('USER FORM3'!O150=0,"",'USER FORM3'!O150)</f>
        <v/>
      </c>
      <c r="AJ142" s="142" t="str">
        <f>IF('USER FORM3'!P150=0,"",'USER FORM3'!P150)</f>
        <v/>
      </c>
      <c r="AK142" s="142" t="str">
        <f>IF('USER FORM3'!Q150=0,"",'USER FORM3'!Q150)</f>
        <v/>
      </c>
      <c r="AL142" s="142" t="str">
        <f>IF('USER FORM3'!C150=0,"",'USER FORM3'!C150)</f>
        <v/>
      </c>
      <c r="AM142" s="142" t="str">
        <f>IF('USER FORM3'!D150=0,"",'USER FORM3'!D150)</f>
        <v/>
      </c>
      <c r="AN142" s="142" t="str">
        <f>IF('USER FORM3'!E150=0,"",'USER FORM3'!E150)</f>
        <v/>
      </c>
      <c r="AO142" s="142" t="str">
        <f>IF('USER FORM3'!F150=0,"",'USER FORM3'!F150)</f>
        <v/>
      </c>
      <c r="AP142" s="227" t="str">
        <f t="shared" si="29"/>
        <v/>
      </c>
      <c r="AQ142" s="227" t="str">
        <f t="array" ref="AQ142">IF(OR(IFERROR(VLOOKUP(AA142,$B$8:$H$227,7,FALSE), "KEEP")="REMOVE",AD142&lt;&gt;"GR (Graded)"), "REMOVE", "KEEP")</f>
        <v>REMOVE</v>
      </c>
      <c r="AR142" s="228" t="str">
        <f t="array" ref="AR142">LOOKUP("zzzzz",CHOOSE({1,2},"",INDEX(AA:AA,SMALL(IF($AA$6:$AA$249&lt;&gt;"",ROW($AA$6:$AA$249)),ROWS($AR$6:AR142)))))</f>
        <v/>
      </c>
      <c r="AS142" s="227" t="str">
        <f t="array" aca="1" ref="AS142" ca="1">IF(SUM('USER FORM5'!$AS$2)&gt;=ROWS($AS$7:AS142), INDEX(COURSE_CODE, MATCH(SMALL(COUNTIF(COURSE_CODE, "&lt;"&amp;COURSE_CODE), ROW(AS142)), COUNTIF(COURSE_CODE, "&lt;"&amp;COURSE_CODE),0)),"")</f>
        <v/>
      </c>
      <c r="AT142" s="227" t="str">
        <f t="array" aca="1" ref="AT142" ca="1">LOOKUP("zzzzz",CHOOSE({1,2},"",INDEX(AS:AS,SMALL(IF($AS$6:$AS$249&lt;&gt;"",ROW($AS$6:$AS$249)),ROWS($AT$6:AT142)))))</f>
        <v/>
      </c>
      <c r="AU142" s="58" t="str">
        <f t="array" aca="1" ref="AU142" ca="1">IFERROR(INDEX($AT$7:$AT$249, MATCH(0, COUNTIF($AU$6:AU141, $AT$7:$AT$249),0)),"")</f>
        <v/>
      </c>
      <c r="AV142" s="227" t="str">
        <f t="array" aca="1" ref="AV142" ca="1">IF(AU142="","",IF(COUNTIF($AA$7:$AA$225,AU142)&gt;1, "REPEATED", ""))</f>
        <v/>
      </c>
      <c r="AW142" s="227" t="str">
        <f t="array" aca="1" ref="AW142" ca="1">IF(AU142="","",IF(IFERROR(SUMPRODUCT(($AA$7:$AA$225=AU142)*($AM$7:$AM$225=$AT$2)),0)&gt;0, "BASIS OF ADMISSIONS", ""))</f>
        <v/>
      </c>
      <c r="AX142" s="227" t="str">
        <f t="array" aca="1" ref="AX142" ca="1">IF(AU142="","", IF(IFERROR(SUMPRODUCT(($AA$226:$AO$249=AU142)*($AM$226:$AM$249=$AX$6)),0)&gt;0,"PRE-REQUISITE",""))</f>
        <v/>
      </c>
      <c r="AY142" s="227" t="str">
        <f t="array" aca="1" ref="AY142" ca="1">IF(AU142="","", IF(IFERROR(SUMPRODUCT(($AA$226:$AO$249=AU142)*($AM$226:$AM$249=$AY$6)),0)&gt;0,"RECOMMENDED",""))</f>
        <v/>
      </c>
      <c r="AZ142" s="142" t="str">
        <f t="shared" ca="1" si="30"/>
        <v/>
      </c>
      <c r="BD142" s="19">
        <v>1</v>
      </c>
      <c r="BE142" s="574"/>
      <c r="BF142" s="574"/>
      <c r="BG142" s="574"/>
      <c r="BH142" s="574"/>
      <c r="BI142" s="574"/>
      <c r="BJ142" s="574"/>
      <c r="BK142" s="574"/>
      <c r="BL142" s="574"/>
      <c r="BM142" s="574"/>
      <c r="BN142" s="574"/>
      <c r="BO142" s="574"/>
      <c r="BP142" s="574"/>
      <c r="BQ142" s="574"/>
      <c r="BR142" s="574"/>
      <c r="BS142" s="574"/>
      <c r="BT142" s="574"/>
      <c r="BU142" s="574"/>
      <c r="BV142" s="574"/>
    </row>
    <row r="143" spans="1:74" ht="56.25" customHeight="1">
      <c r="A143" s="574"/>
      <c r="B143" s="284"/>
      <c r="C143" s="739" t="str">
        <f t="shared" si="24"/>
        <v/>
      </c>
      <c r="D143" s="739" t="str">
        <f t="shared" si="25"/>
        <v/>
      </c>
      <c r="E143" s="739" t="str">
        <f t="shared" si="26"/>
        <v/>
      </c>
      <c r="F143" s="739" t="str">
        <f t="shared" si="27"/>
        <v/>
      </c>
      <c r="G143" s="740" t="str">
        <f t="shared" ca="1" si="28"/>
        <v/>
      </c>
      <c r="H143" s="281"/>
      <c r="I143" s="282"/>
      <c r="J143" s="727"/>
      <c r="K143" s="725"/>
      <c r="L143" s="725"/>
      <c r="M143" s="725"/>
      <c r="N143" s="725"/>
      <c r="O143" s="725"/>
      <c r="P143" s="725"/>
      <c r="Q143" s="725"/>
      <c r="R143" s="725"/>
      <c r="S143" s="725"/>
      <c r="T143" s="725"/>
      <c r="U143" s="725"/>
      <c r="V143" s="725"/>
      <c r="W143" s="725"/>
      <c r="X143" s="725"/>
      <c r="Y143" s="721"/>
      <c r="AA143" s="142" t="str">
        <f>IF('USER FORM3'!G151=0,"",IF(ISNUMBER('USER FORM3'!G151), "'"&amp;'USER FORM3'!G151, 'USER FORM3'!G151))</f>
        <v/>
      </c>
      <c r="AB143" s="142" t="str">
        <f>IF('USER FORM3'!H151=0,"",'USER FORM3'!H151)</f>
        <v/>
      </c>
      <c r="AC143" s="142" t="str">
        <f>IF('USER FORM3'!I151=0,"",'USER FORM3'!I151)</f>
        <v/>
      </c>
      <c r="AD143" s="142" t="str">
        <f>IF('USER FORM3'!AK151=0,"",'USER FORM3'!AK151)</f>
        <v/>
      </c>
      <c r="AE143" s="142" t="str">
        <f>IF('USER FORM3'!K151=0,"",'USER FORM3'!K151)</f>
        <v/>
      </c>
      <c r="AF143" s="142" t="str">
        <f>IF('USER FORM3'!L151=0,"",'USER FORM3'!L151)</f>
        <v/>
      </c>
      <c r="AG143" s="142" t="str">
        <f>IF('USER FORM3'!M151=0,"",'USER FORM3'!M151)</f>
        <v/>
      </c>
      <c r="AH143" s="142" t="str">
        <f>IF('USER FORM3'!N151=0,"",'USER FORM3'!N151)</f>
        <v/>
      </c>
      <c r="AI143" s="142" t="str">
        <f>IF('USER FORM3'!O151=0,"",'USER FORM3'!O151)</f>
        <v/>
      </c>
      <c r="AJ143" s="142" t="str">
        <f>IF('USER FORM3'!P151=0,"",'USER FORM3'!P151)</f>
        <v/>
      </c>
      <c r="AK143" s="142" t="str">
        <f>IF('USER FORM3'!Q151=0,"",'USER FORM3'!Q151)</f>
        <v/>
      </c>
      <c r="AL143" s="142" t="str">
        <f>IF('USER FORM3'!C151=0,"",'USER FORM3'!C151)</f>
        <v/>
      </c>
      <c r="AM143" s="142" t="str">
        <f>IF('USER FORM3'!D151=0,"",'USER FORM3'!D151)</f>
        <v/>
      </c>
      <c r="AN143" s="142" t="str">
        <f>IF('USER FORM3'!E151=0,"",'USER FORM3'!E151)</f>
        <v/>
      </c>
      <c r="AO143" s="142" t="str">
        <f>IF('USER FORM3'!F151=0,"",'USER FORM3'!F151)</f>
        <v/>
      </c>
      <c r="AP143" s="227" t="str">
        <f t="shared" si="29"/>
        <v/>
      </c>
      <c r="AQ143" s="227" t="str">
        <f t="array" ref="AQ143">IF(OR(IFERROR(VLOOKUP(AA143,$B$8:$H$227,7,FALSE), "KEEP")="REMOVE",AD143&lt;&gt;"GR (Graded)"), "REMOVE", "KEEP")</f>
        <v>REMOVE</v>
      </c>
      <c r="AR143" s="228" t="str">
        <f t="array" ref="AR143">LOOKUP("zzzzz",CHOOSE({1,2},"",INDEX(AA:AA,SMALL(IF($AA$6:$AA$249&lt;&gt;"",ROW($AA$6:$AA$249)),ROWS($AR$6:AR143)))))</f>
        <v/>
      </c>
      <c r="AS143" s="227" t="str">
        <f t="array" aca="1" ref="AS143" ca="1">IF(SUM('USER FORM5'!$AS$2)&gt;=ROWS($AS$7:AS143), INDEX(COURSE_CODE, MATCH(SMALL(COUNTIF(COURSE_CODE, "&lt;"&amp;COURSE_CODE), ROW(AS143)), COUNTIF(COURSE_CODE, "&lt;"&amp;COURSE_CODE),0)),"")</f>
        <v/>
      </c>
      <c r="AT143" s="227" t="str">
        <f t="array" aca="1" ref="AT143" ca="1">LOOKUP("zzzzz",CHOOSE({1,2},"",INDEX(AS:AS,SMALL(IF($AS$6:$AS$249&lt;&gt;"",ROW($AS$6:$AS$249)),ROWS($AT$6:AT143)))))</f>
        <v/>
      </c>
      <c r="AU143" s="58" t="str">
        <f t="array" aca="1" ref="AU143" ca="1">IFERROR(INDEX($AT$7:$AT$249, MATCH(0, COUNTIF($AU$6:AU142, $AT$7:$AT$249),0)),"")</f>
        <v/>
      </c>
      <c r="AV143" s="227" t="str">
        <f t="array" aca="1" ref="AV143" ca="1">IF(AU143="","",IF(COUNTIF($AA$7:$AA$225,AU143)&gt;1, "REPEATED", ""))</f>
        <v/>
      </c>
      <c r="AW143" s="227" t="str">
        <f t="array" aca="1" ref="AW143" ca="1">IF(AU143="","",IF(IFERROR(SUMPRODUCT(($AA$7:$AA$225=AU143)*($AM$7:$AM$225=$AT$2)),0)&gt;0, "BASIS OF ADMISSIONS", ""))</f>
        <v/>
      </c>
      <c r="AX143" s="227" t="str">
        <f t="array" aca="1" ref="AX143" ca="1">IF(AU143="","", IF(IFERROR(SUMPRODUCT(($AA$226:$AO$249=AU143)*($AM$226:$AM$249=$AX$6)),0)&gt;0,"PRE-REQUISITE",""))</f>
        <v/>
      </c>
      <c r="AY143" s="227" t="str">
        <f t="array" aca="1" ref="AY143" ca="1">IF(AU143="","", IF(IFERROR(SUMPRODUCT(($AA$226:$AO$249=AU143)*($AM$226:$AM$249=$AY$6)),0)&gt;0,"RECOMMENDED",""))</f>
        <v/>
      </c>
      <c r="AZ143" s="142" t="str">
        <f t="shared" ca="1" si="30"/>
        <v/>
      </c>
      <c r="BD143" s="19">
        <v>1</v>
      </c>
      <c r="BE143" s="574"/>
      <c r="BF143" s="574"/>
      <c r="BG143" s="574"/>
      <c r="BH143" s="574"/>
      <c r="BI143" s="574"/>
      <c r="BJ143" s="574"/>
      <c r="BK143" s="574"/>
      <c r="BL143" s="574"/>
      <c r="BM143" s="574"/>
      <c r="BN143" s="574"/>
      <c r="BO143" s="574"/>
      <c r="BP143" s="574"/>
      <c r="BQ143" s="574"/>
      <c r="BR143" s="574"/>
      <c r="BS143" s="574"/>
      <c r="BT143" s="574"/>
      <c r="BU143" s="574"/>
      <c r="BV143" s="574"/>
    </row>
    <row r="144" spans="1:74" ht="56.25" customHeight="1">
      <c r="A144" s="574"/>
      <c r="B144" s="284"/>
      <c r="C144" s="739" t="str">
        <f t="shared" si="24"/>
        <v/>
      </c>
      <c r="D144" s="739" t="str">
        <f t="shared" si="25"/>
        <v/>
      </c>
      <c r="E144" s="739" t="str">
        <f t="shared" si="26"/>
        <v/>
      </c>
      <c r="F144" s="739" t="str">
        <f t="shared" si="27"/>
        <v/>
      </c>
      <c r="G144" s="740" t="str">
        <f t="shared" ca="1" si="28"/>
        <v/>
      </c>
      <c r="H144" s="281"/>
      <c r="I144" s="282"/>
      <c r="J144" s="727"/>
      <c r="K144" s="725"/>
      <c r="L144" s="725"/>
      <c r="M144" s="725"/>
      <c r="N144" s="725"/>
      <c r="O144" s="725"/>
      <c r="P144" s="725"/>
      <c r="Q144" s="725"/>
      <c r="R144" s="725"/>
      <c r="S144" s="725"/>
      <c r="T144" s="725"/>
      <c r="U144" s="725"/>
      <c r="V144" s="725"/>
      <c r="W144" s="725"/>
      <c r="X144" s="725"/>
      <c r="Y144" s="721"/>
      <c r="AA144" s="142" t="str">
        <f>IF('USER FORM3'!G152=0,"",IF(ISNUMBER('USER FORM3'!G152), "'"&amp;'USER FORM3'!G152, 'USER FORM3'!G152))</f>
        <v/>
      </c>
      <c r="AB144" s="142" t="str">
        <f>IF('USER FORM3'!H152=0,"",'USER FORM3'!H152)</f>
        <v/>
      </c>
      <c r="AC144" s="142" t="str">
        <f>IF('USER FORM3'!I152=0,"",'USER FORM3'!I152)</f>
        <v/>
      </c>
      <c r="AD144" s="142" t="str">
        <f>IF('USER FORM3'!AK152=0,"",'USER FORM3'!AK152)</f>
        <v/>
      </c>
      <c r="AE144" s="142" t="str">
        <f>IF('USER FORM3'!K152=0,"",'USER FORM3'!K152)</f>
        <v/>
      </c>
      <c r="AF144" s="142" t="str">
        <f>IF('USER FORM3'!L152=0,"",'USER FORM3'!L152)</f>
        <v/>
      </c>
      <c r="AG144" s="142" t="str">
        <f>IF('USER FORM3'!M152=0,"",'USER FORM3'!M152)</f>
        <v/>
      </c>
      <c r="AH144" s="142" t="str">
        <f>IF('USER FORM3'!N152=0,"",'USER FORM3'!N152)</f>
        <v/>
      </c>
      <c r="AI144" s="142" t="str">
        <f>IF('USER FORM3'!O152=0,"",'USER FORM3'!O152)</f>
        <v/>
      </c>
      <c r="AJ144" s="142" t="str">
        <f>IF('USER FORM3'!P152=0,"",'USER FORM3'!P152)</f>
        <v/>
      </c>
      <c r="AK144" s="142" t="str">
        <f>IF('USER FORM3'!Q152=0,"",'USER FORM3'!Q152)</f>
        <v/>
      </c>
      <c r="AL144" s="142" t="str">
        <f>IF('USER FORM3'!C152=0,"",'USER FORM3'!C152)</f>
        <v/>
      </c>
      <c r="AM144" s="142" t="str">
        <f>IF('USER FORM3'!D152=0,"",'USER FORM3'!D152)</f>
        <v/>
      </c>
      <c r="AN144" s="142" t="str">
        <f>IF('USER FORM3'!E152=0,"",'USER FORM3'!E152)</f>
        <v/>
      </c>
      <c r="AO144" s="142" t="str">
        <f>IF('USER FORM3'!F152=0,"",'USER FORM3'!F152)</f>
        <v/>
      </c>
      <c r="AP144" s="227" t="str">
        <f t="shared" si="29"/>
        <v/>
      </c>
      <c r="AQ144" s="227" t="str">
        <f t="array" ref="AQ144">IF(OR(IFERROR(VLOOKUP(AA144,$B$8:$H$227,7,FALSE), "KEEP")="REMOVE",AD144&lt;&gt;"GR (Graded)"), "REMOVE", "KEEP")</f>
        <v>REMOVE</v>
      </c>
      <c r="AR144" s="228" t="str">
        <f t="array" ref="AR144">LOOKUP("zzzzz",CHOOSE({1,2},"",INDEX(AA:AA,SMALL(IF($AA$6:$AA$249&lt;&gt;"",ROW($AA$6:$AA$249)),ROWS($AR$6:AR144)))))</f>
        <v/>
      </c>
      <c r="AS144" s="227" t="str">
        <f t="array" aca="1" ref="AS144" ca="1">IF(SUM('USER FORM5'!$AS$2)&gt;=ROWS($AS$7:AS144), INDEX(COURSE_CODE, MATCH(SMALL(COUNTIF(COURSE_CODE, "&lt;"&amp;COURSE_CODE), ROW(AS144)), COUNTIF(COURSE_CODE, "&lt;"&amp;COURSE_CODE),0)),"")</f>
        <v/>
      </c>
      <c r="AT144" s="227" t="str">
        <f t="array" aca="1" ref="AT144" ca="1">LOOKUP("zzzzz",CHOOSE({1,2},"",INDEX(AS:AS,SMALL(IF($AS$6:$AS$249&lt;&gt;"",ROW($AS$6:$AS$249)),ROWS($AT$6:AT144)))))</f>
        <v/>
      </c>
      <c r="AU144" s="58" t="str">
        <f t="array" aca="1" ref="AU144" ca="1">IFERROR(INDEX($AT$7:$AT$249, MATCH(0, COUNTIF($AU$6:AU143, $AT$7:$AT$249),0)),"")</f>
        <v/>
      </c>
      <c r="AV144" s="227" t="str">
        <f t="array" aca="1" ref="AV144" ca="1">IF(AU144="","",IF(COUNTIF($AA$7:$AA$225,AU144)&gt;1, "REPEATED", ""))</f>
        <v/>
      </c>
      <c r="AW144" s="227" t="str">
        <f t="array" aca="1" ref="AW144" ca="1">IF(AU144="","",IF(IFERROR(SUMPRODUCT(($AA$7:$AA$225=AU144)*($AM$7:$AM$225=$AT$2)),0)&gt;0, "BASIS OF ADMISSIONS", ""))</f>
        <v/>
      </c>
      <c r="AX144" s="227" t="str">
        <f t="array" aca="1" ref="AX144" ca="1">IF(AU144="","", IF(IFERROR(SUMPRODUCT(($AA$226:$AO$249=AU144)*($AM$226:$AM$249=$AX$6)),0)&gt;0,"PRE-REQUISITE",""))</f>
        <v/>
      </c>
      <c r="AY144" s="227" t="str">
        <f t="array" aca="1" ref="AY144" ca="1">IF(AU144="","", IF(IFERROR(SUMPRODUCT(($AA$226:$AO$249=AU144)*($AM$226:$AM$249=$AY$6)),0)&gt;0,"RECOMMENDED",""))</f>
        <v/>
      </c>
      <c r="AZ144" s="142" t="str">
        <f t="shared" ca="1" si="30"/>
        <v/>
      </c>
      <c r="BD144" s="19">
        <v>1</v>
      </c>
      <c r="BE144" s="574"/>
      <c r="BF144" s="574"/>
      <c r="BG144" s="574"/>
      <c r="BH144" s="574"/>
      <c r="BI144" s="574"/>
      <c r="BJ144" s="574"/>
      <c r="BK144" s="574"/>
      <c r="BL144" s="574"/>
      <c r="BM144" s="574"/>
      <c r="BN144" s="574"/>
      <c r="BO144" s="574"/>
      <c r="BP144" s="574"/>
      <c r="BQ144" s="574"/>
      <c r="BR144" s="574"/>
      <c r="BS144" s="574"/>
      <c r="BT144" s="574"/>
      <c r="BU144" s="574"/>
      <c r="BV144" s="574"/>
    </row>
    <row r="145" spans="1:74" ht="56.25" customHeight="1">
      <c r="A145" s="574"/>
      <c r="B145" s="284"/>
      <c r="C145" s="739" t="str">
        <f t="shared" si="24"/>
        <v/>
      </c>
      <c r="D145" s="739" t="str">
        <f t="shared" si="25"/>
        <v/>
      </c>
      <c r="E145" s="739" t="str">
        <f t="shared" si="26"/>
        <v/>
      </c>
      <c r="F145" s="739" t="str">
        <f t="shared" si="27"/>
        <v/>
      </c>
      <c r="G145" s="740" t="str">
        <f t="shared" ca="1" si="28"/>
        <v/>
      </c>
      <c r="H145" s="281"/>
      <c r="I145" s="282"/>
      <c r="J145" s="727"/>
      <c r="K145" s="725"/>
      <c r="L145" s="725"/>
      <c r="M145" s="725"/>
      <c r="N145" s="725"/>
      <c r="O145" s="725"/>
      <c r="P145" s="725"/>
      <c r="Q145" s="725"/>
      <c r="R145" s="725"/>
      <c r="S145" s="725"/>
      <c r="T145" s="725"/>
      <c r="U145" s="725"/>
      <c r="V145" s="725"/>
      <c r="W145" s="725"/>
      <c r="X145" s="725"/>
      <c r="Y145" s="721"/>
      <c r="AA145" s="142" t="str">
        <f>IF('USER FORM3'!G153=0,"",IF(ISNUMBER('USER FORM3'!G153), "'"&amp;'USER FORM3'!G153, 'USER FORM3'!G153))</f>
        <v/>
      </c>
      <c r="AB145" s="142" t="str">
        <f>IF('USER FORM3'!H153=0,"",'USER FORM3'!H153)</f>
        <v/>
      </c>
      <c r="AC145" s="142" t="str">
        <f>IF('USER FORM3'!I153=0,"",'USER FORM3'!I153)</f>
        <v/>
      </c>
      <c r="AD145" s="142" t="str">
        <f>IF('USER FORM3'!AK153=0,"",'USER FORM3'!AK153)</f>
        <v/>
      </c>
      <c r="AE145" s="142" t="str">
        <f>IF('USER FORM3'!K153=0,"",'USER FORM3'!K153)</f>
        <v/>
      </c>
      <c r="AF145" s="142" t="str">
        <f>IF('USER FORM3'!L153=0,"",'USER FORM3'!L153)</f>
        <v/>
      </c>
      <c r="AG145" s="142" t="str">
        <f>IF('USER FORM3'!M153=0,"",'USER FORM3'!M153)</f>
        <v/>
      </c>
      <c r="AH145" s="142" t="str">
        <f>IF('USER FORM3'!N153=0,"",'USER FORM3'!N153)</f>
        <v/>
      </c>
      <c r="AI145" s="142" t="str">
        <f>IF('USER FORM3'!O153=0,"",'USER FORM3'!O153)</f>
        <v/>
      </c>
      <c r="AJ145" s="142" t="str">
        <f>IF('USER FORM3'!P153=0,"",'USER FORM3'!P153)</f>
        <v/>
      </c>
      <c r="AK145" s="142" t="str">
        <f>IF('USER FORM3'!Q153=0,"",'USER FORM3'!Q153)</f>
        <v/>
      </c>
      <c r="AL145" s="142" t="str">
        <f>IF('USER FORM3'!C153=0,"",'USER FORM3'!C153)</f>
        <v/>
      </c>
      <c r="AM145" s="142" t="str">
        <f>IF('USER FORM3'!D153=0,"",'USER FORM3'!D153)</f>
        <v/>
      </c>
      <c r="AN145" s="142" t="str">
        <f>IF('USER FORM3'!E153=0,"",'USER FORM3'!E153)</f>
        <v/>
      </c>
      <c r="AO145" s="142" t="str">
        <f>IF('USER FORM3'!F153=0,"",'USER FORM3'!F153)</f>
        <v/>
      </c>
      <c r="AP145" s="227" t="str">
        <f t="shared" si="29"/>
        <v/>
      </c>
      <c r="AQ145" s="227" t="str">
        <f t="array" ref="AQ145">IF(OR(IFERROR(VLOOKUP(AA145,$B$8:$H$227,7,FALSE), "KEEP")="REMOVE",AD145&lt;&gt;"GR (Graded)"), "REMOVE", "KEEP")</f>
        <v>REMOVE</v>
      </c>
      <c r="AR145" s="228" t="str">
        <f t="array" ref="AR145">LOOKUP("zzzzz",CHOOSE({1,2},"",INDEX(AA:AA,SMALL(IF($AA$6:$AA$249&lt;&gt;"",ROW($AA$6:$AA$249)),ROWS($AR$6:AR145)))))</f>
        <v/>
      </c>
      <c r="AS145" s="227" t="str">
        <f t="array" aca="1" ref="AS145" ca="1">IF(SUM('USER FORM5'!$AS$2)&gt;=ROWS($AS$7:AS145), INDEX(COURSE_CODE, MATCH(SMALL(COUNTIF(COURSE_CODE, "&lt;"&amp;COURSE_CODE), ROW(AS145)), COUNTIF(COURSE_CODE, "&lt;"&amp;COURSE_CODE),0)),"")</f>
        <v/>
      </c>
      <c r="AT145" s="227" t="str">
        <f t="array" aca="1" ref="AT145" ca="1">LOOKUP("zzzzz",CHOOSE({1,2},"",INDEX(AS:AS,SMALL(IF($AS$6:$AS$249&lt;&gt;"",ROW($AS$6:$AS$249)),ROWS($AT$6:AT145)))))</f>
        <v/>
      </c>
      <c r="AU145" s="58" t="str">
        <f t="array" aca="1" ref="AU145" ca="1">IFERROR(INDEX($AT$7:$AT$249, MATCH(0, COUNTIF($AU$6:AU144, $AT$7:$AT$249),0)),"")</f>
        <v/>
      </c>
      <c r="AV145" s="227" t="str">
        <f t="array" aca="1" ref="AV145" ca="1">IF(AU145="","",IF(COUNTIF($AA$7:$AA$225,AU145)&gt;1, "REPEATED", ""))</f>
        <v/>
      </c>
      <c r="AW145" s="227" t="str">
        <f t="array" aca="1" ref="AW145" ca="1">IF(AU145="","",IF(IFERROR(SUMPRODUCT(($AA$7:$AA$225=AU145)*($AM$7:$AM$225=$AT$2)),0)&gt;0, "BASIS OF ADMISSIONS", ""))</f>
        <v/>
      </c>
      <c r="AX145" s="227" t="str">
        <f t="array" aca="1" ref="AX145" ca="1">IF(AU145="","", IF(IFERROR(SUMPRODUCT(($AA$226:$AO$249=AU145)*($AM$226:$AM$249=$AX$6)),0)&gt;0,"PRE-REQUISITE",""))</f>
        <v/>
      </c>
      <c r="AY145" s="227" t="str">
        <f t="array" aca="1" ref="AY145" ca="1">IF(AU145="","", IF(IFERROR(SUMPRODUCT(($AA$226:$AO$249=AU145)*($AM$226:$AM$249=$AY$6)),0)&gt;0,"RECOMMENDED",""))</f>
        <v/>
      </c>
      <c r="AZ145" s="142" t="str">
        <f t="shared" ca="1" si="30"/>
        <v/>
      </c>
      <c r="BD145" s="19">
        <v>1</v>
      </c>
      <c r="BE145" s="574"/>
      <c r="BF145" s="574"/>
      <c r="BG145" s="574"/>
      <c r="BH145" s="574"/>
      <c r="BI145" s="574"/>
      <c r="BJ145" s="574"/>
      <c r="BK145" s="574"/>
      <c r="BL145" s="574"/>
      <c r="BM145" s="574"/>
      <c r="BN145" s="574"/>
      <c r="BO145" s="574"/>
      <c r="BP145" s="574"/>
      <c r="BQ145" s="574"/>
      <c r="BR145" s="574"/>
      <c r="BS145" s="574"/>
      <c r="BT145" s="574"/>
      <c r="BU145" s="574"/>
      <c r="BV145" s="574"/>
    </row>
    <row r="146" spans="1:74" ht="56.25" customHeight="1">
      <c r="A146" s="574"/>
      <c r="B146" s="284"/>
      <c r="C146" s="739" t="str">
        <f t="shared" si="24"/>
        <v/>
      </c>
      <c r="D146" s="739" t="str">
        <f t="shared" si="25"/>
        <v/>
      </c>
      <c r="E146" s="739" t="str">
        <f t="shared" si="26"/>
        <v/>
      </c>
      <c r="F146" s="739" t="str">
        <f t="shared" si="27"/>
        <v/>
      </c>
      <c r="G146" s="740" t="str">
        <f t="shared" ca="1" si="28"/>
        <v/>
      </c>
      <c r="H146" s="281"/>
      <c r="I146" s="282"/>
      <c r="J146" s="727"/>
      <c r="K146" s="725"/>
      <c r="L146" s="725"/>
      <c r="M146" s="725"/>
      <c r="N146" s="725"/>
      <c r="O146" s="725"/>
      <c r="P146" s="725"/>
      <c r="Q146" s="725"/>
      <c r="R146" s="725"/>
      <c r="S146" s="725"/>
      <c r="T146" s="725"/>
      <c r="U146" s="725"/>
      <c r="V146" s="725"/>
      <c r="W146" s="725"/>
      <c r="X146" s="725"/>
      <c r="Y146" s="721"/>
      <c r="AA146" s="142" t="str">
        <f>IF('USER FORM3'!G154=0,"",IF(ISNUMBER('USER FORM3'!G154), "'"&amp;'USER FORM3'!G154, 'USER FORM3'!G154))</f>
        <v/>
      </c>
      <c r="AB146" s="142" t="str">
        <f>IF('USER FORM3'!H154=0,"",'USER FORM3'!H154)</f>
        <v/>
      </c>
      <c r="AC146" s="142" t="str">
        <f>IF('USER FORM3'!I154=0,"",'USER FORM3'!I154)</f>
        <v/>
      </c>
      <c r="AD146" s="142" t="str">
        <f>IF('USER FORM3'!AK154=0,"",'USER FORM3'!AK154)</f>
        <v/>
      </c>
      <c r="AE146" s="142" t="str">
        <f>IF('USER FORM3'!K154=0,"",'USER FORM3'!K154)</f>
        <v/>
      </c>
      <c r="AF146" s="142" t="str">
        <f>IF('USER FORM3'!L154=0,"",'USER FORM3'!L154)</f>
        <v/>
      </c>
      <c r="AG146" s="142" t="str">
        <f>IF('USER FORM3'!M154=0,"",'USER FORM3'!M154)</f>
        <v/>
      </c>
      <c r="AH146" s="142" t="str">
        <f>IF('USER FORM3'!N154=0,"",'USER FORM3'!N154)</f>
        <v/>
      </c>
      <c r="AI146" s="142" t="str">
        <f>IF('USER FORM3'!O154=0,"",'USER FORM3'!O154)</f>
        <v/>
      </c>
      <c r="AJ146" s="142" t="str">
        <f>IF('USER FORM3'!P154=0,"",'USER FORM3'!P154)</f>
        <v/>
      </c>
      <c r="AK146" s="142" t="str">
        <f>IF('USER FORM3'!Q154=0,"",'USER FORM3'!Q154)</f>
        <v/>
      </c>
      <c r="AL146" s="142" t="str">
        <f>IF('USER FORM3'!C154=0,"",'USER FORM3'!C154)</f>
        <v/>
      </c>
      <c r="AM146" s="142" t="str">
        <f>IF('USER FORM3'!D154=0,"",'USER FORM3'!D154)</f>
        <v/>
      </c>
      <c r="AN146" s="142" t="str">
        <f>IF('USER FORM3'!E154=0,"",'USER FORM3'!E154)</f>
        <v/>
      </c>
      <c r="AO146" s="142" t="str">
        <f>IF('USER FORM3'!F154=0,"",'USER FORM3'!F154)</f>
        <v/>
      </c>
      <c r="AP146" s="227" t="str">
        <f t="shared" si="29"/>
        <v/>
      </c>
      <c r="AQ146" s="227" t="str">
        <f t="array" ref="AQ146">IF(OR(IFERROR(VLOOKUP(AA146,$B$8:$H$227,7,FALSE), "KEEP")="REMOVE",AD146&lt;&gt;"GR (Graded)"), "REMOVE", "KEEP")</f>
        <v>REMOVE</v>
      </c>
      <c r="AR146" s="228" t="str">
        <f t="array" ref="AR146">LOOKUP("zzzzz",CHOOSE({1,2},"",INDEX(AA:AA,SMALL(IF($AA$6:$AA$249&lt;&gt;"",ROW($AA$6:$AA$249)),ROWS($AR$6:AR146)))))</f>
        <v/>
      </c>
      <c r="AS146" s="227" t="str">
        <f t="array" aca="1" ref="AS146" ca="1">IF(SUM('USER FORM5'!$AS$2)&gt;=ROWS($AS$7:AS146), INDEX(COURSE_CODE, MATCH(SMALL(COUNTIF(COURSE_CODE, "&lt;"&amp;COURSE_CODE), ROW(AS146)), COUNTIF(COURSE_CODE, "&lt;"&amp;COURSE_CODE),0)),"")</f>
        <v/>
      </c>
      <c r="AT146" s="227" t="str">
        <f t="array" aca="1" ref="AT146" ca="1">LOOKUP("zzzzz",CHOOSE({1,2},"",INDEX(AS:AS,SMALL(IF($AS$6:$AS$249&lt;&gt;"",ROW($AS$6:$AS$249)),ROWS($AT$6:AT146)))))</f>
        <v/>
      </c>
      <c r="AU146" s="58" t="str">
        <f t="array" aca="1" ref="AU146" ca="1">IFERROR(INDEX($AT$7:$AT$249, MATCH(0, COUNTIF($AU$6:AU145, $AT$7:$AT$249),0)),"")</f>
        <v/>
      </c>
      <c r="AV146" s="227" t="str">
        <f t="array" aca="1" ref="AV146" ca="1">IF(AU146="","",IF(COUNTIF($AA$7:$AA$225,AU146)&gt;1, "REPEATED", ""))</f>
        <v/>
      </c>
      <c r="AW146" s="227" t="str">
        <f t="array" aca="1" ref="AW146" ca="1">IF(AU146="","",IF(IFERROR(SUMPRODUCT(($AA$7:$AA$225=AU146)*($AM$7:$AM$225=$AT$2)),0)&gt;0, "BASIS OF ADMISSIONS", ""))</f>
        <v/>
      </c>
      <c r="AX146" s="227" t="str">
        <f t="array" aca="1" ref="AX146" ca="1">IF(AU146="","", IF(IFERROR(SUMPRODUCT(($AA$226:$AO$249=AU146)*($AM$226:$AM$249=$AX$6)),0)&gt;0,"PRE-REQUISITE",""))</f>
        <v/>
      </c>
      <c r="AY146" s="227" t="str">
        <f t="array" aca="1" ref="AY146" ca="1">IF(AU146="","", IF(IFERROR(SUMPRODUCT(($AA$226:$AO$249=AU146)*($AM$226:$AM$249=$AY$6)),0)&gt;0,"RECOMMENDED",""))</f>
        <v/>
      </c>
      <c r="AZ146" s="142" t="str">
        <f t="shared" ca="1" si="30"/>
        <v/>
      </c>
      <c r="BD146" s="19">
        <v>1</v>
      </c>
      <c r="BE146" s="574"/>
      <c r="BF146" s="574"/>
      <c r="BG146" s="574"/>
      <c r="BH146" s="574"/>
      <c r="BI146" s="574"/>
      <c r="BJ146" s="574"/>
      <c r="BK146" s="574"/>
      <c r="BL146" s="574"/>
      <c r="BM146" s="574"/>
      <c r="BN146" s="574"/>
      <c r="BO146" s="574"/>
      <c r="BP146" s="574"/>
      <c r="BQ146" s="574"/>
      <c r="BR146" s="574"/>
      <c r="BS146" s="574"/>
      <c r="BT146" s="574"/>
      <c r="BU146" s="574"/>
      <c r="BV146" s="574"/>
    </row>
    <row r="147" spans="1:74" ht="56.25" customHeight="1">
      <c r="A147" s="574"/>
      <c r="B147" s="284"/>
      <c r="C147" s="739" t="str">
        <f t="shared" si="24"/>
        <v/>
      </c>
      <c r="D147" s="739" t="str">
        <f t="shared" si="25"/>
        <v/>
      </c>
      <c r="E147" s="739" t="str">
        <f t="shared" si="26"/>
        <v/>
      </c>
      <c r="F147" s="739" t="str">
        <f t="shared" si="27"/>
        <v/>
      </c>
      <c r="G147" s="740" t="str">
        <f t="shared" ca="1" si="28"/>
        <v/>
      </c>
      <c r="H147" s="281"/>
      <c r="I147" s="282"/>
      <c r="J147" s="727"/>
      <c r="K147" s="725"/>
      <c r="L147" s="725"/>
      <c r="M147" s="725"/>
      <c r="N147" s="725"/>
      <c r="O147" s="725"/>
      <c r="P147" s="725"/>
      <c r="Q147" s="725"/>
      <c r="R147" s="725"/>
      <c r="S147" s="725"/>
      <c r="T147" s="725"/>
      <c r="U147" s="725"/>
      <c r="V147" s="725"/>
      <c r="W147" s="725"/>
      <c r="X147" s="725"/>
      <c r="Y147" s="721"/>
      <c r="AA147" s="142" t="str">
        <f>IF('USER FORM3'!G155=0,"",IF(ISNUMBER('USER FORM3'!G155), "'"&amp;'USER FORM3'!G155, 'USER FORM3'!G155))</f>
        <v/>
      </c>
      <c r="AB147" s="142" t="str">
        <f>IF('USER FORM3'!H155=0,"",'USER FORM3'!H155)</f>
        <v/>
      </c>
      <c r="AC147" s="142" t="str">
        <f>IF('USER FORM3'!I155=0,"",'USER FORM3'!I155)</f>
        <v/>
      </c>
      <c r="AD147" s="142" t="str">
        <f>IF('USER FORM3'!AK155=0,"",'USER FORM3'!AK155)</f>
        <v/>
      </c>
      <c r="AE147" s="142" t="str">
        <f>IF('USER FORM3'!K155=0,"",'USER FORM3'!K155)</f>
        <v/>
      </c>
      <c r="AF147" s="142" t="str">
        <f>IF('USER FORM3'!L155=0,"",'USER FORM3'!L155)</f>
        <v/>
      </c>
      <c r="AG147" s="142" t="str">
        <f>IF('USER FORM3'!M155=0,"",'USER FORM3'!M155)</f>
        <v/>
      </c>
      <c r="AH147" s="142" t="str">
        <f>IF('USER FORM3'!N155=0,"",'USER FORM3'!N155)</f>
        <v/>
      </c>
      <c r="AI147" s="142" t="str">
        <f>IF('USER FORM3'!O155=0,"",'USER FORM3'!O155)</f>
        <v/>
      </c>
      <c r="AJ147" s="142" t="str">
        <f>IF('USER FORM3'!P155=0,"",'USER FORM3'!P155)</f>
        <v/>
      </c>
      <c r="AK147" s="142" t="str">
        <f>IF('USER FORM3'!Q155=0,"",'USER FORM3'!Q155)</f>
        <v/>
      </c>
      <c r="AL147" s="142" t="str">
        <f>IF('USER FORM3'!C155=0,"",'USER FORM3'!C155)</f>
        <v/>
      </c>
      <c r="AM147" s="142" t="str">
        <f>IF('USER FORM3'!D155=0,"",'USER FORM3'!D155)</f>
        <v/>
      </c>
      <c r="AN147" s="142" t="str">
        <f>IF('USER FORM3'!E155=0,"",'USER FORM3'!E155)</f>
        <v/>
      </c>
      <c r="AO147" s="142" t="str">
        <f>IF('USER FORM3'!F155=0,"",'USER FORM3'!F155)</f>
        <v/>
      </c>
      <c r="AP147" s="227" t="str">
        <f t="shared" si="29"/>
        <v/>
      </c>
      <c r="AQ147" s="227" t="str">
        <f t="array" ref="AQ147">IF(OR(IFERROR(VLOOKUP(AA147,$B$8:$H$227,7,FALSE), "KEEP")="REMOVE",AD147&lt;&gt;"GR (Graded)"), "REMOVE", "KEEP")</f>
        <v>REMOVE</v>
      </c>
      <c r="AR147" s="228" t="str">
        <f t="array" ref="AR147">LOOKUP("zzzzz",CHOOSE({1,2},"",INDEX(AA:AA,SMALL(IF($AA$6:$AA$249&lt;&gt;"",ROW($AA$6:$AA$249)),ROWS($AR$6:AR147)))))</f>
        <v/>
      </c>
      <c r="AS147" s="227" t="str">
        <f t="array" aca="1" ref="AS147" ca="1">IF(SUM('USER FORM5'!$AS$2)&gt;=ROWS($AS$7:AS147), INDEX(COURSE_CODE, MATCH(SMALL(COUNTIF(COURSE_CODE, "&lt;"&amp;COURSE_CODE), ROW(AS147)), COUNTIF(COURSE_CODE, "&lt;"&amp;COURSE_CODE),0)),"")</f>
        <v/>
      </c>
      <c r="AT147" s="227" t="str">
        <f t="array" aca="1" ref="AT147" ca="1">LOOKUP("zzzzz",CHOOSE({1,2},"",INDEX(AS:AS,SMALL(IF($AS$6:$AS$249&lt;&gt;"",ROW($AS$6:$AS$249)),ROWS($AT$6:AT147)))))</f>
        <v/>
      </c>
      <c r="AU147" s="58" t="str">
        <f t="array" aca="1" ref="AU147" ca="1">IFERROR(INDEX($AT$7:$AT$249, MATCH(0, COUNTIF($AU$6:AU146, $AT$7:$AT$249),0)),"")</f>
        <v/>
      </c>
      <c r="AV147" s="227" t="str">
        <f t="array" aca="1" ref="AV147" ca="1">IF(AU147="","",IF(COUNTIF($AA$7:$AA$225,AU147)&gt;1, "REPEATED", ""))</f>
        <v/>
      </c>
      <c r="AW147" s="227" t="str">
        <f t="array" aca="1" ref="AW147" ca="1">IF(AU147="","",IF(IFERROR(SUMPRODUCT(($AA$7:$AA$225=AU147)*($AM$7:$AM$225=$AT$2)),0)&gt;0, "BASIS OF ADMISSIONS", ""))</f>
        <v/>
      </c>
      <c r="AX147" s="227" t="str">
        <f t="array" aca="1" ref="AX147" ca="1">IF(AU147="","", IF(IFERROR(SUMPRODUCT(($AA$226:$AO$249=AU147)*($AM$226:$AM$249=$AX$6)),0)&gt;0,"PRE-REQUISITE",""))</f>
        <v/>
      </c>
      <c r="AY147" s="227" t="str">
        <f t="array" aca="1" ref="AY147" ca="1">IF(AU147="","", IF(IFERROR(SUMPRODUCT(($AA$226:$AO$249=AU147)*($AM$226:$AM$249=$AY$6)),0)&gt;0,"RECOMMENDED",""))</f>
        <v/>
      </c>
      <c r="AZ147" s="142" t="str">
        <f t="shared" ca="1" si="30"/>
        <v/>
      </c>
      <c r="BD147" s="19">
        <v>1</v>
      </c>
      <c r="BE147" s="574"/>
      <c r="BF147" s="574"/>
      <c r="BG147" s="574"/>
      <c r="BH147" s="574"/>
      <c r="BI147" s="574"/>
      <c r="BJ147" s="574"/>
      <c r="BK147" s="574"/>
      <c r="BL147" s="574"/>
      <c r="BM147" s="574"/>
      <c r="BN147" s="574"/>
      <c r="BO147" s="574"/>
      <c r="BP147" s="574"/>
      <c r="BQ147" s="574"/>
      <c r="BR147" s="574"/>
      <c r="BS147" s="574"/>
      <c r="BT147" s="574"/>
      <c r="BU147" s="574"/>
      <c r="BV147" s="574"/>
    </row>
    <row r="148" spans="1:74" ht="56.25" customHeight="1">
      <c r="A148" s="574"/>
      <c r="B148" s="284"/>
      <c r="C148" s="739" t="str">
        <f t="shared" si="24"/>
        <v/>
      </c>
      <c r="D148" s="739" t="str">
        <f t="shared" si="25"/>
        <v/>
      </c>
      <c r="E148" s="739" t="str">
        <f t="shared" si="26"/>
        <v/>
      </c>
      <c r="F148" s="739" t="str">
        <f t="shared" si="27"/>
        <v/>
      </c>
      <c r="G148" s="740" t="str">
        <f t="shared" ca="1" si="28"/>
        <v/>
      </c>
      <c r="H148" s="281"/>
      <c r="I148" s="282"/>
      <c r="J148" s="727"/>
      <c r="K148" s="725"/>
      <c r="L148" s="725"/>
      <c r="M148" s="725"/>
      <c r="N148" s="725"/>
      <c r="O148" s="725"/>
      <c r="P148" s="725"/>
      <c r="Q148" s="725"/>
      <c r="R148" s="725"/>
      <c r="S148" s="725"/>
      <c r="T148" s="725"/>
      <c r="U148" s="725"/>
      <c r="V148" s="725"/>
      <c r="W148" s="725"/>
      <c r="X148" s="725"/>
      <c r="Y148" s="721"/>
      <c r="AA148" s="142" t="str">
        <f>IF('USER FORM3'!G156=0,"",IF(ISNUMBER('USER FORM3'!G156), "'"&amp;'USER FORM3'!G156, 'USER FORM3'!G156))</f>
        <v/>
      </c>
      <c r="AB148" s="142" t="str">
        <f>IF('USER FORM3'!H156=0,"",'USER FORM3'!H156)</f>
        <v/>
      </c>
      <c r="AC148" s="142" t="str">
        <f>IF('USER FORM3'!I156=0,"",'USER FORM3'!I156)</f>
        <v/>
      </c>
      <c r="AD148" s="142" t="str">
        <f>IF('USER FORM3'!AK156=0,"",'USER FORM3'!AK156)</f>
        <v/>
      </c>
      <c r="AE148" s="142" t="str">
        <f>IF('USER FORM3'!K156=0,"",'USER FORM3'!K156)</f>
        <v/>
      </c>
      <c r="AF148" s="142" t="str">
        <f>IF('USER FORM3'!L156=0,"",'USER FORM3'!L156)</f>
        <v/>
      </c>
      <c r="AG148" s="142" t="str">
        <f>IF('USER FORM3'!M156=0,"",'USER FORM3'!M156)</f>
        <v/>
      </c>
      <c r="AH148" s="142" t="str">
        <f>IF('USER FORM3'!N156=0,"",'USER FORM3'!N156)</f>
        <v/>
      </c>
      <c r="AI148" s="142" t="str">
        <f>IF('USER FORM3'!O156=0,"",'USER FORM3'!O156)</f>
        <v/>
      </c>
      <c r="AJ148" s="142" t="str">
        <f>IF('USER FORM3'!P156=0,"",'USER FORM3'!P156)</f>
        <v/>
      </c>
      <c r="AK148" s="142" t="str">
        <f>IF('USER FORM3'!Q156=0,"",'USER FORM3'!Q156)</f>
        <v/>
      </c>
      <c r="AL148" s="142" t="str">
        <f>IF('USER FORM3'!C156=0,"",'USER FORM3'!C156)</f>
        <v/>
      </c>
      <c r="AM148" s="142" t="str">
        <f>IF('USER FORM3'!D156=0,"",'USER FORM3'!D156)</f>
        <v/>
      </c>
      <c r="AN148" s="142" t="str">
        <f>IF('USER FORM3'!E156=0,"",'USER FORM3'!E156)</f>
        <v/>
      </c>
      <c r="AO148" s="142" t="str">
        <f>IF('USER FORM3'!F156=0,"",'USER FORM3'!F156)</f>
        <v/>
      </c>
      <c r="AP148" s="227" t="str">
        <f t="shared" si="29"/>
        <v/>
      </c>
      <c r="AQ148" s="227" t="str">
        <f t="array" ref="AQ148">IF(OR(IFERROR(VLOOKUP(AA148,$B$8:$H$227,7,FALSE), "KEEP")="REMOVE",AD148&lt;&gt;"GR (Graded)"), "REMOVE", "KEEP")</f>
        <v>REMOVE</v>
      </c>
      <c r="AR148" s="228" t="str">
        <f t="array" ref="AR148">LOOKUP("zzzzz",CHOOSE({1,2},"",INDEX(AA:AA,SMALL(IF($AA$6:$AA$249&lt;&gt;"",ROW($AA$6:$AA$249)),ROWS($AR$6:AR148)))))</f>
        <v/>
      </c>
      <c r="AS148" s="227" t="str">
        <f t="array" aca="1" ref="AS148" ca="1">IF(SUM('USER FORM5'!$AS$2)&gt;=ROWS($AS$7:AS148), INDEX(COURSE_CODE, MATCH(SMALL(COUNTIF(COURSE_CODE, "&lt;"&amp;COURSE_CODE), ROW(AS148)), COUNTIF(COURSE_CODE, "&lt;"&amp;COURSE_CODE),0)),"")</f>
        <v/>
      </c>
      <c r="AT148" s="227" t="str">
        <f t="array" aca="1" ref="AT148" ca="1">LOOKUP("zzzzz",CHOOSE({1,2},"",INDEX(AS:AS,SMALL(IF($AS$6:$AS$249&lt;&gt;"",ROW($AS$6:$AS$249)),ROWS($AT$6:AT148)))))</f>
        <v/>
      </c>
      <c r="AU148" s="58" t="str">
        <f t="array" aca="1" ref="AU148" ca="1">IFERROR(INDEX($AT$7:$AT$249, MATCH(0, COUNTIF($AU$6:AU147, $AT$7:$AT$249),0)),"")</f>
        <v/>
      </c>
      <c r="AV148" s="227" t="str">
        <f t="array" aca="1" ref="AV148" ca="1">IF(AU148="","",IF(COUNTIF($AA$7:$AA$225,AU148)&gt;1, "REPEATED", ""))</f>
        <v/>
      </c>
      <c r="AW148" s="227" t="str">
        <f t="array" aca="1" ref="AW148" ca="1">IF(AU148="","",IF(IFERROR(SUMPRODUCT(($AA$7:$AA$225=AU148)*($AM$7:$AM$225=$AT$2)),0)&gt;0, "BASIS OF ADMISSIONS", ""))</f>
        <v/>
      </c>
      <c r="AX148" s="227" t="str">
        <f t="array" aca="1" ref="AX148" ca="1">IF(AU148="","", IF(IFERROR(SUMPRODUCT(($AA$226:$AO$249=AU148)*($AM$226:$AM$249=$AX$6)),0)&gt;0,"PRE-REQUISITE",""))</f>
        <v/>
      </c>
      <c r="AY148" s="227" t="str">
        <f t="array" aca="1" ref="AY148" ca="1">IF(AU148="","", IF(IFERROR(SUMPRODUCT(($AA$226:$AO$249=AU148)*($AM$226:$AM$249=$AY$6)),0)&gt;0,"RECOMMENDED",""))</f>
        <v/>
      </c>
      <c r="AZ148" s="142" t="str">
        <f t="shared" ca="1" si="30"/>
        <v/>
      </c>
      <c r="BD148" s="19">
        <v>1</v>
      </c>
      <c r="BE148" s="574"/>
      <c r="BF148" s="574"/>
      <c r="BG148" s="574"/>
      <c r="BH148" s="574"/>
      <c r="BI148" s="574"/>
      <c r="BJ148" s="574"/>
      <c r="BK148" s="574"/>
      <c r="BL148" s="574"/>
      <c r="BM148" s="574"/>
      <c r="BN148" s="574"/>
      <c r="BO148" s="574"/>
      <c r="BP148" s="574"/>
      <c r="BQ148" s="574"/>
      <c r="BR148" s="574"/>
      <c r="BS148" s="574"/>
      <c r="BT148" s="574"/>
      <c r="BU148" s="574"/>
      <c r="BV148" s="574"/>
    </row>
    <row r="149" spans="1:74" ht="56.25" customHeight="1">
      <c r="A149" s="574"/>
      <c r="B149" s="284"/>
      <c r="C149" s="739" t="str">
        <f t="shared" si="24"/>
        <v/>
      </c>
      <c r="D149" s="739" t="str">
        <f t="shared" si="25"/>
        <v/>
      </c>
      <c r="E149" s="739" t="str">
        <f t="shared" si="26"/>
        <v/>
      </c>
      <c r="F149" s="739" t="str">
        <f t="shared" si="27"/>
        <v/>
      </c>
      <c r="G149" s="740" t="str">
        <f t="shared" ca="1" si="28"/>
        <v/>
      </c>
      <c r="H149" s="281"/>
      <c r="I149" s="282"/>
      <c r="J149" s="727"/>
      <c r="K149" s="725"/>
      <c r="L149" s="725"/>
      <c r="M149" s="725"/>
      <c r="N149" s="725"/>
      <c r="O149" s="725"/>
      <c r="P149" s="725"/>
      <c r="Q149" s="725"/>
      <c r="R149" s="725"/>
      <c r="S149" s="725"/>
      <c r="T149" s="725"/>
      <c r="U149" s="725"/>
      <c r="V149" s="725"/>
      <c r="W149" s="725"/>
      <c r="X149" s="725"/>
      <c r="Y149" s="721"/>
      <c r="AA149" s="142" t="str">
        <f>IF('USER FORM3'!G157=0,"",IF(ISNUMBER('USER FORM3'!G157), "'"&amp;'USER FORM3'!G157, 'USER FORM3'!G157))</f>
        <v/>
      </c>
      <c r="AB149" s="142" t="str">
        <f>IF('USER FORM3'!H157=0,"",'USER FORM3'!H157)</f>
        <v/>
      </c>
      <c r="AC149" s="142" t="str">
        <f>IF('USER FORM3'!I157=0,"",'USER FORM3'!I157)</f>
        <v/>
      </c>
      <c r="AD149" s="142" t="str">
        <f>IF('USER FORM3'!AK157=0,"",'USER FORM3'!AK157)</f>
        <v/>
      </c>
      <c r="AE149" s="142" t="str">
        <f>IF('USER FORM3'!K157=0,"",'USER FORM3'!K157)</f>
        <v/>
      </c>
      <c r="AF149" s="142" t="str">
        <f>IF('USER FORM3'!L157=0,"",'USER FORM3'!L157)</f>
        <v/>
      </c>
      <c r="AG149" s="142" t="str">
        <f>IF('USER FORM3'!M157=0,"",'USER FORM3'!M157)</f>
        <v/>
      </c>
      <c r="AH149" s="142" t="str">
        <f>IF('USER FORM3'!N157=0,"",'USER FORM3'!N157)</f>
        <v/>
      </c>
      <c r="AI149" s="142" t="str">
        <f>IF('USER FORM3'!O157=0,"",'USER FORM3'!O157)</f>
        <v/>
      </c>
      <c r="AJ149" s="142" t="str">
        <f>IF('USER FORM3'!P157=0,"",'USER FORM3'!P157)</f>
        <v/>
      </c>
      <c r="AK149" s="142" t="str">
        <f>IF('USER FORM3'!Q157=0,"",'USER FORM3'!Q157)</f>
        <v/>
      </c>
      <c r="AL149" s="142" t="str">
        <f>IF('USER FORM3'!C157=0,"",'USER FORM3'!C157)</f>
        <v/>
      </c>
      <c r="AM149" s="142" t="str">
        <f>IF('USER FORM3'!D157=0,"",'USER FORM3'!D157)</f>
        <v/>
      </c>
      <c r="AN149" s="142" t="str">
        <f>IF('USER FORM3'!E157=0,"",'USER FORM3'!E157)</f>
        <v/>
      </c>
      <c r="AO149" s="142" t="str">
        <f>IF('USER FORM3'!F157=0,"",'USER FORM3'!F157)</f>
        <v/>
      </c>
      <c r="AP149" s="227" t="str">
        <f t="shared" si="29"/>
        <v/>
      </c>
      <c r="AQ149" s="227" t="str">
        <f t="array" ref="AQ149">IF(OR(IFERROR(VLOOKUP(AA149,$B$8:$H$227,7,FALSE), "KEEP")="REMOVE",AD149&lt;&gt;"GR (Graded)"), "REMOVE", "KEEP")</f>
        <v>REMOVE</v>
      </c>
      <c r="AR149" s="228" t="str">
        <f t="array" ref="AR149">LOOKUP("zzzzz",CHOOSE({1,2},"",INDEX(AA:AA,SMALL(IF($AA$6:$AA$249&lt;&gt;"",ROW($AA$6:$AA$249)),ROWS($AR$6:AR149)))))</f>
        <v/>
      </c>
      <c r="AS149" s="227" t="str">
        <f t="array" aca="1" ref="AS149" ca="1">IF(SUM('USER FORM5'!$AS$2)&gt;=ROWS($AS$7:AS149), INDEX(COURSE_CODE, MATCH(SMALL(COUNTIF(COURSE_CODE, "&lt;"&amp;COURSE_CODE), ROW(AS149)), COUNTIF(COURSE_CODE, "&lt;"&amp;COURSE_CODE),0)),"")</f>
        <v/>
      </c>
      <c r="AT149" s="227" t="str">
        <f t="array" aca="1" ref="AT149" ca="1">LOOKUP("zzzzz",CHOOSE({1,2},"",INDEX(AS:AS,SMALL(IF($AS$6:$AS$249&lt;&gt;"",ROW($AS$6:$AS$249)),ROWS($AT$6:AT149)))))</f>
        <v/>
      </c>
      <c r="AU149" s="58" t="str">
        <f t="array" aca="1" ref="AU149" ca="1">IFERROR(INDEX($AT$7:$AT$249, MATCH(0, COUNTIF($AU$6:AU148, $AT$7:$AT$249),0)),"")</f>
        <v/>
      </c>
      <c r="AV149" s="227" t="str">
        <f t="array" aca="1" ref="AV149" ca="1">IF(AU149="","",IF(COUNTIF($AA$7:$AA$225,AU149)&gt;1, "REPEATED", ""))</f>
        <v/>
      </c>
      <c r="AW149" s="227" t="str">
        <f t="array" aca="1" ref="AW149" ca="1">IF(AU149="","",IF(IFERROR(SUMPRODUCT(($AA$7:$AA$225=AU149)*($AM$7:$AM$225=$AT$2)),0)&gt;0, "BASIS OF ADMISSIONS", ""))</f>
        <v/>
      </c>
      <c r="AX149" s="227" t="str">
        <f t="array" aca="1" ref="AX149" ca="1">IF(AU149="","", IF(IFERROR(SUMPRODUCT(($AA$226:$AO$249=AU149)*($AM$226:$AM$249=$AX$6)),0)&gt;0,"PRE-REQUISITE",""))</f>
        <v/>
      </c>
      <c r="AY149" s="227" t="str">
        <f t="array" aca="1" ref="AY149" ca="1">IF(AU149="","", IF(IFERROR(SUMPRODUCT(($AA$226:$AO$249=AU149)*($AM$226:$AM$249=$AY$6)),0)&gt;0,"RECOMMENDED",""))</f>
        <v/>
      </c>
      <c r="AZ149" s="142" t="str">
        <f t="shared" ca="1" si="30"/>
        <v/>
      </c>
      <c r="BD149" s="19">
        <v>1</v>
      </c>
      <c r="BE149" s="574"/>
      <c r="BF149" s="574"/>
      <c r="BG149" s="574"/>
      <c r="BH149" s="574"/>
      <c r="BI149" s="574"/>
      <c r="BJ149" s="574"/>
      <c r="BK149" s="574"/>
      <c r="BL149" s="574"/>
      <c r="BM149" s="574"/>
      <c r="BN149" s="574"/>
      <c r="BO149" s="574"/>
      <c r="BP149" s="574"/>
      <c r="BQ149" s="574"/>
      <c r="BR149" s="574"/>
      <c r="BS149" s="574"/>
      <c r="BT149" s="574"/>
      <c r="BU149" s="574"/>
      <c r="BV149" s="574"/>
    </row>
    <row r="150" spans="1:74" ht="56.25" customHeight="1">
      <c r="A150" s="574"/>
      <c r="B150" s="284"/>
      <c r="C150" s="739" t="str">
        <f t="shared" si="24"/>
        <v/>
      </c>
      <c r="D150" s="739" t="str">
        <f t="shared" si="25"/>
        <v/>
      </c>
      <c r="E150" s="739" t="str">
        <f t="shared" si="26"/>
        <v/>
      </c>
      <c r="F150" s="739" t="str">
        <f t="shared" si="27"/>
        <v/>
      </c>
      <c r="G150" s="740" t="str">
        <f t="shared" ca="1" si="28"/>
        <v/>
      </c>
      <c r="H150" s="281"/>
      <c r="I150" s="282"/>
      <c r="J150" s="727"/>
      <c r="K150" s="725"/>
      <c r="L150" s="725"/>
      <c r="M150" s="725"/>
      <c r="N150" s="725"/>
      <c r="O150" s="725"/>
      <c r="P150" s="725"/>
      <c r="Q150" s="725"/>
      <c r="R150" s="725"/>
      <c r="S150" s="725"/>
      <c r="T150" s="725"/>
      <c r="U150" s="725"/>
      <c r="V150" s="725"/>
      <c r="W150" s="725"/>
      <c r="X150" s="725"/>
      <c r="Y150" s="721"/>
      <c r="AA150" s="142" t="str">
        <f>IF('USER FORM3'!G158=0,"",IF(ISNUMBER('USER FORM3'!G158), "'"&amp;'USER FORM3'!G158, 'USER FORM3'!G158))</f>
        <v/>
      </c>
      <c r="AB150" s="142" t="str">
        <f>IF('USER FORM3'!H158=0,"",'USER FORM3'!H158)</f>
        <v/>
      </c>
      <c r="AC150" s="142" t="str">
        <f>IF('USER FORM3'!I158=0,"",'USER FORM3'!I158)</f>
        <v/>
      </c>
      <c r="AD150" s="142" t="str">
        <f>IF('USER FORM3'!AK158=0,"",'USER FORM3'!AK158)</f>
        <v/>
      </c>
      <c r="AE150" s="142" t="str">
        <f>IF('USER FORM3'!K158=0,"",'USER FORM3'!K158)</f>
        <v/>
      </c>
      <c r="AF150" s="142" t="str">
        <f>IF('USER FORM3'!L158=0,"",'USER FORM3'!L158)</f>
        <v/>
      </c>
      <c r="AG150" s="142" t="str">
        <f>IF('USER FORM3'!M158=0,"",'USER FORM3'!M158)</f>
        <v/>
      </c>
      <c r="AH150" s="142" t="str">
        <f>IF('USER FORM3'!N158=0,"",'USER FORM3'!N158)</f>
        <v/>
      </c>
      <c r="AI150" s="142" t="str">
        <f>IF('USER FORM3'!O158=0,"",'USER FORM3'!O158)</f>
        <v/>
      </c>
      <c r="AJ150" s="142" t="str">
        <f>IF('USER FORM3'!P158=0,"",'USER FORM3'!P158)</f>
        <v/>
      </c>
      <c r="AK150" s="142" t="str">
        <f>IF('USER FORM3'!Q158=0,"",'USER FORM3'!Q158)</f>
        <v/>
      </c>
      <c r="AL150" s="142" t="str">
        <f>IF('USER FORM3'!C158=0,"",'USER FORM3'!C158)</f>
        <v/>
      </c>
      <c r="AM150" s="142" t="str">
        <f>IF('USER FORM3'!D158=0,"",'USER FORM3'!D158)</f>
        <v/>
      </c>
      <c r="AN150" s="142" t="str">
        <f>IF('USER FORM3'!E158=0,"",'USER FORM3'!E158)</f>
        <v/>
      </c>
      <c r="AO150" s="142" t="str">
        <f>IF('USER FORM3'!F158=0,"",'USER FORM3'!F158)</f>
        <v/>
      </c>
      <c r="AP150" s="227" t="str">
        <f t="shared" si="29"/>
        <v/>
      </c>
      <c r="AQ150" s="227" t="str">
        <f t="array" ref="AQ150">IF(OR(IFERROR(VLOOKUP(AA150,$B$8:$H$227,7,FALSE), "KEEP")="REMOVE",AD150&lt;&gt;"GR (Graded)"), "REMOVE", "KEEP")</f>
        <v>REMOVE</v>
      </c>
      <c r="AR150" s="228" t="str">
        <f t="array" ref="AR150">LOOKUP("zzzzz",CHOOSE({1,2},"",INDEX(AA:AA,SMALL(IF($AA$6:$AA$249&lt;&gt;"",ROW($AA$6:$AA$249)),ROWS($AR$6:AR150)))))</f>
        <v/>
      </c>
      <c r="AS150" s="227" t="str">
        <f t="array" aca="1" ref="AS150" ca="1">IF(SUM('USER FORM5'!$AS$2)&gt;=ROWS($AS$7:AS150), INDEX(COURSE_CODE, MATCH(SMALL(COUNTIF(COURSE_CODE, "&lt;"&amp;COURSE_CODE), ROW(AS150)), COUNTIF(COURSE_CODE, "&lt;"&amp;COURSE_CODE),0)),"")</f>
        <v/>
      </c>
      <c r="AT150" s="227" t="str">
        <f t="array" aca="1" ref="AT150" ca="1">LOOKUP("zzzzz",CHOOSE({1,2},"",INDEX(AS:AS,SMALL(IF($AS$6:$AS$249&lt;&gt;"",ROW($AS$6:$AS$249)),ROWS($AT$6:AT150)))))</f>
        <v/>
      </c>
      <c r="AU150" s="58" t="str">
        <f t="array" aca="1" ref="AU150" ca="1">IFERROR(INDEX($AT$7:$AT$249, MATCH(0, COUNTIF($AU$6:AU149, $AT$7:$AT$249),0)),"")</f>
        <v/>
      </c>
      <c r="AV150" s="227" t="str">
        <f t="array" aca="1" ref="AV150" ca="1">IF(AU150="","",IF(COUNTIF($AA$7:$AA$225,AU150)&gt;1, "REPEATED", ""))</f>
        <v/>
      </c>
      <c r="AW150" s="227" t="str">
        <f t="array" aca="1" ref="AW150" ca="1">IF(AU150="","",IF(IFERROR(SUMPRODUCT(($AA$7:$AA$225=AU150)*($AM$7:$AM$225=$AT$2)),0)&gt;0, "BASIS OF ADMISSIONS", ""))</f>
        <v/>
      </c>
      <c r="AX150" s="227" t="str">
        <f t="array" aca="1" ref="AX150" ca="1">IF(AU150="","", IF(IFERROR(SUMPRODUCT(($AA$226:$AO$249=AU150)*($AM$226:$AM$249=$AX$6)),0)&gt;0,"PRE-REQUISITE",""))</f>
        <v/>
      </c>
      <c r="AY150" s="227" t="str">
        <f t="array" aca="1" ref="AY150" ca="1">IF(AU150="","", IF(IFERROR(SUMPRODUCT(($AA$226:$AO$249=AU150)*($AM$226:$AM$249=$AY$6)),0)&gt;0,"RECOMMENDED",""))</f>
        <v/>
      </c>
      <c r="AZ150" s="142" t="str">
        <f t="shared" ca="1" si="30"/>
        <v/>
      </c>
      <c r="BD150" s="19">
        <v>1</v>
      </c>
      <c r="BE150" s="574"/>
      <c r="BF150" s="574"/>
      <c r="BG150" s="574"/>
      <c r="BH150" s="574"/>
      <c r="BI150" s="574"/>
      <c r="BJ150" s="574"/>
      <c r="BK150" s="574"/>
      <c r="BL150" s="574"/>
      <c r="BM150" s="574"/>
      <c r="BN150" s="574"/>
      <c r="BO150" s="574"/>
      <c r="BP150" s="574"/>
      <c r="BQ150" s="574"/>
      <c r="BR150" s="574"/>
      <c r="BS150" s="574"/>
      <c r="BT150" s="574"/>
      <c r="BU150" s="574"/>
      <c r="BV150" s="574"/>
    </row>
    <row r="151" spans="1:74" ht="56.25" customHeight="1">
      <c r="A151" s="574"/>
      <c r="B151" s="284"/>
      <c r="C151" s="739" t="str">
        <f t="shared" si="24"/>
        <v/>
      </c>
      <c r="D151" s="739" t="str">
        <f t="shared" si="25"/>
        <v/>
      </c>
      <c r="E151" s="739" t="str">
        <f t="shared" si="26"/>
        <v/>
      </c>
      <c r="F151" s="739" t="str">
        <f t="shared" si="27"/>
        <v/>
      </c>
      <c r="G151" s="740" t="str">
        <f t="shared" ca="1" si="28"/>
        <v/>
      </c>
      <c r="H151" s="281"/>
      <c r="I151" s="282"/>
      <c r="J151" s="727"/>
      <c r="K151" s="725"/>
      <c r="L151" s="725"/>
      <c r="M151" s="725"/>
      <c r="N151" s="725"/>
      <c r="O151" s="725"/>
      <c r="P151" s="725"/>
      <c r="Q151" s="725"/>
      <c r="R151" s="725"/>
      <c r="S151" s="725"/>
      <c r="T151" s="725"/>
      <c r="U151" s="725"/>
      <c r="V151" s="725"/>
      <c r="W151" s="725"/>
      <c r="X151" s="725"/>
      <c r="Y151" s="721"/>
      <c r="AA151" s="142" t="str">
        <f>IF('USER FORM3'!G159=0,"",IF(ISNUMBER('USER FORM3'!G159), "'"&amp;'USER FORM3'!G159, 'USER FORM3'!G159))</f>
        <v/>
      </c>
      <c r="AB151" s="142" t="str">
        <f>IF('USER FORM3'!H159=0,"",'USER FORM3'!H159)</f>
        <v/>
      </c>
      <c r="AC151" s="142" t="str">
        <f>IF('USER FORM3'!I159=0,"",'USER FORM3'!I159)</f>
        <v/>
      </c>
      <c r="AD151" s="142" t="str">
        <f>IF('USER FORM3'!AK159=0,"",'USER FORM3'!AK159)</f>
        <v/>
      </c>
      <c r="AE151" s="142" t="str">
        <f>IF('USER FORM3'!K159=0,"",'USER FORM3'!K159)</f>
        <v/>
      </c>
      <c r="AF151" s="142" t="str">
        <f>IF('USER FORM3'!L159=0,"",'USER FORM3'!L159)</f>
        <v/>
      </c>
      <c r="AG151" s="142" t="str">
        <f>IF('USER FORM3'!M159=0,"",'USER FORM3'!M159)</f>
        <v/>
      </c>
      <c r="AH151" s="142" t="str">
        <f>IF('USER FORM3'!N159=0,"",'USER FORM3'!N159)</f>
        <v/>
      </c>
      <c r="AI151" s="142" t="str">
        <f>IF('USER FORM3'!O159=0,"",'USER FORM3'!O159)</f>
        <v/>
      </c>
      <c r="AJ151" s="142" t="str">
        <f>IF('USER FORM3'!P159=0,"",'USER FORM3'!P159)</f>
        <v/>
      </c>
      <c r="AK151" s="142" t="str">
        <f>IF('USER FORM3'!Q159=0,"",'USER FORM3'!Q159)</f>
        <v/>
      </c>
      <c r="AL151" s="142" t="str">
        <f>IF('USER FORM3'!C159=0,"",'USER FORM3'!C159)</f>
        <v/>
      </c>
      <c r="AM151" s="142" t="str">
        <f>IF('USER FORM3'!D159=0,"",'USER FORM3'!D159)</f>
        <v/>
      </c>
      <c r="AN151" s="142" t="str">
        <f>IF('USER FORM3'!E159=0,"",'USER FORM3'!E159)</f>
        <v/>
      </c>
      <c r="AO151" s="142" t="str">
        <f>IF('USER FORM3'!F159=0,"",'USER FORM3'!F159)</f>
        <v/>
      </c>
      <c r="AP151" s="227" t="str">
        <f t="shared" si="29"/>
        <v/>
      </c>
      <c r="AQ151" s="227" t="str">
        <f t="array" ref="AQ151">IF(OR(IFERROR(VLOOKUP(AA151,$B$8:$H$227,7,FALSE), "KEEP")="REMOVE",AD151&lt;&gt;"GR (Graded)"), "REMOVE", "KEEP")</f>
        <v>REMOVE</v>
      </c>
      <c r="AR151" s="228" t="str">
        <f t="array" ref="AR151">LOOKUP("zzzzz",CHOOSE({1,2},"",INDEX(AA:AA,SMALL(IF($AA$6:$AA$249&lt;&gt;"",ROW($AA$6:$AA$249)),ROWS($AR$6:AR151)))))</f>
        <v/>
      </c>
      <c r="AS151" s="227" t="str">
        <f t="array" aca="1" ref="AS151" ca="1">IF(SUM('USER FORM5'!$AS$2)&gt;=ROWS($AS$7:AS151), INDEX(COURSE_CODE, MATCH(SMALL(COUNTIF(COURSE_CODE, "&lt;"&amp;COURSE_CODE), ROW(AS151)), COUNTIF(COURSE_CODE, "&lt;"&amp;COURSE_CODE),0)),"")</f>
        <v/>
      </c>
      <c r="AT151" s="227" t="str">
        <f t="array" aca="1" ref="AT151" ca="1">LOOKUP("zzzzz",CHOOSE({1,2},"",INDEX(AS:AS,SMALL(IF($AS$6:$AS$249&lt;&gt;"",ROW($AS$6:$AS$249)),ROWS($AT$6:AT151)))))</f>
        <v/>
      </c>
      <c r="AU151" s="58" t="str">
        <f t="array" aca="1" ref="AU151" ca="1">IFERROR(INDEX($AT$7:$AT$249, MATCH(0, COUNTIF($AU$6:AU150, $AT$7:$AT$249),0)),"")</f>
        <v/>
      </c>
      <c r="AV151" s="227" t="str">
        <f t="array" aca="1" ref="AV151" ca="1">IF(AU151="","",IF(COUNTIF($AA$7:$AA$225,AU151)&gt;1, "REPEATED", ""))</f>
        <v/>
      </c>
      <c r="AW151" s="227" t="str">
        <f t="array" aca="1" ref="AW151" ca="1">IF(AU151="","",IF(IFERROR(SUMPRODUCT(($AA$7:$AA$225=AU151)*($AM$7:$AM$225=$AT$2)),0)&gt;0, "BASIS OF ADMISSIONS", ""))</f>
        <v/>
      </c>
      <c r="AX151" s="227" t="str">
        <f t="array" aca="1" ref="AX151" ca="1">IF(AU151="","", IF(IFERROR(SUMPRODUCT(($AA$226:$AO$249=AU151)*($AM$226:$AM$249=$AX$6)),0)&gt;0,"PRE-REQUISITE",""))</f>
        <v/>
      </c>
      <c r="AY151" s="227" t="str">
        <f t="array" aca="1" ref="AY151" ca="1">IF(AU151="","", IF(IFERROR(SUMPRODUCT(($AA$226:$AO$249=AU151)*($AM$226:$AM$249=$AY$6)),0)&gt;0,"RECOMMENDED",""))</f>
        <v/>
      </c>
      <c r="AZ151" s="142" t="str">
        <f t="shared" ca="1" si="30"/>
        <v/>
      </c>
      <c r="BD151" s="19">
        <v>1</v>
      </c>
      <c r="BE151" s="574"/>
      <c r="BF151" s="574"/>
      <c r="BG151" s="574"/>
      <c r="BH151" s="574"/>
      <c r="BI151" s="574"/>
      <c r="BJ151" s="574"/>
      <c r="BK151" s="574"/>
      <c r="BL151" s="574"/>
      <c r="BM151" s="574"/>
      <c r="BN151" s="574"/>
      <c r="BO151" s="574"/>
      <c r="BP151" s="574"/>
      <c r="BQ151" s="574"/>
      <c r="BR151" s="574"/>
      <c r="BS151" s="574"/>
      <c r="BT151" s="574"/>
      <c r="BU151" s="574"/>
      <c r="BV151" s="574"/>
    </row>
    <row r="152" spans="1:74" ht="56.25" customHeight="1">
      <c r="A152" s="574"/>
      <c r="B152" s="284"/>
      <c r="C152" s="739" t="str">
        <f t="shared" si="24"/>
        <v/>
      </c>
      <c r="D152" s="739" t="str">
        <f t="shared" si="25"/>
        <v/>
      </c>
      <c r="E152" s="739" t="str">
        <f t="shared" si="26"/>
        <v/>
      </c>
      <c r="F152" s="739" t="str">
        <f t="shared" si="27"/>
        <v/>
      </c>
      <c r="G152" s="740" t="str">
        <f t="shared" ca="1" si="28"/>
        <v/>
      </c>
      <c r="H152" s="281"/>
      <c r="I152" s="282"/>
      <c r="J152" s="727"/>
      <c r="K152" s="725"/>
      <c r="L152" s="725"/>
      <c r="M152" s="725"/>
      <c r="N152" s="725"/>
      <c r="O152" s="725"/>
      <c r="P152" s="725"/>
      <c r="Q152" s="725"/>
      <c r="R152" s="725"/>
      <c r="S152" s="725"/>
      <c r="T152" s="725"/>
      <c r="U152" s="725"/>
      <c r="V152" s="725"/>
      <c r="W152" s="725"/>
      <c r="X152" s="725"/>
      <c r="Y152" s="721"/>
      <c r="AA152" s="142" t="str">
        <f>IF('USER FORM3'!G160=0,"",IF(ISNUMBER('USER FORM3'!G160), "'"&amp;'USER FORM3'!G160, 'USER FORM3'!G160))</f>
        <v/>
      </c>
      <c r="AB152" s="142" t="str">
        <f>IF('USER FORM3'!H160=0,"",'USER FORM3'!H160)</f>
        <v/>
      </c>
      <c r="AC152" s="142" t="str">
        <f>IF('USER FORM3'!I160=0,"",'USER FORM3'!I160)</f>
        <v/>
      </c>
      <c r="AD152" s="142" t="str">
        <f>IF('USER FORM3'!AK160=0,"",'USER FORM3'!AK160)</f>
        <v/>
      </c>
      <c r="AE152" s="142" t="str">
        <f>IF('USER FORM3'!K160=0,"",'USER FORM3'!K160)</f>
        <v/>
      </c>
      <c r="AF152" s="142" t="str">
        <f>IF('USER FORM3'!L160=0,"",'USER FORM3'!L160)</f>
        <v/>
      </c>
      <c r="AG152" s="142" t="str">
        <f>IF('USER FORM3'!M160=0,"",'USER FORM3'!M160)</f>
        <v/>
      </c>
      <c r="AH152" s="142" t="str">
        <f>IF('USER FORM3'!N160=0,"",'USER FORM3'!N160)</f>
        <v/>
      </c>
      <c r="AI152" s="142" t="str">
        <f>IF('USER FORM3'!O160=0,"",'USER FORM3'!O160)</f>
        <v/>
      </c>
      <c r="AJ152" s="142" t="str">
        <f>IF('USER FORM3'!P160=0,"",'USER FORM3'!P160)</f>
        <v/>
      </c>
      <c r="AK152" s="142" t="str">
        <f>IF('USER FORM3'!Q160=0,"",'USER FORM3'!Q160)</f>
        <v/>
      </c>
      <c r="AL152" s="142" t="str">
        <f>IF('USER FORM3'!C160=0,"",'USER FORM3'!C160)</f>
        <v/>
      </c>
      <c r="AM152" s="142" t="str">
        <f>IF('USER FORM3'!D160=0,"",'USER FORM3'!D160)</f>
        <v/>
      </c>
      <c r="AN152" s="142" t="str">
        <f>IF('USER FORM3'!E160=0,"",'USER FORM3'!E160)</f>
        <v/>
      </c>
      <c r="AO152" s="142" t="str">
        <f>IF('USER FORM3'!F160=0,"",'USER FORM3'!F160)</f>
        <v/>
      </c>
      <c r="AP152" s="227" t="str">
        <f t="shared" si="29"/>
        <v/>
      </c>
      <c r="AQ152" s="227" t="str">
        <f t="array" ref="AQ152">IF(OR(IFERROR(VLOOKUP(AA152,$B$8:$H$227,7,FALSE), "KEEP")="REMOVE",AD152&lt;&gt;"GR (Graded)"), "REMOVE", "KEEP")</f>
        <v>REMOVE</v>
      </c>
      <c r="AR152" s="228" t="str">
        <f t="array" ref="AR152">LOOKUP("zzzzz",CHOOSE({1,2},"",INDEX(AA:AA,SMALL(IF($AA$6:$AA$249&lt;&gt;"",ROW($AA$6:$AA$249)),ROWS($AR$6:AR152)))))</f>
        <v/>
      </c>
      <c r="AS152" s="227" t="str">
        <f t="array" aca="1" ref="AS152" ca="1">IF(SUM('USER FORM5'!$AS$2)&gt;=ROWS($AS$7:AS152), INDEX(COURSE_CODE, MATCH(SMALL(COUNTIF(COURSE_CODE, "&lt;"&amp;COURSE_CODE), ROW(AS152)), COUNTIF(COURSE_CODE, "&lt;"&amp;COURSE_CODE),0)),"")</f>
        <v/>
      </c>
      <c r="AT152" s="227" t="str">
        <f t="array" aca="1" ref="AT152" ca="1">LOOKUP("zzzzz",CHOOSE({1,2},"",INDEX(AS:AS,SMALL(IF($AS$6:$AS$249&lt;&gt;"",ROW($AS$6:$AS$249)),ROWS($AT$6:AT152)))))</f>
        <v/>
      </c>
      <c r="AU152" s="58" t="str">
        <f t="array" aca="1" ref="AU152" ca="1">IFERROR(INDEX($AT$7:$AT$249, MATCH(0, COUNTIF($AU$6:AU151, $AT$7:$AT$249),0)),"")</f>
        <v/>
      </c>
      <c r="AV152" s="227" t="str">
        <f t="array" aca="1" ref="AV152" ca="1">IF(AU152="","",IF(COUNTIF($AA$7:$AA$225,AU152)&gt;1, "REPEATED", ""))</f>
        <v/>
      </c>
      <c r="AW152" s="227" t="str">
        <f t="array" aca="1" ref="AW152" ca="1">IF(AU152="","",IF(IFERROR(SUMPRODUCT(($AA$7:$AA$225=AU152)*($AM$7:$AM$225=$AT$2)),0)&gt;0, "BASIS OF ADMISSIONS", ""))</f>
        <v/>
      </c>
      <c r="AX152" s="227" t="str">
        <f t="array" aca="1" ref="AX152" ca="1">IF(AU152="","", IF(IFERROR(SUMPRODUCT(($AA$226:$AO$249=AU152)*($AM$226:$AM$249=$AX$6)),0)&gt;0,"PRE-REQUISITE",""))</f>
        <v/>
      </c>
      <c r="AY152" s="227" t="str">
        <f t="array" aca="1" ref="AY152" ca="1">IF(AU152="","", IF(IFERROR(SUMPRODUCT(($AA$226:$AO$249=AU152)*($AM$226:$AM$249=$AY$6)),0)&gt;0,"RECOMMENDED",""))</f>
        <v/>
      </c>
      <c r="AZ152" s="142" t="str">
        <f t="shared" ca="1" si="30"/>
        <v/>
      </c>
      <c r="BD152" s="19">
        <v>1</v>
      </c>
      <c r="BE152" s="574"/>
      <c r="BF152" s="574"/>
      <c r="BG152" s="574"/>
      <c r="BH152" s="574"/>
      <c r="BI152" s="574"/>
      <c r="BJ152" s="574"/>
      <c r="BK152" s="574"/>
      <c r="BL152" s="574"/>
      <c r="BM152" s="574"/>
      <c r="BN152" s="574"/>
      <c r="BO152" s="574"/>
      <c r="BP152" s="574"/>
      <c r="BQ152" s="574"/>
      <c r="BR152" s="574"/>
      <c r="BS152" s="574"/>
      <c r="BT152" s="574"/>
      <c r="BU152" s="574"/>
      <c r="BV152" s="574"/>
    </row>
    <row r="153" spans="1:74" ht="56.25" customHeight="1">
      <c r="A153" s="574"/>
      <c r="B153" s="284"/>
      <c r="C153" s="739" t="str">
        <f t="shared" si="24"/>
        <v/>
      </c>
      <c r="D153" s="739" t="str">
        <f t="shared" si="25"/>
        <v/>
      </c>
      <c r="E153" s="739" t="str">
        <f t="shared" si="26"/>
        <v/>
      </c>
      <c r="F153" s="739" t="str">
        <f t="shared" si="27"/>
        <v/>
      </c>
      <c r="G153" s="740" t="str">
        <f t="shared" ca="1" si="28"/>
        <v/>
      </c>
      <c r="H153" s="281"/>
      <c r="I153" s="282"/>
      <c r="J153" s="727"/>
      <c r="K153" s="725"/>
      <c r="L153" s="725"/>
      <c r="M153" s="725"/>
      <c r="N153" s="725"/>
      <c r="O153" s="725"/>
      <c r="P153" s="725"/>
      <c r="Q153" s="725"/>
      <c r="R153" s="725"/>
      <c r="S153" s="725"/>
      <c r="T153" s="725"/>
      <c r="U153" s="725"/>
      <c r="V153" s="725"/>
      <c r="W153" s="725"/>
      <c r="X153" s="725"/>
      <c r="Y153" s="721"/>
      <c r="AA153" s="142" t="str">
        <f>IF('USER FORM3'!G161=0,"",IF(ISNUMBER('USER FORM3'!G161), "'"&amp;'USER FORM3'!G161, 'USER FORM3'!G161))</f>
        <v/>
      </c>
      <c r="AB153" s="142" t="str">
        <f>IF('USER FORM3'!H161=0,"",'USER FORM3'!H161)</f>
        <v/>
      </c>
      <c r="AC153" s="142" t="str">
        <f>IF('USER FORM3'!I161=0,"",'USER FORM3'!I161)</f>
        <v/>
      </c>
      <c r="AD153" s="142" t="str">
        <f>IF('USER FORM3'!AK161=0,"",'USER FORM3'!AK161)</f>
        <v/>
      </c>
      <c r="AE153" s="142" t="str">
        <f>IF('USER FORM3'!K161=0,"",'USER FORM3'!K161)</f>
        <v/>
      </c>
      <c r="AF153" s="142" t="str">
        <f>IF('USER FORM3'!L161=0,"",'USER FORM3'!L161)</f>
        <v/>
      </c>
      <c r="AG153" s="142" t="str">
        <f>IF('USER FORM3'!M161=0,"",'USER FORM3'!M161)</f>
        <v/>
      </c>
      <c r="AH153" s="142" t="str">
        <f>IF('USER FORM3'!N161=0,"",'USER FORM3'!N161)</f>
        <v/>
      </c>
      <c r="AI153" s="142" t="str">
        <f>IF('USER FORM3'!O161=0,"",'USER FORM3'!O161)</f>
        <v/>
      </c>
      <c r="AJ153" s="142" t="str">
        <f>IF('USER FORM3'!P161=0,"",'USER FORM3'!P161)</f>
        <v/>
      </c>
      <c r="AK153" s="142" t="str">
        <f>IF('USER FORM3'!Q161=0,"",'USER FORM3'!Q161)</f>
        <v/>
      </c>
      <c r="AL153" s="142" t="str">
        <f>IF('USER FORM3'!C161=0,"",'USER FORM3'!C161)</f>
        <v/>
      </c>
      <c r="AM153" s="142" t="str">
        <f>IF('USER FORM3'!D161=0,"",'USER FORM3'!D161)</f>
        <v/>
      </c>
      <c r="AN153" s="142" t="str">
        <f>IF('USER FORM3'!E161=0,"",'USER FORM3'!E161)</f>
        <v/>
      </c>
      <c r="AO153" s="142" t="str">
        <f>IF('USER FORM3'!F161=0,"",'USER FORM3'!F161)</f>
        <v/>
      </c>
      <c r="AP153" s="227" t="str">
        <f t="shared" si="29"/>
        <v/>
      </c>
      <c r="AQ153" s="227" t="str">
        <f t="array" ref="AQ153">IF(OR(IFERROR(VLOOKUP(AA153,$B$8:$H$227,7,FALSE), "KEEP")="REMOVE",AD153&lt;&gt;"GR (Graded)"), "REMOVE", "KEEP")</f>
        <v>REMOVE</v>
      </c>
      <c r="AR153" s="228" t="str">
        <f t="array" ref="AR153">LOOKUP("zzzzz",CHOOSE({1,2},"",INDEX(AA:AA,SMALL(IF($AA$6:$AA$249&lt;&gt;"",ROW($AA$6:$AA$249)),ROWS($AR$6:AR153)))))</f>
        <v/>
      </c>
      <c r="AS153" s="227" t="str">
        <f t="array" aca="1" ref="AS153" ca="1">IF(SUM('USER FORM5'!$AS$2)&gt;=ROWS($AS$7:AS153), INDEX(COURSE_CODE, MATCH(SMALL(COUNTIF(COURSE_CODE, "&lt;"&amp;COURSE_CODE), ROW(AS153)), COUNTIF(COURSE_CODE, "&lt;"&amp;COURSE_CODE),0)),"")</f>
        <v/>
      </c>
      <c r="AT153" s="227" t="str">
        <f t="array" aca="1" ref="AT153" ca="1">LOOKUP("zzzzz",CHOOSE({1,2},"",INDEX(AS:AS,SMALL(IF($AS$6:$AS$249&lt;&gt;"",ROW($AS$6:$AS$249)),ROWS($AT$6:AT153)))))</f>
        <v/>
      </c>
      <c r="AU153" s="58" t="str">
        <f t="array" aca="1" ref="AU153" ca="1">IFERROR(INDEX($AT$7:$AT$249, MATCH(0, COUNTIF($AU$6:AU152, $AT$7:$AT$249),0)),"")</f>
        <v/>
      </c>
      <c r="AV153" s="227" t="str">
        <f t="array" aca="1" ref="AV153" ca="1">IF(AU153="","",IF(COUNTIF($AA$7:$AA$225,AU153)&gt;1, "REPEATED", ""))</f>
        <v/>
      </c>
      <c r="AW153" s="227" t="str">
        <f t="array" aca="1" ref="AW153" ca="1">IF(AU153="","",IF(IFERROR(SUMPRODUCT(($AA$7:$AA$225=AU153)*($AM$7:$AM$225=$AT$2)),0)&gt;0, "BASIS OF ADMISSIONS", ""))</f>
        <v/>
      </c>
      <c r="AX153" s="227" t="str">
        <f t="array" aca="1" ref="AX153" ca="1">IF(AU153="","", IF(IFERROR(SUMPRODUCT(($AA$226:$AO$249=AU153)*($AM$226:$AM$249=$AX$6)),0)&gt;0,"PRE-REQUISITE",""))</f>
        <v/>
      </c>
      <c r="AY153" s="227" t="str">
        <f t="array" aca="1" ref="AY153" ca="1">IF(AU153="","", IF(IFERROR(SUMPRODUCT(($AA$226:$AO$249=AU153)*($AM$226:$AM$249=$AY$6)),0)&gt;0,"RECOMMENDED",""))</f>
        <v/>
      </c>
      <c r="AZ153" s="142" t="str">
        <f t="shared" ca="1" si="30"/>
        <v/>
      </c>
      <c r="BD153" s="19">
        <v>1</v>
      </c>
      <c r="BE153" s="574"/>
      <c r="BF153" s="574"/>
      <c r="BG153" s="574"/>
      <c r="BH153" s="574"/>
      <c r="BI153" s="574"/>
      <c r="BJ153" s="574"/>
      <c r="BK153" s="574"/>
      <c r="BL153" s="574"/>
      <c r="BM153" s="574"/>
      <c r="BN153" s="574"/>
      <c r="BO153" s="574"/>
      <c r="BP153" s="574"/>
      <c r="BQ153" s="574"/>
      <c r="BR153" s="574"/>
      <c r="BS153" s="574"/>
      <c r="BT153" s="574"/>
      <c r="BU153" s="574"/>
      <c r="BV153" s="574"/>
    </row>
    <row r="154" spans="1:74" ht="56.25" customHeight="1">
      <c r="A154" s="574"/>
      <c r="B154" s="284"/>
      <c r="C154" s="739" t="str">
        <f t="shared" si="24"/>
        <v/>
      </c>
      <c r="D154" s="739" t="str">
        <f t="shared" si="25"/>
        <v/>
      </c>
      <c r="E154" s="739" t="str">
        <f t="shared" si="26"/>
        <v/>
      </c>
      <c r="F154" s="739" t="str">
        <f t="shared" si="27"/>
        <v/>
      </c>
      <c r="G154" s="740" t="str">
        <f t="shared" ca="1" si="28"/>
        <v/>
      </c>
      <c r="H154" s="281"/>
      <c r="I154" s="282"/>
      <c r="J154" s="727"/>
      <c r="K154" s="725"/>
      <c r="L154" s="725"/>
      <c r="M154" s="725"/>
      <c r="N154" s="725"/>
      <c r="O154" s="725"/>
      <c r="P154" s="725"/>
      <c r="Q154" s="725"/>
      <c r="R154" s="725"/>
      <c r="S154" s="725"/>
      <c r="T154" s="725"/>
      <c r="U154" s="725"/>
      <c r="V154" s="725"/>
      <c r="W154" s="725"/>
      <c r="X154" s="725"/>
      <c r="Y154" s="721"/>
      <c r="AA154" s="142" t="str">
        <f>IF('USER FORM3'!G162=0,"",IF(ISNUMBER('USER FORM3'!G162), "'"&amp;'USER FORM3'!G162, 'USER FORM3'!G162))</f>
        <v/>
      </c>
      <c r="AB154" s="142" t="str">
        <f>IF('USER FORM3'!H162=0,"",'USER FORM3'!H162)</f>
        <v/>
      </c>
      <c r="AC154" s="142" t="str">
        <f>IF('USER FORM3'!I162=0,"",'USER FORM3'!I162)</f>
        <v/>
      </c>
      <c r="AD154" s="142" t="str">
        <f>IF('USER FORM3'!AK162=0,"",'USER FORM3'!AK162)</f>
        <v/>
      </c>
      <c r="AE154" s="142" t="str">
        <f>IF('USER FORM3'!K162=0,"",'USER FORM3'!K162)</f>
        <v/>
      </c>
      <c r="AF154" s="142" t="str">
        <f>IF('USER FORM3'!L162=0,"",'USER FORM3'!L162)</f>
        <v/>
      </c>
      <c r="AG154" s="142" t="str">
        <f>IF('USER FORM3'!M162=0,"",'USER FORM3'!M162)</f>
        <v/>
      </c>
      <c r="AH154" s="142" t="str">
        <f>IF('USER FORM3'!N162=0,"",'USER FORM3'!N162)</f>
        <v/>
      </c>
      <c r="AI154" s="142" t="str">
        <f>IF('USER FORM3'!O162=0,"",'USER FORM3'!O162)</f>
        <v/>
      </c>
      <c r="AJ154" s="142" t="str">
        <f>IF('USER FORM3'!P162=0,"",'USER FORM3'!P162)</f>
        <v/>
      </c>
      <c r="AK154" s="142" t="str">
        <f>IF('USER FORM3'!Q162=0,"",'USER FORM3'!Q162)</f>
        <v/>
      </c>
      <c r="AL154" s="142" t="str">
        <f>IF('USER FORM3'!C162=0,"",'USER FORM3'!C162)</f>
        <v/>
      </c>
      <c r="AM154" s="142" t="str">
        <f>IF('USER FORM3'!D162=0,"",'USER FORM3'!D162)</f>
        <v/>
      </c>
      <c r="AN154" s="142" t="str">
        <f>IF('USER FORM3'!E162=0,"",'USER FORM3'!E162)</f>
        <v/>
      </c>
      <c r="AO154" s="142" t="str">
        <f>IF('USER FORM3'!F162=0,"",'USER FORM3'!F162)</f>
        <v/>
      </c>
      <c r="AP154" s="227" t="str">
        <f t="shared" si="29"/>
        <v/>
      </c>
      <c r="AQ154" s="227" t="str">
        <f t="array" ref="AQ154">IF(OR(IFERROR(VLOOKUP(AA154,$B$8:$H$227,7,FALSE), "KEEP")="REMOVE",AD154&lt;&gt;"GR (Graded)"), "REMOVE", "KEEP")</f>
        <v>REMOVE</v>
      </c>
      <c r="AR154" s="228" t="str">
        <f t="array" ref="AR154">LOOKUP("zzzzz",CHOOSE({1,2},"",INDEX(AA:AA,SMALL(IF($AA$6:$AA$249&lt;&gt;"",ROW($AA$6:$AA$249)),ROWS($AR$6:AR154)))))</f>
        <v/>
      </c>
      <c r="AS154" s="227" t="str">
        <f t="array" aca="1" ref="AS154" ca="1">IF(SUM('USER FORM5'!$AS$2)&gt;=ROWS($AS$7:AS154), INDEX(COURSE_CODE, MATCH(SMALL(COUNTIF(COURSE_CODE, "&lt;"&amp;COURSE_CODE), ROW(AS154)), COUNTIF(COURSE_CODE, "&lt;"&amp;COURSE_CODE),0)),"")</f>
        <v/>
      </c>
      <c r="AT154" s="227" t="str">
        <f t="array" aca="1" ref="AT154" ca="1">LOOKUP("zzzzz",CHOOSE({1,2},"",INDEX(AS:AS,SMALL(IF($AS$6:$AS$249&lt;&gt;"",ROW($AS$6:$AS$249)),ROWS($AT$6:AT154)))))</f>
        <v/>
      </c>
      <c r="AU154" s="58" t="str">
        <f t="array" aca="1" ref="AU154" ca="1">IFERROR(INDEX($AT$7:$AT$249, MATCH(0, COUNTIF($AU$6:AU153, $AT$7:$AT$249),0)),"")</f>
        <v/>
      </c>
      <c r="AV154" s="227" t="str">
        <f t="array" aca="1" ref="AV154" ca="1">IF(AU154="","",IF(COUNTIF($AA$7:$AA$225,AU154)&gt;1, "REPEATED", ""))</f>
        <v/>
      </c>
      <c r="AW154" s="227" t="str">
        <f t="array" aca="1" ref="AW154" ca="1">IF(AU154="","",IF(IFERROR(SUMPRODUCT(($AA$7:$AA$225=AU154)*($AM$7:$AM$225=$AT$2)),0)&gt;0, "BASIS OF ADMISSIONS", ""))</f>
        <v/>
      </c>
      <c r="AX154" s="227" t="str">
        <f t="array" aca="1" ref="AX154" ca="1">IF(AU154="","", IF(IFERROR(SUMPRODUCT(($AA$226:$AO$249=AU154)*($AM$226:$AM$249=$AX$6)),0)&gt;0,"PRE-REQUISITE",""))</f>
        <v/>
      </c>
      <c r="AY154" s="227" t="str">
        <f t="array" aca="1" ref="AY154" ca="1">IF(AU154="","", IF(IFERROR(SUMPRODUCT(($AA$226:$AO$249=AU154)*($AM$226:$AM$249=$AY$6)),0)&gt;0,"RECOMMENDED",""))</f>
        <v/>
      </c>
      <c r="AZ154" s="142" t="str">
        <f t="shared" ca="1" si="30"/>
        <v/>
      </c>
      <c r="BD154" s="19">
        <v>1</v>
      </c>
      <c r="BE154" s="574"/>
      <c r="BF154" s="574"/>
      <c r="BG154" s="574"/>
      <c r="BH154" s="574"/>
      <c r="BI154" s="574"/>
      <c r="BJ154" s="574"/>
      <c r="BK154" s="574"/>
      <c r="BL154" s="574"/>
      <c r="BM154" s="574"/>
      <c r="BN154" s="574"/>
      <c r="BO154" s="574"/>
      <c r="BP154" s="574"/>
      <c r="BQ154" s="574"/>
      <c r="BR154" s="574"/>
      <c r="BS154" s="574"/>
      <c r="BT154" s="574"/>
      <c r="BU154" s="574"/>
      <c r="BV154" s="574"/>
    </row>
    <row r="155" spans="1:74" ht="56.25" customHeight="1">
      <c r="A155" s="574"/>
      <c r="B155" s="284"/>
      <c r="C155" s="739" t="str">
        <f t="shared" si="24"/>
        <v/>
      </c>
      <c r="D155" s="739" t="str">
        <f t="shared" si="25"/>
        <v/>
      </c>
      <c r="E155" s="739" t="str">
        <f t="shared" si="26"/>
        <v/>
      </c>
      <c r="F155" s="739" t="str">
        <f t="shared" si="27"/>
        <v/>
      </c>
      <c r="G155" s="740" t="str">
        <f t="shared" ca="1" si="28"/>
        <v/>
      </c>
      <c r="H155" s="281"/>
      <c r="I155" s="282"/>
      <c r="J155" s="727"/>
      <c r="K155" s="725"/>
      <c r="L155" s="725"/>
      <c r="M155" s="725"/>
      <c r="N155" s="725"/>
      <c r="O155" s="725"/>
      <c r="P155" s="725"/>
      <c r="Q155" s="725"/>
      <c r="R155" s="725"/>
      <c r="S155" s="725"/>
      <c r="T155" s="725"/>
      <c r="U155" s="725"/>
      <c r="V155" s="725"/>
      <c r="W155" s="725"/>
      <c r="X155" s="725"/>
      <c r="Y155" s="721"/>
      <c r="AA155" s="142" t="str">
        <f>IF('USER FORM3'!G163=0,"",IF(ISNUMBER('USER FORM3'!G163), "'"&amp;'USER FORM3'!G163, 'USER FORM3'!G163))</f>
        <v/>
      </c>
      <c r="AB155" s="142" t="str">
        <f>IF('USER FORM3'!H163=0,"",'USER FORM3'!H163)</f>
        <v/>
      </c>
      <c r="AC155" s="142" t="str">
        <f>IF('USER FORM3'!I163=0,"",'USER FORM3'!I163)</f>
        <v/>
      </c>
      <c r="AD155" s="142" t="str">
        <f>IF('USER FORM3'!AK163=0,"",'USER FORM3'!AK163)</f>
        <v/>
      </c>
      <c r="AE155" s="142" t="str">
        <f>IF('USER FORM3'!K163=0,"",'USER FORM3'!K163)</f>
        <v/>
      </c>
      <c r="AF155" s="142" t="str">
        <f>IF('USER FORM3'!L163=0,"",'USER FORM3'!L163)</f>
        <v/>
      </c>
      <c r="AG155" s="142" t="str">
        <f>IF('USER FORM3'!M163=0,"",'USER FORM3'!M163)</f>
        <v/>
      </c>
      <c r="AH155" s="142" t="str">
        <f>IF('USER FORM3'!N163=0,"",'USER FORM3'!N163)</f>
        <v/>
      </c>
      <c r="AI155" s="142" t="str">
        <f>IF('USER FORM3'!O163=0,"",'USER FORM3'!O163)</f>
        <v/>
      </c>
      <c r="AJ155" s="142" t="str">
        <f>IF('USER FORM3'!P163=0,"",'USER FORM3'!P163)</f>
        <v/>
      </c>
      <c r="AK155" s="142" t="str">
        <f>IF('USER FORM3'!Q163=0,"",'USER FORM3'!Q163)</f>
        <v/>
      </c>
      <c r="AL155" s="142" t="str">
        <f>IF('USER FORM3'!C163=0,"",'USER FORM3'!C163)</f>
        <v/>
      </c>
      <c r="AM155" s="142" t="str">
        <f>IF('USER FORM3'!D163=0,"",'USER FORM3'!D163)</f>
        <v/>
      </c>
      <c r="AN155" s="142" t="str">
        <f>IF('USER FORM3'!E163=0,"",'USER FORM3'!E163)</f>
        <v/>
      </c>
      <c r="AO155" s="142" t="str">
        <f>IF('USER FORM3'!F163=0,"",'USER FORM3'!F163)</f>
        <v/>
      </c>
      <c r="AP155" s="227" t="str">
        <f t="shared" si="29"/>
        <v/>
      </c>
      <c r="AQ155" s="227" t="str">
        <f t="array" ref="AQ155">IF(OR(IFERROR(VLOOKUP(AA155,$B$8:$H$227,7,FALSE), "KEEP")="REMOVE",AD155&lt;&gt;"GR (Graded)"), "REMOVE", "KEEP")</f>
        <v>REMOVE</v>
      </c>
      <c r="AR155" s="228" t="str">
        <f t="array" ref="AR155">LOOKUP("zzzzz",CHOOSE({1,2},"",INDEX(AA:AA,SMALL(IF($AA$6:$AA$249&lt;&gt;"",ROW($AA$6:$AA$249)),ROWS($AR$6:AR155)))))</f>
        <v/>
      </c>
      <c r="AS155" s="227" t="str">
        <f t="array" aca="1" ref="AS155" ca="1">IF(SUM('USER FORM5'!$AS$2)&gt;=ROWS($AS$7:AS155), INDEX(COURSE_CODE, MATCH(SMALL(COUNTIF(COURSE_CODE, "&lt;"&amp;COURSE_CODE), ROW(AS155)), COUNTIF(COURSE_CODE, "&lt;"&amp;COURSE_CODE),0)),"")</f>
        <v/>
      </c>
      <c r="AT155" s="227" t="str">
        <f t="array" aca="1" ref="AT155" ca="1">LOOKUP("zzzzz",CHOOSE({1,2},"",INDEX(AS:AS,SMALL(IF($AS$6:$AS$249&lt;&gt;"",ROW($AS$6:$AS$249)),ROWS($AT$6:AT155)))))</f>
        <v/>
      </c>
      <c r="AU155" s="58" t="str">
        <f t="array" aca="1" ref="AU155" ca="1">IFERROR(INDEX($AT$7:$AT$249, MATCH(0, COUNTIF($AU$6:AU154, $AT$7:$AT$249),0)),"")</f>
        <v/>
      </c>
      <c r="AV155" s="227" t="str">
        <f t="array" aca="1" ref="AV155" ca="1">IF(AU155="","",IF(COUNTIF($AA$7:$AA$225,AU155)&gt;1, "REPEATED", ""))</f>
        <v/>
      </c>
      <c r="AW155" s="227" t="str">
        <f t="array" aca="1" ref="AW155" ca="1">IF(AU155="","",IF(IFERROR(SUMPRODUCT(($AA$7:$AA$225=AU155)*($AM$7:$AM$225=$AT$2)),0)&gt;0, "BASIS OF ADMISSIONS", ""))</f>
        <v/>
      </c>
      <c r="AX155" s="227" t="str">
        <f t="array" aca="1" ref="AX155" ca="1">IF(AU155="","", IF(IFERROR(SUMPRODUCT(($AA$226:$AO$249=AU155)*($AM$226:$AM$249=$AX$6)),0)&gt;0,"PRE-REQUISITE",""))</f>
        <v/>
      </c>
      <c r="AY155" s="227" t="str">
        <f t="array" aca="1" ref="AY155" ca="1">IF(AU155="","", IF(IFERROR(SUMPRODUCT(($AA$226:$AO$249=AU155)*($AM$226:$AM$249=$AY$6)),0)&gt;0,"RECOMMENDED",""))</f>
        <v/>
      </c>
      <c r="AZ155" s="142" t="str">
        <f t="shared" ca="1" si="30"/>
        <v/>
      </c>
      <c r="BD155" s="19">
        <v>1</v>
      </c>
      <c r="BE155" s="574"/>
      <c r="BF155" s="574"/>
      <c r="BG155" s="574"/>
      <c r="BH155" s="574"/>
      <c r="BI155" s="574"/>
      <c r="BJ155" s="574"/>
      <c r="BK155" s="574"/>
      <c r="BL155" s="574"/>
      <c r="BM155" s="574"/>
      <c r="BN155" s="574"/>
      <c r="BO155" s="574"/>
      <c r="BP155" s="574"/>
      <c r="BQ155" s="574"/>
      <c r="BR155" s="574"/>
      <c r="BS155" s="574"/>
      <c r="BT155" s="574"/>
      <c r="BU155" s="574"/>
      <c r="BV155" s="574"/>
    </row>
    <row r="156" spans="1:74" ht="56.25" customHeight="1">
      <c r="A156" s="574"/>
      <c r="B156" s="284"/>
      <c r="C156" s="739" t="str">
        <f t="shared" si="24"/>
        <v/>
      </c>
      <c r="D156" s="739" t="str">
        <f t="shared" si="25"/>
        <v/>
      </c>
      <c r="E156" s="739" t="str">
        <f t="shared" si="26"/>
        <v/>
      </c>
      <c r="F156" s="739" t="str">
        <f t="shared" si="27"/>
        <v/>
      </c>
      <c r="G156" s="740" t="str">
        <f t="shared" ca="1" si="28"/>
        <v/>
      </c>
      <c r="H156" s="281"/>
      <c r="I156" s="282"/>
      <c r="J156" s="727"/>
      <c r="K156" s="725"/>
      <c r="L156" s="725"/>
      <c r="M156" s="725"/>
      <c r="N156" s="725"/>
      <c r="O156" s="725"/>
      <c r="P156" s="725"/>
      <c r="Q156" s="725"/>
      <c r="R156" s="725"/>
      <c r="S156" s="725"/>
      <c r="T156" s="725"/>
      <c r="U156" s="725"/>
      <c r="V156" s="725"/>
      <c r="W156" s="725"/>
      <c r="X156" s="725"/>
      <c r="Y156" s="721"/>
      <c r="AA156" s="142" t="str">
        <f>IF('USER FORM3'!G164=0,"",IF(ISNUMBER('USER FORM3'!G164), "'"&amp;'USER FORM3'!G164, 'USER FORM3'!G164))</f>
        <v/>
      </c>
      <c r="AB156" s="142" t="str">
        <f>IF('USER FORM3'!H164=0,"",'USER FORM3'!H164)</f>
        <v/>
      </c>
      <c r="AC156" s="142" t="str">
        <f>IF('USER FORM3'!I164=0,"",'USER FORM3'!I164)</f>
        <v/>
      </c>
      <c r="AD156" s="142" t="str">
        <f>IF('USER FORM3'!AK164=0,"",'USER FORM3'!AK164)</f>
        <v/>
      </c>
      <c r="AE156" s="142" t="str">
        <f>IF('USER FORM3'!K164=0,"",'USER FORM3'!K164)</f>
        <v/>
      </c>
      <c r="AF156" s="142" t="str">
        <f>IF('USER FORM3'!L164=0,"",'USER FORM3'!L164)</f>
        <v/>
      </c>
      <c r="AG156" s="142" t="str">
        <f>IF('USER FORM3'!M164=0,"",'USER FORM3'!M164)</f>
        <v/>
      </c>
      <c r="AH156" s="142" t="str">
        <f>IF('USER FORM3'!N164=0,"",'USER FORM3'!N164)</f>
        <v/>
      </c>
      <c r="AI156" s="142" t="str">
        <f>IF('USER FORM3'!O164=0,"",'USER FORM3'!O164)</f>
        <v/>
      </c>
      <c r="AJ156" s="142" t="str">
        <f>IF('USER FORM3'!P164=0,"",'USER FORM3'!P164)</f>
        <v/>
      </c>
      <c r="AK156" s="142" t="str">
        <f>IF('USER FORM3'!Q164=0,"",'USER FORM3'!Q164)</f>
        <v/>
      </c>
      <c r="AL156" s="142" t="str">
        <f>IF('USER FORM3'!C164=0,"",'USER FORM3'!C164)</f>
        <v/>
      </c>
      <c r="AM156" s="142" t="str">
        <f>IF('USER FORM3'!D164=0,"",'USER FORM3'!D164)</f>
        <v/>
      </c>
      <c r="AN156" s="142" t="str">
        <f>IF('USER FORM3'!E164=0,"",'USER FORM3'!E164)</f>
        <v/>
      </c>
      <c r="AO156" s="142" t="str">
        <f>IF('USER FORM3'!F164=0,"",'USER FORM3'!F164)</f>
        <v/>
      </c>
      <c r="AP156" s="227" t="str">
        <f t="shared" si="29"/>
        <v/>
      </c>
      <c r="AQ156" s="227" t="str">
        <f t="array" ref="AQ156">IF(OR(IFERROR(VLOOKUP(AA156,$B$8:$H$227,7,FALSE), "KEEP")="REMOVE",AD156&lt;&gt;"GR (Graded)"), "REMOVE", "KEEP")</f>
        <v>REMOVE</v>
      </c>
      <c r="AR156" s="228" t="str">
        <f t="array" ref="AR156">LOOKUP("zzzzz",CHOOSE({1,2},"",INDEX(AA:AA,SMALL(IF($AA$6:$AA$249&lt;&gt;"",ROW($AA$6:$AA$249)),ROWS($AR$6:AR156)))))</f>
        <v/>
      </c>
      <c r="AS156" s="227" t="str">
        <f t="array" aca="1" ref="AS156" ca="1">IF(SUM('USER FORM5'!$AS$2)&gt;=ROWS($AS$7:AS156), INDEX(COURSE_CODE, MATCH(SMALL(COUNTIF(COURSE_CODE, "&lt;"&amp;COURSE_CODE), ROW(AS156)), COUNTIF(COURSE_CODE, "&lt;"&amp;COURSE_CODE),0)),"")</f>
        <v/>
      </c>
      <c r="AT156" s="227" t="str">
        <f t="array" aca="1" ref="AT156" ca="1">LOOKUP("zzzzz",CHOOSE({1,2},"",INDEX(AS:AS,SMALL(IF($AS$6:$AS$249&lt;&gt;"",ROW($AS$6:$AS$249)),ROWS($AT$6:AT156)))))</f>
        <v/>
      </c>
      <c r="AU156" s="58" t="str">
        <f t="array" aca="1" ref="AU156" ca="1">IFERROR(INDEX($AT$7:$AT$249, MATCH(0, COUNTIF($AU$6:AU155, $AT$7:$AT$249),0)),"")</f>
        <v/>
      </c>
      <c r="AV156" s="227" t="str">
        <f t="array" aca="1" ref="AV156" ca="1">IF(AU156="","",IF(COUNTIF($AA$7:$AA$225,AU156)&gt;1, "REPEATED", ""))</f>
        <v/>
      </c>
      <c r="AW156" s="227" t="str">
        <f t="array" aca="1" ref="AW156" ca="1">IF(AU156="","",IF(IFERROR(SUMPRODUCT(($AA$7:$AA$225=AU156)*($AM$7:$AM$225=$AT$2)),0)&gt;0, "BASIS OF ADMISSIONS", ""))</f>
        <v/>
      </c>
      <c r="AX156" s="227" t="str">
        <f t="array" aca="1" ref="AX156" ca="1">IF(AU156="","", IF(IFERROR(SUMPRODUCT(($AA$226:$AO$249=AU156)*($AM$226:$AM$249=$AX$6)),0)&gt;0,"PRE-REQUISITE",""))</f>
        <v/>
      </c>
      <c r="AY156" s="227" t="str">
        <f t="array" aca="1" ref="AY156" ca="1">IF(AU156="","", IF(IFERROR(SUMPRODUCT(($AA$226:$AO$249=AU156)*($AM$226:$AM$249=$AY$6)),0)&gt;0,"RECOMMENDED",""))</f>
        <v/>
      </c>
      <c r="AZ156" s="142" t="str">
        <f t="shared" ca="1" si="30"/>
        <v/>
      </c>
      <c r="BD156" s="19">
        <v>1</v>
      </c>
      <c r="BE156" s="574"/>
      <c r="BF156" s="574"/>
      <c r="BG156" s="574"/>
      <c r="BH156" s="574"/>
      <c r="BI156" s="574"/>
      <c r="BJ156" s="574"/>
      <c r="BK156" s="574"/>
      <c r="BL156" s="574"/>
      <c r="BM156" s="574"/>
      <c r="BN156" s="574"/>
      <c r="BO156" s="574"/>
      <c r="BP156" s="574"/>
      <c r="BQ156" s="574"/>
      <c r="BR156" s="574"/>
      <c r="BS156" s="574"/>
      <c r="BT156" s="574"/>
      <c r="BU156" s="574"/>
      <c r="BV156" s="574"/>
    </row>
    <row r="157" spans="1:74" ht="56.25" customHeight="1">
      <c r="A157" s="574"/>
      <c r="B157" s="284"/>
      <c r="C157" s="739" t="str">
        <f t="shared" si="24"/>
        <v/>
      </c>
      <c r="D157" s="739" t="str">
        <f t="shared" si="25"/>
        <v/>
      </c>
      <c r="E157" s="739" t="str">
        <f t="shared" si="26"/>
        <v/>
      </c>
      <c r="F157" s="739" t="str">
        <f t="shared" si="27"/>
        <v/>
      </c>
      <c r="G157" s="740" t="str">
        <f t="shared" ca="1" si="28"/>
        <v/>
      </c>
      <c r="H157" s="281"/>
      <c r="I157" s="282"/>
      <c r="J157" s="727"/>
      <c r="K157" s="725"/>
      <c r="L157" s="725"/>
      <c r="M157" s="725"/>
      <c r="N157" s="725"/>
      <c r="O157" s="725"/>
      <c r="P157" s="725"/>
      <c r="Q157" s="725"/>
      <c r="R157" s="725"/>
      <c r="S157" s="725"/>
      <c r="T157" s="725"/>
      <c r="U157" s="725"/>
      <c r="V157" s="725"/>
      <c r="W157" s="725"/>
      <c r="X157" s="725"/>
      <c r="Y157" s="721"/>
      <c r="AA157" s="142" t="str">
        <f>IF('USER FORM3'!G165=0,"",IF(ISNUMBER('USER FORM3'!G165), "'"&amp;'USER FORM3'!G165, 'USER FORM3'!G165))</f>
        <v/>
      </c>
      <c r="AB157" s="142" t="str">
        <f>IF('USER FORM3'!H165=0,"",'USER FORM3'!H165)</f>
        <v/>
      </c>
      <c r="AC157" s="142" t="str">
        <f>IF('USER FORM3'!I165=0,"",'USER FORM3'!I165)</f>
        <v/>
      </c>
      <c r="AD157" s="142" t="str">
        <f>IF('USER FORM3'!AK165=0,"",'USER FORM3'!AK165)</f>
        <v/>
      </c>
      <c r="AE157" s="142" t="str">
        <f>IF('USER FORM3'!K165=0,"",'USER FORM3'!K165)</f>
        <v/>
      </c>
      <c r="AF157" s="142" t="str">
        <f>IF('USER FORM3'!L165=0,"",'USER FORM3'!L165)</f>
        <v/>
      </c>
      <c r="AG157" s="142" t="str">
        <f>IF('USER FORM3'!M165=0,"",'USER FORM3'!M165)</f>
        <v/>
      </c>
      <c r="AH157" s="142" t="str">
        <f>IF('USER FORM3'!N165=0,"",'USER FORM3'!N165)</f>
        <v/>
      </c>
      <c r="AI157" s="142" t="str">
        <f>IF('USER FORM3'!O165=0,"",'USER FORM3'!O165)</f>
        <v/>
      </c>
      <c r="AJ157" s="142" t="str">
        <f>IF('USER FORM3'!P165=0,"",'USER FORM3'!P165)</f>
        <v/>
      </c>
      <c r="AK157" s="142" t="str">
        <f>IF('USER FORM3'!Q165=0,"",'USER FORM3'!Q165)</f>
        <v/>
      </c>
      <c r="AL157" s="142" t="str">
        <f>IF('USER FORM3'!C165=0,"",'USER FORM3'!C165)</f>
        <v/>
      </c>
      <c r="AM157" s="142" t="str">
        <f>IF('USER FORM3'!D165=0,"",'USER FORM3'!D165)</f>
        <v/>
      </c>
      <c r="AN157" s="142" t="str">
        <f>IF('USER FORM3'!E165=0,"",'USER FORM3'!E165)</f>
        <v/>
      </c>
      <c r="AO157" s="142" t="str">
        <f>IF('USER FORM3'!F165=0,"",'USER FORM3'!F165)</f>
        <v/>
      </c>
      <c r="AP157" s="227" t="str">
        <f t="shared" si="29"/>
        <v/>
      </c>
      <c r="AQ157" s="227" t="str">
        <f t="array" ref="AQ157">IF(OR(IFERROR(VLOOKUP(AA157,$B$8:$H$227,7,FALSE), "KEEP")="REMOVE",AD157&lt;&gt;"GR (Graded)"), "REMOVE", "KEEP")</f>
        <v>REMOVE</v>
      </c>
      <c r="AR157" s="228" t="str">
        <f t="array" ref="AR157">LOOKUP("zzzzz",CHOOSE({1,2},"",INDEX(AA:AA,SMALL(IF($AA$6:$AA$249&lt;&gt;"",ROW($AA$6:$AA$249)),ROWS($AR$6:AR157)))))</f>
        <v/>
      </c>
      <c r="AS157" s="227" t="str">
        <f t="array" aca="1" ref="AS157" ca="1">IF(SUM('USER FORM5'!$AS$2)&gt;=ROWS($AS$7:AS157), INDEX(COURSE_CODE, MATCH(SMALL(COUNTIF(COURSE_CODE, "&lt;"&amp;COURSE_CODE), ROW(AS157)), COUNTIF(COURSE_CODE, "&lt;"&amp;COURSE_CODE),0)),"")</f>
        <v/>
      </c>
      <c r="AT157" s="227" t="str">
        <f t="array" aca="1" ref="AT157" ca="1">LOOKUP("zzzzz",CHOOSE({1,2},"",INDEX(AS:AS,SMALL(IF($AS$6:$AS$249&lt;&gt;"",ROW($AS$6:$AS$249)),ROWS($AT$6:AT157)))))</f>
        <v/>
      </c>
      <c r="AU157" s="58" t="str">
        <f t="array" aca="1" ref="AU157" ca="1">IFERROR(INDEX($AT$7:$AT$249, MATCH(0, COUNTIF($AU$6:AU156, $AT$7:$AT$249),0)),"")</f>
        <v/>
      </c>
      <c r="AV157" s="227" t="str">
        <f t="array" aca="1" ref="AV157" ca="1">IF(AU157="","",IF(COUNTIF($AA$7:$AA$225,AU157)&gt;1, "REPEATED", ""))</f>
        <v/>
      </c>
      <c r="AW157" s="227" t="str">
        <f t="array" aca="1" ref="AW157" ca="1">IF(AU157="","",IF(IFERROR(SUMPRODUCT(($AA$7:$AA$225=AU157)*($AM$7:$AM$225=$AT$2)),0)&gt;0, "BASIS OF ADMISSIONS", ""))</f>
        <v/>
      </c>
      <c r="AX157" s="227" t="str">
        <f t="array" aca="1" ref="AX157" ca="1">IF(AU157="","", IF(IFERROR(SUMPRODUCT(($AA$226:$AO$249=AU157)*($AM$226:$AM$249=$AX$6)),0)&gt;0,"PRE-REQUISITE",""))</f>
        <v/>
      </c>
      <c r="AY157" s="227" t="str">
        <f t="array" aca="1" ref="AY157" ca="1">IF(AU157="","", IF(IFERROR(SUMPRODUCT(($AA$226:$AO$249=AU157)*($AM$226:$AM$249=$AY$6)),0)&gt;0,"RECOMMENDED",""))</f>
        <v/>
      </c>
      <c r="AZ157" s="142" t="str">
        <f t="shared" ca="1" si="30"/>
        <v/>
      </c>
      <c r="BD157" s="19">
        <v>1</v>
      </c>
      <c r="BE157" s="574"/>
      <c r="BF157" s="574"/>
      <c r="BG157" s="574"/>
      <c r="BH157" s="574"/>
      <c r="BI157" s="574"/>
      <c r="BJ157" s="574"/>
      <c r="BK157" s="574"/>
      <c r="BL157" s="574"/>
      <c r="BM157" s="574"/>
      <c r="BN157" s="574"/>
      <c r="BO157" s="574"/>
      <c r="BP157" s="574"/>
      <c r="BQ157" s="574"/>
      <c r="BR157" s="574"/>
      <c r="BS157" s="574"/>
      <c r="BT157" s="574"/>
      <c r="BU157" s="574"/>
      <c r="BV157" s="574"/>
    </row>
    <row r="158" spans="1:74" ht="56.25" customHeight="1">
      <c r="A158" s="574"/>
      <c r="B158" s="284"/>
      <c r="C158" s="739" t="str">
        <f t="shared" si="24"/>
        <v/>
      </c>
      <c r="D158" s="739" t="str">
        <f t="shared" si="25"/>
        <v/>
      </c>
      <c r="E158" s="739" t="str">
        <f t="shared" si="26"/>
        <v/>
      </c>
      <c r="F158" s="739" t="str">
        <f t="shared" si="27"/>
        <v/>
      </c>
      <c r="G158" s="740" t="str">
        <f t="shared" ca="1" si="28"/>
        <v/>
      </c>
      <c r="H158" s="281"/>
      <c r="I158" s="282"/>
      <c r="J158" s="727"/>
      <c r="K158" s="725"/>
      <c r="L158" s="725"/>
      <c r="M158" s="725"/>
      <c r="N158" s="725"/>
      <c r="O158" s="725"/>
      <c r="P158" s="725"/>
      <c r="Q158" s="725"/>
      <c r="R158" s="725"/>
      <c r="S158" s="725"/>
      <c r="T158" s="725"/>
      <c r="U158" s="725"/>
      <c r="V158" s="725"/>
      <c r="W158" s="725"/>
      <c r="X158" s="725"/>
      <c r="Y158" s="721"/>
      <c r="AA158" s="142" t="str">
        <f>IF('USER FORM3'!G166=0,"",IF(ISNUMBER('USER FORM3'!G166), "'"&amp;'USER FORM3'!G166, 'USER FORM3'!G166))</f>
        <v/>
      </c>
      <c r="AB158" s="142" t="str">
        <f>IF('USER FORM3'!H166=0,"",'USER FORM3'!H166)</f>
        <v/>
      </c>
      <c r="AC158" s="142" t="str">
        <f>IF('USER FORM3'!I166=0,"",'USER FORM3'!I166)</f>
        <v/>
      </c>
      <c r="AD158" s="142" t="str">
        <f>IF('USER FORM3'!AK166=0,"",'USER FORM3'!AK166)</f>
        <v/>
      </c>
      <c r="AE158" s="142" t="str">
        <f>IF('USER FORM3'!K166=0,"",'USER FORM3'!K166)</f>
        <v/>
      </c>
      <c r="AF158" s="142" t="str">
        <f>IF('USER FORM3'!L166=0,"",'USER FORM3'!L166)</f>
        <v/>
      </c>
      <c r="AG158" s="142" t="str">
        <f>IF('USER FORM3'!M166=0,"",'USER FORM3'!M166)</f>
        <v/>
      </c>
      <c r="AH158" s="142" t="str">
        <f>IF('USER FORM3'!N166=0,"",'USER FORM3'!N166)</f>
        <v/>
      </c>
      <c r="AI158" s="142" t="str">
        <f>IF('USER FORM3'!O166=0,"",'USER FORM3'!O166)</f>
        <v/>
      </c>
      <c r="AJ158" s="142" t="str">
        <f>IF('USER FORM3'!P166=0,"",'USER FORM3'!P166)</f>
        <v/>
      </c>
      <c r="AK158" s="142" t="str">
        <f>IF('USER FORM3'!Q166=0,"",'USER FORM3'!Q166)</f>
        <v/>
      </c>
      <c r="AL158" s="142" t="str">
        <f>IF('USER FORM3'!C166=0,"",'USER FORM3'!C166)</f>
        <v/>
      </c>
      <c r="AM158" s="142" t="str">
        <f>IF('USER FORM3'!D166=0,"",'USER FORM3'!D166)</f>
        <v/>
      </c>
      <c r="AN158" s="142" t="str">
        <f>IF('USER FORM3'!E166=0,"",'USER FORM3'!E166)</f>
        <v/>
      </c>
      <c r="AO158" s="142" t="str">
        <f>IF('USER FORM3'!F166=0,"",'USER FORM3'!F166)</f>
        <v/>
      </c>
      <c r="AP158" s="227" t="str">
        <f t="shared" si="29"/>
        <v/>
      </c>
      <c r="AQ158" s="227" t="str">
        <f t="array" ref="AQ158">IF(OR(IFERROR(VLOOKUP(AA158,$B$8:$H$227,7,FALSE), "KEEP")="REMOVE",AD158&lt;&gt;"GR (Graded)"), "REMOVE", "KEEP")</f>
        <v>REMOVE</v>
      </c>
      <c r="AR158" s="228" t="str">
        <f t="array" ref="AR158">LOOKUP("zzzzz",CHOOSE({1,2},"",INDEX(AA:AA,SMALL(IF($AA$6:$AA$249&lt;&gt;"",ROW($AA$6:$AA$249)),ROWS($AR$6:AR158)))))</f>
        <v/>
      </c>
      <c r="AS158" s="227" t="str">
        <f t="array" aca="1" ref="AS158" ca="1">IF(SUM('USER FORM5'!$AS$2)&gt;=ROWS($AS$7:AS158), INDEX(COURSE_CODE, MATCH(SMALL(COUNTIF(COURSE_CODE, "&lt;"&amp;COURSE_CODE), ROW(AS158)), COUNTIF(COURSE_CODE, "&lt;"&amp;COURSE_CODE),0)),"")</f>
        <v/>
      </c>
      <c r="AT158" s="227" t="str">
        <f t="array" aca="1" ref="AT158" ca="1">LOOKUP("zzzzz",CHOOSE({1,2},"",INDEX(AS:AS,SMALL(IF($AS$6:$AS$249&lt;&gt;"",ROW($AS$6:$AS$249)),ROWS($AT$6:AT158)))))</f>
        <v/>
      </c>
      <c r="AU158" s="58" t="str">
        <f t="array" aca="1" ref="AU158" ca="1">IFERROR(INDEX($AT$7:$AT$249, MATCH(0, COUNTIF($AU$6:AU157, $AT$7:$AT$249),0)),"")</f>
        <v/>
      </c>
      <c r="AV158" s="227" t="str">
        <f t="array" aca="1" ref="AV158" ca="1">IF(AU158="","",IF(COUNTIF($AA$7:$AA$225,AU158)&gt;1, "REPEATED", ""))</f>
        <v/>
      </c>
      <c r="AW158" s="227" t="str">
        <f t="array" aca="1" ref="AW158" ca="1">IF(AU158="","",IF(IFERROR(SUMPRODUCT(($AA$7:$AA$225=AU158)*($AM$7:$AM$225=$AT$2)),0)&gt;0, "BASIS OF ADMISSIONS", ""))</f>
        <v/>
      </c>
      <c r="AX158" s="227" t="str">
        <f t="array" aca="1" ref="AX158" ca="1">IF(AU158="","", IF(IFERROR(SUMPRODUCT(($AA$226:$AO$249=AU158)*($AM$226:$AM$249=$AX$6)),0)&gt;0,"PRE-REQUISITE",""))</f>
        <v/>
      </c>
      <c r="AY158" s="227" t="str">
        <f t="array" aca="1" ref="AY158" ca="1">IF(AU158="","", IF(IFERROR(SUMPRODUCT(($AA$226:$AO$249=AU158)*($AM$226:$AM$249=$AY$6)),0)&gt;0,"RECOMMENDED",""))</f>
        <v/>
      </c>
      <c r="AZ158" s="142" t="str">
        <f t="shared" ca="1" si="30"/>
        <v/>
      </c>
      <c r="BD158" s="19">
        <v>1</v>
      </c>
      <c r="BE158" s="574"/>
      <c r="BF158" s="574"/>
      <c r="BG158" s="574"/>
      <c r="BH158" s="574"/>
      <c r="BI158" s="574"/>
      <c r="BJ158" s="574"/>
      <c r="BK158" s="574"/>
      <c r="BL158" s="574"/>
      <c r="BM158" s="574"/>
      <c r="BN158" s="574"/>
      <c r="BO158" s="574"/>
      <c r="BP158" s="574"/>
      <c r="BQ158" s="574"/>
      <c r="BR158" s="574"/>
      <c r="BS158" s="574"/>
      <c r="BT158" s="574"/>
      <c r="BU158" s="574"/>
      <c r="BV158" s="574"/>
    </row>
    <row r="159" spans="1:74" ht="56.25" customHeight="1">
      <c r="A159" s="574"/>
      <c r="B159" s="284"/>
      <c r="C159" s="739" t="str">
        <f t="shared" si="24"/>
        <v/>
      </c>
      <c r="D159" s="739" t="str">
        <f t="shared" si="25"/>
        <v/>
      </c>
      <c r="E159" s="739" t="str">
        <f t="shared" si="26"/>
        <v/>
      </c>
      <c r="F159" s="739" t="str">
        <f t="shared" si="27"/>
        <v/>
      </c>
      <c r="G159" s="740" t="str">
        <f t="shared" ca="1" si="28"/>
        <v/>
      </c>
      <c r="H159" s="281"/>
      <c r="I159" s="282"/>
      <c r="J159" s="727"/>
      <c r="K159" s="725"/>
      <c r="L159" s="725"/>
      <c r="M159" s="725"/>
      <c r="N159" s="725"/>
      <c r="O159" s="725"/>
      <c r="P159" s="725"/>
      <c r="Q159" s="725"/>
      <c r="R159" s="725"/>
      <c r="S159" s="725"/>
      <c r="T159" s="725"/>
      <c r="U159" s="725"/>
      <c r="V159" s="725"/>
      <c r="W159" s="725"/>
      <c r="X159" s="725"/>
      <c r="Y159" s="721"/>
      <c r="AA159" s="142" t="str">
        <f>IF('USER FORM3'!G167=0,"",IF(ISNUMBER('USER FORM3'!G167), "'"&amp;'USER FORM3'!G167, 'USER FORM3'!G167))</f>
        <v/>
      </c>
      <c r="AB159" s="142" t="str">
        <f>IF('USER FORM3'!H167=0,"",'USER FORM3'!H167)</f>
        <v/>
      </c>
      <c r="AC159" s="142" t="str">
        <f>IF('USER FORM3'!I167=0,"",'USER FORM3'!I167)</f>
        <v/>
      </c>
      <c r="AD159" s="142" t="str">
        <f>IF('USER FORM3'!AK167=0,"",'USER FORM3'!AK167)</f>
        <v/>
      </c>
      <c r="AE159" s="142" t="str">
        <f>IF('USER FORM3'!K167=0,"",'USER FORM3'!K167)</f>
        <v/>
      </c>
      <c r="AF159" s="142" t="str">
        <f>IF('USER FORM3'!L167=0,"",'USER FORM3'!L167)</f>
        <v/>
      </c>
      <c r="AG159" s="142" t="str">
        <f>IF('USER FORM3'!M167=0,"",'USER FORM3'!M167)</f>
        <v/>
      </c>
      <c r="AH159" s="142" t="str">
        <f>IF('USER FORM3'!N167=0,"",'USER FORM3'!N167)</f>
        <v/>
      </c>
      <c r="AI159" s="142" t="str">
        <f>IF('USER FORM3'!O167=0,"",'USER FORM3'!O167)</f>
        <v/>
      </c>
      <c r="AJ159" s="142" t="str">
        <f>IF('USER FORM3'!P167=0,"",'USER FORM3'!P167)</f>
        <v/>
      </c>
      <c r="AK159" s="142" t="str">
        <f>IF('USER FORM3'!Q167=0,"",'USER FORM3'!Q167)</f>
        <v/>
      </c>
      <c r="AL159" s="142" t="str">
        <f>IF('USER FORM3'!C167=0,"",'USER FORM3'!C167)</f>
        <v/>
      </c>
      <c r="AM159" s="142" t="str">
        <f>IF('USER FORM3'!D167=0,"",'USER FORM3'!D167)</f>
        <v/>
      </c>
      <c r="AN159" s="142" t="str">
        <f>IF('USER FORM3'!E167=0,"",'USER FORM3'!E167)</f>
        <v/>
      </c>
      <c r="AO159" s="142" t="str">
        <f>IF('USER FORM3'!F167=0,"",'USER FORM3'!F167)</f>
        <v/>
      </c>
      <c r="AP159" s="227" t="str">
        <f t="shared" si="29"/>
        <v/>
      </c>
      <c r="AQ159" s="227" t="str">
        <f t="array" ref="AQ159">IF(OR(IFERROR(VLOOKUP(AA159,$B$8:$H$227,7,FALSE), "KEEP")="REMOVE",AD159&lt;&gt;"GR (Graded)"), "REMOVE", "KEEP")</f>
        <v>REMOVE</v>
      </c>
      <c r="AR159" s="228" t="str">
        <f t="array" ref="AR159">LOOKUP("zzzzz",CHOOSE({1,2},"",INDEX(AA:AA,SMALL(IF($AA$6:$AA$249&lt;&gt;"",ROW($AA$6:$AA$249)),ROWS($AR$6:AR159)))))</f>
        <v/>
      </c>
      <c r="AS159" s="227" t="str">
        <f t="array" aca="1" ref="AS159" ca="1">IF(SUM('USER FORM5'!$AS$2)&gt;=ROWS($AS$7:AS159), INDEX(COURSE_CODE, MATCH(SMALL(COUNTIF(COURSE_CODE, "&lt;"&amp;COURSE_CODE), ROW(AS159)), COUNTIF(COURSE_CODE, "&lt;"&amp;COURSE_CODE),0)),"")</f>
        <v/>
      </c>
      <c r="AT159" s="227" t="str">
        <f t="array" aca="1" ref="AT159" ca="1">LOOKUP("zzzzz",CHOOSE({1,2},"",INDEX(AS:AS,SMALL(IF($AS$6:$AS$249&lt;&gt;"",ROW($AS$6:$AS$249)),ROWS($AT$6:AT159)))))</f>
        <v/>
      </c>
      <c r="AU159" s="58" t="str">
        <f t="array" aca="1" ref="AU159" ca="1">IFERROR(INDEX($AT$7:$AT$249, MATCH(0, COUNTIF($AU$6:AU158, $AT$7:$AT$249),0)),"")</f>
        <v/>
      </c>
      <c r="AV159" s="227" t="str">
        <f t="array" aca="1" ref="AV159" ca="1">IF(AU159="","",IF(COUNTIF($AA$7:$AA$225,AU159)&gt;1, "REPEATED", ""))</f>
        <v/>
      </c>
      <c r="AW159" s="227" t="str">
        <f t="array" aca="1" ref="AW159" ca="1">IF(AU159="","",IF(IFERROR(SUMPRODUCT(($AA$7:$AA$225=AU159)*($AM$7:$AM$225=$AT$2)),0)&gt;0, "BASIS OF ADMISSIONS", ""))</f>
        <v/>
      </c>
      <c r="AX159" s="227" t="str">
        <f t="array" aca="1" ref="AX159" ca="1">IF(AU159="","", IF(IFERROR(SUMPRODUCT(($AA$226:$AO$249=AU159)*($AM$226:$AM$249=$AX$6)),0)&gt;0,"PRE-REQUISITE",""))</f>
        <v/>
      </c>
      <c r="AY159" s="227" t="str">
        <f t="array" aca="1" ref="AY159" ca="1">IF(AU159="","", IF(IFERROR(SUMPRODUCT(($AA$226:$AO$249=AU159)*($AM$226:$AM$249=$AY$6)),0)&gt;0,"RECOMMENDED",""))</f>
        <v/>
      </c>
      <c r="AZ159" s="142" t="str">
        <f t="shared" ca="1" si="30"/>
        <v/>
      </c>
      <c r="BD159" s="19">
        <v>1</v>
      </c>
      <c r="BE159" s="574"/>
      <c r="BF159" s="574"/>
      <c r="BG159" s="574"/>
      <c r="BH159" s="574"/>
      <c r="BI159" s="574"/>
      <c r="BJ159" s="574"/>
      <c r="BK159" s="574"/>
      <c r="BL159" s="574"/>
      <c r="BM159" s="574"/>
      <c r="BN159" s="574"/>
      <c r="BO159" s="574"/>
      <c r="BP159" s="574"/>
      <c r="BQ159" s="574"/>
      <c r="BR159" s="574"/>
      <c r="BS159" s="574"/>
      <c r="BT159" s="574"/>
      <c r="BU159" s="574"/>
      <c r="BV159" s="574"/>
    </row>
    <row r="160" spans="1:74" ht="56.25" customHeight="1">
      <c r="A160" s="574"/>
      <c r="B160" s="284"/>
      <c r="C160" s="739" t="str">
        <f t="shared" si="24"/>
        <v/>
      </c>
      <c r="D160" s="739" t="str">
        <f t="shared" si="25"/>
        <v/>
      </c>
      <c r="E160" s="739" t="str">
        <f t="shared" si="26"/>
        <v/>
      </c>
      <c r="F160" s="739" t="str">
        <f t="shared" si="27"/>
        <v/>
      </c>
      <c r="G160" s="740" t="str">
        <f t="shared" ca="1" si="28"/>
        <v/>
      </c>
      <c r="H160" s="281"/>
      <c r="I160" s="282"/>
      <c r="J160" s="727"/>
      <c r="K160" s="725"/>
      <c r="L160" s="725"/>
      <c r="M160" s="725"/>
      <c r="N160" s="725"/>
      <c r="O160" s="725"/>
      <c r="P160" s="725"/>
      <c r="Q160" s="725"/>
      <c r="R160" s="725"/>
      <c r="S160" s="725"/>
      <c r="T160" s="725"/>
      <c r="U160" s="725"/>
      <c r="V160" s="725"/>
      <c r="W160" s="725"/>
      <c r="X160" s="725"/>
      <c r="Y160" s="721"/>
      <c r="AA160" s="142" t="str">
        <f>IF('USER FORM3'!G168=0,"",IF(ISNUMBER('USER FORM3'!G168), "'"&amp;'USER FORM3'!G168, 'USER FORM3'!G168))</f>
        <v/>
      </c>
      <c r="AB160" s="142" t="str">
        <f>IF('USER FORM3'!H168=0,"",'USER FORM3'!H168)</f>
        <v/>
      </c>
      <c r="AC160" s="142" t="str">
        <f>IF('USER FORM3'!I168=0,"",'USER FORM3'!I168)</f>
        <v/>
      </c>
      <c r="AD160" s="142" t="str">
        <f>IF('USER FORM3'!AK168=0,"",'USER FORM3'!AK168)</f>
        <v/>
      </c>
      <c r="AE160" s="142" t="str">
        <f>IF('USER FORM3'!K168=0,"",'USER FORM3'!K168)</f>
        <v/>
      </c>
      <c r="AF160" s="142" t="str">
        <f>IF('USER FORM3'!L168=0,"",'USER FORM3'!L168)</f>
        <v/>
      </c>
      <c r="AG160" s="142" t="str">
        <f>IF('USER FORM3'!M168=0,"",'USER FORM3'!M168)</f>
        <v/>
      </c>
      <c r="AH160" s="142" t="str">
        <f>IF('USER FORM3'!N168=0,"",'USER FORM3'!N168)</f>
        <v/>
      </c>
      <c r="AI160" s="142" t="str">
        <f>IF('USER FORM3'!O168=0,"",'USER FORM3'!O168)</f>
        <v/>
      </c>
      <c r="AJ160" s="142" t="str">
        <f>IF('USER FORM3'!P168=0,"",'USER FORM3'!P168)</f>
        <v/>
      </c>
      <c r="AK160" s="142" t="str">
        <f>IF('USER FORM3'!Q168=0,"",'USER FORM3'!Q168)</f>
        <v/>
      </c>
      <c r="AL160" s="142" t="str">
        <f>IF('USER FORM3'!C168=0,"",'USER FORM3'!C168)</f>
        <v/>
      </c>
      <c r="AM160" s="142" t="str">
        <f>IF('USER FORM3'!D168=0,"",'USER FORM3'!D168)</f>
        <v/>
      </c>
      <c r="AN160" s="142" t="str">
        <f>IF('USER FORM3'!E168=0,"",'USER FORM3'!E168)</f>
        <v/>
      </c>
      <c r="AO160" s="142" t="str">
        <f>IF('USER FORM3'!F168=0,"",'USER FORM3'!F168)</f>
        <v/>
      </c>
      <c r="AP160" s="227" t="str">
        <f t="shared" si="29"/>
        <v/>
      </c>
      <c r="AQ160" s="227" t="str">
        <f t="array" ref="AQ160">IF(OR(IFERROR(VLOOKUP(AA160,$B$8:$H$227,7,FALSE), "KEEP")="REMOVE",AD160&lt;&gt;"GR (Graded)"), "REMOVE", "KEEP")</f>
        <v>REMOVE</v>
      </c>
      <c r="AR160" s="228" t="str">
        <f t="array" ref="AR160">LOOKUP("zzzzz",CHOOSE({1,2},"",INDEX(AA:AA,SMALL(IF($AA$6:$AA$249&lt;&gt;"",ROW($AA$6:$AA$249)),ROWS($AR$6:AR160)))))</f>
        <v/>
      </c>
      <c r="AS160" s="227" t="str">
        <f t="array" aca="1" ref="AS160" ca="1">IF(SUM('USER FORM5'!$AS$2)&gt;=ROWS($AS$7:AS160), INDEX(COURSE_CODE, MATCH(SMALL(COUNTIF(COURSE_CODE, "&lt;"&amp;COURSE_CODE), ROW(AS160)), COUNTIF(COURSE_CODE, "&lt;"&amp;COURSE_CODE),0)),"")</f>
        <v/>
      </c>
      <c r="AT160" s="227" t="str">
        <f t="array" aca="1" ref="AT160" ca="1">LOOKUP("zzzzz",CHOOSE({1,2},"",INDEX(AS:AS,SMALL(IF($AS$6:$AS$249&lt;&gt;"",ROW($AS$6:$AS$249)),ROWS($AT$6:AT160)))))</f>
        <v/>
      </c>
      <c r="AU160" s="58" t="str">
        <f t="array" aca="1" ref="AU160" ca="1">IFERROR(INDEX($AT$7:$AT$249, MATCH(0, COUNTIF($AU$6:AU159, $AT$7:$AT$249),0)),"")</f>
        <v/>
      </c>
      <c r="AV160" s="227" t="str">
        <f t="array" aca="1" ref="AV160" ca="1">IF(AU160="","",IF(COUNTIF($AA$7:$AA$225,AU160)&gt;1, "REPEATED", ""))</f>
        <v/>
      </c>
      <c r="AW160" s="227" t="str">
        <f t="array" aca="1" ref="AW160" ca="1">IF(AU160="","",IF(IFERROR(SUMPRODUCT(($AA$7:$AA$225=AU160)*($AM$7:$AM$225=$AT$2)),0)&gt;0, "BASIS OF ADMISSIONS", ""))</f>
        <v/>
      </c>
      <c r="AX160" s="227" t="str">
        <f t="array" aca="1" ref="AX160" ca="1">IF(AU160="","", IF(IFERROR(SUMPRODUCT(($AA$226:$AO$249=AU160)*($AM$226:$AM$249=$AX$6)),0)&gt;0,"PRE-REQUISITE",""))</f>
        <v/>
      </c>
      <c r="AY160" s="227" t="str">
        <f t="array" aca="1" ref="AY160" ca="1">IF(AU160="","", IF(IFERROR(SUMPRODUCT(($AA$226:$AO$249=AU160)*($AM$226:$AM$249=$AY$6)),0)&gt;0,"RECOMMENDED",""))</f>
        <v/>
      </c>
      <c r="AZ160" s="142" t="str">
        <f t="shared" ca="1" si="30"/>
        <v/>
      </c>
      <c r="BD160" s="19">
        <v>1</v>
      </c>
      <c r="BE160" s="574"/>
      <c r="BF160" s="574"/>
      <c r="BG160" s="574"/>
      <c r="BH160" s="574"/>
      <c r="BI160" s="574"/>
      <c r="BJ160" s="574"/>
      <c r="BK160" s="574"/>
      <c r="BL160" s="574"/>
      <c r="BM160" s="574"/>
      <c r="BN160" s="574"/>
      <c r="BO160" s="574"/>
      <c r="BP160" s="574"/>
      <c r="BQ160" s="574"/>
      <c r="BR160" s="574"/>
      <c r="BS160" s="574"/>
      <c r="BT160" s="574"/>
      <c r="BU160" s="574"/>
      <c r="BV160" s="574"/>
    </row>
    <row r="161" spans="1:74" ht="56.25" customHeight="1">
      <c r="A161" s="574"/>
      <c r="B161" s="284"/>
      <c r="C161" s="739" t="str">
        <f t="shared" si="24"/>
        <v/>
      </c>
      <c r="D161" s="739" t="str">
        <f t="shared" si="25"/>
        <v/>
      </c>
      <c r="E161" s="739" t="str">
        <f t="shared" si="26"/>
        <v/>
      </c>
      <c r="F161" s="739" t="str">
        <f t="shared" si="27"/>
        <v/>
      </c>
      <c r="G161" s="740" t="str">
        <f t="shared" ca="1" si="28"/>
        <v/>
      </c>
      <c r="H161" s="281"/>
      <c r="I161" s="282"/>
      <c r="J161" s="727"/>
      <c r="K161" s="725"/>
      <c r="L161" s="725"/>
      <c r="M161" s="725"/>
      <c r="N161" s="725"/>
      <c r="O161" s="725"/>
      <c r="P161" s="725"/>
      <c r="Q161" s="725"/>
      <c r="R161" s="725"/>
      <c r="S161" s="725"/>
      <c r="T161" s="725"/>
      <c r="U161" s="725"/>
      <c r="V161" s="725"/>
      <c r="W161" s="725"/>
      <c r="X161" s="725"/>
      <c r="Y161" s="721"/>
      <c r="AA161" s="142" t="str">
        <f>IF('USER FORM3'!G169=0,"",IF(ISNUMBER('USER FORM3'!G169), "'"&amp;'USER FORM3'!G169, 'USER FORM3'!G169))</f>
        <v/>
      </c>
      <c r="AB161" s="142" t="str">
        <f>IF('USER FORM3'!H169=0,"",'USER FORM3'!H169)</f>
        <v/>
      </c>
      <c r="AC161" s="142" t="str">
        <f>IF('USER FORM3'!I169=0,"",'USER FORM3'!I169)</f>
        <v/>
      </c>
      <c r="AD161" s="142" t="str">
        <f>IF('USER FORM3'!AK169=0,"",'USER FORM3'!AK169)</f>
        <v/>
      </c>
      <c r="AE161" s="142" t="str">
        <f>IF('USER FORM3'!K169=0,"",'USER FORM3'!K169)</f>
        <v/>
      </c>
      <c r="AF161" s="142" t="str">
        <f>IF('USER FORM3'!L169=0,"",'USER FORM3'!L169)</f>
        <v/>
      </c>
      <c r="AG161" s="142" t="str">
        <f>IF('USER FORM3'!M169=0,"",'USER FORM3'!M169)</f>
        <v/>
      </c>
      <c r="AH161" s="142" t="str">
        <f>IF('USER FORM3'!N169=0,"",'USER FORM3'!N169)</f>
        <v/>
      </c>
      <c r="AI161" s="142" t="str">
        <f>IF('USER FORM3'!O169=0,"",'USER FORM3'!O169)</f>
        <v/>
      </c>
      <c r="AJ161" s="142" t="str">
        <f>IF('USER FORM3'!P169=0,"",'USER FORM3'!P169)</f>
        <v/>
      </c>
      <c r="AK161" s="142" t="str">
        <f>IF('USER FORM3'!Q169=0,"",'USER FORM3'!Q169)</f>
        <v/>
      </c>
      <c r="AL161" s="142" t="str">
        <f>IF('USER FORM3'!C169=0,"",'USER FORM3'!C169)</f>
        <v/>
      </c>
      <c r="AM161" s="142" t="str">
        <f>IF('USER FORM3'!D169=0,"",'USER FORM3'!D169)</f>
        <v/>
      </c>
      <c r="AN161" s="142" t="str">
        <f>IF('USER FORM3'!E169=0,"",'USER FORM3'!E169)</f>
        <v/>
      </c>
      <c r="AO161" s="142" t="str">
        <f>IF('USER FORM3'!F169=0,"",'USER FORM3'!F169)</f>
        <v/>
      </c>
      <c r="AP161" s="227" t="str">
        <f t="shared" si="29"/>
        <v/>
      </c>
      <c r="AQ161" s="227" t="str">
        <f t="array" ref="AQ161">IF(OR(IFERROR(VLOOKUP(AA161,$B$8:$H$227,7,FALSE), "KEEP")="REMOVE",AD161&lt;&gt;"GR (Graded)"), "REMOVE", "KEEP")</f>
        <v>REMOVE</v>
      </c>
      <c r="AR161" s="228" t="str">
        <f t="array" ref="AR161">LOOKUP("zzzzz",CHOOSE({1,2},"",INDEX(AA:AA,SMALL(IF($AA$6:$AA$249&lt;&gt;"",ROW($AA$6:$AA$249)),ROWS($AR$6:AR161)))))</f>
        <v/>
      </c>
      <c r="AS161" s="227" t="str">
        <f t="array" aca="1" ref="AS161" ca="1">IF(SUM('USER FORM5'!$AS$2)&gt;=ROWS($AS$7:AS161), INDEX(COURSE_CODE, MATCH(SMALL(COUNTIF(COURSE_CODE, "&lt;"&amp;COURSE_CODE), ROW(AS161)), COUNTIF(COURSE_CODE, "&lt;"&amp;COURSE_CODE),0)),"")</f>
        <v/>
      </c>
      <c r="AT161" s="227" t="str">
        <f t="array" aca="1" ref="AT161" ca="1">LOOKUP("zzzzz",CHOOSE({1,2},"",INDEX(AS:AS,SMALL(IF($AS$6:$AS$249&lt;&gt;"",ROW($AS$6:$AS$249)),ROWS($AT$6:AT161)))))</f>
        <v/>
      </c>
      <c r="AU161" s="58" t="str">
        <f t="array" aca="1" ref="AU161" ca="1">IFERROR(INDEX($AT$7:$AT$249, MATCH(0, COUNTIF($AU$6:AU160, $AT$7:$AT$249),0)),"")</f>
        <v/>
      </c>
      <c r="AV161" s="227" t="str">
        <f t="array" aca="1" ref="AV161" ca="1">IF(AU161="","",IF(COUNTIF($AA$7:$AA$225,AU161)&gt;1, "REPEATED", ""))</f>
        <v/>
      </c>
      <c r="AW161" s="227" t="str">
        <f t="array" aca="1" ref="AW161" ca="1">IF(AU161="","",IF(IFERROR(SUMPRODUCT(($AA$7:$AA$225=AU161)*($AM$7:$AM$225=$AT$2)),0)&gt;0, "BASIS OF ADMISSIONS", ""))</f>
        <v/>
      </c>
      <c r="AX161" s="227" t="str">
        <f t="array" aca="1" ref="AX161" ca="1">IF(AU161="","", IF(IFERROR(SUMPRODUCT(($AA$226:$AO$249=AU161)*($AM$226:$AM$249=$AX$6)),0)&gt;0,"PRE-REQUISITE",""))</f>
        <v/>
      </c>
      <c r="AY161" s="227" t="str">
        <f t="array" aca="1" ref="AY161" ca="1">IF(AU161="","", IF(IFERROR(SUMPRODUCT(($AA$226:$AO$249=AU161)*($AM$226:$AM$249=$AY$6)),0)&gt;0,"RECOMMENDED",""))</f>
        <v/>
      </c>
      <c r="AZ161" s="142" t="str">
        <f t="shared" ca="1" si="30"/>
        <v/>
      </c>
      <c r="BD161" s="19">
        <v>1</v>
      </c>
      <c r="BE161" s="574"/>
      <c r="BF161" s="574"/>
      <c r="BG161" s="574"/>
      <c r="BH161" s="574"/>
      <c r="BI161" s="574"/>
      <c r="BJ161" s="574"/>
      <c r="BK161" s="574"/>
      <c r="BL161" s="574"/>
      <c r="BM161" s="574"/>
      <c r="BN161" s="574"/>
      <c r="BO161" s="574"/>
      <c r="BP161" s="574"/>
      <c r="BQ161" s="574"/>
      <c r="BR161" s="574"/>
      <c r="BS161" s="574"/>
      <c r="BT161" s="574"/>
      <c r="BU161" s="574"/>
      <c r="BV161" s="574"/>
    </row>
    <row r="162" spans="1:74" ht="56.25" customHeight="1">
      <c r="A162" s="574"/>
      <c r="B162" s="284"/>
      <c r="C162" s="739" t="str">
        <f t="shared" si="24"/>
        <v/>
      </c>
      <c r="D162" s="739" t="str">
        <f t="shared" si="25"/>
        <v/>
      </c>
      <c r="E162" s="739" t="str">
        <f t="shared" si="26"/>
        <v/>
      </c>
      <c r="F162" s="739" t="str">
        <f t="shared" si="27"/>
        <v/>
      </c>
      <c r="G162" s="740" t="str">
        <f t="shared" ca="1" si="28"/>
        <v/>
      </c>
      <c r="H162" s="281"/>
      <c r="I162" s="282"/>
      <c r="J162" s="727"/>
      <c r="K162" s="725"/>
      <c r="L162" s="725"/>
      <c r="M162" s="725"/>
      <c r="N162" s="725"/>
      <c r="O162" s="725"/>
      <c r="P162" s="725"/>
      <c r="Q162" s="725"/>
      <c r="R162" s="725"/>
      <c r="S162" s="725"/>
      <c r="T162" s="725"/>
      <c r="U162" s="725"/>
      <c r="V162" s="725"/>
      <c r="W162" s="725"/>
      <c r="X162" s="725"/>
      <c r="Y162" s="721"/>
      <c r="AA162" s="142" t="str">
        <f>IF('USER FORM3'!G170=0,"",IF(ISNUMBER('USER FORM3'!G170), "'"&amp;'USER FORM3'!G170, 'USER FORM3'!G170))</f>
        <v/>
      </c>
      <c r="AB162" s="142" t="str">
        <f>IF('USER FORM3'!H170=0,"",'USER FORM3'!H170)</f>
        <v/>
      </c>
      <c r="AC162" s="142" t="str">
        <f>IF('USER FORM3'!I170=0,"",'USER FORM3'!I170)</f>
        <v/>
      </c>
      <c r="AD162" s="142" t="str">
        <f>IF('USER FORM3'!AK170=0,"",'USER FORM3'!AK170)</f>
        <v/>
      </c>
      <c r="AE162" s="142" t="str">
        <f>IF('USER FORM3'!K170=0,"",'USER FORM3'!K170)</f>
        <v/>
      </c>
      <c r="AF162" s="142" t="str">
        <f>IF('USER FORM3'!L170=0,"",'USER FORM3'!L170)</f>
        <v/>
      </c>
      <c r="AG162" s="142" t="str">
        <f>IF('USER FORM3'!M170=0,"",'USER FORM3'!M170)</f>
        <v/>
      </c>
      <c r="AH162" s="142" t="str">
        <f>IF('USER FORM3'!N170=0,"",'USER FORM3'!N170)</f>
        <v/>
      </c>
      <c r="AI162" s="142" t="str">
        <f>IF('USER FORM3'!O170=0,"",'USER FORM3'!O170)</f>
        <v/>
      </c>
      <c r="AJ162" s="142" t="str">
        <f>IF('USER FORM3'!P170=0,"",'USER FORM3'!P170)</f>
        <v/>
      </c>
      <c r="AK162" s="142" t="str">
        <f>IF('USER FORM3'!Q170=0,"",'USER FORM3'!Q170)</f>
        <v/>
      </c>
      <c r="AL162" s="142" t="str">
        <f>IF('USER FORM3'!C170=0,"",'USER FORM3'!C170)</f>
        <v/>
      </c>
      <c r="AM162" s="142" t="str">
        <f>IF('USER FORM3'!D170=0,"",'USER FORM3'!D170)</f>
        <v/>
      </c>
      <c r="AN162" s="142" t="str">
        <f>IF('USER FORM3'!E170=0,"",'USER FORM3'!E170)</f>
        <v/>
      </c>
      <c r="AO162" s="142" t="str">
        <f>IF('USER FORM3'!F170=0,"",'USER FORM3'!F170)</f>
        <v/>
      </c>
      <c r="AP162" s="227" t="str">
        <f t="shared" si="29"/>
        <v/>
      </c>
      <c r="AQ162" s="227" t="str">
        <f t="array" ref="AQ162">IF(OR(IFERROR(VLOOKUP(AA162,$B$8:$H$227,7,FALSE), "KEEP")="REMOVE",AD162&lt;&gt;"GR (Graded)"), "REMOVE", "KEEP")</f>
        <v>REMOVE</v>
      </c>
      <c r="AR162" s="228" t="str">
        <f t="array" ref="AR162">LOOKUP("zzzzz",CHOOSE({1,2},"",INDEX(AA:AA,SMALL(IF($AA$6:$AA$249&lt;&gt;"",ROW($AA$6:$AA$249)),ROWS($AR$6:AR162)))))</f>
        <v/>
      </c>
      <c r="AS162" s="227" t="str">
        <f t="array" aca="1" ref="AS162" ca="1">IF(SUM('USER FORM5'!$AS$2)&gt;=ROWS($AS$7:AS162), INDEX(COURSE_CODE, MATCH(SMALL(COUNTIF(COURSE_CODE, "&lt;"&amp;COURSE_CODE), ROW(AS162)), COUNTIF(COURSE_CODE, "&lt;"&amp;COURSE_CODE),0)),"")</f>
        <v/>
      </c>
      <c r="AT162" s="227" t="str">
        <f t="array" aca="1" ref="AT162" ca="1">LOOKUP("zzzzz",CHOOSE({1,2},"",INDEX(AS:AS,SMALL(IF($AS$6:$AS$249&lt;&gt;"",ROW($AS$6:$AS$249)),ROWS($AT$6:AT162)))))</f>
        <v/>
      </c>
      <c r="AU162" s="58" t="str">
        <f t="array" aca="1" ref="AU162" ca="1">IFERROR(INDEX($AT$7:$AT$249, MATCH(0, COUNTIF($AU$6:AU161, $AT$7:$AT$249),0)),"")</f>
        <v/>
      </c>
      <c r="AV162" s="227" t="str">
        <f t="array" aca="1" ref="AV162" ca="1">IF(AU162="","",IF(COUNTIF($AA$7:$AA$225,AU162)&gt;1, "REPEATED", ""))</f>
        <v/>
      </c>
      <c r="AW162" s="227" t="str">
        <f t="array" aca="1" ref="AW162" ca="1">IF(AU162="","",IF(IFERROR(SUMPRODUCT(($AA$7:$AA$225=AU162)*($AM$7:$AM$225=$AT$2)),0)&gt;0, "BASIS OF ADMISSIONS", ""))</f>
        <v/>
      </c>
      <c r="AX162" s="227" t="str">
        <f t="array" aca="1" ref="AX162" ca="1">IF(AU162="","", IF(IFERROR(SUMPRODUCT(($AA$226:$AO$249=AU162)*($AM$226:$AM$249=$AX$6)),0)&gt;0,"PRE-REQUISITE",""))</f>
        <v/>
      </c>
      <c r="AY162" s="227" t="str">
        <f t="array" aca="1" ref="AY162" ca="1">IF(AU162="","", IF(IFERROR(SUMPRODUCT(($AA$226:$AO$249=AU162)*($AM$226:$AM$249=$AY$6)),0)&gt;0,"RECOMMENDED",""))</f>
        <v/>
      </c>
      <c r="AZ162" s="142" t="str">
        <f t="shared" ca="1" si="30"/>
        <v/>
      </c>
      <c r="BD162" s="19">
        <v>1</v>
      </c>
      <c r="BE162" s="574"/>
      <c r="BF162" s="574"/>
      <c r="BG162" s="574"/>
      <c r="BH162" s="574"/>
      <c r="BI162" s="574"/>
      <c r="BJ162" s="574"/>
      <c r="BK162" s="574"/>
      <c r="BL162" s="574"/>
      <c r="BM162" s="574"/>
      <c r="BN162" s="574"/>
      <c r="BO162" s="574"/>
      <c r="BP162" s="574"/>
      <c r="BQ162" s="574"/>
      <c r="BR162" s="574"/>
      <c r="BS162" s="574"/>
      <c r="BT162" s="574"/>
      <c r="BU162" s="574"/>
      <c r="BV162" s="574"/>
    </row>
    <row r="163" spans="1:74" ht="56.25" customHeight="1">
      <c r="A163" s="574"/>
      <c r="B163" s="284"/>
      <c r="C163" s="739" t="str">
        <f t="shared" si="24"/>
        <v/>
      </c>
      <c r="D163" s="739" t="str">
        <f t="shared" si="25"/>
        <v/>
      </c>
      <c r="E163" s="739" t="str">
        <f t="shared" si="26"/>
        <v/>
      </c>
      <c r="F163" s="739" t="str">
        <f t="shared" si="27"/>
        <v/>
      </c>
      <c r="G163" s="740" t="str">
        <f t="shared" ca="1" si="28"/>
        <v/>
      </c>
      <c r="H163" s="281"/>
      <c r="I163" s="282"/>
      <c r="J163" s="727"/>
      <c r="K163" s="725"/>
      <c r="L163" s="725"/>
      <c r="M163" s="725"/>
      <c r="N163" s="725"/>
      <c r="O163" s="725"/>
      <c r="P163" s="725"/>
      <c r="Q163" s="725"/>
      <c r="R163" s="725"/>
      <c r="S163" s="725"/>
      <c r="T163" s="725"/>
      <c r="U163" s="725"/>
      <c r="V163" s="725"/>
      <c r="W163" s="725"/>
      <c r="X163" s="725"/>
      <c r="Y163" s="721"/>
      <c r="AA163" s="142" t="str">
        <f>IF('USER FORM3'!G171=0,"",IF(ISNUMBER('USER FORM3'!G171), "'"&amp;'USER FORM3'!G171, 'USER FORM3'!G171))</f>
        <v/>
      </c>
      <c r="AB163" s="142" t="str">
        <f>IF('USER FORM3'!H171=0,"",'USER FORM3'!H171)</f>
        <v/>
      </c>
      <c r="AC163" s="142" t="str">
        <f>IF('USER FORM3'!I171=0,"",'USER FORM3'!I171)</f>
        <v/>
      </c>
      <c r="AD163" s="142" t="str">
        <f>IF('USER FORM3'!AK171=0,"",'USER FORM3'!AK171)</f>
        <v/>
      </c>
      <c r="AE163" s="142" t="str">
        <f>IF('USER FORM3'!K171=0,"",'USER FORM3'!K171)</f>
        <v/>
      </c>
      <c r="AF163" s="142" t="str">
        <f>IF('USER FORM3'!L171=0,"",'USER FORM3'!L171)</f>
        <v/>
      </c>
      <c r="AG163" s="142" t="str">
        <f>IF('USER FORM3'!M171=0,"",'USER FORM3'!M171)</f>
        <v/>
      </c>
      <c r="AH163" s="142" t="str">
        <f>IF('USER FORM3'!N171=0,"",'USER FORM3'!N171)</f>
        <v/>
      </c>
      <c r="AI163" s="142" t="str">
        <f>IF('USER FORM3'!O171=0,"",'USER FORM3'!O171)</f>
        <v/>
      </c>
      <c r="AJ163" s="142" t="str">
        <f>IF('USER FORM3'!P171=0,"",'USER FORM3'!P171)</f>
        <v/>
      </c>
      <c r="AK163" s="142" t="str">
        <f>IF('USER FORM3'!Q171=0,"",'USER FORM3'!Q171)</f>
        <v/>
      </c>
      <c r="AL163" s="142" t="str">
        <f>IF('USER FORM3'!C171=0,"",'USER FORM3'!C171)</f>
        <v/>
      </c>
      <c r="AM163" s="142" t="str">
        <f>IF('USER FORM3'!D171=0,"",'USER FORM3'!D171)</f>
        <v/>
      </c>
      <c r="AN163" s="142" t="str">
        <f>IF('USER FORM3'!E171=0,"",'USER FORM3'!E171)</f>
        <v/>
      </c>
      <c r="AO163" s="142" t="str">
        <f>IF('USER FORM3'!F171=0,"",'USER FORM3'!F171)</f>
        <v/>
      </c>
      <c r="AP163" s="227" t="str">
        <f t="shared" si="29"/>
        <v/>
      </c>
      <c r="AQ163" s="227" t="str">
        <f t="array" ref="AQ163">IF(OR(IFERROR(VLOOKUP(AA163,$B$8:$H$227,7,FALSE), "KEEP")="REMOVE",AD163&lt;&gt;"GR (Graded)"), "REMOVE", "KEEP")</f>
        <v>REMOVE</v>
      </c>
      <c r="AR163" s="228" t="str">
        <f t="array" ref="AR163">LOOKUP("zzzzz",CHOOSE({1,2},"",INDEX(AA:AA,SMALL(IF($AA$6:$AA$249&lt;&gt;"",ROW($AA$6:$AA$249)),ROWS($AR$6:AR163)))))</f>
        <v/>
      </c>
      <c r="AS163" s="227" t="str">
        <f t="array" aca="1" ref="AS163" ca="1">IF(SUM('USER FORM5'!$AS$2)&gt;=ROWS($AS$7:AS163), INDEX(COURSE_CODE, MATCH(SMALL(COUNTIF(COURSE_CODE, "&lt;"&amp;COURSE_CODE), ROW(AS163)), COUNTIF(COURSE_CODE, "&lt;"&amp;COURSE_CODE),0)),"")</f>
        <v/>
      </c>
      <c r="AT163" s="227" t="str">
        <f t="array" aca="1" ref="AT163" ca="1">LOOKUP("zzzzz",CHOOSE({1,2},"",INDEX(AS:AS,SMALL(IF($AS$6:$AS$249&lt;&gt;"",ROW($AS$6:$AS$249)),ROWS($AT$6:AT163)))))</f>
        <v/>
      </c>
      <c r="AU163" s="58" t="str">
        <f t="array" aca="1" ref="AU163" ca="1">IFERROR(INDEX($AT$7:$AT$249, MATCH(0, COUNTIF($AU$6:AU162, $AT$7:$AT$249),0)),"")</f>
        <v/>
      </c>
      <c r="AV163" s="227" t="str">
        <f t="array" aca="1" ref="AV163" ca="1">IF(AU163="","",IF(COUNTIF($AA$7:$AA$225,AU163)&gt;1, "REPEATED", ""))</f>
        <v/>
      </c>
      <c r="AW163" s="227" t="str">
        <f t="array" aca="1" ref="AW163" ca="1">IF(AU163="","",IF(IFERROR(SUMPRODUCT(($AA$7:$AA$225=AU163)*($AM$7:$AM$225=$AT$2)),0)&gt;0, "BASIS OF ADMISSIONS", ""))</f>
        <v/>
      </c>
      <c r="AX163" s="227" t="str">
        <f t="array" aca="1" ref="AX163" ca="1">IF(AU163="","", IF(IFERROR(SUMPRODUCT(($AA$226:$AO$249=AU163)*($AM$226:$AM$249=$AX$6)),0)&gt;0,"PRE-REQUISITE",""))</f>
        <v/>
      </c>
      <c r="AY163" s="227" t="str">
        <f t="array" aca="1" ref="AY163" ca="1">IF(AU163="","", IF(IFERROR(SUMPRODUCT(($AA$226:$AO$249=AU163)*($AM$226:$AM$249=$AY$6)),0)&gt;0,"RECOMMENDED",""))</f>
        <v/>
      </c>
      <c r="AZ163" s="142" t="str">
        <f t="shared" ca="1" si="30"/>
        <v/>
      </c>
      <c r="BD163" s="19">
        <v>1</v>
      </c>
      <c r="BE163" s="574"/>
      <c r="BF163" s="574"/>
      <c r="BG163" s="574"/>
      <c r="BH163" s="574"/>
      <c r="BI163" s="574"/>
      <c r="BJ163" s="574"/>
      <c r="BK163" s="574"/>
      <c r="BL163" s="574"/>
      <c r="BM163" s="574"/>
      <c r="BN163" s="574"/>
      <c r="BO163" s="574"/>
      <c r="BP163" s="574"/>
      <c r="BQ163" s="574"/>
      <c r="BR163" s="574"/>
      <c r="BS163" s="574"/>
      <c r="BT163" s="574"/>
      <c r="BU163" s="574"/>
      <c r="BV163" s="574"/>
    </row>
    <row r="164" spans="1:74" ht="56.25" customHeight="1">
      <c r="A164" s="574"/>
      <c r="B164" s="284"/>
      <c r="C164" s="739" t="str">
        <f t="shared" si="24"/>
        <v/>
      </c>
      <c r="D164" s="739" t="str">
        <f t="shared" si="25"/>
        <v/>
      </c>
      <c r="E164" s="739" t="str">
        <f t="shared" si="26"/>
        <v/>
      </c>
      <c r="F164" s="739" t="str">
        <f t="shared" si="27"/>
        <v/>
      </c>
      <c r="G164" s="740" t="str">
        <f t="shared" ca="1" si="28"/>
        <v/>
      </c>
      <c r="H164" s="281"/>
      <c r="I164" s="282"/>
      <c r="J164" s="727"/>
      <c r="K164" s="725"/>
      <c r="L164" s="725"/>
      <c r="M164" s="725"/>
      <c r="N164" s="725"/>
      <c r="O164" s="725"/>
      <c r="P164" s="725"/>
      <c r="Q164" s="725"/>
      <c r="R164" s="725"/>
      <c r="S164" s="725"/>
      <c r="T164" s="725"/>
      <c r="U164" s="725"/>
      <c r="V164" s="725"/>
      <c r="W164" s="725"/>
      <c r="X164" s="725"/>
      <c r="Y164" s="721"/>
      <c r="AA164" s="142" t="str">
        <f>IF('USER FORM3'!G172=0,"",IF(ISNUMBER('USER FORM3'!G172), "'"&amp;'USER FORM3'!G172, 'USER FORM3'!G172))</f>
        <v/>
      </c>
      <c r="AB164" s="142" t="str">
        <f>IF('USER FORM3'!H172=0,"",'USER FORM3'!H172)</f>
        <v/>
      </c>
      <c r="AC164" s="142" t="str">
        <f>IF('USER FORM3'!I172=0,"",'USER FORM3'!I172)</f>
        <v/>
      </c>
      <c r="AD164" s="142" t="str">
        <f>IF('USER FORM3'!AK172=0,"",'USER FORM3'!AK172)</f>
        <v/>
      </c>
      <c r="AE164" s="142" t="str">
        <f>IF('USER FORM3'!K172=0,"",'USER FORM3'!K172)</f>
        <v/>
      </c>
      <c r="AF164" s="142" t="str">
        <f>IF('USER FORM3'!L172=0,"",'USER FORM3'!L172)</f>
        <v/>
      </c>
      <c r="AG164" s="142" t="str">
        <f>IF('USER FORM3'!M172=0,"",'USER FORM3'!M172)</f>
        <v/>
      </c>
      <c r="AH164" s="142" t="str">
        <f>IF('USER FORM3'!N172=0,"",'USER FORM3'!N172)</f>
        <v/>
      </c>
      <c r="AI164" s="142" t="str">
        <f>IF('USER FORM3'!O172=0,"",'USER FORM3'!O172)</f>
        <v/>
      </c>
      <c r="AJ164" s="142" t="str">
        <f>IF('USER FORM3'!P172=0,"",'USER FORM3'!P172)</f>
        <v/>
      </c>
      <c r="AK164" s="142" t="str">
        <f>IF('USER FORM3'!Q172=0,"",'USER FORM3'!Q172)</f>
        <v/>
      </c>
      <c r="AL164" s="142" t="str">
        <f>IF('USER FORM3'!C172=0,"",'USER FORM3'!C172)</f>
        <v/>
      </c>
      <c r="AM164" s="142" t="str">
        <f>IF('USER FORM3'!D172=0,"",'USER FORM3'!D172)</f>
        <v/>
      </c>
      <c r="AN164" s="142" t="str">
        <f>IF('USER FORM3'!E172=0,"",'USER FORM3'!E172)</f>
        <v/>
      </c>
      <c r="AO164" s="142" t="str">
        <f>IF('USER FORM3'!F172=0,"",'USER FORM3'!F172)</f>
        <v/>
      </c>
      <c r="AP164" s="227" t="str">
        <f t="shared" si="29"/>
        <v/>
      </c>
      <c r="AQ164" s="227" t="str">
        <f t="array" ref="AQ164">IF(OR(IFERROR(VLOOKUP(AA164,$B$8:$H$227,7,FALSE), "KEEP")="REMOVE",AD164&lt;&gt;"GR (Graded)"), "REMOVE", "KEEP")</f>
        <v>REMOVE</v>
      </c>
      <c r="AR164" s="228" t="str">
        <f t="array" ref="AR164">LOOKUP("zzzzz",CHOOSE({1,2},"",INDEX(AA:AA,SMALL(IF($AA$6:$AA$249&lt;&gt;"",ROW($AA$6:$AA$249)),ROWS($AR$6:AR164)))))</f>
        <v/>
      </c>
      <c r="AS164" s="227" t="str">
        <f t="array" aca="1" ref="AS164" ca="1">IF(SUM('USER FORM5'!$AS$2)&gt;=ROWS($AS$7:AS164), INDEX(COURSE_CODE, MATCH(SMALL(COUNTIF(COURSE_CODE, "&lt;"&amp;COURSE_CODE), ROW(AS164)), COUNTIF(COURSE_CODE, "&lt;"&amp;COURSE_CODE),0)),"")</f>
        <v/>
      </c>
      <c r="AT164" s="227" t="str">
        <f t="array" aca="1" ref="AT164" ca="1">LOOKUP("zzzzz",CHOOSE({1,2},"",INDEX(AS:AS,SMALL(IF($AS$6:$AS$249&lt;&gt;"",ROW($AS$6:$AS$249)),ROWS($AT$6:AT164)))))</f>
        <v/>
      </c>
      <c r="AU164" s="58" t="str">
        <f t="array" aca="1" ref="AU164" ca="1">IFERROR(INDEX($AT$7:$AT$249, MATCH(0, COUNTIF($AU$6:AU163, $AT$7:$AT$249),0)),"")</f>
        <v/>
      </c>
      <c r="AV164" s="227" t="str">
        <f t="array" aca="1" ref="AV164" ca="1">IF(AU164="","",IF(COUNTIF($AA$7:$AA$225,AU164)&gt;1, "REPEATED", ""))</f>
        <v/>
      </c>
      <c r="AW164" s="227" t="str">
        <f t="array" aca="1" ref="AW164" ca="1">IF(AU164="","",IF(IFERROR(SUMPRODUCT(($AA$7:$AA$225=AU164)*($AM$7:$AM$225=$AT$2)),0)&gt;0, "BASIS OF ADMISSIONS", ""))</f>
        <v/>
      </c>
      <c r="AX164" s="227" t="str">
        <f t="array" aca="1" ref="AX164" ca="1">IF(AU164="","", IF(IFERROR(SUMPRODUCT(($AA$226:$AO$249=AU164)*($AM$226:$AM$249=$AX$6)),0)&gt;0,"PRE-REQUISITE",""))</f>
        <v/>
      </c>
      <c r="AY164" s="227" t="str">
        <f t="array" aca="1" ref="AY164" ca="1">IF(AU164="","", IF(IFERROR(SUMPRODUCT(($AA$226:$AO$249=AU164)*($AM$226:$AM$249=$AY$6)),0)&gt;0,"RECOMMENDED",""))</f>
        <v/>
      </c>
      <c r="AZ164" s="142" t="str">
        <f t="shared" ca="1" si="30"/>
        <v/>
      </c>
      <c r="BD164" s="19">
        <v>1</v>
      </c>
      <c r="BE164" s="574"/>
      <c r="BF164" s="574"/>
      <c r="BG164" s="574"/>
      <c r="BH164" s="574"/>
      <c r="BI164" s="574"/>
      <c r="BJ164" s="574"/>
      <c r="BK164" s="574"/>
      <c r="BL164" s="574"/>
      <c r="BM164" s="574"/>
      <c r="BN164" s="574"/>
      <c r="BO164" s="574"/>
      <c r="BP164" s="574"/>
      <c r="BQ164" s="574"/>
      <c r="BR164" s="574"/>
      <c r="BS164" s="574"/>
      <c r="BT164" s="574"/>
      <c r="BU164" s="574"/>
      <c r="BV164" s="574"/>
    </row>
    <row r="165" spans="1:74" ht="56.25" customHeight="1">
      <c r="A165" s="574"/>
      <c r="B165" s="284"/>
      <c r="C165" s="739" t="str">
        <f t="shared" si="24"/>
        <v/>
      </c>
      <c r="D165" s="739" t="str">
        <f t="shared" si="25"/>
        <v/>
      </c>
      <c r="E165" s="739" t="str">
        <f t="shared" si="26"/>
        <v/>
      </c>
      <c r="F165" s="739" t="str">
        <f t="shared" si="27"/>
        <v/>
      </c>
      <c r="G165" s="740" t="str">
        <f t="shared" ca="1" si="28"/>
        <v/>
      </c>
      <c r="H165" s="281"/>
      <c r="I165" s="282"/>
      <c r="J165" s="727"/>
      <c r="K165" s="725"/>
      <c r="L165" s="725"/>
      <c r="M165" s="725"/>
      <c r="N165" s="725"/>
      <c r="O165" s="725"/>
      <c r="P165" s="725"/>
      <c r="Q165" s="725"/>
      <c r="R165" s="725"/>
      <c r="S165" s="725"/>
      <c r="T165" s="725"/>
      <c r="U165" s="725"/>
      <c r="V165" s="725"/>
      <c r="W165" s="725"/>
      <c r="X165" s="725"/>
      <c r="Y165" s="721"/>
      <c r="AA165" s="142" t="str">
        <f>IF('USER FORM3'!G173=0,"",IF(ISNUMBER('USER FORM3'!G173), "'"&amp;'USER FORM3'!G173, 'USER FORM3'!G173))</f>
        <v/>
      </c>
      <c r="AB165" s="142" t="str">
        <f>IF('USER FORM3'!H173=0,"",'USER FORM3'!H173)</f>
        <v/>
      </c>
      <c r="AC165" s="142" t="str">
        <f>IF('USER FORM3'!I173=0,"",'USER FORM3'!I173)</f>
        <v/>
      </c>
      <c r="AD165" s="142" t="str">
        <f>IF('USER FORM3'!AK173=0,"",'USER FORM3'!AK173)</f>
        <v/>
      </c>
      <c r="AE165" s="142" t="str">
        <f>IF('USER FORM3'!K173=0,"",'USER FORM3'!K173)</f>
        <v/>
      </c>
      <c r="AF165" s="142" t="str">
        <f>IF('USER FORM3'!L173=0,"",'USER FORM3'!L173)</f>
        <v/>
      </c>
      <c r="AG165" s="142" t="str">
        <f>IF('USER FORM3'!M173=0,"",'USER FORM3'!M173)</f>
        <v/>
      </c>
      <c r="AH165" s="142" t="str">
        <f>IF('USER FORM3'!N173=0,"",'USER FORM3'!N173)</f>
        <v/>
      </c>
      <c r="AI165" s="142" t="str">
        <f>IF('USER FORM3'!O173=0,"",'USER FORM3'!O173)</f>
        <v/>
      </c>
      <c r="AJ165" s="142" t="str">
        <f>IF('USER FORM3'!P173=0,"",'USER FORM3'!P173)</f>
        <v/>
      </c>
      <c r="AK165" s="142" t="str">
        <f>IF('USER FORM3'!Q173=0,"",'USER FORM3'!Q173)</f>
        <v/>
      </c>
      <c r="AL165" s="142" t="str">
        <f>IF('USER FORM3'!C173=0,"",'USER FORM3'!C173)</f>
        <v/>
      </c>
      <c r="AM165" s="142" t="str">
        <f>IF('USER FORM3'!D173=0,"",'USER FORM3'!D173)</f>
        <v/>
      </c>
      <c r="AN165" s="142" t="str">
        <f>IF('USER FORM3'!E173=0,"",'USER FORM3'!E173)</f>
        <v/>
      </c>
      <c r="AO165" s="142" t="str">
        <f>IF('USER FORM3'!F173=0,"",'USER FORM3'!F173)</f>
        <v/>
      </c>
      <c r="AP165" s="227" t="str">
        <f t="shared" si="29"/>
        <v/>
      </c>
      <c r="AQ165" s="227" t="str">
        <f t="array" ref="AQ165">IF(OR(IFERROR(VLOOKUP(AA165,$B$8:$H$227,7,FALSE), "KEEP")="REMOVE",AD165&lt;&gt;"GR (Graded)"), "REMOVE", "KEEP")</f>
        <v>REMOVE</v>
      </c>
      <c r="AR165" s="228" t="str">
        <f t="array" ref="AR165">LOOKUP("zzzzz",CHOOSE({1,2},"",INDEX(AA:AA,SMALL(IF($AA$6:$AA$249&lt;&gt;"",ROW($AA$6:$AA$249)),ROWS($AR$6:AR165)))))</f>
        <v/>
      </c>
      <c r="AS165" s="227" t="str">
        <f t="array" aca="1" ref="AS165" ca="1">IF(SUM('USER FORM5'!$AS$2)&gt;=ROWS($AS$7:AS165), INDEX(COURSE_CODE, MATCH(SMALL(COUNTIF(COURSE_CODE, "&lt;"&amp;COURSE_CODE), ROW(AS165)), COUNTIF(COURSE_CODE, "&lt;"&amp;COURSE_CODE),0)),"")</f>
        <v/>
      </c>
      <c r="AT165" s="227" t="str">
        <f t="array" aca="1" ref="AT165" ca="1">LOOKUP("zzzzz",CHOOSE({1,2},"",INDEX(AS:AS,SMALL(IF($AS$6:$AS$249&lt;&gt;"",ROW($AS$6:$AS$249)),ROWS($AT$6:AT165)))))</f>
        <v/>
      </c>
      <c r="AU165" s="58" t="str">
        <f t="array" aca="1" ref="AU165" ca="1">IFERROR(INDEX($AT$7:$AT$249, MATCH(0, COUNTIF($AU$6:AU164, $AT$7:$AT$249),0)),"")</f>
        <v/>
      </c>
      <c r="AV165" s="227" t="str">
        <f t="array" aca="1" ref="AV165" ca="1">IF(AU165="","",IF(COUNTIF($AA$7:$AA$225,AU165)&gt;1, "REPEATED", ""))</f>
        <v/>
      </c>
      <c r="AW165" s="227" t="str">
        <f t="array" aca="1" ref="AW165" ca="1">IF(AU165="","",IF(IFERROR(SUMPRODUCT(($AA$7:$AA$225=AU165)*($AM$7:$AM$225=$AT$2)),0)&gt;0, "BASIS OF ADMISSIONS", ""))</f>
        <v/>
      </c>
      <c r="AX165" s="227" t="str">
        <f t="array" aca="1" ref="AX165" ca="1">IF(AU165="","", IF(IFERROR(SUMPRODUCT(($AA$226:$AO$249=AU165)*($AM$226:$AM$249=$AX$6)),0)&gt;0,"PRE-REQUISITE",""))</f>
        <v/>
      </c>
      <c r="AY165" s="227" t="str">
        <f t="array" aca="1" ref="AY165" ca="1">IF(AU165="","", IF(IFERROR(SUMPRODUCT(($AA$226:$AO$249=AU165)*($AM$226:$AM$249=$AY$6)),0)&gt;0,"RECOMMENDED",""))</f>
        <v/>
      </c>
      <c r="AZ165" s="142" t="str">
        <f t="shared" ca="1" si="30"/>
        <v/>
      </c>
      <c r="BD165" s="19">
        <v>1</v>
      </c>
      <c r="BE165" s="574"/>
      <c r="BF165" s="574"/>
      <c r="BG165" s="574"/>
      <c r="BH165" s="574"/>
      <c r="BI165" s="574"/>
      <c r="BJ165" s="574"/>
      <c r="BK165" s="574"/>
      <c r="BL165" s="574"/>
      <c r="BM165" s="574"/>
      <c r="BN165" s="574"/>
      <c r="BO165" s="574"/>
      <c r="BP165" s="574"/>
      <c r="BQ165" s="574"/>
      <c r="BR165" s="574"/>
      <c r="BS165" s="574"/>
      <c r="BT165" s="574"/>
      <c r="BU165" s="574"/>
      <c r="BV165" s="574"/>
    </row>
    <row r="166" spans="1:74" ht="56.25" customHeight="1">
      <c r="A166" s="574"/>
      <c r="B166" s="284"/>
      <c r="C166" s="739" t="str">
        <f t="shared" si="24"/>
        <v/>
      </c>
      <c r="D166" s="739" t="str">
        <f t="shared" si="25"/>
        <v/>
      </c>
      <c r="E166" s="739" t="str">
        <f t="shared" si="26"/>
        <v/>
      </c>
      <c r="F166" s="739" t="str">
        <f t="shared" si="27"/>
        <v/>
      </c>
      <c r="G166" s="740" t="str">
        <f t="shared" ca="1" si="28"/>
        <v/>
      </c>
      <c r="H166" s="281"/>
      <c r="I166" s="282"/>
      <c r="J166" s="727"/>
      <c r="K166" s="725"/>
      <c r="L166" s="725"/>
      <c r="M166" s="725"/>
      <c r="N166" s="725"/>
      <c r="O166" s="725"/>
      <c r="P166" s="725"/>
      <c r="Q166" s="725"/>
      <c r="R166" s="725"/>
      <c r="S166" s="725"/>
      <c r="T166" s="725"/>
      <c r="U166" s="725"/>
      <c r="V166" s="725"/>
      <c r="W166" s="725"/>
      <c r="X166" s="725"/>
      <c r="Y166" s="721"/>
      <c r="AA166" s="142" t="str">
        <f>IF('USER FORM3'!G174=0,"",IF(ISNUMBER('USER FORM3'!G174), "'"&amp;'USER FORM3'!G174, 'USER FORM3'!G174))</f>
        <v/>
      </c>
      <c r="AB166" s="142" t="str">
        <f>IF('USER FORM3'!H174=0,"",'USER FORM3'!H174)</f>
        <v/>
      </c>
      <c r="AC166" s="142" t="str">
        <f>IF('USER FORM3'!I174=0,"",'USER FORM3'!I174)</f>
        <v/>
      </c>
      <c r="AD166" s="142" t="str">
        <f>IF('USER FORM3'!AK174=0,"",'USER FORM3'!AK174)</f>
        <v/>
      </c>
      <c r="AE166" s="142" t="str">
        <f>IF('USER FORM3'!K174=0,"",'USER FORM3'!K174)</f>
        <v/>
      </c>
      <c r="AF166" s="142" t="str">
        <f>IF('USER FORM3'!L174=0,"",'USER FORM3'!L174)</f>
        <v/>
      </c>
      <c r="AG166" s="142" t="str">
        <f>IF('USER FORM3'!M174=0,"",'USER FORM3'!M174)</f>
        <v/>
      </c>
      <c r="AH166" s="142" t="str">
        <f>IF('USER FORM3'!N174=0,"",'USER FORM3'!N174)</f>
        <v/>
      </c>
      <c r="AI166" s="142" t="str">
        <f>IF('USER FORM3'!O174=0,"",'USER FORM3'!O174)</f>
        <v/>
      </c>
      <c r="AJ166" s="142" t="str">
        <f>IF('USER FORM3'!P174=0,"",'USER FORM3'!P174)</f>
        <v/>
      </c>
      <c r="AK166" s="142" t="str">
        <f>IF('USER FORM3'!Q174=0,"",'USER FORM3'!Q174)</f>
        <v/>
      </c>
      <c r="AL166" s="142" t="str">
        <f>IF('USER FORM3'!C174=0,"",'USER FORM3'!C174)</f>
        <v/>
      </c>
      <c r="AM166" s="142" t="str">
        <f>IF('USER FORM3'!D174=0,"",'USER FORM3'!D174)</f>
        <v/>
      </c>
      <c r="AN166" s="142" t="str">
        <f>IF('USER FORM3'!E174=0,"",'USER FORM3'!E174)</f>
        <v/>
      </c>
      <c r="AO166" s="142" t="str">
        <f>IF('USER FORM3'!F174=0,"",'USER FORM3'!F174)</f>
        <v/>
      </c>
      <c r="AP166" s="227" t="str">
        <f t="shared" si="29"/>
        <v/>
      </c>
      <c r="AQ166" s="227" t="str">
        <f t="array" ref="AQ166">IF(OR(IFERROR(VLOOKUP(AA166,$B$8:$H$227,7,FALSE), "KEEP")="REMOVE",AD166&lt;&gt;"GR (Graded)"), "REMOVE", "KEEP")</f>
        <v>REMOVE</v>
      </c>
      <c r="AR166" s="228" t="str">
        <f t="array" ref="AR166">LOOKUP("zzzzz",CHOOSE({1,2},"",INDEX(AA:AA,SMALL(IF($AA$6:$AA$249&lt;&gt;"",ROW($AA$6:$AA$249)),ROWS($AR$6:AR166)))))</f>
        <v/>
      </c>
      <c r="AS166" s="227" t="str">
        <f t="array" aca="1" ref="AS166" ca="1">IF(SUM('USER FORM5'!$AS$2)&gt;=ROWS($AS$7:AS166), INDEX(COURSE_CODE, MATCH(SMALL(COUNTIF(COURSE_CODE, "&lt;"&amp;COURSE_CODE), ROW(AS166)), COUNTIF(COURSE_CODE, "&lt;"&amp;COURSE_CODE),0)),"")</f>
        <v/>
      </c>
      <c r="AT166" s="227" t="str">
        <f t="array" aca="1" ref="AT166" ca="1">LOOKUP("zzzzz",CHOOSE({1,2},"",INDEX(AS:AS,SMALL(IF($AS$6:$AS$249&lt;&gt;"",ROW($AS$6:$AS$249)),ROWS($AT$6:AT166)))))</f>
        <v/>
      </c>
      <c r="AU166" s="58" t="str">
        <f t="array" aca="1" ref="AU166" ca="1">IFERROR(INDEX($AT$7:$AT$249, MATCH(0, COUNTIF($AU$6:AU165, $AT$7:$AT$249),0)),"")</f>
        <v/>
      </c>
      <c r="AV166" s="227" t="str">
        <f t="array" aca="1" ref="AV166" ca="1">IF(AU166="","",IF(COUNTIF($AA$7:$AA$225,AU166)&gt;1, "REPEATED", ""))</f>
        <v/>
      </c>
      <c r="AW166" s="227" t="str">
        <f t="array" aca="1" ref="AW166" ca="1">IF(AU166="","",IF(IFERROR(SUMPRODUCT(($AA$7:$AA$225=AU166)*($AM$7:$AM$225=$AT$2)),0)&gt;0, "BASIS OF ADMISSIONS", ""))</f>
        <v/>
      </c>
      <c r="AX166" s="227" t="str">
        <f t="array" aca="1" ref="AX166" ca="1">IF(AU166="","", IF(IFERROR(SUMPRODUCT(($AA$226:$AO$249=AU166)*($AM$226:$AM$249=$AX$6)),0)&gt;0,"PRE-REQUISITE",""))</f>
        <v/>
      </c>
      <c r="AY166" s="227" t="str">
        <f t="array" aca="1" ref="AY166" ca="1">IF(AU166="","", IF(IFERROR(SUMPRODUCT(($AA$226:$AO$249=AU166)*($AM$226:$AM$249=$AY$6)),0)&gt;0,"RECOMMENDED",""))</f>
        <v/>
      </c>
      <c r="AZ166" s="142" t="str">
        <f t="shared" ca="1" si="30"/>
        <v/>
      </c>
      <c r="BD166" s="19">
        <v>1</v>
      </c>
      <c r="BE166" s="574"/>
      <c r="BF166" s="574"/>
      <c r="BG166" s="574"/>
      <c r="BH166" s="574"/>
      <c r="BI166" s="574"/>
      <c r="BJ166" s="574"/>
      <c r="BK166" s="574"/>
      <c r="BL166" s="574"/>
      <c r="BM166" s="574"/>
      <c r="BN166" s="574"/>
      <c r="BO166" s="574"/>
      <c r="BP166" s="574"/>
      <c r="BQ166" s="574"/>
      <c r="BR166" s="574"/>
      <c r="BS166" s="574"/>
      <c r="BT166" s="574"/>
      <c r="BU166" s="574"/>
      <c r="BV166" s="574"/>
    </row>
    <row r="167" spans="1:74" ht="56.25" customHeight="1">
      <c r="A167" s="574"/>
      <c r="B167" s="284"/>
      <c r="C167" s="739" t="str">
        <f t="shared" si="24"/>
        <v/>
      </c>
      <c r="D167" s="739" t="str">
        <f t="shared" si="25"/>
        <v/>
      </c>
      <c r="E167" s="739" t="str">
        <f t="shared" si="26"/>
        <v/>
      </c>
      <c r="F167" s="739" t="str">
        <f t="shared" si="27"/>
        <v/>
      </c>
      <c r="G167" s="740" t="str">
        <f t="shared" ca="1" si="28"/>
        <v/>
      </c>
      <c r="H167" s="281"/>
      <c r="I167" s="282"/>
      <c r="J167" s="727"/>
      <c r="K167" s="725"/>
      <c r="L167" s="725"/>
      <c r="M167" s="725"/>
      <c r="N167" s="725"/>
      <c r="O167" s="725"/>
      <c r="P167" s="725"/>
      <c r="Q167" s="725"/>
      <c r="R167" s="725"/>
      <c r="S167" s="725"/>
      <c r="T167" s="725"/>
      <c r="U167" s="725"/>
      <c r="V167" s="725"/>
      <c r="W167" s="725"/>
      <c r="X167" s="725"/>
      <c r="Y167" s="721"/>
      <c r="AA167" s="142" t="str">
        <f>IF('USER FORM3'!G175=0,"",IF(ISNUMBER('USER FORM3'!G175), "'"&amp;'USER FORM3'!G175, 'USER FORM3'!G175))</f>
        <v/>
      </c>
      <c r="AB167" s="142" t="str">
        <f>IF('USER FORM3'!H175=0,"",'USER FORM3'!H175)</f>
        <v/>
      </c>
      <c r="AC167" s="142" t="str">
        <f>IF('USER FORM3'!I175=0,"",'USER FORM3'!I175)</f>
        <v/>
      </c>
      <c r="AD167" s="142" t="str">
        <f>IF('USER FORM3'!AK175=0,"",'USER FORM3'!AK175)</f>
        <v/>
      </c>
      <c r="AE167" s="142" t="str">
        <f>IF('USER FORM3'!K175=0,"",'USER FORM3'!K175)</f>
        <v/>
      </c>
      <c r="AF167" s="142" t="str">
        <f>IF('USER FORM3'!L175=0,"",'USER FORM3'!L175)</f>
        <v/>
      </c>
      <c r="AG167" s="142" t="str">
        <f>IF('USER FORM3'!M175=0,"",'USER FORM3'!M175)</f>
        <v/>
      </c>
      <c r="AH167" s="142" t="str">
        <f>IF('USER FORM3'!N175=0,"",'USER FORM3'!N175)</f>
        <v/>
      </c>
      <c r="AI167" s="142" t="str">
        <f>IF('USER FORM3'!O175=0,"",'USER FORM3'!O175)</f>
        <v/>
      </c>
      <c r="AJ167" s="142" t="str">
        <f>IF('USER FORM3'!P175=0,"",'USER FORM3'!P175)</f>
        <v/>
      </c>
      <c r="AK167" s="142" t="str">
        <f>IF('USER FORM3'!Q175=0,"",'USER FORM3'!Q175)</f>
        <v/>
      </c>
      <c r="AL167" s="142" t="str">
        <f>IF('USER FORM3'!C175=0,"",'USER FORM3'!C175)</f>
        <v/>
      </c>
      <c r="AM167" s="142" t="str">
        <f>IF('USER FORM3'!D175=0,"",'USER FORM3'!D175)</f>
        <v/>
      </c>
      <c r="AN167" s="142" t="str">
        <f>IF('USER FORM3'!E175=0,"",'USER FORM3'!E175)</f>
        <v/>
      </c>
      <c r="AO167" s="142" t="str">
        <f>IF('USER FORM3'!F175=0,"",'USER FORM3'!F175)</f>
        <v/>
      </c>
      <c r="AP167" s="227" t="str">
        <f t="shared" si="29"/>
        <v/>
      </c>
      <c r="AQ167" s="227" t="str">
        <f t="array" ref="AQ167">IF(OR(IFERROR(VLOOKUP(AA167,$B$8:$H$227,7,FALSE), "KEEP")="REMOVE",AD167&lt;&gt;"GR (Graded)"), "REMOVE", "KEEP")</f>
        <v>REMOVE</v>
      </c>
      <c r="AR167" s="228" t="str">
        <f t="array" ref="AR167">LOOKUP("zzzzz",CHOOSE({1,2},"",INDEX(AA:AA,SMALL(IF($AA$6:$AA$249&lt;&gt;"",ROW($AA$6:$AA$249)),ROWS($AR$6:AR167)))))</f>
        <v/>
      </c>
      <c r="AS167" s="227" t="str">
        <f t="array" aca="1" ref="AS167" ca="1">IF(SUM('USER FORM5'!$AS$2)&gt;=ROWS($AS$7:AS167), INDEX(COURSE_CODE, MATCH(SMALL(COUNTIF(COURSE_CODE, "&lt;"&amp;COURSE_CODE), ROW(AS167)), COUNTIF(COURSE_CODE, "&lt;"&amp;COURSE_CODE),0)),"")</f>
        <v/>
      </c>
      <c r="AT167" s="227" t="str">
        <f t="array" aca="1" ref="AT167" ca="1">LOOKUP("zzzzz",CHOOSE({1,2},"",INDEX(AS:AS,SMALL(IF($AS$6:$AS$249&lt;&gt;"",ROW($AS$6:$AS$249)),ROWS($AT$6:AT167)))))</f>
        <v/>
      </c>
      <c r="AU167" s="58" t="str">
        <f t="array" aca="1" ref="AU167" ca="1">IFERROR(INDEX($AT$7:$AT$249, MATCH(0, COUNTIF($AU$6:AU166, $AT$7:$AT$249),0)),"")</f>
        <v/>
      </c>
      <c r="AV167" s="227" t="str">
        <f t="array" aca="1" ref="AV167" ca="1">IF(AU167="","",IF(COUNTIF($AA$7:$AA$225,AU167)&gt;1, "REPEATED", ""))</f>
        <v/>
      </c>
      <c r="AW167" s="227" t="str">
        <f t="array" aca="1" ref="AW167" ca="1">IF(AU167="","",IF(IFERROR(SUMPRODUCT(($AA$7:$AA$225=AU167)*($AM$7:$AM$225=$AT$2)),0)&gt;0, "BASIS OF ADMISSIONS", ""))</f>
        <v/>
      </c>
      <c r="AX167" s="227" t="str">
        <f t="array" aca="1" ref="AX167" ca="1">IF(AU167="","", IF(IFERROR(SUMPRODUCT(($AA$226:$AO$249=AU167)*($AM$226:$AM$249=$AX$6)),0)&gt;0,"PRE-REQUISITE",""))</f>
        <v/>
      </c>
      <c r="AY167" s="227" t="str">
        <f t="array" aca="1" ref="AY167" ca="1">IF(AU167="","", IF(IFERROR(SUMPRODUCT(($AA$226:$AO$249=AU167)*($AM$226:$AM$249=$AY$6)),0)&gt;0,"RECOMMENDED",""))</f>
        <v/>
      </c>
      <c r="AZ167" s="142" t="str">
        <f t="shared" ca="1" si="30"/>
        <v/>
      </c>
      <c r="BD167" s="19">
        <v>1</v>
      </c>
      <c r="BE167" s="574"/>
      <c r="BF167" s="574"/>
      <c r="BG167" s="574"/>
      <c r="BH167" s="574"/>
      <c r="BI167" s="574"/>
      <c r="BJ167" s="574"/>
      <c r="BK167" s="574"/>
      <c r="BL167" s="574"/>
      <c r="BM167" s="574"/>
      <c r="BN167" s="574"/>
      <c r="BO167" s="574"/>
      <c r="BP167" s="574"/>
      <c r="BQ167" s="574"/>
      <c r="BR167" s="574"/>
      <c r="BS167" s="574"/>
      <c r="BT167" s="574"/>
      <c r="BU167" s="574"/>
      <c r="BV167" s="574"/>
    </row>
    <row r="168" spans="1:74" ht="56.25" customHeight="1">
      <c r="A168" s="574"/>
      <c r="B168" s="284"/>
      <c r="C168" s="739" t="str">
        <f t="shared" ref="C168:C199" si="31">IFERROR(VLOOKUP(B168,$AA$7:$AO$249,2,FALSE),"")</f>
        <v/>
      </c>
      <c r="D168" s="739" t="str">
        <f t="shared" ref="D168:D200" si="32">IFERROR(VLOOKUP(B168,$AA$7:$AO$249,14,FALSE),"")</f>
        <v/>
      </c>
      <c r="E168" s="739" t="str">
        <f t="shared" ref="E168:E200" si="33">IFERROR(VLOOKUP(B168,$AA$7:$AO$249,15,FALSE),"")</f>
        <v/>
      </c>
      <c r="F168" s="739" t="str">
        <f t="shared" ref="F168:F200" si="34">IFERROR(VLOOKUP(B168,$AA$7:$AO$249,11,FALSE),"")</f>
        <v/>
      </c>
      <c r="G168" s="740" t="str">
        <f t="shared" ref="G168:G200" ca="1" si="35">IFERROR(VLOOKUP(B168,$AU$7:$AZ$249,6,FALSE),"")</f>
        <v/>
      </c>
      <c r="H168" s="281"/>
      <c r="I168" s="282"/>
      <c r="J168" s="727"/>
      <c r="K168" s="725"/>
      <c r="L168" s="725"/>
      <c r="M168" s="725"/>
      <c r="N168" s="725"/>
      <c r="O168" s="725"/>
      <c r="P168" s="725"/>
      <c r="Q168" s="725"/>
      <c r="R168" s="725"/>
      <c r="S168" s="725"/>
      <c r="T168" s="725"/>
      <c r="U168" s="725"/>
      <c r="V168" s="725"/>
      <c r="W168" s="725"/>
      <c r="X168" s="725"/>
      <c r="Y168" s="721"/>
      <c r="AA168" s="142" t="str">
        <f>IF('USER FORM3'!G176=0,"",IF(ISNUMBER('USER FORM3'!G176), "'"&amp;'USER FORM3'!G176, 'USER FORM3'!G176))</f>
        <v/>
      </c>
      <c r="AB168" s="142" t="str">
        <f>IF('USER FORM3'!H176=0,"",'USER FORM3'!H176)</f>
        <v/>
      </c>
      <c r="AC168" s="142" t="str">
        <f>IF('USER FORM3'!I176=0,"",'USER FORM3'!I176)</f>
        <v/>
      </c>
      <c r="AD168" s="142" t="str">
        <f>IF('USER FORM3'!AK176=0,"",'USER FORM3'!AK176)</f>
        <v/>
      </c>
      <c r="AE168" s="142" t="str">
        <f>IF('USER FORM3'!K176=0,"",'USER FORM3'!K176)</f>
        <v/>
      </c>
      <c r="AF168" s="142" t="str">
        <f>IF('USER FORM3'!L176=0,"",'USER FORM3'!L176)</f>
        <v/>
      </c>
      <c r="AG168" s="142" t="str">
        <f>IF('USER FORM3'!M176=0,"",'USER FORM3'!M176)</f>
        <v/>
      </c>
      <c r="AH168" s="142" t="str">
        <f>IF('USER FORM3'!N176=0,"",'USER FORM3'!N176)</f>
        <v/>
      </c>
      <c r="AI168" s="142" t="str">
        <f>IF('USER FORM3'!O176=0,"",'USER FORM3'!O176)</f>
        <v/>
      </c>
      <c r="AJ168" s="142" t="str">
        <f>IF('USER FORM3'!P176=0,"",'USER FORM3'!P176)</f>
        <v/>
      </c>
      <c r="AK168" s="142" t="str">
        <f>IF('USER FORM3'!Q176=0,"",'USER FORM3'!Q176)</f>
        <v/>
      </c>
      <c r="AL168" s="142" t="str">
        <f>IF('USER FORM3'!C176=0,"",'USER FORM3'!C176)</f>
        <v/>
      </c>
      <c r="AM168" s="142" t="str">
        <f>IF('USER FORM3'!D176=0,"",'USER FORM3'!D176)</f>
        <v/>
      </c>
      <c r="AN168" s="142" t="str">
        <f>IF('USER FORM3'!E176=0,"",'USER FORM3'!E176)</f>
        <v/>
      </c>
      <c r="AO168" s="142" t="str">
        <f>IF('USER FORM3'!F176=0,"",'USER FORM3'!F176)</f>
        <v/>
      </c>
      <c r="AP168" s="227" t="str">
        <f t="shared" si="29"/>
        <v/>
      </c>
      <c r="AQ168" s="227" t="str">
        <f t="array" ref="AQ168">IF(OR(IFERROR(VLOOKUP(AA168,$B$8:$H$227,7,FALSE), "KEEP")="REMOVE",AD168&lt;&gt;"GR (Graded)"), "REMOVE", "KEEP")</f>
        <v>REMOVE</v>
      </c>
      <c r="AR168" s="228" t="str">
        <f t="array" ref="AR168">LOOKUP("zzzzz",CHOOSE({1,2},"",INDEX(AA:AA,SMALL(IF($AA$6:$AA$249&lt;&gt;"",ROW($AA$6:$AA$249)),ROWS($AR$6:AR168)))))</f>
        <v/>
      </c>
      <c r="AS168" s="227" t="str">
        <f t="array" aca="1" ref="AS168" ca="1">IF(SUM('USER FORM5'!$AS$2)&gt;=ROWS($AS$7:AS168), INDEX(COURSE_CODE, MATCH(SMALL(COUNTIF(COURSE_CODE, "&lt;"&amp;COURSE_CODE), ROW(AS168)), COUNTIF(COURSE_CODE, "&lt;"&amp;COURSE_CODE),0)),"")</f>
        <v/>
      </c>
      <c r="AT168" s="227" t="str">
        <f t="array" aca="1" ref="AT168" ca="1">LOOKUP("zzzzz",CHOOSE({1,2},"",INDEX(AS:AS,SMALL(IF($AS$6:$AS$249&lt;&gt;"",ROW($AS$6:$AS$249)),ROWS($AT$6:AT168)))))</f>
        <v/>
      </c>
      <c r="AU168" s="58" t="str">
        <f t="array" aca="1" ref="AU168" ca="1">IFERROR(INDEX($AT$7:$AT$249, MATCH(0, COUNTIF($AU$6:AU167, $AT$7:$AT$249),0)),"")</f>
        <v/>
      </c>
      <c r="AV168" s="227" t="str">
        <f t="array" aca="1" ref="AV168" ca="1">IF(AU168="","",IF(COUNTIF($AA$7:$AA$225,AU168)&gt;1, "REPEATED", ""))</f>
        <v/>
      </c>
      <c r="AW168" s="227" t="str">
        <f t="array" aca="1" ref="AW168" ca="1">IF(AU168="","",IF(IFERROR(SUMPRODUCT(($AA$7:$AA$225=AU168)*($AM$7:$AM$225=$AT$2)),0)&gt;0, "BASIS OF ADMISSIONS", ""))</f>
        <v/>
      </c>
      <c r="AX168" s="227" t="str">
        <f t="array" aca="1" ref="AX168" ca="1">IF(AU168="","", IF(IFERROR(SUMPRODUCT(($AA$226:$AO$249=AU168)*($AM$226:$AM$249=$AX$6)),0)&gt;0,"PRE-REQUISITE",""))</f>
        <v/>
      </c>
      <c r="AY168" s="227" t="str">
        <f t="array" aca="1" ref="AY168" ca="1">IF(AU168="","", IF(IFERROR(SUMPRODUCT(($AA$226:$AO$249=AU168)*($AM$226:$AM$249=$AY$6)),0)&gt;0,"RECOMMENDED",""))</f>
        <v/>
      </c>
      <c r="AZ168" s="142" t="str">
        <f t="shared" ca="1" si="30"/>
        <v/>
      </c>
      <c r="BD168" s="19">
        <v>1</v>
      </c>
      <c r="BE168" s="574"/>
      <c r="BF168" s="574"/>
      <c r="BG168" s="574"/>
      <c r="BH168" s="574"/>
      <c r="BI168" s="574"/>
      <c r="BJ168" s="574"/>
      <c r="BK168" s="574"/>
      <c r="BL168" s="574"/>
      <c r="BM168" s="574"/>
      <c r="BN168" s="574"/>
      <c r="BO168" s="574"/>
      <c r="BP168" s="574"/>
      <c r="BQ168" s="574"/>
      <c r="BR168" s="574"/>
      <c r="BS168" s="574"/>
      <c r="BT168" s="574"/>
      <c r="BU168" s="574"/>
      <c r="BV168" s="574"/>
    </row>
    <row r="169" spans="1:74" ht="56.25" customHeight="1">
      <c r="A169" s="574"/>
      <c r="B169" s="284"/>
      <c r="C169" s="739" t="str">
        <f t="shared" si="31"/>
        <v/>
      </c>
      <c r="D169" s="739" t="str">
        <f t="shared" si="32"/>
        <v/>
      </c>
      <c r="E169" s="739" t="str">
        <f t="shared" si="33"/>
        <v/>
      </c>
      <c r="F169" s="739" t="str">
        <f t="shared" si="34"/>
        <v/>
      </c>
      <c r="G169" s="740" t="str">
        <f t="shared" ca="1" si="35"/>
        <v/>
      </c>
      <c r="H169" s="281"/>
      <c r="I169" s="282"/>
      <c r="J169" s="727"/>
      <c r="K169" s="725"/>
      <c r="L169" s="725"/>
      <c r="M169" s="725"/>
      <c r="N169" s="725"/>
      <c r="O169" s="725"/>
      <c r="P169" s="725"/>
      <c r="Q169" s="725"/>
      <c r="R169" s="725"/>
      <c r="S169" s="725"/>
      <c r="T169" s="725"/>
      <c r="U169" s="725"/>
      <c r="V169" s="725"/>
      <c r="W169" s="725"/>
      <c r="X169" s="725"/>
      <c r="Y169" s="721"/>
      <c r="AA169" s="142" t="str">
        <f>IF('USER FORM3'!G177=0,"",IF(ISNUMBER('USER FORM3'!G177), "'"&amp;'USER FORM3'!G177, 'USER FORM3'!G177))</f>
        <v/>
      </c>
      <c r="AB169" s="142" t="str">
        <f>IF('USER FORM3'!H177=0,"",'USER FORM3'!H177)</f>
        <v/>
      </c>
      <c r="AC169" s="142" t="str">
        <f>IF('USER FORM3'!I177=0,"",'USER FORM3'!I177)</f>
        <v/>
      </c>
      <c r="AD169" s="142" t="str">
        <f>IF('USER FORM3'!AK177=0,"",'USER FORM3'!AK177)</f>
        <v/>
      </c>
      <c r="AE169" s="142" t="str">
        <f>IF('USER FORM3'!K177=0,"",'USER FORM3'!K177)</f>
        <v/>
      </c>
      <c r="AF169" s="142" t="str">
        <f>IF('USER FORM3'!L177=0,"",'USER FORM3'!L177)</f>
        <v/>
      </c>
      <c r="AG169" s="142" t="str">
        <f>IF('USER FORM3'!M177=0,"",'USER FORM3'!M177)</f>
        <v/>
      </c>
      <c r="AH169" s="142" t="str">
        <f>IF('USER FORM3'!N177=0,"",'USER FORM3'!N177)</f>
        <v/>
      </c>
      <c r="AI169" s="142" t="str">
        <f>IF('USER FORM3'!O177=0,"",'USER FORM3'!O177)</f>
        <v/>
      </c>
      <c r="AJ169" s="142" t="str">
        <f>IF('USER FORM3'!P177=0,"",'USER FORM3'!P177)</f>
        <v/>
      </c>
      <c r="AK169" s="142" t="str">
        <f>IF('USER FORM3'!Q177=0,"",'USER FORM3'!Q177)</f>
        <v/>
      </c>
      <c r="AL169" s="142" t="str">
        <f>IF('USER FORM3'!C177=0,"",'USER FORM3'!C177)</f>
        <v/>
      </c>
      <c r="AM169" s="142" t="str">
        <f>IF('USER FORM3'!D177=0,"",'USER FORM3'!D177)</f>
        <v/>
      </c>
      <c r="AN169" s="142" t="str">
        <f>IF('USER FORM3'!E177=0,"",'USER FORM3'!E177)</f>
        <v/>
      </c>
      <c r="AO169" s="142" t="str">
        <f>IF('USER FORM3'!F177=0,"",'USER FORM3'!F177)</f>
        <v/>
      </c>
      <c r="AP169" s="227" t="str">
        <f t="shared" si="29"/>
        <v/>
      </c>
      <c r="AQ169" s="227" t="str">
        <f t="array" ref="AQ169">IF(OR(IFERROR(VLOOKUP(AA169,$B$8:$H$227,7,FALSE), "KEEP")="REMOVE",AD169&lt;&gt;"GR (Graded)"), "REMOVE", "KEEP")</f>
        <v>REMOVE</v>
      </c>
      <c r="AR169" s="228" t="str">
        <f t="array" ref="AR169">LOOKUP("zzzzz",CHOOSE({1,2},"",INDEX(AA:AA,SMALL(IF($AA$6:$AA$249&lt;&gt;"",ROW($AA$6:$AA$249)),ROWS($AR$6:AR169)))))</f>
        <v/>
      </c>
      <c r="AS169" s="227" t="str">
        <f t="array" aca="1" ref="AS169" ca="1">IF(SUM('USER FORM5'!$AS$2)&gt;=ROWS($AS$7:AS169), INDEX(COURSE_CODE, MATCH(SMALL(COUNTIF(COURSE_CODE, "&lt;"&amp;COURSE_CODE), ROW(AS169)), COUNTIF(COURSE_CODE, "&lt;"&amp;COURSE_CODE),0)),"")</f>
        <v/>
      </c>
      <c r="AT169" s="227" t="str">
        <f t="array" aca="1" ref="AT169" ca="1">LOOKUP("zzzzz",CHOOSE({1,2},"",INDEX(AS:AS,SMALL(IF($AS$6:$AS$249&lt;&gt;"",ROW($AS$6:$AS$249)),ROWS($AT$6:AT169)))))</f>
        <v/>
      </c>
      <c r="AU169" s="58" t="str">
        <f t="array" aca="1" ref="AU169" ca="1">IFERROR(INDEX($AT$7:$AT$249, MATCH(0, COUNTIF($AU$6:AU168, $AT$7:$AT$249),0)),"")</f>
        <v/>
      </c>
      <c r="AV169" s="227" t="str">
        <f t="array" aca="1" ref="AV169" ca="1">IF(AU169="","",IF(COUNTIF($AA$7:$AA$225,AU169)&gt;1, "REPEATED", ""))</f>
        <v/>
      </c>
      <c r="AW169" s="227" t="str">
        <f t="array" aca="1" ref="AW169" ca="1">IF(AU169="","",IF(IFERROR(SUMPRODUCT(($AA$7:$AA$225=AU169)*($AM$7:$AM$225=$AT$2)),0)&gt;0, "BASIS OF ADMISSIONS", ""))</f>
        <v/>
      </c>
      <c r="AX169" s="227" t="str">
        <f t="array" aca="1" ref="AX169" ca="1">IF(AU169="","", IF(IFERROR(SUMPRODUCT(($AA$226:$AO$249=AU169)*($AM$226:$AM$249=$AX$6)),0)&gt;0,"PRE-REQUISITE",""))</f>
        <v/>
      </c>
      <c r="AY169" s="227" t="str">
        <f t="array" aca="1" ref="AY169" ca="1">IF(AU169="","", IF(IFERROR(SUMPRODUCT(($AA$226:$AO$249=AU169)*($AM$226:$AM$249=$AY$6)),0)&gt;0,"RECOMMENDED",""))</f>
        <v/>
      </c>
      <c r="AZ169" s="142" t="str">
        <f t="shared" ca="1" si="30"/>
        <v/>
      </c>
      <c r="BD169" s="19">
        <v>1</v>
      </c>
      <c r="BE169" s="574"/>
      <c r="BF169" s="574"/>
      <c r="BG169" s="574"/>
      <c r="BH169" s="574"/>
      <c r="BI169" s="574"/>
      <c r="BJ169" s="574"/>
      <c r="BK169" s="574"/>
      <c r="BL169" s="574"/>
      <c r="BM169" s="574"/>
      <c r="BN169" s="574"/>
      <c r="BO169" s="574"/>
      <c r="BP169" s="574"/>
      <c r="BQ169" s="574"/>
      <c r="BR169" s="574"/>
      <c r="BS169" s="574"/>
      <c r="BT169" s="574"/>
      <c r="BU169" s="574"/>
      <c r="BV169" s="574"/>
    </row>
    <row r="170" spans="1:74" ht="56.25" customHeight="1">
      <c r="A170" s="574"/>
      <c r="B170" s="284"/>
      <c r="C170" s="739" t="str">
        <f t="shared" si="31"/>
        <v/>
      </c>
      <c r="D170" s="739" t="str">
        <f t="shared" si="32"/>
        <v/>
      </c>
      <c r="E170" s="739" t="str">
        <f t="shared" si="33"/>
        <v/>
      </c>
      <c r="F170" s="739" t="str">
        <f t="shared" si="34"/>
        <v/>
      </c>
      <c r="G170" s="740" t="str">
        <f t="shared" ca="1" si="35"/>
        <v/>
      </c>
      <c r="H170" s="281"/>
      <c r="I170" s="282"/>
      <c r="J170" s="727"/>
      <c r="K170" s="725"/>
      <c r="L170" s="725"/>
      <c r="M170" s="725"/>
      <c r="N170" s="725"/>
      <c r="O170" s="725"/>
      <c r="P170" s="725"/>
      <c r="Q170" s="725"/>
      <c r="R170" s="725"/>
      <c r="S170" s="725"/>
      <c r="T170" s="725"/>
      <c r="U170" s="725"/>
      <c r="V170" s="725"/>
      <c r="W170" s="725"/>
      <c r="X170" s="725"/>
      <c r="Y170" s="721"/>
      <c r="AA170" s="142" t="str">
        <f>IF('USER FORM3'!G178=0,"",IF(ISNUMBER('USER FORM3'!G178), "'"&amp;'USER FORM3'!G178, 'USER FORM3'!G178))</f>
        <v/>
      </c>
      <c r="AB170" s="142" t="str">
        <f>IF('USER FORM3'!H178=0,"",'USER FORM3'!H178)</f>
        <v/>
      </c>
      <c r="AC170" s="142" t="str">
        <f>IF('USER FORM3'!I178=0,"",'USER FORM3'!I178)</f>
        <v/>
      </c>
      <c r="AD170" s="142" t="str">
        <f>IF('USER FORM3'!AK178=0,"",'USER FORM3'!AK178)</f>
        <v/>
      </c>
      <c r="AE170" s="142" t="str">
        <f>IF('USER FORM3'!K178=0,"",'USER FORM3'!K178)</f>
        <v/>
      </c>
      <c r="AF170" s="142" t="str">
        <f>IF('USER FORM3'!L178=0,"",'USER FORM3'!L178)</f>
        <v/>
      </c>
      <c r="AG170" s="142" t="str">
        <f>IF('USER FORM3'!M178=0,"",'USER FORM3'!M178)</f>
        <v/>
      </c>
      <c r="AH170" s="142" t="str">
        <f>IF('USER FORM3'!N178=0,"",'USER FORM3'!N178)</f>
        <v/>
      </c>
      <c r="AI170" s="142" t="str">
        <f>IF('USER FORM3'!O178=0,"",'USER FORM3'!O178)</f>
        <v/>
      </c>
      <c r="AJ170" s="142" t="str">
        <f>IF('USER FORM3'!P178=0,"",'USER FORM3'!P178)</f>
        <v/>
      </c>
      <c r="AK170" s="142" t="str">
        <f>IF('USER FORM3'!Q178=0,"",'USER FORM3'!Q178)</f>
        <v/>
      </c>
      <c r="AL170" s="142" t="str">
        <f>IF('USER FORM3'!C178=0,"",'USER FORM3'!C178)</f>
        <v/>
      </c>
      <c r="AM170" s="142" t="str">
        <f>IF('USER FORM3'!D178=0,"",'USER FORM3'!D178)</f>
        <v/>
      </c>
      <c r="AN170" s="142" t="str">
        <f>IF('USER FORM3'!E178=0,"",'USER FORM3'!E178)</f>
        <v/>
      </c>
      <c r="AO170" s="142" t="str">
        <f>IF('USER FORM3'!F178=0,"",'USER FORM3'!F178)</f>
        <v/>
      </c>
      <c r="AP170" s="227" t="str">
        <f t="shared" si="29"/>
        <v/>
      </c>
      <c r="AQ170" s="227" t="str">
        <f t="array" ref="AQ170">IF(OR(IFERROR(VLOOKUP(AA170,$B$8:$H$227,7,FALSE), "KEEP")="REMOVE",AD170&lt;&gt;"GR (Graded)"), "REMOVE", "KEEP")</f>
        <v>REMOVE</v>
      </c>
      <c r="AR170" s="228" t="str">
        <f t="array" ref="AR170">LOOKUP("zzzzz",CHOOSE({1,2},"",INDEX(AA:AA,SMALL(IF($AA$6:$AA$249&lt;&gt;"",ROW($AA$6:$AA$249)),ROWS($AR$6:AR170)))))</f>
        <v/>
      </c>
      <c r="AS170" s="227" t="str">
        <f t="array" aca="1" ref="AS170" ca="1">IF(SUM('USER FORM5'!$AS$2)&gt;=ROWS($AS$7:AS170), INDEX(COURSE_CODE, MATCH(SMALL(COUNTIF(COURSE_CODE, "&lt;"&amp;COURSE_CODE), ROW(AS170)), COUNTIF(COURSE_CODE, "&lt;"&amp;COURSE_CODE),0)),"")</f>
        <v/>
      </c>
      <c r="AT170" s="227" t="str">
        <f t="array" aca="1" ref="AT170" ca="1">LOOKUP("zzzzz",CHOOSE({1,2},"",INDEX(AS:AS,SMALL(IF($AS$6:$AS$249&lt;&gt;"",ROW($AS$6:$AS$249)),ROWS($AT$6:AT170)))))</f>
        <v/>
      </c>
      <c r="AU170" s="58" t="str">
        <f t="array" aca="1" ref="AU170" ca="1">IFERROR(INDEX($AT$7:$AT$249, MATCH(0, COUNTIF($AU$6:AU169, $AT$7:$AT$249),0)),"")</f>
        <v/>
      </c>
      <c r="AV170" s="227" t="str">
        <f t="array" aca="1" ref="AV170" ca="1">IF(AU170="","",IF(COUNTIF($AA$7:$AA$225,AU170)&gt;1, "REPEATED", ""))</f>
        <v/>
      </c>
      <c r="AW170" s="227" t="str">
        <f t="array" aca="1" ref="AW170" ca="1">IF(AU170="","",IF(IFERROR(SUMPRODUCT(($AA$7:$AA$225=AU170)*($AM$7:$AM$225=$AT$2)),0)&gt;0, "BASIS OF ADMISSIONS", ""))</f>
        <v/>
      </c>
      <c r="AX170" s="227" t="str">
        <f t="array" aca="1" ref="AX170" ca="1">IF(AU170="","", IF(IFERROR(SUMPRODUCT(($AA$226:$AO$249=AU170)*($AM$226:$AM$249=$AX$6)),0)&gt;0,"PRE-REQUISITE",""))</f>
        <v/>
      </c>
      <c r="AY170" s="227" t="str">
        <f t="array" aca="1" ref="AY170" ca="1">IF(AU170="","", IF(IFERROR(SUMPRODUCT(($AA$226:$AO$249=AU170)*($AM$226:$AM$249=$AY$6)),0)&gt;0,"RECOMMENDED",""))</f>
        <v/>
      </c>
      <c r="AZ170" s="142" t="str">
        <f t="shared" ca="1" si="30"/>
        <v/>
      </c>
      <c r="BD170" s="19">
        <v>1</v>
      </c>
      <c r="BE170" s="574"/>
      <c r="BF170" s="574"/>
      <c r="BG170" s="574"/>
      <c r="BH170" s="574"/>
      <c r="BI170" s="574"/>
      <c r="BJ170" s="574"/>
      <c r="BK170" s="574"/>
      <c r="BL170" s="574"/>
      <c r="BM170" s="574"/>
      <c r="BN170" s="574"/>
      <c r="BO170" s="574"/>
      <c r="BP170" s="574"/>
      <c r="BQ170" s="574"/>
      <c r="BR170" s="574"/>
      <c r="BS170" s="574"/>
      <c r="BT170" s="574"/>
      <c r="BU170" s="574"/>
      <c r="BV170" s="574"/>
    </row>
    <row r="171" spans="1:74" ht="56.25" customHeight="1">
      <c r="A171" s="574"/>
      <c r="B171" s="284"/>
      <c r="C171" s="739" t="str">
        <f t="shared" si="31"/>
        <v/>
      </c>
      <c r="D171" s="739" t="str">
        <f t="shared" si="32"/>
        <v/>
      </c>
      <c r="E171" s="739" t="str">
        <f t="shared" si="33"/>
        <v/>
      </c>
      <c r="F171" s="739" t="str">
        <f t="shared" si="34"/>
        <v/>
      </c>
      <c r="G171" s="740" t="str">
        <f t="shared" ca="1" si="35"/>
        <v/>
      </c>
      <c r="H171" s="281"/>
      <c r="I171" s="282"/>
      <c r="J171" s="727"/>
      <c r="K171" s="725"/>
      <c r="L171" s="725"/>
      <c r="M171" s="725"/>
      <c r="N171" s="725"/>
      <c r="O171" s="725"/>
      <c r="P171" s="725"/>
      <c r="Q171" s="725"/>
      <c r="R171" s="725"/>
      <c r="S171" s="725"/>
      <c r="T171" s="725"/>
      <c r="U171" s="725"/>
      <c r="V171" s="725"/>
      <c r="W171" s="725"/>
      <c r="X171" s="725"/>
      <c r="Y171" s="721"/>
      <c r="AA171" s="142" t="str">
        <f>IF('USER FORM3'!G179=0,"",IF(ISNUMBER('USER FORM3'!G179), "'"&amp;'USER FORM3'!G179, 'USER FORM3'!G179))</f>
        <v/>
      </c>
      <c r="AB171" s="142" t="str">
        <f>IF('USER FORM3'!H179=0,"",'USER FORM3'!H179)</f>
        <v/>
      </c>
      <c r="AC171" s="142" t="str">
        <f>IF('USER FORM3'!I179=0,"",'USER FORM3'!I179)</f>
        <v/>
      </c>
      <c r="AD171" s="142" t="str">
        <f>IF('USER FORM3'!AK179=0,"",'USER FORM3'!AK179)</f>
        <v/>
      </c>
      <c r="AE171" s="142" t="str">
        <f>IF('USER FORM3'!K179=0,"",'USER FORM3'!K179)</f>
        <v/>
      </c>
      <c r="AF171" s="142" t="str">
        <f>IF('USER FORM3'!L179=0,"",'USER FORM3'!L179)</f>
        <v/>
      </c>
      <c r="AG171" s="142" t="str">
        <f>IF('USER FORM3'!M179=0,"",'USER FORM3'!M179)</f>
        <v/>
      </c>
      <c r="AH171" s="142" t="str">
        <f>IF('USER FORM3'!N179=0,"",'USER FORM3'!N179)</f>
        <v/>
      </c>
      <c r="AI171" s="142" t="str">
        <f>IF('USER FORM3'!O179=0,"",'USER FORM3'!O179)</f>
        <v/>
      </c>
      <c r="AJ171" s="142" t="str">
        <f>IF('USER FORM3'!P179=0,"",'USER FORM3'!P179)</f>
        <v/>
      </c>
      <c r="AK171" s="142" t="str">
        <f>IF('USER FORM3'!Q179=0,"",'USER FORM3'!Q179)</f>
        <v/>
      </c>
      <c r="AL171" s="142" t="str">
        <f>IF('USER FORM3'!C179=0,"",'USER FORM3'!C179)</f>
        <v/>
      </c>
      <c r="AM171" s="142" t="str">
        <f>IF('USER FORM3'!D179=0,"",'USER FORM3'!D179)</f>
        <v/>
      </c>
      <c r="AN171" s="142" t="str">
        <f>IF('USER FORM3'!E179=0,"",'USER FORM3'!E179)</f>
        <v/>
      </c>
      <c r="AO171" s="142" t="str">
        <f>IF('USER FORM3'!F179=0,"",'USER FORM3'!F179)</f>
        <v/>
      </c>
      <c r="AP171" s="227" t="str">
        <f t="shared" si="29"/>
        <v/>
      </c>
      <c r="AQ171" s="227" t="str">
        <f t="array" ref="AQ171">IF(OR(IFERROR(VLOOKUP(AA171,$B$8:$H$227,7,FALSE), "KEEP")="REMOVE",AD171&lt;&gt;"GR (Graded)"), "REMOVE", "KEEP")</f>
        <v>REMOVE</v>
      </c>
      <c r="AR171" s="228" t="str">
        <f t="array" ref="AR171">LOOKUP("zzzzz",CHOOSE({1,2},"",INDEX(AA:AA,SMALL(IF($AA$6:$AA$249&lt;&gt;"",ROW($AA$6:$AA$249)),ROWS($AR$6:AR171)))))</f>
        <v/>
      </c>
      <c r="AS171" s="227" t="str">
        <f t="array" aca="1" ref="AS171" ca="1">IF(SUM('USER FORM5'!$AS$2)&gt;=ROWS($AS$7:AS171), INDEX(COURSE_CODE, MATCH(SMALL(COUNTIF(COURSE_CODE, "&lt;"&amp;COURSE_CODE), ROW(AS171)), COUNTIF(COURSE_CODE, "&lt;"&amp;COURSE_CODE),0)),"")</f>
        <v/>
      </c>
      <c r="AT171" s="227" t="str">
        <f t="array" aca="1" ref="AT171" ca="1">LOOKUP("zzzzz",CHOOSE({1,2},"",INDEX(AS:AS,SMALL(IF($AS$6:$AS$249&lt;&gt;"",ROW($AS$6:$AS$249)),ROWS($AT$6:AT171)))))</f>
        <v/>
      </c>
      <c r="AU171" s="58" t="str">
        <f t="array" aca="1" ref="AU171" ca="1">IFERROR(INDEX($AT$7:$AT$249, MATCH(0, COUNTIF($AU$6:AU170, $AT$7:$AT$249),0)),"")</f>
        <v/>
      </c>
      <c r="AV171" s="227" t="str">
        <f t="array" aca="1" ref="AV171" ca="1">IF(AU171="","",IF(COUNTIF($AA$7:$AA$225,AU171)&gt;1, "REPEATED", ""))</f>
        <v/>
      </c>
      <c r="AW171" s="227" t="str">
        <f t="array" aca="1" ref="AW171" ca="1">IF(AU171="","",IF(IFERROR(SUMPRODUCT(($AA$7:$AA$225=AU171)*($AM$7:$AM$225=$AT$2)),0)&gt;0, "BASIS OF ADMISSIONS", ""))</f>
        <v/>
      </c>
      <c r="AX171" s="227" t="str">
        <f t="array" aca="1" ref="AX171" ca="1">IF(AU171="","", IF(IFERROR(SUMPRODUCT(($AA$226:$AO$249=AU171)*($AM$226:$AM$249=$AX$6)),0)&gt;0,"PRE-REQUISITE",""))</f>
        <v/>
      </c>
      <c r="AY171" s="227" t="str">
        <f t="array" aca="1" ref="AY171" ca="1">IF(AU171="","", IF(IFERROR(SUMPRODUCT(($AA$226:$AO$249=AU171)*($AM$226:$AM$249=$AY$6)),0)&gt;0,"RECOMMENDED",""))</f>
        <v/>
      </c>
      <c r="AZ171" s="142" t="str">
        <f t="shared" ca="1" si="30"/>
        <v/>
      </c>
      <c r="BD171" s="19">
        <v>1</v>
      </c>
      <c r="BE171" s="574"/>
      <c r="BF171" s="574"/>
      <c r="BG171" s="574"/>
      <c r="BH171" s="574"/>
      <c r="BI171" s="574"/>
      <c r="BJ171" s="574"/>
      <c r="BK171" s="574"/>
      <c r="BL171" s="574"/>
      <c r="BM171" s="574"/>
      <c r="BN171" s="574"/>
      <c r="BO171" s="574"/>
      <c r="BP171" s="574"/>
      <c r="BQ171" s="574"/>
      <c r="BR171" s="574"/>
      <c r="BS171" s="574"/>
      <c r="BT171" s="574"/>
      <c r="BU171" s="574"/>
      <c r="BV171" s="574"/>
    </row>
    <row r="172" spans="1:74" ht="56.25" customHeight="1">
      <c r="A172" s="574"/>
      <c r="B172" s="284"/>
      <c r="C172" s="739" t="str">
        <f t="shared" si="31"/>
        <v/>
      </c>
      <c r="D172" s="739" t="str">
        <f t="shared" si="32"/>
        <v/>
      </c>
      <c r="E172" s="739" t="str">
        <f t="shared" si="33"/>
        <v/>
      </c>
      <c r="F172" s="739" t="str">
        <f t="shared" si="34"/>
        <v/>
      </c>
      <c r="G172" s="740" t="str">
        <f t="shared" ca="1" si="35"/>
        <v/>
      </c>
      <c r="H172" s="281"/>
      <c r="I172" s="282"/>
      <c r="J172" s="727"/>
      <c r="K172" s="725"/>
      <c r="L172" s="725"/>
      <c r="M172" s="725"/>
      <c r="N172" s="725"/>
      <c r="O172" s="725"/>
      <c r="P172" s="725"/>
      <c r="Q172" s="725"/>
      <c r="R172" s="725"/>
      <c r="S172" s="725"/>
      <c r="T172" s="725"/>
      <c r="U172" s="725"/>
      <c r="V172" s="725"/>
      <c r="W172" s="725"/>
      <c r="X172" s="725"/>
      <c r="Y172" s="721"/>
      <c r="AA172" s="142" t="str">
        <f>IF('USER FORM3'!G180=0,"",IF(ISNUMBER('USER FORM3'!G180), "'"&amp;'USER FORM3'!G180, 'USER FORM3'!G180))</f>
        <v/>
      </c>
      <c r="AB172" s="142" t="str">
        <f>IF('USER FORM3'!H180=0,"",'USER FORM3'!H180)</f>
        <v/>
      </c>
      <c r="AC172" s="142" t="str">
        <f>IF('USER FORM3'!I180=0,"",'USER FORM3'!I180)</f>
        <v/>
      </c>
      <c r="AD172" s="142" t="str">
        <f>IF('USER FORM3'!AK180=0,"",'USER FORM3'!AK180)</f>
        <v/>
      </c>
      <c r="AE172" s="142" t="str">
        <f>IF('USER FORM3'!K180=0,"",'USER FORM3'!K180)</f>
        <v/>
      </c>
      <c r="AF172" s="142" t="str">
        <f>IF('USER FORM3'!L180=0,"",'USER FORM3'!L180)</f>
        <v/>
      </c>
      <c r="AG172" s="142" t="str">
        <f>IF('USER FORM3'!M180=0,"",'USER FORM3'!M180)</f>
        <v/>
      </c>
      <c r="AH172" s="142" t="str">
        <f>IF('USER FORM3'!N180=0,"",'USER FORM3'!N180)</f>
        <v/>
      </c>
      <c r="AI172" s="142" t="str">
        <f>IF('USER FORM3'!O180=0,"",'USER FORM3'!O180)</f>
        <v/>
      </c>
      <c r="AJ172" s="142" t="str">
        <f>IF('USER FORM3'!P180=0,"",'USER FORM3'!P180)</f>
        <v/>
      </c>
      <c r="AK172" s="142" t="str">
        <f>IF('USER FORM3'!Q180=0,"",'USER FORM3'!Q180)</f>
        <v/>
      </c>
      <c r="AL172" s="142" t="str">
        <f>IF('USER FORM3'!C180=0,"",'USER FORM3'!C180)</f>
        <v/>
      </c>
      <c r="AM172" s="142" t="str">
        <f>IF('USER FORM3'!D180=0,"",'USER FORM3'!D180)</f>
        <v/>
      </c>
      <c r="AN172" s="142" t="str">
        <f>IF('USER FORM3'!E180=0,"",'USER FORM3'!E180)</f>
        <v/>
      </c>
      <c r="AO172" s="142" t="str">
        <f>IF('USER FORM3'!F180=0,"",'USER FORM3'!F180)</f>
        <v/>
      </c>
      <c r="AP172" s="227" t="str">
        <f t="shared" si="29"/>
        <v/>
      </c>
      <c r="AQ172" s="227" t="str">
        <f t="array" ref="AQ172">IF(OR(IFERROR(VLOOKUP(AA172,$B$8:$H$227,7,FALSE), "KEEP")="REMOVE",AD172&lt;&gt;"GR (Graded)"), "REMOVE", "KEEP")</f>
        <v>REMOVE</v>
      </c>
      <c r="AR172" s="228" t="str">
        <f t="array" ref="AR172">LOOKUP("zzzzz",CHOOSE({1,2},"",INDEX(AA:AA,SMALL(IF($AA$6:$AA$249&lt;&gt;"",ROW($AA$6:$AA$249)),ROWS($AR$6:AR172)))))</f>
        <v/>
      </c>
      <c r="AS172" s="227" t="str">
        <f t="array" aca="1" ref="AS172" ca="1">IF(SUM('USER FORM5'!$AS$2)&gt;=ROWS($AS$7:AS172), INDEX(COURSE_CODE, MATCH(SMALL(COUNTIF(COURSE_CODE, "&lt;"&amp;COURSE_CODE), ROW(AS172)), COUNTIF(COURSE_CODE, "&lt;"&amp;COURSE_CODE),0)),"")</f>
        <v/>
      </c>
      <c r="AT172" s="227" t="str">
        <f t="array" aca="1" ref="AT172" ca="1">LOOKUP("zzzzz",CHOOSE({1,2},"",INDEX(AS:AS,SMALL(IF($AS$6:$AS$249&lt;&gt;"",ROW($AS$6:$AS$249)),ROWS($AT$6:AT172)))))</f>
        <v/>
      </c>
      <c r="AU172" s="58" t="str">
        <f t="array" aca="1" ref="AU172" ca="1">IFERROR(INDEX($AT$7:$AT$249, MATCH(0, COUNTIF($AU$6:AU171, $AT$7:$AT$249),0)),"")</f>
        <v/>
      </c>
      <c r="AV172" s="227" t="str">
        <f t="array" aca="1" ref="AV172" ca="1">IF(AU172="","",IF(COUNTIF($AA$7:$AA$225,AU172)&gt;1, "REPEATED", ""))</f>
        <v/>
      </c>
      <c r="AW172" s="227" t="str">
        <f t="array" aca="1" ref="AW172" ca="1">IF(AU172="","",IF(IFERROR(SUMPRODUCT(($AA$7:$AA$225=AU172)*($AM$7:$AM$225=$AT$2)),0)&gt;0, "BASIS OF ADMISSIONS", ""))</f>
        <v/>
      </c>
      <c r="AX172" s="227" t="str">
        <f t="array" aca="1" ref="AX172" ca="1">IF(AU172="","", IF(IFERROR(SUMPRODUCT(($AA$226:$AO$249=AU172)*($AM$226:$AM$249=$AX$6)),0)&gt;0,"PRE-REQUISITE",""))</f>
        <v/>
      </c>
      <c r="AY172" s="227" t="str">
        <f t="array" aca="1" ref="AY172" ca="1">IF(AU172="","", IF(IFERROR(SUMPRODUCT(($AA$226:$AO$249=AU172)*($AM$226:$AM$249=$AY$6)),0)&gt;0,"RECOMMENDED",""))</f>
        <v/>
      </c>
      <c r="AZ172" s="142" t="str">
        <f t="shared" ca="1" si="30"/>
        <v/>
      </c>
      <c r="BD172" s="19">
        <v>1</v>
      </c>
      <c r="BE172" s="574"/>
      <c r="BF172" s="574"/>
      <c r="BG172" s="574"/>
      <c r="BH172" s="574"/>
      <c r="BI172" s="574"/>
      <c r="BJ172" s="574"/>
      <c r="BK172" s="574"/>
      <c r="BL172" s="574"/>
      <c r="BM172" s="574"/>
      <c r="BN172" s="574"/>
      <c r="BO172" s="574"/>
      <c r="BP172" s="574"/>
      <c r="BQ172" s="574"/>
      <c r="BR172" s="574"/>
      <c r="BS172" s="574"/>
      <c r="BT172" s="574"/>
      <c r="BU172" s="574"/>
      <c r="BV172" s="574"/>
    </row>
    <row r="173" spans="1:74" ht="56.25" customHeight="1">
      <c r="A173" s="574"/>
      <c r="B173" s="284"/>
      <c r="C173" s="739" t="str">
        <f t="shared" si="31"/>
        <v/>
      </c>
      <c r="D173" s="739" t="str">
        <f t="shared" si="32"/>
        <v/>
      </c>
      <c r="E173" s="739" t="str">
        <f t="shared" si="33"/>
        <v/>
      </c>
      <c r="F173" s="739" t="str">
        <f t="shared" si="34"/>
        <v/>
      </c>
      <c r="G173" s="740" t="str">
        <f t="shared" ca="1" si="35"/>
        <v/>
      </c>
      <c r="H173" s="281"/>
      <c r="I173" s="282"/>
      <c r="J173" s="727"/>
      <c r="K173" s="725"/>
      <c r="L173" s="725"/>
      <c r="M173" s="725"/>
      <c r="N173" s="725"/>
      <c r="O173" s="725"/>
      <c r="P173" s="725"/>
      <c r="Q173" s="725"/>
      <c r="R173" s="725"/>
      <c r="S173" s="725"/>
      <c r="T173" s="725"/>
      <c r="U173" s="725"/>
      <c r="V173" s="725"/>
      <c r="W173" s="725"/>
      <c r="X173" s="725"/>
      <c r="Y173" s="721"/>
      <c r="AA173" s="142" t="str">
        <f>IF('USER FORM3'!G181=0,"",IF(ISNUMBER('USER FORM3'!G181), "'"&amp;'USER FORM3'!G181, 'USER FORM3'!G181))</f>
        <v/>
      </c>
      <c r="AB173" s="142" t="str">
        <f>IF('USER FORM3'!H181=0,"",'USER FORM3'!H181)</f>
        <v/>
      </c>
      <c r="AC173" s="142" t="str">
        <f>IF('USER FORM3'!I181=0,"",'USER FORM3'!I181)</f>
        <v/>
      </c>
      <c r="AD173" s="142" t="str">
        <f>IF('USER FORM3'!AK181=0,"",'USER FORM3'!AK181)</f>
        <v/>
      </c>
      <c r="AE173" s="142" t="str">
        <f>IF('USER FORM3'!K181=0,"",'USER FORM3'!K181)</f>
        <v/>
      </c>
      <c r="AF173" s="142" t="str">
        <f>IF('USER FORM3'!L181=0,"",'USER FORM3'!L181)</f>
        <v/>
      </c>
      <c r="AG173" s="142" t="str">
        <f>IF('USER FORM3'!M181=0,"",'USER FORM3'!M181)</f>
        <v/>
      </c>
      <c r="AH173" s="142" t="str">
        <f>IF('USER FORM3'!N181=0,"",'USER FORM3'!N181)</f>
        <v/>
      </c>
      <c r="AI173" s="142" t="str">
        <f>IF('USER FORM3'!O181=0,"",'USER FORM3'!O181)</f>
        <v/>
      </c>
      <c r="AJ173" s="142" t="str">
        <f>IF('USER FORM3'!P181=0,"",'USER FORM3'!P181)</f>
        <v/>
      </c>
      <c r="AK173" s="142" t="str">
        <f>IF('USER FORM3'!Q181=0,"",'USER FORM3'!Q181)</f>
        <v/>
      </c>
      <c r="AL173" s="142" t="str">
        <f>IF('USER FORM3'!C181=0,"",'USER FORM3'!C181)</f>
        <v/>
      </c>
      <c r="AM173" s="142" t="str">
        <f>IF('USER FORM3'!D181=0,"",'USER FORM3'!D181)</f>
        <v/>
      </c>
      <c r="AN173" s="142" t="str">
        <f>IF('USER FORM3'!E181=0,"",'USER FORM3'!E181)</f>
        <v/>
      </c>
      <c r="AO173" s="142" t="str">
        <f>IF('USER FORM3'!F181=0,"",'USER FORM3'!F181)</f>
        <v/>
      </c>
      <c r="AP173" s="227" t="str">
        <f t="shared" si="29"/>
        <v/>
      </c>
      <c r="AQ173" s="227" t="str">
        <f t="array" ref="AQ173">IF(OR(IFERROR(VLOOKUP(AA173,$B$8:$H$227,7,FALSE), "KEEP")="REMOVE",AD173&lt;&gt;"GR (Graded)"), "REMOVE", "KEEP")</f>
        <v>REMOVE</v>
      </c>
      <c r="AR173" s="228" t="str">
        <f t="array" ref="AR173">LOOKUP("zzzzz",CHOOSE({1,2},"",INDEX(AA:AA,SMALL(IF($AA$6:$AA$249&lt;&gt;"",ROW($AA$6:$AA$249)),ROWS($AR$6:AR173)))))</f>
        <v/>
      </c>
      <c r="AS173" s="227" t="str">
        <f t="array" aca="1" ref="AS173" ca="1">IF(SUM('USER FORM5'!$AS$2)&gt;=ROWS($AS$7:AS173), INDEX(COURSE_CODE, MATCH(SMALL(COUNTIF(COURSE_CODE, "&lt;"&amp;COURSE_CODE), ROW(AS173)), COUNTIF(COURSE_CODE, "&lt;"&amp;COURSE_CODE),0)),"")</f>
        <v/>
      </c>
      <c r="AT173" s="227" t="str">
        <f t="array" aca="1" ref="AT173" ca="1">LOOKUP("zzzzz",CHOOSE({1,2},"",INDEX(AS:AS,SMALL(IF($AS$6:$AS$249&lt;&gt;"",ROW($AS$6:$AS$249)),ROWS($AT$6:AT173)))))</f>
        <v/>
      </c>
      <c r="AU173" s="58" t="str">
        <f t="array" aca="1" ref="AU173" ca="1">IFERROR(INDEX($AT$7:$AT$249, MATCH(0, COUNTIF($AU$6:AU172, $AT$7:$AT$249),0)),"")</f>
        <v/>
      </c>
      <c r="AV173" s="227" t="str">
        <f t="array" aca="1" ref="AV173" ca="1">IF(AU173="","",IF(COUNTIF($AA$7:$AA$225,AU173)&gt;1, "REPEATED", ""))</f>
        <v/>
      </c>
      <c r="AW173" s="227" t="str">
        <f t="array" aca="1" ref="AW173" ca="1">IF(AU173="","",IF(IFERROR(SUMPRODUCT(($AA$7:$AA$225=AU173)*($AM$7:$AM$225=$AT$2)),0)&gt;0, "BASIS OF ADMISSIONS", ""))</f>
        <v/>
      </c>
      <c r="AX173" s="227" t="str">
        <f t="array" aca="1" ref="AX173" ca="1">IF(AU173="","", IF(IFERROR(SUMPRODUCT(($AA$226:$AO$249=AU173)*($AM$226:$AM$249=$AX$6)),0)&gt;0,"PRE-REQUISITE",""))</f>
        <v/>
      </c>
      <c r="AY173" s="227" t="str">
        <f t="array" aca="1" ref="AY173" ca="1">IF(AU173="","", IF(IFERROR(SUMPRODUCT(($AA$226:$AO$249=AU173)*($AM$226:$AM$249=$AY$6)),0)&gt;0,"RECOMMENDED",""))</f>
        <v/>
      </c>
      <c r="AZ173" s="142" t="str">
        <f t="shared" ca="1" si="30"/>
        <v/>
      </c>
      <c r="BD173" s="19">
        <v>1</v>
      </c>
      <c r="BE173" s="574"/>
      <c r="BF173" s="574"/>
      <c r="BG173" s="574"/>
      <c r="BH173" s="574"/>
      <c r="BI173" s="574"/>
      <c r="BJ173" s="574"/>
      <c r="BK173" s="574"/>
      <c r="BL173" s="574"/>
      <c r="BM173" s="574"/>
      <c r="BN173" s="574"/>
      <c r="BO173" s="574"/>
      <c r="BP173" s="574"/>
      <c r="BQ173" s="574"/>
      <c r="BR173" s="574"/>
      <c r="BS173" s="574"/>
      <c r="BT173" s="574"/>
      <c r="BU173" s="574"/>
      <c r="BV173" s="574"/>
    </row>
    <row r="174" spans="1:74" ht="56.25" customHeight="1">
      <c r="A174" s="574"/>
      <c r="B174" s="284"/>
      <c r="C174" s="739" t="str">
        <f t="shared" si="31"/>
        <v/>
      </c>
      <c r="D174" s="739" t="str">
        <f t="shared" si="32"/>
        <v/>
      </c>
      <c r="E174" s="739" t="str">
        <f t="shared" si="33"/>
        <v/>
      </c>
      <c r="F174" s="739" t="str">
        <f t="shared" si="34"/>
        <v/>
      </c>
      <c r="G174" s="740" t="str">
        <f t="shared" ca="1" si="35"/>
        <v/>
      </c>
      <c r="H174" s="281"/>
      <c r="I174" s="282"/>
      <c r="J174" s="727"/>
      <c r="K174" s="725"/>
      <c r="L174" s="725"/>
      <c r="M174" s="725"/>
      <c r="N174" s="725"/>
      <c r="O174" s="725"/>
      <c r="P174" s="725"/>
      <c r="Q174" s="725"/>
      <c r="R174" s="725"/>
      <c r="S174" s="725"/>
      <c r="T174" s="725"/>
      <c r="U174" s="725"/>
      <c r="V174" s="725"/>
      <c r="W174" s="725"/>
      <c r="X174" s="725"/>
      <c r="Y174" s="721"/>
      <c r="AA174" s="142" t="str">
        <f>IF('USER FORM3'!G182=0,"",IF(ISNUMBER('USER FORM3'!G182), "'"&amp;'USER FORM3'!G182, 'USER FORM3'!G182))</f>
        <v/>
      </c>
      <c r="AB174" s="142" t="str">
        <f>IF('USER FORM3'!H182=0,"",'USER FORM3'!H182)</f>
        <v/>
      </c>
      <c r="AC174" s="142" t="str">
        <f>IF('USER FORM3'!I182=0,"",'USER FORM3'!I182)</f>
        <v/>
      </c>
      <c r="AD174" s="142" t="str">
        <f>IF('USER FORM3'!AK182=0,"",'USER FORM3'!AK182)</f>
        <v/>
      </c>
      <c r="AE174" s="142" t="str">
        <f>IF('USER FORM3'!K182=0,"",'USER FORM3'!K182)</f>
        <v/>
      </c>
      <c r="AF174" s="142" t="str">
        <f>IF('USER FORM3'!L182=0,"",'USER FORM3'!L182)</f>
        <v/>
      </c>
      <c r="AG174" s="142" t="str">
        <f>IF('USER FORM3'!M182=0,"",'USER FORM3'!M182)</f>
        <v/>
      </c>
      <c r="AH174" s="142" t="str">
        <f>IF('USER FORM3'!N182=0,"",'USER FORM3'!N182)</f>
        <v/>
      </c>
      <c r="AI174" s="142" t="str">
        <f>IF('USER FORM3'!O182=0,"",'USER FORM3'!O182)</f>
        <v/>
      </c>
      <c r="AJ174" s="142" t="str">
        <f>IF('USER FORM3'!P182=0,"",'USER FORM3'!P182)</f>
        <v/>
      </c>
      <c r="AK174" s="142" t="str">
        <f>IF('USER FORM3'!Q182=0,"",'USER FORM3'!Q182)</f>
        <v/>
      </c>
      <c r="AL174" s="142" t="str">
        <f>IF('USER FORM3'!C182=0,"",'USER FORM3'!C182)</f>
        <v/>
      </c>
      <c r="AM174" s="142" t="str">
        <f>IF('USER FORM3'!D182=0,"",'USER FORM3'!D182)</f>
        <v/>
      </c>
      <c r="AN174" s="142" t="str">
        <f>IF('USER FORM3'!E182=0,"",'USER FORM3'!E182)</f>
        <v/>
      </c>
      <c r="AO174" s="142" t="str">
        <f>IF('USER FORM3'!F182=0,"",'USER FORM3'!F182)</f>
        <v/>
      </c>
      <c r="AP174" s="227" t="str">
        <f t="shared" si="29"/>
        <v/>
      </c>
      <c r="AQ174" s="227" t="str">
        <f t="array" ref="AQ174">IF(OR(IFERROR(VLOOKUP(AA174,$B$8:$H$227,7,FALSE), "KEEP")="REMOVE",AD174&lt;&gt;"GR (Graded)"), "REMOVE", "KEEP")</f>
        <v>REMOVE</v>
      </c>
      <c r="AR174" s="228" t="str">
        <f t="array" ref="AR174">LOOKUP("zzzzz",CHOOSE({1,2},"",INDEX(AA:AA,SMALL(IF($AA$6:$AA$249&lt;&gt;"",ROW($AA$6:$AA$249)),ROWS($AR$6:AR174)))))</f>
        <v/>
      </c>
      <c r="AS174" s="227" t="str">
        <f t="array" aca="1" ref="AS174" ca="1">IF(SUM('USER FORM5'!$AS$2)&gt;=ROWS($AS$7:AS174), INDEX(COURSE_CODE, MATCH(SMALL(COUNTIF(COURSE_CODE, "&lt;"&amp;COURSE_CODE), ROW(AS174)), COUNTIF(COURSE_CODE, "&lt;"&amp;COURSE_CODE),0)),"")</f>
        <v/>
      </c>
      <c r="AT174" s="227" t="str">
        <f t="array" aca="1" ref="AT174" ca="1">LOOKUP("zzzzz",CHOOSE({1,2},"",INDEX(AS:AS,SMALL(IF($AS$6:$AS$249&lt;&gt;"",ROW($AS$6:$AS$249)),ROWS($AT$6:AT174)))))</f>
        <v/>
      </c>
      <c r="AU174" s="58" t="str">
        <f t="array" aca="1" ref="AU174" ca="1">IFERROR(INDEX($AT$7:$AT$249, MATCH(0, COUNTIF($AU$6:AU173, $AT$7:$AT$249),0)),"")</f>
        <v/>
      </c>
      <c r="AV174" s="227" t="str">
        <f t="array" aca="1" ref="AV174" ca="1">IF(AU174="","",IF(COUNTIF($AA$7:$AA$225,AU174)&gt;1, "REPEATED", ""))</f>
        <v/>
      </c>
      <c r="AW174" s="227" t="str">
        <f t="array" aca="1" ref="AW174" ca="1">IF(AU174="","",IF(IFERROR(SUMPRODUCT(($AA$7:$AA$225=AU174)*($AM$7:$AM$225=$AT$2)),0)&gt;0, "BASIS OF ADMISSIONS", ""))</f>
        <v/>
      </c>
      <c r="AX174" s="227" t="str">
        <f t="array" aca="1" ref="AX174" ca="1">IF(AU174="","", IF(IFERROR(SUMPRODUCT(($AA$226:$AO$249=AU174)*($AM$226:$AM$249=$AX$6)),0)&gt;0,"PRE-REQUISITE",""))</f>
        <v/>
      </c>
      <c r="AY174" s="227" t="str">
        <f t="array" aca="1" ref="AY174" ca="1">IF(AU174="","", IF(IFERROR(SUMPRODUCT(($AA$226:$AO$249=AU174)*($AM$226:$AM$249=$AY$6)),0)&gt;0,"RECOMMENDED",""))</f>
        <v/>
      </c>
      <c r="AZ174" s="142" t="str">
        <f t="shared" ca="1" si="30"/>
        <v/>
      </c>
      <c r="BD174" s="19">
        <v>1</v>
      </c>
      <c r="BE174" s="574"/>
      <c r="BF174" s="574"/>
      <c r="BG174" s="574"/>
      <c r="BH174" s="574"/>
      <c r="BI174" s="574"/>
      <c r="BJ174" s="574"/>
      <c r="BK174" s="574"/>
      <c r="BL174" s="574"/>
      <c r="BM174" s="574"/>
      <c r="BN174" s="574"/>
      <c r="BO174" s="574"/>
      <c r="BP174" s="574"/>
      <c r="BQ174" s="574"/>
      <c r="BR174" s="574"/>
      <c r="BS174" s="574"/>
      <c r="BT174" s="574"/>
      <c r="BU174" s="574"/>
      <c r="BV174" s="574"/>
    </row>
    <row r="175" spans="1:74" ht="56.25" customHeight="1">
      <c r="A175" s="574"/>
      <c r="B175" s="284"/>
      <c r="C175" s="739" t="str">
        <f t="shared" si="31"/>
        <v/>
      </c>
      <c r="D175" s="739" t="str">
        <f t="shared" si="32"/>
        <v/>
      </c>
      <c r="E175" s="739" t="str">
        <f t="shared" si="33"/>
        <v/>
      </c>
      <c r="F175" s="739" t="str">
        <f t="shared" si="34"/>
        <v/>
      </c>
      <c r="G175" s="740" t="str">
        <f t="shared" ca="1" si="35"/>
        <v/>
      </c>
      <c r="H175" s="281"/>
      <c r="I175" s="282"/>
      <c r="J175" s="727"/>
      <c r="K175" s="725"/>
      <c r="L175" s="725"/>
      <c r="M175" s="725"/>
      <c r="N175" s="725"/>
      <c r="O175" s="725"/>
      <c r="P175" s="725"/>
      <c r="Q175" s="725"/>
      <c r="R175" s="725"/>
      <c r="S175" s="725"/>
      <c r="T175" s="725"/>
      <c r="U175" s="725"/>
      <c r="V175" s="725"/>
      <c r="W175" s="725"/>
      <c r="X175" s="725"/>
      <c r="Y175" s="721"/>
      <c r="AA175" s="142" t="str">
        <f>IF('USER FORM3'!G183=0,"",IF(ISNUMBER('USER FORM3'!G183), "'"&amp;'USER FORM3'!G183, 'USER FORM3'!G183))</f>
        <v/>
      </c>
      <c r="AB175" s="142" t="str">
        <f>IF('USER FORM3'!H183=0,"",'USER FORM3'!H183)</f>
        <v/>
      </c>
      <c r="AC175" s="142" t="str">
        <f>IF('USER FORM3'!I183=0,"",'USER FORM3'!I183)</f>
        <v/>
      </c>
      <c r="AD175" s="142" t="str">
        <f>IF('USER FORM3'!AK183=0,"",'USER FORM3'!AK183)</f>
        <v/>
      </c>
      <c r="AE175" s="142" t="str">
        <f>IF('USER FORM3'!K183=0,"",'USER FORM3'!K183)</f>
        <v/>
      </c>
      <c r="AF175" s="142" t="str">
        <f>IF('USER FORM3'!L183=0,"",'USER FORM3'!L183)</f>
        <v/>
      </c>
      <c r="AG175" s="142" t="str">
        <f>IF('USER FORM3'!M183=0,"",'USER FORM3'!M183)</f>
        <v/>
      </c>
      <c r="AH175" s="142" t="str">
        <f>IF('USER FORM3'!N183=0,"",'USER FORM3'!N183)</f>
        <v/>
      </c>
      <c r="AI175" s="142" t="str">
        <f>IF('USER FORM3'!O183=0,"",'USER FORM3'!O183)</f>
        <v/>
      </c>
      <c r="AJ175" s="142" t="str">
        <f>IF('USER FORM3'!P183=0,"",'USER FORM3'!P183)</f>
        <v/>
      </c>
      <c r="AK175" s="142" t="str">
        <f>IF('USER FORM3'!Q183=0,"",'USER FORM3'!Q183)</f>
        <v/>
      </c>
      <c r="AL175" s="142" t="str">
        <f>IF('USER FORM3'!C183=0,"",'USER FORM3'!C183)</f>
        <v/>
      </c>
      <c r="AM175" s="142" t="str">
        <f>IF('USER FORM3'!D183=0,"",'USER FORM3'!D183)</f>
        <v/>
      </c>
      <c r="AN175" s="142" t="str">
        <f>IF('USER FORM3'!E183=0,"",'USER FORM3'!E183)</f>
        <v/>
      </c>
      <c r="AO175" s="142" t="str">
        <f>IF('USER FORM3'!F183=0,"",'USER FORM3'!F183)</f>
        <v/>
      </c>
      <c r="AP175" s="227" t="str">
        <f t="shared" si="29"/>
        <v/>
      </c>
      <c r="AQ175" s="227" t="str">
        <f t="array" ref="AQ175">IF(OR(IFERROR(VLOOKUP(AA175,$B$8:$H$227,7,FALSE), "KEEP")="REMOVE",AD175&lt;&gt;"GR (Graded)"), "REMOVE", "KEEP")</f>
        <v>REMOVE</v>
      </c>
      <c r="AR175" s="228" t="str">
        <f t="array" ref="AR175">LOOKUP("zzzzz",CHOOSE({1,2},"",INDEX(AA:AA,SMALL(IF($AA$6:$AA$249&lt;&gt;"",ROW($AA$6:$AA$249)),ROWS($AR$6:AR175)))))</f>
        <v/>
      </c>
      <c r="AS175" s="227" t="str">
        <f t="array" aca="1" ref="AS175" ca="1">IF(SUM('USER FORM5'!$AS$2)&gt;=ROWS($AS$7:AS175), INDEX(COURSE_CODE, MATCH(SMALL(COUNTIF(COURSE_CODE, "&lt;"&amp;COURSE_CODE), ROW(AS175)), COUNTIF(COURSE_CODE, "&lt;"&amp;COURSE_CODE),0)),"")</f>
        <v/>
      </c>
      <c r="AT175" s="227" t="str">
        <f t="array" aca="1" ref="AT175" ca="1">LOOKUP("zzzzz",CHOOSE({1,2},"",INDEX(AS:AS,SMALL(IF($AS$6:$AS$249&lt;&gt;"",ROW($AS$6:$AS$249)),ROWS($AT$6:AT175)))))</f>
        <v/>
      </c>
      <c r="AU175" s="58" t="str">
        <f t="array" aca="1" ref="AU175" ca="1">IFERROR(INDEX($AT$7:$AT$249, MATCH(0, COUNTIF($AU$6:AU174, $AT$7:$AT$249),0)),"")</f>
        <v/>
      </c>
      <c r="AV175" s="227" t="str">
        <f t="array" aca="1" ref="AV175" ca="1">IF(AU175="","",IF(COUNTIF($AA$7:$AA$225,AU175)&gt;1, "REPEATED", ""))</f>
        <v/>
      </c>
      <c r="AW175" s="227" t="str">
        <f t="array" aca="1" ref="AW175" ca="1">IF(AU175="","",IF(IFERROR(SUMPRODUCT(($AA$7:$AA$225=AU175)*($AM$7:$AM$225=$AT$2)),0)&gt;0, "BASIS OF ADMISSIONS", ""))</f>
        <v/>
      </c>
      <c r="AX175" s="227" t="str">
        <f t="array" aca="1" ref="AX175" ca="1">IF(AU175="","", IF(IFERROR(SUMPRODUCT(($AA$226:$AO$249=AU175)*($AM$226:$AM$249=$AX$6)),0)&gt;0,"PRE-REQUISITE",""))</f>
        <v/>
      </c>
      <c r="AY175" s="227" t="str">
        <f t="array" aca="1" ref="AY175" ca="1">IF(AU175="","", IF(IFERROR(SUMPRODUCT(($AA$226:$AO$249=AU175)*($AM$226:$AM$249=$AY$6)),0)&gt;0,"RECOMMENDED",""))</f>
        <v/>
      </c>
      <c r="AZ175" s="142" t="str">
        <f t="shared" ca="1" si="30"/>
        <v/>
      </c>
      <c r="BD175" s="19">
        <v>1</v>
      </c>
      <c r="BE175" s="574"/>
      <c r="BF175" s="574"/>
      <c r="BG175" s="574"/>
      <c r="BH175" s="574"/>
      <c r="BI175" s="574"/>
      <c r="BJ175" s="574"/>
      <c r="BK175" s="574"/>
      <c r="BL175" s="574"/>
      <c r="BM175" s="574"/>
      <c r="BN175" s="574"/>
      <c r="BO175" s="574"/>
      <c r="BP175" s="574"/>
      <c r="BQ175" s="574"/>
      <c r="BR175" s="574"/>
      <c r="BS175" s="574"/>
      <c r="BT175" s="574"/>
      <c r="BU175" s="574"/>
      <c r="BV175" s="574"/>
    </row>
    <row r="176" spans="1:74" ht="56.25" customHeight="1">
      <c r="A176" s="574"/>
      <c r="B176" s="284"/>
      <c r="C176" s="739" t="str">
        <f t="shared" si="31"/>
        <v/>
      </c>
      <c r="D176" s="739" t="str">
        <f t="shared" si="32"/>
        <v/>
      </c>
      <c r="E176" s="739" t="str">
        <f t="shared" si="33"/>
        <v/>
      </c>
      <c r="F176" s="739" t="str">
        <f t="shared" si="34"/>
        <v/>
      </c>
      <c r="G176" s="740" t="str">
        <f t="shared" ca="1" si="35"/>
        <v/>
      </c>
      <c r="H176" s="281"/>
      <c r="I176" s="282"/>
      <c r="J176" s="727"/>
      <c r="K176" s="725"/>
      <c r="L176" s="725"/>
      <c r="M176" s="725"/>
      <c r="N176" s="725"/>
      <c r="O176" s="725"/>
      <c r="P176" s="725"/>
      <c r="Q176" s="725"/>
      <c r="R176" s="725"/>
      <c r="S176" s="725"/>
      <c r="T176" s="725"/>
      <c r="U176" s="725"/>
      <c r="V176" s="725"/>
      <c r="W176" s="725"/>
      <c r="X176" s="725"/>
      <c r="Y176" s="721"/>
      <c r="AA176" s="142" t="str">
        <f>IF('USER FORM3'!G184=0,"",IF(ISNUMBER('USER FORM3'!G184), "'"&amp;'USER FORM3'!G184, 'USER FORM3'!G184))</f>
        <v/>
      </c>
      <c r="AB176" s="142" t="str">
        <f>IF('USER FORM3'!H184=0,"",'USER FORM3'!H184)</f>
        <v/>
      </c>
      <c r="AC176" s="142" t="str">
        <f>IF('USER FORM3'!I184=0,"",'USER FORM3'!I184)</f>
        <v/>
      </c>
      <c r="AD176" s="142" t="str">
        <f>IF('USER FORM3'!AK184=0,"",'USER FORM3'!AK184)</f>
        <v/>
      </c>
      <c r="AE176" s="142" t="str">
        <f>IF('USER FORM3'!K184=0,"",'USER FORM3'!K184)</f>
        <v/>
      </c>
      <c r="AF176" s="142" t="str">
        <f>IF('USER FORM3'!L184=0,"",'USER FORM3'!L184)</f>
        <v/>
      </c>
      <c r="AG176" s="142" t="str">
        <f>IF('USER FORM3'!M184=0,"",'USER FORM3'!M184)</f>
        <v/>
      </c>
      <c r="AH176" s="142" t="str">
        <f>IF('USER FORM3'!N184=0,"",'USER FORM3'!N184)</f>
        <v/>
      </c>
      <c r="AI176" s="142" t="str">
        <f>IF('USER FORM3'!O184=0,"",'USER FORM3'!O184)</f>
        <v/>
      </c>
      <c r="AJ176" s="142" t="str">
        <f>IF('USER FORM3'!P184=0,"",'USER FORM3'!P184)</f>
        <v/>
      </c>
      <c r="AK176" s="142" t="str">
        <f>IF('USER FORM3'!Q184=0,"",'USER FORM3'!Q184)</f>
        <v/>
      </c>
      <c r="AL176" s="142" t="str">
        <f>IF('USER FORM3'!C184=0,"",'USER FORM3'!C184)</f>
        <v/>
      </c>
      <c r="AM176" s="142" t="str">
        <f>IF('USER FORM3'!D184=0,"",'USER FORM3'!D184)</f>
        <v/>
      </c>
      <c r="AN176" s="142" t="str">
        <f>IF('USER FORM3'!E184=0,"",'USER FORM3'!E184)</f>
        <v/>
      </c>
      <c r="AO176" s="142" t="str">
        <f>IF('USER FORM3'!F184=0,"",'USER FORM3'!F184)</f>
        <v/>
      </c>
      <c r="AP176" s="227" t="str">
        <f t="shared" si="29"/>
        <v/>
      </c>
      <c r="AQ176" s="227" t="str">
        <f t="array" ref="AQ176">IF(OR(IFERROR(VLOOKUP(AA176,$B$8:$H$227,7,FALSE), "KEEP")="REMOVE",AD176&lt;&gt;"GR (Graded)"), "REMOVE", "KEEP")</f>
        <v>REMOVE</v>
      </c>
      <c r="AR176" s="228" t="str">
        <f t="array" ref="AR176">LOOKUP("zzzzz",CHOOSE({1,2},"",INDEX(AA:AA,SMALL(IF($AA$6:$AA$249&lt;&gt;"",ROW($AA$6:$AA$249)),ROWS($AR$6:AR176)))))</f>
        <v/>
      </c>
      <c r="AS176" s="227" t="str">
        <f t="array" aca="1" ref="AS176" ca="1">IF(SUM('USER FORM5'!$AS$2)&gt;=ROWS($AS$7:AS176), INDEX(COURSE_CODE, MATCH(SMALL(COUNTIF(COURSE_CODE, "&lt;"&amp;COURSE_CODE), ROW(AS176)), COUNTIF(COURSE_CODE, "&lt;"&amp;COURSE_CODE),0)),"")</f>
        <v/>
      </c>
      <c r="AT176" s="227" t="str">
        <f t="array" aca="1" ref="AT176" ca="1">LOOKUP("zzzzz",CHOOSE({1,2},"",INDEX(AS:AS,SMALL(IF($AS$6:$AS$249&lt;&gt;"",ROW($AS$6:$AS$249)),ROWS($AT$6:AT176)))))</f>
        <v/>
      </c>
      <c r="AU176" s="58" t="str">
        <f t="array" aca="1" ref="AU176" ca="1">IFERROR(INDEX($AT$7:$AT$249, MATCH(0, COUNTIF($AU$6:AU175, $AT$7:$AT$249),0)),"")</f>
        <v/>
      </c>
      <c r="AV176" s="227" t="str">
        <f t="array" aca="1" ref="AV176" ca="1">IF(AU176="","",IF(COUNTIF($AA$7:$AA$225,AU176)&gt;1, "REPEATED", ""))</f>
        <v/>
      </c>
      <c r="AW176" s="227" t="str">
        <f t="array" aca="1" ref="AW176" ca="1">IF(AU176="","",IF(IFERROR(SUMPRODUCT(($AA$7:$AA$225=AU176)*($AM$7:$AM$225=$AT$2)),0)&gt;0, "BASIS OF ADMISSIONS", ""))</f>
        <v/>
      </c>
      <c r="AX176" s="227" t="str">
        <f t="array" aca="1" ref="AX176" ca="1">IF(AU176="","", IF(IFERROR(SUMPRODUCT(($AA$226:$AO$249=AU176)*($AM$226:$AM$249=$AX$6)),0)&gt;0,"PRE-REQUISITE",""))</f>
        <v/>
      </c>
      <c r="AY176" s="227" t="str">
        <f t="array" aca="1" ref="AY176" ca="1">IF(AU176="","", IF(IFERROR(SUMPRODUCT(($AA$226:$AO$249=AU176)*($AM$226:$AM$249=$AY$6)),0)&gt;0,"RECOMMENDED",""))</f>
        <v/>
      </c>
      <c r="AZ176" s="142" t="str">
        <f t="shared" ca="1" si="30"/>
        <v/>
      </c>
      <c r="BD176" s="19">
        <v>1</v>
      </c>
      <c r="BE176" s="574"/>
      <c r="BF176" s="574"/>
      <c r="BG176" s="574"/>
      <c r="BH176" s="574"/>
      <c r="BI176" s="574"/>
      <c r="BJ176" s="574"/>
      <c r="BK176" s="574"/>
      <c r="BL176" s="574"/>
      <c r="BM176" s="574"/>
      <c r="BN176" s="574"/>
      <c r="BO176" s="574"/>
      <c r="BP176" s="574"/>
      <c r="BQ176" s="574"/>
      <c r="BR176" s="574"/>
      <c r="BS176" s="574"/>
      <c r="BT176" s="574"/>
      <c r="BU176" s="574"/>
      <c r="BV176" s="574"/>
    </row>
    <row r="177" spans="1:74" ht="56.25" customHeight="1">
      <c r="A177" s="574"/>
      <c r="B177" s="284"/>
      <c r="C177" s="739" t="str">
        <f t="shared" si="31"/>
        <v/>
      </c>
      <c r="D177" s="739" t="str">
        <f t="shared" si="32"/>
        <v/>
      </c>
      <c r="E177" s="739" t="str">
        <f t="shared" si="33"/>
        <v/>
      </c>
      <c r="F177" s="739" t="str">
        <f t="shared" si="34"/>
        <v/>
      </c>
      <c r="G177" s="740" t="str">
        <f t="shared" ca="1" si="35"/>
        <v/>
      </c>
      <c r="H177" s="281"/>
      <c r="I177" s="282"/>
      <c r="J177" s="727"/>
      <c r="K177" s="725"/>
      <c r="L177" s="725"/>
      <c r="M177" s="725"/>
      <c r="N177" s="725"/>
      <c r="O177" s="725"/>
      <c r="P177" s="725"/>
      <c r="Q177" s="725"/>
      <c r="R177" s="725"/>
      <c r="S177" s="725"/>
      <c r="T177" s="725"/>
      <c r="U177" s="725"/>
      <c r="V177" s="725"/>
      <c r="W177" s="725"/>
      <c r="X177" s="725"/>
      <c r="Y177" s="721"/>
      <c r="AA177" s="142" t="str">
        <f>IF('USER FORM3'!G185=0,"",IF(ISNUMBER('USER FORM3'!G185), "'"&amp;'USER FORM3'!G185, 'USER FORM3'!G185))</f>
        <v/>
      </c>
      <c r="AB177" s="142" t="str">
        <f>IF('USER FORM3'!H185=0,"",'USER FORM3'!H185)</f>
        <v/>
      </c>
      <c r="AC177" s="142" t="str">
        <f>IF('USER FORM3'!I185=0,"",'USER FORM3'!I185)</f>
        <v/>
      </c>
      <c r="AD177" s="142" t="str">
        <f>IF('USER FORM3'!AK185=0,"",'USER FORM3'!AK185)</f>
        <v/>
      </c>
      <c r="AE177" s="142" t="str">
        <f>IF('USER FORM3'!K185=0,"",'USER FORM3'!K185)</f>
        <v/>
      </c>
      <c r="AF177" s="142" t="str">
        <f>IF('USER FORM3'!L185=0,"",'USER FORM3'!L185)</f>
        <v/>
      </c>
      <c r="AG177" s="142" t="str">
        <f>IF('USER FORM3'!M185=0,"",'USER FORM3'!M185)</f>
        <v/>
      </c>
      <c r="AH177" s="142" t="str">
        <f>IF('USER FORM3'!N185=0,"",'USER FORM3'!N185)</f>
        <v/>
      </c>
      <c r="AI177" s="142" t="str">
        <f>IF('USER FORM3'!O185=0,"",'USER FORM3'!O185)</f>
        <v/>
      </c>
      <c r="AJ177" s="142" t="str">
        <f>IF('USER FORM3'!P185=0,"",'USER FORM3'!P185)</f>
        <v/>
      </c>
      <c r="AK177" s="142" t="str">
        <f>IF('USER FORM3'!Q185=0,"",'USER FORM3'!Q185)</f>
        <v/>
      </c>
      <c r="AL177" s="142" t="str">
        <f>IF('USER FORM3'!C185=0,"",'USER FORM3'!C185)</f>
        <v/>
      </c>
      <c r="AM177" s="142" t="str">
        <f>IF('USER FORM3'!D185=0,"",'USER FORM3'!D185)</f>
        <v/>
      </c>
      <c r="AN177" s="142" t="str">
        <f>IF('USER FORM3'!E185=0,"",'USER FORM3'!E185)</f>
        <v/>
      </c>
      <c r="AO177" s="142" t="str">
        <f>IF('USER FORM3'!F185=0,"",'USER FORM3'!F185)</f>
        <v/>
      </c>
      <c r="AP177" s="227" t="str">
        <f t="shared" si="29"/>
        <v/>
      </c>
      <c r="AQ177" s="227" t="str">
        <f t="array" ref="AQ177">IF(OR(IFERROR(VLOOKUP(AA177,$B$8:$H$227,7,FALSE), "KEEP")="REMOVE",AD177&lt;&gt;"GR (Graded)"), "REMOVE", "KEEP")</f>
        <v>REMOVE</v>
      </c>
      <c r="AR177" s="228" t="str">
        <f t="array" ref="AR177">LOOKUP("zzzzz",CHOOSE({1,2},"",INDEX(AA:AA,SMALL(IF($AA$6:$AA$249&lt;&gt;"",ROW($AA$6:$AA$249)),ROWS($AR$6:AR177)))))</f>
        <v/>
      </c>
      <c r="AS177" s="227" t="str">
        <f t="array" aca="1" ref="AS177" ca="1">IF(SUM('USER FORM5'!$AS$2)&gt;=ROWS($AS$7:AS177), INDEX(COURSE_CODE, MATCH(SMALL(COUNTIF(COURSE_CODE, "&lt;"&amp;COURSE_CODE), ROW(AS177)), COUNTIF(COURSE_CODE, "&lt;"&amp;COURSE_CODE),0)),"")</f>
        <v/>
      </c>
      <c r="AT177" s="227" t="str">
        <f t="array" aca="1" ref="AT177" ca="1">LOOKUP("zzzzz",CHOOSE({1,2},"",INDEX(AS:AS,SMALL(IF($AS$6:$AS$249&lt;&gt;"",ROW($AS$6:$AS$249)),ROWS($AT$6:AT177)))))</f>
        <v/>
      </c>
      <c r="AU177" s="58" t="str">
        <f t="array" aca="1" ref="AU177" ca="1">IFERROR(INDEX($AT$7:$AT$249, MATCH(0, COUNTIF($AU$6:AU176, $AT$7:$AT$249),0)),"")</f>
        <v/>
      </c>
      <c r="AV177" s="227" t="str">
        <f t="array" aca="1" ref="AV177" ca="1">IF(AU177="","",IF(COUNTIF($AA$7:$AA$225,AU177)&gt;1, "REPEATED", ""))</f>
        <v/>
      </c>
      <c r="AW177" s="227" t="str">
        <f t="array" aca="1" ref="AW177" ca="1">IF(AU177="","",IF(IFERROR(SUMPRODUCT(($AA$7:$AA$225=AU177)*($AM$7:$AM$225=$AT$2)),0)&gt;0, "BASIS OF ADMISSIONS", ""))</f>
        <v/>
      </c>
      <c r="AX177" s="227" t="str">
        <f t="array" aca="1" ref="AX177" ca="1">IF(AU177="","", IF(IFERROR(SUMPRODUCT(($AA$226:$AO$249=AU177)*($AM$226:$AM$249=$AX$6)),0)&gt;0,"PRE-REQUISITE",""))</f>
        <v/>
      </c>
      <c r="AY177" s="227" t="str">
        <f t="array" aca="1" ref="AY177" ca="1">IF(AU177="","", IF(IFERROR(SUMPRODUCT(($AA$226:$AO$249=AU177)*($AM$226:$AM$249=$AY$6)),0)&gt;0,"RECOMMENDED",""))</f>
        <v/>
      </c>
      <c r="AZ177" s="142" t="str">
        <f t="shared" ca="1" si="30"/>
        <v/>
      </c>
      <c r="BD177" s="19">
        <v>1</v>
      </c>
      <c r="BE177" s="574"/>
      <c r="BF177" s="574"/>
      <c r="BG177" s="574"/>
      <c r="BH177" s="574"/>
      <c r="BI177" s="574"/>
      <c r="BJ177" s="574"/>
      <c r="BK177" s="574"/>
      <c r="BL177" s="574"/>
      <c r="BM177" s="574"/>
      <c r="BN177" s="574"/>
      <c r="BO177" s="574"/>
      <c r="BP177" s="574"/>
      <c r="BQ177" s="574"/>
      <c r="BR177" s="574"/>
      <c r="BS177" s="574"/>
      <c r="BT177" s="574"/>
      <c r="BU177" s="574"/>
      <c r="BV177" s="574"/>
    </row>
    <row r="178" spans="1:74" ht="56.25" customHeight="1">
      <c r="A178" s="574"/>
      <c r="B178" s="284"/>
      <c r="C178" s="739" t="str">
        <f t="shared" si="31"/>
        <v/>
      </c>
      <c r="D178" s="739" t="str">
        <f t="shared" si="32"/>
        <v/>
      </c>
      <c r="E178" s="739" t="str">
        <f t="shared" si="33"/>
        <v/>
      </c>
      <c r="F178" s="739" t="str">
        <f t="shared" si="34"/>
        <v/>
      </c>
      <c r="G178" s="740" t="str">
        <f t="shared" ca="1" si="35"/>
        <v/>
      </c>
      <c r="H178" s="281"/>
      <c r="I178" s="282"/>
      <c r="J178" s="727"/>
      <c r="K178" s="725"/>
      <c r="L178" s="725"/>
      <c r="M178" s="725"/>
      <c r="N178" s="725"/>
      <c r="O178" s="725"/>
      <c r="P178" s="725"/>
      <c r="Q178" s="725"/>
      <c r="R178" s="725"/>
      <c r="S178" s="725"/>
      <c r="T178" s="725"/>
      <c r="U178" s="725"/>
      <c r="V178" s="725"/>
      <c r="W178" s="725"/>
      <c r="X178" s="725"/>
      <c r="Y178" s="721"/>
      <c r="AA178" s="142" t="str">
        <f>IF('USER FORM3'!G186=0,"",IF(ISNUMBER('USER FORM3'!G186), "'"&amp;'USER FORM3'!G186, 'USER FORM3'!G186))</f>
        <v/>
      </c>
      <c r="AB178" s="142" t="str">
        <f>IF('USER FORM3'!H186=0,"",'USER FORM3'!H186)</f>
        <v/>
      </c>
      <c r="AC178" s="142" t="str">
        <f>IF('USER FORM3'!I186=0,"",'USER FORM3'!I186)</f>
        <v/>
      </c>
      <c r="AD178" s="142" t="str">
        <f>IF('USER FORM3'!AK186=0,"",'USER FORM3'!AK186)</f>
        <v/>
      </c>
      <c r="AE178" s="142" t="str">
        <f>IF('USER FORM3'!K186=0,"",'USER FORM3'!K186)</f>
        <v/>
      </c>
      <c r="AF178" s="142" t="str">
        <f>IF('USER FORM3'!L186=0,"",'USER FORM3'!L186)</f>
        <v/>
      </c>
      <c r="AG178" s="142" t="str">
        <f>IF('USER FORM3'!M186=0,"",'USER FORM3'!M186)</f>
        <v/>
      </c>
      <c r="AH178" s="142" t="str">
        <f>IF('USER FORM3'!N186=0,"",'USER FORM3'!N186)</f>
        <v/>
      </c>
      <c r="AI178" s="142" t="str">
        <f>IF('USER FORM3'!O186=0,"",'USER FORM3'!O186)</f>
        <v/>
      </c>
      <c r="AJ178" s="142" t="str">
        <f>IF('USER FORM3'!P186=0,"",'USER FORM3'!P186)</f>
        <v/>
      </c>
      <c r="AK178" s="142" t="str">
        <f>IF('USER FORM3'!Q186=0,"",'USER FORM3'!Q186)</f>
        <v/>
      </c>
      <c r="AL178" s="142" t="str">
        <f>IF('USER FORM3'!C186=0,"",'USER FORM3'!C186)</f>
        <v/>
      </c>
      <c r="AM178" s="142" t="str">
        <f>IF('USER FORM3'!D186=0,"",'USER FORM3'!D186)</f>
        <v/>
      </c>
      <c r="AN178" s="142" t="str">
        <f>IF('USER FORM3'!E186=0,"",'USER FORM3'!E186)</f>
        <v/>
      </c>
      <c r="AO178" s="142" t="str">
        <f>IF('USER FORM3'!F186=0,"",'USER FORM3'!F186)</f>
        <v/>
      </c>
      <c r="AP178" s="227" t="str">
        <f t="shared" si="29"/>
        <v/>
      </c>
      <c r="AQ178" s="227" t="str">
        <f t="array" ref="AQ178">IF(OR(IFERROR(VLOOKUP(AA178,$B$8:$H$227,7,FALSE), "KEEP")="REMOVE",AD178&lt;&gt;"GR (Graded)"), "REMOVE", "KEEP")</f>
        <v>REMOVE</v>
      </c>
      <c r="AR178" s="228" t="str">
        <f t="array" ref="AR178">LOOKUP("zzzzz",CHOOSE({1,2},"",INDEX(AA:AA,SMALL(IF($AA$6:$AA$249&lt;&gt;"",ROW($AA$6:$AA$249)),ROWS($AR$6:AR178)))))</f>
        <v/>
      </c>
      <c r="AS178" s="227" t="str">
        <f t="array" aca="1" ref="AS178" ca="1">IF(SUM('USER FORM5'!$AS$2)&gt;=ROWS($AS$7:AS178), INDEX(COURSE_CODE, MATCH(SMALL(COUNTIF(COURSE_CODE, "&lt;"&amp;COURSE_CODE), ROW(AS178)), COUNTIF(COURSE_CODE, "&lt;"&amp;COURSE_CODE),0)),"")</f>
        <v/>
      </c>
      <c r="AT178" s="227" t="str">
        <f t="array" aca="1" ref="AT178" ca="1">LOOKUP("zzzzz",CHOOSE({1,2},"",INDEX(AS:AS,SMALL(IF($AS$6:$AS$249&lt;&gt;"",ROW($AS$6:$AS$249)),ROWS($AT$6:AT178)))))</f>
        <v/>
      </c>
      <c r="AU178" s="58" t="str">
        <f t="array" aca="1" ref="AU178" ca="1">IFERROR(INDEX($AT$7:$AT$249, MATCH(0, COUNTIF($AU$6:AU177, $AT$7:$AT$249),0)),"")</f>
        <v/>
      </c>
      <c r="AV178" s="227" t="str">
        <f t="array" aca="1" ref="AV178" ca="1">IF(AU178="","",IF(COUNTIF($AA$7:$AA$225,AU178)&gt;1, "REPEATED", ""))</f>
        <v/>
      </c>
      <c r="AW178" s="227" t="str">
        <f t="array" aca="1" ref="AW178" ca="1">IF(AU178="","",IF(IFERROR(SUMPRODUCT(($AA$7:$AA$225=AU178)*($AM$7:$AM$225=$AT$2)),0)&gt;0, "BASIS OF ADMISSIONS", ""))</f>
        <v/>
      </c>
      <c r="AX178" s="227" t="str">
        <f t="array" aca="1" ref="AX178" ca="1">IF(AU178="","", IF(IFERROR(SUMPRODUCT(($AA$226:$AO$249=AU178)*($AM$226:$AM$249=$AX$6)),0)&gt;0,"PRE-REQUISITE",""))</f>
        <v/>
      </c>
      <c r="AY178" s="227" t="str">
        <f t="array" aca="1" ref="AY178" ca="1">IF(AU178="","", IF(IFERROR(SUMPRODUCT(($AA$226:$AO$249=AU178)*($AM$226:$AM$249=$AY$6)),0)&gt;0,"RECOMMENDED",""))</f>
        <v/>
      </c>
      <c r="AZ178" s="142" t="str">
        <f t="shared" ca="1" si="30"/>
        <v/>
      </c>
      <c r="BD178" s="19">
        <v>1</v>
      </c>
      <c r="BE178" s="574"/>
      <c r="BF178" s="574"/>
      <c r="BG178" s="574"/>
      <c r="BH178" s="574"/>
      <c r="BI178" s="574"/>
      <c r="BJ178" s="574"/>
      <c r="BK178" s="574"/>
      <c r="BL178" s="574"/>
      <c r="BM178" s="574"/>
      <c r="BN178" s="574"/>
      <c r="BO178" s="574"/>
      <c r="BP178" s="574"/>
      <c r="BQ178" s="574"/>
      <c r="BR178" s="574"/>
      <c r="BS178" s="574"/>
      <c r="BT178" s="574"/>
      <c r="BU178" s="574"/>
      <c r="BV178" s="574"/>
    </row>
    <row r="179" spans="1:74" ht="56.25" customHeight="1">
      <c r="A179" s="574"/>
      <c r="B179" s="284"/>
      <c r="C179" s="739" t="str">
        <f t="shared" si="31"/>
        <v/>
      </c>
      <c r="D179" s="739" t="str">
        <f t="shared" si="32"/>
        <v/>
      </c>
      <c r="E179" s="739" t="str">
        <f t="shared" si="33"/>
        <v/>
      </c>
      <c r="F179" s="739" t="str">
        <f t="shared" si="34"/>
        <v/>
      </c>
      <c r="G179" s="740" t="str">
        <f t="shared" ca="1" si="35"/>
        <v/>
      </c>
      <c r="H179" s="281"/>
      <c r="I179" s="282"/>
      <c r="J179" s="727"/>
      <c r="K179" s="725"/>
      <c r="L179" s="725"/>
      <c r="M179" s="725"/>
      <c r="N179" s="725"/>
      <c r="O179" s="725"/>
      <c r="P179" s="725"/>
      <c r="Q179" s="725"/>
      <c r="R179" s="725"/>
      <c r="S179" s="725"/>
      <c r="T179" s="725"/>
      <c r="U179" s="725"/>
      <c r="V179" s="725"/>
      <c r="W179" s="725"/>
      <c r="X179" s="725"/>
      <c r="Y179" s="721"/>
      <c r="AA179" s="142" t="str">
        <f>IF('USER FORM3'!G187=0,"",IF(ISNUMBER('USER FORM3'!G187), "'"&amp;'USER FORM3'!G187, 'USER FORM3'!G187))</f>
        <v/>
      </c>
      <c r="AB179" s="142" t="str">
        <f>IF('USER FORM3'!H187=0,"",'USER FORM3'!H187)</f>
        <v/>
      </c>
      <c r="AC179" s="142" t="str">
        <f>IF('USER FORM3'!I187=0,"",'USER FORM3'!I187)</f>
        <v/>
      </c>
      <c r="AD179" s="142" t="str">
        <f>IF('USER FORM3'!AK187=0,"",'USER FORM3'!AK187)</f>
        <v/>
      </c>
      <c r="AE179" s="142" t="str">
        <f>IF('USER FORM3'!K187=0,"",'USER FORM3'!K187)</f>
        <v/>
      </c>
      <c r="AF179" s="142" t="str">
        <f>IF('USER FORM3'!L187=0,"",'USER FORM3'!L187)</f>
        <v/>
      </c>
      <c r="AG179" s="142" t="str">
        <f>IF('USER FORM3'!M187=0,"",'USER FORM3'!M187)</f>
        <v/>
      </c>
      <c r="AH179" s="142" t="str">
        <f>IF('USER FORM3'!N187=0,"",'USER FORM3'!N187)</f>
        <v/>
      </c>
      <c r="AI179" s="142" t="str">
        <f>IF('USER FORM3'!O187=0,"",'USER FORM3'!O187)</f>
        <v/>
      </c>
      <c r="AJ179" s="142" t="str">
        <f>IF('USER FORM3'!P187=0,"",'USER FORM3'!P187)</f>
        <v/>
      </c>
      <c r="AK179" s="142" t="str">
        <f>IF('USER FORM3'!Q187=0,"",'USER FORM3'!Q187)</f>
        <v/>
      </c>
      <c r="AL179" s="142" t="str">
        <f>IF('USER FORM3'!C187=0,"",'USER FORM3'!C187)</f>
        <v/>
      </c>
      <c r="AM179" s="142" t="str">
        <f>IF('USER FORM3'!D187=0,"",'USER FORM3'!D187)</f>
        <v/>
      </c>
      <c r="AN179" s="142" t="str">
        <f>IF('USER FORM3'!E187=0,"",'USER FORM3'!E187)</f>
        <v/>
      </c>
      <c r="AO179" s="142" t="str">
        <f>IF('USER FORM3'!F187=0,"",'USER FORM3'!F187)</f>
        <v/>
      </c>
      <c r="AP179" s="227" t="str">
        <f t="shared" si="29"/>
        <v/>
      </c>
      <c r="AQ179" s="227" t="str">
        <f t="array" ref="AQ179">IF(OR(IFERROR(VLOOKUP(AA179,$B$8:$H$227,7,FALSE), "KEEP")="REMOVE",AD179&lt;&gt;"GR (Graded)"), "REMOVE", "KEEP")</f>
        <v>REMOVE</v>
      </c>
      <c r="AR179" s="228" t="str">
        <f t="array" ref="AR179">LOOKUP("zzzzz",CHOOSE({1,2},"",INDEX(AA:AA,SMALL(IF($AA$6:$AA$249&lt;&gt;"",ROW($AA$6:$AA$249)),ROWS($AR$6:AR179)))))</f>
        <v/>
      </c>
      <c r="AS179" s="227" t="str">
        <f t="array" aca="1" ref="AS179" ca="1">IF(SUM('USER FORM5'!$AS$2)&gt;=ROWS($AS$7:AS179), INDEX(COURSE_CODE, MATCH(SMALL(COUNTIF(COURSE_CODE, "&lt;"&amp;COURSE_CODE), ROW(AS179)), COUNTIF(COURSE_CODE, "&lt;"&amp;COURSE_CODE),0)),"")</f>
        <v/>
      </c>
      <c r="AT179" s="227" t="str">
        <f t="array" aca="1" ref="AT179" ca="1">LOOKUP("zzzzz",CHOOSE({1,2},"",INDEX(AS:AS,SMALL(IF($AS$6:$AS$249&lt;&gt;"",ROW($AS$6:$AS$249)),ROWS($AT$6:AT179)))))</f>
        <v/>
      </c>
      <c r="AU179" s="58" t="str">
        <f t="array" aca="1" ref="AU179" ca="1">IFERROR(INDEX($AT$7:$AT$249, MATCH(0, COUNTIF($AU$6:AU178, $AT$7:$AT$249),0)),"")</f>
        <v/>
      </c>
      <c r="AV179" s="227" t="str">
        <f t="array" aca="1" ref="AV179" ca="1">IF(AU179="","",IF(COUNTIF($AA$7:$AA$225,AU179)&gt;1, "REPEATED", ""))</f>
        <v/>
      </c>
      <c r="AW179" s="227" t="str">
        <f t="array" aca="1" ref="AW179" ca="1">IF(AU179="","",IF(IFERROR(SUMPRODUCT(($AA$7:$AA$225=AU179)*($AM$7:$AM$225=$AT$2)),0)&gt;0, "BASIS OF ADMISSIONS", ""))</f>
        <v/>
      </c>
      <c r="AX179" s="227" t="str">
        <f t="array" aca="1" ref="AX179" ca="1">IF(AU179="","", IF(IFERROR(SUMPRODUCT(($AA$226:$AO$249=AU179)*($AM$226:$AM$249=$AX$6)),0)&gt;0,"PRE-REQUISITE",""))</f>
        <v/>
      </c>
      <c r="AY179" s="227" t="str">
        <f t="array" aca="1" ref="AY179" ca="1">IF(AU179="","", IF(IFERROR(SUMPRODUCT(($AA$226:$AO$249=AU179)*($AM$226:$AM$249=$AY$6)),0)&gt;0,"RECOMMENDED",""))</f>
        <v/>
      </c>
      <c r="AZ179" s="142" t="str">
        <f t="shared" ca="1" si="30"/>
        <v/>
      </c>
      <c r="BD179" s="19">
        <v>1</v>
      </c>
      <c r="BE179" s="574"/>
      <c r="BF179" s="574"/>
      <c r="BG179" s="574"/>
      <c r="BH179" s="574"/>
      <c r="BI179" s="574"/>
      <c r="BJ179" s="574"/>
      <c r="BK179" s="574"/>
      <c r="BL179" s="574"/>
      <c r="BM179" s="574"/>
      <c r="BN179" s="574"/>
      <c r="BO179" s="574"/>
      <c r="BP179" s="574"/>
      <c r="BQ179" s="574"/>
      <c r="BR179" s="574"/>
      <c r="BS179" s="574"/>
      <c r="BT179" s="574"/>
      <c r="BU179" s="574"/>
      <c r="BV179" s="574"/>
    </row>
    <row r="180" spans="1:74" ht="56.25" customHeight="1">
      <c r="A180" s="574"/>
      <c r="B180" s="284"/>
      <c r="C180" s="739" t="str">
        <f t="shared" si="31"/>
        <v/>
      </c>
      <c r="D180" s="739" t="str">
        <f t="shared" si="32"/>
        <v/>
      </c>
      <c r="E180" s="739" t="str">
        <f t="shared" si="33"/>
        <v/>
      </c>
      <c r="F180" s="739" t="str">
        <f t="shared" si="34"/>
        <v/>
      </c>
      <c r="G180" s="740" t="str">
        <f t="shared" ca="1" si="35"/>
        <v/>
      </c>
      <c r="H180" s="281"/>
      <c r="I180" s="282"/>
      <c r="J180" s="727"/>
      <c r="K180" s="725"/>
      <c r="L180" s="725"/>
      <c r="M180" s="725"/>
      <c r="N180" s="725"/>
      <c r="O180" s="725"/>
      <c r="P180" s="725"/>
      <c r="Q180" s="725"/>
      <c r="R180" s="725"/>
      <c r="S180" s="725"/>
      <c r="T180" s="725"/>
      <c r="U180" s="725"/>
      <c r="V180" s="725"/>
      <c r="W180" s="725"/>
      <c r="X180" s="725"/>
      <c r="Y180" s="721"/>
      <c r="AA180" s="142" t="str">
        <f>IF('USER FORM3'!G188=0,"",IF(ISNUMBER('USER FORM3'!G188), "'"&amp;'USER FORM3'!G188, 'USER FORM3'!G188))</f>
        <v/>
      </c>
      <c r="AB180" s="142" t="str">
        <f>IF('USER FORM3'!H188=0,"",'USER FORM3'!H188)</f>
        <v/>
      </c>
      <c r="AC180" s="142" t="str">
        <f>IF('USER FORM3'!I188=0,"",'USER FORM3'!I188)</f>
        <v/>
      </c>
      <c r="AD180" s="142" t="str">
        <f>IF('USER FORM3'!AK188=0,"",'USER FORM3'!AK188)</f>
        <v/>
      </c>
      <c r="AE180" s="142" t="str">
        <f>IF('USER FORM3'!K188=0,"",'USER FORM3'!K188)</f>
        <v/>
      </c>
      <c r="AF180" s="142" t="str">
        <f>IF('USER FORM3'!L188=0,"",'USER FORM3'!L188)</f>
        <v/>
      </c>
      <c r="AG180" s="142" t="str">
        <f>IF('USER FORM3'!M188=0,"",'USER FORM3'!M188)</f>
        <v/>
      </c>
      <c r="AH180" s="142" t="str">
        <f>IF('USER FORM3'!N188=0,"",'USER FORM3'!N188)</f>
        <v/>
      </c>
      <c r="AI180" s="142" t="str">
        <f>IF('USER FORM3'!O188=0,"",'USER FORM3'!O188)</f>
        <v/>
      </c>
      <c r="AJ180" s="142" t="str">
        <f>IF('USER FORM3'!P188=0,"",'USER FORM3'!P188)</f>
        <v/>
      </c>
      <c r="AK180" s="142" t="str">
        <f>IF('USER FORM3'!Q188=0,"",'USER FORM3'!Q188)</f>
        <v/>
      </c>
      <c r="AL180" s="142" t="str">
        <f>IF('USER FORM3'!C188=0,"",'USER FORM3'!C188)</f>
        <v/>
      </c>
      <c r="AM180" s="142" t="str">
        <f>IF('USER FORM3'!D188=0,"",'USER FORM3'!D188)</f>
        <v/>
      </c>
      <c r="AN180" s="142" t="str">
        <f>IF('USER FORM3'!E188=0,"",'USER FORM3'!E188)</f>
        <v/>
      </c>
      <c r="AO180" s="142" t="str">
        <f>IF('USER FORM3'!F188=0,"",'USER FORM3'!F188)</f>
        <v/>
      </c>
      <c r="AP180" s="227" t="str">
        <f t="shared" si="29"/>
        <v/>
      </c>
      <c r="AQ180" s="227" t="str">
        <f t="array" ref="AQ180">IF(OR(IFERROR(VLOOKUP(AA180,$B$8:$H$227,7,FALSE), "KEEP")="REMOVE",AD180&lt;&gt;"GR (Graded)"), "REMOVE", "KEEP")</f>
        <v>REMOVE</v>
      </c>
      <c r="AR180" s="228" t="str">
        <f t="array" ref="AR180">LOOKUP("zzzzz",CHOOSE({1,2},"",INDEX(AA:AA,SMALL(IF($AA$6:$AA$249&lt;&gt;"",ROW($AA$6:$AA$249)),ROWS($AR$6:AR180)))))</f>
        <v/>
      </c>
      <c r="AS180" s="227" t="str">
        <f t="array" aca="1" ref="AS180" ca="1">IF(SUM('USER FORM5'!$AS$2)&gt;=ROWS($AS$7:AS180), INDEX(COURSE_CODE, MATCH(SMALL(COUNTIF(COURSE_CODE, "&lt;"&amp;COURSE_CODE), ROW(AS180)), COUNTIF(COURSE_CODE, "&lt;"&amp;COURSE_CODE),0)),"")</f>
        <v/>
      </c>
      <c r="AT180" s="227" t="str">
        <f t="array" aca="1" ref="AT180" ca="1">LOOKUP("zzzzz",CHOOSE({1,2},"",INDEX(AS:AS,SMALL(IF($AS$6:$AS$249&lt;&gt;"",ROW($AS$6:$AS$249)),ROWS($AT$6:AT180)))))</f>
        <v/>
      </c>
      <c r="AU180" s="58" t="str">
        <f t="array" aca="1" ref="AU180" ca="1">IFERROR(INDEX($AT$7:$AT$249, MATCH(0, COUNTIF($AU$6:AU179, $AT$7:$AT$249),0)),"")</f>
        <v/>
      </c>
      <c r="AV180" s="227" t="str">
        <f t="array" aca="1" ref="AV180" ca="1">IF(AU180="","",IF(COUNTIF($AA$7:$AA$225,AU180)&gt;1, "REPEATED", ""))</f>
        <v/>
      </c>
      <c r="AW180" s="227" t="str">
        <f t="array" aca="1" ref="AW180" ca="1">IF(AU180="","",IF(IFERROR(SUMPRODUCT(($AA$7:$AA$225=AU180)*($AM$7:$AM$225=$AT$2)),0)&gt;0, "BASIS OF ADMISSIONS", ""))</f>
        <v/>
      </c>
      <c r="AX180" s="227" t="str">
        <f t="array" aca="1" ref="AX180" ca="1">IF(AU180="","", IF(IFERROR(SUMPRODUCT(($AA$226:$AO$249=AU180)*($AM$226:$AM$249=$AX$6)),0)&gt;0,"PRE-REQUISITE",""))</f>
        <v/>
      </c>
      <c r="AY180" s="227" t="str">
        <f t="array" aca="1" ref="AY180" ca="1">IF(AU180="","", IF(IFERROR(SUMPRODUCT(($AA$226:$AO$249=AU180)*($AM$226:$AM$249=$AY$6)),0)&gt;0,"RECOMMENDED",""))</f>
        <v/>
      </c>
      <c r="AZ180" s="142" t="str">
        <f t="shared" ca="1" si="30"/>
        <v/>
      </c>
      <c r="BD180" s="19">
        <v>1</v>
      </c>
      <c r="BE180" s="574"/>
      <c r="BF180" s="574"/>
      <c r="BG180" s="574"/>
      <c r="BH180" s="574"/>
      <c r="BI180" s="574"/>
      <c r="BJ180" s="574"/>
      <c r="BK180" s="574"/>
      <c r="BL180" s="574"/>
      <c r="BM180" s="574"/>
      <c r="BN180" s="574"/>
      <c r="BO180" s="574"/>
      <c r="BP180" s="574"/>
      <c r="BQ180" s="574"/>
      <c r="BR180" s="574"/>
      <c r="BS180" s="574"/>
      <c r="BT180" s="574"/>
      <c r="BU180" s="574"/>
      <c r="BV180" s="574"/>
    </row>
    <row r="181" spans="1:74" ht="56.25" customHeight="1">
      <c r="A181" s="574"/>
      <c r="B181" s="284"/>
      <c r="C181" s="739" t="str">
        <f t="shared" si="31"/>
        <v/>
      </c>
      <c r="D181" s="739" t="str">
        <f t="shared" si="32"/>
        <v/>
      </c>
      <c r="E181" s="739" t="str">
        <f t="shared" si="33"/>
        <v/>
      </c>
      <c r="F181" s="739" t="str">
        <f t="shared" si="34"/>
        <v/>
      </c>
      <c r="G181" s="740" t="str">
        <f t="shared" ca="1" si="35"/>
        <v/>
      </c>
      <c r="H181" s="281"/>
      <c r="I181" s="282"/>
      <c r="J181" s="727"/>
      <c r="K181" s="725"/>
      <c r="L181" s="725"/>
      <c r="M181" s="725"/>
      <c r="N181" s="725"/>
      <c r="O181" s="725"/>
      <c r="P181" s="725"/>
      <c r="Q181" s="725"/>
      <c r="R181" s="725"/>
      <c r="S181" s="725"/>
      <c r="T181" s="725"/>
      <c r="U181" s="725"/>
      <c r="V181" s="725"/>
      <c r="W181" s="725"/>
      <c r="X181" s="725"/>
      <c r="Y181" s="721"/>
      <c r="AA181" s="142" t="str">
        <f>IF('USER FORM3'!G189=0,"",IF(ISNUMBER('USER FORM3'!G189), "'"&amp;'USER FORM3'!G189, 'USER FORM3'!G189))</f>
        <v/>
      </c>
      <c r="AB181" s="142" t="str">
        <f>IF('USER FORM3'!H189=0,"",'USER FORM3'!H189)</f>
        <v/>
      </c>
      <c r="AC181" s="142" t="str">
        <f>IF('USER FORM3'!I189=0,"",'USER FORM3'!I189)</f>
        <v/>
      </c>
      <c r="AD181" s="142" t="str">
        <f>IF('USER FORM3'!AK189=0,"",'USER FORM3'!AK189)</f>
        <v/>
      </c>
      <c r="AE181" s="142" t="str">
        <f>IF('USER FORM3'!K189=0,"",'USER FORM3'!K189)</f>
        <v/>
      </c>
      <c r="AF181" s="142" t="str">
        <f>IF('USER FORM3'!L189=0,"",'USER FORM3'!L189)</f>
        <v/>
      </c>
      <c r="AG181" s="142" t="str">
        <f>IF('USER FORM3'!M189=0,"",'USER FORM3'!M189)</f>
        <v/>
      </c>
      <c r="AH181" s="142" t="str">
        <f>IF('USER FORM3'!N189=0,"",'USER FORM3'!N189)</f>
        <v/>
      </c>
      <c r="AI181" s="142" t="str">
        <f>IF('USER FORM3'!O189=0,"",'USER FORM3'!O189)</f>
        <v/>
      </c>
      <c r="AJ181" s="142" t="str">
        <f>IF('USER FORM3'!P189=0,"",'USER FORM3'!P189)</f>
        <v/>
      </c>
      <c r="AK181" s="142" t="str">
        <f>IF('USER FORM3'!Q189=0,"",'USER FORM3'!Q189)</f>
        <v/>
      </c>
      <c r="AL181" s="142" t="str">
        <f>IF('USER FORM3'!C189=0,"",'USER FORM3'!C189)</f>
        <v/>
      </c>
      <c r="AM181" s="142" t="str">
        <f>IF('USER FORM3'!D189=0,"",'USER FORM3'!D189)</f>
        <v/>
      </c>
      <c r="AN181" s="142" t="str">
        <f>IF('USER FORM3'!E189=0,"",'USER FORM3'!E189)</f>
        <v/>
      </c>
      <c r="AO181" s="142" t="str">
        <f>IF('USER FORM3'!F189=0,"",'USER FORM3'!F189)</f>
        <v/>
      </c>
      <c r="AP181" s="227" t="str">
        <f t="shared" si="29"/>
        <v/>
      </c>
      <c r="AQ181" s="227" t="str">
        <f t="array" ref="AQ181">IF(OR(IFERROR(VLOOKUP(AA181,$B$8:$H$227,7,FALSE), "KEEP")="REMOVE",AD181&lt;&gt;"GR (Graded)"), "REMOVE", "KEEP")</f>
        <v>REMOVE</v>
      </c>
      <c r="AR181" s="228" t="str">
        <f t="array" ref="AR181">LOOKUP("zzzzz",CHOOSE({1,2},"",INDEX(AA:AA,SMALL(IF($AA$6:$AA$249&lt;&gt;"",ROW($AA$6:$AA$249)),ROWS($AR$6:AR181)))))</f>
        <v/>
      </c>
      <c r="AS181" s="227" t="str">
        <f t="array" aca="1" ref="AS181" ca="1">IF(SUM('USER FORM5'!$AS$2)&gt;=ROWS($AS$7:AS181), INDEX(COURSE_CODE, MATCH(SMALL(COUNTIF(COURSE_CODE, "&lt;"&amp;COURSE_CODE), ROW(AS181)), COUNTIF(COURSE_CODE, "&lt;"&amp;COURSE_CODE),0)),"")</f>
        <v/>
      </c>
      <c r="AT181" s="227" t="str">
        <f t="array" aca="1" ref="AT181" ca="1">LOOKUP("zzzzz",CHOOSE({1,2},"",INDEX(AS:AS,SMALL(IF($AS$6:$AS$249&lt;&gt;"",ROW($AS$6:$AS$249)),ROWS($AT$6:AT181)))))</f>
        <v/>
      </c>
      <c r="AU181" s="58" t="str">
        <f t="array" aca="1" ref="AU181" ca="1">IFERROR(INDEX($AT$7:$AT$249, MATCH(0, COUNTIF($AU$6:AU180, $AT$7:$AT$249),0)),"")</f>
        <v/>
      </c>
      <c r="AV181" s="227" t="str">
        <f t="array" aca="1" ref="AV181" ca="1">IF(AU181="","",IF(COUNTIF($AA$7:$AA$225,AU181)&gt;1, "REPEATED", ""))</f>
        <v/>
      </c>
      <c r="AW181" s="227" t="str">
        <f t="array" aca="1" ref="AW181" ca="1">IF(AU181="","",IF(IFERROR(SUMPRODUCT(($AA$7:$AA$225=AU181)*($AM$7:$AM$225=$AT$2)),0)&gt;0, "BASIS OF ADMISSIONS", ""))</f>
        <v/>
      </c>
      <c r="AX181" s="227" t="str">
        <f t="array" aca="1" ref="AX181" ca="1">IF(AU181="","", IF(IFERROR(SUMPRODUCT(($AA$226:$AO$249=AU181)*($AM$226:$AM$249=$AX$6)),0)&gt;0,"PRE-REQUISITE",""))</f>
        <v/>
      </c>
      <c r="AY181" s="227" t="str">
        <f t="array" aca="1" ref="AY181" ca="1">IF(AU181="","", IF(IFERROR(SUMPRODUCT(($AA$226:$AO$249=AU181)*($AM$226:$AM$249=$AY$6)),0)&gt;0,"RECOMMENDED",""))</f>
        <v/>
      </c>
      <c r="AZ181" s="142" t="str">
        <f t="shared" ca="1" si="30"/>
        <v/>
      </c>
      <c r="BD181" s="19">
        <v>1</v>
      </c>
      <c r="BE181" s="574"/>
      <c r="BF181" s="574"/>
      <c r="BG181" s="574"/>
      <c r="BH181" s="574"/>
      <c r="BI181" s="574"/>
      <c r="BJ181" s="574"/>
      <c r="BK181" s="574"/>
      <c r="BL181" s="574"/>
      <c r="BM181" s="574"/>
      <c r="BN181" s="574"/>
      <c r="BO181" s="574"/>
      <c r="BP181" s="574"/>
      <c r="BQ181" s="574"/>
      <c r="BR181" s="574"/>
      <c r="BS181" s="574"/>
      <c r="BT181" s="574"/>
      <c r="BU181" s="574"/>
      <c r="BV181" s="574"/>
    </row>
    <row r="182" spans="1:74" ht="56.25" customHeight="1">
      <c r="A182" s="574"/>
      <c r="B182" s="284"/>
      <c r="C182" s="739" t="str">
        <f t="shared" si="31"/>
        <v/>
      </c>
      <c r="D182" s="739" t="str">
        <f t="shared" si="32"/>
        <v/>
      </c>
      <c r="E182" s="739" t="str">
        <f t="shared" si="33"/>
        <v/>
      </c>
      <c r="F182" s="739" t="str">
        <f t="shared" si="34"/>
        <v/>
      </c>
      <c r="G182" s="740" t="str">
        <f t="shared" ca="1" si="35"/>
        <v/>
      </c>
      <c r="H182" s="281"/>
      <c r="I182" s="282"/>
      <c r="J182" s="727"/>
      <c r="K182" s="725"/>
      <c r="L182" s="725"/>
      <c r="M182" s="725"/>
      <c r="N182" s="725"/>
      <c r="O182" s="725"/>
      <c r="P182" s="725"/>
      <c r="Q182" s="725"/>
      <c r="R182" s="725"/>
      <c r="S182" s="725"/>
      <c r="T182" s="725"/>
      <c r="U182" s="725"/>
      <c r="V182" s="725"/>
      <c r="W182" s="725"/>
      <c r="X182" s="725"/>
      <c r="Y182" s="721"/>
      <c r="AA182" s="142" t="str">
        <f>IF('USER FORM3'!G190=0,"",IF(ISNUMBER('USER FORM3'!G190), "'"&amp;'USER FORM3'!G190, 'USER FORM3'!G190))</f>
        <v/>
      </c>
      <c r="AB182" s="142" t="str">
        <f>IF('USER FORM3'!H190=0,"",'USER FORM3'!H190)</f>
        <v/>
      </c>
      <c r="AC182" s="142" t="str">
        <f>IF('USER FORM3'!I190=0,"",'USER FORM3'!I190)</f>
        <v/>
      </c>
      <c r="AD182" s="142" t="str">
        <f>IF('USER FORM3'!AK190=0,"",'USER FORM3'!AK190)</f>
        <v/>
      </c>
      <c r="AE182" s="142" t="str">
        <f>IF('USER FORM3'!K190=0,"",'USER FORM3'!K190)</f>
        <v/>
      </c>
      <c r="AF182" s="142" t="str">
        <f>IF('USER FORM3'!L190=0,"",'USER FORM3'!L190)</f>
        <v/>
      </c>
      <c r="AG182" s="142" t="str">
        <f>IF('USER FORM3'!M190=0,"",'USER FORM3'!M190)</f>
        <v/>
      </c>
      <c r="AH182" s="142" t="str">
        <f>IF('USER FORM3'!N190=0,"",'USER FORM3'!N190)</f>
        <v/>
      </c>
      <c r="AI182" s="142" t="str">
        <f>IF('USER FORM3'!O190=0,"",'USER FORM3'!O190)</f>
        <v/>
      </c>
      <c r="AJ182" s="142" t="str">
        <f>IF('USER FORM3'!P190=0,"",'USER FORM3'!P190)</f>
        <v/>
      </c>
      <c r="AK182" s="142" t="str">
        <f>IF('USER FORM3'!Q190=0,"",'USER FORM3'!Q190)</f>
        <v/>
      </c>
      <c r="AL182" s="142" t="str">
        <f>IF('USER FORM3'!C190=0,"",'USER FORM3'!C190)</f>
        <v/>
      </c>
      <c r="AM182" s="142" t="str">
        <f>IF('USER FORM3'!D190=0,"",'USER FORM3'!D190)</f>
        <v/>
      </c>
      <c r="AN182" s="142" t="str">
        <f>IF('USER FORM3'!E190=0,"",'USER FORM3'!E190)</f>
        <v/>
      </c>
      <c r="AO182" s="142" t="str">
        <f>IF('USER FORM3'!F190=0,"",'USER FORM3'!F190)</f>
        <v/>
      </c>
      <c r="AP182" s="227" t="str">
        <f t="shared" si="29"/>
        <v/>
      </c>
      <c r="AQ182" s="227" t="str">
        <f t="array" ref="AQ182">IF(OR(IFERROR(VLOOKUP(AA182,$B$8:$H$227,7,FALSE), "KEEP")="REMOVE",AD182&lt;&gt;"GR (Graded)"), "REMOVE", "KEEP")</f>
        <v>REMOVE</v>
      </c>
      <c r="AR182" s="228" t="str">
        <f t="array" ref="AR182">LOOKUP("zzzzz",CHOOSE({1,2},"",INDEX(AA:AA,SMALL(IF($AA$6:$AA$249&lt;&gt;"",ROW($AA$6:$AA$249)),ROWS($AR$6:AR182)))))</f>
        <v/>
      </c>
      <c r="AS182" s="227" t="str">
        <f t="array" aca="1" ref="AS182" ca="1">IF(SUM('USER FORM5'!$AS$2)&gt;=ROWS($AS$7:AS182), INDEX(COURSE_CODE, MATCH(SMALL(COUNTIF(COURSE_CODE, "&lt;"&amp;COURSE_CODE), ROW(AS182)), COUNTIF(COURSE_CODE, "&lt;"&amp;COURSE_CODE),0)),"")</f>
        <v/>
      </c>
      <c r="AT182" s="227" t="str">
        <f t="array" aca="1" ref="AT182" ca="1">LOOKUP("zzzzz",CHOOSE({1,2},"",INDEX(AS:AS,SMALL(IF($AS$6:$AS$249&lt;&gt;"",ROW($AS$6:$AS$249)),ROWS($AT$6:AT182)))))</f>
        <v/>
      </c>
      <c r="AU182" s="58" t="str">
        <f t="array" aca="1" ref="AU182" ca="1">IFERROR(INDEX($AT$7:$AT$249, MATCH(0, COUNTIF($AU$6:AU181, $AT$7:$AT$249),0)),"")</f>
        <v/>
      </c>
      <c r="AV182" s="227" t="str">
        <f t="array" aca="1" ref="AV182" ca="1">IF(AU182="","",IF(COUNTIF($AA$7:$AA$225,AU182)&gt;1, "REPEATED", ""))</f>
        <v/>
      </c>
      <c r="AW182" s="227" t="str">
        <f t="array" aca="1" ref="AW182" ca="1">IF(AU182="","",IF(IFERROR(SUMPRODUCT(($AA$7:$AA$225=AU182)*($AM$7:$AM$225=$AT$2)),0)&gt;0, "BASIS OF ADMISSIONS", ""))</f>
        <v/>
      </c>
      <c r="AX182" s="227" t="str">
        <f t="array" aca="1" ref="AX182" ca="1">IF(AU182="","", IF(IFERROR(SUMPRODUCT(($AA$226:$AO$249=AU182)*($AM$226:$AM$249=$AX$6)),0)&gt;0,"PRE-REQUISITE",""))</f>
        <v/>
      </c>
      <c r="AY182" s="227" t="str">
        <f t="array" aca="1" ref="AY182" ca="1">IF(AU182="","", IF(IFERROR(SUMPRODUCT(($AA$226:$AO$249=AU182)*($AM$226:$AM$249=$AY$6)),0)&gt;0,"RECOMMENDED",""))</f>
        <v/>
      </c>
      <c r="AZ182" s="142" t="str">
        <f t="shared" ca="1" si="30"/>
        <v/>
      </c>
      <c r="BD182" s="19">
        <v>1</v>
      </c>
      <c r="BE182" s="574"/>
      <c r="BF182" s="574"/>
      <c r="BG182" s="574"/>
      <c r="BH182" s="574"/>
      <c r="BI182" s="574"/>
      <c r="BJ182" s="574"/>
      <c r="BK182" s="574"/>
      <c r="BL182" s="574"/>
      <c r="BM182" s="574"/>
      <c r="BN182" s="574"/>
      <c r="BO182" s="574"/>
      <c r="BP182" s="574"/>
      <c r="BQ182" s="574"/>
      <c r="BR182" s="574"/>
      <c r="BS182" s="574"/>
      <c r="BT182" s="574"/>
      <c r="BU182" s="574"/>
      <c r="BV182" s="574"/>
    </row>
    <row r="183" spans="1:74" ht="56.25" customHeight="1">
      <c r="A183" s="574"/>
      <c r="B183" s="284"/>
      <c r="C183" s="739" t="str">
        <f t="shared" si="31"/>
        <v/>
      </c>
      <c r="D183" s="739" t="str">
        <f t="shared" si="32"/>
        <v/>
      </c>
      <c r="E183" s="739" t="str">
        <f t="shared" si="33"/>
        <v/>
      </c>
      <c r="F183" s="739" t="str">
        <f t="shared" si="34"/>
        <v/>
      </c>
      <c r="G183" s="740" t="str">
        <f t="shared" ca="1" si="35"/>
        <v/>
      </c>
      <c r="H183" s="281"/>
      <c r="I183" s="282"/>
      <c r="J183" s="727"/>
      <c r="K183" s="725"/>
      <c r="L183" s="725"/>
      <c r="M183" s="725"/>
      <c r="N183" s="725"/>
      <c r="O183" s="725"/>
      <c r="P183" s="725"/>
      <c r="Q183" s="725"/>
      <c r="R183" s="725"/>
      <c r="S183" s="725"/>
      <c r="T183" s="725"/>
      <c r="U183" s="725"/>
      <c r="V183" s="725"/>
      <c r="W183" s="725"/>
      <c r="X183" s="725"/>
      <c r="Y183" s="721"/>
      <c r="AA183" s="142" t="str">
        <f>IF('USER FORM3'!G191=0,"",IF(ISNUMBER('USER FORM3'!G191), "'"&amp;'USER FORM3'!G191, 'USER FORM3'!G191))</f>
        <v/>
      </c>
      <c r="AB183" s="142" t="str">
        <f>IF('USER FORM3'!H191=0,"",'USER FORM3'!H191)</f>
        <v/>
      </c>
      <c r="AC183" s="142" t="str">
        <f>IF('USER FORM3'!I191=0,"",'USER FORM3'!I191)</f>
        <v/>
      </c>
      <c r="AD183" s="142" t="str">
        <f>IF('USER FORM3'!AK191=0,"",'USER FORM3'!AK191)</f>
        <v/>
      </c>
      <c r="AE183" s="142" t="str">
        <f>IF('USER FORM3'!K191=0,"",'USER FORM3'!K191)</f>
        <v/>
      </c>
      <c r="AF183" s="142" t="str">
        <f>IF('USER FORM3'!L191=0,"",'USER FORM3'!L191)</f>
        <v/>
      </c>
      <c r="AG183" s="142" t="str">
        <f>IF('USER FORM3'!M191=0,"",'USER FORM3'!M191)</f>
        <v/>
      </c>
      <c r="AH183" s="142" t="str">
        <f>IF('USER FORM3'!N191=0,"",'USER FORM3'!N191)</f>
        <v/>
      </c>
      <c r="AI183" s="142" t="str">
        <f>IF('USER FORM3'!O191=0,"",'USER FORM3'!O191)</f>
        <v/>
      </c>
      <c r="AJ183" s="142" t="str">
        <f>IF('USER FORM3'!P191=0,"",'USER FORM3'!P191)</f>
        <v/>
      </c>
      <c r="AK183" s="142" t="str">
        <f>IF('USER FORM3'!Q191=0,"",'USER FORM3'!Q191)</f>
        <v/>
      </c>
      <c r="AL183" s="142" t="str">
        <f>IF('USER FORM3'!C191=0,"",'USER FORM3'!C191)</f>
        <v/>
      </c>
      <c r="AM183" s="142" t="str">
        <f>IF('USER FORM3'!D191=0,"",'USER FORM3'!D191)</f>
        <v/>
      </c>
      <c r="AN183" s="142" t="str">
        <f>IF('USER FORM3'!E191=0,"",'USER FORM3'!E191)</f>
        <v/>
      </c>
      <c r="AO183" s="142" t="str">
        <f>IF('USER FORM3'!F191=0,"",'USER FORM3'!F191)</f>
        <v/>
      </c>
      <c r="AP183" s="227" t="str">
        <f t="shared" si="29"/>
        <v/>
      </c>
      <c r="AQ183" s="227" t="str">
        <f t="array" ref="AQ183">IF(OR(IFERROR(VLOOKUP(AA183,$B$8:$H$227,7,FALSE), "KEEP")="REMOVE",AD183&lt;&gt;"GR (Graded)"), "REMOVE", "KEEP")</f>
        <v>REMOVE</v>
      </c>
      <c r="AR183" s="228" t="str">
        <f t="array" ref="AR183">LOOKUP("zzzzz",CHOOSE({1,2},"",INDEX(AA:AA,SMALL(IF($AA$6:$AA$249&lt;&gt;"",ROW($AA$6:$AA$249)),ROWS($AR$6:AR183)))))</f>
        <v/>
      </c>
      <c r="AS183" s="227" t="str">
        <f t="array" aca="1" ref="AS183" ca="1">IF(SUM('USER FORM5'!$AS$2)&gt;=ROWS($AS$7:AS183), INDEX(COURSE_CODE, MATCH(SMALL(COUNTIF(COURSE_CODE, "&lt;"&amp;COURSE_CODE), ROW(AS183)), COUNTIF(COURSE_CODE, "&lt;"&amp;COURSE_CODE),0)),"")</f>
        <v/>
      </c>
      <c r="AT183" s="227" t="str">
        <f t="array" aca="1" ref="AT183" ca="1">LOOKUP("zzzzz",CHOOSE({1,2},"",INDEX(AS:AS,SMALL(IF($AS$6:$AS$249&lt;&gt;"",ROW($AS$6:$AS$249)),ROWS($AT$6:AT183)))))</f>
        <v/>
      </c>
      <c r="AU183" s="58" t="str">
        <f t="array" aca="1" ref="AU183" ca="1">IFERROR(INDEX($AT$7:$AT$249, MATCH(0, COUNTIF($AU$6:AU182, $AT$7:$AT$249),0)),"")</f>
        <v/>
      </c>
      <c r="AV183" s="227" t="str">
        <f t="array" aca="1" ref="AV183" ca="1">IF(AU183="","",IF(COUNTIF($AA$7:$AA$225,AU183)&gt;1, "REPEATED", ""))</f>
        <v/>
      </c>
      <c r="AW183" s="227" t="str">
        <f t="array" aca="1" ref="AW183" ca="1">IF(AU183="","",IF(IFERROR(SUMPRODUCT(($AA$7:$AA$225=AU183)*($AM$7:$AM$225=$AT$2)),0)&gt;0, "BASIS OF ADMISSIONS", ""))</f>
        <v/>
      </c>
      <c r="AX183" s="227" t="str">
        <f t="array" aca="1" ref="AX183" ca="1">IF(AU183="","", IF(IFERROR(SUMPRODUCT(($AA$226:$AO$249=AU183)*($AM$226:$AM$249=$AX$6)),0)&gt;0,"PRE-REQUISITE",""))</f>
        <v/>
      </c>
      <c r="AY183" s="227" t="str">
        <f t="array" aca="1" ref="AY183" ca="1">IF(AU183="","", IF(IFERROR(SUMPRODUCT(($AA$226:$AO$249=AU183)*($AM$226:$AM$249=$AY$6)),0)&gt;0,"RECOMMENDED",""))</f>
        <v/>
      </c>
      <c r="AZ183" s="142" t="str">
        <f t="shared" ca="1" si="30"/>
        <v/>
      </c>
      <c r="BD183" s="19">
        <v>1</v>
      </c>
      <c r="BE183" s="574"/>
      <c r="BF183" s="574"/>
      <c r="BG183" s="574"/>
      <c r="BH183" s="574"/>
      <c r="BI183" s="574"/>
      <c r="BJ183" s="574"/>
      <c r="BK183" s="574"/>
      <c r="BL183" s="574"/>
      <c r="BM183" s="574"/>
      <c r="BN183" s="574"/>
      <c r="BO183" s="574"/>
      <c r="BP183" s="574"/>
      <c r="BQ183" s="574"/>
      <c r="BR183" s="574"/>
      <c r="BS183" s="574"/>
      <c r="BT183" s="574"/>
      <c r="BU183" s="574"/>
      <c r="BV183" s="574"/>
    </row>
    <row r="184" spans="1:74" ht="56.25" customHeight="1">
      <c r="A184" s="574"/>
      <c r="B184" s="284"/>
      <c r="C184" s="739" t="str">
        <f t="shared" si="31"/>
        <v/>
      </c>
      <c r="D184" s="739" t="str">
        <f t="shared" si="32"/>
        <v/>
      </c>
      <c r="E184" s="739" t="str">
        <f t="shared" si="33"/>
        <v/>
      </c>
      <c r="F184" s="739" t="str">
        <f t="shared" si="34"/>
        <v/>
      </c>
      <c r="G184" s="740" t="str">
        <f t="shared" ca="1" si="35"/>
        <v/>
      </c>
      <c r="H184" s="281"/>
      <c r="I184" s="282"/>
      <c r="J184" s="727"/>
      <c r="K184" s="725"/>
      <c r="L184" s="725"/>
      <c r="M184" s="725"/>
      <c r="N184" s="725"/>
      <c r="O184" s="725"/>
      <c r="P184" s="725"/>
      <c r="Q184" s="725"/>
      <c r="R184" s="725"/>
      <c r="S184" s="725"/>
      <c r="T184" s="725"/>
      <c r="U184" s="725"/>
      <c r="V184" s="725"/>
      <c r="W184" s="725"/>
      <c r="X184" s="725"/>
      <c r="Y184" s="721"/>
      <c r="AA184" s="142" t="str">
        <f>IF('USER FORM3'!G192=0,"",IF(ISNUMBER('USER FORM3'!G192), "'"&amp;'USER FORM3'!G192, 'USER FORM3'!G192))</f>
        <v/>
      </c>
      <c r="AB184" s="142" t="str">
        <f>IF('USER FORM3'!H192=0,"",'USER FORM3'!H192)</f>
        <v/>
      </c>
      <c r="AC184" s="142" t="str">
        <f>IF('USER FORM3'!I192=0,"",'USER FORM3'!I192)</f>
        <v/>
      </c>
      <c r="AD184" s="142" t="str">
        <f>IF('USER FORM3'!AK192=0,"",'USER FORM3'!AK192)</f>
        <v/>
      </c>
      <c r="AE184" s="142" t="str">
        <f>IF('USER FORM3'!K192=0,"",'USER FORM3'!K192)</f>
        <v/>
      </c>
      <c r="AF184" s="142" t="str">
        <f>IF('USER FORM3'!L192=0,"",'USER FORM3'!L192)</f>
        <v/>
      </c>
      <c r="AG184" s="142" t="str">
        <f>IF('USER FORM3'!M192=0,"",'USER FORM3'!M192)</f>
        <v/>
      </c>
      <c r="AH184" s="142" t="str">
        <f>IF('USER FORM3'!N192=0,"",'USER FORM3'!N192)</f>
        <v/>
      </c>
      <c r="AI184" s="142" t="str">
        <f>IF('USER FORM3'!O192=0,"",'USER FORM3'!O192)</f>
        <v/>
      </c>
      <c r="AJ184" s="142" t="str">
        <f>IF('USER FORM3'!P192=0,"",'USER FORM3'!P192)</f>
        <v/>
      </c>
      <c r="AK184" s="142" t="str">
        <f>IF('USER FORM3'!Q192=0,"",'USER FORM3'!Q192)</f>
        <v/>
      </c>
      <c r="AL184" s="142" t="str">
        <f>IF('USER FORM3'!C192=0,"",'USER FORM3'!C192)</f>
        <v/>
      </c>
      <c r="AM184" s="142" t="str">
        <f>IF('USER FORM3'!D192=0,"",'USER FORM3'!D192)</f>
        <v/>
      </c>
      <c r="AN184" s="142" t="str">
        <f>IF('USER FORM3'!E192=0,"",'USER FORM3'!E192)</f>
        <v/>
      </c>
      <c r="AO184" s="142" t="str">
        <f>IF('USER FORM3'!F192=0,"",'USER FORM3'!F192)</f>
        <v/>
      </c>
      <c r="AP184" s="227" t="str">
        <f t="shared" si="29"/>
        <v/>
      </c>
      <c r="AQ184" s="227" t="str">
        <f t="array" ref="AQ184">IF(OR(IFERROR(VLOOKUP(AA184,$B$8:$H$227,7,FALSE), "KEEP")="REMOVE",AD184&lt;&gt;"GR (Graded)"), "REMOVE", "KEEP")</f>
        <v>REMOVE</v>
      </c>
      <c r="AR184" s="228" t="str">
        <f t="array" ref="AR184">LOOKUP("zzzzz",CHOOSE({1,2},"",INDEX(AA:AA,SMALL(IF($AA$6:$AA$249&lt;&gt;"",ROW($AA$6:$AA$249)),ROWS($AR$6:AR184)))))</f>
        <v/>
      </c>
      <c r="AS184" s="227" t="str">
        <f t="array" aca="1" ref="AS184" ca="1">IF(SUM('USER FORM5'!$AS$2)&gt;=ROWS($AS$7:AS184), INDEX(COURSE_CODE, MATCH(SMALL(COUNTIF(COURSE_CODE, "&lt;"&amp;COURSE_CODE), ROW(AS184)), COUNTIF(COURSE_CODE, "&lt;"&amp;COURSE_CODE),0)),"")</f>
        <v/>
      </c>
      <c r="AT184" s="227" t="str">
        <f t="array" aca="1" ref="AT184" ca="1">LOOKUP("zzzzz",CHOOSE({1,2},"",INDEX(AS:AS,SMALL(IF($AS$6:$AS$249&lt;&gt;"",ROW($AS$6:$AS$249)),ROWS($AT$6:AT184)))))</f>
        <v/>
      </c>
      <c r="AU184" s="58" t="str">
        <f t="array" aca="1" ref="AU184" ca="1">IFERROR(INDEX($AT$7:$AT$249, MATCH(0, COUNTIF($AU$6:AU183, $AT$7:$AT$249),0)),"")</f>
        <v/>
      </c>
      <c r="AV184" s="227" t="str">
        <f t="array" aca="1" ref="AV184" ca="1">IF(AU184="","",IF(COUNTIF($AA$7:$AA$225,AU184)&gt;1, "REPEATED", ""))</f>
        <v/>
      </c>
      <c r="AW184" s="227" t="str">
        <f t="array" aca="1" ref="AW184" ca="1">IF(AU184="","",IF(IFERROR(SUMPRODUCT(($AA$7:$AA$225=AU184)*($AM$7:$AM$225=$AT$2)),0)&gt;0, "BASIS OF ADMISSIONS", ""))</f>
        <v/>
      </c>
      <c r="AX184" s="227" t="str">
        <f t="array" aca="1" ref="AX184" ca="1">IF(AU184="","", IF(IFERROR(SUMPRODUCT(($AA$226:$AO$249=AU184)*($AM$226:$AM$249=$AX$6)),0)&gt;0,"PRE-REQUISITE",""))</f>
        <v/>
      </c>
      <c r="AY184" s="227" t="str">
        <f t="array" aca="1" ref="AY184" ca="1">IF(AU184="","", IF(IFERROR(SUMPRODUCT(($AA$226:$AO$249=AU184)*($AM$226:$AM$249=$AY$6)),0)&gt;0,"RECOMMENDED",""))</f>
        <v/>
      </c>
      <c r="AZ184" s="142" t="str">
        <f t="shared" ca="1" si="30"/>
        <v/>
      </c>
      <c r="BD184" s="19">
        <v>1</v>
      </c>
      <c r="BE184" s="574"/>
      <c r="BF184" s="574"/>
      <c r="BG184" s="574"/>
      <c r="BH184" s="574"/>
      <c r="BI184" s="574"/>
      <c r="BJ184" s="574"/>
      <c r="BK184" s="574"/>
      <c r="BL184" s="574"/>
      <c r="BM184" s="574"/>
      <c r="BN184" s="574"/>
      <c r="BO184" s="574"/>
      <c r="BP184" s="574"/>
      <c r="BQ184" s="574"/>
      <c r="BR184" s="574"/>
      <c r="BS184" s="574"/>
      <c r="BT184" s="574"/>
      <c r="BU184" s="574"/>
      <c r="BV184" s="574"/>
    </row>
    <row r="185" spans="1:74" ht="56.25" customHeight="1">
      <c r="A185" s="574"/>
      <c r="B185" s="284"/>
      <c r="C185" s="739" t="str">
        <f t="shared" si="31"/>
        <v/>
      </c>
      <c r="D185" s="739" t="str">
        <f t="shared" si="32"/>
        <v/>
      </c>
      <c r="E185" s="739" t="str">
        <f t="shared" si="33"/>
        <v/>
      </c>
      <c r="F185" s="739" t="str">
        <f t="shared" si="34"/>
        <v/>
      </c>
      <c r="G185" s="740" t="str">
        <f t="shared" ca="1" si="35"/>
        <v/>
      </c>
      <c r="H185" s="281"/>
      <c r="I185" s="282"/>
      <c r="J185" s="727"/>
      <c r="K185" s="725"/>
      <c r="L185" s="725"/>
      <c r="M185" s="725"/>
      <c r="N185" s="725"/>
      <c r="O185" s="725"/>
      <c r="P185" s="725"/>
      <c r="Q185" s="725"/>
      <c r="R185" s="725"/>
      <c r="S185" s="725"/>
      <c r="T185" s="725"/>
      <c r="U185" s="725"/>
      <c r="V185" s="725"/>
      <c r="W185" s="725"/>
      <c r="X185" s="725"/>
      <c r="Y185" s="721"/>
      <c r="AA185" s="142" t="str">
        <f>IF('USER FORM3'!G193=0,"",IF(ISNUMBER('USER FORM3'!G193), "'"&amp;'USER FORM3'!G193, 'USER FORM3'!G193))</f>
        <v/>
      </c>
      <c r="AB185" s="142" t="str">
        <f>IF('USER FORM3'!H193=0,"",'USER FORM3'!H193)</f>
        <v/>
      </c>
      <c r="AC185" s="142" t="str">
        <f>IF('USER FORM3'!I193=0,"",'USER FORM3'!I193)</f>
        <v/>
      </c>
      <c r="AD185" s="142" t="str">
        <f>IF('USER FORM3'!AK193=0,"",'USER FORM3'!AK193)</f>
        <v/>
      </c>
      <c r="AE185" s="142" t="str">
        <f>IF('USER FORM3'!K193=0,"",'USER FORM3'!K193)</f>
        <v/>
      </c>
      <c r="AF185" s="142" t="str">
        <f>IF('USER FORM3'!L193=0,"",'USER FORM3'!L193)</f>
        <v/>
      </c>
      <c r="AG185" s="142" t="str">
        <f>IF('USER FORM3'!M193=0,"",'USER FORM3'!M193)</f>
        <v/>
      </c>
      <c r="AH185" s="142" t="str">
        <f>IF('USER FORM3'!N193=0,"",'USER FORM3'!N193)</f>
        <v/>
      </c>
      <c r="AI185" s="142" t="str">
        <f>IF('USER FORM3'!O193=0,"",'USER FORM3'!O193)</f>
        <v/>
      </c>
      <c r="AJ185" s="142" t="str">
        <f>IF('USER FORM3'!P193=0,"",'USER FORM3'!P193)</f>
        <v/>
      </c>
      <c r="AK185" s="142" t="str">
        <f>IF('USER FORM3'!Q193=0,"",'USER FORM3'!Q193)</f>
        <v/>
      </c>
      <c r="AL185" s="142" t="str">
        <f>IF('USER FORM3'!C193=0,"",'USER FORM3'!C193)</f>
        <v/>
      </c>
      <c r="AM185" s="142" t="str">
        <f>IF('USER FORM3'!D193=0,"",'USER FORM3'!D193)</f>
        <v/>
      </c>
      <c r="AN185" s="142" t="str">
        <f>IF('USER FORM3'!E193=0,"",'USER FORM3'!E193)</f>
        <v/>
      </c>
      <c r="AO185" s="142" t="str">
        <f>IF('USER FORM3'!F193=0,"",'USER FORM3'!F193)</f>
        <v/>
      </c>
      <c r="AP185" s="227" t="str">
        <f t="shared" si="29"/>
        <v/>
      </c>
      <c r="AQ185" s="227" t="str">
        <f t="array" ref="AQ185">IF(OR(IFERROR(VLOOKUP(AA185,$B$8:$H$227,7,FALSE), "KEEP")="REMOVE",AD185&lt;&gt;"GR (Graded)"), "REMOVE", "KEEP")</f>
        <v>REMOVE</v>
      </c>
      <c r="AR185" s="228" t="str">
        <f t="array" ref="AR185">LOOKUP("zzzzz",CHOOSE({1,2},"",INDEX(AA:AA,SMALL(IF($AA$6:$AA$249&lt;&gt;"",ROW($AA$6:$AA$249)),ROWS($AR$6:AR185)))))</f>
        <v/>
      </c>
      <c r="AS185" s="227" t="str">
        <f t="array" aca="1" ref="AS185" ca="1">IF(SUM('USER FORM5'!$AS$2)&gt;=ROWS($AS$7:AS185), INDEX(COURSE_CODE, MATCH(SMALL(COUNTIF(COURSE_CODE, "&lt;"&amp;COURSE_CODE), ROW(AS185)), COUNTIF(COURSE_CODE, "&lt;"&amp;COURSE_CODE),0)),"")</f>
        <v/>
      </c>
      <c r="AT185" s="227" t="str">
        <f t="array" aca="1" ref="AT185" ca="1">LOOKUP("zzzzz",CHOOSE({1,2},"",INDEX(AS:AS,SMALL(IF($AS$6:$AS$249&lt;&gt;"",ROW($AS$6:$AS$249)),ROWS($AT$6:AT185)))))</f>
        <v/>
      </c>
      <c r="AU185" s="58" t="str">
        <f t="array" aca="1" ref="AU185" ca="1">IFERROR(INDEX($AT$7:$AT$249, MATCH(0, COUNTIF($AU$6:AU184, $AT$7:$AT$249),0)),"")</f>
        <v/>
      </c>
      <c r="AV185" s="227" t="str">
        <f t="array" aca="1" ref="AV185" ca="1">IF(AU185="","",IF(COUNTIF($AA$7:$AA$225,AU185)&gt;1, "REPEATED", ""))</f>
        <v/>
      </c>
      <c r="AW185" s="227" t="str">
        <f t="array" aca="1" ref="AW185" ca="1">IF(AU185="","",IF(IFERROR(SUMPRODUCT(($AA$7:$AA$225=AU185)*($AM$7:$AM$225=$AT$2)),0)&gt;0, "BASIS OF ADMISSIONS", ""))</f>
        <v/>
      </c>
      <c r="AX185" s="227" t="str">
        <f t="array" aca="1" ref="AX185" ca="1">IF(AU185="","", IF(IFERROR(SUMPRODUCT(($AA$226:$AO$249=AU185)*($AM$226:$AM$249=$AX$6)),0)&gt;0,"PRE-REQUISITE",""))</f>
        <v/>
      </c>
      <c r="AY185" s="227" t="str">
        <f t="array" aca="1" ref="AY185" ca="1">IF(AU185="","", IF(IFERROR(SUMPRODUCT(($AA$226:$AO$249=AU185)*($AM$226:$AM$249=$AY$6)),0)&gt;0,"RECOMMENDED",""))</f>
        <v/>
      </c>
      <c r="AZ185" s="142" t="str">
        <f t="shared" ca="1" si="30"/>
        <v/>
      </c>
      <c r="BD185" s="19">
        <v>1</v>
      </c>
      <c r="BE185" s="574"/>
      <c r="BF185" s="574"/>
      <c r="BG185" s="574"/>
      <c r="BH185" s="574"/>
      <c r="BI185" s="574"/>
      <c r="BJ185" s="574"/>
      <c r="BK185" s="574"/>
      <c r="BL185" s="574"/>
      <c r="BM185" s="574"/>
      <c r="BN185" s="574"/>
      <c r="BO185" s="574"/>
      <c r="BP185" s="574"/>
      <c r="BQ185" s="574"/>
      <c r="BR185" s="574"/>
      <c r="BS185" s="574"/>
      <c r="BT185" s="574"/>
      <c r="BU185" s="574"/>
      <c r="BV185" s="574"/>
    </row>
    <row r="186" spans="1:74" ht="56.25" customHeight="1">
      <c r="A186" s="574"/>
      <c r="B186" s="284"/>
      <c r="C186" s="739" t="str">
        <f t="shared" si="31"/>
        <v/>
      </c>
      <c r="D186" s="739" t="str">
        <f t="shared" si="32"/>
        <v/>
      </c>
      <c r="E186" s="739" t="str">
        <f t="shared" si="33"/>
        <v/>
      </c>
      <c r="F186" s="739" t="str">
        <f t="shared" si="34"/>
        <v/>
      </c>
      <c r="G186" s="740" t="str">
        <f t="shared" ca="1" si="35"/>
        <v/>
      </c>
      <c r="H186" s="281"/>
      <c r="I186" s="282"/>
      <c r="J186" s="727"/>
      <c r="K186" s="725"/>
      <c r="L186" s="725"/>
      <c r="M186" s="725"/>
      <c r="N186" s="725"/>
      <c r="O186" s="725"/>
      <c r="P186" s="725"/>
      <c r="Q186" s="725"/>
      <c r="R186" s="725"/>
      <c r="S186" s="725"/>
      <c r="T186" s="725"/>
      <c r="U186" s="725"/>
      <c r="V186" s="725"/>
      <c r="W186" s="725"/>
      <c r="X186" s="725"/>
      <c r="Y186" s="721"/>
      <c r="AA186" s="142" t="str">
        <f>IF('USER FORM3'!G194=0,"",IF(ISNUMBER('USER FORM3'!G194), "'"&amp;'USER FORM3'!G194, 'USER FORM3'!G194))</f>
        <v/>
      </c>
      <c r="AB186" s="142" t="str">
        <f>IF('USER FORM3'!H194=0,"",'USER FORM3'!H194)</f>
        <v/>
      </c>
      <c r="AC186" s="142" t="str">
        <f>IF('USER FORM3'!I194=0,"",'USER FORM3'!I194)</f>
        <v/>
      </c>
      <c r="AD186" s="142" t="str">
        <f>IF('USER FORM3'!AK194=0,"",'USER FORM3'!AK194)</f>
        <v/>
      </c>
      <c r="AE186" s="142" t="str">
        <f>IF('USER FORM3'!K194=0,"",'USER FORM3'!K194)</f>
        <v/>
      </c>
      <c r="AF186" s="142" t="str">
        <f>IF('USER FORM3'!L194=0,"",'USER FORM3'!L194)</f>
        <v/>
      </c>
      <c r="AG186" s="142" t="str">
        <f>IF('USER FORM3'!M194=0,"",'USER FORM3'!M194)</f>
        <v/>
      </c>
      <c r="AH186" s="142" t="str">
        <f>IF('USER FORM3'!N194=0,"",'USER FORM3'!N194)</f>
        <v/>
      </c>
      <c r="AI186" s="142" t="str">
        <f>IF('USER FORM3'!O194=0,"",'USER FORM3'!O194)</f>
        <v/>
      </c>
      <c r="AJ186" s="142" t="str">
        <f>IF('USER FORM3'!P194=0,"",'USER FORM3'!P194)</f>
        <v/>
      </c>
      <c r="AK186" s="142" t="str">
        <f>IF('USER FORM3'!Q194=0,"",'USER FORM3'!Q194)</f>
        <v/>
      </c>
      <c r="AL186" s="142" t="str">
        <f>IF('USER FORM3'!C194=0,"",'USER FORM3'!C194)</f>
        <v/>
      </c>
      <c r="AM186" s="142" t="str">
        <f>IF('USER FORM3'!D194=0,"",'USER FORM3'!D194)</f>
        <v/>
      </c>
      <c r="AN186" s="142" t="str">
        <f>IF('USER FORM3'!E194=0,"",'USER FORM3'!E194)</f>
        <v/>
      </c>
      <c r="AO186" s="142" t="str">
        <f>IF('USER FORM3'!F194=0,"",'USER FORM3'!F194)</f>
        <v/>
      </c>
      <c r="AP186" s="227" t="str">
        <f t="shared" si="29"/>
        <v/>
      </c>
      <c r="AQ186" s="227" t="str">
        <f t="array" ref="AQ186">IF(OR(IFERROR(VLOOKUP(AA186,$B$8:$H$227,7,FALSE), "KEEP")="REMOVE",AD186&lt;&gt;"GR (Graded)"), "REMOVE", "KEEP")</f>
        <v>REMOVE</v>
      </c>
      <c r="AR186" s="228" t="str">
        <f t="array" ref="AR186">LOOKUP("zzzzz",CHOOSE({1,2},"",INDEX(AA:AA,SMALL(IF($AA$6:$AA$249&lt;&gt;"",ROW($AA$6:$AA$249)),ROWS($AR$6:AR186)))))</f>
        <v/>
      </c>
      <c r="AS186" s="227" t="str">
        <f t="array" aca="1" ref="AS186" ca="1">IF(SUM('USER FORM5'!$AS$2)&gt;=ROWS($AS$7:AS186), INDEX(COURSE_CODE, MATCH(SMALL(COUNTIF(COURSE_CODE, "&lt;"&amp;COURSE_CODE), ROW(AS186)), COUNTIF(COURSE_CODE, "&lt;"&amp;COURSE_CODE),0)),"")</f>
        <v/>
      </c>
      <c r="AT186" s="227" t="str">
        <f t="array" aca="1" ref="AT186" ca="1">LOOKUP("zzzzz",CHOOSE({1,2},"",INDEX(AS:AS,SMALL(IF($AS$6:$AS$249&lt;&gt;"",ROW($AS$6:$AS$249)),ROWS($AT$6:AT186)))))</f>
        <v/>
      </c>
      <c r="AU186" s="58" t="str">
        <f t="array" aca="1" ref="AU186" ca="1">IFERROR(INDEX($AT$7:$AT$249, MATCH(0, COUNTIF($AU$6:AU185, $AT$7:$AT$249),0)),"")</f>
        <v/>
      </c>
      <c r="AV186" s="227" t="str">
        <f t="array" aca="1" ref="AV186" ca="1">IF(AU186="","",IF(COUNTIF($AA$7:$AA$225,AU186)&gt;1, "REPEATED", ""))</f>
        <v/>
      </c>
      <c r="AW186" s="227" t="str">
        <f t="array" aca="1" ref="AW186" ca="1">IF(AU186="","",IF(IFERROR(SUMPRODUCT(($AA$7:$AA$225=AU186)*($AM$7:$AM$225=$AT$2)),0)&gt;0, "BASIS OF ADMISSIONS", ""))</f>
        <v/>
      </c>
      <c r="AX186" s="227" t="str">
        <f t="array" aca="1" ref="AX186" ca="1">IF(AU186="","", IF(IFERROR(SUMPRODUCT(($AA$226:$AO$249=AU186)*($AM$226:$AM$249=$AX$6)),0)&gt;0,"PRE-REQUISITE",""))</f>
        <v/>
      </c>
      <c r="AY186" s="227" t="str">
        <f t="array" aca="1" ref="AY186" ca="1">IF(AU186="","", IF(IFERROR(SUMPRODUCT(($AA$226:$AO$249=AU186)*($AM$226:$AM$249=$AY$6)),0)&gt;0,"RECOMMENDED",""))</f>
        <v/>
      </c>
      <c r="AZ186" s="142" t="str">
        <f t="shared" ca="1" si="30"/>
        <v/>
      </c>
      <c r="BD186" s="19">
        <v>1</v>
      </c>
      <c r="BE186" s="574"/>
      <c r="BF186" s="574"/>
      <c r="BG186" s="574"/>
      <c r="BH186" s="574"/>
      <c r="BI186" s="574"/>
      <c r="BJ186" s="574"/>
      <c r="BK186" s="574"/>
      <c r="BL186" s="574"/>
      <c r="BM186" s="574"/>
      <c r="BN186" s="574"/>
      <c r="BO186" s="574"/>
      <c r="BP186" s="574"/>
      <c r="BQ186" s="574"/>
      <c r="BR186" s="574"/>
      <c r="BS186" s="574"/>
      <c r="BT186" s="574"/>
      <c r="BU186" s="574"/>
      <c r="BV186" s="574"/>
    </row>
    <row r="187" spans="1:74" ht="56.25" customHeight="1">
      <c r="A187" s="574"/>
      <c r="B187" s="284"/>
      <c r="C187" s="739" t="str">
        <f t="shared" si="31"/>
        <v/>
      </c>
      <c r="D187" s="739" t="str">
        <f t="shared" si="32"/>
        <v/>
      </c>
      <c r="E187" s="739" t="str">
        <f t="shared" si="33"/>
        <v/>
      </c>
      <c r="F187" s="739" t="str">
        <f t="shared" si="34"/>
        <v/>
      </c>
      <c r="G187" s="740" t="str">
        <f t="shared" ca="1" si="35"/>
        <v/>
      </c>
      <c r="H187" s="281"/>
      <c r="I187" s="282"/>
      <c r="J187" s="727"/>
      <c r="K187" s="725"/>
      <c r="L187" s="725"/>
      <c r="M187" s="725"/>
      <c r="N187" s="725"/>
      <c r="O187" s="725"/>
      <c r="P187" s="725"/>
      <c r="Q187" s="725"/>
      <c r="R187" s="725"/>
      <c r="S187" s="725"/>
      <c r="T187" s="725"/>
      <c r="U187" s="725"/>
      <c r="V187" s="725"/>
      <c r="W187" s="725"/>
      <c r="X187" s="725"/>
      <c r="Y187" s="721"/>
      <c r="AA187" s="142" t="str">
        <f>IF('USER FORM3'!G195=0,"",IF(ISNUMBER('USER FORM3'!G195), "'"&amp;'USER FORM3'!G195, 'USER FORM3'!G195))</f>
        <v/>
      </c>
      <c r="AB187" s="142" t="str">
        <f>IF('USER FORM3'!H195=0,"",'USER FORM3'!H195)</f>
        <v/>
      </c>
      <c r="AC187" s="142" t="str">
        <f>IF('USER FORM3'!I195=0,"",'USER FORM3'!I195)</f>
        <v/>
      </c>
      <c r="AD187" s="142" t="str">
        <f>IF('USER FORM3'!AK195=0,"",'USER FORM3'!AK195)</f>
        <v/>
      </c>
      <c r="AE187" s="142" t="str">
        <f>IF('USER FORM3'!K195=0,"",'USER FORM3'!K195)</f>
        <v/>
      </c>
      <c r="AF187" s="142" t="str">
        <f>IF('USER FORM3'!L195=0,"",'USER FORM3'!L195)</f>
        <v/>
      </c>
      <c r="AG187" s="142" t="str">
        <f>IF('USER FORM3'!M195=0,"",'USER FORM3'!M195)</f>
        <v/>
      </c>
      <c r="AH187" s="142" t="str">
        <f>IF('USER FORM3'!N195=0,"",'USER FORM3'!N195)</f>
        <v/>
      </c>
      <c r="AI187" s="142" t="str">
        <f>IF('USER FORM3'!O195=0,"",'USER FORM3'!O195)</f>
        <v/>
      </c>
      <c r="AJ187" s="142" t="str">
        <f>IF('USER FORM3'!P195=0,"",'USER FORM3'!P195)</f>
        <v/>
      </c>
      <c r="AK187" s="142" t="str">
        <f>IF('USER FORM3'!Q195=0,"",'USER FORM3'!Q195)</f>
        <v/>
      </c>
      <c r="AL187" s="142" t="str">
        <f>IF('USER FORM3'!C195=0,"",'USER FORM3'!C195)</f>
        <v/>
      </c>
      <c r="AM187" s="142" t="str">
        <f>IF('USER FORM3'!D195=0,"",'USER FORM3'!D195)</f>
        <v/>
      </c>
      <c r="AN187" s="142" t="str">
        <f>IF('USER FORM3'!E195=0,"",'USER FORM3'!E195)</f>
        <v/>
      </c>
      <c r="AO187" s="142" t="str">
        <f>IF('USER FORM3'!F195=0,"",'USER FORM3'!F195)</f>
        <v/>
      </c>
      <c r="AP187" s="227" t="str">
        <f t="shared" si="29"/>
        <v/>
      </c>
      <c r="AQ187" s="227" t="str">
        <f t="array" ref="AQ187">IF(OR(IFERROR(VLOOKUP(AA187,$B$8:$H$227,7,FALSE), "KEEP")="REMOVE",AD187&lt;&gt;"GR (Graded)"), "REMOVE", "KEEP")</f>
        <v>REMOVE</v>
      </c>
      <c r="AR187" s="228" t="str">
        <f t="array" ref="AR187">LOOKUP("zzzzz",CHOOSE({1,2},"",INDEX(AA:AA,SMALL(IF($AA$6:$AA$249&lt;&gt;"",ROW($AA$6:$AA$249)),ROWS($AR$6:AR187)))))</f>
        <v/>
      </c>
      <c r="AS187" s="227" t="str">
        <f t="array" aca="1" ref="AS187" ca="1">IF(SUM('USER FORM5'!$AS$2)&gt;=ROWS($AS$7:AS187), INDEX(COURSE_CODE, MATCH(SMALL(COUNTIF(COURSE_CODE, "&lt;"&amp;COURSE_CODE), ROW(AS187)), COUNTIF(COURSE_CODE, "&lt;"&amp;COURSE_CODE),0)),"")</f>
        <v/>
      </c>
      <c r="AT187" s="227" t="str">
        <f t="array" aca="1" ref="AT187" ca="1">LOOKUP("zzzzz",CHOOSE({1,2},"",INDEX(AS:AS,SMALL(IF($AS$6:$AS$249&lt;&gt;"",ROW($AS$6:$AS$249)),ROWS($AT$6:AT187)))))</f>
        <v/>
      </c>
      <c r="AU187" s="58" t="str">
        <f t="array" aca="1" ref="AU187" ca="1">IFERROR(INDEX($AT$7:$AT$249, MATCH(0, COUNTIF($AU$6:AU186, $AT$7:$AT$249),0)),"")</f>
        <v/>
      </c>
      <c r="AV187" s="227" t="str">
        <f t="array" aca="1" ref="AV187" ca="1">IF(AU187="","",IF(COUNTIF($AA$7:$AA$225,AU187)&gt;1, "REPEATED", ""))</f>
        <v/>
      </c>
      <c r="AW187" s="227" t="str">
        <f t="array" aca="1" ref="AW187" ca="1">IF(AU187="","",IF(IFERROR(SUMPRODUCT(($AA$7:$AA$225=AU187)*($AM$7:$AM$225=$AT$2)),0)&gt;0, "BASIS OF ADMISSIONS", ""))</f>
        <v/>
      </c>
      <c r="AX187" s="227" t="str">
        <f t="array" aca="1" ref="AX187" ca="1">IF(AU187="","", IF(IFERROR(SUMPRODUCT(($AA$226:$AO$249=AU187)*($AM$226:$AM$249=$AX$6)),0)&gt;0,"PRE-REQUISITE",""))</f>
        <v/>
      </c>
      <c r="AY187" s="227" t="str">
        <f t="array" aca="1" ref="AY187" ca="1">IF(AU187="","", IF(IFERROR(SUMPRODUCT(($AA$226:$AO$249=AU187)*($AM$226:$AM$249=$AY$6)),0)&gt;0,"RECOMMENDED",""))</f>
        <v/>
      </c>
      <c r="AZ187" s="142" t="str">
        <f t="shared" ca="1" si="30"/>
        <v/>
      </c>
      <c r="BD187" s="19">
        <v>1</v>
      </c>
      <c r="BE187" s="574"/>
      <c r="BF187" s="574"/>
      <c r="BG187" s="574"/>
      <c r="BH187" s="574"/>
      <c r="BI187" s="574"/>
      <c r="BJ187" s="574"/>
      <c r="BK187" s="574"/>
      <c r="BL187" s="574"/>
      <c r="BM187" s="574"/>
      <c r="BN187" s="574"/>
      <c r="BO187" s="574"/>
      <c r="BP187" s="574"/>
      <c r="BQ187" s="574"/>
      <c r="BR187" s="574"/>
      <c r="BS187" s="574"/>
      <c r="BT187" s="574"/>
      <c r="BU187" s="574"/>
      <c r="BV187" s="574"/>
    </row>
    <row r="188" spans="1:74" ht="56.25" customHeight="1">
      <c r="A188" s="574"/>
      <c r="B188" s="284"/>
      <c r="C188" s="739" t="str">
        <f t="shared" si="31"/>
        <v/>
      </c>
      <c r="D188" s="739" t="str">
        <f t="shared" si="32"/>
        <v/>
      </c>
      <c r="E188" s="739" t="str">
        <f t="shared" si="33"/>
        <v/>
      </c>
      <c r="F188" s="739" t="str">
        <f t="shared" si="34"/>
        <v/>
      </c>
      <c r="G188" s="740" t="str">
        <f t="shared" ca="1" si="35"/>
        <v/>
      </c>
      <c r="H188" s="281"/>
      <c r="I188" s="282"/>
      <c r="J188" s="727"/>
      <c r="K188" s="725"/>
      <c r="L188" s="725"/>
      <c r="M188" s="725"/>
      <c r="N188" s="725"/>
      <c r="O188" s="725"/>
      <c r="P188" s="725"/>
      <c r="Q188" s="725"/>
      <c r="R188" s="725"/>
      <c r="S188" s="725"/>
      <c r="T188" s="725"/>
      <c r="U188" s="725"/>
      <c r="V188" s="725"/>
      <c r="W188" s="725"/>
      <c r="X188" s="725"/>
      <c r="Y188" s="721"/>
      <c r="AA188" s="142" t="str">
        <f>IF('USER FORM3'!G196=0,"",IF(ISNUMBER('USER FORM3'!G196), "'"&amp;'USER FORM3'!G196, 'USER FORM3'!G196))</f>
        <v/>
      </c>
      <c r="AB188" s="142" t="str">
        <f>IF('USER FORM3'!H196=0,"",'USER FORM3'!H196)</f>
        <v/>
      </c>
      <c r="AC188" s="142" t="str">
        <f>IF('USER FORM3'!I196=0,"",'USER FORM3'!I196)</f>
        <v/>
      </c>
      <c r="AD188" s="142" t="str">
        <f>IF('USER FORM3'!AK196=0,"",'USER FORM3'!AK196)</f>
        <v/>
      </c>
      <c r="AE188" s="142" t="str">
        <f>IF('USER FORM3'!K196=0,"",'USER FORM3'!K196)</f>
        <v/>
      </c>
      <c r="AF188" s="142" t="str">
        <f>IF('USER FORM3'!L196=0,"",'USER FORM3'!L196)</f>
        <v/>
      </c>
      <c r="AG188" s="142" t="str">
        <f>IF('USER FORM3'!M196=0,"",'USER FORM3'!M196)</f>
        <v/>
      </c>
      <c r="AH188" s="142" t="str">
        <f>IF('USER FORM3'!N196=0,"",'USER FORM3'!N196)</f>
        <v/>
      </c>
      <c r="AI188" s="142" t="str">
        <f>IF('USER FORM3'!O196=0,"",'USER FORM3'!O196)</f>
        <v/>
      </c>
      <c r="AJ188" s="142" t="str">
        <f>IF('USER FORM3'!P196=0,"",'USER FORM3'!P196)</f>
        <v/>
      </c>
      <c r="AK188" s="142" t="str">
        <f>IF('USER FORM3'!Q196=0,"",'USER FORM3'!Q196)</f>
        <v/>
      </c>
      <c r="AL188" s="142" t="str">
        <f>IF('USER FORM3'!C196=0,"",'USER FORM3'!C196)</f>
        <v/>
      </c>
      <c r="AM188" s="142" t="str">
        <f>IF('USER FORM3'!D196=0,"",'USER FORM3'!D196)</f>
        <v/>
      </c>
      <c r="AN188" s="142" t="str">
        <f>IF('USER FORM3'!E196=0,"",'USER FORM3'!E196)</f>
        <v/>
      </c>
      <c r="AO188" s="142" t="str">
        <f>IF('USER FORM3'!F196=0,"",'USER FORM3'!F196)</f>
        <v/>
      </c>
      <c r="AP188" s="227" t="str">
        <f t="shared" si="29"/>
        <v/>
      </c>
      <c r="AQ188" s="227" t="str">
        <f t="array" ref="AQ188">IF(OR(IFERROR(VLOOKUP(AA188,$B$8:$H$227,7,FALSE), "KEEP")="REMOVE",AD188&lt;&gt;"GR (Graded)"), "REMOVE", "KEEP")</f>
        <v>REMOVE</v>
      </c>
      <c r="AR188" s="228" t="str">
        <f t="array" ref="AR188">LOOKUP("zzzzz",CHOOSE({1,2},"",INDEX(AA:AA,SMALL(IF($AA$6:$AA$249&lt;&gt;"",ROW($AA$6:$AA$249)),ROWS($AR$6:AR188)))))</f>
        <v/>
      </c>
      <c r="AS188" s="227" t="str">
        <f t="array" aca="1" ref="AS188" ca="1">IF(SUM('USER FORM5'!$AS$2)&gt;=ROWS($AS$7:AS188), INDEX(COURSE_CODE, MATCH(SMALL(COUNTIF(COURSE_CODE, "&lt;"&amp;COURSE_CODE), ROW(AS188)), COUNTIF(COURSE_CODE, "&lt;"&amp;COURSE_CODE),0)),"")</f>
        <v/>
      </c>
      <c r="AT188" s="227" t="str">
        <f t="array" aca="1" ref="AT188" ca="1">LOOKUP("zzzzz",CHOOSE({1,2},"",INDEX(AS:AS,SMALL(IF($AS$6:$AS$249&lt;&gt;"",ROW($AS$6:$AS$249)),ROWS($AT$6:AT188)))))</f>
        <v/>
      </c>
      <c r="AU188" s="58" t="str">
        <f t="array" aca="1" ref="AU188" ca="1">IFERROR(INDEX($AT$7:$AT$249, MATCH(0, COUNTIF($AU$6:AU187, $AT$7:$AT$249),0)),"")</f>
        <v/>
      </c>
      <c r="AV188" s="227" t="str">
        <f t="array" aca="1" ref="AV188" ca="1">IF(AU188="","",IF(COUNTIF($AA$7:$AA$225,AU188)&gt;1, "REPEATED", ""))</f>
        <v/>
      </c>
      <c r="AW188" s="227" t="str">
        <f t="array" aca="1" ref="AW188" ca="1">IF(AU188="","",IF(IFERROR(SUMPRODUCT(($AA$7:$AA$225=AU188)*($AM$7:$AM$225=$AT$2)),0)&gt;0, "BASIS OF ADMISSIONS", ""))</f>
        <v/>
      </c>
      <c r="AX188" s="227" t="str">
        <f t="array" aca="1" ref="AX188" ca="1">IF(AU188="","", IF(IFERROR(SUMPRODUCT(($AA$226:$AO$249=AU188)*($AM$226:$AM$249=$AX$6)),0)&gt;0,"PRE-REQUISITE",""))</f>
        <v/>
      </c>
      <c r="AY188" s="227" t="str">
        <f t="array" aca="1" ref="AY188" ca="1">IF(AU188="","", IF(IFERROR(SUMPRODUCT(($AA$226:$AO$249=AU188)*($AM$226:$AM$249=$AY$6)),0)&gt;0,"RECOMMENDED",""))</f>
        <v/>
      </c>
      <c r="AZ188" s="142" t="str">
        <f t="shared" ca="1" si="30"/>
        <v/>
      </c>
      <c r="BD188" s="19">
        <v>1</v>
      </c>
      <c r="BE188" s="574"/>
      <c r="BF188" s="574"/>
      <c r="BG188" s="574"/>
      <c r="BH188" s="574"/>
      <c r="BI188" s="574"/>
      <c r="BJ188" s="574"/>
      <c r="BK188" s="574"/>
      <c r="BL188" s="574"/>
      <c r="BM188" s="574"/>
      <c r="BN188" s="574"/>
      <c r="BO188" s="574"/>
      <c r="BP188" s="574"/>
      <c r="BQ188" s="574"/>
      <c r="BR188" s="574"/>
      <c r="BS188" s="574"/>
      <c r="BT188" s="574"/>
      <c r="BU188" s="574"/>
      <c r="BV188" s="574"/>
    </row>
    <row r="189" spans="1:74" ht="56.25" customHeight="1">
      <c r="A189" s="574"/>
      <c r="B189" s="284"/>
      <c r="C189" s="739" t="str">
        <f t="shared" si="31"/>
        <v/>
      </c>
      <c r="D189" s="739" t="str">
        <f t="shared" si="32"/>
        <v/>
      </c>
      <c r="E189" s="739" t="str">
        <f t="shared" si="33"/>
        <v/>
      </c>
      <c r="F189" s="739" t="str">
        <f t="shared" si="34"/>
        <v/>
      </c>
      <c r="G189" s="740" t="str">
        <f t="shared" ca="1" si="35"/>
        <v/>
      </c>
      <c r="H189" s="281"/>
      <c r="I189" s="282"/>
      <c r="J189" s="727"/>
      <c r="K189" s="725"/>
      <c r="L189" s="725"/>
      <c r="M189" s="725"/>
      <c r="N189" s="725"/>
      <c r="O189" s="725"/>
      <c r="P189" s="725"/>
      <c r="Q189" s="725"/>
      <c r="R189" s="725"/>
      <c r="S189" s="725"/>
      <c r="T189" s="725"/>
      <c r="U189" s="725"/>
      <c r="V189" s="725"/>
      <c r="W189" s="725"/>
      <c r="X189" s="725"/>
      <c r="Y189" s="721"/>
      <c r="AA189" s="142" t="str">
        <f>IF('USER FORM3'!G197=0,"",IF(ISNUMBER('USER FORM3'!G197), "'"&amp;'USER FORM3'!G197, 'USER FORM3'!G197))</f>
        <v/>
      </c>
      <c r="AB189" s="142" t="str">
        <f>IF('USER FORM3'!H197=0,"",'USER FORM3'!H197)</f>
        <v/>
      </c>
      <c r="AC189" s="142" t="str">
        <f>IF('USER FORM3'!I197=0,"",'USER FORM3'!I197)</f>
        <v/>
      </c>
      <c r="AD189" s="142" t="str">
        <f>IF('USER FORM3'!AK197=0,"",'USER FORM3'!AK197)</f>
        <v/>
      </c>
      <c r="AE189" s="142" t="str">
        <f>IF('USER FORM3'!K197=0,"",'USER FORM3'!K197)</f>
        <v/>
      </c>
      <c r="AF189" s="142" t="str">
        <f>IF('USER FORM3'!L197=0,"",'USER FORM3'!L197)</f>
        <v/>
      </c>
      <c r="AG189" s="142" t="str">
        <f>IF('USER FORM3'!M197=0,"",'USER FORM3'!M197)</f>
        <v/>
      </c>
      <c r="AH189" s="142" t="str">
        <f>IF('USER FORM3'!N197=0,"",'USER FORM3'!N197)</f>
        <v/>
      </c>
      <c r="AI189" s="142" t="str">
        <f>IF('USER FORM3'!O197=0,"",'USER FORM3'!O197)</f>
        <v/>
      </c>
      <c r="AJ189" s="142" t="str">
        <f>IF('USER FORM3'!P197=0,"",'USER FORM3'!P197)</f>
        <v/>
      </c>
      <c r="AK189" s="142" t="str">
        <f>IF('USER FORM3'!Q197=0,"",'USER FORM3'!Q197)</f>
        <v/>
      </c>
      <c r="AL189" s="142" t="str">
        <f>IF('USER FORM3'!C197=0,"",'USER FORM3'!C197)</f>
        <v/>
      </c>
      <c r="AM189" s="142" t="str">
        <f>IF('USER FORM3'!D197=0,"",'USER FORM3'!D197)</f>
        <v/>
      </c>
      <c r="AN189" s="142" t="str">
        <f>IF('USER FORM3'!E197=0,"",'USER FORM3'!E197)</f>
        <v/>
      </c>
      <c r="AO189" s="142" t="str">
        <f>IF('USER FORM3'!F197=0,"",'USER FORM3'!F197)</f>
        <v/>
      </c>
      <c r="AP189" s="227" t="str">
        <f t="shared" si="29"/>
        <v/>
      </c>
      <c r="AQ189" s="227" t="str">
        <f t="array" ref="AQ189">IF(OR(IFERROR(VLOOKUP(AA189,$B$8:$H$227,7,FALSE), "KEEP")="REMOVE",AD189&lt;&gt;"GR (Graded)"), "REMOVE", "KEEP")</f>
        <v>REMOVE</v>
      </c>
      <c r="AR189" s="228" t="str">
        <f t="array" ref="AR189">LOOKUP("zzzzz",CHOOSE({1,2},"",INDEX(AA:AA,SMALL(IF($AA$6:$AA$249&lt;&gt;"",ROW($AA$6:$AA$249)),ROWS($AR$6:AR189)))))</f>
        <v/>
      </c>
      <c r="AS189" s="227" t="str">
        <f t="array" aca="1" ref="AS189" ca="1">IF(SUM('USER FORM5'!$AS$2)&gt;=ROWS($AS$7:AS189), INDEX(COURSE_CODE, MATCH(SMALL(COUNTIF(COURSE_CODE, "&lt;"&amp;COURSE_CODE), ROW(AS189)), COUNTIF(COURSE_CODE, "&lt;"&amp;COURSE_CODE),0)),"")</f>
        <v/>
      </c>
      <c r="AT189" s="227" t="str">
        <f t="array" aca="1" ref="AT189" ca="1">LOOKUP("zzzzz",CHOOSE({1,2},"",INDEX(AS:AS,SMALL(IF($AS$6:$AS$249&lt;&gt;"",ROW($AS$6:$AS$249)),ROWS($AT$6:AT189)))))</f>
        <v/>
      </c>
      <c r="AU189" s="58" t="str">
        <f t="array" aca="1" ref="AU189" ca="1">IFERROR(INDEX($AT$7:$AT$249, MATCH(0, COUNTIF($AU$6:AU188, $AT$7:$AT$249),0)),"")</f>
        <v/>
      </c>
      <c r="AV189" s="227" t="str">
        <f t="array" aca="1" ref="AV189" ca="1">IF(AU189="","",IF(COUNTIF($AA$7:$AA$225,AU189)&gt;1, "REPEATED", ""))</f>
        <v/>
      </c>
      <c r="AW189" s="227" t="str">
        <f t="array" aca="1" ref="AW189" ca="1">IF(AU189="","",IF(IFERROR(SUMPRODUCT(($AA$7:$AA$225=AU189)*($AM$7:$AM$225=$AT$2)),0)&gt;0, "BASIS OF ADMISSIONS", ""))</f>
        <v/>
      </c>
      <c r="AX189" s="227" t="str">
        <f t="array" aca="1" ref="AX189" ca="1">IF(AU189="","", IF(IFERROR(SUMPRODUCT(($AA$226:$AO$249=AU189)*($AM$226:$AM$249=$AX$6)),0)&gt;0,"PRE-REQUISITE",""))</f>
        <v/>
      </c>
      <c r="AY189" s="227" t="str">
        <f t="array" aca="1" ref="AY189" ca="1">IF(AU189="","", IF(IFERROR(SUMPRODUCT(($AA$226:$AO$249=AU189)*($AM$226:$AM$249=$AY$6)),0)&gt;0,"RECOMMENDED",""))</f>
        <v/>
      </c>
      <c r="AZ189" s="142" t="str">
        <f t="shared" ca="1" si="30"/>
        <v/>
      </c>
      <c r="BD189" s="19">
        <v>1</v>
      </c>
      <c r="BE189" s="574"/>
      <c r="BF189" s="574"/>
      <c r="BG189" s="574"/>
      <c r="BH189" s="574"/>
      <c r="BI189" s="574"/>
      <c r="BJ189" s="574"/>
      <c r="BK189" s="574"/>
      <c r="BL189" s="574"/>
      <c r="BM189" s="574"/>
      <c r="BN189" s="574"/>
      <c r="BO189" s="574"/>
      <c r="BP189" s="574"/>
      <c r="BQ189" s="574"/>
      <c r="BR189" s="574"/>
      <c r="BS189" s="574"/>
      <c r="BT189" s="574"/>
      <c r="BU189" s="574"/>
      <c r="BV189" s="574"/>
    </row>
    <row r="190" spans="1:74" ht="56.25" customHeight="1">
      <c r="A190" s="574"/>
      <c r="B190" s="284"/>
      <c r="C190" s="739" t="str">
        <f t="shared" si="31"/>
        <v/>
      </c>
      <c r="D190" s="739" t="str">
        <f t="shared" si="32"/>
        <v/>
      </c>
      <c r="E190" s="739" t="str">
        <f t="shared" si="33"/>
        <v/>
      </c>
      <c r="F190" s="739" t="str">
        <f t="shared" si="34"/>
        <v/>
      </c>
      <c r="G190" s="740" t="str">
        <f t="shared" ca="1" si="35"/>
        <v/>
      </c>
      <c r="H190" s="281"/>
      <c r="I190" s="282"/>
      <c r="J190" s="727"/>
      <c r="K190" s="725"/>
      <c r="L190" s="725"/>
      <c r="M190" s="725"/>
      <c r="N190" s="725"/>
      <c r="O190" s="725"/>
      <c r="P190" s="725"/>
      <c r="Q190" s="725"/>
      <c r="R190" s="725"/>
      <c r="S190" s="725"/>
      <c r="T190" s="725"/>
      <c r="U190" s="725"/>
      <c r="V190" s="725"/>
      <c r="W190" s="725"/>
      <c r="X190" s="725"/>
      <c r="Y190" s="721"/>
      <c r="AA190" s="142" t="str">
        <f>IF('USER FORM3'!G198=0,"",IF(ISNUMBER('USER FORM3'!G198), "'"&amp;'USER FORM3'!G198, 'USER FORM3'!G198))</f>
        <v/>
      </c>
      <c r="AB190" s="142" t="str">
        <f>IF('USER FORM3'!H198=0,"",'USER FORM3'!H198)</f>
        <v/>
      </c>
      <c r="AC190" s="142" t="str">
        <f>IF('USER FORM3'!I198=0,"",'USER FORM3'!I198)</f>
        <v/>
      </c>
      <c r="AD190" s="142" t="str">
        <f>IF('USER FORM3'!AK198=0,"",'USER FORM3'!AK198)</f>
        <v/>
      </c>
      <c r="AE190" s="142" t="str">
        <f>IF('USER FORM3'!K198=0,"",'USER FORM3'!K198)</f>
        <v/>
      </c>
      <c r="AF190" s="142" t="str">
        <f>IF('USER FORM3'!L198=0,"",'USER FORM3'!L198)</f>
        <v/>
      </c>
      <c r="AG190" s="142" t="str">
        <f>IF('USER FORM3'!M198=0,"",'USER FORM3'!M198)</f>
        <v/>
      </c>
      <c r="AH190" s="142" t="str">
        <f>IF('USER FORM3'!N198=0,"",'USER FORM3'!N198)</f>
        <v/>
      </c>
      <c r="AI190" s="142" t="str">
        <f>IF('USER FORM3'!O198=0,"",'USER FORM3'!O198)</f>
        <v/>
      </c>
      <c r="AJ190" s="142" t="str">
        <f>IF('USER FORM3'!P198=0,"",'USER FORM3'!P198)</f>
        <v/>
      </c>
      <c r="AK190" s="142" t="str">
        <f>IF('USER FORM3'!Q198=0,"",'USER FORM3'!Q198)</f>
        <v/>
      </c>
      <c r="AL190" s="142" t="str">
        <f>IF('USER FORM3'!C198=0,"",'USER FORM3'!C198)</f>
        <v/>
      </c>
      <c r="AM190" s="142" t="str">
        <f>IF('USER FORM3'!D198=0,"",'USER FORM3'!D198)</f>
        <v/>
      </c>
      <c r="AN190" s="142" t="str">
        <f>IF('USER FORM3'!E198=0,"",'USER FORM3'!E198)</f>
        <v/>
      </c>
      <c r="AO190" s="142" t="str">
        <f>IF('USER FORM3'!F198=0,"",'USER FORM3'!F198)</f>
        <v/>
      </c>
      <c r="AP190" s="227" t="str">
        <f t="shared" si="29"/>
        <v/>
      </c>
      <c r="AQ190" s="227" t="str">
        <f t="array" ref="AQ190">IF(OR(IFERROR(VLOOKUP(AA190,$B$8:$H$227,7,FALSE), "KEEP")="REMOVE",AD190&lt;&gt;"GR (Graded)"), "REMOVE", "KEEP")</f>
        <v>REMOVE</v>
      </c>
      <c r="AR190" s="228" t="str">
        <f t="array" ref="AR190">LOOKUP("zzzzz",CHOOSE({1,2},"",INDEX(AA:AA,SMALL(IF($AA$6:$AA$249&lt;&gt;"",ROW($AA$6:$AA$249)),ROWS($AR$6:AR190)))))</f>
        <v/>
      </c>
      <c r="AS190" s="227" t="str">
        <f t="array" aca="1" ref="AS190" ca="1">IF(SUM('USER FORM5'!$AS$2)&gt;=ROWS($AS$7:AS190), INDEX(COURSE_CODE, MATCH(SMALL(COUNTIF(COURSE_CODE, "&lt;"&amp;COURSE_CODE), ROW(AS190)), COUNTIF(COURSE_CODE, "&lt;"&amp;COURSE_CODE),0)),"")</f>
        <v/>
      </c>
      <c r="AT190" s="227" t="str">
        <f t="array" aca="1" ref="AT190" ca="1">LOOKUP("zzzzz",CHOOSE({1,2},"",INDEX(AS:AS,SMALL(IF($AS$6:$AS$249&lt;&gt;"",ROW($AS$6:$AS$249)),ROWS($AT$6:AT190)))))</f>
        <v/>
      </c>
      <c r="AU190" s="58" t="str">
        <f t="array" aca="1" ref="AU190" ca="1">IFERROR(INDEX($AT$7:$AT$249, MATCH(0, COUNTIF($AU$6:AU189, $AT$7:$AT$249),0)),"")</f>
        <v/>
      </c>
      <c r="AV190" s="227" t="str">
        <f t="array" aca="1" ref="AV190" ca="1">IF(AU190="","",IF(COUNTIF($AA$7:$AA$225,AU190)&gt;1, "REPEATED", ""))</f>
        <v/>
      </c>
      <c r="AW190" s="227" t="str">
        <f t="array" aca="1" ref="AW190" ca="1">IF(AU190="","",IF(IFERROR(SUMPRODUCT(($AA$7:$AA$225=AU190)*($AM$7:$AM$225=$AT$2)),0)&gt;0, "BASIS OF ADMISSIONS", ""))</f>
        <v/>
      </c>
      <c r="AX190" s="227" t="str">
        <f t="array" aca="1" ref="AX190" ca="1">IF(AU190="","", IF(IFERROR(SUMPRODUCT(($AA$226:$AO$249=AU190)*($AM$226:$AM$249=$AX$6)),0)&gt;0,"PRE-REQUISITE",""))</f>
        <v/>
      </c>
      <c r="AY190" s="227" t="str">
        <f t="array" aca="1" ref="AY190" ca="1">IF(AU190="","", IF(IFERROR(SUMPRODUCT(($AA$226:$AO$249=AU190)*($AM$226:$AM$249=$AY$6)),0)&gt;0,"RECOMMENDED",""))</f>
        <v/>
      </c>
      <c r="AZ190" s="142" t="str">
        <f t="shared" ca="1" si="30"/>
        <v/>
      </c>
      <c r="BD190" s="19">
        <v>1</v>
      </c>
      <c r="BE190" s="574"/>
      <c r="BF190" s="574"/>
      <c r="BG190" s="574"/>
      <c r="BH190" s="574"/>
      <c r="BI190" s="574"/>
      <c r="BJ190" s="574"/>
      <c r="BK190" s="574"/>
      <c r="BL190" s="574"/>
      <c r="BM190" s="574"/>
      <c r="BN190" s="574"/>
      <c r="BO190" s="574"/>
      <c r="BP190" s="574"/>
      <c r="BQ190" s="574"/>
      <c r="BR190" s="574"/>
      <c r="BS190" s="574"/>
      <c r="BT190" s="574"/>
      <c r="BU190" s="574"/>
      <c r="BV190" s="574"/>
    </row>
    <row r="191" spans="1:74" ht="56.25" customHeight="1">
      <c r="A191" s="574"/>
      <c r="B191" s="284"/>
      <c r="C191" s="739" t="str">
        <f t="shared" si="31"/>
        <v/>
      </c>
      <c r="D191" s="739" t="str">
        <f t="shared" si="32"/>
        <v/>
      </c>
      <c r="E191" s="739" t="str">
        <f t="shared" si="33"/>
        <v/>
      </c>
      <c r="F191" s="739" t="str">
        <f t="shared" si="34"/>
        <v/>
      </c>
      <c r="G191" s="740" t="str">
        <f t="shared" ca="1" si="35"/>
        <v/>
      </c>
      <c r="H191" s="281"/>
      <c r="I191" s="282"/>
      <c r="J191" s="727"/>
      <c r="K191" s="725"/>
      <c r="L191" s="725"/>
      <c r="M191" s="725"/>
      <c r="N191" s="725"/>
      <c r="O191" s="725"/>
      <c r="P191" s="725"/>
      <c r="Q191" s="725"/>
      <c r="R191" s="725"/>
      <c r="S191" s="725"/>
      <c r="T191" s="725"/>
      <c r="U191" s="725"/>
      <c r="V191" s="725"/>
      <c r="W191" s="725"/>
      <c r="X191" s="725"/>
      <c r="Y191" s="721"/>
      <c r="AA191" s="142" t="str">
        <f>IF('USER FORM3'!G199=0,"",IF(ISNUMBER('USER FORM3'!G199), "'"&amp;'USER FORM3'!G199, 'USER FORM3'!G199))</f>
        <v/>
      </c>
      <c r="AB191" s="142" t="str">
        <f>IF('USER FORM3'!H199=0,"",'USER FORM3'!H199)</f>
        <v/>
      </c>
      <c r="AC191" s="142" t="str">
        <f>IF('USER FORM3'!I199=0,"",'USER FORM3'!I199)</f>
        <v/>
      </c>
      <c r="AD191" s="142" t="str">
        <f>IF('USER FORM3'!AK199=0,"",'USER FORM3'!AK199)</f>
        <v/>
      </c>
      <c r="AE191" s="142" t="str">
        <f>IF('USER FORM3'!K199=0,"",'USER FORM3'!K199)</f>
        <v/>
      </c>
      <c r="AF191" s="142" t="str">
        <f>IF('USER FORM3'!L199=0,"",'USER FORM3'!L199)</f>
        <v/>
      </c>
      <c r="AG191" s="142" t="str">
        <f>IF('USER FORM3'!M199=0,"",'USER FORM3'!M199)</f>
        <v/>
      </c>
      <c r="AH191" s="142" t="str">
        <f>IF('USER FORM3'!N199=0,"",'USER FORM3'!N199)</f>
        <v/>
      </c>
      <c r="AI191" s="142" t="str">
        <f>IF('USER FORM3'!O199=0,"",'USER FORM3'!O199)</f>
        <v/>
      </c>
      <c r="AJ191" s="142" t="str">
        <f>IF('USER FORM3'!P199=0,"",'USER FORM3'!P199)</f>
        <v/>
      </c>
      <c r="AK191" s="142" t="str">
        <f>IF('USER FORM3'!Q199=0,"",'USER FORM3'!Q199)</f>
        <v/>
      </c>
      <c r="AL191" s="142" t="str">
        <f>IF('USER FORM3'!C199=0,"",'USER FORM3'!C199)</f>
        <v/>
      </c>
      <c r="AM191" s="142" t="str">
        <f>IF('USER FORM3'!D199=0,"",'USER FORM3'!D199)</f>
        <v/>
      </c>
      <c r="AN191" s="142" t="str">
        <f>IF('USER FORM3'!E199=0,"",'USER FORM3'!E199)</f>
        <v/>
      </c>
      <c r="AO191" s="142" t="str">
        <f>IF('USER FORM3'!F199=0,"",'USER FORM3'!F199)</f>
        <v/>
      </c>
      <c r="AP191" s="227" t="str">
        <f t="shared" si="29"/>
        <v/>
      </c>
      <c r="AQ191" s="227" t="str">
        <f t="array" ref="AQ191">IF(OR(IFERROR(VLOOKUP(AA191,$B$8:$H$227,7,FALSE), "KEEP")="REMOVE",AD191&lt;&gt;"GR (Graded)"), "REMOVE", "KEEP")</f>
        <v>REMOVE</v>
      </c>
      <c r="AR191" s="228" t="str">
        <f t="array" ref="AR191">LOOKUP("zzzzz",CHOOSE({1,2},"",INDEX(AA:AA,SMALL(IF($AA$6:$AA$249&lt;&gt;"",ROW($AA$6:$AA$249)),ROWS($AR$6:AR191)))))</f>
        <v/>
      </c>
      <c r="AS191" s="227" t="str">
        <f t="array" aca="1" ref="AS191" ca="1">IF(SUM('USER FORM5'!$AS$2)&gt;=ROWS($AS$7:AS191), INDEX(COURSE_CODE, MATCH(SMALL(COUNTIF(COURSE_CODE, "&lt;"&amp;COURSE_CODE), ROW(AS191)), COUNTIF(COURSE_CODE, "&lt;"&amp;COURSE_CODE),0)),"")</f>
        <v/>
      </c>
      <c r="AT191" s="227" t="str">
        <f t="array" aca="1" ref="AT191" ca="1">LOOKUP("zzzzz",CHOOSE({1,2},"",INDEX(AS:AS,SMALL(IF($AS$6:$AS$249&lt;&gt;"",ROW($AS$6:$AS$249)),ROWS($AT$6:AT191)))))</f>
        <v/>
      </c>
      <c r="AU191" s="58" t="str">
        <f t="array" aca="1" ref="AU191" ca="1">IFERROR(INDEX($AT$7:$AT$249, MATCH(0, COUNTIF($AU$6:AU190, $AT$7:$AT$249),0)),"")</f>
        <v/>
      </c>
      <c r="AV191" s="227" t="str">
        <f t="array" aca="1" ref="AV191" ca="1">IF(AU191="","",IF(COUNTIF($AA$7:$AA$225,AU191)&gt;1, "REPEATED", ""))</f>
        <v/>
      </c>
      <c r="AW191" s="227" t="str">
        <f t="array" aca="1" ref="AW191" ca="1">IF(AU191="","",IF(IFERROR(SUMPRODUCT(($AA$7:$AA$225=AU191)*($AM$7:$AM$225=$AT$2)),0)&gt;0, "BASIS OF ADMISSIONS", ""))</f>
        <v/>
      </c>
      <c r="AX191" s="227" t="str">
        <f t="array" aca="1" ref="AX191" ca="1">IF(AU191="","", IF(IFERROR(SUMPRODUCT(($AA$226:$AO$249=AU191)*($AM$226:$AM$249=$AX$6)),0)&gt;0,"PRE-REQUISITE",""))</f>
        <v/>
      </c>
      <c r="AY191" s="227" t="str">
        <f t="array" aca="1" ref="AY191" ca="1">IF(AU191="","", IF(IFERROR(SUMPRODUCT(($AA$226:$AO$249=AU191)*($AM$226:$AM$249=$AY$6)),0)&gt;0,"RECOMMENDED",""))</f>
        <v/>
      </c>
      <c r="AZ191" s="142" t="str">
        <f t="shared" ca="1" si="30"/>
        <v/>
      </c>
      <c r="BD191" s="19">
        <v>1</v>
      </c>
      <c r="BE191" s="574"/>
      <c r="BF191" s="574"/>
      <c r="BG191" s="574"/>
      <c r="BH191" s="574"/>
      <c r="BI191" s="574"/>
      <c r="BJ191" s="574"/>
      <c r="BK191" s="574"/>
      <c r="BL191" s="574"/>
      <c r="BM191" s="574"/>
      <c r="BN191" s="574"/>
      <c r="BO191" s="574"/>
      <c r="BP191" s="574"/>
      <c r="BQ191" s="574"/>
      <c r="BR191" s="574"/>
      <c r="BS191" s="574"/>
      <c r="BT191" s="574"/>
      <c r="BU191" s="574"/>
      <c r="BV191" s="574"/>
    </row>
    <row r="192" spans="1:74" ht="56.25" customHeight="1">
      <c r="A192" s="574"/>
      <c r="B192" s="284"/>
      <c r="C192" s="739" t="str">
        <f t="shared" si="31"/>
        <v/>
      </c>
      <c r="D192" s="739" t="str">
        <f t="shared" si="32"/>
        <v/>
      </c>
      <c r="E192" s="739" t="str">
        <f t="shared" si="33"/>
        <v/>
      </c>
      <c r="F192" s="739" t="str">
        <f t="shared" si="34"/>
        <v/>
      </c>
      <c r="G192" s="740" t="str">
        <f t="shared" ca="1" si="35"/>
        <v/>
      </c>
      <c r="H192" s="281"/>
      <c r="I192" s="282"/>
      <c r="J192" s="727"/>
      <c r="K192" s="725"/>
      <c r="L192" s="725"/>
      <c r="M192" s="725"/>
      <c r="N192" s="725"/>
      <c r="O192" s="725"/>
      <c r="P192" s="725"/>
      <c r="Q192" s="725"/>
      <c r="R192" s="725"/>
      <c r="S192" s="725"/>
      <c r="T192" s="725"/>
      <c r="U192" s="725"/>
      <c r="V192" s="725"/>
      <c r="W192" s="725"/>
      <c r="X192" s="725"/>
      <c r="Y192" s="721"/>
      <c r="AA192" s="142" t="str">
        <f>IF('USER FORM3'!G200=0,"",IF(ISNUMBER('USER FORM3'!G200), "'"&amp;'USER FORM3'!G200, 'USER FORM3'!G200))</f>
        <v/>
      </c>
      <c r="AB192" s="142" t="str">
        <f>IF('USER FORM3'!H200=0,"",'USER FORM3'!H200)</f>
        <v/>
      </c>
      <c r="AC192" s="142" t="str">
        <f>IF('USER FORM3'!I200=0,"",'USER FORM3'!I200)</f>
        <v/>
      </c>
      <c r="AD192" s="142" t="str">
        <f>IF('USER FORM3'!AK200=0,"",'USER FORM3'!AK200)</f>
        <v/>
      </c>
      <c r="AE192" s="142" t="str">
        <f>IF('USER FORM3'!K200=0,"",'USER FORM3'!K200)</f>
        <v/>
      </c>
      <c r="AF192" s="142" t="str">
        <f>IF('USER FORM3'!L200=0,"",'USER FORM3'!L200)</f>
        <v/>
      </c>
      <c r="AG192" s="142" t="str">
        <f>IF('USER FORM3'!M200=0,"",'USER FORM3'!M200)</f>
        <v/>
      </c>
      <c r="AH192" s="142" t="str">
        <f>IF('USER FORM3'!N200=0,"",'USER FORM3'!N200)</f>
        <v/>
      </c>
      <c r="AI192" s="142" t="str">
        <f>IF('USER FORM3'!O200=0,"",'USER FORM3'!O200)</f>
        <v/>
      </c>
      <c r="AJ192" s="142" t="str">
        <f>IF('USER FORM3'!P200=0,"",'USER FORM3'!P200)</f>
        <v/>
      </c>
      <c r="AK192" s="142" t="str">
        <f>IF('USER FORM3'!Q200=0,"",'USER FORM3'!Q200)</f>
        <v/>
      </c>
      <c r="AL192" s="142" t="str">
        <f>IF('USER FORM3'!C200=0,"",'USER FORM3'!C200)</f>
        <v/>
      </c>
      <c r="AM192" s="142" t="str">
        <f>IF('USER FORM3'!D200=0,"",'USER FORM3'!D200)</f>
        <v/>
      </c>
      <c r="AN192" s="142" t="str">
        <f>IF('USER FORM3'!E200=0,"",'USER FORM3'!E200)</f>
        <v/>
      </c>
      <c r="AO192" s="142" t="str">
        <f>IF('USER FORM3'!F200=0,"",'USER FORM3'!F200)</f>
        <v/>
      </c>
      <c r="AP192" s="227" t="str">
        <f t="shared" si="29"/>
        <v/>
      </c>
      <c r="AQ192" s="227" t="str">
        <f t="array" ref="AQ192">IF(OR(IFERROR(VLOOKUP(AA192,$B$8:$H$227,7,FALSE), "KEEP")="REMOVE",AD192&lt;&gt;"GR (Graded)"), "REMOVE", "KEEP")</f>
        <v>REMOVE</v>
      </c>
      <c r="AR192" s="228" t="str">
        <f t="array" ref="AR192">LOOKUP("zzzzz",CHOOSE({1,2},"",INDEX(AA:AA,SMALL(IF($AA$6:$AA$249&lt;&gt;"",ROW($AA$6:$AA$249)),ROWS($AR$6:AR192)))))</f>
        <v/>
      </c>
      <c r="AS192" s="227" t="str">
        <f t="array" aca="1" ref="AS192" ca="1">IF(SUM('USER FORM5'!$AS$2)&gt;=ROWS($AS$7:AS192), INDEX(COURSE_CODE, MATCH(SMALL(COUNTIF(COURSE_CODE, "&lt;"&amp;COURSE_CODE), ROW(AS192)), COUNTIF(COURSE_CODE, "&lt;"&amp;COURSE_CODE),0)),"")</f>
        <v/>
      </c>
      <c r="AT192" s="227" t="str">
        <f t="array" aca="1" ref="AT192" ca="1">LOOKUP("zzzzz",CHOOSE({1,2},"",INDEX(AS:AS,SMALL(IF($AS$6:$AS$249&lt;&gt;"",ROW($AS$6:$AS$249)),ROWS($AT$6:AT192)))))</f>
        <v/>
      </c>
      <c r="AU192" s="58" t="str">
        <f t="array" aca="1" ref="AU192" ca="1">IFERROR(INDEX($AT$7:$AT$249, MATCH(0, COUNTIF($AU$6:AU191, $AT$7:$AT$249),0)),"")</f>
        <v/>
      </c>
      <c r="AV192" s="227" t="str">
        <f t="array" aca="1" ref="AV192" ca="1">IF(AU192="","",IF(COUNTIF($AA$7:$AA$225,AU192)&gt;1, "REPEATED", ""))</f>
        <v/>
      </c>
      <c r="AW192" s="227" t="str">
        <f t="array" aca="1" ref="AW192" ca="1">IF(AU192="","",IF(IFERROR(SUMPRODUCT(($AA$7:$AA$225=AU192)*($AM$7:$AM$225=$AT$2)),0)&gt;0, "BASIS OF ADMISSIONS", ""))</f>
        <v/>
      </c>
      <c r="AX192" s="227" t="str">
        <f t="array" aca="1" ref="AX192" ca="1">IF(AU192="","", IF(IFERROR(SUMPRODUCT(($AA$226:$AO$249=AU192)*($AM$226:$AM$249=$AX$6)),0)&gt;0,"PRE-REQUISITE",""))</f>
        <v/>
      </c>
      <c r="AY192" s="227" t="str">
        <f t="array" aca="1" ref="AY192" ca="1">IF(AU192="","", IF(IFERROR(SUMPRODUCT(($AA$226:$AO$249=AU192)*($AM$226:$AM$249=$AY$6)),0)&gt;0,"RECOMMENDED",""))</f>
        <v/>
      </c>
      <c r="AZ192" s="142" t="str">
        <f t="shared" ca="1" si="30"/>
        <v/>
      </c>
      <c r="BD192" s="19">
        <v>1</v>
      </c>
      <c r="BE192" s="574"/>
      <c r="BF192" s="574"/>
      <c r="BG192" s="574"/>
      <c r="BH192" s="574"/>
      <c r="BI192" s="574"/>
      <c r="BJ192" s="574"/>
      <c r="BK192" s="574"/>
      <c r="BL192" s="574"/>
      <c r="BM192" s="574"/>
      <c r="BN192" s="574"/>
      <c r="BO192" s="574"/>
      <c r="BP192" s="574"/>
      <c r="BQ192" s="574"/>
      <c r="BR192" s="574"/>
      <c r="BS192" s="574"/>
      <c r="BT192" s="574"/>
      <c r="BU192" s="574"/>
      <c r="BV192" s="574"/>
    </row>
    <row r="193" spans="1:74" ht="56.25" customHeight="1">
      <c r="A193" s="574"/>
      <c r="B193" s="284"/>
      <c r="C193" s="739" t="str">
        <f t="shared" si="31"/>
        <v/>
      </c>
      <c r="D193" s="739" t="str">
        <f t="shared" si="32"/>
        <v/>
      </c>
      <c r="E193" s="739" t="str">
        <f t="shared" si="33"/>
        <v/>
      </c>
      <c r="F193" s="739" t="str">
        <f t="shared" si="34"/>
        <v/>
      </c>
      <c r="G193" s="740" t="str">
        <f t="shared" ca="1" si="35"/>
        <v/>
      </c>
      <c r="H193" s="281"/>
      <c r="I193" s="282"/>
      <c r="J193" s="727"/>
      <c r="K193" s="725"/>
      <c r="L193" s="725"/>
      <c r="M193" s="725"/>
      <c r="N193" s="725"/>
      <c r="O193" s="725"/>
      <c r="P193" s="725"/>
      <c r="Q193" s="725"/>
      <c r="R193" s="725"/>
      <c r="S193" s="725"/>
      <c r="T193" s="725"/>
      <c r="U193" s="725"/>
      <c r="V193" s="725"/>
      <c r="W193" s="725"/>
      <c r="X193" s="725"/>
      <c r="Y193" s="721"/>
      <c r="AA193" s="142" t="str">
        <f>IF('USER FORM3'!G201=0,"",IF(ISNUMBER('USER FORM3'!G201), "'"&amp;'USER FORM3'!G201, 'USER FORM3'!G201))</f>
        <v/>
      </c>
      <c r="AB193" s="142" t="str">
        <f>IF('USER FORM3'!H201=0,"",'USER FORM3'!H201)</f>
        <v/>
      </c>
      <c r="AC193" s="142" t="str">
        <f>IF('USER FORM3'!I201=0,"",'USER FORM3'!I201)</f>
        <v/>
      </c>
      <c r="AD193" s="142" t="str">
        <f>IF('USER FORM3'!AK201=0,"",'USER FORM3'!AK201)</f>
        <v/>
      </c>
      <c r="AE193" s="142" t="str">
        <f>IF('USER FORM3'!K201=0,"",'USER FORM3'!K201)</f>
        <v/>
      </c>
      <c r="AF193" s="142" t="str">
        <f>IF('USER FORM3'!L201=0,"",'USER FORM3'!L201)</f>
        <v/>
      </c>
      <c r="AG193" s="142" t="str">
        <f>IF('USER FORM3'!M201=0,"",'USER FORM3'!M201)</f>
        <v/>
      </c>
      <c r="AH193" s="142" t="str">
        <f>IF('USER FORM3'!N201=0,"",'USER FORM3'!N201)</f>
        <v/>
      </c>
      <c r="AI193" s="142" t="str">
        <f>IF('USER FORM3'!O201=0,"",'USER FORM3'!O201)</f>
        <v/>
      </c>
      <c r="AJ193" s="142" t="str">
        <f>IF('USER FORM3'!P201=0,"",'USER FORM3'!P201)</f>
        <v/>
      </c>
      <c r="AK193" s="142" t="str">
        <f>IF('USER FORM3'!Q201=0,"",'USER FORM3'!Q201)</f>
        <v/>
      </c>
      <c r="AL193" s="142" t="str">
        <f>IF('USER FORM3'!C201=0,"",'USER FORM3'!C201)</f>
        <v/>
      </c>
      <c r="AM193" s="142" t="str">
        <f>IF('USER FORM3'!D201=0,"",'USER FORM3'!D201)</f>
        <v/>
      </c>
      <c r="AN193" s="142" t="str">
        <f>IF('USER FORM3'!E201=0,"",'USER FORM3'!E201)</f>
        <v/>
      </c>
      <c r="AO193" s="142" t="str">
        <f>IF('USER FORM3'!F201=0,"",'USER FORM3'!F201)</f>
        <v/>
      </c>
      <c r="AP193" s="227" t="str">
        <f t="shared" si="29"/>
        <v/>
      </c>
      <c r="AQ193" s="227" t="str">
        <f t="array" ref="AQ193">IF(OR(IFERROR(VLOOKUP(AA193,$B$8:$H$227,7,FALSE), "KEEP")="REMOVE",AD193&lt;&gt;"GR (Graded)"), "REMOVE", "KEEP")</f>
        <v>REMOVE</v>
      </c>
      <c r="AR193" s="228" t="str">
        <f t="array" ref="AR193">LOOKUP("zzzzz",CHOOSE({1,2},"",INDEX(AA:AA,SMALL(IF($AA$6:$AA$249&lt;&gt;"",ROW($AA$6:$AA$249)),ROWS($AR$6:AR193)))))</f>
        <v/>
      </c>
      <c r="AS193" s="227" t="str">
        <f t="array" aca="1" ref="AS193" ca="1">IF(SUM('USER FORM5'!$AS$2)&gt;=ROWS($AS$7:AS193), INDEX(COURSE_CODE, MATCH(SMALL(COUNTIF(COURSE_CODE, "&lt;"&amp;COURSE_CODE), ROW(AS193)), COUNTIF(COURSE_CODE, "&lt;"&amp;COURSE_CODE),0)),"")</f>
        <v/>
      </c>
      <c r="AT193" s="227" t="str">
        <f t="array" aca="1" ref="AT193" ca="1">LOOKUP("zzzzz",CHOOSE({1,2},"",INDEX(AS:AS,SMALL(IF($AS$6:$AS$249&lt;&gt;"",ROW($AS$6:$AS$249)),ROWS($AT$6:AT193)))))</f>
        <v/>
      </c>
      <c r="AU193" s="58" t="str">
        <f t="array" aca="1" ref="AU193" ca="1">IFERROR(INDEX($AT$7:$AT$249, MATCH(0, COUNTIF($AU$6:AU192, $AT$7:$AT$249),0)),"")</f>
        <v/>
      </c>
      <c r="AV193" s="227" t="str">
        <f t="array" aca="1" ref="AV193" ca="1">IF(AU193="","",IF(COUNTIF($AA$7:$AA$225,AU193)&gt;1, "REPEATED", ""))</f>
        <v/>
      </c>
      <c r="AW193" s="227" t="str">
        <f t="array" aca="1" ref="AW193" ca="1">IF(AU193="","",IF(IFERROR(SUMPRODUCT(($AA$7:$AA$225=AU193)*($AM$7:$AM$225=$AT$2)),0)&gt;0, "BASIS OF ADMISSIONS", ""))</f>
        <v/>
      </c>
      <c r="AX193" s="227" t="str">
        <f t="array" aca="1" ref="AX193" ca="1">IF(AU193="","", IF(IFERROR(SUMPRODUCT(($AA$226:$AO$249=AU193)*($AM$226:$AM$249=$AX$6)),0)&gt;0,"PRE-REQUISITE",""))</f>
        <v/>
      </c>
      <c r="AY193" s="227" t="str">
        <f t="array" aca="1" ref="AY193" ca="1">IF(AU193="","", IF(IFERROR(SUMPRODUCT(($AA$226:$AO$249=AU193)*($AM$226:$AM$249=$AY$6)),0)&gt;0,"RECOMMENDED",""))</f>
        <v/>
      </c>
      <c r="AZ193" s="142" t="str">
        <f t="shared" ca="1" si="30"/>
        <v/>
      </c>
      <c r="BD193" s="19">
        <v>1</v>
      </c>
      <c r="BE193" s="574"/>
      <c r="BF193" s="574"/>
      <c r="BG193" s="574"/>
      <c r="BH193" s="574"/>
      <c r="BI193" s="574"/>
      <c r="BJ193" s="574"/>
      <c r="BK193" s="574"/>
      <c r="BL193" s="574"/>
      <c r="BM193" s="574"/>
      <c r="BN193" s="574"/>
      <c r="BO193" s="574"/>
      <c r="BP193" s="574"/>
      <c r="BQ193" s="574"/>
      <c r="BR193" s="574"/>
      <c r="BS193" s="574"/>
      <c r="BT193" s="574"/>
      <c r="BU193" s="574"/>
      <c r="BV193" s="574"/>
    </row>
    <row r="194" spans="1:74" ht="56.25" customHeight="1">
      <c r="A194" s="574"/>
      <c r="B194" s="284"/>
      <c r="C194" s="739" t="str">
        <f t="shared" si="31"/>
        <v/>
      </c>
      <c r="D194" s="739" t="str">
        <f t="shared" si="32"/>
        <v/>
      </c>
      <c r="E194" s="739" t="str">
        <f t="shared" si="33"/>
        <v/>
      </c>
      <c r="F194" s="739" t="str">
        <f t="shared" si="34"/>
        <v/>
      </c>
      <c r="G194" s="740" t="str">
        <f t="shared" ca="1" si="35"/>
        <v/>
      </c>
      <c r="H194" s="281"/>
      <c r="I194" s="282"/>
      <c r="J194" s="727"/>
      <c r="K194" s="725"/>
      <c r="L194" s="725"/>
      <c r="M194" s="725"/>
      <c r="N194" s="725"/>
      <c r="O194" s="725"/>
      <c r="P194" s="725"/>
      <c r="Q194" s="725"/>
      <c r="R194" s="725"/>
      <c r="S194" s="725"/>
      <c r="T194" s="725"/>
      <c r="U194" s="725"/>
      <c r="V194" s="725"/>
      <c r="W194" s="725"/>
      <c r="X194" s="725"/>
      <c r="Y194" s="721"/>
      <c r="AA194" s="142" t="str">
        <f>IF('USER FORM3'!G202=0,"",IF(ISNUMBER('USER FORM3'!G202), "'"&amp;'USER FORM3'!G202, 'USER FORM3'!G202))</f>
        <v/>
      </c>
      <c r="AB194" s="142" t="str">
        <f>IF('USER FORM3'!H202=0,"",'USER FORM3'!H202)</f>
        <v/>
      </c>
      <c r="AC194" s="142" t="str">
        <f>IF('USER FORM3'!I202=0,"",'USER FORM3'!I202)</f>
        <v/>
      </c>
      <c r="AD194" s="142" t="str">
        <f>IF('USER FORM3'!AK202=0,"",'USER FORM3'!AK202)</f>
        <v/>
      </c>
      <c r="AE194" s="142" t="str">
        <f>IF('USER FORM3'!K202=0,"",'USER FORM3'!K202)</f>
        <v/>
      </c>
      <c r="AF194" s="142" t="str">
        <f>IF('USER FORM3'!L202=0,"",'USER FORM3'!L202)</f>
        <v/>
      </c>
      <c r="AG194" s="142" t="str">
        <f>IF('USER FORM3'!M202=0,"",'USER FORM3'!M202)</f>
        <v/>
      </c>
      <c r="AH194" s="142" t="str">
        <f>IF('USER FORM3'!N202=0,"",'USER FORM3'!N202)</f>
        <v/>
      </c>
      <c r="AI194" s="142" t="str">
        <f>IF('USER FORM3'!O202=0,"",'USER FORM3'!O202)</f>
        <v/>
      </c>
      <c r="AJ194" s="142" t="str">
        <f>IF('USER FORM3'!P202=0,"",'USER FORM3'!P202)</f>
        <v/>
      </c>
      <c r="AK194" s="142" t="str">
        <f>IF('USER FORM3'!Q202=0,"",'USER FORM3'!Q202)</f>
        <v/>
      </c>
      <c r="AL194" s="142" t="str">
        <f>IF('USER FORM3'!C202=0,"",'USER FORM3'!C202)</f>
        <v/>
      </c>
      <c r="AM194" s="142" t="str">
        <f>IF('USER FORM3'!D202=0,"",'USER FORM3'!D202)</f>
        <v/>
      </c>
      <c r="AN194" s="142" t="str">
        <f>IF('USER FORM3'!E202=0,"",'USER FORM3'!E202)</f>
        <v/>
      </c>
      <c r="AO194" s="142" t="str">
        <f>IF('USER FORM3'!F202=0,"",'USER FORM3'!F202)</f>
        <v/>
      </c>
      <c r="AP194" s="227" t="str">
        <f t="shared" si="29"/>
        <v/>
      </c>
      <c r="AQ194" s="227" t="str">
        <f t="array" ref="AQ194">IF(OR(IFERROR(VLOOKUP(AA194,$B$8:$H$227,7,FALSE), "KEEP")="REMOVE",AD194&lt;&gt;"GR (Graded)"), "REMOVE", "KEEP")</f>
        <v>REMOVE</v>
      </c>
      <c r="AR194" s="228" t="str">
        <f t="array" ref="AR194">LOOKUP("zzzzz",CHOOSE({1,2},"",INDEX(AA:AA,SMALL(IF($AA$6:$AA$249&lt;&gt;"",ROW($AA$6:$AA$249)),ROWS($AR$6:AR194)))))</f>
        <v/>
      </c>
      <c r="AS194" s="227" t="str">
        <f t="array" aca="1" ref="AS194" ca="1">IF(SUM('USER FORM5'!$AS$2)&gt;=ROWS($AS$7:AS194), INDEX(COURSE_CODE, MATCH(SMALL(COUNTIF(COURSE_CODE, "&lt;"&amp;COURSE_CODE), ROW(AS194)), COUNTIF(COURSE_CODE, "&lt;"&amp;COURSE_CODE),0)),"")</f>
        <v/>
      </c>
      <c r="AT194" s="227" t="str">
        <f t="array" aca="1" ref="AT194" ca="1">LOOKUP("zzzzz",CHOOSE({1,2},"",INDEX(AS:AS,SMALL(IF($AS$6:$AS$249&lt;&gt;"",ROW($AS$6:$AS$249)),ROWS($AT$6:AT194)))))</f>
        <v/>
      </c>
      <c r="AU194" s="58" t="str">
        <f t="array" aca="1" ref="AU194" ca="1">IFERROR(INDEX($AT$7:$AT$249, MATCH(0, COUNTIF($AU$6:AU193, $AT$7:$AT$249),0)),"")</f>
        <v/>
      </c>
      <c r="AV194" s="227" t="str">
        <f t="array" aca="1" ref="AV194" ca="1">IF(AU194="","",IF(COUNTIF($AA$7:$AA$225,AU194)&gt;1, "REPEATED", ""))</f>
        <v/>
      </c>
      <c r="AW194" s="227" t="str">
        <f t="array" aca="1" ref="AW194" ca="1">IF(AU194="","",IF(IFERROR(SUMPRODUCT(($AA$7:$AA$225=AU194)*($AM$7:$AM$225=$AT$2)),0)&gt;0, "BASIS OF ADMISSIONS", ""))</f>
        <v/>
      </c>
      <c r="AX194" s="227" t="str">
        <f t="array" aca="1" ref="AX194" ca="1">IF(AU194="","", IF(IFERROR(SUMPRODUCT(($AA$226:$AO$249=AU194)*($AM$226:$AM$249=$AX$6)),0)&gt;0,"PRE-REQUISITE",""))</f>
        <v/>
      </c>
      <c r="AY194" s="227" t="str">
        <f t="array" aca="1" ref="AY194" ca="1">IF(AU194="","", IF(IFERROR(SUMPRODUCT(($AA$226:$AO$249=AU194)*($AM$226:$AM$249=$AY$6)),0)&gt;0,"RECOMMENDED",""))</f>
        <v/>
      </c>
      <c r="AZ194" s="142" t="str">
        <f t="shared" ca="1" si="30"/>
        <v/>
      </c>
      <c r="BD194" s="19">
        <v>1</v>
      </c>
      <c r="BE194" s="574"/>
      <c r="BF194" s="574"/>
      <c r="BG194" s="574"/>
      <c r="BH194" s="574"/>
      <c r="BI194" s="574"/>
      <c r="BJ194" s="574"/>
      <c r="BK194" s="574"/>
      <c r="BL194" s="574"/>
      <c r="BM194" s="574"/>
      <c r="BN194" s="574"/>
      <c r="BO194" s="574"/>
      <c r="BP194" s="574"/>
      <c r="BQ194" s="574"/>
      <c r="BR194" s="574"/>
      <c r="BS194" s="574"/>
      <c r="BT194" s="574"/>
      <c r="BU194" s="574"/>
      <c r="BV194" s="574"/>
    </row>
    <row r="195" spans="1:74" ht="56.25" customHeight="1">
      <c r="A195" s="574"/>
      <c r="B195" s="284"/>
      <c r="C195" s="739" t="str">
        <f t="shared" si="31"/>
        <v/>
      </c>
      <c r="D195" s="739" t="str">
        <f t="shared" si="32"/>
        <v/>
      </c>
      <c r="E195" s="739" t="str">
        <f t="shared" si="33"/>
        <v/>
      </c>
      <c r="F195" s="739" t="str">
        <f t="shared" si="34"/>
        <v/>
      </c>
      <c r="G195" s="740" t="str">
        <f t="shared" ca="1" si="35"/>
        <v/>
      </c>
      <c r="H195" s="281"/>
      <c r="I195" s="282"/>
      <c r="J195" s="727"/>
      <c r="K195" s="725"/>
      <c r="L195" s="725"/>
      <c r="M195" s="725"/>
      <c r="N195" s="725"/>
      <c r="O195" s="725"/>
      <c r="P195" s="725"/>
      <c r="Q195" s="725"/>
      <c r="R195" s="725"/>
      <c r="S195" s="725"/>
      <c r="T195" s="725"/>
      <c r="U195" s="725"/>
      <c r="V195" s="725"/>
      <c r="W195" s="725"/>
      <c r="X195" s="725"/>
      <c r="Y195" s="721"/>
      <c r="AA195" s="142" t="str">
        <f>IF('USER FORM3'!G203=0,"",IF(ISNUMBER('USER FORM3'!G203), "'"&amp;'USER FORM3'!G203, 'USER FORM3'!G203))</f>
        <v/>
      </c>
      <c r="AB195" s="142" t="str">
        <f>IF('USER FORM3'!H203=0,"",'USER FORM3'!H203)</f>
        <v/>
      </c>
      <c r="AC195" s="142" t="str">
        <f>IF('USER FORM3'!I203=0,"",'USER FORM3'!I203)</f>
        <v/>
      </c>
      <c r="AD195" s="142" t="str">
        <f>IF('USER FORM3'!AK203=0,"",'USER FORM3'!AK203)</f>
        <v/>
      </c>
      <c r="AE195" s="142" t="str">
        <f>IF('USER FORM3'!K203=0,"",'USER FORM3'!K203)</f>
        <v/>
      </c>
      <c r="AF195" s="142" t="str">
        <f>IF('USER FORM3'!L203=0,"",'USER FORM3'!L203)</f>
        <v/>
      </c>
      <c r="AG195" s="142" t="str">
        <f>IF('USER FORM3'!M203=0,"",'USER FORM3'!M203)</f>
        <v/>
      </c>
      <c r="AH195" s="142" t="str">
        <f>IF('USER FORM3'!N203=0,"",'USER FORM3'!N203)</f>
        <v/>
      </c>
      <c r="AI195" s="142" t="str">
        <f>IF('USER FORM3'!O203=0,"",'USER FORM3'!O203)</f>
        <v/>
      </c>
      <c r="AJ195" s="142" t="str">
        <f>IF('USER FORM3'!P203=0,"",'USER FORM3'!P203)</f>
        <v/>
      </c>
      <c r="AK195" s="142" t="str">
        <f>IF('USER FORM3'!Q203=0,"",'USER FORM3'!Q203)</f>
        <v/>
      </c>
      <c r="AL195" s="142" t="str">
        <f>IF('USER FORM3'!C203=0,"",'USER FORM3'!C203)</f>
        <v/>
      </c>
      <c r="AM195" s="142" t="str">
        <f>IF('USER FORM3'!D203=0,"",'USER FORM3'!D203)</f>
        <v/>
      </c>
      <c r="AN195" s="142" t="str">
        <f>IF('USER FORM3'!E203=0,"",'USER FORM3'!E203)</f>
        <v/>
      </c>
      <c r="AO195" s="142" t="str">
        <f>IF('USER FORM3'!F203=0,"",'USER FORM3'!F203)</f>
        <v/>
      </c>
      <c r="AP195" s="227" t="str">
        <f t="shared" si="29"/>
        <v/>
      </c>
      <c r="AQ195" s="227" t="str">
        <f t="array" ref="AQ195">IF(OR(IFERROR(VLOOKUP(AA195,$B$8:$H$227,7,FALSE), "KEEP")="REMOVE",AD195&lt;&gt;"GR (Graded)"), "REMOVE", "KEEP")</f>
        <v>REMOVE</v>
      </c>
      <c r="AR195" s="228" t="str">
        <f t="array" ref="AR195">LOOKUP("zzzzz",CHOOSE({1,2},"",INDEX(AA:AA,SMALL(IF($AA$6:$AA$249&lt;&gt;"",ROW($AA$6:$AA$249)),ROWS($AR$6:AR195)))))</f>
        <v/>
      </c>
      <c r="AS195" s="227" t="str">
        <f t="array" aca="1" ref="AS195" ca="1">IF(SUM('USER FORM5'!$AS$2)&gt;=ROWS($AS$7:AS195), INDEX(COURSE_CODE, MATCH(SMALL(COUNTIF(COURSE_CODE, "&lt;"&amp;COURSE_CODE), ROW(AS195)), COUNTIF(COURSE_CODE, "&lt;"&amp;COURSE_CODE),0)),"")</f>
        <v/>
      </c>
      <c r="AT195" s="227" t="str">
        <f t="array" aca="1" ref="AT195" ca="1">LOOKUP("zzzzz",CHOOSE({1,2},"",INDEX(AS:AS,SMALL(IF($AS$6:$AS$249&lt;&gt;"",ROW($AS$6:$AS$249)),ROWS($AT$6:AT195)))))</f>
        <v/>
      </c>
      <c r="AU195" s="58" t="str">
        <f t="array" aca="1" ref="AU195" ca="1">IFERROR(INDEX($AT$7:$AT$249, MATCH(0, COUNTIF($AU$6:AU194, $AT$7:$AT$249),0)),"")</f>
        <v/>
      </c>
      <c r="AV195" s="227" t="str">
        <f t="array" aca="1" ref="AV195" ca="1">IF(AU195="","",IF(COUNTIF($AA$7:$AA$225,AU195)&gt;1, "REPEATED", ""))</f>
        <v/>
      </c>
      <c r="AW195" s="227" t="str">
        <f t="array" aca="1" ref="AW195" ca="1">IF(AU195="","",IF(IFERROR(SUMPRODUCT(($AA$7:$AA$225=AU195)*($AM$7:$AM$225=$AT$2)),0)&gt;0, "BASIS OF ADMISSIONS", ""))</f>
        <v/>
      </c>
      <c r="AX195" s="227" t="str">
        <f t="array" aca="1" ref="AX195" ca="1">IF(AU195="","", IF(IFERROR(SUMPRODUCT(($AA$226:$AO$249=AU195)*($AM$226:$AM$249=$AX$6)),0)&gt;0,"PRE-REQUISITE",""))</f>
        <v/>
      </c>
      <c r="AY195" s="227" t="str">
        <f t="array" aca="1" ref="AY195" ca="1">IF(AU195="","", IF(IFERROR(SUMPRODUCT(($AA$226:$AO$249=AU195)*($AM$226:$AM$249=$AY$6)),0)&gt;0,"RECOMMENDED",""))</f>
        <v/>
      </c>
      <c r="AZ195" s="142" t="str">
        <f t="shared" ca="1" si="30"/>
        <v/>
      </c>
      <c r="BD195" s="19">
        <v>1</v>
      </c>
      <c r="BE195" s="574"/>
      <c r="BF195" s="574"/>
      <c r="BG195" s="574"/>
      <c r="BH195" s="574"/>
      <c r="BI195" s="574"/>
      <c r="BJ195" s="574"/>
      <c r="BK195" s="574"/>
      <c r="BL195" s="574"/>
      <c r="BM195" s="574"/>
      <c r="BN195" s="574"/>
      <c r="BO195" s="574"/>
      <c r="BP195" s="574"/>
      <c r="BQ195" s="574"/>
      <c r="BR195" s="574"/>
      <c r="BS195" s="574"/>
      <c r="BT195" s="574"/>
      <c r="BU195" s="574"/>
      <c r="BV195" s="574"/>
    </row>
    <row r="196" spans="1:74" ht="56.25" customHeight="1">
      <c r="A196" s="574"/>
      <c r="B196" s="284"/>
      <c r="C196" s="739" t="str">
        <f t="shared" si="31"/>
        <v/>
      </c>
      <c r="D196" s="739" t="str">
        <f t="shared" si="32"/>
        <v/>
      </c>
      <c r="E196" s="739" t="str">
        <f t="shared" si="33"/>
        <v/>
      </c>
      <c r="F196" s="739" t="str">
        <f t="shared" si="34"/>
        <v/>
      </c>
      <c r="G196" s="740" t="str">
        <f t="shared" ca="1" si="35"/>
        <v/>
      </c>
      <c r="H196" s="281"/>
      <c r="I196" s="282"/>
      <c r="J196" s="727"/>
      <c r="K196" s="725"/>
      <c r="L196" s="725"/>
      <c r="M196" s="725"/>
      <c r="N196" s="725"/>
      <c r="O196" s="725"/>
      <c r="P196" s="725"/>
      <c r="Q196" s="725"/>
      <c r="R196" s="725"/>
      <c r="S196" s="725"/>
      <c r="T196" s="725"/>
      <c r="U196" s="725"/>
      <c r="V196" s="725"/>
      <c r="W196" s="725"/>
      <c r="X196" s="725"/>
      <c r="Y196" s="721"/>
      <c r="AA196" s="142" t="str">
        <f>IF('USER FORM3'!G204=0,"",IF(ISNUMBER('USER FORM3'!G204), "'"&amp;'USER FORM3'!G204, 'USER FORM3'!G204))</f>
        <v/>
      </c>
      <c r="AB196" s="142" t="str">
        <f>IF('USER FORM3'!H204=0,"",'USER FORM3'!H204)</f>
        <v/>
      </c>
      <c r="AC196" s="142" t="str">
        <f>IF('USER FORM3'!I204=0,"",'USER FORM3'!I204)</f>
        <v/>
      </c>
      <c r="AD196" s="142" t="str">
        <f>IF('USER FORM3'!AK204=0,"",'USER FORM3'!AK204)</f>
        <v/>
      </c>
      <c r="AE196" s="142" t="str">
        <f>IF('USER FORM3'!K204=0,"",'USER FORM3'!K204)</f>
        <v/>
      </c>
      <c r="AF196" s="142" t="str">
        <f>IF('USER FORM3'!L204=0,"",'USER FORM3'!L204)</f>
        <v/>
      </c>
      <c r="AG196" s="142" t="str">
        <f>IF('USER FORM3'!M204=0,"",'USER FORM3'!M204)</f>
        <v/>
      </c>
      <c r="AH196" s="142" t="str">
        <f>IF('USER FORM3'!N204=0,"",'USER FORM3'!N204)</f>
        <v/>
      </c>
      <c r="AI196" s="142" t="str">
        <f>IF('USER FORM3'!O204=0,"",'USER FORM3'!O204)</f>
        <v/>
      </c>
      <c r="AJ196" s="142" t="str">
        <f>IF('USER FORM3'!P204=0,"",'USER FORM3'!P204)</f>
        <v/>
      </c>
      <c r="AK196" s="142" t="str">
        <f>IF('USER FORM3'!Q204=0,"",'USER FORM3'!Q204)</f>
        <v/>
      </c>
      <c r="AL196" s="142" t="str">
        <f>IF('USER FORM3'!C204=0,"",'USER FORM3'!C204)</f>
        <v/>
      </c>
      <c r="AM196" s="142" t="str">
        <f>IF('USER FORM3'!D204=0,"",'USER FORM3'!D204)</f>
        <v/>
      </c>
      <c r="AN196" s="142" t="str">
        <f>IF('USER FORM3'!E204=0,"",'USER FORM3'!E204)</f>
        <v/>
      </c>
      <c r="AO196" s="142" t="str">
        <f>IF('USER FORM3'!F204=0,"",'USER FORM3'!F204)</f>
        <v/>
      </c>
      <c r="AP196" s="227" t="str">
        <f t="shared" si="29"/>
        <v/>
      </c>
      <c r="AQ196" s="227" t="str">
        <f t="array" ref="AQ196">IF(OR(IFERROR(VLOOKUP(AA196,$B$8:$H$227,7,FALSE), "KEEP")="REMOVE",AD196&lt;&gt;"GR (Graded)"), "REMOVE", "KEEP")</f>
        <v>REMOVE</v>
      </c>
      <c r="AR196" s="228" t="str">
        <f t="array" ref="AR196">LOOKUP("zzzzz",CHOOSE({1,2},"",INDEX(AA:AA,SMALL(IF($AA$6:$AA$249&lt;&gt;"",ROW($AA$6:$AA$249)),ROWS($AR$6:AR196)))))</f>
        <v/>
      </c>
      <c r="AS196" s="227" t="str">
        <f t="array" aca="1" ref="AS196" ca="1">IF(SUM('USER FORM5'!$AS$2)&gt;=ROWS($AS$7:AS196), INDEX(COURSE_CODE, MATCH(SMALL(COUNTIF(COURSE_CODE, "&lt;"&amp;COURSE_CODE), ROW(AS196)), COUNTIF(COURSE_CODE, "&lt;"&amp;COURSE_CODE),0)),"")</f>
        <v/>
      </c>
      <c r="AT196" s="227" t="str">
        <f t="array" aca="1" ref="AT196" ca="1">LOOKUP("zzzzz",CHOOSE({1,2},"",INDEX(AS:AS,SMALL(IF($AS$6:$AS$249&lt;&gt;"",ROW($AS$6:$AS$249)),ROWS($AT$6:AT196)))))</f>
        <v/>
      </c>
      <c r="AU196" s="58" t="str">
        <f t="array" aca="1" ref="AU196" ca="1">IFERROR(INDEX($AT$7:$AT$249, MATCH(0, COUNTIF($AU$6:AU195, $AT$7:$AT$249),0)),"")</f>
        <v/>
      </c>
      <c r="AV196" s="227" t="str">
        <f t="array" aca="1" ref="AV196" ca="1">IF(AU196="","",IF(COUNTIF($AA$7:$AA$225,AU196)&gt;1, "REPEATED", ""))</f>
        <v/>
      </c>
      <c r="AW196" s="227" t="str">
        <f t="array" aca="1" ref="AW196" ca="1">IF(AU196="","",IF(IFERROR(SUMPRODUCT(($AA$7:$AA$225=AU196)*($AM$7:$AM$225=$AT$2)),0)&gt;0, "BASIS OF ADMISSIONS", ""))</f>
        <v/>
      </c>
      <c r="AX196" s="227" t="str">
        <f t="array" aca="1" ref="AX196" ca="1">IF(AU196="","", IF(IFERROR(SUMPRODUCT(($AA$226:$AO$249=AU196)*($AM$226:$AM$249=$AX$6)),0)&gt;0,"PRE-REQUISITE",""))</f>
        <v/>
      </c>
      <c r="AY196" s="227" t="str">
        <f t="array" aca="1" ref="AY196" ca="1">IF(AU196="","", IF(IFERROR(SUMPRODUCT(($AA$226:$AO$249=AU196)*($AM$226:$AM$249=$AY$6)),0)&gt;0,"RECOMMENDED",""))</f>
        <v/>
      </c>
      <c r="AZ196" s="142" t="str">
        <f t="shared" ca="1" si="30"/>
        <v/>
      </c>
      <c r="BD196" s="19">
        <v>1</v>
      </c>
      <c r="BE196" s="574"/>
      <c r="BF196" s="574"/>
      <c r="BG196" s="574"/>
      <c r="BH196" s="574"/>
      <c r="BI196" s="574"/>
      <c r="BJ196" s="574"/>
      <c r="BK196" s="574"/>
      <c r="BL196" s="574"/>
      <c r="BM196" s="574"/>
      <c r="BN196" s="574"/>
      <c r="BO196" s="574"/>
      <c r="BP196" s="574"/>
      <c r="BQ196" s="574"/>
      <c r="BR196" s="574"/>
      <c r="BS196" s="574"/>
      <c r="BT196" s="574"/>
      <c r="BU196" s="574"/>
      <c r="BV196" s="574"/>
    </row>
    <row r="197" spans="1:74" ht="56.25" customHeight="1">
      <c r="A197" s="574"/>
      <c r="B197" s="284"/>
      <c r="C197" s="739" t="str">
        <f t="shared" si="31"/>
        <v/>
      </c>
      <c r="D197" s="739" t="str">
        <f t="shared" si="32"/>
        <v/>
      </c>
      <c r="E197" s="739" t="str">
        <f t="shared" si="33"/>
        <v/>
      </c>
      <c r="F197" s="739" t="str">
        <f t="shared" si="34"/>
        <v/>
      </c>
      <c r="G197" s="740" t="str">
        <f t="shared" ca="1" si="35"/>
        <v/>
      </c>
      <c r="H197" s="281"/>
      <c r="I197" s="282"/>
      <c r="J197" s="727"/>
      <c r="K197" s="725"/>
      <c r="L197" s="725"/>
      <c r="M197" s="725"/>
      <c r="N197" s="725"/>
      <c r="O197" s="725"/>
      <c r="P197" s="725"/>
      <c r="Q197" s="725"/>
      <c r="R197" s="725"/>
      <c r="S197" s="725"/>
      <c r="T197" s="725"/>
      <c r="U197" s="725"/>
      <c r="V197" s="725"/>
      <c r="W197" s="725"/>
      <c r="X197" s="725"/>
      <c r="Y197" s="721"/>
      <c r="AA197" s="142" t="str">
        <f>IF('USER FORM3'!G205=0,"",IF(ISNUMBER('USER FORM3'!G205), "'"&amp;'USER FORM3'!G205, 'USER FORM3'!G205))</f>
        <v/>
      </c>
      <c r="AB197" s="142" t="str">
        <f>IF('USER FORM3'!H205=0,"",'USER FORM3'!H205)</f>
        <v/>
      </c>
      <c r="AC197" s="142" t="str">
        <f>IF('USER FORM3'!I205=0,"",'USER FORM3'!I205)</f>
        <v/>
      </c>
      <c r="AD197" s="142" t="str">
        <f>IF('USER FORM3'!AK205=0,"",'USER FORM3'!AK205)</f>
        <v/>
      </c>
      <c r="AE197" s="142" t="str">
        <f>IF('USER FORM3'!K205=0,"",'USER FORM3'!K205)</f>
        <v/>
      </c>
      <c r="AF197" s="142" t="str">
        <f>IF('USER FORM3'!L205=0,"",'USER FORM3'!L205)</f>
        <v/>
      </c>
      <c r="AG197" s="142" t="str">
        <f>IF('USER FORM3'!M205=0,"",'USER FORM3'!M205)</f>
        <v/>
      </c>
      <c r="AH197" s="142" t="str">
        <f>IF('USER FORM3'!N205=0,"",'USER FORM3'!N205)</f>
        <v/>
      </c>
      <c r="AI197" s="142" t="str">
        <f>IF('USER FORM3'!O205=0,"",'USER FORM3'!O205)</f>
        <v/>
      </c>
      <c r="AJ197" s="142" t="str">
        <f>IF('USER FORM3'!P205=0,"",'USER FORM3'!P205)</f>
        <v/>
      </c>
      <c r="AK197" s="142" t="str">
        <f>IF('USER FORM3'!Q205=0,"",'USER FORM3'!Q205)</f>
        <v/>
      </c>
      <c r="AL197" s="142" t="str">
        <f>IF('USER FORM3'!C205=0,"",'USER FORM3'!C205)</f>
        <v/>
      </c>
      <c r="AM197" s="142" t="str">
        <f>IF('USER FORM3'!D205=0,"",'USER FORM3'!D205)</f>
        <v/>
      </c>
      <c r="AN197" s="142" t="str">
        <f>IF('USER FORM3'!E205=0,"",'USER FORM3'!E205)</f>
        <v/>
      </c>
      <c r="AO197" s="142" t="str">
        <f>IF('USER FORM3'!F205=0,"",'USER FORM3'!F205)</f>
        <v/>
      </c>
      <c r="AP197" s="227" t="str">
        <f t="shared" si="29"/>
        <v/>
      </c>
      <c r="AQ197" s="227" t="str">
        <f t="array" ref="AQ197">IF(OR(IFERROR(VLOOKUP(AA197,$B$8:$H$227,7,FALSE), "KEEP")="REMOVE",AD197&lt;&gt;"GR (Graded)"), "REMOVE", "KEEP")</f>
        <v>REMOVE</v>
      </c>
      <c r="AR197" s="228" t="str">
        <f t="array" ref="AR197">LOOKUP("zzzzz",CHOOSE({1,2},"",INDEX(AA:AA,SMALL(IF($AA$6:$AA$249&lt;&gt;"",ROW($AA$6:$AA$249)),ROWS($AR$6:AR197)))))</f>
        <v/>
      </c>
      <c r="AS197" s="227" t="str">
        <f t="array" aca="1" ref="AS197" ca="1">IF(SUM('USER FORM5'!$AS$2)&gt;=ROWS($AS$7:AS197), INDEX(COURSE_CODE, MATCH(SMALL(COUNTIF(COURSE_CODE, "&lt;"&amp;COURSE_CODE), ROW(AS197)), COUNTIF(COURSE_CODE, "&lt;"&amp;COURSE_CODE),0)),"")</f>
        <v/>
      </c>
      <c r="AT197" s="227" t="str">
        <f t="array" aca="1" ref="AT197" ca="1">LOOKUP("zzzzz",CHOOSE({1,2},"",INDEX(AS:AS,SMALL(IF($AS$6:$AS$249&lt;&gt;"",ROW($AS$6:$AS$249)),ROWS($AT$6:AT197)))))</f>
        <v/>
      </c>
      <c r="AU197" s="58" t="str">
        <f t="array" aca="1" ref="AU197" ca="1">IFERROR(INDEX($AT$7:$AT$249, MATCH(0, COUNTIF($AU$6:AU196, $AT$7:$AT$249),0)),"")</f>
        <v/>
      </c>
      <c r="AV197" s="227" t="str">
        <f t="array" aca="1" ref="AV197" ca="1">IF(AU197="","",IF(COUNTIF($AA$7:$AA$225,AU197)&gt;1, "REPEATED", ""))</f>
        <v/>
      </c>
      <c r="AW197" s="227" t="str">
        <f t="array" aca="1" ref="AW197" ca="1">IF(AU197="","",IF(IFERROR(SUMPRODUCT(($AA$7:$AA$225=AU197)*($AM$7:$AM$225=$AT$2)),0)&gt;0, "BASIS OF ADMISSIONS", ""))</f>
        <v/>
      </c>
      <c r="AX197" s="227" t="str">
        <f t="array" aca="1" ref="AX197" ca="1">IF(AU197="","", IF(IFERROR(SUMPRODUCT(($AA$226:$AO$249=AU197)*($AM$226:$AM$249=$AX$6)),0)&gt;0,"PRE-REQUISITE",""))</f>
        <v/>
      </c>
      <c r="AY197" s="227" t="str">
        <f t="array" aca="1" ref="AY197" ca="1">IF(AU197="","", IF(IFERROR(SUMPRODUCT(($AA$226:$AO$249=AU197)*($AM$226:$AM$249=$AY$6)),0)&gt;0,"RECOMMENDED",""))</f>
        <v/>
      </c>
      <c r="AZ197" s="142" t="str">
        <f t="shared" ca="1" si="30"/>
        <v/>
      </c>
      <c r="BD197" s="19">
        <v>1</v>
      </c>
      <c r="BE197" s="574"/>
      <c r="BF197" s="574"/>
      <c r="BG197" s="574"/>
      <c r="BH197" s="574"/>
      <c r="BI197" s="574"/>
      <c r="BJ197" s="574"/>
      <c r="BK197" s="574"/>
      <c r="BL197" s="574"/>
      <c r="BM197" s="574"/>
      <c r="BN197" s="574"/>
      <c r="BO197" s="574"/>
      <c r="BP197" s="574"/>
      <c r="BQ197" s="574"/>
      <c r="BR197" s="574"/>
      <c r="BS197" s="574"/>
      <c r="BT197" s="574"/>
      <c r="BU197" s="574"/>
      <c r="BV197" s="574"/>
    </row>
    <row r="198" spans="1:74" ht="56.25" customHeight="1">
      <c r="A198" s="574"/>
      <c r="B198" s="284"/>
      <c r="C198" s="739" t="str">
        <f t="shared" si="31"/>
        <v/>
      </c>
      <c r="D198" s="739" t="str">
        <f t="shared" si="32"/>
        <v/>
      </c>
      <c r="E198" s="739" t="str">
        <f t="shared" si="33"/>
        <v/>
      </c>
      <c r="F198" s="739" t="str">
        <f t="shared" si="34"/>
        <v/>
      </c>
      <c r="G198" s="740" t="str">
        <f t="shared" ca="1" si="35"/>
        <v/>
      </c>
      <c r="H198" s="281"/>
      <c r="I198" s="282"/>
      <c r="J198" s="727"/>
      <c r="K198" s="725"/>
      <c r="L198" s="725"/>
      <c r="M198" s="725"/>
      <c r="N198" s="725"/>
      <c r="O198" s="725"/>
      <c r="P198" s="725"/>
      <c r="Q198" s="725"/>
      <c r="R198" s="725"/>
      <c r="S198" s="725"/>
      <c r="T198" s="725"/>
      <c r="U198" s="725"/>
      <c r="V198" s="725"/>
      <c r="W198" s="725"/>
      <c r="X198" s="725"/>
      <c r="Y198" s="721"/>
      <c r="AA198" s="142" t="str">
        <f>IF('USER FORM3'!G206=0,"",IF(ISNUMBER('USER FORM3'!G206), "'"&amp;'USER FORM3'!G206, 'USER FORM3'!G206))</f>
        <v/>
      </c>
      <c r="AB198" s="142" t="str">
        <f>IF('USER FORM3'!H206=0,"",'USER FORM3'!H206)</f>
        <v/>
      </c>
      <c r="AC198" s="142" t="str">
        <f>IF('USER FORM3'!I206=0,"",'USER FORM3'!I206)</f>
        <v/>
      </c>
      <c r="AD198" s="142" t="str">
        <f>IF('USER FORM3'!AK206=0,"",'USER FORM3'!AK206)</f>
        <v/>
      </c>
      <c r="AE198" s="142" t="str">
        <f>IF('USER FORM3'!K206=0,"",'USER FORM3'!K206)</f>
        <v/>
      </c>
      <c r="AF198" s="142" t="str">
        <f>IF('USER FORM3'!L206=0,"",'USER FORM3'!L206)</f>
        <v/>
      </c>
      <c r="AG198" s="142" t="str">
        <f>IF('USER FORM3'!M206=0,"",'USER FORM3'!M206)</f>
        <v/>
      </c>
      <c r="AH198" s="142" t="str">
        <f>IF('USER FORM3'!N206=0,"",'USER FORM3'!N206)</f>
        <v/>
      </c>
      <c r="AI198" s="142" t="str">
        <f>IF('USER FORM3'!O206=0,"",'USER FORM3'!O206)</f>
        <v/>
      </c>
      <c r="AJ198" s="142" t="str">
        <f>IF('USER FORM3'!P206=0,"",'USER FORM3'!P206)</f>
        <v/>
      </c>
      <c r="AK198" s="142" t="str">
        <f>IF('USER FORM3'!Q206=0,"",'USER FORM3'!Q206)</f>
        <v/>
      </c>
      <c r="AL198" s="142" t="str">
        <f>IF('USER FORM3'!C206=0,"",'USER FORM3'!C206)</f>
        <v/>
      </c>
      <c r="AM198" s="142" t="str">
        <f>IF('USER FORM3'!D206=0,"",'USER FORM3'!D206)</f>
        <v/>
      </c>
      <c r="AN198" s="142" t="str">
        <f>IF('USER FORM3'!E206=0,"",'USER FORM3'!E206)</f>
        <v/>
      </c>
      <c r="AO198" s="142" t="str">
        <f>IF('USER FORM3'!F206=0,"",'USER FORM3'!F206)</f>
        <v/>
      </c>
      <c r="AP198" s="227" t="str">
        <f t="shared" si="29"/>
        <v/>
      </c>
      <c r="AQ198" s="227" t="str">
        <f t="array" ref="AQ198">IF(OR(IFERROR(VLOOKUP(AA198,$B$8:$H$227,7,FALSE), "KEEP")="REMOVE",AD198&lt;&gt;"GR (Graded)"), "REMOVE", "KEEP")</f>
        <v>REMOVE</v>
      </c>
      <c r="AR198" s="228" t="str">
        <f t="array" ref="AR198">LOOKUP("zzzzz",CHOOSE({1,2},"",INDEX(AA:AA,SMALL(IF($AA$6:$AA$249&lt;&gt;"",ROW($AA$6:$AA$249)),ROWS($AR$6:AR198)))))</f>
        <v/>
      </c>
      <c r="AS198" s="227" t="str">
        <f t="array" aca="1" ref="AS198" ca="1">IF(SUM('USER FORM5'!$AS$2)&gt;=ROWS($AS$7:AS198), INDEX(COURSE_CODE, MATCH(SMALL(COUNTIF(COURSE_CODE, "&lt;"&amp;COURSE_CODE), ROW(AS198)), COUNTIF(COURSE_CODE, "&lt;"&amp;COURSE_CODE),0)),"")</f>
        <v/>
      </c>
      <c r="AT198" s="227" t="str">
        <f t="array" aca="1" ref="AT198" ca="1">LOOKUP("zzzzz",CHOOSE({1,2},"",INDEX(AS:AS,SMALL(IF($AS$6:$AS$249&lt;&gt;"",ROW($AS$6:$AS$249)),ROWS($AT$6:AT198)))))</f>
        <v/>
      </c>
      <c r="AU198" s="58" t="str">
        <f t="array" aca="1" ref="AU198" ca="1">IFERROR(INDEX($AT$7:$AT$249, MATCH(0, COUNTIF($AU$6:AU197, $AT$7:$AT$249),0)),"")</f>
        <v/>
      </c>
      <c r="AV198" s="227" t="str">
        <f t="array" aca="1" ref="AV198" ca="1">IF(AU198="","",IF(COUNTIF($AA$7:$AA$225,AU198)&gt;1, "REPEATED", ""))</f>
        <v/>
      </c>
      <c r="AW198" s="227" t="str">
        <f t="array" aca="1" ref="AW198" ca="1">IF(AU198="","",IF(IFERROR(SUMPRODUCT(($AA$7:$AA$225=AU198)*($AM$7:$AM$225=$AT$2)),0)&gt;0, "BASIS OF ADMISSIONS", ""))</f>
        <v/>
      </c>
      <c r="AX198" s="227" t="str">
        <f t="array" aca="1" ref="AX198" ca="1">IF(AU198="","", IF(IFERROR(SUMPRODUCT(($AA$226:$AO$249=AU198)*($AM$226:$AM$249=$AX$6)),0)&gt;0,"PRE-REQUISITE",""))</f>
        <v/>
      </c>
      <c r="AY198" s="227" t="str">
        <f t="array" aca="1" ref="AY198" ca="1">IF(AU198="","", IF(IFERROR(SUMPRODUCT(($AA$226:$AO$249=AU198)*($AM$226:$AM$249=$AY$6)),0)&gt;0,"RECOMMENDED",""))</f>
        <v/>
      </c>
      <c r="AZ198" s="142" t="str">
        <f t="shared" ca="1" si="30"/>
        <v/>
      </c>
      <c r="BD198" s="19">
        <v>1</v>
      </c>
      <c r="BE198" s="574"/>
      <c r="BF198" s="574"/>
      <c r="BG198" s="574"/>
      <c r="BH198" s="574"/>
      <c r="BI198" s="574"/>
      <c r="BJ198" s="574"/>
      <c r="BK198" s="574"/>
      <c r="BL198" s="574"/>
      <c r="BM198" s="574"/>
      <c r="BN198" s="574"/>
      <c r="BO198" s="574"/>
      <c r="BP198" s="574"/>
      <c r="BQ198" s="574"/>
      <c r="BR198" s="574"/>
      <c r="BS198" s="574"/>
      <c r="BT198" s="574"/>
      <c r="BU198" s="574"/>
      <c r="BV198" s="574"/>
    </row>
    <row r="199" spans="1:74" ht="56.25" customHeight="1">
      <c r="A199" s="574"/>
      <c r="B199" s="284"/>
      <c r="C199" s="739" t="str">
        <f t="shared" si="31"/>
        <v/>
      </c>
      <c r="D199" s="739" t="str">
        <f t="shared" si="32"/>
        <v/>
      </c>
      <c r="E199" s="739" t="str">
        <f t="shared" si="33"/>
        <v/>
      </c>
      <c r="F199" s="739" t="str">
        <f t="shared" si="34"/>
        <v/>
      </c>
      <c r="G199" s="740" t="str">
        <f t="shared" ca="1" si="35"/>
        <v/>
      </c>
      <c r="H199" s="281"/>
      <c r="I199" s="282"/>
      <c r="J199" s="727"/>
      <c r="K199" s="725"/>
      <c r="L199" s="725"/>
      <c r="M199" s="725"/>
      <c r="N199" s="725"/>
      <c r="O199" s="725"/>
      <c r="P199" s="725"/>
      <c r="Q199" s="725"/>
      <c r="R199" s="725"/>
      <c r="S199" s="725"/>
      <c r="T199" s="725"/>
      <c r="U199" s="725"/>
      <c r="V199" s="725"/>
      <c r="W199" s="725"/>
      <c r="X199" s="725"/>
      <c r="Y199" s="721"/>
      <c r="AA199" s="142" t="str">
        <f>IF('USER FORM3'!G207=0,"",IF(ISNUMBER('USER FORM3'!G207), "'"&amp;'USER FORM3'!G207, 'USER FORM3'!G207))</f>
        <v/>
      </c>
      <c r="AB199" s="142" t="str">
        <f>IF('USER FORM3'!H207=0,"",'USER FORM3'!H207)</f>
        <v/>
      </c>
      <c r="AC199" s="142" t="str">
        <f>IF('USER FORM3'!I207=0,"",'USER FORM3'!I207)</f>
        <v/>
      </c>
      <c r="AD199" s="142" t="str">
        <f>IF('USER FORM3'!AK207=0,"",'USER FORM3'!AK207)</f>
        <v/>
      </c>
      <c r="AE199" s="142" t="str">
        <f>IF('USER FORM3'!K207=0,"",'USER FORM3'!K207)</f>
        <v/>
      </c>
      <c r="AF199" s="142" t="str">
        <f>IF('USER FORM3'!L207=0,"",'USER FORM3'!L207)</f>
        <v/>
      </c>
      <c r="AG199" s="142" t="str">
        <f>IF('USER FORM3'!M207=0,"",'USER FORM3'!M207)</f>
        <v/>
      </c>
      <c r="AH199" s="142" t="str">
        <f>IF('USER FORM3'!N207=0,"",'USER FORM3'!N207)</f>
        <v/>
      </c>
      <c r="AI199" s="142" t="str">
        <f>IF('USER FORM3'!O207=0,"",'USER FORM3'!O207)</f>
        <v/>
      </c>
      <c r="AJ199" s="142" t="str">
        <f>IF('USER FORM3'!P207=0,"",'USER FORM3'!P207)</f>
        <v/>
      </c>
      <c r="AK199" s="142" t="str">
        <f>IF('USER FORM3'!Q207=0,"",'USER FORM3'!Q207)</f>
        <v/>
      </c>
      <c r="AL199" s="142" t="str">
        <f>IF('USER FORM3'!C207=0,"",'USER FORM3'!C207)</f>
        <v/>
      </c>
      <c r="AM199" s="142" t="str">
        <f>IF('USER FORM3'!D207=0,"",'USER FORM3'!D207)</f>
        <v/>
      </c>
      <c r="AN199" s="142" t="str">
        <f>IF('USER FORM3'!E207=0,"",'USER FORM3'!E207)</f>
        <v/>
      </c>
      <c r="AO199" s="142" t="str">
        <f>IF('USER FORM3'!F207=0,"",'USER FORM3'!F207)</f>
        <v/>
      </c>
      <c r="AP199" s="227" t="str">
        <f t="shared" si="29"/>
        <v/>
      </c>
      <c r="AQ199" s="227" t="str">
        <f t="array" ref="AQ199">IF(OR(IFERROR(VLOOKUP(AA199,$B$8:$H$227,7,FALSE), "KEEP")="REMOVE",AD199&lt;&gt;"GR (Graded)"), "REMOVE", "KEEP")</f>
        <v>REMOVE</v>
      </c>
      <c r="AR199" s="228" t="str">
        <f t="array" ref="AR199">LOOKUP("zzzzz",CHOOSE({1,2},"",INDEX(AA:AA,SMALL(IF($AA$6:$AA$249&lt;&gt;"",ROW($AA$6:$AA$249)),ROWS($AR$6:AR199)))))</f>
        <v/>
      </c>
      <c r="AS199" s="227" t="str">
        <f t="array" aca="1" ref="AS199" ca="1">IF(SUM('USER FORM5'!$AS$2)&gt;=ROWS($AS$7:AS199), INDEX(COURSE_CODE, MATCH(SMALL(COUNTIF(COURSE_CODE, "&lt;"&amp;COURSE_CODE), ROW(AS199)), COUNTIF(COURSE_CODE, "&lt;"&amp;COURSE_CODE),0)),"")</f>
        <v/>
      </c>
      <c r="AT199" s="227" t="str">
        <f t="array" aca="1" ref="AT199" ca="1">LOOKUP("zzzzz",CHOOSE({1,2},"",INDEX(AS:AS,SMALL(IF($AS$6:$AS$249&lt;&gt;"",ROW($AS$6:$AS$249)),ROWS($AT$6:AT199)))))</f>
        <v/>
      </c>
      <c r="AU199" s="58" t="str">
        <f t="array" aca="1" ref="AU199" ca="1">IFERROR(INDEX($AT$7:$AT$249, MATCH(0, COUNTIF($AU$6:AU198, $AT$7:$AT$249),0)),"")</f>
        <v/>
      </c>
      <c r="AV199" s="227" t="str">
        <f t="array" aca="1" ref="AV199" ca="1">IF(AU199="","",IF(COUNTIF($AA$7:$AA$225,AU199)&gt;1, "REPEATED", ""))</f>
        <v/>
      </c>
      <c r="AW199" s="227" t="str">
        <f t="array" aca="1" ref="AW199" ca="1">IF(AU199="","",IF(IFERROR(SUMPRODUCT(($AA$7:$AA$225=AU199)*($AM$7:$AM$225=$AT$2)),0)&gt;0, "BASIS OF ADMISSIONS", ""))</f>
        <v/>
      </c>
      <c r="AX199" s="227" t="str">
        <f t="array" aca="1" ref="AX199" ca="1">IF(AU199="","", IF(IFERROR(SUMPRODUCT(($AA$226:$AO$249=AU199)*($AM$226:$AM$249=$AX$6)),0)&gt;0,"PRE-REQUISITE",""))</f>
        <v/>
      </c>
      <c r="AY199" s="227" t="str">
        <f t="array" aca="1" ref="AY199" ca="1">IF(AU199="","", IF(IFERROR(SUMPRODUCT(($AA$226:$AO$249=AU199)*($AM$226:$AM$249=$AY$6)),0)&gt;0,"RECOMMENDED",""))</f>
        <v/>
      </c>
      <c r="AZ199" s="142" t="str">
        <f t="shared" ca="1" si="30"/>
        <v/>
      </c>
      <c r="BD199" s="19">
        <v>1</v>
      </c>
      <c r="BE199" s="574"/>
      <c r="BF199" s="574"/>
      <c r="BG199" s="574"/>
      <c r="BH199" s="574"/>
      <c r="BI199" s="574"/>
      <c r="BJ199" s="574"/>
      <c r="BK199" s="574"/>
      <c r="BL199" s="574"/>
      <c r="BM199" s="574"/>
      <c r="BN199" s="574"/>
      <c r="BO199" s="574"/>
      <c r="BP199" s="574"/>
      <c r="BQ199" s="574"/>
      <c r="BR199" s="574"/>
      <c r="BS199" s="574"/>
      <c r="BT199" s="574"/>
      <c r="BU199" s="574"/>
      <c r="BV199" s="574"/>
    </row>
    <row r="200" spans="1:74" ht="56.25" customHeight="1">
      <c r="A200" s="574"/>
      <c r="B200" s="284"/>
      <c r="C200" s="739" t="str">
        <f t="shared" ref="C200" si="36">IFERROR(VLOOKUP(B200,$AA$7:$AO$249,2,FALSE),"")</f>
        <v/>
      </c>
      <c r="D200" s="739" t="str">
        <f t="shared" si="32"/>
        <v/>
      </c>
      <c r="E200" s="739" t="str">
        <f t="shared" si="33"/>
        <v/>
      </c>
      <c r="F200" s="739" t="str">
        <f t="shared" si="34"/>
        <v/>
      </c>
      <c r="G200" s="740" t="str">
        <f t="shared" ca="1" si="35"/>
        <v/>
      </c>
      <c r="H200" s="281"/>
      <c r="I200" s="282"/>
      <c r="J200" s="727"/>
      <c r="K200" s="725"/>
      <c r="L200" s="725"/>
      <c r="M200" s="725"/>
      <c r="N200" s="725"/>
      <c r="O200" s="725"/>
      <c r="P200" s="725"/>
      <c r="Q200" s="725"/>
      <c r="R200" s="725"/>
      <c r="S200" s="725"/>
      <c r="T200" s="725"/>
      <c r="U200" s="725"/>
      <c r="V200" s="725"/>
      <c r="W200" s="725"/>
      <c r="X200" s="725"/>
      <c r="Y200" s="721"/>
      <c r="AA200" s="142" t="str">
        <f>IF('USER FORM3'!G208=0,"",IF(ISNUMBER('USER FORM3'!G208), "'"&amp;'USER FORM3'!G208, 'USER FORM3'!G208))</f>
        <v/>
      </c>
      <c r="AB200" s="142" t="str">
        <f>IF('USER FORM3'!H208=0,"",'USER FORM3'!H208)</f>
        <v/>
      </c>
      <c r="AC200" s="142" t="str">
        <f>IF('USER FORM3'!I208=0,"",'USER FORM3'!I208)</f>
        <v/>
      </c>
      <c r="AD200" s="142" t="str">
        <f>IF('USER FORM3'!AK208=0,"",'USER FORM3'!AK208)</f>
        <v/>
      </c>
      <c r="AE200" s="142" t="str">
        <f>IF('USER FORM3'!K208=0,"",'USER FORM3'!K208)</f>
        <v/>
      </c>
      <c r="AF200" s="142" t="str">
        <f>IF('USER FORM3'!L208=0,"",'USER FORM3'!L208)</f>
        <v/>
      </c>
      <c r="AG200" s="142" t="str">
        <f>IF('USER FORM3'!M208=0,"",'USER FORM3'!M208)</f>
        <v/>
      </c>
      <c r="AH200" s="142" t="str">
        <f>IF('USER FORM3'!N208=0,"",'USER FORM3'!N208)</f>
        <v/>
      </c>
      <c r="AI200" s="142" t="str">
        <f>IF('USER FORM3'!O208=0,"",'USER FORM3'!O208)</f>
        <v/>
      </c>
      <c r="AJ200" s="142" t="str">
        <f>IF('USER FORM3'!P208=0,"",'USER FORM3'!P208)</f>
        <v/>
      </c>
      <c r="AK200" s="142" t="str">
        <f>IF('USER FORM3'!Q208=0,"",'USER FORM3'!Q208)</f>
        <v/>
      </c>
      <c r="AL200" s="142" t="str">
        <f>IF('USER FORM3'!C208=0,"",'USER FORM3'!C208)</f>
        <v/>
      </c>
      <c r="AM200" s="142" t="str">
        <f>IF('USER FORM3'!D208=0,"",'USER FORM3'!D208)</f>
        <v/>
      </c>
      <c r="AN200" s="142" t="str">
        <f>IF('USER FORM3'!E208=0,"",'USER FORM3'!E208)</f>
        <v/>
      </c>
      <c r="AO200" s="142" t="str">
        <f>IF('USER FORM3'!F208=0,"",'USER FORM3'!F208)</f>
        <v/>
      </c>
      <c r="AP200" s="227" t="str">
        <f t="shared" ref="AP200:AP249" si="37">IFERROR(AK200*AJ200,"")</f>
        <v/>
      </c>
      <c r="AQ200" s="227" t="str">
        <f t="array" ref="AQ200">IF(OR(IFERROR(VLOOKUP(AA200,$B$8:$H$227,7,FALSE), "KEEP")="REMOVE",AD200&lt;&gt;"GR (Graded)"), "REMOVE", "KEEP")</f>
        <v>REMOVE</v>
      </c>
      <c r="AR200" s="228" t="str">
        <f t="array" ref="AR200">LOOKUP("zzzzz",CHOOSE({1,2},"",INDEX(AA:AA,SMALL(IF($AA$6:$AA$249&lt;&gt;"",ROW($AA$6:$AA$249)),ROWS($AR$6:AR200)))))</f>
        <v/>
      </c>
      <c r="AS200" s="227" t="str">
        <f t="array" aca="1" ref="AS200" ca="1">IF(SUM('USER FORM5'!$AS$2)&gt;=ROWS($AS$7:AS200), INDEX(COURSE_CODE, MATCH(SMALL(COUNTIF(COURSE_CODE, "&lt;"&amp;COURSE_CODE), ROW(AS200)), COUNTIF(COURSE_CODE, "&lt;"&amp;COURSE_CODE),0)),"")</f>
        <v/>
      </c>
      <c r="AT200" s="227" t="str">
        <f t="array" aca="1" ref="AT200" ca="1">LOOKUP("zzzzz",CHOOSE({1,2},"",INDEX(AS:AS,SMALL(IF($AS$6:$AS$249&lt;&gt;"",ROW($AS$6:$AS$249)),ROWS($AT$6:AT200)))))</f>
        <v/>
      </c>
      <c r="AU200" s="58" t="str">
        <f t="array" aca="1" ref="AU200" ca="1">IFERROR(INDEX($AT$7:$AT$249, MATCH(0, COUNTIF($AU$6:AU199, $AT$7:$AT$249),0)),"")</f>
        <v/>
      </c>
      <c r="AV200" s="227" t="str">
        <f t="array" aca="1" ref="AV200" ca="1">IF(AU200="","",IF(COUNTIF($AA$7:$AA$225,AU200)&gt;1, "REPEATED", ""))</f>
        <v/>
      </c>
      <c r="AW200" s="227" t="str">
        <f t="array" aca="1" ref="AW200" ca="1">IF(AU200="","",IF(IFERROR(SUMPRODUCT(($AA$7:$AA$225=AU200)*($AM$7:$AM$225=$AT$2)),0)&gt;0, "BASIS OF ADMISSIONS", ""))</f>
        <v/>
      </c>
      <c r="AX200" s="227" t="str">
        <f t="array" aca="1" ref="AX200" ca="1">IF(AU200="","", IF(IFERROR(SUMPRODUCT(($AA$226:$AO$249=AU200)*($AM$226:$AM$249=$AX$6)),0)&gt;0,"PRE-REQUISITE",""))</f>
        <v/>
      </c>
      <c r="AY200" s="227" t="str">
        <f t="array" aca="1" ref="AY200" ca="1">IF(AU200="","", IF(IFERROR(SUMPRODUCT(($AA$226:$AO$249=AU200)*($AM$226:$AM$249=$AY$6)),0)&gt;0,"RECOMMENDED",""))</f>
        <v/>
      </c>
      <c r="AZ200" s="142" t="str">
        <f t="shared" ref="AZ200:AZ249" ca="1" si="38">IF(AV200="","",AV200&amp;CHAR(10))&amp;IF(AW200="","",AW200&amp;CHAR(10))&amp;IF(AX200="","",AX200&amp;CHAR(10))&amp;IF(AY200="","",AY200)</f>
        <v/>
      </c>
      <c r="BD200" s="19">
        <v>1</v>
      </c>
      <c r="BE200" s="574"/>
      <c r="BF200" s="574"/>
      <c r="BG200" s="574"/>
      <c r="BH200" s="574"/>
      <c r="BI200" s="574"/>
      <c r="BJ200" s="574"/>
      <c r="BK200" s="574"/>
      <c r="BL200" s="574"/>
      <c r="BM200" s="574"/>
      <c r="BN200" s="574"/>
      <c r="BO200" s="574"/>
      <c r="BP200" s="574"/>
      <c r="BQ200" s="574"/>
      <c r="BR200" s="574"/>
      <c r="BS200" s="574"/>
      <c r="BT200" s="574"/>
      <c r="BU200" s="574"/>
      <c r="BV200" s="574"/>
    </row>
    <row r="201" spans="1:74" ht="56.25" customHeight="1">
      <c r="A201" s="574"/>
      <c r="B201" s="284"/>
      <c r="C201" s="739" t="str">
        <f t="shared" ref="C201:C227" si="39">IFERROR(VLOOKUP(B201,$AA$7:$AO$249,2,FALSE),"")</f>
        <v/>
      </c>
      <c r="D201" s="739" t="str">
        <f t="shared" ref="D201:D227" si="40">IFERROR(VLOOKUP(B201,$AA$7:$AO$249,14,FALSE),"")</f>
        <v/>
      </c>
      <c r="E201" s="739" t="str">
        <f t="shared" ref="E201:E227" si="41">IFERROR(VLOOKUP(B201,$AA$7:$AO$249,15,FALSE),"")</f>
        <v/>
      </c>
      <c r="F201" s="739" t="str">
        <f t="shared" ref="F201:F227" si="42">IFERROR(VLOOKUP(B201,$AA$7:$AO$249,11,FALSE),"")</f>
        <v/>
      </c>
      <c r="G201" s="740" t="str">
        <f t="shared" ref="G201:G227" ca="1" si="43">IFERROR(VLOOKUP(B201,$AU$7:$AZ$249,6,FALSE),"")</f>
        <v/>
      </c>
      <c r="H201" s="281"/>
      <c r="I201" s="282"/>
      <c r="J201" s="727"/>
      <c r="K201" s="725"/>
      <c r="L201" s="725"/>
      <c r="M201" s="725"/>
      <c r="N201" s="725"/>
      <c r="O201" s="725"/>
      <c r="P201" s="725"/>
      <c r="Q201" s="725"/>
      <c r="R201" s="725"/>
      <c r="S201" s="725"/>
      <c r="T201" s="725"/>
      <c r="U201" s="725"/>
      <c r="V201" s="725"/>
      <c r="W201" s="725"/>
      <c r="X201" s="725"/>
      <c r="Y201" s="721"/>
      <c r="AA201" s="142" t="str">
        <f>IF('USER FORM3'!G209=0,"",IF(ISNUMBER('USER FORM3'!G209), "'"&amp;'USER FORM3'!G209, 'USER FORM3'!G209))</f>
        <v/>
      </c>
      <c r="AB201" s="142" t="str">
        <f>IF('USER FORM3'!H209=0,"",'USER FORM3'!H209)</f>
        <v/>
      </c>
      <c r="AC201" s="142" t="str">
        <f>IF('USER FORM3'!I209=0,"",'USER FORM3'!I209)</f>
        <v/>
      </c>
      <c r="AD201" s="142" t="str">
        <f>IF('USER FORM3'!AK209=0,"",'USER FORM3'!AK209)</f>
        <v/>
      </c>
      <c r="AE201" s="142" t="str">
        <f>IF('USER FORM3'!K209=0,"",'USER FORM3'!K209)</f>
        <v/>
      </c>
      <c r="AF201" s="142" t="str">
        <f>IF('USER FORM3'!L209=0,"",'USER FORM3'!L209)</f>
        <v/>
      </c>
      <c r="AG201" s="142" t="str">
        <f>IF('USER FORM3'!M209=0,"",'USER FORM3'!M209)</f>
        <v/>
      </c>
      <c r="AH201" s="142" t="str">
        <f>IF('USER FORM3'!N209=0,"",'USER FORM3'!N209)</f>
        <v/>
      </c>
      <c r="AI201" s="142" t="str">
        <f>IF('USER FORM3'!O209=0,"",'USER FORM3'!O209)</f>
        <v/>
      </c>
      <c r="AJ201" s="142" t="str">
        <f>IF('USER FORM3'!P209=0,"",'USER FORM3'!P209)</f>
        <v/>
      </c>
      <c r="AK201" s="142" t="str">
        <f>IF('USER FORM3'!Q209=0,"",'USER FORM3'!Q209)</f>
        <v/>
      </c>
      <c r="AL201" s="142" t="str">
        <f>IF('USER FORM3'!C209=0,"",'USER FORM3'!C209)</f>
        <v/>
      </c>
      <c r="AM201" s="142" t="str">
        <f>IF('USER FORM3'!D209=0,"",'USER FORM3'!D209)</f>
        <v/>
      </c>
      <c r="AN201" s="142" t="str">
        <f>IF('USER FORM3'!E209=0,"",'USER FORM3'!E209)</f>
        <v/>
      </c>
      <c r="AO201" s="142" t="str">
        <f>IF('USER FORM3'!F209=0,"",'USER FORM3'!F209)</f>
        <v/>
      </c>
      <c r="AP201" s="227" t="str">
        <f t="shared" si="37"/>
        <v/>
      </c>
      <c r="AQ201" s="227" t="str">
        <f t="array" ref="AQ201">IF(OR(IFERROR(VLOOKUP(AA201,$B$8:$H$227,7,FALSE), "KEEP")="REMOVE",AD201&lt;&gt;"GR (Graded)"), "REMOVE", "KEEP")</f>
        <v>REMOVE</v>
      </c>
      <c r="AR201" s="228" t="str">
        <f t="array" ref="AR201">LOOKUP("zzzzz",CHOOSE({1,2},"",INDEX(AA:AA,SMALL(IF($AA$6:$AA$249&lt;&gt;"",ROW($AA$6:$AA$249)),ROWS($AR$6:AR201)))))</f>
        <v/>
      </c>
      <c r="AS201" s="227" t="str">
        <f t="array" aca="1" ref="AS201" ca="1">IF(SUM('USER FORM5'!$AS$2)&gt;=ROWS($AS$7:AS201), INDEX(COURSE_CODE, MATCH(SMALL(COUNTIF(COURSE_CODE, "&lt;"&amp;COURSE_CODE), ROW(AS201)), COUNTIF(COURSE_CODE, "&lt;"&amp;COURSE_CODE),0)),"")</f>
        <v/>
      </c>
      <c r="AT201" s="227" t="str">
        <f t="array" aca="1" ref="AT201" ca="1">LOOKUP("zzzzz",CHOOSE({1,2},"",INDEX(AS:AS,SMALL(IF($AS$6:$AS$249&lt;&gt;"",ROW($AS$6:$AS$249)),ROWS($AT$6:AT201)))))</f>
        <v/>
      </c>
      <c r="AU201" s="58" t="str">
        <f t="array" aca="1" ref="AU201" ca="1">IFERROR(INDEX($AT$7:$AT$249, MATCH(0, COUNTIF($AU$6:AU200, $AT$7:$AT$249),0)),"")</f>
        <v/>
      </c>
      <c r="AV201" s="227" t="str">
        <f t="array" aca="1" ref="AV201" ca="1">IF(AU201="","",IF(COUNTIF($AA$7:$AA$225,AU201)&gt;1, "REPEATED", ""))</f>
        <v/>
      </c>
      <c r="AW201" s="227" t="str">
        <f t="array" aca="1" ref="AW201" ca="1">IF(AU201="","",IF(IFERROR(SUMPRODUCT(($AA$7:$AA$225=AU201)*($AM$7:$AM$225=$AT$2)),0)&gt;0, "BASIS OF ADMISSIONS", ""))</f>
        <v/>
      </c>
      <c r="AX201" s="227" t="str">
        <f t="array" aca="1" ref="AX201" ca="1">IF(AU201="","", IF(IFERROR(SUMPRODUCT(($AA$226:$AO$249=AU201)*($AM$226:$AM$249=$AX$6)),0)&gt;0,"PRE-REQUISITE",""))</f>
        <v/>
      </c>
      <c r="AY201" s="227" t="str">
        <f t="array" aca="1" ref="AY201" ca="1">IF(AU201="","", IF(IFERROR(SUMPRODUCT(($AA$226:$AO$249=AU201)*($AM$226:$AM$249=$AY$6)),0)&gt;0,"RECOMMENDED",""))</f>
        <v/>
      </c>
      <c r="AZ201" s="142" t="str">
        <f t="shared" ca="1" si="38"/>
        <v/>
      </c>
      <c r="BD201" s="19">
        <v>1</v>
      </c>
      <c r="BE201" s="574"/>
      <c r="BF201" s="574"/>
      <c r="BG201" s="574"/>
      <c r="BH201" s="574"/>
      <c r="BI201" s="574"/>
      <c r="BJ201" s="574"/>
      <c r="BK201" s="574"/>
      <c r="BL201" s="574"/>
      <c r="BM201" s="574"/>
      <c r="BN201" s="574"/>
      <c r="BO201" s="574"/>
      <c r="BP201" s="574"/>
      <c r="BQ201" s="574"/>
      <c r="BR201" s="574"/>
      <c r="BS201" s="574"/>
      <c r="BT201" s="574"/>
      <c r="BU201" s="574"/>
      <c r="BV201" s="574"/>
    </row>
    <row r="202" spans="1:74" ht="56.25" customHeight="1">
      <c r="A202" s="574"/>
      <c r="B202" s="284"/>
      <c r="C202" s="739" t="str">
        <f t="shared" si="39"/>
        <v/>
      </c>
      <c r="D202" s="739" t="str">
        <f t="shared" si="40"/>
        <v/>
      </c>
      <c r="E202" s="739" t="str">
        <f t="shared" si="41"/>
        <v/>
      </c>
      <c r="F202" s="739" t="str">
        <f t="shared" si="42"/>
        <v/>
      </c>
      <c r="G202" s="740" t="str">
        <f t="shared" ca="1" si="43"/>
        <v/>
      </c>
      <c r="H202" s="281"/>
      <c r="I202" s="282"/>
      <c r="J202" s="727"/>
      <c r="K202" s="725"/>
      <c r="L202" s="725"/>
      <c r="M202" s="725"/>
      <c r="N202" s="725"/>
      <c r="O202" s="725"/>
      <c r="P202" s="725"/>
      <c r="Q202" s="725"/>
      <c r="R202" s="725"/>
      <c r="S202" s="725"/>
      <c r="T202" s="725"/>
      <c r="U202" s="725"/>
      <c r="V202" s="725"/>
      <c r="W202" s="725"/>
      <c r="X202" s="725"/>
      <c r="Y202" s="721"/>
      <c r="AA202" s="142" t="str">
        <f>IF('USER FORM3'!G210=0,"",IF(ISNUMBER('USER FORM3'!G210), "'"&amp;'USER FORM3'!G210, 'USER FORM3'!G210))</f>
        <v/>
      </c>
      <c r="AB202" s="142" t="str">
        <f>IF('USER FORM3'!H210=0,"",'USER FORM3'!H210)</f>
        <v/>
      </c>
      <c r="AC202" s="142" t="str">
        <f>IF('USER FORM3'!I210=0,"",'USER FORM3'!I210)</f>
        <v/>
      </c>
      <c r="AD202" s="142" t="str">
        <f>IF('USER FORM3'!AK210=0,"",'USER FORM3'!AK210)</f>
        <v/>
      </c>
      <c r="AE202" s="142" t="str">
        <f>IF('USER FORM3'!K210=0,"",'USER FORM3'!K210)</f>
        <v/>
      </c>
      <c r="AF202" s="142" t="str">
        <f>IF('USER FORM3'!L210=0,"",'USER FORM3'!L210)</f>
        <v/>
      </c>
      <c r="AG202" s="142" t="str">
        <f>IF('USER FORM3'!M210=0,"",'USER FORM3'!M210)</f>
        <v/>
      </c>
      <c r="AH202" s="142" t="str">
        <f>IF('USER FORM3'!N210=0,"",'USER FORM3'!N210)</f>
        <v/>
      </c>
      <c r="AI202" s="142" t="str">
        <f>IF('USER FORM3'!O210=0,"",'USER FORM3'!O210)</f>
        <v/>
      </c>
      <c r="AJ202" s="142" t="str">
        <f>IF('USER FORM3'!P210=0,"",'USER FORM3'!P210)</f>
        <v/>
      </c>
      <c r="AK202" s="142" t="str">
        <f>IF('USER FORM3'!Q210=0,"",'USER FORM3'!Q210)</f>
        <v/>
      </c>
      <c r="AL202" s="142" t="str">
        <f>IF('USER FORM3'!C210=0,"",'USER FORM3'!C210)</f>
        <v/>
      </c>
      <c r="AM202" s="142" t="str">
        <f>IF('USER FORM3'!D210=0,"",'USER FORM3'!D210)</f>
        <v/>
      </c>
      <c r="AN202" s="142" t="str">
        <f>IF('USER FORM3'!E210=0,"",'USER FORM3'!E210)</f>
        <v/>
      </c>
      <c r="AO202" s="142" t="str">
        <f>IF('USER FORM3'!F210=0,"",'USER FORM3'!F210)</f>
        <v/>
      </c>
      <c r="AP202" s="227" t="str">
        <f t="shared" si="37"/>
        <v/>
      </c>
      <c r="AQ202" s="227" t="str">
        <f t="array" ref="AQ202">IF(OR(IFERROR(VLOOKUP(AA202,$B$8:$H$227,7,FALSE), "KEEP")="REMOVE",AD202&lt;&gt;"GR (Graded)"), "REMOVE", "KEEP")</f>
        <v>REMOVE</v>
      </c>
      <c r="AR202" s="228" t="str">
        <f t="array" ref="AR202">LOOKUP("zzzzz",CHOOSE({1,2},"",INDEX(AA:AA,SMALL(IF($AA$6:$AA$249&lt;&gt;"",ROW($AA$6:$AA$249)),ROWS($AR$6:AR202)))))</f>
        <v/>
      </c>
      <c r="AS202" s="227" t="str">
        <f t="array" aca="1" ref="AS202" ca="1">IF(SUM('USER FORM5'!$AS$2)&gt;=ROWS($AS$7:AS202), INDEX(COURSE_CODE, MATCH(SMALL(COUNTIF(COURSE_CODE, "&lt;"&amp;COURSE_CODE), ROW(AS202)), COUNTIF(COURSE_CODE, "&lt;"&amp;COURSE_CODE),0)),"")</f>
        <v/>
      </c>
      <c r="AT202" s="227" t="str">
        <f t="array" aca="1" ref="AT202" ca="1">LOOKUP("zzzzz",CHOOSE({1,2},"",INDEX(AS:AS,SMALL(IF($AS$6:$AS$249&lt;&gt;"",ROW($AS$6:$AS$249)),ROWS($AT$6:AT202)))))</f>
        <v/>
      </c>
      <c r="AU202" s="58" t="str">
        <f t="array" aca="1" ref="AU202" ca="1">IFERROR(INDEX($AT$7:$AT$249, MATCH(0, COUNTIF($AU$6:AU201, $AT$7:$AT$249),0)),"")</f>
        <v/>
      </c>
      <c r="AV202" s="227" t="str">
        <f t="array" aca="1" ref="AV202" ca="1">IF(AU202="","",IF(COUNTIF($AA$7:$AA$225,AU202)&gt;1, "REPEATED", ""))</f>
        <v/>
      </c>
      <c r="AW202" s="227" t="str">
        <f t="array" aca="1" ref="AW202" ca="1">IF(AU202="","",IF(IFERROR(SUMPRODUCT(($AA$7:$AA$225=AU202)*($AM$7:$AM$225=$AT$2)),0)&gt;0, "BASIS OF ADMISSIONS", ""))</f>
        <v/>
      </c>
      <c r="AX202" s="227" t="str">
        <f t="array" aca="1" ref="AX202" ca="1">IF(AU202="","", IF(IFERROR(SUMPRODUCT(($AA$226:$AO$249=AU202)*($AM$226:$AM$249=$AX$6)),0)&gt;0,"PRE-REQUISITE",""))</f>
        <v/>
      </c>
      <c r="AY202" s="227" t="str">
        <f t="array" aca="1" ref="AY202" ca="1">IF(AU202="","", IF(IFERROR(SUMPRODUCT(($AA$226:$AO$249=AU202)*($AM$226:$AM$249=$AY$6)),0)&gt;0,"RECOMMENDED",""))</f>
        <v/>
      </c>
      <c r="AZ202" s="142" t="str">
        <f t="shared" ca="1" si="38"/>
        <v/>
      </c>
      <c r="BD202" s="19">
        <v>1</v>
      </c>
      <c r="BE202" s="574"/>
      <c r="BF202" s="574"/>
      <c r="BG202" s="574"/>
      <c r="BH202" s="574"/>
      <c r="BI202" s="574"/>
      <c r="BJ202" s="574"/>
      <c r="BK202" s="574"/>
      <c r="BL202" s="574"/>
      <c r="BM202" s="574"/>
      <c r="BN202" s="574"/>
      <c r="BO202" s="574"/>
      <c r="BP202" s="574"/>
      <c r="BQ202" s="574"/>
      <c r="BR202" s="574"/>
      <c r="BS202" s="574"/>
      <c r="BT202" s="574"/>
      <c r="BU202" s="574"/>
      <c r="BV202" s="574"/>
    </row>
    <row r="203" spans="1:74" ht="56.25" customHeight="1">
      <c r="A203" s="574"/>
      <c r="B203" s="284"/>
      <c r="C203" s="739" t="str">
        <f t="shared" si="39"/>
        <v/>
      </c>
      <c r="D203" s="739" t="str">
        <f t="shared" si="40"/>
        <v/>
      </c>
      <c r="E203" s="739" t="str">
        <f t="shared" si="41"/>
        <v/>
      </c>
      <c r="F203" s="739" t="str">
        <f t="shared" si="42"/>
        <v/>
      </c>
      <c r="G203" s="740" t="str">
        <f t="shared" ca="1" si="43"/>
        <v/>
      </c>
      <c r="H203" s="281"/>
      <c r="I203" s="282"/>
      <c r="J203" s="727"/>
      <c r="K203" s="725"/>
      <c r="L203" s="725"/>
      <c r="M203" s="725"/>
      <c r="N203" s="725"/>
      <c r="O203" s="725"/>
      <c r="P203" s="725"/>
      <c r="Q203" s="725"/>
      <c r="R203" s="725"/>
      <c r="S203" s="725"/>
      <c r="T203" s="725"/>
      <c r="U203" s="725"/>
      <c r="V203" s="725"/>
      <c r="W203" s="725"/>
      <c r="X203" s="725"/>
      <c r="Y203" s="721"/>
      <c r="AA203" s="142" t="str">
        <f>IF('USER FORM3'!G211=0,"",IF(ISNUMBER('USER FORM3'!G211), "'"&amp;'USER FORM3'!G211, 'USER FORM3'!G211))</f>
        <v/>
      </c>
      <c r="AB203" s="142" t="str">
        <f>IF('USER FORM3'!H211=0,"",'USER FORM3'!H211)</f>
        <v/>
      </c>
      <c r="AC203" s="142" t="str">
        <f>IF('USER FORM3'!I211=0,"",'USER FORM3'!I211)</f>
        <v/>
      </c>
      <c r="AD203" s="142" t="str">
        <f>IF('USER FORM3'!AK211=0,"",'USER FORM3'!AK211)</f>
        <v/>
      </c>
      <c r="AE203" s="142" t="str">
        <f>IF('USER FORM3'!K211=0,"",'USER FORM3'!K211)</f>
        <v/>
      </c>
      <c r="AF203" s="142" t="str">
        <f>IF('USER FORM3'!L211=0,"",'USER FORM3'!L211)</f>
        <v/>
      </c>
      <c r="AG203" s="142" t="str">
        <f>IF('USER FORM3'!M211=0,"",'USER FORM3'!M211)</f>
        <v/>
      </c>
      <c r="AH203" s="142" t="str">
        <f>IF('USER FORM3'!N211=0,"",'USER FORM3'!N211)</f>
        <v/>
      </c>
      <c r="AI203" s="142" t="str">
        <f>IF('USER FORM3'!O211=0,"",'USER FORM3'!O211)</f>
        <v/>
      </c>
      <c r="AJ203" s="142" t="str">
        <f>IF('USER FORM3'!P211=0,"",'USER FORM3'!P211)</f>
        <v/>
      </c>
      <c r="AK203" s="142" t="str">
        <f>IF('USER FORM3'!Q211=0,"",'USER FORM3'!Q211)</f>
        <v/>
      </c>
      <c r="AL203" s="142" t="str">
        <f>IF('USER FORM3'!C211=0,"",'USER FORM3'!C211)</f>
        <v/>
      </c>
      <c r="AM203" s="142" t="str">
        <f>IF('USER FORM3'!D211=0,"",'USER FORM3'!D211)</f>
        <v/>
      </c>
      <c r="AN203" s="142" t="str">
        <f>IF('USER FORM3'!E211=0,"",'USER FORM3'!E211)</f>
        <v/>
      </c>
      <c r="AO203" s="142" t="str">
        <f>IF('USER FORM3'!F211=0,"",'USER FORM3'!F211)</f>
        <v/>
      </c>
      <c r="AP203" s="227" t="str">
        <f t="shared" si="37"/>
        <v/>
      </c>
      <c r="AQ203" s="227" t="str">
        <f t="array" ref="AQ203">IF(OR(IFERROR(VLOOKUP(AA203,$B$8:$H$227,7,FALSE), "KEEP")="REMOVE",AD203&lt;&gt;"GR (Graded)"), "REMOVE", "KEEP")</f>
        <v>REMOVE</v>
      </c>
      <c r="AR203" s="228" t="str">
        <f t="array" ref="AR203">LOOKUP("zzzzz",CHOOSE({1,2},"",INDEX(AA:AA,SMALL(IF($AA$6:$AA$249&lt;&gt;"",ROW($AA$6:$AA$249)),ROWS($AR$6:AR203)))))</f>
        <v/>
      </c>
      <c r="AS203" s="227" t="str">
        <f t="array" aca="1" ref="AS203" ca="1">IF(SUM('USER FORM5'!$AS$2)&gt;=ROWS($AS$7:AS203), INDEX(COURSE_CODE, MATCH(SMALL(COUNTIF(COURSE_CODE, "&lt;"&amp;COURSE_CODE), ROW(AS203)), COUNTIF(COURSE_CODE, "&lt;"&amp;COURSE_CODE),0)),"")</f>
        <v/>
      </c>
      <c r="AT203" s="227" t="str">
        <f t="array" aca="1" ref="AT203" ca="1">LOOKUP("zzzzz",CHOOSE({1,2},"",INDEX(AS:AS,SMALL(IF($AS$6:$AS$249&lt;&gt;"",ROW($AS$6:$AS$249)),ROWS($AT$6:AT203)))))</f>
        <v/>
      </c>
      <c r="AU203" s="58" t="str">
        <f t="array" aca="1" ref="AU203" ca="1">IFERROR(INDEX($AT$7:$AT$249, MATCH(0, COUNTIF($AU$6:AU202, $AT$7:$AT$249),0)),"")</f>
        <v/>
      </c>
      <c r="AV203" s="227" t="str">
        <f t="array" aca="1" ref="AV203" ca="1">IF(AU203="","",IF(COUNTIF($AA$7:$AA$225,AU203)&gt;1, "REPEATED", ""))</f>
        <v/>
      </c>
      <c r="AW203" s="227" t="str">
        <f t="array" aca="1" ref="AW203" ca="1">IF(AU203="","",IF(IFERROR(SUMPRODUCT(($AA$7:$AA$225=AU203)*($AM$7:$AM$225=$AT$2)),0)&gt;0, "BASIS OF ADMISSIONS", ""))</f>
        <v/>
      </c>
      <c r="AX203" s="227" t="str">
        <f t="array" aca="1" ref="AX203" ca="1">IF(AU203="","", IF(IFERROR(SUMPRODUCT(($AA$226:$AO$249=AU203)*($AM$226:$AM$249=$AX$6)),0)&gt;0,"PRE-REQUISITE",""))</f>
        <v/>
      </c>
      <c r="AY203" s="227" t="str">
        <f t="array" aca="1" ref="AY203" ca="1">IF(AU203="","", IF(IFERROR(SUMPRODUCT(($AA$226:$AO$249=AU203)*($AM$226:$AM$249=$AY$6)),0)&gt;0,"RECOMMENDED",""))</f>
        <v/>
      </c>
      <c r="AZ203" s="142" t="str">
        <f t="shared" ca="1" si="38"/>
        <v/>
      </c>
      <c r="BD203" s="19">
        <v>1</v>
      </c>
      <c r="BE203" s="574"/>
      <c r="BF203" s="574"/>
      <c r="BG203" s="574"/>
      <c r="BH203" s="574"/>
      <c r="BI203" s="574"/>
      <c r="BJ203" s="574"/>
      <c r="BK203" s="574"/>
      <c r="BL203" s="574"/>
      <c r="BM203" s="574"/>
      <c r="BN203" s="574"/>
      <c r="BO203" s="574"/>
      <c r="BP203" s="574"/>
      <c r="BQ203" s="574"/>
      <c r="BR203" s="574"/>
      <c r="BS203" s="574"/>
      <c r="BT203" s="574"/>
      <c r="BU203" s="574"/>
      <c r="BV203" s="574"/>
    </row>
    <row r="204" spans="1:74" ht="56.25" customHeight="1">
      <c r="A204" s="574"/>
      <c r="B204" s="284"/>
      <c r="C204" s="739" t="str">
        <f t="shared" si="39"/>
        <v/>
      </c>
      <c r="D204" s="739" t="str">
        <f t="shared" si="40"/>
        <v/>
      </c>
      <c r="E204" s="739" t="str">
        <f t="shared" si="41"/>
        <v/>
      </c>
      <c r="F204" s="739" t="str">
        <f t="shared" si="42"/>
        <v/>
      </c>
      <c r="G204" s="740" t="str">
        <f t="shared" ca="1" si="43"/>
        <v/>
      </c>
      <c r="H204" s="281"/>
      <c r="I204" s="282"/>
      <c r="J204" s="727"/>
      <c r="K204" s="725"/>
      <c r="L204" s="725"/>
      <c r="M204" s="725"/>
      <c r="N204" s="725"/>
      <c r="O204" s="725"/>
      <c r="P204" s="725"/>
      <c r="Q204" s="725"/>
      <c r="R204" s="725"/>
      <c r="S204" s="725"/>
      <c r="T204" s="725"/>
      <c r="U204" s="725"/>
      <c r="V204" s="725"/>
      <c r="W204" s="725"/>
      <c r="X204" s="725"/>
      <c r="Y204" s="721"/>
      <c r="AA204" s="142" t="str">
        <f>IF('USER FORM3'!G212=0,"",IF(ISNUMBER('USER FORM3'!G212), "'"&amp;'USER FORM3'!G212, 'USER FORM3'!G212))</f>
        <v/>
      </c>
      <c r="AB204" s="142" t="str">
        <f>IF('USER FORM3'!H212=0,"",'USER FORM3'!H212)</f>
        <v/>
      </c>
      <c r="AC204" s="142" t="str">
        <f>IF('USER FORM3'!I212=0,"",'USER FORM3'!I212)</f>
        <v/>
      </c>
      <c r="AD204" s="142" t="str">
        <f>IF('USER FORM3'!AK212=0,"",'USER FORM3'!AK212)</f>
        <v/>
      </c>
      <c r="AE204" s="142" t="str">
        <f>IF('USER FORM3'!K212=0,"",'USER FORM3'!K212)</f>
        <v/>
      </c>
      <c r="AF204" s="142" t="str">
        <f>IF('USER FORM3'!L212=0,"",'USER FORM3'!L212)</f>
        <v/>
      </c>
      <c r="AG204" s="142" t="str">
        <f>IF('USER FORM3'!M212=0,"",'USER FORM3'!M212)</f>
        <v/>
      </c>
      <c r="AH204" s="142" t="str">
        <f>IF('USER FORM3'!N212=0,"",'USER FORM3'!N212)</f>
        <v/>
      </c>
      <c r="AI204" s="142" t="str">
        <f>IF('USER FORM3'!O212=0,"",'USER FORM3'!O212)</f>
        <v/>
      </c>
      <c r="AJ204" s="142" t="str">
        <f>IF('USER FORM3'!P212=0,"",'USER FORM3'!P212)</f>
        <v/>
      </c>
      <c r="AK204" s="142" t="str">
        <f>IF('USER FORM3'!Q212=0,"",'USER FORM3'!Q212)</f>
        <v/>
      </c>
      <c r="AL204" s="142" t="str">
        <f>IF('USER FORM3'!C212=0,"",'USER FORM3'!C212)</f>
        <v/>
      </c>
      <c r="AM204" s="142" t="str">
        <f>IF('USER FORM3'!D212=0,"",'USER FORM3'!D212)</f>
        <v/>
      </c>
      <c r="AN204" s="142" t="str">
        <f>IF('USER FORM3'!E212=0,"",'USER FORM3'!E212)</f>
        <v/>
      </c>
      <c r="AO204" s="142" t="str">
        <f>IF('USER FORM3'!F212=0,"",'USER FORM3'!F212)</f>
        <v/>
      </c>
      <c r="AP204" s="227" t="str">
        <f t="shared" si="37"/>
        <v/>
      </c>
      <c r="AQ204" s="227" t="str">
        <f t="array" ref="AQ204">IF(OR(IFERROR(VLOOKUP(AA204,$B$8:$H$227,7,FALSE), "KEEP")="REMOVE",AD204&lt;&gt;"GR (Graded)"), "REMOVE", "KEEP")</f>
        <v>REMOVE</v>
      </c>
      <c r="AR204" s="228" t="str">
        <f t="array" ref="AR204">LOOKUP("zzzzz",CHOOSE({1,2},"",INDEX(AA:AA,SMALL(IF($AA$6:$AA$249&lt;&gt;"",ROW($AA$6:$AA$249)),ROWS($AR$6:AR204)))))</f>
        <v/>
      </c>
      <c r="AS204" s="227" t="str">
        <f t="array" aca="1" ref="AS204" ca="1">IF(SUM('USER FORM5'!$AS$2)&gt;=ROWS($AS$7:AS204), INDEX(COURSE_CODE, MATCH(SMALL(COUNTIF(COURSE_CODE, "&lt;"&amp;COURSE_CODE), ROW(AS204)), COUNTIF(COURSE_CODE, "&lt;"&amp;COURSE_CODE),0)),"")</f>
        <v/>
      </c>
      <c r="AT204" s="227" t="str">
        <f t="array" aca="1" ref="AT204" ca="1">LOOKUP("zzzzz",CHOOSE({1,2},"",INDEX(AS:AS,SMALL(IF($AS$6:$AS$249&lt;&gt;"",ROW($AS$6:$AS$249)),ROWS($AT$6:AT204)))))</f>
        <v/>
      </c>
      <c r="AU204" s="58" t="str">
        <f t="array" aca="1" ref="AU204" ca="1">IFERROR(INDEX($AT$7:$AT$249, MATCH(0, COUNTIF($AU$6:AU203, $AT$7:$AT$249),0)),"")</f>
        <v/>
      </c>
      <c r="AV204" s="227" t="str">
        <f t="array" aca="1" ref="AV204" ca="1">IF(AU204="","",IF(COUNTIF($AA$7:$AA$225,AU204)&gt;1, "REPEATED", ""))</f>
        <v/>
      </c>
      <c r="AW204" s="227" t="str">
        <f t="array" aca="1" ref="AW204" ca="1">IF(AU204="","",IF(IFERROR(SUMPRODUCT(($AA$7:$AA$225=AU204)*($AM$7:$AM$225=$AT$2)),0)&gt;0, "BASIS OF ADMISSIONS", ""))</f>
        <v/>
      </c>
      <c r="AX204" s="227" t="str">
        <f t="array" aca="1" ref="AX204" ca="1">IF(AU204="","", IF(IFERROR(SUMPRODUCT(($AA$226:$AO$249=AU204)*($AM$226:$AM$249=$AX$6)),0)&gt;0,"PRE-REQUISITE",""))</f>
        <v/>
      </c>
      <c r="AY204" s="227" t="str">
        <f t="array" aca="1" ref="AY204" ca="1">IF(AU204="","", IF(IFERROR(SUMPRODUCT(($AA$226:$AO$249=AU204)*($AM$226:$AM$249=$AY$6)),0)&gt;0,"RECOMMENDED",""))</f>
        <v/>
      </c>
      <c r="AZ204" s="142" t="str">
        <f t="shared" ca="1" si="38"/>
        <v/>
      </c>
      <c r="BD204" s="19">
        <v>1</v>
      </c>
      <c r="BE204" s="574"/>
      <c r="BF204" s="574"/>
      <c r="BG204" s="574"/>
      <c r="BH204" s="574"/>
      <c r="BI204" s="574"/>
      <c r="BJ204" s="574"/>
      <c r="BK204" s="574"/>
      <c r="BL204" s="574"/>
      <c r="BM204" s="574"/>
      <c r="BN204" s="574"/>
      <c r="BO204" s="574"/>
      <c r="BP204" s="574"/>
      <c r="BQ204" s="574"/>
      <c r="BR204" s="574"/>
      <c r="BS204" s="574"/>
      <c r="BT204" s="574"/>
      <c r="BU204" s="574"/>
      <c r="BV204" s="574"/>
    </row>
    <row r="205" spans="1:74" ht="56.25" customHeight="1">
      <c r="A205" s="574"/>
      <c r="B205" s="284"/>
      <c r="C205" s="739" t="str">
        <f t="shared" si="39"/>
        <v/>
      </c>
      <c r="D205" s="739" t="str">
        <f t="shared" si="40"/>
        <v/>
      </c>
      <c r="E205" s="739" t="str">
        <f t="shared" si="41"/>
        <v/>
      </c>
      <c r="F205" s="739" t="str">
        <f t="shared" si="42"/>
        <v/>
      </c>
      <c r="G205" s="740" t="str">
        <f t="shared" ca="1" si="43"/>
        <v/>
      </c>
      <c r="H205" s="281"/>
      <c r="I205" s="282"/>
      <c r="J205" s="727"/>
      <c r="K205" s="725"/>
      <c r="L205" s="725"/>
      <c r="M205" s="725"/>
      <c r="N205" s="725"/>
      <c r="O205" s="725"/>
      <c r="P205" s="725"/>
      <c r="Q205" s="725"/>
      <c r="R205" s="725"/>
      <c r="S205" s="725"/>
      <c r="T205" s="725"/>
      <c r="U205" s="725"/>
      <c r="V205" s="725"/>
      <c r="W205" s="725"/>
      <c r="X205" s="725"/>
      <c r="Y205" s="721"/>
      <c r="AA205" s="142" t="str">
        <f>IF('USER FORM3'!G213=0,"",IF(ISNUMBER('USER FORM3'!G213), "'"&amp;'USER FORM3'!G213, 'USER FORM3'!G213))</f>
        <v/>
      </c>
      <c r="AB205" s="142" t="str">
        <f>IF('USER FORM3'!H213=0,"",'USER FORM3'!H213)</f>
        <v/>
      </c>
      <c r="AC205" s="142" t="str">
        <f>IF('USER FORM3'!I213=0,"",'USER FORM3'!I213)</f>
        <v/>
      </c>
      <c r="AD205" s="142" t="str">
        <f>IF('USER FORM3'!AK213=0,"",'USER FORM3'!AK213)</f>
        <v/>
      </c>
      <c r="AE205" s="142" t="str">
        <f>IF('USER FORM3'!K213=0,"",'USER FORM3'!K213)</f>
        <v/>
      </c>
      <c r="AF205" s="142" t="str">
        <f>IF('USER FORM3'!L213=0,"",'USER FORM3'!L213)</f>
        <v/>
      </c>
      <c r="AG205" s="142" t="str">
        <f>IF('USER FORM3'!M213=0,"",'USER FORM3'!M213)</f>
        <v/>
      </c>
      <c r="AH205" s="142" t="str">
        <f>IF('USER FORM3'!N213=0,"",'USER FORM3'!N213)</f>
        <v/>
      </c>
      <c r="AI205" s="142" t="str">
        <f>IF('USER FORM3'!O213=0,"",'USER FORM3'!O213)</f>
        <v/>
      </c>
      <c r="AJ205" s="142" t="str">
        <f>IF('USER FORM3'!P213=0,"",'USER FORM3'!P213)</f>
        <v/>
      </c>
      <c r="AK205" s="142" t="str">
        <f>IF('USER FORM3'!Q213=0,"",'USER FORM3'!Q213)</f>
        <v/>
      </c>
      <c r="AL205" s="142" t="str">
        <f>IF('USER FORM3'!C213=0,"",'USER FORM3'!C213)</f>
        <v/>
      </c>
      <c r="AM205" s="142" t="str">
        <f>IF('USER FORM3'!D213=0,"",'USER FORM3'!D213)</f>
        <v/>
      </c>
      <c r="AN205" s="142" t="str">
        <f>IF('USER FORM3'!E213=0,"",'USER FORM3'!E213)</f>
        <v/>
      </c>
      <c r="AO205" s="142" t="str">
        <f>IF('USER FORM3'!F213=0,"",'USER FORM3'!F213)</f>
        <v/>
      </c>
      <c r="AP205" s="227" t="str">
        <f t="shared" si="37"/>
        <v/>
      </c>
      <c r="AQ205" s="227" t="str">
        <f t="array" ref="AQ205">IF(OR(IFERROR(VLOOKUP(AA205,$B$8:$H$227,7,FALSE), "KEEP")="REMOVE",AD205&lt;&gt;"GR (Graded)"), "REMOVE", "KEEP")</f>
        <v>REMOVE</v>
      </c>
      <c r="AR205" s="228" t="str">
        <f t="array" ref="AR205">LOOKUP("zzzzz",CHOOSE({1,2},"",INDEX(AA:AA,SMALL(IF($AA$6:$AA$249&lt;&gt;"",ROW($AA$6:$AA$249)),ROWS($AR$6:AR205)))))</f>
        <v/>
      </c>
      <c r="AS205" s="227" t="str">
        <f t="array" aca="1" ref="AS205" ca="1">IF(SUM('USER FORM5'!$AS$2)&gt;=ROWS($AS$7:AS205), INDEX(COURSE_CODE, MATCH(SMALL(COUNTIF(COURSE_CODE, "&lt;"&amp;COURSE_CODE), ROW(AS205)), COUNTIF(COURSE_CODE, "&lt;"&amp;COURSE_CODE),0)),"")</f>
        <v/>
      </c>
      <c r="AT205" s="227" t="str">
        <f t="array" aca="1" ref="AT205" ca="1">LOOKUP("zzzzz",CHOOSE({1,2},"",INDEX(AS:AS,SMALL(IF($AS$6:$AS$249&lt;&gt;"",ROW($AS$6:$AS$249)),ROWS($AT$6:AT205)))))</f>
        <v/>
      </c>
      <c r="AU205" s="58" t="str">
        <f t="array" aca="1" ref="AU205" ca="1">IFERROR(INDEX($AT$7:$AT$249, MATCH(0, COUNTIF($AU$6:AU204, $AT$7:$AT$249),0)),"")</f>
        <v/>
      </c>
      <c r="AV205" s="227" t="str">
        <f t="array" aca="1" ref="AV205" ca="1">IF(AU205="","",IF(COUNTIF($AA$7:$AA$225,AU205)&gt;1, "REPEATED", ""))</f>
        <v/>
      </c>
      <c r="AW205" s="227" t="str">
        <f t="array" aca="1" ref="AW205" ca="1">IF(AU205="","",IF(IFERROR(SUMPRODUCT(($AA$7:$AA$225=AU205)*($AM$7:$AM$225=$AT$2)),0)&gt;0, "BASIS OF ADMISSIONS", ""))</f>
        <v/>
      </c>
      <c r="AX205" s="227" t="str">
        <f t="array" aca="1" ref="AX205" ca="1">IF(AU205="","", IF(IFERROR(SUMPRODUCT(($AA$226:$AO$249=AU205)*($AM$226:$AM$249=$AX$6)),0)&gt;0,"PRE-REQUISITE",""))</f>
        <v/>
      </c>
      <c r="AY205" s="227" t="str">
        <f t="array" aca="1" ref="AY205" ca="1">IF(AU205="","", IF(IFERROR(SUMPRODUCT(($AA$226:$AO$249=AU205)*($AM$226:$AM$249=$AY$6)),0)&gt;0,"RECOMMENDED",""))</f>
        <v/>
      </c>
      <c r="AZ205" s="142" t="str">
        <f t="shared" ca="1" si="38"/>
        <v/>
      </c>
      <c r="BD205" s="19">
        <v>1</v>
      </c>
      <c r="BE205" s="574"/>
      <c r="BF205" s="574"/>
      <c r="BG205" s="574"/>
      <c r="BH205" s="574"/>
      <c r="BI205" s="574"/>
      <c r="BJ205" s="574"/>
      <c r="BK205" s="574"/>
      <c r="BL205" s="574"/>
      <c r="BM205" s="574"/>
      <c r="BN205" s="574"/>
      <c r="BO205" s="574"/>
      <c r="BP205" s="574"/>
      <c r="BQ205" s="574"/>
      <c r="BR205" s="574"/>
      <c r="BS205" s="574"/>
      <c r="BT205" s="574"/>
      <c r="BU205" s="574"/>
      <c r="BV205" s="574"/>
    </row>
    <row r="206" spans="1:74" ht="56.25" customHeight="1">
      <c r="A206" s="574"/>
      <c r="B206" s="284"/>
      <c r="C206" s="739" t="str">
        <f t="shared" si="39"/>
        <v/>
      </c>
      <c r="D206" s="739" t="str">
        <f t="shared" si="40"/>
        <v/>
      </c>
      <c r="E206" s="739" t="str">
        <f t="shared" si="41"/>
        <v/>
      </c>
      <c r="F206" s="739" t="str">
        <f t="shared" si="42"/>
        <v/>
      </c>
      <c r="G206" s="740" t="str">
        <f t="shared" ca="1" si="43"/>
        <v/>
      </c>
      <c r="H206" s="281"/>
      <c r="I206" s="282"/>
      <c r="J206" s="727"/>
      <c r="K206" s="725"/>
      <c r="L206" s="725"/>
      <c r="M206" s="725"/>
      <c r="N206" s="725"/>
      <c r="O206" s="725"/>
      <c r="P206" s="725"/>
      <c r="Q206" s="725"/>
      <c r="R206" s="725"/>
      <c r="S206" s="725"/>
      <c r="T206" s="725"/>
      <c r="U206" s="725"/>
      <c r="V206" s="725"/>
      <c r="W206" s="725"/>
      <c r="X206" s="725"/>
      <c r="Y206" s="721"/>
      <c r="AA206" s="142" t="str">
        <f>IF('USER FORM3'!G214=0,"",IF(ISNUMBER('USER FORM3'!G214), "'"&amp;'USER FORM3'!G214, 'USER FORM3'!G214))</f>
        <v/>
      </c>
      <c r="AB206" s="142" t="str">
        <f>IF('USER FORM3'!H214=0,"",'USER FORM3'!H214)</f>
        <v/>
      </c>
      <c r="AC206" s="142" t="str">
        <f>IF('USER FORM3'!I214=0,"",'USER FORM3'!I214)</f>
        <v/>
      </c>
      <c r="AD206" s="142" t="str">
        <f>IF('USER FORM3'!AK214=0,"",'USER FORM3'!AK214)</f>
        <v/>
      </c>
      <c r="AE206" s="142" t="str">
        <f>IF('USER FORM3'!K214=0,"",'USER FORM3'!K214)</f>
        <v/>
      </c>
      <c r="AF206" s="142" t="str">
        <f>IF('USER FORM3'!L214=0,"",'USER FORM3'!L214)</f>
        <v/>
      </c>
      <c r="AG206" s="142" t="str">
        <f>IF('USER FORM3'!M214=0,"",'USER FORM3'!M214)</f>
        <v/>
      </c>
      <c r="AH206" s="142" t="str">
        <f>IF('USER FORM3'!N214=0,"",'USER FORM3'!N214)</f>
        <v/>
      </c>
      <c r="AI206" s="142" t="str">
        <f>IF('USER FORM3'!O214=0,"",'USER FORM3'!O214)</f>
        <v/>
      </c>
      <c r="AJ206" s="142" t="str">
        <f>IF('USER FORM3'!P214=0,"",'USER FORM3'!P214)</f>
        <v/>
      </c>
      <c r="AK206" s="142" t="str">
        <f>IF('USER FORM3'!Q214=0,"",'USER FORM3'!Q214)</f>
        <v/>
      </c>
      <c r="AL206" s="142" t="str">
        <f>IF('USER FORM3'!C214=0,"",'USER FORM3'!C214)</f>
        <v/>
      </c>
      <c r="AM206" s="142" t="str">
        <f>IF('USER FORM3'!D214=0,"",'USER FORM3'!D214)</f>
        <v/>
      </c>
      <c r="AN206" s="142" t="str">
        <f>IF('USER FORM3'!E214=0,"",'USER FORM3'!E214)</f>
        <v/>
      </c>
      <c r="AO206" s="142" t="str">
        <f>IF('USER FORM3'!F214=0,"",'USER FORM3'!F214)</f>
        <v/>
      </c>
      <c r="AP206" s="227" t="str">
        <f t="shared" si="37"/>
        <v/>
      </c>
      <c r="AQ206" s="227" t="str">
        <f t="array" ref="AQ206">IF(OR(IFERROR(VLOOKUP(AA206,$B$8:$H$227,7,FALSE), "KEEP")="REMOVE",AD206&lt;&gt;"GR (Graded)"), "REMOVE", "KEEP")</f>
        <v>REMOVE</v>
      </c>
      <c r="AR206" s="228" t="str">
        <f t="array" ref="AR206">LOOKUP("zzzzz",CHOOSE({1,2},"",INDEX(AA:AA,SMALL(IF($AA$6:$AA$249&lt;&gt;"",ROW($AA$6:$AA$249)),ROWS($AR$6:AR206)))))</f>
        <v/>
      </c>
      <c r="AS206" s="227" t="str">
        <f t="array" aca="1" ref="AS206" ca="1">IF(SUM('USER FORM5'!$AS$2)&gt;=ROWS($AS$7:AS206), INDEX(COURSE_CODE, MATCH(SMALL(COUNTIF(COURSE_CODE, "&lt;"&amp;COURSE_CODE), ROW(AS206)), COUNTIF(COURSE_CODE, "&lt;"&amp;COURSE_CODE),0)),"")</f>
        <v/>
      </c>
      <c r="AT206" s="227" t="str">
        <f t="array" aca="1" ref="AT206" ca="1">LOOKUP("zzzzz",CHOOSE({1,2},"",INDEX(AS:AS,SMALL(IF($AS$6:$AS$249&lt;&gt;"",ROW($AS$6:$AS$249)),ROWS($AT$6:AT206)))))</f>
        <v/>
      </c>
      <c r="AU206" s="58" t="str">
        <f t="array" aca="1" ref="AU206" ca="1">IFERROR(INDEX($AT$7:$AT$249, MATCH(0, COUNTIF($AU$6:AU205, $AT$7:$AT$249),0)),"")</f>
        <v/>
      </c>
      <c r="AV206" s="227" t="str">
        <f t="array" aca="1" ref="AV206" ca="1">IF(AU206="","",IF(COUNTIF($AA$7:$AA$225,AU206)&gt;1, "REPEATED", ""))</f>
        <v/>
      </c>
      <c r="AW206" s="227" t="str">
        <f t="array" aca="1" ref="AW206" ca="1">IF(AU206="","",IF(IFERROR(SUMPRODUCT(($AA$7:$AA$225=AU206)*($AM$7:$AM$225=$AT$2)),0)&gt;0, "BASIS OF ADMISSIONS", ""))</f>
        <v/>
      </c>
      <c r="AX206" s="227" t="str">
        <f t="array" aca="1" ref="AX206" ca="1">IF(AU206="","", IF(IFERROR(SUMPRODUCT(($AA$226:$AO$249=AU206)*($AM$226:$AM$249=$AX$6)),0)&gt;0,"PRE-REQUISITE",""))</f>
        <v/>
      </c>
      <c r="AY206" s="227" t="str">
        <f t="array" aca="1" ref="AY206" ca="1">IF(AU206="","", IF(IFERROR(SUMPRODUCT(($AA$226:$AO$249=AU206)*($AM$226:$AM$249=$AY$6)),0)&gt;0,"RECOMMENDED",""))</f>
        <v/>
      </c>
      <c r="AZ206" s="142" t="str">
        <f t="shared" ca="1" si="38"/>
        <v/>
      </c>
      <c r="BD206" s="19">
        <v>1</v>
      </c>
      <c r="BE206" s="574"/>
      <c r="BF206" s="574"/>
      <c r="BG206" s="574"/>
      <c r="BH206" s="574"/>
      <c r="BI206" s="574"/>
      <c r="BJ206" s="574"/>
      <c r="BK206" s="574"/>
      <c r="BL206" s="574"/>
      <c r="BM206" s="574"/>
      <c r="BN206" s="574"/>
      <c r="BO206" s="574"/>
      <c r="BP206" s="574"/>
      <c r="BQ206" s="574"/>
      <c r="BR206" s="574"/>
      <c r="BS206" s="574"/>
      <c r="BT206" s="574"/>
      <c r="BU206" s="574"/>
      <c r="BV206" s="574"/>
    </row>
    <row r="207" spans="1:74" ht="56.25" customHeight="1">
      <c r="A207" s="574"/>
      <c r="B207" s="284"/>
      <c r="C207" s="739" t="str">
        <f t="shared" si="39"/>
        <v/>
      </c>
      <c r="D207" s="739" t="str">
        <f t="shared" si="40"/>
        <v/>
      </c>
      <c r="E207" s="739" t="str">
        <f t="shared" si="41"/>
        <v/>
      </c>
      <c r="F207" s="739" t="str">
        <f t="shared" si="42"/>
        <v/>
      </c>
      <c r="G207" s="740" t="str">
        <f t="shared" ca="1" si="43"/>
        <v/>
      </c>
      <c r="H207" s="281"/>
      <c r="I207" s="282"/>
      <c r="J207" s="727"/>
      <c r="K207" s="725"/>
      <c r="L207" s="725"/>
      <c r="M207" s="725"/>
      <c r="N207" s="725"/>
      <c r="O207" s="725"/>
      <c r="P207" s="725"/>
      <c r="Q207" s="725"/>
      <c r="R207" s="725"/>
      <c r="S207" s="725"/>
      <c r="T207" s="725"/>
      <c r="U207" s="725"/>
      <c r="V207" s="725"/>
      <c r="W207" s="725"/>
      <c r="X207" s="725"/>
      <c r="Y207" s="721"/>
      <c r="AA207" s="142" t="str">
        <f>IF('USER FORM3'!G215=0,"",IF(ISNUMBER('USER FORM3'!G215), "'"&amp;'USER FORM3'!G215, 'USER FORM3'!G215))</f>
        <v/>
      </c>
      <c r="AB207" s="142" t="str">
        <f>IF('USER FORM3'!H215=0,"",'USER FORM3'!H215)</f>
        <v/>
      </c>
      <c r="AC207" s="142" t="str">
        <f>IF('USER FORM3'!I215=0,"",'USER FORM3'!I215)</f>
        <v/>
      </c>
      <c r="AD207" s="142" t="str">
        <f>IF('USER FORM3'!AK215=0,"",'USER FORM3'!AK215)</f>
        <v/>
      </c>
      <c r="AE207" s="142" t="str">
        <f>IF('USER FORM3'!K215=0,"",'USER FORM3'!K215)</f>
        <v/>
      </c>
      <c r="AF207" s="142" t="str">
        <f>IF('USER FORM3'!L215=0,"",'USER FORM3'!L215)</f>
        <v/>
      </c>
      <c r="AG207" s="142" t="str">
        <f>IF('USER FORM3'!M215=0,"",'USER FORM3'!M215)</f>
        <v/>
      </c>
      <c r="AH207" s="142" t="str">
        <f>IF('USER FORM3'!N215=0,"",'USER FORM3'!N215)</f>
        <v/>
      </c>
      <c r="AI207" s="142" t="str">
        <f>IF('USER FORM3'!O215=0,"",'USER FORM3'!O215)</f>
        <v/>
      </c>
      <c r="AJ207" s="142" t="str">
        <f>IF('USER FORM3'!P215=0,"",'USER FORM3'!P215)</f>
        <v/>
      </c>
      <c r="AK207" s="142" t="str">
        <f>IF('USER FORM3'!Q215=0,"",'USER FORM3'!Q215)</f>
        <v/>
      </c>
      <c r="AL207" s="142" t="str">
        <f>IF('USER FORM3'!C215=0,"",'USER FORM3'!C215)</f>
        <v/>
      </c>
      <c r="AM207" s="142" t="str">
        <f>IF('USER FORM3'!D215=0,"",'USER FORM3'!D215)</f>
        <v/>
      </c>
      <c r="AN207" s="142" t="str">
        <f>IF('USER FORM3'!E215=0,"",'USER FORM3'!E215)</f>
        <v/>
      </c>
      <c r="AO207" s="142" t="str">
        <f>IF('USER FORM3'!F215=0,"",'USER FORM3'!F215)</f>
        <v/>
      </c>
      <c r="AP207" s="227" t="str">
        <f t="shared" si="37"/>
        <v/>
      </c>
      <c r="AQ207" s="227" t="str">
        <f t="array" ref="AQ207">IF(OR(IFERROR(VLOOKUP(AA207,$B$8:$H$227,7,FALSE), "KEEP")="REMOVE",AD207&lt;&gt;"GR (Graded)"), "REMOVE", "KEEP")</f>
        <v>REMOVE</v>
      </c>
      <c r="AR207" s="228" t="str">
        <f t="array" ref="AR207">LOOKUP("zzzzz",CHOOSE({1,2},"",INDEX(AA:AA,SMALL(IF($AA$6:$AA$249&lt;&gt;"",ROW($AA$6:$AA$249)),ROWS($AR$6:AR207)))))</f>
        <v/>
      </c>
      <c r="AS207" s="227" t="str">
        <f t="array" aca="1" ref="AS207" ca="1">IF(SUM('USER FORM5'!$AS$2)&gt;=ROWS($AS$7:AS207), INDEX(COURSE_CODE, MATCH(SMALL(COUNTIF(COURSE_CODE, "&lt;"&amp;COURSE_CODE), ROW(AS207)), COUNTIF(COURSE_CODE, "&lt;"&amp;COURSE_CODE),0)),"")</f>
        <v/>
      </c>
      <c r="AT207" s="227" t="str">
        <f t="array" aca="1" ref="AT207" ca="1">LOOKUP("zzzzz",CHOOSE({1,2},"",INDEX(AS:AS,SMALL(IF($AS$6:$AS$249&lt;&gt;"",ROW($AS$6:$AS$249)),ROWS($AT$6:AT207)))))</f>
        <v/>
      </c>
      <c r="AU207" s="58" t="str">
        <f t="array" aca="1" ref="AU207" ca="1">IFERROR(INDEX($AT$7:$AT$249, MATCH(0, COUNTIF($AU$6:AU206, $AT$7:$AT$249),0)),"")</f>
        <v/>
      </c>
      <c r="AV207" s="227" t="str">
        <f t="array" aca="1" ref="AV207" ca="1">IF(AU207="","",IF(COUNTIF($AA$7:$AA$225,AU207)&gt;1, "REPEATED", ""))</f>
        <v/>
      </c>
      <c r="AW207" s="227" t="str">
        <f t="array" aca="1" ref="AW207" ca="1">IF(AU207="","",IF(IFERROR(SUMPRODUCT(($AA$7:$AA$225=AU207)*($AM$7:$AM$225=$AT$2)),0)&gt;0, "BASIS OF ADMISSIONS", ""))</f>
        <v/>
      </c>
      <c r="AX207" s="227" t="str">
        <f t="array" aca="1" ref="AX207" ca="1">IF(AU207="","", IF(IFERROR(SUMPRODUCT(($AA$226:$AO$249=AU207)*($AM$226:$AM$249=$AX$6)),0)&gt;0,"PRE-REQUISITE",""))</f>
        <v/>
      </c>
      <c r="AY207" s="227" t="str">
        <f t="array" aca="1" ref="AY207" ca="1">IF(AU207="","", IF(IFERROR(SUMPRODUCT(($AA$226:$AO$249=AU207)*($AM$226:$AM$249=$AY$6)),0)&gt;0,"RECOMMENDED",""))</f>
        <v/>
      </c>
      <c r="AZ207" s="142" t="str">
        <f t="shared" ca="1" si="38"/>
        <v/>
      </c>
      <c r="BD207" s="19">
        <v>1</v>
      </c>
      <c r="BE207" s="574"/>
      <c r="BF207" s="574"/>
      <c r="BG207" s="574"/>
      <c r="BH207" s="574"/>
      <c r="BI207" s="574"/>
      <c r="BJ207" s="574"/>
      <c r="BK207" s="574"/>
      <c r="BL207" s="574"/>
      <c r="BM207" s="574"/>
      <c r="BN207" s="574"/>
      <c r="BO207" s="574"/>
      <c r="BP207" s="574"/>
      <c r="BQ207" s="574"/>
      <c r="BR207" s="574"/>
      <c r="BS207" s="574"/>
      <c r="BT207" s="574"/>
      <c r="BU207" s="574"/>
      <c r="BV207" s="574"/>
    </row>
    <row r="208" spans="1:74" ht="56.25" customHeight="1">
      <c r="A208" s="574"/>
      <c r="B208" s="284"/>
      <c r="C208" s="739" t="str">
        <f t="shared" si="39"/>
        <v/>
      </c>
      <c r="D208" s="739" t="str">
        <f t="shared" si="40"/>
        <v/>
      </c>
      <c r="E208" s="739" t="str">
        <f t="shared" si="41"/>
        <v/>
      </c>
      <c r="F208" s="739" t="str">
        <f t="shared" si="42"/>
        <v/>
      </c>
      <c r="G208" s="740" t="str">
        <f t="shared" ca="1" si="43"/>
        <v/>
      </c>
      <c r="H208" s="281"/>
      <c r="I208" s="282"/>
      <c r="J208" s="727"/>
      <c r="K208" s="725"/>
      <c r="L208" s="725"/>
      <c r="M208" s="725"/>
      <c r="N208" s="725"/>
      <c r="O208" s="725"/>
      <c r="P208" s="725"/>
      <c r="Q208" s="725"/>
      <c r="R208" s="725"/>
      <c r="S208" s="725"/>
      <c r="T208" s="725"/>
      <c r="U208" s="725"/>
      <c r="V208" s="725"/>
      <c r="W208" s="725"/>
      <c r="X208" s="725"/>
      <c r="Y208" s="721"/>
      <c r="AA208" s="142" t="str">
        <f>IF('USER FORM3'!G216=0,"",IF(ISNUMBER('USER FORM3'!G216), "'"&amp;'USER FORM3'!G216, 'USER FORM3'!G216))</f>
        <v/>
      </c>
      <c r="AB208" s="142" t="str">
        <f>IF('USER FORM3'!H216=0,"",'USER FORM3'!H216)</f>
        <v/>
      </c>
      <c r="AC208" s="142" t="str">
        <f>IF('USER FORM3'!I216=0,"",'USER FORM3'!I216)</f>
        <v/>
      </c>
      <c r="AD208" s="142" t="str">
        <f>IF('USER FORM3'!AK216=0,"",'USER FORM3'!AK216)</f>
        <v/>
      </c>
      <c r="AE208" s="142" t="str">
        <f>IF('USER FORM3'!K216=0,"",'USER FORM3'!K216)</f>
        <v/>
      </c>
      <c r="AF208" s="142" t="str">
        <f>IF('USER FORM3'!L216=0,"",'USER FORM3'!L216)</f>
        <v/>
      </c>
      <c r="AG208" s="142" t="str">
        <f>IF('USER FORM3'!M216=0,"",'USER FORM3'!M216)</f>
        <v/>
      </c>
      <c r="AH208" s="142" t="str">
        <f>IF('USER FORM3'!N216=0,"",'USER FORM3'!N216)</f>
        <v/>
      </c>
      <c r="AI208" s="142" t="str">
        <f>IF('USER FORM3'!O216=0,"",'USER FORM3'!O216)</f>
        <v/>
      </c>
      <c r="AJ208" s="142" t="str">
        <f>IF('USER FORM3'!P216=0,"",'USER FORM3'!P216)</f>
        <v/>
      </c>
      <c r="AK208" s="142" t="str">
        <f>IF('USER FORM3'!Q216=0,"",'USER FORM3'!Q216)</f>
        <v/>
      </c>
      <c r="AL208" s="142" t="str">
        <f>IF('USER FORM3'!C216=0,"",'USER FORM3'!C216)</f>
        <v/>
      </c>
      <c r="AM208" s="142" t="str">
        <f>IF('USER FORM3'!D216=0,"",'USER FORM3'!D216)</f>
        <v/>
      </c>
      <c r="AN208" s="142" t="str">
        <f>IF('USER FORM3'!E216=0,"",'USER FORM3'!E216)</f>
        <v/>
      </c>
      <c r="AO208" s="142" t="str">
        <f>IF('USER FORM3'!F216=0,"",'USER FORM3'!F216)</f>
        <v/>
      </c>
      <c r="AP208" s="227" t="str">
        <f t="shared" si="37"/>
        <v/>
      </c>
      <c r="AQ208" s="227" t="str">
        <f t="array" ref="AQ208">IF(OR(IFERROR(VLOOKUP(AA208,$B$8:$H$227,7,FALSE), "KEEP")="REMOVE",AD208&lt;&gt;"GR (Graded)"), "REMOVE", "KEEP")</f>
        <v>REMOVE</v>
      </c>
      <c r="AR208" s="228" t="str">
        <f t="array" ref="AR208">LOOKUP("zzzzz",CHOOSE({1,2},"",INDEX(AA:AA,SMALL(IF($AA$6:$AA$249&lt;&gt;"",ROW($AA$6:$AA$249)),ROWS($AR$6:AR208)))))</f>
        <v/>
      </c>
      <c r="AS208" s="227" t="str">
        <f t="array" aca="1" ref="AS208" ca="1">IF(SUM('USER FORM5'!$AS$2)&gt;=ROWS($AS$7:AS208), INDEX(COURSE_CODE, MATCH(SMALL(COUNTIF(COURSE_CODE, "&lt;"&amp;COURSE_CODE), ROW(AS208)), COUNTIF(COURSE_CODE, "&lt;"&amp;COURSE_CODE),0)),"")</f>
        <v/>
      </c>
      <c r="AT208" s="227" t="str">
        <f t="array" aca="1" ref="AT208" ca="1">LOOKUP("zzzzz",CHOOSE({1,2},"",INDEX(AS:AS,SMALL(IF($AS$6:$AS$249&lt;&gt;"",ROW($AS$6:$AS$249)),ROWS($AT$6:AT208)))))</f>
        <v/>
      </c>
      <c r="AU208" s="58" t="str">
        <f t="array" aca="1" ref="AU208" ca="1">IFERROR(INDEX($AT$7:$AT$249, MATCH(0, COUNTIF($AU$6:AU207, $AT$7:$AT$249),0)),"")</f>
        <v/>
      </c>
      <c r="AV208" s="227" t="str">
        <f t="array" aca="1" ref="AV208" ca="1">IF(AU208="","",IF(COUNTIF($AA$7:$AA$225,AU208)&gt;1, "REPEATED", ""))</f>
        <v/>
      </c>
      <c r="AW208" s="227" t="str">
        <f t="array" aca="1" ref="AW208" ca="1">IF(AU208="","",IF(IFERROR(SUMPRODUCT(($AA$7:$AA$225=AU208)*($AM$7:$AM$225=$AT$2)),0)&gt;0, "BASIS OF ADMISSIONS", ""))</f>
        <v/>
      </c>
      <c r="AX208" s="227" t="str">
        <f t="array" aca="1" ref="AX208" ca="1">IF(AU208="","", IF(IFERROR(SUMPRODUCT(($AA$226:$AO$249=AU208)*($AM$226:$AM$249=$AX$6)),0)&gt;0,"PRE-REQUISITE",""))</f>
        <v/>
      </c>
      <c r="AY208" s="227" t="str">
        <f t="array" aca="1" ref="AY208" ca="1">IF(AU208="","", IF(IFERROR(SUMPRODUCT(($AA$226:$AO$249=AU208)*($AM$226:$AM$249=$AY$6)),0)&gt;0,"RECOMMENDED",""))</f>
        <v/>
      </c>
      <c r="AZ208" s="142" t="str">
        <f t="shared" ca="1" si="38"/>
        <v/>
      </c>
      <c r="BD208" s="19">
        <v>1</v>
      </c>
      <c r="BE208" s="574"/>
      <c r="BF208" s="574"/>
      <c r="BG208" s="574"/>
      <c r="BH208" s="574"/>
      <c r="BI208" s="574"/>
      <c r="BJ208" s="574"/>
      <c r="BK208" s="574"/>
      <c r="BL208" s="574"/>
      <c r="BM208" s="574"/>
      <c r="BN208" s="574"/>
      <c r="BO208" s="574"/>
      <c r="BP208" s="574"/>
      <c r="BQ208" s="574"/>
      <c r="BR208" s="574"/>
      <c r="BS208" s="574"/>
      <c r="BT208" s="574"/>
      <c r="BU208" s="574"/>
      <c r="BV208" s="574"/>
    </row>
    <row r="209" spans="1:74" ht="56.25" customHeight="1">
      <c r="A209" s="574"/>
      <c r="B209" s="284"/>
      <c r="C209" s="739" t="str">
        <f t="shared" si="39"/>
        <v/>
      </c>
      <c r="D209" s="739" t="str">
        <f t="shared" si="40"/>
        <v/>
      </c>
      <c r="E209" s="739" t="str">
        <f t="shared" si="41"/>
        <v/>
      </c>
      <c r="F209" s="739" t="str">
        <f t="shared" si="42"/>
        <v/>
      </c>
      <c r="G209" s="740" t="str">
        <f t="shared" ca="1" si="43"/>
        <v/>
      </c>
      <c r="H209" s="281"/>
      <c r="I209" s="282"/>
      <c r="J209" s="727"/>
      <c r="K209" s="725"/>
      <c r="L209" s="725"/>
      <c r="M209" s="725"/>
      <c r="N209" s="725"/>
      <c r="O209" s="725"/>
      <c r="P209" s="725"/>
      <c r="Q209" s="725"/>
      <c r="R209" s="725"/>
      <c r="S209" s="725"/>
      <c r="T209" s="725"/>
      <c r="U209" s="725"/>
      <c r="V209" s="725"/>
      <c r="W209" s="725"/>
      <c r="X209" s="725"/>
      <c r="Y209" s="721"/>
      <c r="AA209" s="142" t="str">
        <f>IF('USER FORM3'!G217=0,"",IF(ISNUMBER('USER FORM3'!G217), "'"&amp;'USER FORM3'!G217, 'USER FORM3'!G217))</f>
        <v/>
      </c>
      <c r="AB209" s="142" t="str">
        <f>IF('USER FORM3'!H217=0,"",'USER FORM3'!H217)</f>
        <v/>
      </c>
      <c r="AC209" s="142" t="str">
        <f>IF('USER FORM3'!I217=0,"",'USER FORM3'!I217)</f>
        <v/>
      </c>
      <c r="AD209" s="142" t="str">
        <f>IF('USER FORM3'!AK217=0,"",'USER FORM3'!AK217)</f>
        <v/>
      </c>
      <c r="AE209" s="142" t="str">
        <f>IF('USER FORM3'!K217=0,"",'USER FORM3'!K217)</f>
        <v/>
      </c>
      <c r="AF209" s="142" t="str">
        <f>IF('USER FORM3'!L217=0,"",'USER FORM3'!L217)</f>
        <v/>
      </c>
      <c r="AG209" s="142" t="str">
        <f>IF('USER FORM3'!M217=0,"",'USER FORM3'!M217)</f>
        <v/>
      </c>
      <c r="AH209" s="142" t="str">
        <f>IF('USER FORM3'!N217=0,"",'USER FORM3'!N217)</f>
        <v/>
      </c>
      <c r="AI209" s="142" t="str">
        <f>IF('USER FORM3'!O217=0,"",'USER FORM3'!O217)</f>
        <v/>
      </c>
      <c r="AJ209" s="142" t="str">
        <f>IF('USER FORM3'!P217=0,"",'USER FORM3'!P217)</f>
        <v/>
      </c>
      <c r="AK209" s="142" t="str">
        <f>IF('USER FORM3'!Q217=0,"",'USER FORM3'!Q217)</f>
        <v/>
      </c>
      <c r="AL209" s="142" t="str">
        <f>IF('USER FORM3'!C217=0,"",'USER FORM3'!C217)</f>
        <v/>
      </c>
      <c r="AM209" s="142" t="str">
        <f>IF('USER FORM3'!D217=0,"",'USER FORM3'!D217)</f>
        <v/>
      </c>
      <c r="AN209" s="142" t="str">
        <f>IF('USER FORM3'!E217=0,"",'USER FORM3'!E217)</f>
        <v/>
      </c>
      <c r="AO209" s="142" t="str">
        <f>IF('USER FORM3'!F217=0,"",'USER FORM3'!F217)</f>
        <v/>
      </c>
      <c r="AP209" s="227" t="str">
        <f t="shared" si="37"/>
        <v/>
      </c>
      <c r="AQ209" s="227" t="str">
        <f t="array" ref="AQ209">IF(OR(IFERROR(VLOOKUP(AA209,$B$8:$H$227,7,FALSE), "KEEP")="REMOVE",AD209&lt;&gt;"GR (Graded)"), "REMOVE", "KEEP")</f>
        <v>REMOVE</v>
      </c>
      <c r="AR209" s="228" t="str">
        <f t="array" ref="AR209">LOOKUP("zzzzz",CHOOSE({1,2},"",INDEX(AA:AA,SMALL(IF($AA$6:$AA$249&lt;&gt;"",ROW($AA$6:$AA$249)),ROWS($AR$6:AR209)))))</f>
        <v/>
      </c>
      <c r="AS209" s="227" t="str">
        <f t="array" aca="1" ref="AS209" ca="1">IF(SUM('USER FORM5'!$AS$2)&gt;=ROWS($AS$7:AS209), INDEX(COURSE_CODE, MATCH(SMALL(COUNTIF(COURSE_CODE, "&lt;"&amp;COURSE_CODE), ROW(AS209)), COUNTIF(COURSE_CODE, "&lt;"&amp;COURSE_CODE),0)),"")</f>
        <v/>
      </c>
      <c r="AT209" s="227" t="str">
        <f t="array" aca="1" ref="AT209" ca="1">LOOKUP("zzzzz",CHOOSE({1,2},"",INDEX(AS:AS,SMALL(IF($AS$6:$AS$249&lt;&gt;"",ROW($AS$6:$AS$249)),ROWS($AT$6:AT209)))))</f>
        <v/>
      </c>
      <c r="AU209" s="58" t="str">
        <f t="array" aca="1" ref="AU209" ca="1">IFERROR(INDEX($AT$7:$AT$249, MATCH(0, COUNTIF($AU$6:AU208, $AT$7:$AT$249),0)),"")</f>
        <v/>
      </c>
      <c r="AV209" s="227" t="str">
        <f t="array" aca="1" ref="AV209" ca="1">IF(AU209="","",IF(COUNTIF($AA$7:$AA$225,AU209)&gt;1, "REPEATED", ""))</f>
        <v/>
      </c>
      <c r="AW209" s="227" t="str">
        <f t="array" aca="1" ref="AW209" ca="1">IF(AU209="","",IF(IFERROR(SUMPRODUCT(($AA$7:$AA$225=AU209)*($AM$7:$AM$225=$AT$2)),0)&gt;0, "BASIS OF ADMISSIONS", ""))</f>
        <v/>
      </c>
      <c r="AX209" s="227" t="str">
        <f t="array" aca="1" ref="AX209" ca="1">IF(AU209="","", IF(IFERROR(SUMPRODUCT(($AA$226:$AO$249=AU209)*($AM$226:$AM$249=$AX$6)),0)&gt;0,"PRE-REQUISITE",""))</f>
        <v/>
      </c>
      <c r="AY209" s="227" t="str">
        <f t="array" aca="1" ref="AY209" ca="1">IF(AU209="","", IF(IFERROR(SUMPRODUCT(($AA$226:$AO$249=AU209)*($AM$226:$AM$249=$AY$6)),0)&gt;0,"RECOMMENDED",""))</f>
        <v/>
      </c>
      <c r="AZ209" s="142" t="str">
        <f t="shared" ca="1" si="38"/>
        <v/>
      </c>
      <c r="BD209" s="19">
        <v>1</v>
      </c>
      <c r="BE209" s="574"/>
      <c r="BF209" s="574"/>
      <c r="BG209" s="574"/>
      <c r="BH209" s="574"/>
      <c r="BI209" s="574"/>
      <c r="BJ209" s="574"/>
      <c r="BK209" s="574"/>
      <c r="BL209" s="574"/>
      <c r="BM209" s="574"/>
      <c r="BN209" s="574"/>
      <c r="BO209" s="574"/>
      <c r="BP209" s="574"/>
      <c r="BQ209" s="574"/>
      <c r="BR209" s="574"/>
      <c r="BS209" s="574"/>
      <c r="BT209" s="574"/>
      <c r="BU209" s="574"/>
      <c r="BV209" s="574"/>
    </row>
    <row r="210" spans="1:74" ht="56.25" customHeight="1">
      <c r="A210" s="574"/>
      <c r="B210" s="284"/>
      <c r="C210" s="739" t="str">
        <f t="shared" si="39"/>
        <v/>
      </c>
      <c r="D210" s="739" t="str">
        <f t="shared" si="40"/>
        <v/>
      </c>
      <c r="E210" s="739" t="str">
        <f t="shared" si="41"/>
        <v/>
      </c>
      <c r="F210" s="739" t="str">
        <f t="shared" si="42"/>
        <v/>
      </c>
      <c r="G210" s="740" t="str">
        <f t="shared" ca="1" si="43"/>
        <v/>
      </c>
      <c r="H210" s="281"/>
      <c r="I210" s="282"/>
      <c r="J210" s="727"/>
      <c r="K210" s="725"/>
      <c r="L210" s="725"/>
      <c r="M210" s="725"/>
      <c r="N210" s="725"/>
      <c r="O210" s="725"/>
      <c r="P210" s="725"/>
      <c r="Q210" s="725"/>
      <c r="R210" s="725"/>
      <c r="S210" s="725"/>
      <c r="T210" s="725"/>
      <c r="U210" s="725"/>
      <c r="V210" s="725"/>
      <c r="W210" s="725"/>
      <c r="X210" s="725"/>
      <c r="Y210" s="721"/>
      <c r="AA210" s="142" t="str">
        <f>IF('USER FORM3'!G218=0,"",IF(ISNUMBER('USER FORM3'!G218), "'"&amp;'USER FORM3'!G218, 'USER FORM3'!G218))</f>
        <v/>
      </c>
      <c r="AB210" s="142" t="str">
        <f>IF('USER FORM3'!H218=0,"",'USER FORM3'!H218)</f>
        <v/>
      </c>
      <c r="AC210" s="142" t="str">
        <f>IF('USER FORM3'!I218=0,"",'USER FORM3'!I218)</f>
        <v/>
      </c>
      <c r="AD210" s="142" t="str">
        <f>IF('USER FORM3'!AK218=0,"",'USER FORM3'!AK218)</f>
        <v/>
      </c>
      <c r="AE210" s="142" t="str">
        <f>IF('USER FORM3'!K218=0,"",'USER FORM3'!K218)</f>
        <v/>
      </c>
      <c r="AF210" s="142" t="str">
        <f>IF('USER FORM3'!L218=0,"",'USER FORM3'!L218)</f>
        <v/>
      </c>
      <c r="AG210" s="142" t="str">
        <f>IF('USER FORM3'!M218=0,"",'USER FORM3'!M218)</f>
        <v/>
      </c>
      <c r="AH210" s="142" t="str">
        <f>IF('USER FORM3'!N218=0,"",'USER FORM3'!N218)</f>
        <v/>
      </c>
      <c r="AI210" s="142" t="str">
        <f>IF('USER FORM3'!O218=0,"",'USER FORM3'!O218)</f>
        <v/>
      </c>
      <c r="AJ210" s="142" t="str">
        <f>IF('USER FORM3'!P218=0,"",'USER FORM3'!P218)</f>
        <v/>
      </c>
      <c r="AK210" s="142" t="str">
        <f>IF('USER FORM3'!Q218=0,"",'USER FORM3'!Q218)</f>
        <v/>
      </c>
      <c r="AL210" s="142" t="str">
        <f>IF('USER FORM3'!C218=0,"",'USER FORM3'!C218)</f>
        <v/>
      </c>
      <c r="AM210" s="142" t="str">
        <f>IF('USER FORM3'!D218=0,"",'USER FORM3'!D218)</f>
        <v/>
      </c>
      <c r="AN210" s="142" t="str">
        <f>IF('USER FORM3'!E218=0,"",'USER FORM3'!E218)</f>
        <v/>
      </c>
      <c r="AO210" s="142" t="str">
        <f>IF('USER FORM3'!F218=0,"",'USER FORM3'!F218)</f>
        <v/>
      </c>
      <c r="AP210" s="227" t="str">
        <f t="shared" si="37"/>
        <v/>
      </c>
      <c r="AQ210" s="227" t="str">
        <f t="array" ref="AQ210">IF(OR(IFERROR(VLOOKUP(AA210,$B$8:$H$227,7,FALSE), "KEEP")="REMOVE",AD210&lt;&gt;"GR (Graded)"), "REMOVE", "KEEP")</f>
        <v>REMOVE</v>
      </c>
      <c r="AR210" s="228" t="str">
        <f t="array" ref="AR210">LOOKUP("zzzzz",CHOOSE({1,2},"",INDEX(AA:AA,SMALL(IF($AA$6:$AA$249&lt;&gt;"",ROW($AA$6:$AA$249)),ROWS($AR$6:AR210)))))</f>
        <v/>
      </c>
      <c r="AS210" s="227" t="str">
        <f t="array" aca="1" ref="AS210" ca="1">IF(SUM('USER FORM5'!$AS$2)&gt;=ROWS($AS$7:AS210), INDEX(COURSE_CODE, MATCH(SMALL(COUNTIF(COURSE_CODE, "&lt;"&amp;COURSE_CODE), ROW(AS210)), COUNTIF(COURSE_CODE, "&lt;"&amp;COURSE_CODE),0)),"")</f>
        <v/>
      </c>
      <c r="AT210" s="227" t="str">
        <f t="array" aca="1" ref="AT210" ca="1">LOOKUP("zzzzz",CHOOSE({1,2},"",INDEX(AS:AS,SMALL(IF($AS$6:$AS$249&lt;&gt;"",ROW($AS$6:$AS$249)),ROWS($AT$6:AT210)))))</f>
        <v/>
      </c>
      <c r="AU210" s="58" t="str">
        <f t="array" aca="1" ref="AU210" ca="1">IFERROR(INDEX($AT$7:$AT$249, MATCH(0, COUNTIF($AU$6:AU209, $AT$7:$AT$249),0)),"")</f>
        <v/>
      </c>
      <c r="AV210" s="227" t="str">
        <f t="array" aca="1" ref="AV210" ca="1">IF(AU210="","",IF(COUNTIF($AA$7:$AA$225,AU210)&gt;1, "REPEATED", ""))</f>
        <v/>
      </c>
      <c r="AW210" s="227" t="str">
        <f t="array" aca="1" ref="AW210" ca="1">IF(AU210="","",IF(IFERROR(SUMPRODUCT(($AA$7:$AA$225=AU210)*($AM$7:$AM$225=$AT$2)),0)&gt;0, "BASIS OF ADMISSIONS", ""))</f>
        <v/>
      </c>
      <c r="AX210" s="227" t="str">
        <f t="array" aca="1" ref="AX210" ca="1">IF(AU210="","", IF(IFERROR(SUMPRODUCT(($AA$226:$AO$249=AU210)*($AM$226:$AM$249=$AX$6)),0)&gt;0,"PRE-REQUISITE",""))</f>
        <v/>
      </c>
      <c r="AY210" s="227" t="str">
        <f t="array" aca="1" ref="AY210" ca="1">IF(AU210="","", IF(IFERROR(SUMPRODUCT(($AA$226:$AO$249=AU210)*($AM$226:$AM$249=$AY$6)),0)&gt;0,"RECOMMENDED",""))</f>
        <v/>
      </c>
      <c r="AZ210" s="142" t="str">
        <f t="shared" ca="1" si="38"/>
        <v/>
      </c>
      <c r="BD210" s="19">
        <v>1</v>
      </c>
      <c r="BE210" s="574"/>
      <c r="BF210" s="574"/>
      <c r="BG210" s="574"/>
      <c r="BH210" s="574"/>
      <c r="BI210" s="574"/>
      <c r="BJ210" s="574"/>
      <c r="BK210" s="574"/>
      <c r="BL210" s="574"/>
      <c r="BM210" s="574"/>
      <c r="BN210" s="574"/>
      <c r="BO210" s="574"/>
      <c r="BP210" s="574"/>
      <c r="BQ210" s="574"/>
      <c r="BR210" s="574"/>
      <c r="BS210" s="574"/>
      <c r="BT210" s="574"/>
      <c r="BU210" s="574"/>
      <c r="BV210" s="574"/>
    </row>
    <row r="211" spans="1:74" ht="56.25" customHeight="1">
      <c r="A211" s="574"/>
      <c r="B211" s="284"/>
      <c r="C211" s="739" t="str">
        <f t="shared" si="39"/>
        <v/>
      </c>
      <c r="D211" s="739" t="str">
        <f t="shared" si="40"/>
        <v/>
      </c>
      <c r="E211" s="739" t="str">
        <f t="shared" si="41"/>
        <v/>
      </c>
      <c r="F211" s="739" t="str">
        <f t="shared" si="42"/>
        <v/>
      </c>
      <c r="G211" s="740" t="str">
        <f t="shared" ca="1" si="43"/>
        <v/>
      </c>
      <c r="H211" s="281"/>
      <c r="I211" s="282"/>
      <c r="J211" s="727"/>
      <c r="K211" s="725"/>
      <c r="L211" s="725"/>
      <c r="M211" s="725"/>
      <c r="N211" s="725"/>
      <c r="O211" s="725"/>
      <c r="P211" s="725"/>
      <c r="Q211" s="725"/>
      <c r="R211" s="725"/>
      <c r="S211" s="725"/>
      <c r="T211" s="725"/>
      <c r="U211" s="725"/>
      <c r="V211" s="725"/>
      <c r="W211" s="725"/>
      <c r="X211" s="725"/>
      <c r="Y211" s="721"/>
      <c r="AA211" s="142" t="str">
        <f>IF('USER FORM3'!G219=0,"",IF(ISNUMBER('USER FORM3'!G219), "'"&amp;'USER FORM3'!G219, 'USER FORM3'!G219))</f>
        <v/>
      </c>
      <c r="AB211" s="142" t="str">
        <f>IF('USER FORM3'!H219=0,"",'USER FORM3'!H219)</f>
        <v/>
      </c>
      <c r="AC211" s="142" t="str">
        <f>IF('USER FORM3'!I219=0,"",'USER FORM3'!I219)</f>
        <v/>
      </c>
      <c r="AD211" s="142" t="str">
        <f>IF('USER FORM3'!AK219=0,"",'USER FORM3'!AK219)</f>
        <v/>
      </c>
      <c r="AE211" s="142" t="str">
        <f>IF('USER FORM3'!K219=0,"",'USER FORM3'!K219)</f>
        <v/>
      </c>
      <c r="AF211" s="142" t="str">
        <f>IF('USER FORM3'!L219=0,"",'USER FORM3'!L219)</f>
        <v/>
      </c>
      <c r="AG211" s="142" t="str">
        <f>IF('USER FORM3'!M219=0,"",'USER FORM3'!M219)</f>
        <v/>
      </c>
      <c r="AH211" s="142" t="str">
        <f>IF('USER FORM3'!N219=0,"",'USER FORM3'!N219)</f>
        <v/>
      </c>
      <c r="AI211" s="142" t="str">
        <f>IF('USER FORM3'!O219=0,"",'USER FORM3'!O219)</f>
        <v/>
      </c>
      <c r="AJ211" s="142" t="str">
        <f>IF('USER FORM3'!P219=0,"",'USER FORM3'!P219)</f>
        <v/>
      </c>
      <c r="AK211" s="142" t="str">
        <f>IF('USER FORM3'!Q219=0,"",'USER FORM3'!Q219)</f>
        <v/>
      </c>
      <c r="AL211" s="142" t="str">
        <f>IF('USER FORM3'!C219=0,"",'USER FORM3'!C219)</f>
        <v/>
      </c>
      <c r="AM211" s="142" t="str">
        <f>IF('USER FORM3'!D219=0,"",'USER FORM3'!D219)</f>
        <v/>
      </c>
      <c r="AN211" s="142" t="str">
        <f>IF('USER FORM3'!E219=0,"",'USER FORM3'!E219)</f>
        <v/>
      </c>
      <c r="AO211" s="142" t="str">
        <f>IF('USER FORM3'!F219=0,"",'USER FORM3'!F219)</f>
        <v/>
      </c>
      <c r="AP211" s="227" t="str">
        <f t="shared" si="37"/>
        <v/>
      </c>
      <c r="AQ211" s="227" t="str">
        <f t="array" ref="AQ211">IF(OR(IFERROR(VLOOKUP(AA211,$B$8:$H$227,7,FALSE), "KEEP")="REMOVE",AD211&lt;&gt;"GR (Graded)"), "REMOVE", "KEEP")</f>
        <v>REMOVE</v>
      </c>
      <c r="AR211" s="228" t="str">
        <f t="array" ref="AR211">LOOKUP("zzzzz",CHOOSE({1,2},"",INDEX(AA:AA,SMALL(IF($AA$6:$AA$249&lt;&gt;"",ROW($AA$6:$AA$249)),ROWS($AR$6:AR211)))))</f>
        <v/>
      </c>
      <c r="AS211" s="227" t="str">
        <f t="array" aca="1" ref="AS211" ca="1">IF(SUM('USER FORM5'!$AS$2)&gt;=ROWS($AS$7:AS211), INDEX(COURSE_CODE, MATCH(SMALL(COUNTIF(COURSE_CODE, "&lt;"&amp;COURSE_CODE), ROW(AS211)), COUNTIF(COURSE_CODE, "&lt;"&amp;COURSE_CODE),0)),"")</f>
        <v/>
      </c>
      <c r="AT211" s="227" t="str">
        <f t="array" aca="1" ref="AT211" ca="1">LOOKUP("zzzzz",CHOOSE({1,2},"",INDEX(AS:AS,SMALL(IF($AS$6:$AS$249&lt;&gt;"",ROW($AS$6:$AS$249)),ROWS($AT$6:AT211)))))</f>
        <v/>
      </c>
      <c r="AU211" s="58" t="str">
        <f t="array" aca="1" ref="AU211" ca="1">IFERROR(INDEX($AT$7:$AT$249, MATCH(0, COUNTIF($AU$6:AU210, $AT$7:$AT$249),0)),"")</f>
        <v/>
      </c>
      <c r="AV211" s="227" t="str">
        <f t="array" aca="1" ref="AV211" ca="1">IF(AU211="","",IF(COUNTIF($AA$7:$AA$225,AU211)&gt;1, "REPEATED", ""))</f>
        <v/>
      </c>
      <c r="AW211" s="227" t="str">
        <f t="array" aca="1" ref="AW211" ca="1">IF(AU211="","",IF(IFERROR(SUMPRODUCT(($AA$7:$AA$225=AU211)*($AM$7:$AM$225=$AT$2)),0)&gt;0, "BASIS OF ADMISSIONS", ""))</f>
        <v/>
      </c>
      <c r="AX211" s="227" t="str">
        <f t="array" aca="1" ref="AX211" ca="1">IF(AU211="","", IF(IFERROR(SUMPRODUCT(($AA$226:$AO$249=AU211)*($AM$226:$AM$249=$AX$6)),0)&gt;0,"PRE-REQUISITE",""))</f>
        <v/>
      </c>
      <c r="AY211" s="227" t="str">
        <f t="array" aca="1" ref="AY211" ca="1">IF(AU211="","", IF(IFERROR(SUMPRODUCT(($AA$226:$AO$249=AU211)*($AM$226:$AM$249=$AY$6)),0)&gt;0,"RECOMMENDED",""))</f>
        <v/>
      </c>
      <c r="AZ211" s="142" t="str">
        <f t="shared" ca="1" si="38"/>
        <v/>
      </c>
      <c r="BD211" s="19">
        <v>1</v>
      </c>
      <c r="BE211" s="574"/>
      <c r="BF211" s="574"/>
      <c r="BG211" s="574"/>
      <c r="BH211" s="574"/>
      <c r="BI211" s="574"/>
      <c r="BJ211" s="574"/>
      <c r="BK211" s="574"/>
      <c r="BL211" s="574"/>
      <c r="BM211" s="574"/>
      <c r="BN211" s="574"/>
      <c r="BO211" s="574"/>
      <c r="BP211" s="574"/>
      <c r="BQ211" s="574"/>
      <c r="BR211" s="574"/>
      <c r="BS211" s="574"/>
      <c r="BT211" s="574"/>
      <c r="BU211" s="574"/>
      <c r="BV211" s="574"/>
    </row>
    <row r="212" spans="1:74" ht="56.25" customHeight="1">
      <c r="A212" s="574"/>
      <c r="B212" s="284"/>
      <c r="C212" s="739" t="str">
        <f t="shared" si="39"/>
        <v/>
      </c>
      <c r="D212" s="739" t="str">
        <f t="shared" si="40"/>
        <v/>
      </c>
      <c r="E212" s="739" t="str">
        <f t="shared" si="41"/>
        <v/>
      </c>
      <c r="F212" s="739" t="str">
        <f t="shared" si="42"/>
        <v/>
      </c>
      <c r="G212" s="740" t="str">
        <f t="shared" ca="1" si="43"/>
        <v/>
      </c>
      <c r="H212" s="281"/>
      <c r="I212" s="282"/>
      <c r="J212" s="727"/>
      <c r="K212" s="725"/>
      <c r="L212" s="725"/>
      <c r="M212" s="725"/>
      <c r="N212" s="725"/>
      <c r="O212" s="725"/>
      <c r="P212" s="725"/>
      <c r="Q212" s="725"/>
      <c r="R212" s="725"/>
      <c r="S212" s="725"/>
      <c r="T212" s="725"/>
      <c r="U212" s="725"/>
      <c r="V212" s="725"/>
      <c r="W212" s="725"/>
      <c r="X212" s="725"/>
      <c r="Y212" s="721"/>
      <c r="AA212" s="142" t="str">
        <f>IF('USER FORM3'!G220=0,"",IF(ISNUMBER('USER FORM3'!G220), "'"&amp;'USER FORM3'!G220, 'USER FORM3'!G220))</f>
        <v/>
      </c>
      <c r="AB212" s="142" t="str">
        <f>IF('USER FORM3'!H220=0,"",'USER FORM3'!H220)</f>
        <v/>
      </c>
      <c r="AC212" s="142" t="str">
        <f>IF('USER FORM3'!I220=0,"",'USER FORM3'!I220)</f>
        <v/>
      </c>
      <c r="AD212" s="142" t="str">
        <f>IF('USER FORM3'!AK220=0,"",'USER FORM3'!AK220)</f>
        <v/>
      </c>
      <c r="AE212" s="142" t="str">
        <f>IF('USER FORM3'!K220=0,"",'USER FORM3'!K220)</f>
        <v/>
      </c>
      <c r="AF212" s="142" t="str">
        <f>IF('USER FORM3'!L220=0,"",'USER FORM3'!L220)</f>
        <v/>
      </c>
      <c r="AG212" s="142" t="str">
        <f>IF('USER FORM3'!M220=0,"",'USER FORM3'!M220)</f>
        <v/>
      </c>
      <c r="AH212" s="142" t="str">
        <f>IF('USER FORM3'!N220=0,"",'USER FORM3'!N220)</f>
        <v/>
      </c>
      <c r="AI212" s="142" t="str">
        <f>IF('USER FORM3'!O220=0,"",'USER FORM3'!O220)</f>
        <v/>
      </c>
      <c r="AJ212" s="142" t="str">
        <f>IF('USER FORM3'!P220=0,"",'USER FORM3'!P220)</f>
        <v/>
      </c>
      <c r="AK212" s="142" t="str">
        <f>IF('USER FORM3'!Q220=0,"",'USER FORM3'!Q220)</f>
        <v/>
      </c>
      <c r="AL212" s="142" t="str">
        <f>IF('USER FORM3'!C220=0,"",'USER FORM3'!C220)</f>
        <v/>
      </c>
      <c r="AM212" s="142" t="str">
        <f>IF('USER FORM3'!D220=0,"",'USER FORM3'!D220)</f>
        <v/>
      </c>
      <c r="AN212" s="142" t="str">
        <f>IF('USER FORM3'!E220=0,"",'USER FORM3'!E220)</f>
        <v/>
      </c>
      <c r="AO212" s="142" t="str">
        <f>IF('USER FORM3'!F220=0,"",'USER FORM3'!F220)</f>
        <v/>
      </c>
      <c r="AP212" s="227" t="str">
        <f t="shared" si="37"/>
        <v/>
      </c>
      <c r="AQ212" s="227" t="str">
        <f t="array" ref="AQ212">IF(OR(IFERROR(VLOOKUP(AA212,$B$8:$H$227,7,FALSE), "KEEP")="REMOVE",AD212&lt;&gt;"GR (Graded)"), "REMOVE", "KEEP")</f>
        <v>REMOVE</v>
      </c>
      <c r="AR212" s="228" t="str">
        <f t="array" ref="AR212">LOOKUP("zzzzz",CHOOSE({1,2},"",INDEX(AA:AA,SMALL(IF($AA$6:$AA$249&lt;&gt;"",ROW($AA$6:$AA$249)),ROWS($AR$6:AR212)))))</f>
        <v/>
      </c>
      <c r="AS212" s="227" t="str">
        <f t="array" aca="1" ref="AS212" ca="1">IF(SUM('USER FORM5'!$AS$2)&gt;=ROWS($AS$7:AS212), INDEX(COURSE_CODE, MATCH(SMALL(COUNTIF(COURSE_CODE, "&lt;"&amp;COURSE_CODE), ROW(AS212)), COUNTIF(COURSE_CODE, "&lt;"&amp;COURSE_CODE),0)),"")</f>
        <v/>
      </c>
      <c r="AT212" s="227" t="str">
        <f t="array" aca="1" ref="AT212" ca="1">LOOKUP("zzzzz",CHOOSE({1,2},"",INDEX(AS:AS,SMALL(IF($AS$6:$AS$249&lt;&gt;"",ROW($AS$6:$AS$249)),ROWS($AT$6:AT212)))))</f>
        <v/>
      </c>
      <c r="AU212" s="58" t="str">
        <f t="array" aca="1" ref="AU212" ca="1">IFERROR(INDEX($AT$7:$AT$249, MATCH(0, COUNTIF($AU$6:AU211, $AT$7:$AT$249),0)),"")</f>
        <v/>
      </c>
      <c r="AV212" s="227" t="str">
        <f t="array" aca="1" ref="AV212" ca="1">IF(AU212="","",IF(COUNTIF($AA$7:$AA$225,AU212)&gt;1, "REPEATED", ""))</f>
        <v/>
      </c>
      <c r="AW212" s="227" t="str">
        <f t="array" aca="1" ref="AW212" ca="1">IF(AU212="","",IF(IFERROR(SUMPRODUCT(($AA$7:$AA$225=AU212)*($AM$7:$AM$225=$AT$2)),0)&gt;0, "BASIS OF ADMISSIONS", ""))</f>
        <v/>
      </c>
      <c r="AX212" s="227" t="str">
        <f t="array" aca="1" ref="AX212" ca="1">IF(AU212="","", IF(IFERROR(SUMPRODUCT(($AA$226:$AO$249=AU212)*($AM$226:$AM$249=$AX$6)),0)&gt;0,"PRE-REQUISITE",""))</f>
        <v/>
      </c>
      <c r="AY212" s="227" t="str">
        <f t="array" aca="1" ref="AY212" ca="1">IF(AU212="","", IF(IFERROR(SUMPRODUCT(($AA$226:$AO$249=AU212)*($AM$226:$AM$249=$AY$6)),0)&gt;0,"RECOMMENDED",""))</f>
        <v/>
      </c>
      <c r="AZ212" s="142" t="str">
        <f t="shared" ca="1" si="38"/>
        <v/>
      </c>
      <c r="BD212" s="19">
        <v>1</v>
      </c>
      <c r="BE212" s="574"/>
      <c r="BF212" s="574"/>
      <c r="BG212" s="574"/>
      <c r="BH212" s="574"/>
      <c r="BI212" s="574"/>
      <c r="BJ212" s="574"/>
      <c r="BK212" s="574"/>
      <c r="BL212" s="574"/>
      <c r="BM212" s="574"/>
      <c r="BN212" s="574"/>
      <c r="BO212" s="574"/>
      <c r="BP212" s="574"/>
      <c r="BQ212" s="574"/>
      <c r="BR212" s="574"/>
      <c r="BS212" s="574"/>
      <c r="BT212" s="574"/>
      <c r="BU212" s="574"/>
      <c r="BV212" s="574"/>
    </row>
    <row r="213" spans="1:74" ht="56.25" customHeight="1">
      <c r="A213" s="574"/>
      <c r="B213" s="284"/>
      <c r="C213" s="739" t="str">
        <f t="shared" si="39"/>
        <v/>
      </c>
      <c r="D213" s="739" t="str">
        <f t="shared" si="40"/>
        <v/>
      </c>
      <c r="E213" s="739" t="str">
        <f t="shared" si="41"/>
        <v/>
      </c>
      <c r="F213" s="739" t="str">
        <f t="shared" si="42"/>
        <v/>
      </c>
      <c r="G213" s="740" t="str">
        <f t="shared" ca="1" si="43"/>
        <v/>
      </c>
      <c r="H213" s="281"/>
      <c r="I213" s="282"/>
      <c r="J213" s="727"/>
      <c r="K213" s="725"/>
      <c r="L213" s="725"/>
      <c r="M213" s="725"/>
      <c r="N213" s="725"/>
      <c r="O213" s="725"/>
      <c r="P213" s="725"/>
      <c r="Q213" s="725"/>
      <c r="R213" s="725"/>
      <c r="S213" s="725"/>
      <c r="T213" s="725"/>
      <c r="U213" s="725"/>
      <c r="V213" s="725"/>
      <c r="W213" s="725"/>
      <c r="X213" s="725"/>
      <c r="Y213" s="721"/>
      <c r="AA213" s="142" t="str">
        <f>IF('USER FORM3'!G221=0,"",IF(ISNUMBER('USER FORM3'!G221), "'"&amp;'USER FORM3'!G221, 'USER FORM3'!G221))</f>
        <v/>
      </c>
      <c r="AB213" s="142" t="str">
        <f>IF('USER FORM3'!H221=0,"",'USER FORM3'!H221)</f>
        <v/>
      </c>
      <c r="AC213" s="142" t="str">
        <f>IF('USER FORM3'!I221=0,"",'USER FORM3'!I221)</f>
        <v/>
      </c>
      <c r="AD213" s="142" t="str">
        <f>IF('USER FORM3'!AK221=0,"",'USER FORM3'!AK221)</f>
        <v/>
      </c>
      <c r="AE213" s="142" t="str">
        <f>IF('USER FORM3'!K221=0,"",'USER FORM3'!K221)</f>
        <v/>
      </c>
      <c r="AF213" s="142" t="str">
        <f>IF('USER FORM3'!L221=0,"",'USER FORM3'!L221)</f>
        <v/>
      </c>
      <c r="AG213" s="142" t="str">
        <f>IF('USER FORM3'!M221=0,"",'USER FORM3'!M221)</f>
        <v/>
      </c>
      <c r="AH213" s="142" t="str">
        <f>IF('USER FORM3'!N221=0,"",'USER FORM3'!N221)</f>
        <v/>
      </c>
      <c r="AI213" s="142" t="str">
        <f>IF('USER FORM3'!O221=0,"",'USER FORM3'!O221)</f>
        <v/>
      </c>
      <c r="AJ213" s="142" t="str">
        <f>IF('USER FORM3'!P221=0,"",'USER FORM3'!P221)</f>
        <v/>
      </c>
      <c r="AK213" s="142" t="str">
        <f>IF('USER FORM3'!Q221=0,"",'USER FORM3'!Q221)</f>
        <v/>
      </c>
      <c r="AL213" s="142" t="str">
        <f>IF('USER FORM3'!C221=0,"",'USER FORM3'!C221)</f>
        <v/>
      </c>
      <c r="AM213" s="142" t="str">
        <f>IF('USER FORM3'!D221=0,"",'USER FORM3'!D221)</f>
        <v/>
      </c>
      <c r="AN213" s="142" t="str">
        <f>IF('USER FORM3'!E221=0,"",'USER FORM3'!E221)</f>
        <v/>
      </c>
      <c r="AO213" s="142" t="str">
        <f>IF('USER FORM3'!F221=0,"",'USER FORM3'!F221)</f>
        <v/>
      </c>
      <c r="AP213" s="227" t="str">
        <f t="shared" si="37"/>
        <v/>
      </c>
      <c r="AQ213" s="227" t="str">
        <f t="array" ref="AQ213">IF(OR(IFERROR(VLOOKUP(AA213,$B$8:$H$227,7,FALSE), "KEEP")="REMOVE",AD213&lt;&gt;"GR (Graded)"), "REMOVE", "KEEP")</f>
        <v>REMOVE</v>
      </c>
      <c r="AR213" s="228" t="str">
        <f t="array" ref="AR213">LOOKUP("zzzzz",CHOOSE({1,2},"",INDEX(AA:AA,SMALL(IF($AA$6:$AA$249&lt;&gt;"",ROW($AA$6:$AA$249)),ROWS($AR$6:AR213)))))</f>
        <v/>
      </c>
      <c r="AS213" s="227" t="str">
        <f t="array" aca="1" ref="AS213" ca="1">IF(SUM('USER FORM5'!$AS$2)&gt;=ROWS($AS$7:AS213), INDEX(COURSE_CODE, MATCH(SMALL(COUNTIF(COURSE_CODE, "&lt;"&amp;COURSE_CODE), ROW(AS213)), COUNTIF(COURSE_CODE, "&lt;"&amp;COURSE_CODE),0)),"")</f>
        <v/>
      </c>
      <c r="AT213" s="227" t="str">
        <f t="array" aca="1" ref="AT213" ca="1">LOOKUP("zzzzz",CHOOSE({1,2},"",INDEX(AS:AS,SMALL(IF($AS$6:$AS$249&lt;&gt;"",ROW($AS$6:$AS$249)),ROWS($AT$6:AT213)))))</f>
        <v/>
      </c>
      <c r="AU213" s="58" t="str">
        <f t="array" aca="1" ref="AU213" ca="1">IFERROR(INDEX($AT$7:$AT$249, MATCH(0, COUNTIF($AU$6:AU212, $AT$7:$AT$249),0)),"")</f>
        <v/>
      </c>
      <c r="AV213" s="227" t="str">
        <f t="array" aca="1" ref="AV213" ca="1">IF(AU213="","",IF(COUNTIF($AA$7:$AA$225,AU213)&gt;1, "REPEATED", ""))</f>
        <v/>
      </c>
      <c r="AW213" s="227" t="str">
        <f t="array" aca="1" ref="AW213" ca="1">IF(AU213="","",IF(IFERROR(SUMPRODUCT(($AA$7:$AA$225=AU213)*($AM$7:$AM$225=$AT$2)),0)&gt;0, "BASIS OF ADMISSIONS", ""))</f>
        <v/>
      </c>
      <c r="AX213" s="227" t="str">
        <f t="array" aca="1" ref="AX213" ca="1">IF(AU213="","", IF(IFERROR(SUMPRODUCT(($AA$226:$AO$249=AU213)*($AM$226:$AM$249=$AX$6)),0)&gt;0,"PRE-REQUISITE",""))</f>
        <v/>
      </c>
      <c r="AY213" s="227" t="str">
        <f t="array" aca="1" ref="AY213" ca="1">IF(AU213="","", IF(IFERROR(SUMPRODUCT(($AA$226:$AO$249=AU213)*($AM$226:$AM$249=$AY$6)),0)&gt;0,"RECOMMENDED",""))</f>
        <v/>
      </c>
      <c r="AZ213" s="142" t="str">
        <f t="shared" ca="1" si="38"/>
        <v/>
      </c>
      <c r="BD213" s="19">
        <v>1</v>
      </c>
      <c r="BE213" s="574"/>
      <c r="BF213" s="574"/>
      <c r="BG213" s="574"/>
      <c r="BH213" s="574"/>
      <c r="BI213" s="574"/>
      <c r="BJ213" s="574"/>
      <c r="BK213" s="574"/>
      <c r="BL213" s="574"/>
      <c r="BM213" s="574"/>
      <c r="BN213" s="574"/>
      <c r="BO213" s="574"/>
      <c r="BP213" s="574"/>
      <c r="BQ213" s="574"/>
      <c r="BR213" s="574"/>
      <c r="BS213" s="574"/>
      <c r="BT213" s="574"/>
      <c r="BU213" s="574"/>
      <c r="BV213" s="574"/>
    </row>
    <row r="214" spans="1:74" ht="56.25" customHeight="1">
      <c r="A214" s="574"/>
      <c r="B214" s="284"/>
      <c r="C214" s="739" t="str">
        <f t="shared" si="39"/>
        <v/>
      </c>
      <c r="D214" s="739" t="str">
        <f t="shared" si="40"/>
        <v/>
      </c>
      <c r="E214" s="739" t="str">
        <f t="shared" si="41"/>
        <v/>
      </c>
      <c r="F214" s="739" t="str">
        <f t="shared" si="42"/>
        <v/>
      </c>
      <c r="G214" s="740" t="str">
        <f t="shared" ca="1" si="43"/>
        <v/>
      </c>
      <c r="H214" s="281"/>
      <c r="I214" s="282"/>
      <c r="J214" s="727"/>
      <c r="K214" s="725"/>
      <c r="L214" s="725"/>
      <c r="M214" s="725"/>
      <c r="N214" s="725"/>
      <c r="O214" s="725"/>
      <c r="P214" s="725"/>
      <c r="Q214" s="725"/>
      <c r="R214" s="725"/>
      <c r="S214" s="725"/>
      <c r="T214" s="725"/>
      <c r="U214" s="725"/>
      <c r="V214" s="725"/>
      <c r="W214" s="725"/>
      <c r="X214" s="725"/>
      <c r="Y214" s="721"/>
      <c r="AA214" s="142" t="str">
        <f>IF('USER FORM3'!G222=0,"",IF(ISNUMBER('USER FORM3'!G222), "'"&amp;'USER FORM3'!G222, 'USER FORM3'!G222))</f>
        <v/>
      </c>
      <c r="AB214" s="142" t="str">
        <f>IF('USER FORM3'!H222=0,"",'USER FORM3'!H222)</f>
        <v/>
      </c>
      <c r="AC214" s="142" t="str">
        <f>IF('USER FORM3'!I222=0,"",'USER FORM3'!I222)</f>
        <v/>
      </c>
      <c r="AD214" s="142" t="str">
        <f>IF('USER FORM3'!AK222=0,"",'USER FORM3'!AK222)</f>
        <v/>
      </c>
      <c r="AE214" s="142" t="str">
        <f>IF('USER FORM3'!K222=0,"",'USER FORM3'!K222)</f>
        <v/>
      </c>
      <c r="AF214" s="142" t="str">
        <f>IF('USER FORM3'!L222=0,"",'USER FORM3'!L222)</f>
        <v/>
      </c>
      <c r="AG214" s="142" t="str">
        <f>IF('USER FORM3'!M222=0,"",'USER FORM3'!M222)</f>
        <v/>
      </c>
      <c r="AH214" s="142" t="str">
        <f>IF('USER FORM3'!N222=0,"",'USER FORM3'!N222)</f>
        <v/>
      </c>
      <c r="AI214" s="142" t="str">
        <f>IF('USER FORM3'!O222=0,"",'USER FORM3'!O222)</f>
        <v/>
      </c>
      <c r="AJ214" s="142" t="str">
        <f>IF('USER FORM3'!P222=0,"",'USER FORM3'!P222)</f>
        <v/>
      </c>
      <c r="AK214" s="142" t="str">
        <f>IF('USER FORM3'!Q222=0,"",'USER FORM3'!Q222)</f>
        <v/>
      </c>
      <c r="AL214" s="142" t="str">
        <f>IF('USER FORM3'!C222=0,"",'USER FORM3'!C222)</f>
        <v/>
      </c>
      <c r="AM214" s="142" t="str">
        <f>IF('USER FORM3'!D222=0,"",'USER FORM3'!D222)</f>
        <v/>
      </c>
      <c r="AN214" s="142" t="str">
        <f>IF('USER FORM3'!E222=0,"",'USER FORM3'!E222)</f>
        <v/>
      </c>
      <c r="AO214" s="142" t="str">
        <f>IF('USER FORM3'!F222=0,"",'USER FORM3'!F222)</f>
        <v/>
      </c>
      <c r="AP214" s="227" t="str">
        <f t="shared" si="37"/>
        <v/>
      </c>
      <c r="AQ214" s="227" t="str">
        <f t="array" ref="AQ214">IF(OR(IFERROR(VLOOKUP(AA214,$B$8:$H$227,7,FALSE), "KEEP")="REMOVE",AD214&lt;&gt;"GR (Graded)"), "REMOVE", "KEEP")</f>
        <v>REMOVE</v>
      </c>
      <c r="AR214" s="228" t="str">
        <f t="array" ref="AR214">LOOKUP("zzzzz",CHOOSE({1,2},"",INDEX(AA:AA,SMALL(IF($AA$6:$AA$249&lt;&gt;"",ROW($AA$6:$AA$249)),ROWS($AR$6:AR214)))))</f>
        <v/>
      </c>
      <c r="AS214" s="227" t="str">
        <f t="array" aca="1" ref="AS214" ca="1">IF(SUM('USER FORM5'!$AS$2)&gt;=ROWS($AS$7:AS214), INDEX(COURSE_CODE, MATCH(SMALL(COUNTIF(COURSE_CODE, "&lt;"&amp;COURSE_CODE), ROW(AS214)), COUNTIF(COURSE_CODE, "&lt;"&amp;COURSE_CODE),0)),"")</f>
        <v/>
      </c>
      <c r="AT214" s="227" t="str">
        <f t="array" aca="1" ref="AT214" ca="1">LOOKUP("zzzzz",CHOOSE({1,2},"",INDEX(AS:AS,SMALL(IF($AS$6:$AS$249&lt;&gt;"",ROW($AS$6:$AS$249)),ROWS($AT$6:AT214)))))</f>
        <v/>
      </c>
      <c r="AU214" s="58" t="str">
        <f t="array" aca="1" ref="AU214" ca="1">IFERROR(INDEX($AT$7:$AT$249, MATCH(0, COUNTIF($AU$6:AU213, $AT$7:$AT$249),0)),"")</f>
        <v/>
      </c>
      <c r="AV214" s="227" t="str">
        <f t="array" aca="1" ref="AV214" ca="1">IF(AU214="","",IF(COUNTIF($AA$7:$AA$225,AU214)&gt;1, "REPEATED", ""))</f>
        <v/>
      </c>
      <c r="AW214" s="227" t="str">
        <f t="array" aca="1" ref="AW214" ca="1">IF(AU214="","",IF(IFERROR(SUMPRODUCT(($AA$7:$AA$225=AU214)*($AM$7:$AM$225=$AT$2)),0)&gt;0, "BASIS OF ADMISSIONS", ""))</f>
        <v/>
      </c>
      <c r="AX214" s="227" t="str">
        <f t="array" aca="1" ref="AX214" ca="1">IF(AU214="","", IF(IFERROR(SUMPRODUCT(($AA$226:$AO$249=AU214)*($AM$226:$AM$249=$AX$6)),0)&gt;0,"PRE-REQUISITE",""))</f>
        <v/>
      </c>
      <c r="AY214" s="227" t="str">
        <f t="array" aca="1" ref="AY214" ca="1">IF(AU214="","", IF(IFERROR(SUMPRODUCT(($AA$226:$AO$249=AU214)*($AM$226:$AM$249=$AY$6)),0)&gt;0,"RECOMMENDED",""))</f>
        <v/>
      </c>
      <c r="AZ214" s="142" t="str">
        <f t="shared" ca="1" si="38"/>
        <v/>
      </c>
      <c r="BD214" s="19">
        <v>1</v>
      </c>
      <c r="BE214" s="574"/>
      <c r="BF214" s="574"/>
      <c r="BG214" s="574"/>
      <c r="BH214" s="574"/>
      <c r="BI214" s="574"/>
      <c r="BJ214" s="574"/>
      <c r="BK214" s="574"/>
      <c r="BL214" s="574"/>
      <c r="BM214" s="574"/>
      <c r="BN214" s="574"/>
      <c r="BO214" s="574"/>
      <c r="BP214" s="574"/>
      <c r="BQ214" s="574"/>
      <c r="BR214" s="574"/>
      <c r="BS214" s="574"/>
      <c r="BT214" s="574"/>
      <c r="BU214" s="574"/>
      <c r="BV214" s="574"/>
    </row>
    <row r="215" spans="1:74" ht="56.25" customHeight="1">
      <c r="A215" s="574"/>
      <c r="B215" s="284"/>
      <c r="C215" s="739" t="str">
        <f t="shared" si="39"/>
        <v/>
      </c>
      <c r="D215" s="739" t="str">
        <f t="shared" si="40"/>
        <v/>
      </c>
      <c r="E215" s="739" t="str">
        <f t="shared" si="41"/>
        <v/>
      </c>
      <c r="F215" s="739" t="str">
        <f t="shared" si="42"/>
        <v/>
      </c>
      <c r="G215" s="740" t="str">
        <f t="shared" ca="1" si="43"/>
        <v/>
      </c>
      <c r="H215" s="281"/>
      <c r="I215" s="282"/>
      <c r="J215" s="727"/>
      <c r="K215" s="725"/>
      <c r="L215" s="725"/>
      <c r="M215" s="725"/>
      <c r="N215" s="725"/>
      <c r="O215" s="725"/>
      <c r="P215" s="725"/>
      <c r="Q215" s="725"/>
      <c r="R215" s="725"/>
      <c r="S215" s="725"/>
      <c r="T215" s="725"/>
      <c r="U215" s="725"/>
      <c r="V215" s="725"/>
      <c r="W215" s="725"/>
      <c r="X215" s="725"/>
      <c r="Y215" s="721"/>
      <c r="AA215" s="142" t="str">
        <f>IF('USER FORM3'!G223=0,"",IF(ISNUMBER('USER FORM3'!G223), "'"&amp;'USER FORM3'!G223, 'USER FORM3'!G223))</f>
        <v/>
      </c>
      <c r="AB215" s="142" t="str">
        <f>IF('USER FORM3'!H223=0,"",'USER FORM3'!H223)</f>
        <v/>
      </c>
      <c r="AC215" s="142" t="str">
        <f>IF('USER FORM3'!I223=0,"",'USER FORM3'!I223)</f>
        <v/>
      </c>
      <c r="AD215" s="142" t="str">
        <f>IF('USER FORM3'!AK223=0,"",'USER FORM3'!AK223)</f>
        <v/>
      </c>
      <c r="AE215" s="142" t="str">
        <f>IF('USER FORM3'!K223=0,"",'USER FORM3'!K223)</f>
        <v/>
      </c>
      <c r="AF215" s="142" t="str">
        <f>IF('USER FORM3'!L223=0,"",'USER FORM3'!L223)</f>
        <v/>
      </c>
      <c r="AG215" s="142" t="str">
        <f>IF('USER FORM3'!M223=0,"",'USER FORM3'!M223)</f>
        <v/>
      </c>
      <c r="AH215" s="142" t="str">
        <f>IF('USER FORM3'!N223=0,"",'USER FORM3'!N223)</f>
        <v/>
      </c>
      <c r="AI215" s="142" t="str">
        <f>IF('USER FORM3'!O223=0,"",'USER FORM3'!O223)</f>
        <v/>
      </c>
      <c r="AJ215" s="142" t="str">
        <f>IF('USER FORM3'!P223=0,"",'USER FORM3'!P223)</f>
        <v/>
      </c>
      <c r="AK215" s="142" t="str">
        <f>IF('USER FORM3'!Q223=0,"",'USER FORM3'!Q223)</f>
        <v/>
      </c>
      <c r="AL215" s="142" t="str">
        <f>IF('USER FORM3'!C223=0,"",'USER FORM3'!C223)</f>
        <v/>
      </c>
      <c r="AM215" s="142" t="str">
        <f>IF('USER FORM3'!D223=0,"",'USER FORM3'!D223)</f>
        <v/>
      </c>
      <c r="AN215" s="142" t="str">
        <f>IF('USER FORM3'!E223=0,"",'USER FORM3'!E223)</f>
        <v/>
      </c>
      <c r="AO215" s="142" t="str">
        <f>IF('USER FORM3'!F223=0,"",'USER FORM3'!F223)</f>
        <v/>
      </c>
      <c r="AP215" s="227" t="str">
        <f t="shared" si="37"/>
        <v/>
      </c>
      <c r="AQ215" s="227" t="str">
        <f t="array" ref="AQ215">IF(OR(IFERROR(VLOOKUP(AA215,$B$8:$H$227,7,FALSE), "KEEP")="REMOVE",AD215&lt;&gt;"GR (Graded)"), "REMOVE", "KEEP")</f>
        <v>REMOVE</v>
      </c>
      <c r="AR215" s="228" t="str">
        <f t="array" ref="AR215">LOOKUP("zzzzz",CHOOSE({1,2},"",INDEX(AA:AA,SMALL(IF($AA$6:$AA$249&lt;&gt;"",ROW($AA$6:$AA$249)),ROWS($AR$6:AR215)))))</f>
        <v/>
      </c>
      <c r="AS215" s="227" t="str">
        <f t="array" aca="1" ref="AS215" ca="1">IF(SUM('USER FORM5'!$AS$2)&gt;=ROWS($AS$7:AS215), INDEX(COURSE_CODE, MATCH(SMALL(COUNTIF(COURSE_CODE, "&lt;"&amp;COURSE_CODE), ROW(AS215)), COUNTIF(COURSE_CODE, "&lt;"&amp;COURSE_CODE),0)),"")</f>
        <v/>
      </c>
      <c r="AT215" s="227" t="str">
        <f t="array" aca="1" ref="AT215" ca="1">LOOKUP("zzzzz",CHOOSE({1,2},"",INDEX(AS:AS,SMALL(IF($AS$6:$AS$249&lt;&gt;"",ROW($AS$6:$AS$249)),ROWS($AT$6:AT215)))))</f>
        <v/>
      </c>
      <c r="AU215" s="58" t="str">
        <f t="array" aca="1" ref="AU215" ca="1">IFERROR(INDEX($AT$7:$AT$249, MATCH(0, COUNTIF($AU$6:AU214, $AT$7:$AT$249),0)),"")</f>
        <v/>
      </c>
      <c r="AV215" s="227" t="str">
        <f t="array" aca="1" ref="AV215" ca="1">IF(AU215="","",IF(COUNTIF($AA$7:$AA$225,AU215)&gt;1, "REPEATED", ""))</f>
        <v/>
      </c>
      <c r="AW215" s="227" t="str">
        <f t="array" aca="1" ref="AW215" ca="1">IF(AU215="","",IF(IFERROR(SUMPRODUCT(($AA$7:$AA$225=AU215)*($AM$7:$AM$225=$AT$2)),0)&gt;0, "BASIS OF ADMISSIONS", ""))</f>
        <v/>
      </c>
      <c r="AX215" s="227" t="str">
        <f t="array" aca="1" ref="AX215" ca="1">IF(AU215="","", IF(IFERROR(SUMPRODUCT(($AA$226:$AO$249=AU215)*($AM$226:$AM$249=$AX$6)),0)&gt;0,"PRE-REQUISITE",""))</f>
        <v/>
      </c>
      <c r="AY215" s="227" t="str">
        <f t="array" aca="1" ref="AY215" ca="1">IF(AU215="","", IF(IFERROR(SUMPRODUCT(($AA$226:$AO$249=AU215)*($AM$226:$AM$249=$AY$6)),0)&gt;0,"RECOMMENDED",""))</f>
        <v/>
      </c>
      <c r="AZ215" s="142" t="str">
        <f t="shared" ca="1" si="38"/>
        <v/>
      </c>
      <c r="BD215" s="19">
        <v>1</v>
      </c>
      <c r="BE215" s="574"/>
      <c r="BF215" s="574"/>
      <c r="BG215" s="574"/>
      <c r="BH215" s="574"/>
      <c r="BI215" s="574"/>
      <c r="BJ215" s="574"/>
      <c r="BK215" s="574"/>
      <c r="BL215" s="574"/>
      <c r="BM215" s="574"/>
      <c r="BN215" s="574"/>
      <c r="BO215" s="574"/>
      <c r="BP215" s="574"/>
      <c r="BQ215" s="574"/>
      <c r="BR215" s="574"/>
      <c r="BS215" s="574"/>
      <c r="BT215" s="574"/>
      <c r="BU215" s="574"/>
      <c r="BV215" s="574"/>
    </row>
    <row r="216" spans="1:74" ht="56.25" customHeight="1">
      <c r="A216" s="574"/>
      <c r="B216" s="284"/>
      <c r="C216" s="739" t="str">
        <f t="shared" si="39"/>
        <v/>
      </c>
      <c r="D216" s="739" t="str">
        <f t="shared" si="40"/>
        <v/>
      </c>
      <c r="E216" s="739" t="str">
        <f t="shared" si="41"/>
        <v/>
      </c>
      <c r="F216" s="739" t="str">
        <f t="shared" si="42"/>
        <v/>
      </c>
      <c r="G216" s="740" t="str">
        <f t="shared" ca="1" si="43"/>
        <v/>
      </c>
      <c r="H216" s="281"/>
      <c r="I216" s="282"/>
      <c r="J216" s="727"/>
      <c r="K216" s="725"/>
      <c r="L216" s="725"/>
      <c r="M216" s="725"/>
      <c r="N216" s="725"/>
      <c r="O216" s="725"/>
      <c r="P216" s="725"/>
      <c r="Q216" s="725"/>
      <c r="R216" s="725"/>
      <c r="S216" s="725"/>
      <c r="T216" s="725"/>
      <c r="U216" s="725"/>
      <c r="V216" s="725"/>
      <c r="W216" s="725"/>
      <c r="X216" s="725"/>
      <c r="Y216" s="721"/>
      <c r="AA216" s="142" t="str">
        <f>IF('USER FORM3'!G224=0,"",IF(ISNUMBER('USER FORM3'!G224), "'"&amp;'USER FORM3'!G224, 'USER FORM3'!G224))</f>
        <v/>
      </c>
      <c r="AB216" s="142" t="str">
        <f>IF('USER FORM3'!H224=0,"",'USER FORM3'!H224)</f>
        <v/>
      </c>
      <c r="AC216" s="142" t="str">
        <f>IF('USER FORM3'!I224=0,"",'USER FORM3'!I224)</f>
        <v/>
      </c>
      <c r="AD216" s="142" t="str">
        <f>IF('USER FORM3'!AK224=0,"",'USER FORM3'!AK224)</f>
        <v/>
      </c>
      <c r="AE216" s="142" t="str">
        <f>IF('USER FORM3'!K224=0,"",'USER FORM3'!K224)</f>
        <v/>
      </c>
      <c r="AF216" s="142" t="str">
        <f>IF('USER FORM3'!L224=0,"",'USER FORM3'!L224)</f>
        <v/>
      </c>
      <c r="AG216" s="142" t="str">
        <f>IF('USER FORM3'!M224=0,"",'USER FORM3'!M224)</f>
        <v/>
      </c>
      <c r="AH216" s="142" t="str">
        <f>IF('USER FORM3'!N224=0,"",'USER FORM3'!N224)</f>
        <v/>
      </c>
      <c r="AI216" s="142" t="str">
        <f>IF('USER FORM3'!O224=0,"",'USER FORM3'!O224)</f>
        <v/>
      </c>
      <c r="AJ216" s="142" t="str">
        <f>IF('USER FORM3'!P224=0,"",'USER FORM3'!P224)</f>
        <v/>
      </c>
      <c r="AK216" s="142" t="str">
        <f>IF('USER FORM3'!Q224=0,"",'USER FORM3'!Q224)</f>
        <v/>
      </c>
      <c r="AL216" s="142" t="str">
        <f>IF('USER FORM3'!C224=0,"",'USER FORM3'!C224)</f>
        <v/>
      </c>
      <c r="AM216" s="142" t="str">
        <f>IF('USER FORM3'!D224=0,"",'USER FORM3'!D224)</f>
        <v/>
      </c>
      <c r="AN216" s="142" t="str">
        <f>IF('USER FORM3'!E224=0,"",'USER FORM3'!E224)</f>
        <v/>
      </c>
      <c r="AO216" s="142" t="str">
        <f>IF('USER FORM3'!F224=0,"",'USER FORM3'!F224)</f>
        <v/>
      </c>
      <c r="AP216" s="227" t="str">
        <f t="shared" si="37"/>
        <v/>
      </c>
      <c r="AQ216" s="227" t="str">
        <f t="array" ref="AQ216">IF(OR(IFERROR(VLOOKUP(AA216,$B$8:$H$227,7,FALSE), "KEEP")="REMOVE",AD216&lt;&gt;"GR (Graded)"), "REMOVE", "KEEP")</f>
        <v>REMOVE</v>
      </c>
      <c r="AR216" s="228" t="str">
        <f t="array" ref="AR216">LOOKUP("zzzzz",CHOOSE({1,2},"",INDEX(AA:AA,SMALL(IF($AA$6:$AA$249&lt;&gt;"",ROW($AA$6:$AA$249)),ROWS($AR$6:AR216)))))</f>
        <v/>
      </c>
      <c r="AS216" s="227" t="str">
        <f t="array" aca="1" ref="AS216" ca="1">IF(SUM('USER FORM5'!$AS$2)&gt;=ROWS($AS$7:AS216), INDEX(COURSE_CODE, MATCH(SMALL(COUNTIF(COURSE_CODE, "&lt;"&amp;COURSE_CODE), ROW(AS216)), COUNTIF(COURSE_CODE, "&lt;"&amp;COURSE_CODE),0)),"")</f>
        <v/>
      </c>
      <c r="AT216" s="227" t="str">
        <f t="array" aca="1" ref="AT216" ca="1">LOOKUP("zzzzz",CHOOSE({1,2},"",INDEX(AS:AS,SMALL(IF($AS$6:$AS$249&lt;&gt;"",ROW($AS$6:$AS$249)),ROWS($AT$6:AT216)))))</f>
        <v/>
      </c>
      <c r="AU216" s="58" t="str">
        <f t="array" aca="1" ref="AU216" ca="1">IFERROR(INDEX($AT$7:$AT$249, MATCH(0, COUNTIF($AU$6:AU215, $AT$7:$AT$249),0)),"")</f>
        <v/>
      </c>
      <c r="AV216" s="227" t="str">
        <f t="array" aca="1" ref="AV216" ca="1">IF(AU216="","",IF(COUNTIF($AA$7:$AA$225,AU216)&gt;1, "REPEATED", ""))</f>
        <v/>
      </c>
      <c r="AW216" s="227" t="str">
        <f t="array" aca="1" ref="AW216" ca="1">IF(AU216="","",IF(IFERROR(SUMPRODUCT(($AA$7:$AA$225=AU216)*($AM$7:$AM$225=$AT$2)),0)&gt;0, "BASIS OF ADMISSIONS", ""))</f>
        <v/>
      </c>
      <c r="AX216" s="227" t="str">
        <f t="array" aca="1" ref="AX216" ca="1">IF(AU216="","", IF(IFERROR(SUMPRODUCT(($AA$226:$AO$249=AU216)*($AM$226:$AM$249=$AX$6)),0)&gt;0,"PRE-REQUISITE",""))</f>
        <v/>
      </c>
      <c r="AY216" s="227" t="str">
        <f t="array" aca="1" ref="AY216" ca="1">IF(AU216="","", IF(IFERROR(SUMPRODUCT(($AA$226:$AO$249=AU216)*($AM$226:$AM$249=$AY$6)),0)&gt;0,"RECOMMENDED",""))</f>
        <v/>
      </c>
      <c r="AZ216" s="142" t="str">
        <f t="shared" ca="1" si="38"/>
        <v/>
      </c>
      <c r="BD216" s="19">
        <v>1</v>
      </c>
      <c r="BE216" s="574"/>
      <c r="BF216" s="574"/>
      <c r="BG216" s="574"/>
      <c r="BH216" s="574"/>
      <c r="BI216" s="574"/>
      <c r="BJ216" s="574"/>
      <c r="BK216" s="574"/>
      <c r="BL216" s="574"/>
      <c r="BM216" s="574"/>
      <c r="BN216" s="574"/>
      <c r="BO216" s="574"/>
      <c r="BP216" s="574"/>
      <c r="BQ216" s="574"/>
      <c r="BR216" s="574"/>
      <c r="BS216" s="574"/>
      <c r="BT216" s="574"/>
      <c r="BU216" s="574"/>
      <c r="BV216" s="574"/>
    </row>
    <row r="217" spans="1:74" ht="56.25" customHeight="1">
      <c r="A217" s="574"/>
      <c r="B217" s="284"/>
      <c r="C217" s="739" t="str">
        <f t="shared" si="39"/>
        <v/>
      </c>
      <c r="D217" s="739" t="str">
        <f t="shared" si="40"/>
        <v/>
      </c>
      <c r="E217" s="739" t="str">
        <f t="shared" si="41"/>
        <v/>
      </c>
      <c r="F217" s="739" t="str">
        <f t="shared" si="42"/>
        <v/>
      </c>
      <c r="G217" s="740" t="str">
        <f t="shared" ca="1" si="43"/>
        <v/>
      </c>
      <c r="H217" s="281"/>
      <c r="I217" s="282"/>
      <c r="J217" s="727"/>
      <c r="K217" s="725"/>
      <c r="L217" s="725"/>
      <c r="M217" s="725"/>
      <c r="N217" s="725"/>
      <c r="O217" s="725"/>
      <c r="P217" s="725"/>
      <c r="Q217" s="725"/>
      <c r="R217" s="725"/>
      <c r="S217" s="725"/>
      <c r="T217" s="725"/>
      <c r="U217" s="725"/>
      <c r="V217" s="725"/>
      <c r="W217" s="725"/>
      <c r="X217" s="725"/>
      <c r="Y217" s="721"/>
      <c r="AA217" s="142" t="str">
        <f>IF('USER FORM3'!G225=0,"",IF(ISNUMBER('USER FORM3'!G225), "'"&amp;'USER FORM3'!G225, 'USER FORM3'!G225))</f>
        <v/>
      </c>
      <c r="AB217" s="142" t="str">
        <f>IF('USER FORM3'!H225=0,"",'USER FORM3'!H225)</f>
        <v/>
      </c>
      <c r="AC217" s="142" t="str">
        <f>IF('USER FORM3'!I225=0,"",'USER FORM3'!I225)</f>
        <v/>
      </c>
      <c r="AD217" s="142" t="str">
        <f>IF('USER FORM3'!AK225=0,"",'USER FORM3'!AK225)</f>
        <v/>
      </c>
      <c r="AE217" s="142" t="str">
        <f>IF('USER FORM3'!K225=0,"",'USER FORM3'!K225)</f>
        <v/>
      </c>
      <c r="AF217" s="142" t="str">
        <f>IF('USER FORM3'!L225=0,"",'USER FORM3'!L225)</f>
        <v/>
      </c>
      <c r="AG217" s="142" t="str">
        <f>IF('USER FORM3'!M225=0,"",'USER FORM3'!M225)</f>
        <v/>
      </c>
      <c r="AH217" s="142" t="str">
        <f>IF('USER FORM3'!N225=0,"",'USER FORM3'!N225)</f>
        <v/>
      </c>
      <c r="AI217" s="142" t="str">
        <f>IF('USER FORM3'!O225=0,"",'USER FORM3'!O225)</f>
        <v/>
      </c>
      <c r="AJ217" s="142" t="str">
        <f>IF('USER FORM3'!P225=0,"",'USER FORM3'!P225)</f>
        <v/>
      </c>
      <c r="AK217" s="142" t="str">
        <f>IF('USER FORM3'!Q225=0,"",'USER FORM3'!Q225)</f>
        <v/>
      </c>
      <c r="AL217" s="142" t="str">
        <f>IF('USER FORM3'!C225=0,"",'USER FORM3'!C225)</f>
        <v/>
      </c>
      <c r="AM217" s="142" t="str">
        <f>IF('USER FORM3'!D225=0,"",'USER FORM3'!D225)</f>
        <v/>
      </c>
      <c r="AN217" s="142" t="str">
        <f>IF('USER FORM3'!E225=0,"",'USER FORM3'!E225)</f>
        <v/>
      </c>
      <c r="AO217" s="142" t="str">
        <f>IF('USER FORM3'!F225=0,"",'USER FORM3'!F225)</f>
        <v/>
      </c>
      <c r="AP217" s="227" t="str">
        <f t="shared" si="37"/>
        <v/>
      </c>
      <c r="AQ217" s="227" t="str">
        <f t="array" ref="AQ217">IF(OR(IFERROR(VLOOKUP(AA217,$B$8:$H$227,7,FALSE), "KEEP")="REMOVE",AD217&lt;&gt;"GR (Graded)"), "REMOVE", "KEEP")</f>
        <v>REMOVE</v>
      </c>
      <c r="AR217" s="228" t="str">
        <f t="array" ref="AR217">LOOKUP("zzzzz",CHOOSE({1,2},"",INDEX(AA:AA,SMALL(IF($AA$6:$AA$249&lt;&gt;"",ROW($AA$6:$AA$249)),ROWS($AR$6:AR217)))))</f>
        <v/>
      </c>
      <c r="AS217" s="227" t="str">
        <f t="array" aca="1" ref="AS217" ca="1">IF(SUM('USER FORM5'!$AS$2)&gt;=ROWS($AS$7:AS217), INDEX(COURSE_CODE, MATCH(SMALL(COUNTIF(COURSE_CODE, "&lt;"&amp;COURSE_CODE), ROW(AS217)), COUNTIF(COURSE_CODE, "&lt;"&amp;COURSE_CODE),0)),"")</f>
        <v/>
      </c>
      <c r="AT217" s="227" t="str">
        <f t="array" aca="1" ref="AT217" ca="1">LOOKUP("zzzzz",CHOOSE({1,2},"",INDEX(AS:AS,SMALL(IF($AS$6:$AS$249&lt;&gt;"",ROW($AS$6:$AS$249)),ROWS($AT$6:AT217)))))</f>
        <v/>
      </c>
      <c r="AU217" s="58" t="str">
        <f t="array" aca="1" ref="AU217" ca="1">IFERROR(INDEX($AT$7:$AT$249, MATCH(0, COUNTIF($AU$6:AU216, $AT$7:$AT$249),0)),"")</f>
        <v/>
      </c>
      <c r="AV217" s="227" t="str">
        <f t="array" aca="1" ref="AV217" ca="1">IF(AU217="","",IF(COUNTIF($AA$7:$AA$225,AU217)&gt;1, "REPEATED", ""))</f>
        <v/>
      </c>
      <c r="AW217" s="227" t="str">
        <f t="array" aca="1" ref="AW217" ca="1">IF(AU217="","",IF(IFERROR(SUMPRODUCT(($AA$7:$AA$225=AU217)*($AM$7:$AM$225=$AT$2)),0)&gt;0, "BASIS OF ADMISSIONS", ""))</f>
        <v/>
      </c>
      <c r="AX217" s="227" t="str">
        <f t="array" aca="1" ref="AX217" ca="1">IF(AU217="","", IF(IFERROR(SUMPRODUCT(($AA$226:$AO$249=AU217)*($AM$226:$AM$249=$AX$6)),0)&gt;0,"PRE-REQUISITE",""))</f>
        <v/>
      </c>
      <c r="AY217" s="227" t="str">
        <f t="array" aca="1" ref="AY217" ca="1">IF(AU217="","", IF(IFERROR(SUMPRODUCT(($AA$226:$AO$249=AU217)*($AM$226:$AM$249=$AY$6)),0)&gt;0,"RECOMMENDED",""))</f>
        <v/>
      </c>
      <c r="AZ217" s="142" t="str">
        <f t="shared" ca="1" si="38"/>
        <v/>
      </c>
      <c r="BD217" s="19">
        <v>1</v>
      </c>
      <c r="BE217" s="574"/>
      <c r="BF217" s="574"/>
      <c r="BG217" s="574"/>
      <c r="BH217" s="574"/>
      <c r="BI217" s="574"/>
      <c r="BJ217" s="574"/>
      <c r="BK217" s="574"/>
      <c r="BL217" s="574"/>
      <c r="BM217" s="574"/>
      <c r="BN217" s="574"/>
      <c r="BO217" s="574"/>
      <c r="BP217" s="574"/>
      <c r="BQ217" s="574"/>
      <c r="BR217" s="574"/>
      <c r="BS217" s="574"/>
      <c r="BT217" s="574"/>
      <c r="BU217" s="574"/>
      <c r="BV217" s="574"/>
    </row>
    <row r="218" spans="1:74" ht="56.25" customHeight="1">
      <c r="A218" s="574"/>
      <c r="B218" s="284"/>
      <c r="C218" s="739" t="str">
        <f t="shared" si="39"/>
        <v/>
      </c>
      <c r="D218" s="739" t="str">
        <f t="shared" si="40"/>
        <v/>
      </c>
      <c r="E218" s="739" t="str">
        <f t="shared" si="41"/>
        <v/>
      </c>
      <c r="F218" s="739" t="str">
        <f t="shared" si="42"/>
        <v/>
      </c>
      <c r="G218" s="740" t="str">
        <f t="shared" ca="1" si="43"/>
        <v/>
      </c>
      <c r="H218" s="281"/>
      <c r="I218" s="282"/>
      <c r="J218" s="727"/>
      <c r="K218" s="725"/>
      <c r="L218" s="725"/>
      <c r="M218" s="725"/>
      <c r="N218" s="725"/>
      <c r="O218" s="725"/>
      <c r="P218" s="725"/>
      <c r="Q218" s="725"/>
      <c r="R218" s="725"/>
      <c r="S218" s="725"/>
      <c r="T218" s="725"/>
      <c r="U218" s="725"/>
      <c r="V218" s="725"/>
      <c r="W218" s="725"/>
      <c r="X218" s="725"/>
      <c r="Y218" s="721"/>
      <c r="AA218" s="142" t="str">
        <f>IF('USER FORM3'!G226=0,"",IF(ISNUMBER('USER FORM3'!G226), "'"&amp;'USER FORM3'!G226, 'USER FORM3'!G226))</f>
        <v/>
      </c>
      <c r="AB218" s="142" t="str">
        <f>IF('USER FORM3'!H226=0,"",'USER FORM3'!H226)</f>
        <v/>
      </c>
      <c r="AC218" s="142" t="str">
        <f>IF('USER FORM3'!I226=0,"",'USER FORM3'!I226)</f>
        <v/>
      </c>
      <c r="AD218" s="142" t="str">
        <f>IF('USER FORM3'!AK226=0,"",'USER FORM3'!AK226)</f>
        <v/>
      </c>
      <c r="AE218" s="142" t="str">
        <f>IF('USER FORM3'!K226=0,"",'USER FORM3'!K226)</f>
        <v/>
      </c>
      <c r="AF218" s="142" t="str">
        <f>IF('USER FORM3'!L226=0,"",'USER FORM3'!L226)</f>
        <v/>
      </c>
      <c r="AG218" s="142" t="str">
        <f>IF('USER FORM3'!M226=0,"",'USER FORM3'!M226)</f>
        <v/>
      </c>
      <c r="AH218" s="142" t="str">
        <f>IF('USER FORM3'!N226=0,"",'USER FORM3'!N226)</f>
        <v/>
      </c>
      <c r="AI218" s="142" t="str">
        <f>IF('USER FORM3'!O226=0,"",'USER FORM3'!O226)</f>
        <v/>
      </c>
      <c r="AJ218" s="142" t="str">
        <f>IF('USER FORM3'!P226=0,"",'USER FORM3'!P226)</f>
        <v/>
      </c>
      <c r="AK218" s="142" t="str">
        <f>IF('USER FORM3'!Q226=0,"",'USER FORM3'!Q226)</f>
        <v/>
      </c>
      <c r="AL218" s="142" t="str">
        <f>IF('USER FORM3'!C226=0,"",'USER FORM3'!C226)</f>
        <v/>
      </c>
      <c r="AM218" s="142" t="str">
        <f>IF('USER FORM3'!D226=0,"",'USER FORM3'!D226)</f>
        <v/>
      </c>
      <c r="AN218" s="142" t="str">
        <f>IF('USER FORM3'!E226=0,"",'USER FORM3'!E226)</f>
        <v/>
      </c>
      <c r="AO218" s="142" t="str">
        <f>IF('USER FORM3'!F226=0,"",'USER FORM3'!F226)</f>
        <v/>
      </c>
      <c r="AP218" s="227" t="str">
        <f t="shared" si="37"/>
        <v/>
      </c>
      <c r="AQ218" s="227" t="str">
        <f t="array" ref="AQ218">IF(OR(IFERROR(VLOOKUP(AA218,$B$8:$H$227,7,FALSE), "KEEP")="REMOVE",AD218&lt;&gt;"GR (Graded)"), "REMOVE", "KEEP")</f>
        <v>REMOVE</v>
      </c>
      <c r="AR218" s="228" t="str">
        <f t="array" ref="AR218">LOOKUP("zzzzz",CHOOSE({1,2},"",INDEX(AA:AA,SMALL(IF($AA$6:$AA$249&lt;&gt;"",ROW($AA$6:$AA$249)),ROWS($AR$6:AR218)))))</f>
        <v/>
      </c>
      <c r="AS218" s="227" t="str">
        <f t="array" aca="1" ref="AS218" ca="1">IF(SUM('USER FORM5'!$AS$2)&gt;=ROWS($AS$7:AS218), INDEX(COURSE_CODE, MATCH(SMALL(COUNTIF(COURSE_CODE, "&lt;"&amp;COURSE_CODE), ROW(AS218)), COUNTIF(COURSE_CODE, "&lt;"&amp;COURSE_CODE),0)),"")</f>
        <v/>
      </c>
      <c r="AT218" s="227" t="str">
        <f t="array" aca="1" ref="AT218" ca="1">LOOKUP("zzzzz",CHOOSE({1,2},"",INDEX(AS:AS,SMALL(IF($AS$6:$AS$249&lt;&gt;"",ROW($AS$6:$AS$249)),ROWS($AT$6:AT218)))))</f>
        <v/>
      </c>
      <c r="AU218" s="58" t="str">
        <f t="array" aca="1" ref="AU218" ca="1">IFERROR(INDEX($AT$7:$AT$249, MATCH(0, COUNTIF($AU$6:AU217, $AT$7:$AT$249),0)),"")</f>
        <v/>
      </c>
      <c r="AV218" s="227" t="str">
        <f t="array" aca="1" ref="AV218" ca="1">IF(AU218="","",IF(COUNTIF($AA$7:$AA$225,AU218)&gt;1, "REPEATED", ""))</f>
        <v/>
      </c>
      <c r="AW218" s="227" t="str">
        <f t="array" aca="1" ref="AW218" ca="1">IF(AU218="","",IF(IFERROR(SUMPRODUCT(($AA$7:$AA$225=AU218)*($AM$7:$AM$225=$AT$2)),0)&gt;0, "BASIS OF ADMISSIONS", ""))</f>
        <v/>
      </c>
      <c r="AX218" s="227" t="str">
        <f t="array" aca="1" ref="AX218" ca="1">IF(AU218="","", IF(IFERROR(SUMPRODUCT(($AA$226:$AO$249=AU218)*($AM$226:$AM$249=$AX$6)),0)&gt;0,"PRE-REQUISITE",""))</f>
        <v/>
      </c>
      <c r="AY218" s="227" t="str">
        <f t="array" aca="1" ref="AY218" ca="1">IF(AU218="","", IF(IFERROR(SUMPRODUCT(($AA$226:$AO$249=AU218)*($AM$226:$AM$249=$AY$6)),0)&gt;0,"RECOMMENDED",""))</f>
        <v/>
      </c>
      <c r="AZ218" s="142" t="str">
        <f t="shared" ca="1" si="38"/>
        <v/>
      </c>
      <c r="BD218" s="19">
        <v>1</v>
      </c>
      <c r="BE218" s="574"/>
      <c r="BF218" s="574"/>
      <c r="BG218" s="574"/>
      <c r="BH218" s="574"/>
      <c r="BI218" s="574"/>
      <c r="BJ218" s="574"/>
      <c r="BK218" s="574"/>
      <c r="BL218" s="574"/>
      <c r="BM218" s="574"/>
      <c r="BN218" s="574"/>
      <c r="BO218" s="574"/>
      <c r="BP218" s="574"/>
      <c r="BQ218" s="574"/>
      <c r="BR218" s="574"/>
      <c r="BS218" s="574"/>
      <c r="BT218" s="574"/>
      <c r="BU218" s="574"/>
      <c r="BV218" s="574"/>
    </row>
    <row r="219" spans="1:74" ht="56.25" customHeight="1">
      <c r="A219" s="574"/>
      <c r="B219" s="284"/>
      <c r="C219" s="739" t="str">
        <f t="shared" si="39"/>
        <v/>
      </c>
      <c r="D219" s="739" t="str">
        <f t="shared" si="40"/>
        <v/>
      </c>
      <c r="E219" s="739" t="str">
        <f t="shared" si="41"/>
        <v/>
      </c>
      <c r="F219" s="739" t="str">
        <f t="shared" si="42"/>
        <v/>
      </c>
      <c r="G219" s="740" t="str">
        <f t="shared" ca="1" si="43"/>
        <v/>
      </c>
      <c r="H219" s="281"/>
      <c r="I219" s="282"/>
      <c r="J219" s="727"/>
      <c r="K219" s="725"/>
      <c r="L219" s="725"/>
      <c r="M219" s="725"/>
      <c r="N219" s="725"/>
      <c r="O219" s="725"/>
      <c r="P219" s="725"/>
      <c r="Q219" s="725"/>
      <c r="R219" s="725"/>
      <c r="S219" s="725"/>
      <c r="T219" s="725"/>
      <c r="U219" s="725"/>
      <c r="V219" s="725"/>
      <c r="W219" s="725"/>
      <c r="X219" s="725"/>
      <c r="Y219" s="721"/>
      <c r="AA219" s="142" t="str">
        <f>IF('USER FORM3'!G227=0,"",IF(ISNUMBER('USER FORM3'!G227), "'"&amp;'USER FORM3'!G227, 'USER FORM3'!G227))</f>
        <v/>
      </c>
      <c r="AB219" s="142" t="str">
        <f>IF('USER FORM3'!H227=0,"",'USER FORM3'!H227)</f>
        <v/>
      </c>
      <c r="AC219" s="142" t="str">
        <f>IF('USER FORM3'!I227=0,"",'USER FORM3'!I227)</f>
        <v/>
      </c>
      <c r="AD219" s="142" t="str">
        <f>IF('USER FORM3'!AK227=0,"",'USER FORM3'!AK227)</f>
        <v/>
      </c>
      <c r="AE219" s="142" t="str">
        <f>IF('USER FORM3'!K227=0,"",'USER FORM3'!K227)</f>
        <v/>
      </c>
      <c r="AF219" s="142" t="str">
        <f>IF('USER FORM3'!L227=0,"",'USER FORM3'!L227)</f>
        <v/>
      </c>
      <c r="AG219" s="142" t="str">
        <f>IF('USER FORM3'!M227=0,"",'USER FORM3'!M227)</f>
        <v/>
      </c>
      <c r="AH219" s="142" t="str">
        <f>IF('USER FORM3'!N227=0,"",'USER FORM3'!N227)</f>
        <v/>
      </c>
      <c r="AI219" s="142" t="str">
        <f>IF('USER FORM3'!O227=0,"",'USER FORM3'!O227)</f>
        <v/>
      </c>
      <c r="AJ219" s="142" t="str">
        <f>IF('USER FORM3'!P227=0,"",'USER FORM3'!P227)</f>
        <v/>
      </c>
      <c r="AK219" s="142" t="str">
        <f>IF('USER FORM3'!Q227=0,"",'USER FORM3'!Q227)</f>
        <v/>
      </c>
      <c r="AL219" s="142" t="str">
        <f>IF('USER FORM3'!C227=0,"",'USER FORM3'!C227)</f>
        <v/>
      </c>
      <c r="AM219" s="142" t="str">
        <f>IF('USER FORM3'!D227=0,"",'USER FORM3'!D227)</f>
        <v/>
      </c>
      <c r="AN219" s="142" t="str">
        <f>IF('USER FORM3'!E227=0,"",'USER FORM3'!E227)</f>
        <v/>
      </c>
      <c r="AO219" s="142" t="str">
        <f>IF('USER FORM3'!F227=0,"",'USER FORM3'!F227)</f>
        <v/>
      </c>
      <c r="AP219" s="227" t="str">
        <f t="shared" si="37"/>
        <v/>
      </c>
      <c r="AQ219" s="227" t="str">
        <f t="array" ref="AQ219">IF(OR(IFERROR(VLOOKUP(AA219,$B$8:$H$227,7,FALSE), "KEEP")="REMOVE",AD219&lt;&gt;"GR (Graded)"), "REMOVE", "KEEP")</f>
        <v>REMOVE</v>
      </c>
      <c r="AR219" s="228" t="str">
        <f t="array" ref="AR219">LOOKUP("zzzzz",CHOOSE({1,2},"",INDEX(AA:AA,SMALL(IF($AA$6:$AA$249&lt;&gt;"",ROW($AA$6:$AA$249)),ROWS($AR$6:AR219)))))</f>
        <v/>
      </c>
      <c r="AS219" s="227" t="str">
        <f t="array" aca="1" ref="AS219" ca="1">IF(SUM('USER FORM5'!$AS$2)&gt;=ROWS($AS$7:AS219), INDEX(COURSE_CODE, MATCH(SMALL(COUNTIF(COURSE_CODE, "&lt;"&amp;COURSE_CODE), ROW(AS219)), COUNTIF(COURSE_CODE, "&lt;"&amp;COURSE_CODE),0)),"")</f>
        <v/>
      </c>
      <c r="AT219" s="227" t="str">
        <f t="array" aca="1" ref="AT219" ca="1">LOOKUP("zzzzz",CHOOSE({1,2},"",INDEX(AS:AS,SMALL(IF($AS$6:$AS$249&lt;&gt;"",ROW($AS$6:$AS$249)),ROWS($AT$6:AT219)))))</f>
        <v/>
      </c>
      <c r="AU219" s="58" t="str">
        <f t="array" aca="1" ref="AU219" ca="1">IFERROR(INDEX($AT$7:$AT$249, MATCH(0, COUNTIF($AU$6:AU218, $AT$7:$AT$249),0)),"")</f>
        <v/>
      </c>
      <c r="AV219" s="227" t="str">
        <f t="array" aca="1" ref="AV219" ca="1">IF(AU219="","",IF(COUNTIF($AA$7:$AA$225,AU219)&gt;1, "REPEATED", ""))</f>
        <v/>
      </c>
      <c r="AW219" s="227" t="str">
        <f t="array" aca="1" ref="AW219" ca="1">IF(AU219="","",IF(IFERROR(SUMPRODUCT(($AA$7:$AA$225=AU219)*($AM$7:$AM$225=$AT$2)),0)&gt;0, "BASIS OF ADMISSIONS", ""))</f>
        <v/>
      </c>
      <c r="AX219" s="227" t="str">
        <f t="array" aca="1" ref="AX219" ca="1">IF(AU219="","", IF(IFERROR(SUMPRODUCT(($AA$226:$AO$249=AU219)*($AM$226:$AM$249=$AX$6)),0)&gt;0,"PRE-REQUISITE",""))</f>
        <v/>
      </c>
      <c r="AY219" s="227" t="str">
        <f t="array" aca="1" ref="AY219" ca="1">IF(AU219="","", IF(IFERROR(SUMPRODUCT(($AA$226:$AO$249=AU219)*($AM$226:$AM$249=$AY$6)),0)&gt;0,"RECOMMENDED",""))</f>
        <v/>
      </c>
      <c r="AZ219" s="142" t="str">
        <f t="shared" ca="1" si="38"/>
        <v/>
      </c>
      <c r="BD219" s="19">
        <v>1</v>
      </c>
      <c r="BE219" s="574"/>
      <c r="BF219" s="574"/>
      <c r="BG219" s="574"/>
      <c r="BH219" s="574"/>
      <c r="BI219" s="574"/>
      <c r="BJ219" s="574"/>
      <c r="BK219" s="574"/>
      <c r="BL219" s="574"/>
      <c r="BM219" s="574"/>
      <c r="BN219" s="574"/>
      <c r="BO219" s="574"/>
      <c r="BP219" s="574"/>
      <c r="BQ219" s="574"/>
      <c r="BR219" s="574"/>
      <c r="BS219" s="574"/>
      <c r="BT219" s="574"/>
      <c r="BU219" s="574"/>
      <c r="BV219" s="574"/>
    </row>
    <row r="220" spans="1:74" ht="56.25" customHeight="1">
      <c r="A220" s="574"/>
      <c r="B220" s="284"/>
      <c r="C220" s="739" t="str">
        <f t="shared" si="39"/>
        <v/>
      </c>
      <c r="D220" s="739" t="str">
        <f t="shared" si="40"/>
        <v/>
      </c>
      <c r="E220" s="739" t="str">
        <f t="shared" si="41"/>
        <v/>
      </c>
      <c r="F220" s="739" t="str">
        <f t="shared" si="42"/>
        <v/>
      </c>
      <c r="G220" s="740" t="str">
        <f t="shared" ca="1" si="43"/>
        <v/>
      </c>
      <c r="H220" s="281"/>
      <c r="I220" s="282"/>
      <c r="J220" s="727"/>
      <c r="K220" s="725"/>
      <c r="L220" s="725"/>
      <c r="M220" s="725"/>
      <c r="N220" s="725"/>
      <c r="O220" s="725"/>
      <c r="P220" s="725"/>
      <c r="Q220" s="725"/>
      <c r="R220" s="725"/>
      <c r="S220" s="725"/>
      <c r="T220" s="725"/>
      <c r="U220" s="725"/>
      <c r="V220" s="725"/>
      <c r="W220" s="725"/>
      <c r="X220" s="725"/>
      <c r="Y220" s="721"/>
      <c r="AA220" s="142" t="str">
        <f>IF('USER FORM3'!G228=0,"",IF(ISNUMBER('USER FORM3'!G228), "'"&amp;'USER FORM3'!G228, 'USER FORM3'!G228))</f>
        <v/>
      </c>
      <c r="AB220" s="142" t="str">
        <f>IF('USER FORM3'!H228=0,"",'USER FORM3'!H228)</f>
        <v/>
      </c>
      <c r="AC220" s="142" t="str">
        <f>IF('USER FORM3'!I228=0,"",'USER FORM3'!I228)</f>
        <v/>
      </c>
      <c r="AD220" s="142" t="str">
        <f>IF('USER FORM3'!AK228=0,"",'USER FORM3'!AK228)</f>
        <v/>
      </c>
      <c r="AE220" s="142" t="str">
        <f>IF('USER FORM3'!K228=0,"",'USER FORM3'!K228)</f>
        <v/>
      </c>
      <c r="AF220" s="142" t="str">
        <f>IF('USER FORM3'!L228=0,"",'USER FORM3'!L228)</f>
        <v/>
      </c>
      <c r="AG220" s="142" t="str">
        <f>IF('USER FORM3'!M228=0,"",'USER FORM3'!M228)</f>
        <v/>
      </c>
      <c r="AH220" s="142" t="str">
        <f>IF('USER FORM3'!N228=0,"",'USER FORM3'!N228)</f>
        <v/>
      </c>
      <c r="AI220" s="142" t="str">
        <f>IF('USER FORM3'!O228=0,"",'USER FORM3'!O228)</f>
        <v/>
      </c>
      <c r="AJ220" s="142" t="str">
        <f>IF('USER FORM3'!P228=0,"",'USER FORM3'!P228)</f>
        <v/>
      </c>
      <c r="AK220" s="142" t="str">
        <f>IF('USER FORM3'!Q228=0,"",'USER FORM3'!Q228)</f>
        <v/>
      </c>
      <c r="AL220" s="142" t="str">
        <f>IF('USER FORM3'!C228=0,"",'USER FORM3'!C228)</f>
        <v/>
      </c>
      <c r="AM220" s="142" t="str">
        <f>IF('USER FORM3'!D228=0,"",'USER FORM3'!D228)</f>
        <v/>
      </c>
      <c r="AN220" s="142" t="str">
        <f>IF('USER FORM3'!E228=0,"",'USER FORM3'!E228)</f>
        <v/>
      </c>
      <c r="AO220" s="142" t="str">
        <f>IF('USER FORM3'!F228=0,"",'USER FORM3'!F228)</f>
        <v/>
      </c>
      <c r="AP220" s="227" t="str">
        <f t="shared" si="37"/>
        <v/>
      </c>
      <c r="AQ220" s="227" t="str">
        <f t="array" ref="AQ220">IF(OR(IFERROR(VLOOKUP(AA220,$B$8:$H$227,7,FALSE), "KEEP")="REMOVE",AD220&lt;&gt;"GR (Graded)"), "REMOVE", "KEEP")</f>
        <v>REMOVE</v>
      </c>
      <c r="AR220" s="228" t="str">
        <f t="array" ref="AR220">LOOKUP("zzzzz",CHOOSE({1,2},"",INDEX(AA:AA,SMALL(IF($AA$6:$AA$249&lt;&gt;"",ROW($AA$6:$AA$249)),ROWS($AR$6:AR220)))))</f>
        <v/>
      </c>
      <c r="AS220" s="227" t="str">
        <f t="array" aca="1" ref="AS220" ca="1">IF(SUM('USER FORM5'!$AS$2)&gt;=ROWS($AS$7:AS220), INDEX(COURSE_CODE, MATCH(SMALL(COUNTIF(COURSE_CODE, "&lt;"&amp;COURSE_CODE), ROW(AS220)), COUNTIF(COURSE_CODE, "&lt;"&amp;COURSE_CODE),0)),"")</f>
        <v/>
      </c>
      <c r="AT220" s="227" t="str">
        <f t="array" aca="1" ref="AT220" ca="1">LOOKUP("zzzzz",CHOOSE({1,2},"",INDEX(AS:AS,SMALL(IF($AS$6:$AS$249&lt;&gt;"",ROW($AS$6:$AS$249)),ROWS($AT$6:AT220)))))</f>
        <v/>
      </c>
      <c r="AU220" s="58" t="str">
        <f t="array" aca="1" ref="AU220" ca="1">IFERROR(INDEX($AT$7:$AT$249, MATCH(0, COUNTIF($AU$6:AU219, $AT$7:$AT$249),0)),"")</f>
        <v/>
      </c>
      <c r="AV220" s="227" t="str">
        <f t="array" aca="1" ref="AV220" ca="1">IF(AU220="","",IF(COUNTIF($AA$7:$AA$225,AU220)&gt;1, "REPEATED", ""))</f>
        <v/>
      </c>
      <c r="AW220" s="227" t="str">
        <f t="array" aca="1" ref="AW220" ca="1">IF(AU220="","",IF(IFERROR(SUMPRODUCT(($AA$7:$AA$225=AU220)*($AM$7:$AM$225=$AT$2)),0)&gt;0, "BASIS OF ADMISSIONS", ""))</f>
        <v/>
      </c>
      <c r="AX220" s="227" t="str">
        <f t="array" aca="1" ref="AX220" ca="1">IF(AU220="","", IF(IFERROR(SUMPRODUCT(($AA$226:$AO$249=AU220)*($AM$226:$AM$249=$AX$6)),0)&gt;0,"PRE-REQUISITE",""))</f>
        <v/>
      </c>
      <c r="AY220" s="227" t="str">
        <f t="array" aca="1" ref="AY220" ca="1">IF(AU220="","", IF(IFERROR(SUMPRODUCT(($AA$226:$AO$249=AU220)*($AM$226:$AM$249=$AY$6)),0)&gt;0,"RECOMMENDED",""))</f>
        <v/>
      </c>
      <c r="AZ220" s="142" t="str">
        <f t="shared" ca="1" si="38"/>
        <v/>
      </c>
      <c r="BD220" s="19">
        <v>1</v>
      </c>
      <c r="BE220" s="574"/>
      <c r="BF220" s="574"/>
      <c r="BG220" s="574"/>
      <c r="BH220" s="574"/>
      <c r="BI220" s="574"/>
      <c r="BJ220" s="574"/>
      <c r="BK220" s="574"/>
      <c r="BL220" s="574"/>
      <c r="BM220" s="574"/>
      <c r="BN220" s="574"/>
      <c r="BO220" s="574"/>
      <c r="BP220" s="574"/>
      <c r="BQ220" s="574"/>
      <c r="BR220" s="574"/>
      <c r="BS220" s="574"/>
      <c r="BT220" s="574"/>
      <c r="BU220" s="574"/>
      <c r="BV220" s="574"/>
    </row>
    <row r="221" spans="1:74" ht="56.25" customHeight="1">
      <c r="A221" s="574"/>
      <c r="B221" s="284"/>
      <c r="C221" s="739" t="str">
        <f t="shared" si="39"/>
        <v/>
      </c>
      <c r="D221" s="739" t="str">
        <f t="shared" si="40"/>
        <v/>
      </c>
      <c r="E221" s="739" t="str">
        <f t="shared" si="41"/>
        <v/>
      </c>
      <c r="F221" s="739" t="str">
        <f t="shared" si="42"/>
        <v/>
      </c>
      <c r="G221" s="740" t="str">
        <f t="shared" ca="1" si="43"/>
        <v/>
      </c>
      <c r="H221" s="281"/>
      <c r="I221" s="282"/>
      <c r="J221" s="727"/>
      <c r="K221" s="725"/>
      <c r="L221" s="725"/>
      <c r="M221" s="725"/>
      <c r="N221" s="725"/>
      <c r="O221" s="725"/>
      <c r="P221" s="725"/>
      <c r="Q221" s="725"/>
      <c r="R221" s="725"/>
      <c r="S221" s="725"/>
      <c r="T221" s="725"/>
      <c r="U221" s="725"/>
      <c r="V221" s="725"/>
      <c r="W221" s="725"/>
      <c r="X221" s="725"/>
      <c r="Y221" s="721"/>
      <c r="AA221" s="142" t="str">
        <f>IF('USER FORM3'!G229=0,"",IF(ISNUMBER('USER FORM3'!G229), "'"&amp;'USER FORM3'!G229, 'USER FORM3'!G229))</f>
        <v/>
      </c>
      <c r="AB221" s="142" t="str">
        <f>IF('USER FORM3'!H229=0,"",'USER FORM3'!H229)</f>
        <v/>
      </c>
      <c r="AC221" s="142" t="str">
        <f>IF('USER FORM3'!I229=0,"",'USER FORM3'!I229)</f>
        <v/>
      </c>
      <c r="AD221" s="142" t="str">
        <f>IF('USER FORM3'!AK229=0,"",'USER FORM3'!AK229)</f>
        <v/>
      </c>
      <c r="AE221" s="142" t="str">
        <f>IF('USER FORM3'!K229=0,"",'USER FORM3'!K229)</f>
        <v/>
      </c>
      <c r="AF221" s="142" t="str">
        <f>IF('USER FORM3'!L229=0,"",'USER FORM3'!L229)</f>
        <v/>
      </c>
      <c r="AG221" s="142" t="str">
        <f>IF('USER FORM3'!M229=0,"",'USER FORM3'!M229)</f>
        <v/>
      </c>
      <c r="AH221" s="142" t="str">
        <f>IF('USER FORM3'!N229=0,"",'USER FORM3'!N229)</f>
        <v/>
      </c>
      <c r="AI221" s="142" t="str">
        <f>IF('USER FORM3'!O229=0,"",'USER FORM3'!O229)</f>
        <v/>
      </c>
      <c r="AJ221" s="142" t="str">
        <f>IF('USER FORM3'!P229=0,"",'USER FORM3'!P229)</f>
        <v/>
      </c>
      <c r="AK221" s="142" t="str">
        <f>IF('USER FORM3'!Q229=0,"",'USER FORM3'!Q229)</f>
        <v/>
      </c>
      <c r="AL221" s="142" t="str">
        <f>IF('USER FORM3'!C229=0,"",'USER FORM3'!C229)</f>
        <v/>
      </c>
      <c r="AM221" s="142" t="str">
        <f>IF('USER FORM3'!D229=0,"",'USER FORM3'!D229)</f>
        <v/>
      </c>
      <c r="AN221" s="142" t="str">
        <f>IF('USER FORM3'!E229=0,"",'USER FORM3'!E229)</f>
        <v/>
      </c>
      <c r="AO221" s="142" t="str">
        <f>IF('USER FORM3'!F229=0,"",'USER FORM3'!F229)</f>
        <v/>
      </c>
      <c r="AP221" s="227" t="str">
        <f t="shared" si="37"/>
        <v/>
      </c>
      <c r="AQ221" s="227" t="str">
        <f t="array" ref="AQ221">IF(OR(IFERROR(VLOOKUP(AA221,$B$8:$H$227,7,FALSE), "KEEP")="REMOVE",AD221&lt;&gt;"GR (Graded)"), "REMOVE", "KEEP")</f>
        <v>REMOVE</v>
      </c>
      <c r="AR221" s="228" t="str">
        <f t="array" ref="AR221">LOOKUP("zzzzz",CHOOSE({1,2},"",INDEX(AA:AA,SMALL(IF($AA$6:$AA$249&lt;&gt;"",ROW($AA$6:$AA$249)),ROWS($AR$6:AR221)))))</f>
        <v/>
      </c>
      <c r="AS221" s="227" t="str">
        <f t="array" aca="1" ref="AS221" ca="1">IF(SUM('USER FORM5'!$AS$2)&gt;=ROWS($AS$7:AS221), INDEX(COURSE_CODE, MATCH(SMALL(COUNTIF(COURSE_CODE, "&lt;"&amp;COURSE_CODE), ROW(AS221)), COUNTIF(COURSE_CODE, "&lt;"&amp;COURSE_CODE),0)),"")</f>
        <v/>
      </c>
      <c r="AT221" s="227" t="str">
        <f t="array" aca="1" ref="AT221" ca="1">LOOKUP("zzzzz",CHOOSE({1,2},"",INDEX(AS:AS,SMALL(IF($AS$6:$AS$249&lt;&gt;"",ROW($AS$6:$AS$249)),ROWS($AT$6:AT221)))))</f>
        <v/>
      </c>
      <c r="AU221" s="58" t="str">
        <f t="array" aca="1" ref="AU221" ca="1">IFERROR(INDEX($AT$7:$AT$249, MATCH(0, COUNTIF($AU$6:AU220, $AT$7:$AT$249),0)),"")</f>
        <v/>
      </c>
      <c r="AV221" s="227" t="str">
        <f t="array" aca="1" ref="AV221" ca="1">IF(AU221="","",IF(COUNTIF($AA$7:$AA$225,AU221)&gt;1, "REPEATED", ""))</f>
        <v/>
      </c>
      <c r="AW221" s="227" t="str">
        <f t="array" aca="1" ref="AW221" ca="1">IF(AU221="","",IF(IFERROR(SUMPRODUCT(($AA$7:$AA$225=AU221)*($AM$7:$AM$225=$AT$2)),0)&gt;0, "BASIS OF ADMISSIONS", ""))</f>
        <v/>
      </c>
      <c r="AX221" s="227" t="str">
        <f t="array" aca="1" ref="AX221" ca="1">IF(AU221="","", IF(IFERROR(SUMPRODUCT(($AA$226:$AO$249=AU221)*($AM$226:$AM$249=$AX$6)),0)&gt;0,"PRE-REQUISITE",""))</f>
        <v/>
      </c>
      <c r="AY221" s="227" t="str">
        <f t="array" aca="1" ref="AY221" ca="1">IF(AU221="","", IF(IFERROR(SUMPRODUCT(($AA$226:$AO$249=AU221)*($AM$226:$AM$249=$AY$6)),0)&gt;0,"RECOMMENDED",""))</f>
        <v/>
      </c>
      <c r="AZ221" s="142" t="str">
        <f t="shared" ca="1" si="38"/>
        <v/>
      </c>
      <c r="BD221" s="19">
        <v>1</v>
      </c>
      <c r="BE221" s="574"/>
      <c r="BF221" s="574"/>
      <c r="BG221" s="574"/>
      <c r="BH221" s="574"/>
      <c r="BI221" s="574"/>
      <c r="BJ221" s="574"/>
      <c r="BK221" s="574"/>
      <c r="BL221" s="574"/>
      <c r="BM221" s="574"/>
      <c r="BN221" s="574"/>
      <c r="BO221" s="574"/>
      <c r="BP221" s="574"/>
      <c r="BQ221" s="574"/>
      <c r="BR221" s="574"/>
      <c r="BS221" s="574"/>
      <c r="BT221" s="574"/>
      <c r="BU221" s="574"/>
      <c r="BV221" s="574"/>
    </row>
    <row r="222" spans="1:74" ht="56.25" customHeight="1">
      <c r="A222" s="574"/>
      <c r="B222" s="284"/>
      <c r="C222" s="739" t="str">
        <f t="shared" si="39"/>
        <v/>
      </c>
      <c r="D222" s="739" t="str">
        <f t="shared" si="40"/>
        <v/>
      </c>
      <c r="E222" s="739" t="str">
        <f t="shared" si="41"/>
        <v/>
      </c>
      <c r="F222" s="739" t="str">
        <f t="shared" si="42"/>
        <v/>
      </c>
      <c r="G222" s="740" t="str">
        <f t="shared" ca="1" si="43"/>
        <v/>
      </c>
      <c r="H222" s="281"/>
      <c r="I222" s="282"/>
      <c r="J222" s="727"/>
      <c r="K222" s="725"/>
      <c r="L222" s="725"/>
      <c r="M222" s="725"/>
      <c r="N222" s="725"/>
      <c r="O222" s="725"/>
      <c r="P222" s="725"/>
      <c r="Q222" s="725"/>
      <c r="R222" s="725"/>
      <c r="S222" s="725"/>
      <c r="T222" s="725"/>
      <c r="U222" s="725"/>
      <c r="V222" s="725"/>
      <c r="W222" s="725"/>
      <c r="X222" s="725"/>
      <c r="Y222" s="721"/>
      <c r="AA222" s="142" t="str">
        <f>IF('USER FORM3'!G230=0,"",IF(ISNUMBER('USER FORM3'!G230), "'"&amp;'USER FORM3'!G230, 'USER FORM3'!G230))</f>
        <v/>
      </c>
      <c r="AB222" s="142" t="str">
        <f>IF('USER FORM3'!H230=0,"",'USER FORM3'!H230)</f>
        <v/>
      </c>
      <c r="AC222" s="142" t="str">
        <f>IF('USER FORM3'!I230=0,"",'USER FORM3'!I230)</f>
        <v/>
      </c>
      <c r="AD222" s="142" t="str">
        <f>IF('USER FORM3'!AK230=0,"",'USER FORM3'!AK230)</f>
        <v/>
      </c>
      <c r="AE222" s="142" t="str">
        <f>IF('USER FORM3'!K230=0,"",'USER FORM3'!K230)</f>
        <v/>
      </c>
      <c r="AF222" s="142" t="str">
        <f>IF('USER FORM3'!L230=0,"",'USER FORM3'!L230)</f>
        <v/>
      </c>
      <c r="AG222" s="142" t="str">
        <f>IF('USER FORM3'!M230=0,"",'USER FORM3'!M230)</f>
        <v/>
      </c>
      <c r="AH222" s="142" t="str">
        <f>IF('USER FORM3'!N230=0,"",'USER FORM3'!N230)</f>
        <v/>
      </c>
      <c r="AI222" s="142" t="str">
        <f>IF('USER FORM3'!O230=0,"",'USER FORM3'!O230)</f>
        <v/>
      </c>
      <c r="AJ222" s="142" t="str">
        <f>IF('USER FORM3'!P230=0,"",'USER FORM3'!P230)</f>
        <v/>
      </c>
      <c r="AK222" s="142" t="str">
        <f>IF('USER FORM3'!Q230=0,"",'USER FORM3'!Q230)</f>
        <v/>
      </c>
      <c r="AL222" s="142" t="str">
        <f>IF('USER FORM3'!C230=0,"",'USER FORM3'!C230)</f>
        <v/>
      </c>
      <c r="AM222" s="142" t="str">
        <f>IF('USER FORM3'!D230=0,"",'USER FORM3'!D230)</f>
        <v/>
      </c>
      <c r="AN222" s="142" t="str">
        <f>IF('USER FORM3'!E230=0,"",'USER FORM3'!E230)</f>
        <v/>
      </c>
      <c r="AO222" s="142" t="str">
        <f>IF('USER FORM3'!F230=0,"",'USER FORM3'!F230)</f>
        <v/>
      </c>
      <c r="AP222" s="227" t="str">
        <f t="shared" si="37"/>
        <v/>
      </c>
      <c r="AQ222" s="227" t="str">
        <f t="array" ref="AQ222">IF(OR(IFERROR(VLOOKUP(AA222,$B$8:$H$227,7,FALSE), "KEEP")="REMOVE",AD222&lt;&gt;"GR (Graded)"), "REMOVE", "KEEP")</f>
        <v>REMOVE</v>
      </c>
      <c r="AR222" s="228" t="str">
        <f t="array" ref="AR222">LOOKUP("zzzzz",CHOOSE({1,2},"",INDEX(AA:AA,SMALL(IF($AA$6:$AA$249&lt;&gt;"",ROW($AA$6:$AA$249)),ROWS($AR$6:AR222)))))</f>
        <v/>
      </c>
      <c r="AS222" s="227" t="str">
        <f t="array" aca="1" ref="AS222" ca="1">IF(SUM('USER FORM5'!$AS$2)&gt;=ROWS($AS$7:AS222), INDEX(COURSE_CODE, MATCH(SMALL(COUNTIF(COURSE_CODE, "&lt;"&amp;COURSE_CODE), ROW(AS222)), COUNTIF(COURSE_CODE, "&lt;"&amp;COURSE_CODE),0)),"")</f>
        <v/>
      </c>
      <c r="AT222" s="227" t="str">
        <f t="array" aca="1" ref="AT222" ca="1">LOOKUP("zzzzz",CHOOSE({1,2},"",INDEX(AS:AS,SMALL(IF($AS$6:$AS$249&lt;&gt;"",ROW($AS$6:$AS$249)),ROWS($AT$6:AT222)))))</f>
        <v/>
      </c>
      <c r="AU222" s="58" t="str">
        <f t="array" aca="1" ref="AU222" ca="1">IFERROR(INDEX($AT$7:$AT$249, MATCH(0, COUNTIF($AU$6:AU221, $AT$7:$AT$249),0)),"")</f>
        <v/>
      </c>
      <c r="AV222" s="227" t="str">
        <f t="array" aca="1" ref="AV222" ca="1">IF(AU222="","",IF(COUNTIF($AA$7:$AA$225,AU222)&gt;1, "REPEATED", ""))</f>
        <v/>
      </c>
      <c r="AW222" s="227" t="str">
        <f t="array" aca="1" ref="AW222" ca="1">IF(AU222="","",IF(IFERROR(SUMPRODUCT(($AA$7:$AA$225=AU222)*($AM$7:$AM$225=$AT$2)),0)&gt;0, "BASIS OF ADMISSIONS", ""))</f>
        <v/>
      </c>
      <c r="AX222" s="227" t="str">
        <f t="array" aca="1" ref="AX222" ca="1">IF(AU222="","", IF(IFERROR(SUMPRODUCT(($AA$226:$AO$249=AU222)*($AM$226:$AM$249=$AX$6)),0)&gt;0,"PRE-REQUISITE",""))</f>
        <v/>
      </c>
      <c r="AY222" s="227" t="str">
        <f t="array" aca="1" ref="AY222" ca="1">IF(AU222="","", IF(IFERROR(SUMPRODUCT(($AA$226:$AO$249=AU222)*($AM$226:$AM$249=$AY$6)),0)&gt;0,"RECOMMENDED",""))</f>
        <v/>
      </c>
      <c r="AZ222" s="142" t="str">
        <f t="shared" ca="1" si="38"/>
        <v/>
      </c>
      <c r="BD222" s="19">
        <v>1</v>
      </c>
      <c r="BE222" s="574"/>
      <c r="BF222" s="574"/>
      <c r="BG222" s="574"/>
      <c r="BH222" s="574"/>
      <c r="BI222" s="574"/>
      <c r="BJ222" s="574"/>
      <c r="BK222" s="574"/>
      <c r="BL222" s="574"/>
      <c r="BM222" s="574"/>
      <c r="BN222" s="574"/>
      <c r="BO222" s="574"/>
      <c r="BP222" s="574"/>
      <c r="BQ222" s="574"/>
      <c r="BR222" s="574"/>
      <c r="BS222" s="574"/>
      <c r="BT222" s="574"/>
      <c r="BU222" s="574"/>
      <c r="BV222" s="574"/>
    </row>
    <row r="223" spans="1:74" ht="56.25" customHeight="1">
      <c r="A223" s="574"/>
      <c r="B223" s="284"/>
      <c r="C223" s="739" t="str">
        <f t="shared" si="39"/>
        <v/>
      </c>
      <c r="D223" s="739" t="str">
        <f t="shared" si="40"/>
        <v/>
      </c>
      <c r="E223" s="739" t="str">
        <f t="shared" si="41"/>
        <v/>
      </c>
      <c r="F223" s="739" t="str">
        <f t="shared" si="42"/>
        <v/>
      </c>
      <c r="G223" s="740" t="str">
        <f t="shared" ca="1" si="43"/>
        <v/>
      </c>
      <c r="H223" s="281"/>
      <c r="I223" s="282"/>
      <c r="J223" s="727"/>
      <c r="K223" s="725"/>
      <c r="L223" s="725"/>
      <c r="M223" s="725"/>
      <c r="N223" s="725"/>
      <c r="O223" s="725"/>
      <c r="P223" s="725"/>
      <c r="Q223" s="725"/>
      <c r="R223" s="725"/>
      <c r="S223" s="725"/>
      <c r="T223" s="725"/>
      <c r="U223" s="725"/>
      <c r="V223" s="725"/>
      <c r="W223" s="725"/>
      <c r="X223" s="725"/>
      <c r="Y223" s="721"/>
      <c r="AA223" s="142" t="str">
        <f>IF('USER FORM3'!G231=0,"",IF(ISNUMBER('USER FORM3'!G231), "'"&amp;'USER FORM3'!G231, 'USER FORM3'!G231))</f>
        <v/>
      </c>
      <c r="AB223" s="142" t="str">
        <f>IF('USER FORM3'!H231=0,"",'USER FORM3'!H231)</f>
        <v/>
      </c>
      <c r="AC223" s="142" t="str">
        <f>IF('USER FORM3'!I231=0,"",'USER FORM3'!I231)</f>
        <v/>
      </c>
      <c r="AD223" s="142" t="str">
        <f>IF('USER FORM3'!AK231=0,"",'USER FORM3'!AK231)</f>
        <v/>
      </c>
      <c r="AE223" s="142" t="str">
        <f>IF('USER FORM3'!K231=0,"",'USER FORM3'!K231)</f>
        <v/>
      </c>
      <c r="AF223" s="142" t="str">
        <f>IF('USER FORM3'!L231=0,"",'USER FORM3'!L231)</f>
        <v/>
      </c>
      <c r="AG223" s="142" t="str">
        <f>IF('USER FORM3'!M231=0,"",'USER FORM3'!M231)</f>
        <v/>
      </c>
      <c r="AH223" s="142" t="str">
        <f>IF('USER FORM3'!N231=0,"",'USER FORM3'!N231)</f>
        <v/>
      </c>
      <c r="AI223" s="142" t="str">
        <f>IF('USER FORM3'!O231=0,"",'USER FORM3'!O231)</f>
        <v/>
      </c>
      <c r="AJ223" s="142" t="str">
        <f>IF('USER FORM3'!P231=0,"",'USER FORM3'!P231)</f>
        <v/>
      </c>
      <c r="AK223" s="142" t="str">
        <f>IF('USER FORM3'!Q231=0,"",'USER FORM3'!Q231)</f>
        <v/>
      </c>
      <c r="AL223" s="142" t="str">
        <f>IF('USER FORM3'!C231=0,"",'USER FORM3'!C231)</f>
        <v/>
      </c>
      <c r="AM223" s="142" t="str">
        <f>IF('USER FORM3'!D231=0,"",'USER FORM3'!D231)</f>
        <v/>
      </c>
      <c r="AN223" s="142" t="str">
        <f>IF('USER FORM3'!E231=0,"",'USER FORM3'!E231)</f>
        <v/>
      </c>
      <c r="AO223" s="142" t="str">
        <f>IF('USER FORM3'!F231=0,"",'USER FORM3'!F231)</f>
        <v/>
      </c>
      <c r="AP223" s="227" t="str">
        <f t="shared" si="37"/>
        <v/>
      </c>
      <c r="AQ223" s="227" t="str">
        <f t="array" ref="AQ223">IF(OR(IFERROR(VLOOKUP(AA223,$B$8:$H$227,7,FALSE), "KEEP")="REMOVE",AD223&lt;&gt;"GR (Graded)"), "REMOVE", "KEEP")</f>
        <v>REMOVE</v>
      </c>
      <c r="AR223" s="228" t="str">
        <f t="array" ref="AR223">LOOKUP("zzzzz",CHOOSE({1,2},"",INDEX(AA:AA,SMALL(IF($AA$6:$AA$249&lt;&gt;"",ROW($AA$6:$AA$249)),ROWS($AR$6:AR223)))))</f>
        <v/>
      </c>
      <c r="AS223" s="227" t="str">
        <f t="array" aca="1" ref="AS223" ca="1">IF(SUM('USER FORM5'!$AS$2)&gt;=ROWS($AS$7:AS223), INDEX(COURSE_CODE, MATCH(SMALL(COUNTIF(COURSE_CODE, "&lt;"&amp;COURSE_CODE), ROW(AS223)), COUNTIF(COURSE_CODE, "&lt;"&amp;COURSE_CODE),0)),"")</f>
        <v/>
      </c>
      <c r="AT223" s="227" t="str">
        <f t="array" aca="1" ref="AT223" ca="1">LOOKUP("zzzzz",CHOOSE({1,2},"",INDEX(AS:AS,SMALL(IF($AS$6:$AS$249&lt;&gt;"",ROW($AS$6:$AS$249)),ROWS($AT$6:AT223)))))</f>
        <v/>
      </c>
      <c r="AU223" s="58" t="str">
        <f t="array" aca="1" ref="AU223" ca="1">IFERROR(INDEX($AT$7:$AT$249, MATCH(0, COUNTIF($AU$6:AU222, $AT$7:$AT$249),0)),"")</f>
        <v/>
      </c>
      <c r="AV223" s="227" t="str">
        <f t="array" aca="1" ref="AV223" ca="1">IF(AU223="","",IF(COUNTIF($AA$7:$AA$225,AU223)&gt;1, "REPEATED", ""))</f>
        <v/>
      </c>
      <c r="AW223" s="227" t="str">
        <f t="array" aca="1" ref="AW223" ca="1">IF(AU223="","",IF(IFERROR(SUMPRODUCT(($AA$7:$AA$225=AU223)*($AM$7:$AM$225=$AT$2)),0)&gt;0, "BASIS OF ADMISSIONS", ""))</f>
        <v/>
      </c>
      <c r="AX223" s="227" t="str">
        <f t="array" aca="1" ref="AX223" ca="1">IF(AU223="","", IF(IFERROR(SUMPRODUCT(($AA$226:$AO$249=AU223)*($AM$226:$AM$249=$AX$6)),0)&gt;0,"PRE-REQUISITE",""))</f>
        <v/>
      </c>
      <c r="AY223" s="227" t="str">
        <f t="array" aca="1" ref="AY223" ca="1">IF(AU223="","", IF(IFERROR(SUMPRODUCT(($AA$226:$AO$249=AU223)*($AM$226:$AM$249=$AY$6)),0)&gt;0,"RECOMMENDED",""))</f>
        <v/>
      </c>
      <c r="AZ223" s="142" t="str">
        <f t="shared" ca="1" si="38"/>
        <v/>
      </c>
      <c r="BD223" s="19">
        <v>1</v>
      </c>
      <c r="BE223" s="574"/>
      <c r="BF223" s="574"/>
      <c r="BG223" s="574"/>
      <c r="BH223" s="574"/>
      <c r="BI223" s="574"/>
      <c r="BJ223" s="574"/>
      <c r="BK223" s="574"/>
      <c r="BL223" s="574"/>
      <c r="BM223" s="574"/>
      <c r="BN223" s="574"/>
      <c r="BO223" s="574"/>
      <c r="BP223" s="574"/>
      <c r="BQ223" s="574"/>
      <c r="BR223" s="574"/>
      <c r="BS223" s="574"/>
      <c r="BT223" s="574"/>
      <c r="BU223" s="574"/>
      <c r="BV223" s="574"/>
    </row>
    <row r="224" spans="1:74" ht="56.25" customHeight="1">
      <c r="A224" s="574"/>
      <c r="B224" s="284"/>
      <c r="C224" s="739" t="str">
        <f t="shared" si="39"/>
        <v/>
      </c>
      <c r="D224" s="739" t="str">
        <f t="shared" si="40"/>
        <v/>
      </c>
      <c r="E224" s="739" t="str">
        <f t="shared" si="41"/>
        <v/>
      </c>
      <c r="F224" s="739" t="str">
        <f t="shared" si="42"/>
        <v/>
      </c>
      <c r="G224" s="740" t="str">
        <f t="shared" ca="1" si="43"/>
        <v/>
      </c>
      <c r="H224" s="281"/>
      <c r="I224" s="282"/>
      <c r="J224" s="727"/>
      <c r="K224" s="725"/>
      <c r="L224" s="725"/>
      <c r="M224" s="725"/>
      <c r="N224" s="725"/>
      <c r="O224" s="725"/>
      <c r="P224" s="725"/>
      <c r="Q224" s="725"/>
      <c r="R224" s="725"/>
      <c r="S224" s="725"/>
      <c r="T224" s="725"/>
      <c r="U224" s="725"/>
      <c r="V224" s="725"/>
      <c r="W224" s="725"/>
      <c r="X224" s="725"/>
      <c r="Y224" s="721"/>
      <c r="AA224" s="142" t="str">
        <f>IF('USER FORM3'!G232=0,"",IF(ISNUMBER('USER FORM3'!G232), "'"&amp;'USER FORM3'!G232, 'USER FORM3'!G232))</f>
        <v/>
      </c>
      <c r="AB224" s="142" t="str">
        <f>IF('USER FORM3'!H232=0,"",'USER FORM3'!H232)</f>
        <v/>
      </c>
      <c r="AC224" s="142" t="str">
        <f>IF('USER FORM3'!I232=0,"",'USER FORM3'!I232)</f>
        <v/>
      </c>
      <c r="AD224" s="142" t="str">
        <f>IF('USER FORM3'!AK232=0,"",'USER FORM3'!AK232)</f>
        <v/>
      </c>
      <c r="AE224" s="142" t="str">
        <f>IF('USER FORM3'!K232=0,"",'USER FORM3'!K232)</f>
        <v/>
      </c>
      <c r="AF224" s="142" t="str">
        <f>IF('USER FORM3'!L232=0,"",'USER FORM3'!L232)</f>
        <v/>
      </c>
      <c r="AG224" s="142" t="str">
        <f>IF('USER FORM3'!M232=0,"",'USER FORM3'!M232)</f>
        <v/>
      </c>
      <c r="AH224" s="142" t="str">
        <f>IF('USER FORM3'!N232=0,"",'USER FORM3'!N232)</f>
        <v/>
      </c>
      <c r="AI224" s="142" t="str">
        <f>IF('USER FORM3'!O232=0,"",'USER FORM3'!O232)</f>
        <v/>
      </c>
      <c r="AJ224" s="142" t="str">
        <f>IF('USER FORM3'!P232=0,"",'USER FORM3'!P232)</f>
        <v/>
      </c>
      <c r="AK224" s="142" t="str">
        <f>IF('USER FORM3'!Q232=0,"",'USER FORM3'!Q232)</f>
        <v/>
      </c>
      <c r="AL224" s="142" t="str">
        <f>IF('USER FORM3'!C232=0,"",'USER FORM3'!C232)</f>
        <v/>
      </c>
      <c r="AM224" s="142" t="str">
        <f>IF('USER FORM3'!D232=0,"",'USER FORM3'!D232)</f>
        <v/>
      </c>
      <c r="AN224" s="142" t="str">
        <f>IF('USER FORM3'!E232=0,"",'USER FORM3'!E232)</f>
        <v/>
      </c>
      <c r="AO224" s="142" t="str">
        <f>IF('USER FORM3'!F232=0,"",'USER FORM3'!F232)</f>
        <v/>
      </c>
      <c r="AP224" s="227" t="str">
        <f t="shared" si="37"/>
        <v/>
      </c>
      <c r="AQ224" s="227" t="str">
        <f t="array" ref="AQ224">IF(OR(IFERROR(VLOOKUP(AA224,$B$8:$H$227,7,FALSE), "KEEP")="REMOVE",AD224&lt;&gt;"GR (Graded)"), "REMOVE", "KEEP")</f>
        <v>REMOVE</v>
      </c>
      <c r="AR224" s="228" t="str">
        <f t="array" ref="AR224">LOOKUP("zzzzz",CHOOSE({1,2},"",INDEX(AA:AA,SMALL(IF($AA$6:$AA$249&lt;&gt;"",ROW($AA$6:$AA$249)),ROWS($AR$6:AR224)))))</f>
        <v/>
      </c>
      <c r="AS224" s="227" t="str">
        <f t="array" aca="1" ref="AS224" ca="1">IF(SUM('USER FORM5'!$AS$2)&gt;=ROWS($AS$7:AS224), INDEX(COURSE_CODE, MATCH(SMALL(COUNTIF(COURSE_CODE, "&lt;"&amp;COURSE_CODE), ROW(AS224)), COUNTIF(COURSE_CODE, "&lt;"&amp;COURSE_CODE),0)),"")</f>
        <v/>
      </c>
      <c r="AT224" s="227" t="str">
        <f t="array" aca="1" ref="AT224" ca="1">LOOKUP("zzzzz",CHOOSE({1,2},"",INDEX(AS:AS,SMALL(IF($AS$6:$AS$249&lt;&gt;"",ROW($AS$6:$AS$249)),ROWS($AT$6:AT224)))))</f>
        <v/>
      </c>
      <c r="AU224" s="58" t="str">
        <f t="array" aca="1" ref="AU224" ca="1">IFERROR(INDEX($AT$7:$AT$249, MATCH(0, COUNTIF($AU$6:AU223, $AT$7:$AT$249),0)),"")</f>
        <v/>
      </c>
      <c r="AV224" s="227" t="str">
        <f t="array" aca="1" ref="AV224" ca="1">IF(AU224="","",IF(COUNTIF($AA$7:$AA$225,AU224)&gt;1, "REPEATED", ""))</f>
        <v/>
      </c>
      <c r="AW224" s="227" t="str">
        <f t="array" aca="1" ref="AW224" ca="1">IF(AU224="","",IF(IFERROR(SUMPRODUCT(($AA$7:$AA$225=AU224)*($AM$7:$AM$225=$AT$2)),0)&gt;0, "BASIS OF ADMISSIONS", ""))</f>
        <v/>
      </c>
      <c r="AX224" s="227" t="str">
        <f t="array" aca="1" ref="AX224" ca="1">IF(AU224="","", IF(IFERROR(SUMPRODUCT(($AA$226:$AO$249=AU224)*($AM$226:$AM$249=$AX$6)),0)&gt;0,"PRE-REQUISITE",""))</f>
        <v/>
      </c>
      <c r="AY224" s="227" t="str">
        <f t="array" aca="1" ref="AY224" ca="1">IF(AU224="","", IF(IFERROR(SUMPRODUCT(($AA$226:$AO$249=AU224)*($AM$226:$AM$249=$AY$6)),0)&gt;0,"RECOMMENDED",""))</f>
        <v/>
      </c>
      <c r="AZ224" s="142" t="str">
        <f t="shared" ca="1" si="38"/>
        <v/>
      </c>
      <c r="BC224" s="140"/>
      <c r="BD224" s="226">
        <v>1</v>
      </c>
      <c r="BE224" s="574"/>
      <c r="BF224" s="574"/>
      <c r="BG224" s="574"/>
      <c r="BH224" s="574"/>
      <c r="BI224" s="574"/>
      <c r="BJ224" s="574"/>
      <c r="BK224" s="574"/>
      <c r="BL224" s="574"/>
      <c r="BM224" s="574"/>
      <c r="BN224" s="574"/>
      <c r="BO224" s="574"/>
      <c r="BP224" s="574"/>
      <c r="BQ224" s="574"/>
      <c r="BR224" s="574"/>
      <c r="BS224" s="574"/>
      <c r="BT224" s="574"/>
      <c r="BU224" s="574"/>
      <c r="BV224" s="574"/>
    </row>
    <row r="225" spans="1:74" ht="56.25" customHeight="1">
      <c r="A225" s="574"/>
      <c r="B225" s="284"/>
      <c r="C225" s="739" t="str">
        <f t="shared" si="39"/>
        <v/>
      </c>
      <c r="D225" s="739" t="str">
        <f t="shared" si="40"/>
        <v/>
      </c>
      <c r="E225" s="739" t="str">
        <f t="shared" si="41"/>
        <v/>
      </c>
      <c r="F225" s="739" t="str">
        <f t="shared" si="42"/>
        <v/>
      </c>
      <c r="G225" s="740" t="str">
        <f t="shared" ca="1" si="43"/>
        <v/>
      </c>
      <c r="H225" s="281"/>
      <c r="I225" s="282"/>
      <c r="J225" s="727"/>
      <c r="K225" s="725"/>
      <c r="L225" s="725"/>
      <c r="M225" s="725"/>
      <c r="N225" s="725"/>
      <c r="O225" s="725"/>
      <c r="P225" s="725"/>
      <c r="Q225" s="725"/>
      <c r="R225" s="725"/>
      <c r="S225" s="725"/>
      <c r="T225" s="725"/>
      <c r="U225" s="725"/>
      <c r="V225" s="725"/>
      <c r="W225" s="725"/>
      <c r="X225" s="725"/>
      <c r="Y225" s="721"/>
      <c r="AA225" s="142" t="str">
        <f>IF('USER FORM3'!G233=0,"",IF(ISNUMBER('USER FORM3'!G233), "'"&amp;'USER FORM3'!G233, 'USER FORM3'!G233))</f>
        <v/>
      </c>
      <c r="AB225" s="142" t="str">
        <f>IF('USER FORM3'!H233=0,"",'USER FORM3'!H233)</f>
        <v/>
      </c>
      <c r="AC225" s="142" t="str">
        <f>IF('USER FORM3'!I233=0,"",'USER FORM3'!I233)</f>
        <v/>
      </c>
      <c r="AD225" s="142" t="str">
        <f>IF('USER FORM3'!AK233=0,"",'USER FORM3'!AK233)</f>
        <v/>
      </c>
      <c r="AE225" s="142" t="str">
        <f>IF('USER FORM3'!K233=0,"",'USER FORM3'!K233)</f>
        <v/>
      </c>
      <c r="AF225" s="142" t="str">
        <f>IF('USER FORM3'!L233=0,"",'USER FORM3'!L233)</f>
        <v/>
      </c>
      <c r="AG225" s="142" t="str">
        <f>IF('USER FORM3'!M233=0,"",'USER FORM3'!M233)</f>
        <v/>
      </c>
      <c r="AH225" s="142" t="str">
        <f>IF('USER FORM3'!N233=0,"",'USER FORM3'!N233)</f>
        <v/>
      </c>
      <c r="AI225" s="142" t="str">
        <f>IF('USER FORM3'!O233=0,"",'USER FORM3'!O233)</f>
        <v/>
      </c>
      <c r="AJ225" s="142" t="str">
        <f>IF('USER FORM3'!P233=0,"",'USER FORM3'!P233)</f>
        <v/>
      </c>
      <c r="AK225" s="142" t="str">
        <f>IF('USER FORM3'!Q233=0,"",'USER FORM3'!Q233)</f>
        <v/>
      </c>
      <c r="AL225" s="142" t="str">
        <f>IF('USER FORM3'!C233=0,"",'USER FORM3'!C233)</f>
        <v/>
      </c>
      <c r="AM225" s="142" t="str">
        <f>IF('USER FORM3'!D233=0,"",'USER FORM3'!D233)</f>
        <v/>
      </c>
      <c r="AN225" s="142" t="str">
        <f>IF('USER FORM3'!E233=0,"",'USER FORM3'!E233)</f>
        <v/>
      </c>
      <c r="AO225" s="142" t="str">
        <f>IF('USER FORM3'!F233=0,"",'USER FORM3'!F233)</f>
        <v/>
      </c>
      <c r="AP225" s="227" t="str">
        <f t="shared" si="37"/>
        <v/>
      </c>
      <c r="AQ225" s="227" t="str">
        <f t="array" ref="AQ225">IF(OR(IFERROR(VLOOKUP(AA225,$B$8:$H$227,7,FALSE), "KEEP")="REMOVE",AD225&lt;&gt;"GR (Graded)"), "REMOVE", "KEEP")</f>
        <v>REMOVE</v>
      </c>
      <c r="AR225" s="228" t="str">
        <f t="array" ref="AR225">LOOKUP("zzzzz",CHOOSE({1,2},"",INDEX(AA:AA,SMALL(IF($AA$6:$AA$249&lt;&gt;"",ROW($AA$6:$AA$249)),ROWS($AR$6:AR225)))))</f>
        <v/>
      </c>
      <c r="AS225" s="227" t="str">
        <f t="array" aca="1" ref="AS225" ca="1">IF(SUM('USER FORM5'!$AS$2)&gt;=ROWS($AS$7:AS225), INDEX(COURSE_CODE, MATCH(SMALL(COUNTIF(COURSE_CODE, "&lt;"&amp;COURSE_CODE), ROW(AS225)), COUNTIF(COURSE_CODE, "&lt;"&amp;COURSE_CODE),0)),"")</f>
        <v/>
      </c>
      <c r="AT225" s="227" t="str">
        <f t="array" aca="1" ref="AT225" ca="1">LOOKUP("zzzzz",CHOOSE({1,2},"",INDEX(AS:AS,SMALL(IF($AS$6:$AS$249&lt;&gt;"",ROW($AS$6:$AS$249)),ROWS($AT$6:AT225)))))</f>
        <v/>
      </c>
      <c r="AU225" s="58" t="str">
        <f t="array" aca="1" ref="AU225" ca="1">IFERROR(INDEX($AT$7:$AT$249, MATCH(0, COUNTIF($AU$6:AU224, $AT$7:$AT$249),0)),"")</f>
        <v/>
      </c>
      <c r="AV225" s="227" t="str">
        <f t="array" aca="1" ref="AV225" ca="1">IF(AU225="","",IF(COUNTIF($AA$7:$AA$225,AU225)&gt;1, "REPEATED", ""))</f>
        <v/>
      </c>
      <c r="AW225" s="227" t="str">
        <f t="array" aca="1" ref="AW225" ca="1">IF(AU225="","",IF(IFERROR(SUMPRODUCT(($AA$7:$AA$225=AU225)*($AM$7:$AM$225=$AT$2)),0)&gt;0, "BASIS OF ADMISSIONS", ""))</f>
        <v/>
      </c>
      <c r="AX225" s="227" t="str">
        <f t="array" aca="1" ref="AX225" ca="1">IF(AU225="","", IF(IFERROR(SUMPRODUCT(($AA$226:$AO$249=AU225)*($AM$226:$AM$249=$AX$6)),0)&gt;0,"PRE-REQUISITE",""))</f>
        <v/>
      </c>
      <c r="AY225" s="227" t="str">
        <f t="array" aca="1" ref="AY225" ca="1">IF(AU225="","", IF(IFERROR(SUMPRODUCT(($AA$226:$AO$249=AU225)*($AM$226:$AM$249=$AY$6)),0)&gt;0,"RECOMMENDED",""))</f>
        <v/>
      </c>
      <c r="AZ225" s="142" t="str">
        <f t="shared" ca="1" si="38"/>
        <v/>
      </c>
      <c r="BC225" s="140"/>
      <c r="BD225" s="226">
        <v>1</v>
      </c>
      <c r="BE225" s="574"/>
      <c r="BF225" s="574"/>
      <c r="BG225" s="574"/>
      <c r="BH225" s="574"/>
      <c r="BI225" s="574"/>
      <c r="BJ225" s="574"/>
      <c r="BK225" s="574"/>
      <c r="BL225" s="574"/>
      <c r="BM225" s="574"/>
      <c r="BN225" s="574"/>
      <c r="BO225" s="574"/>
      <c r="BP225" s="574"/>
      <c r="BQ225" s="574"/>
      <c r="BR225" s="574"/>
      <c r="BS225" s="574"/>
      <c r="BT225" s="574"/>
      <c r="BU225" s="574"/>
      <c r="BV225" s="574"/>
    </row>
    <row r="226" spans="1:74" ht="56.25" customHeight="1">
      <c r="A226" s="574"/>
      <c r="B226" s="284"/>
      <c r="C226" s="739" t="str">
        <f t="shared" si="39"/>
        <v/>
      </c>
      <c r="D226" s="739" t="str">
        <f t="shared" si="40"/>
        <v/>
      </c>
      <c r="E226" s="739" t="str">
        <f t="shared" si="41"/>
        <v/>
      </c>
      <c r="F226" s="739" t="str">
        <f t="shared" si="42"/>
        <v/>
      </c>
      <c r="G226" s="740" t="str">
        <f t="shared" ca="1" si="43"/>
        <v/>
      </c>
      <c r="H226" s="281"/>
      <c r="I226" s="282"/>
      <c r="J226" s="727"/>
      <c r="K226" s="725"/>
      <c r="L226" s="725"/>
      <c r="M226" s="725"/>
      <c r="N226" s="725"/>
      <c r="O226" s="725"/>
      <c r="P226" s="725"/>
      <c r="Q226" s="725"/>
      <c r="R226" s="725"/>
      <c r="S226" s="725"/>
      <c r="T226" s="725"/>
      <c r="U226" s="725"/>
      <c r="V226" s="725"/>
      <c r="W226" s="725"/>
      <c r="X226" s="725"/>
      <c r="Y226" s="721"/>
      <c r="AA226" s="142" t="str">
        <f>IF('USER FORM4'!F11=0,"",'USER FORM4'!F11)</f>
        <v/>
      </c>
      <c r="AB226" s="161" t="str">
        <f>IF('USER FORM4'!G11=0,"",'USER FORM4'!G11)</f>
        <v/>
      </c>
      <c r="AC226" s="161" t="str">
        <f>IF('USER FORM4'!B11=0,"",'USER FORM4'!B11)</f>
        <v>BIOLOGY I</v>
      </c>
      <c r="AD226" s="161" t="str">
        <f>IF('USER FORM4'!H11=0,"",'USER FORM4'!H11)</f>
        <v/>
      </c>
      <c r="AE226" s="161" t="str">
        <f>IF('USER FORM4'!I11=0,"",'USER FORM4'!I11)</f>
        <v/>
      </c>
      <c r="AF226" s="161" t="str">
        <f>IF('USER FORM4'!J11=0,"",'USER FORM4'!J11)</f>
        <v/>
      </c>
      <c r="AG226" s="161" t="str">
        <f>IF('USER FORM4'!K11=0,"",'USER FORM4'!K11)</f>
        <v/>
      </c>
      <c r="AH226" s="161" t="str">
        <f>IF('USER FORM4'!L11=0,"",'USER FORM4'!L11)</f>
        <v/>
      </c>
      <c r="AI226" s="161"/>
      <c r="AJ226" s="161" t="str">
        <f>IF('USER FORM4'!N11=0,"",'USER FORM4'!N11)</f>
        <v/>
      </c>
      <c r="AK226" s="161" t="str">
        <f>IF('USER FORM4'!AB11=0,"",'USER FORM4'!AB11)</f>
        <v/>
      </c>
      <c r="AL226" s="161" t="str">
        <f>IF('USER FORM4'!D11=0,"",'USER FORM4'!D11)</f>
        <v/>
      </c>
      <c r="AM226" s="161" t="s">
        <v>16287</v>
      </c>
      <c r="AN226" s="161" t="str">
        <f>IF('USER FORM4'!E11=0,"",'USER FORM4'!E11)</f>
        <v/>
      </c>
      <c r="AO226" s="161"/>
      <c r="AP226" s="227" t="str">
        <f t="shared" si="37"/>
        <v/>
      </c>
      <c r="AQ226" s="227" t="str">
        <f t="array" ref="AQ226">IF(OR(IFERROR(VLOOKUP(AA226,$B$8:$H$227,7,FALSE), "KEEP")="REMOVE",AD226&lt;&gt;"GR (Graded)"), "REMOVE", "KEEP")</f>
        <v>REMOVE</v>
      </c>
      <c r="AR226" s="228" t="str">
        <f t="array" ref="AR226">LOOKUP("zzzzz",CHOOSE({1,2},"",INDEX(AA:AA,SMALL(IF($AA$6:$AA$249&lt;&gt;"",ROW($AA$6:$AA$249)),ROWS($AR$6:AR226)))))</f>
        <v/>
      </c>
      <c r="AS226" s="227" t="str">
        <f t="array" aca="1" ref="AS226" ca="1">IF(SUM('USER FORM5'!$AS$2)&gt;=ROWS($AS$7:AS226), INDEX(COURSE_CODE, MATCH(SMALL(COUNTIF(COURSE_CODE, "&lt;"&amp;COURSE_CODE), ROW(AS226)), COUNTIF(COURSE_CODE, "&lt;"&amp;COURSE_CODE),0)),"")</f>
        <v/>
      </c>
      <c r="AT226" s="227" t="str">
        <f t="array" aca="1" ref="AT226" ca="1">LOOKUP("zzzzz",CHOOSE({1,2},"",INDEX(AS:AS,SMALL(IF($AS$6:$AS$249&lt;&gt;"",ROW($AS$6:$AS$249)),ROWS($AT$6:AT226)))))</f>
        <v/>
      </c>
      <c r="AU226" s="58" t="str">
        <f t="array" aca="1" ref="AU226" ca="1">IFERROR(INDEX($AT$7:$AT$249, MATCH(0, COUNTIF($AU$6:AU225, $AT$7:$AT$249),0)),"")</f>
        <v/>
      </c>
      <c r="AV226" s="227" t="str">
        <f t="array" aca="1" ref="AV226" ca="1">IF(AU226="","",IF(COUNTIF($AA$7:$AA$225,AU226)&gt;1, "REPEATED", ""))</f>
        <v/>
      </c>
      <c r="AW226" s="227" t="str">
        <f t="array" aca="1" ref="AW226" ca="1">IF(AU226="","",IF(IFERROR(SUMPRODUCT(($AA$7:$AA$225=AU226)*($AM$7:$AM$225=$AT$2)),0)&gt;0, "BASIS OF ADMISSIONS", ""))</f>
        <v/>
      </c>
      <c r="AX226" s="227" t="str">
        <f t="array" aca="1" ref="AX226" ca="1">IF(AU226="","", IF(IFERROR(SUMPRODUCT(($AA$226:$AO$249=AU226)*($AM$226:$AM$249=$AX$6)),0)&gt;0,"PRE-REQUISITE",""))</f>
        <v/>
      </c>
      <c r="AY226" s="227" t="str">
        <f t="array" aca="1" ref="AY226" ca="1">IF(AU226="","", IF(IFERROR(SUMPRODUCT(($AA$226:$AO$249=AU226)*($AM$226:$AM$249=$AY$6)),0)&gt;0,"RECOMMENDED",""))</f>
        <v/>
      </c>
      <c r="AZ226" s="142" t="str">
        <f t="shared" ca="1" si="38"/>
        <v/>
      </c>
      <c r="BC226" s="140"/>
      <c r="BD226" s="226">
        <v>1</v>
      </c>
      <c r="BE226" s="574"/>
      <c r="BF226" s="574"/>
      <c r="BG226" s="574"/>
      <c r="BH226" s="574"/>
      <c r="BI226" s="574"/>
      <c r="BJ226" s="574"/>
      <c r="BK226" s="574"/>
      <c r="BL226" s="574"/>
      <c r="BM226" s="574"/>
      <c r="BN226" s="574"/>
      <c r="BO226" s="574"/>
      <c r="BP226" s="574"/>
      <c r="BQ226" s="574"/>
      <c r="BR226" s="574"/>
      <c r="BS226" s="574"/>
      <c r="BT226" s="574"/>
      <c r="BU226" s="574"/>
      <c r="BV226" s="574"/>
    </row>
    <row r="227" spans="1:74" ht="56.25" customHeight="1">
      <c r="A227" s="574"/>
      <c r="B227" s="284"/>
      <c r="C227" s="739" t="str">
        <f t="shared" si="39"/>
        <v/>
      </c>
      <c r="D227" s="739" t="str">
        <f t="shared" si="40"/>
        <v/>
      </c>
      <c r="E227" s="739" t="str">
        <f t="shared" si="41"/>
        <v/>
      </c>
      <c r="F227" s="739" t="str">
        <f t="shared" si="42"/>
        <v/>
      </c>
      <c r="G227" s="740" t="str">
        <f t="shared" ca="1" si="43"/>
        <v/>
      </c>
      <c r="H227" s="281"/>
      <c r="I227" s="282"/>
      <c r="J227" s="727"/>
      <c r="K227" s="725"/>
      <c r="L227" s="725"/>
      <c r="M227" s="725"/>
      <c r="N227" s="725"/>
      <c r="O227" s="725"/>
      <c r="P227" s="725"/>
      <c r="Q227" s="725"/>
      <c r="R227" s="725"/>
      <c r="S227" s="725"/>
      <c r="T227" s="725"/>
      <c r="U227" s="725"/>
      <c r="V227" s="725"/>
      <c r="W227" s="725"/>
      <c r="X227" s="725"/>
      <c r="Y227" s="721"/>
      <c r="AA227" s="142" t="str">
        <f>IF('USER FORM4'!F12=0,"",'USER FORM4'!F12)</f>
        <v/>
      </c>
      <c r="AB227" s="161" t="str">
        <f>IF('USER FORM4'!G12=0,"",'USER FORM4'!G12)</f>
        <v/>
      </c>
      <c r="AC227" s="161" t="str">
        <f>IF('USER FORM4'!B12=0,"",'USER FORM4'!B12)</f>
        <v>BIOLOGY II</v>
      </c>
      <c r="AD227" s="161" t="str">
        <f>IF('USER FORM4'!H12=0,"",'USER FORM4'!H12)</f>
        <v/>
      </c>
      <c r="AE227" s="161" t="str">
        <f>IF('USER FORM4'!I12=0,"",'USER FORM4'!I12)</f>
        <v/>
      </c>
      <c r="AF227" s="161" t="str">
        <f>IF('USER FORM4'!J12=0,"",'USER FORM4'!J12)</f>
        <v/>
      </c>
      <c r="AG227" s="161" t="str">
        <f>IF('USER FORM4'!K12=0,"",'USER FORM4'!K12)</f>
        <v/>
      </c>
      <c r="AH227" s="161" t="str">
        <f>IF('USER FORM4'!L12=0,"",'USER FORM4'!L12)</f>
        <v/>
      </c>
      <c r="AI227" s="161"/>
      <c r="AJ227" s="161" t="str">
        <f>IF('USER FORM4'!N12=0,"",'USER FORM4'!N12)</f>
        <v/>
      </c>
      <c r="AK227" s="161" t="str">
        <f>IF('USER FORM4'!AB12=0,"",'USER FORM4'!AB12)</f>
        <v/>
      </c>
      <c r="AL227" s="161" t="str">
        <f>IF('USER FORM4'!D12=0,"",'USER FORM4'!D12)</f>
        <v/>
      </c>
      <c r="AM227" s="161" t="s">
        <v>16287</v>
      </c>
      <c r="AN227" s="161" t="str">
        <f>IF('USER FORM4'!E12=0,"",'USER FORM4'!E12)</f>
        <v/>
      </c>
      <c r="AO227" s="161"/>
      <c r="AP227" s="227" t="str">
        <f t="shared" si="37"/>
        <v/>
      </c>
      <c r="AQ227" s="227" t="str">
        <f t="array" ref="AQ227">IF(OR(IFERROR(VLOOKUP(AA227,$B$8:$H$227,7,FALSE), "KEEP")="REMOVE",AD227&lt;&gt;"GR (Graded)"), "REMOVE", "KEEP")</f>
        <v>REMOVE</v>
      </c>
      <c r="AR227" s="228" t="str">
        <f t="array" ref="AR227">LOOKUP("zzzzz",CHOOSE({1,2},"",INDEX(AA:AA,SMALL(IF($AA$6:$AA$249&lt;&gt;"",ROW($AA$6:$AA$249)),ROWS($AR$6:AR227)))))</f>
        <v/>
      </c>
      <c r="AS227" s="227" t="str">
        <f t="array" aca="1" ref="AS227" ca="1">IF(SUM('USER FORM5'!$AS$2)&gt;=ROWS($AS$7:AS227), INDEX(COURSE_CODE, MATCH(SMALL(COUNTIF(COURSE_CODE, "&lt;"&amp;COURSE_CODE), ROW(AS227)), COUNTIF(COURSE_CODE, "&lt;"&amp;COURSE_CODE),0)),"")</f>
        <v/>
      </c>
      <c r="AT227" s="227" t="str">
        <f t="array" aca="1" ref="AT227" ca="1">LOOKUP("zzzzz",CHOOSE({1,2},"",INDEX(AS:AS,SMALL(IF($AS$6:$AS$249&lt;&gt;"",ROW($AS$6:$AS$249)),ROWS($AT$6:AT227)))))</f>
        <v/>
      </c>
      <c r="AU227" s="58" t="str">
        <f t="array" aca="1" ref="AU227" ca="1">IFERROR(INDEX($AT$7:$AT$249, MATCH(0, COUNTIF($AU$6:AU226, $AT$7:$AT$249),0)),"")</f>
        <v/>
      </c>
      <c r="AV227" s="227" t="str">
        <f t="array" aca="1" ref="AV227" ca="1">IF(AU227="","",IF(COUNTIF($AA$7:$AA$225,AU227)&gt;1, "REPEATED", ""))</f>
        <v/>
      </c>
      <c r="AW227" s="227" t="str">
        <f t="array" aca="1" ref="AW227" ca="1">IF(AU227="","",IF(IFERROR(SUMPRODUCT(($AA$7:$AA$225=AU227)*($AM$7:$AM$225=$AT$2)),0)&gt;0, "BASIS OF ADMISSIONS", ""))</f>
        <v/>
      </c>
      <c r="AX227" s="227" t="str">
        <f t="array" aca="1" ref="AX227" ca="1">IF(AU227="","", IF(IFERROR(SUMPRODUCT(($AA$226:$AO$249=AU227)*($AM$226:$AM$249=$AX$6)),0)&gt;0,"PRE-REQUISITE",""))</f>
        <v/>
      </c>
      <c r="AY227" s="227" t="str">
        <f t="array" aca="1" ref="AY227" ca="1">IF(AU227="","", IF(IFERROR(SUMPRODUCT(($AA$226:$AO$249=AU227)*($AM$226:$AM$249=$AY$6)),0)&gt;0,"RECOMMENDED",""))</f>
        <v/>
      </c>
      <c r="AZ227" s="142" t="str">
        <f t="shared" ca="1" si="38"/>
        <v/>
      </c>
      <c r="BC227" s="140"/>
      <c r="BD227" s="226">
        <v>1</v>
      </c>
      <c r="BE227" s="574"/>
      <c r="BF227" s="574"/>
      <c r="BG227" s="574"/>
      <c r="BH227" s="574"/>
      <c r="BI227" s="574"/>
      <c r="BJ227" s="574"/>
      <c r="BK227" s="574"/>
      <c r="BL227" s="574"/>
      <c r="BM227" s="574"/>
      <c r="BN227" s="574"/>
      <c r="BO227" s="574"/>
      <c r="BP227" s="574"/>
      <c r="BQ227" s="574"/>
      <c r="BR227" s="574"/>
      <c r="BS227" s="574"/>
      <c r="BT227" s="574"/>
      <c r="BU227" s="574"/>
      <c r="BV227" s="574"/>
    </row>
    <row r="228" spans="1:74">
      <c r="A228" s="574"/>
      <c r="B228" s="574"/>
      <c r="C228" s="574"/>
      <c r="D228" s="574"/>
      <c r="E228" s="574"/>
      <c r="F228" s="574"/>
      <c r="G228" s="574"/>
      <c r="H228" s="574"/>
      <c r="I228" s="724"/>
      <c r="J228" s="725"/>
      <c r="K228" s="725"/>
      <c r="L228" s="725"/>
      <c r="M228" s="725"/>
      <c r="N228" s="725"/>
      <c r="O228" s="725"/>
      <c r="P228" s="725"/>
      <c r="Q228" s="725"/>
      <c r="R228" s="725"/>
      <c r="S228" s="725"/>
      <c r="T228" s="725"/>
      <c r="U228" s="725"/>
      <c r="V228" s="725"/>
      <c r="W228" s="725"/>
      <c r="X228" s="725"/>
      <c r="Y228" s="721"/>
      <c r="AA228" s="142" t="str">
        <f>IF('USER FORM4'!F13=0,"",'USER FORM4'!F13)</f>
        <v/>
      </c>
      <c r="AB228" s="161" t="str">
        <f>IF('USER FORM4'!G13=0,"",'USER FORM4'!G13)</f>
        <v/>
      </c>
      <c r="AC228" s="161" t="str">
        <f>IF('USER FORM4'!B13=0,"",'USER FORM4'!B13)</f>
        <v>BIOLOGY I &amp; II</v>
      </c>
      <c r="AD228" s="161" t="str">
        <f>IF('USER FORM4'!H13=0,"",'USER FORM4'!H13)</f>
        <v/>
      </c>
      <c r="AE228" s="161" t="str">
        <f>IF('USER FORM4'!I13=0,"",'USER FORM4'!I13)</f>
        <v/>
      </c>
      <c r="AF228" s="161" t="str">
        <f>IF('USER FORM4'!J13=0,"",'USER FORM4'!J13)</f>
        <v/>
      </c>
      <c r="AG228" s="161" t="str">
        <f>IF('USER FORM4'!K13=0,"",'USER FORM4'!K13)</f>
        <v/>
      </c>
      <c r="AH228" s="161" t="str">
        <f>IF('USER FORM4'!L13=0,"",'USER FORM4'!L13)</f>
        <v/>
      </c>
      <c r="AI228" s="161"/>
      <c r="AJ228" s="161" t="str">
        <f>IF('USER FORM4'!N13=0,"",'USER FORM4'!N13)</f>
        <v/>
      </c>
      <c r="AK228" s="161" t="str">
        <f>IF('USER FORM4'!AB13=0,"",'USER FORM4'!AB13)</f>
        <v/>
      </c>
      <c r="AL228" s="161" t="str">
        <f>IF('USER FORM4'!D13=0,"",'USER FORM4'!D13)</f>
        <v/>
      </c>
      <c r="AM228" s="161" t="s">
        <v>16287</v>
      </c>
      <c r="AN228" s="161" t="str">
        <f>IF('USER FORM4'!E13=0,"",'USER FORM4'!E13)</f>
        <v/>
      </c>
      <c r="AO228" s="161"/>
      <c r="AP228" s="227" t="str">
        <f t="shared" si="37"/>
        <v/>
      </c>
      <c r="AQ228" s="227" t="str">
        <f t="array" ref="AQ228">IF(OR(IFERROR(VLOOKUP(AA228,$B$8:$H$227,7,FALSE), "KEEP")="REMOVE",AD228&lt;&gt;"GR (Graded)"), "REMOVE", "KEEP")</f>
        <v>REMOVE</v>
      </c>
      <c r="AR228" s="228" t="str">
        <f t="array" ref="AR228">LOOKUP("zzzzz",CHOOSE({1,2},"",INDEX(AA:AA,SMALL(IF($AA$6:$AA$249&lt;&gt;"",ROW($AA$6:$AA$249)),ROWS($AR$6:AR228)))))</f>
        <v/>
      </c>
      <c r="AS228" s="227" t="str">
        <f t="array" aca="1" ref="AS228" ca="1">IF(SUM('USER FORM5'!$AS$2)&gt;=ROWS($AS$7:AS228), INDEX(COURSE_CODE, MATCH(SMALL(COUNTIF(COURSE_CODE, "&lt;"&amp;COURSE_CODE), ROW(AS228)), COUNTIF(COURSE_CODE, "&lt;"&amp;COURSE_CODE),0)),"")</f>
        <v/>
      </c>
      <c r="AT228" s="227" t="str">
        <f t="array" aca="1" ref="AT228" ca="1">LOOKUP("zzzzz",CHOOSE({1,2},"",INDEX(AS:AS,SMALL(IF($AS$6:$AS$249&lt;&gt;"",ROW($AS$6:$AS$249)),ROWS($AT$6:AT228)))))</f>
        <v/>
      </c>
      <c r="AU228" s="58" t="str">
        <f t="array" aca="1" ref="AU228" ca="1">IFERROR(INDEX($AT$7:$AT$249, MATCH(0, COUNTIF($AU$6:AU227, $AT$7:$AT$249),0)),"")</f>
        <v/>
      </c>
      <c r="AV228" s="227" t="str">
        <f t="array" aca="1" ref="AV228" ca="1">IF(AU228="","",IF(COUNTIF($AA$7:$AA$225,AU228)&gt;1, "REPEATED", ""))</f>
        <v/>
      </c>
      <c r="AW228" s="227" t="str">
        <f t="array" aca="1" ref="AW228" ca="1">IF(AU228="","",IF(IFERROR(SUMPRODUCT(($AA$7:$AA$225=AU228)*($AM$7:$AM$225=$AT$2)),0)&gt;0, "BASIS OF ADMISSIONS", ""))</f>
        <v/>
      </c>
      <c r="AX228" s="227" t="str">
        <f t="array" aca="1" ref="AX228" ca="1">IF(AU228="","", IF(IFERROR(SUMPRODUCT(($AA$226:$AO$249=AU228)*($AM$226:$AM$249=$AX$6)),0)&gt;0,"PRE-REQUISITE",""))</f>
        <v/>
      </c>
      <c r="AY228" s="227" t="str">
        <f t="array" aca="1" ref="AY228" ca="1">IF(AU228="","", IF(IFERROR(SUMPRODUCT(($AA$226:$AO$249=AU228)*($AM$226:$AM$249=$AY$6)),0)&gt;0,"RECOMMENDED",""))</f>
        <v/>
      </c>
      <c r="AZ228" s="142" t="str">
        <f t="shared" ca="1" si="38"/>
        <v/>
      </c>
      <c r="BC228" s="140"/>
      <c r="BD228" s="226">
        <v>1</v>
      </c>
      <c r="BE228" s="574"/>
      <c r="BF228" s="574"/>
      <c r="BG228" s="574"/>
      <c r="BH228" s="574"/>
      <c r="BI228" s="574"/>
      <c r="BJ228" s="574"/>
      <c r="BK228" s="574"/>
      <c r="BL228" s="574"/>
      <c r="BM228" s="574"/>
      <c r="BN228" s="574"/>
      <c r="BO228" s="574"/>
      <c r="BP228" s="574"/>
      <c r="BQ228" s="574"/>
      <c r="BR228" s="574"/>
      <c r="BS228" s="574"/>
      <c r="BT228" s="574"/>
      <c r="BU228" s="574"/>
      <c r="BV228" s="574"/>
    </row>
    <row r="229" spans="1:74">
      <c r="A229" s="574"/>
      <c r="B229" s="574"/>
      <c r="C229" s="574"/>
      <c r="D229" s="574"/>
      <c r="E229" s="574"/>
      <c r="F229" s="574"/>
      <c r="G229" s="574"/>
      <c r="H229" s="574"/>
      <c r="I229" s="724"/>
      <c r="J229" s="725"/>
      <c r="K229" s="725"/>
      <c r="L229" s="725"/>
      <c r="M229" s="725"/>
      <c r="N229" s="725"/>
      <c r="O229" s="725"/>
      <c r="P229" s="725"/>
      <c r="Q229" s="725"/>
      <c r="R229" s="725"/>
      <c r="S229" s="725"/>
      <c r="T229" s="725"/>
      <c r="U229" s="725"/>
      <c r="V229" s="725"/>
      <c r="W229" s="725"/>
      <c r="X229" s="725"/>
      <c r="Y229" s="721"/>
      <c r="AA229" s="142" t="str">
        <f>IF('USER FORM4'!F14=0,"",'USER FORM4'!F14)</f>
        <v/>
      </c>
      <c r="AB229" s="161" t="str">
        <f>IF('USER FORM4'!G14=0,"",'USER FORM4'!G14)</f>
        <v/>
      </c>
      <c r="AC229" s="161" t="str">
        <f>IF('USER FORM4'!B14=0,"",'USER FORM4'!B14)</f>
        <v>CHEMISTRY I</v>
      </c>
      <c r="AD229" s="161" t="str">
        <f>IF('USER FORM4'!H14=0,"",'USER FORM4'!H14)</f>
        <v/>
      </c>
      <c r="AE229" s="161" t="str">
        <f>IF('USER FORM4'!I14=0,"",'USER FORM4'!I14)</f>
        <v/>
      </c>
      <c r="AF229" s="161" t="str">
        <f>IF('USER FORM4'!J14=0,"",'USER FORM4'!J14)</f>
        <v/>
      </c>
      <c r="AG229" s="161" t="str">
        <f>IF('USER FORM4'!K14=0,"",'USER FORM4'!K14)</f>
        <v/>
      </c>
      <c r="AH229" s="161" t="str">
        <f>IF('USER FORM4'!L14=0,"",'USER FORM4'!L14)</f>
        <v/>
      </c>
      <c r="AI229" s="161"/>
      <c r="AJ229" s="161" t="str">
        <f>IF('USER FORM4'!N14=0,"",'USER FORM4'!N14)</f>
        <v/>
      </c>
      <c r="AK229" s="161" t="str">
        <f>IF('USER FORM4'!AB14=0,"",'USER FORM4'!AB14)</f>
        <v/>
      </c>
      <c r="AL229" s="161" t="str">
        <f>IF('USER FORM4'!D14=0,"",'USER FORM4'!D14)</f>
        <v/>
      </c>
      <c r="AM229" s="161" t="s">
        <v>16287</v>
      </c>
      <c r="AN229" s="161" t="str">
        <f>IF('USER FORM4'!E14=0,"",'USER FORM4'!E14)</f>
        <v/>
      </c>
      <c r="AO229" s="161"/>
      <c r="AP229" s="227" t="str">
        <f t="shared" si="37"/>
        <v/>
      </c>
      <c r="AQ229" s="227" t="str">
        <f t="array" ref="AQ229">IF(OR(IFERROR(VLOOKUP(AA229,$B$8:$H$227,7,FALSE), "KEEP")="REMOVE",AD229&lt;&gt;"GR (Graded)"), "REMOVE", "KEEP")</f>
        <v>REMOVE</v>
      </c>
      <c r="AR229" s="228" t="str">
        <f t="array" ref="AR229">LOOKUP("zzzzz",CHOOSE({1,2},"",INDEX(AA:AA,SMALL(IF($AA$6:$AA$249&lt;&gt;"",ROW($AA$6:$AA$249)),ROWS($AR$6:AR229)))))</f>
        <v/>
      </c>
      <c r="AS229" s="227" t="str">
        <f t="array" aca="1" ref="AS229" ca="1">IF(SUM('USER FORM5'!$AS$2)&gt;=ROWS($AS$7:AS229), INDEX(COURSE_CODE, MATCH(SMALL(COUNTIF(COURSE_CODE, "&lt;"&amp;COURSE_CODE), ROW(AS229)), COUNTIF(COURSE_CODE, "&lt;"&amp;COURSE_CODE),0)),"")</f>
        <v/>
      </c>
      <c r="AT229" s="227" t="str">
        <f t="array" aca="1" ref="AT229" ca="1">LOOKUP("zzzzz",CHOOSE({1,2},"",INDEX(AS:AS,SMALL(IF($AS$6:$AS$249&lt;&gt;"",ROW($AS$6:$AS$249)),ROWS($AT$6:AT229)))))</f>
        <v/>
      </c>
      <c r="AU229" s="58" t="str">
        <f t="array" aca="1" ref="AU229" ca="1">IFERROR(INDEX($AT$7:$AT$249, MATCH(0, COUNTIF($AU$6:AU228, $AT$7:$AT$249),0)),"")</f>
        <v/>
      </c>
      <c r="AV229" s="227" t="str">
        <f t="array" aca="1" ref="AV229" ca="1">IF(AU229="","",IF(COUNTIF($AA$7:$AA$225,AU229)&gt;1, "REPEATED", ""))</f>
        <v/>
      </c>
      <c r="AW229" s="227" t="str">
        <f t="array" aca="1" ref="AW229" ca="1">IF(AU229="","",IF(IFERROR(SUMPRODUCT(($AA$7:$AA$225=AU229)*($AM$7:$AM$225=$AT$2)),0)&gt;0, "BASIS OF ADMISSIONS", ""))</f>
        <v/>
      </c>
      <c r="AX229" s="227" t="str">
        <f t="array" aca="1" ref="AX229" ca="1">IF(AU229="","", IF(IFERROR(SUMPRODUCT(($AA$226:$AO$249=AU229)*($AM$226:$AM$249=$AX$6)),0)&gt;0,"PRE-REQUISITE",""))</f>
        <v/>
      </c>
      <c r="AY229" s="227" t="str">
        <f t="array" aca="1" ref="AY229" ca="1">IF(AU229="","", IF(IFERROR(SUMPRODUCT(($AA$226:$AO$249=AU229)*($AM$226:$AM$249=$AY$6)),0)&gt;0,"RECOMMENDED",""))</f>
        <v/>
      </c>
      <c r="AZ229" s="142" t="str">
        <f t="shared" ca="1" si="38"/>
        <v/>
      </c>
      <c r="BC229" s="140"/>
      <c r="BD229" s="226">
        <v>1</v>
      </c>
      <c r="BE229" s="574"/>
      <c r="BF229" s="574"/>
      <c r="BG229" s="574"/>
      <c r="BH229" s="574"/>
      <c r="BI229" s="574"/>
      <c r="BJ229" s="574"/>
      <c r="BK229" s="574"/>
      <c r="BL229" s="574"/>
      <c r="BM229" s="574"/>
      <c r="BN229" s="574"/>
      <c r="BO229" s="574"/>
      <c r="BP229" s="574"/>
      <c r="BQ229" s="574"/>
      <c r="BR229" s="574"/>
      <c r="BS229" s="574"/>
      <c r="BT229" s="574"/>
      <c r="BU229" s="574"/>
      <c r="BV229" s="574"/>
    </row>
    <row r="230" spans="1:74">
      <c r="A230" s="574"/>
      <c r="B230" s="574"/>
      <c r="C230" s="574"/>
      <c r="D230" s="574"/>
      <c r="E230" s="574"/>
      <c r="F230" s="574"/>
      <c r="G230" s="574"/>
      <c r="H230" s="574"/>
      <c r="I230" s="724"/>
      <c r="J230" s="574"/>
      <c r="K230" s="574"/>
      <c r="L230" s="574"/>
      <c r="M230" s="574"/>
      <c r="N230" s="574"/>
      <c r="O230" s="574"/>
      <c r="P230" s="574"/>
      <c r="Q230" s="574"/>
      <c r="R230" s="574"/>
      <c r="S230" s="574"/>
      <c r="T230" s="574"/>
      <c r="U230" s="574"/>
      <c r="V230" s="574"/>
      <c r="W230" s="574"/>
      <c r="X230" s="574"/>
      <c r="Y230" s="721"/>
      <c r="AA230" s="142" t="str">
        <f>IF('USER FORM4'!F15=0,"",'USER FORM4'!F15)</f>
        <v/>
      </c>
      <c r="AB230" s="161" t="str">
        <f>IF('USER FORM4'!G15=0,"",'USER FORM4'!G15)</f>
        <v/>
      </c>
      <c r="AC230" s="161" t="str">
        <f>IF('USER FORM4'!B15=0,"",'USER FORM4'!B15)</f>
        <v>CHEMISTRY II</v>
      </c>
      <c r="AD230" s="161" t="str">
        <f>IF('USER FORM4'!H15=0,"",'USER FORM4'!H15)</f>
        <v/>
      </c>
      <c r="AE230" s="161" t="str">
        <f>IF('USER FORM4'!I15=0,"",'USER FORM4'!I15)</f>
        <v/>
      </c>
      <c r="AF230" s="161" t="str">
        <f>IF('USER FORM4'!J15=0,"",'USER FORM4'!J15)</f>
        <v/>
      </c>
      <c r="AG230" s="161" t="str">
        <f>IF('USER FORM4'!K15=0,"",'USER FORM4'!K15)</f>
        <v/>
      </c>
      <c r="AH230" s="161" t="str">
        <f>IF('USER FORM4'!L15=0,"",'USER FORM4'!L15)</f>
        <v/>
      </c>
      <c r="AI230" s="161"/>
      <c r="AJ230" s="161" t="str">
        <f>IF('USER FORM4'!N15=0,"",'USER FORM4'!N15)</f>
        <v/>
      </c>
      <c r="AK230" s="161" t="str">
        <f>IF('USER FORM4'!AB15=0,"",'USER FORM4'!AB15)</f>
        <v/>
      </c>
      <c r="AL230" s="161" t="str">
        <f>IF('USER FORM4'!D15=0,"",'USER FORM4'!D15)</f>
        <v/>
      </c>
      <c r="AM230" s="161" t="s">
        <v>16287</v>
      </c>
      <c r="AN230" s="161" t="str">
        <f>IF('USER FORM4'!E15=0,"",'USER FORM4'!E15)</f>
        <v/>
      </c>
      <c r="AO230" s="161"/>
      <c r="AP230" s="227" t="str">
        <f t="shared" si="37"/>
        <v/>
      </c>
      <c r="AQ230" s="227" t="str">
        <f t="array" ref="AQ230">IF(OR(IFERROR(VLOOKUP(AA230,$B$8:$H$227,7,FALSE), "KEEP")="REMOVE",AD230&lt;&gt;"GR (Graded)"), "REMOVE", "KEEP")</f>
        <v>REMOVE</v>
      </c>
      <c r="AR230" s="228" t="str">
        <f t="array" ref="AR230">LOOKUP("zzzzz",CHOOSE({1,2},"",INDEX(AA:AA,SMALL(IF($AA$6:$AA$249&lt;&gt;"",ROW($AA$6:$AA$249)),ROWS($AR$6:AR230)))))</f>
        <v/>
      </c>
      <c r="AS230" s="227" t="str">
        <f t="array" aca="1" ref="AS230" ca="1">IF(SUM('USER FORM5'!$AS$2)&gt;=ROWS($AS$7:AS230), INDEX(COURSE_CODE, MATCH(SMALL(COUNTIF(COURSE_CODE, "&lt;"&amp;COURSE_CODE), ROW(AS230)), COUNTIF(COURSE_CODE, "&lt;"&amp;COURSE_CODE),0)),"")</f>
        <v/>
      </c>
      <c r="AT230" s="227" t="str">
        <f t="array" aca="1" ref="AT230" ca="1">LOOKUP("zzzzz",CHOOSE({1,2},"",INDEX(AS:AS,SMALL(IF($AS$6:$AS$249&lt;&gt;"",ROW($AS$6:$AS$249)),ROWS($AT$6:AT230)))))</f>
        <v/>
      </c>
      <c r="AU230" s="58" t="str">
        <f t="array" aca="1" ref="AU230" ca="1">IFERROR(INDEX($AT$7:$AT$249, MATCH(0, COUNTIF($AU$6:AU229, $AT$7:$AT$249),0)),"")</f>
        <v/>
      </c>
      <c r="AV230" s="227" t="str">
        <f t="array" aca="1" ref="AV230" ca="1">IF(AU230="","",IF(COUNTIF($AA$7:$AA$225,AU230)&gt;1, "REPEATED", ""))</f>
        <v/>
      </c>
      <c r="AW230" s="227" t="str">
        <f t="array" aca="1" ref="AW230" ca="1">IF(AU230="","",IF(IFERROR(SUMPRODUCT(($AA$7:$AA$225=AU230)*($AM$7:$AM$225=$AT$2)),0)&gt;0, "BASIS OF ADMISSIONS", ""))</f>
        <v/>
      </c>
      <c r="AX230" s="227" t="str">
        <f t="array" aca="1" ref="AX230" ca="1">IF(AU230="","", IF(IFERROR(SUMPRODUCT(($AA$226:$AO$249=AU230)*($AM$226:$AM$249=$AX$6)),0)&gt;0,"PRE-REQUISITE",""))</f>
        <v/>
      </c>
      <c r="AY230" s="227" t="str">
        <f t="array" aca="1" ref="AY230" ca="1">IF(AU230="","", IF(IFERROR(SUMPRODUCT(($AA$226:$AO$249=AU230)*($AM$226:$AM$249=$AY$6)),0)&gt;0,"RECOMMENDED",""))</f>
        <v/>
      </c>
      <c r="AZ230" s="142" t="str">
        <f t="shared" ca="1" si="38"/>
        <v/>
      </c>
      <c r="BC230" s="140"/>
      <c r="BD230" s="226">
        <v>1</v>
      </c>
      <c r="BE230" s="574"/>
      <c r="BF230" s="574"/>
      <c r="BG230" s="574"/>
      <c r="BH230" s="574"/>
      <c r="BI230" s="574"/>
      <c r="BJ230" s="574"/>
      <c r="BK230" s="574"/>
      <c r="BL230" s="574"/>
      <c r="BM230" s="574"/>
      <c r="BN230" s="574"/>
      <c r="BO230" s="574"/>
      <c r="BP230" s="574"/>
      <c r="BQ230" s="574"/>
      <c r="BR230" s="574"/>
      <c r="BS230" s="574"/>
      <c r="BT230" s="574"/>
      <c r="BU230" s="574"/>
      <c r="BV230" s="574"/>
    </row>
    <row r="231" spans="1:74">
      <c r="A231" s="574"/>
      <c r="B231" s="574"/>
      <c r="C231" s="574"/>
      <c r="D231" s="574"/>
      <c r="E231" s="574"/>
      <c r="F231" s="574"/>
      <c r="G231" s="574"/>
      <c r="H231" s="574"/>
      <c r="I231" s="724"/>
      <c r="J231" s="574"/>
      <c r="K231" s="574"/>
      <c r="L231" s="574"/>
      <c r="M231" s="574"/>
      <c r="N231" s="574"/>
      <c r="O231" s="574"/>
      <c r="P231" s="574"/>
      <c r="Q231" s="574"/>
      <c r="R231" s="574"/>
      <c r="S231" s="574"/>
      <c r="T231" s="574"/>
      <c r="U231" s="574"/>
      <c r="V231" s="574"/>
      <c r="W231" s="574"/>
      <c r="X231" s="574"/>
      <c r="Y231" s="721"/>
      <c r="AA231" s="142" t="str">
        <f>IF('USER FORM4'!F16=0,"",'USER FORM4'!F16)</f>
        <v/>
      </c>
      <c r="AB231" s="161" t="str">
        <f>IF('USER FORM4'!G16=0,"",'USER FORM4'!G16)</f>
        <v/>
      </c>
      <c r="AC231" s="161" t="str">
        <f>IF('USER FORM4'!B16=0,"",'USER FORM4'!B16)</f>
        <v>CHEMISTRY I &amp; II</v>
      </c>
      <c r="AD231" s="161" t="str">
        <f>IF('USER FORM4'!H16=0,"",'USER FORM4'!H16)</f>
        <v/>
      </c>
      <c r="AE231" s="161" t="str">
        <f>IF('USER FORM4'!I16=0,"",'USER FORM4'!I16)</f>
        <v/>
      </c>
      <c r="AF231" s="161" t="str">
        <f>IF('USER FORM4'!J16=0,"",'USER FORM4'!J16)</f>
        <v/>
      </c>
      <c r="AG231" s="161" t="str">
        <f>IF('USER FORM4'!K16=0,"",'USER FORM4'!K16)</f>
        <v/>
      </c>
      <c r="AH231" s="161" t="str">
        <f>IF('USER FORM4'!L16=0,"",'USER FORM4'!L16)</f>
        <v/>
      </c>
      <c r="AI231" s="161"/>
      <c r="AJ231" s="161" t="str">
        <f>IF('USER FORM4'!N16=0,"",'USER FORM4'!N16)</f>
        <v/>
      </c>
      <c r="AK231" s="161" t="str">
        <f>IF('USER FORM4'!AB16=0,"",'USER FORM4'!AB16)</f>
        <v/>
      </c>
      <c r="AL231" s="161" t="str">
        <f>IF('USER FORM4'!D16=0,"",'USER FORM4'!D16)</f>
        <v/>
      </c>
      <c r="AM231" s="161" t="s">
        <v>16287</v>
      </c>
      <c r="AN231" s="161" t="str">
        <f>IF('USER FORM4'!E16=0,"",'USER FORM4'!E16)</f>
        <v/>
      </c>
      <c r="AO231" s="161"/>
      <c r="AP231" s="227" t="str">
        <f t="shared" si="37"/>
        <v/>
      </c>
      <c r="AQ231" s="227" t="str">
        <f t="array" ref="AQ231">IF(OR(IFERROR(VLOOKUP(AA231,$B$8:$H$227,7,FALSE), "KEEP")="REMOVE",AD231&lt;&gt;"GR (Graded)"), "REMOVE", "KEEP")</f>
        <v>REMOVE</v>
      </c>
      <c r="AR231" s="228" t="str">
        <f t="array" ref="AR231">LOOKUP("zzzzz",CHOOSE({1,2},"",INDEX(AA:AA,SMALL(IF($AA$6:$AA$249&lt;&gt;"",ROW($AA$6:$AA$249)),ROWS($AR$6:AR231)))))</f>
        <v/>
      </c>
      <c r="AS231" s="227" t="str">
        <f t="array" aca="1" ref="AS231" ca="1">IF(SUM('USER FORM5'!$AS$2)&gt;=ROWS($AS$7:AS231), INDEX(COURSE_CODE, MATCH(SMALL(COUNTIF(COURSE_CODE, "&lt;"&amp;COURSE_CODE), ROW(AS231)), COUNTIF(COURSE_CODE, "&lt;"&amp;COURSE_CODE),0)),"")</f>
        <v/>
      </c>
      <c r="AT231" s="227" t="str">
        <f t="array" aca="1" ref="AT231" ca="1">LOOKUP("zzzzz",CHOOSE({1,2},"",INDEX(AS:AS,SMALL(IF($AS$6:$AS$249&lt;&gt;"",ROW($AS$6:$AS$249)),ROWS($AT$6:AT231)))))</f>
        <v/>
      </c>
      <c r="AU231" s="58" t="str">
        <f t="array" aca="1" ref="AU231" ca="1">IFERROR(INDEX($AT$7:$AT$249, MATCH(0, COUNTIF($AU$6:AU230, $AT$7:$AT$249),0)),"")</f>
        <v/>
      </c>
      <c r="AV231" s="227" t="str">
        <f t="array" aca="1" ref="AV231" ca="1">IF(AU231="","",IF(COUNTIF($AA$7:$AA$225,AU231)&gt;1, "REPEATED", ""))</f>
        <v/>
      </c>
      <c r="AW231" s="227" t="str">
        <f t="array" aca="1" ref="AW231" ca="1">IF(AU231="","",IF(IFERROR(SUMPRODUCT(($AA$7:$AA$225=AU231)*($AM$7:$AM$225=$AT$2)),0)&gt;0, "BASIS OF ADMISSIONS", ""))</f>
        <v/>
      </c>
      <c r="AX231" s="227" t="str">
        <f t="array" aca="1" ref="AX231" ca="1">IF(AU231="","", IF(IFERROR(SUMPRODUCT(($AA$226:$AO$249=AU231)*($AM$226:$AM$249=$AX$6)),0)&gt;0,"PRE-REQUISITE",""))</f>
        <v/>
      </c>
      <c r="AY231" s="227" t="str">
        <f t="array" aca="1" ref="AY231" ca="1">IF(AU231="","", IF(IFERROR(SUMPRODUCT(($AA$226:$AO$249=AU231)*($AM$226:$AM$249=$AY$6)),0)&gt;0,"RECOMMENDED",""))</f>
        <v/>
      </c>
      <c r="AZ231" s="142" t="str">
        <f t="shared" ca="1" si="38"/>
        <v/>
      </c>
      <c r="BC231" s="140"/>
      <c r="BD231" s="226">
        <v>1</v>
      </c>
      <c r="BE231" s="574"/>
      <c r="BF231" s="574"/>
      <c r="BG231" s="574"/>
      <c r="BH231" s="574"/>
      <c r="BI231" s="574"/>
      <c r="BJ231" s="574"/>
      <c r="BK231" s="574"/>
      <c r="BL231" s="574"/>
      <c r="BM231" s="574"/>
      <c r="BN231" s="574"/>
      <c r="BO231" s="574"/>
      <c r="BP231" s="574"/>
      <c r="BQ231" s="574"/>
      <c r="BR231" s="574"/>
      <c r="BS231" s="574"/>
      <c r="BT231" s="574"/>
      <c r="BU231" s="574"/>
      <c r="BV231" s="574"/>
    </row>
    <row r="232" spans="1:74" ht="15" thickBot="1">
      <c r="A232" s="732"/>
      <c r="B232" s="732"/>
      <c r="C232" s="732"/>
      <c r="D232" s="732"/>
      <c r="E232" s="732"/>
      <c r="F232" s="732"/>
      <c r="G232" s="732"/>
      <c r="H232" s="732"/>
      <c r="I232" s="735"/>
      <c r="J232" s="732"/>
      <c r="K232" s="732"/>
      <c r="L232" s="732"/>
      <c r="M232" s="732"/>
      <c r="N232" s="732"/>
      <c r="O232" s="732"/>
      <c r="P232" s="732"/>
      <c r="Q232" s="732"/>
      <c r="R232" s="732"/>
      <c r="S232" s="732"/>
      <c r="T232" s="732"/>
      <c r="U232" s="732"/>
      <c r="V232" s="732"/>
      <c r="W232" s="732"/>
      <c r="X232" s="732"/>
      <c r="Y232" s="733"/>
      <c r="Z232" s="563"/>
      <c r="AA232" s="142" t="str">
        <f>IF('USER FORM4'!F17=0,"",'USER FORM4'!F17)</f>
        <v/>
      </c>
      <c r="AB232" s="161" t="str">
        <f>IF('USER FORM4'!G17=0,"",'USER FORM4'!G17)</f>
        <v/>
      </c>
      <c r="AC232" s="161" t="str">
        <f>IF('USER FORM4'!B17=0,"",'USER FORM4'!B17)</f>
        <v>PHYSICS I</v>
      </c>
      <c r="AD232" s="161" t="str">
        <f>IF('USER FORM4'!H17=0,"",'USER FORM4'!H17)</f>
        <v/>
      </c>
      <c r="AE232" s="161" t="str">
        <f>IF('USER FORM4'!I17=0,"",'USER FORM4'!I17)</f>
        <v/>
      </c>
      <c r="AF232" s="161" t="str">
        <f>IF('USER FORM4'!J17=0,"",'USER FORM4'!J17)</f>
        <v/>
      </c>
      <c r="AG232" s="161" t="str">
        <f>IF('USER FORM4'!K17=0,"",'USER FORM4'!K17)</f>
        <v/>
      </c>
      <c r="AH232" s="161" t="str">
        <f>IF('USER FORM4'!L17=0,"",'USER FORM4'!L17)</f>
        <v/>
      </c>
      <c r="AI232" s="161"/>
      <c r="AJ232" s="161" t="str">
        <f>IF('USER FORM4'!N17=0,"",'USER FORM4'!N17)</f>
        <v/>
      </c>
      <c r="AK232" s="161" t="str">
        <f>IF('USER FORM4'!AB17=0,"",'USER FORM4'!AB17)</f>
        <v/>
      </c>
      <c r="AL232" s="161" t="str">
        <f>IF('USER FORM4'!D17=0,"",'USER FORM4'!D17)</f>
        <v/>
      </c>
      <c r="AM232" s="161" t="s">
        <v>16287</v>
      </c>
      <c r="AN232" s="161" t="str">
        <f>IF('USER FORM4'!E17=0,"",'USER FORM4'!E17)</f>
        <v/>
      </c>
      <c r="AO232" s="161"/>
      <c r="AP232" s="227" t="str">
        <f t="shared" si="37"/>
        <v/>
      </c>
      <c r="AQ232" s="227" t="str">
        <f t="array" ref="AQ232">IF(OR(IFERROR(VLOOKUP(AA232,$B$8:$H$227,7,FALSE), "KEEP")="REMOVE",AD232&lt;&gt;"GR (Graded)"), "REMOVE", "KEEP")</f>
        <v>REMOVE</v>
      </c>
      <c r="AR232" s="228" t="str">
        <f t="array" ref="AR232">LOOKUP("zzzzz",CHOOSE({1,2},"",INDEX(AA:AA,SMALL(IF($AA$6:$AA$249&lt;&gt;"",ROW($AA$6:$AA$249)),ROWS($AR$6:AR232)))))</f>
        <v/>
      </c>
      <c r="AS232" s="227" t="str">
        <f t="array" aca="1" ref="AS232" ca="1">IF(SUM('USER FORM5'!$AS$2)&gt;=ROWS($AS$7:AS232), INDEX(COURSE_CODE, MATCH(SMALL(COUNTIF(COURSE_CODE, "&lt;"&amp;COURSE_CODE), ROW(AS232)), COUNTIF(COURSE_CODE, "&lt;"&amp;COURSE_CODE),0)),"")</f>
        <v/>
      </c>
      <c r="AT232" s="227" t="str">
        <f t="array" aca="1" ref="AT232" ca="1">LOOKUP("zzzzz",CHOOSE({1,2},"",INDEX(AS:AS,SMALL(IF($AS$6:$AS$249&lt;&gt;"",ROW($AS$6:$AS$249)),ROWS($AT$6:AT232)))))</f>
        <v/>
      </c>
      <c r="AU232" s="58" t="str">
        <f t="array" aca="1" ref="AU232" ca="1">IFERROR(INDEX($AT$7:$AT$249, MATCH(0, COUNTIF($AU$6:AU231, $AT$7:$AT$249),0)),"")</f>
        <v/>
      </c>
      <c r="AV232" s="227" t="str">
        <f t="array" aca="1" ref="AV232" ca="1">IF(AU232="","",IF(COUNTIF($AA$7:$AA$225,AU232)&gt;1, "REPEATED", ""))</f>
        <v/>
      </c>
      <c r="AW232" s="227" t="str">
        <f t="array" aca="1" ref="AW232" ca="1">IF(AU232="","",IF(IFERROR(SUMPRODUCT(($AA$7:$AA$225=AU232)*($AM$7:$AM$225=$AT$2)),0)&gt;0, "BASIS OF ADMISSIONS", ""))</f>
        <v/>
      </c>
      <c r="AX232" s="227" t="str">
        <f t="array" aca="1" ref="AX232" ca="1">IF(AU232="","", IF(IFERROR(SUMPRODUCT(($AA$226:$AO$249=AU232)*($AM$226:$AM$249=$AX$6)),0)&gt;0,"PRE-REQUISITE",""))</f>
        <v/>
      </c>
      <c r="AY232" s="227" t="str">
        <f t="array" aca="1" ref="AY232" ca="1">IF(AU232="","", IF(IFERROR(SUMPRODUCT(($AA$226:$AO$249=AU232)*($AM$226:$AM$249=$AY$6)),0)&gt;0,"RECOMMENDED",""))</f>
        <v/>
      </c>
      <c r="AZ232" s="142" t="str">
        <f t="shared" ca="1" si="38"/>
        <v/>
      </c>
      <c r="BC232" s="140"/>
      <c r="BD232" s="226">
        <v>1</v>
      </c>
      <c r="BE232" s="574"/>
      <c r="BF232" s="574"/>
      <c r="BG232" s="574"/>
      <c r="BH232" s="574"/>
      <c r="BI232" s="574"/>
      <c r="BJ232" s="574"/>
      <c r="BK232" s="574"/>
      <c r="BL232" s="574"/>
      <c r="BM232" s="574"/>
      <c r="BN232" s="574"/>
      <c r="BO232" s="574"/>
      <c r="BP232" s="574"/>
      <c r="BQ232" s="574"/>
      <c r="BR232" s="574"/>
      <c r="BS232" s="574"/>
      <c r="BT232" s="574"/>
      <c r="BU232" s="574"/>
      <c r="BV232" s="574"/>
    </row>
    <row r="233" spans="1:74">
      <c r="A233" s="734"/>
      <c r="B233" s="734"/>
      <c r="C233" s="734"/>
      <c r="D233" s="734"/>
      <c r="E233" s="734"/>
      <c r="F233" s="734"/>
      <c r="G233" s="734"/>
      <c r="H233" s="734"/>
      <c r="I233" s="736"/>
      <c r="J233" s="734"/>
      <c r="K233" s="734"/>
      <c r="L233" s="734"/>
      <c r="M233" s="734"/>
      <c r="N233" s="734"/>
      <c r="O233" s="734"/>
      <c r="P233" s="734"/>
      <c r="Q233" s="734"/>
      <c r="R233" s="734"/>
      <c r="S233" s="734"/>
      <c r="T233" s="734"/>
      <c r="U233" s="734"/>
      <c r="V233" s="734"/>
      <c r="W233" s="734"/>
      <c r="X233" s="734"/>
      <c r="Y233" s="734"/>
      <c r="Z233" s="564"/>
      <c r="AA233" s="142" t="str">
        <f>IF('USER FORM4'!F18=0,"",'USER FORM4'!F18)</f>
        <v/>
      </c>
      <c r="AB233" s="161" t="str">
        <f>IF('USER FORM4'!G18=0,"",'USER FORM4'!G18)</f>
        <v/>
      </c>
      <c r="AC233" s="161" t="str">
        <f>IF('USER FORM4'!B18=0,"",'USER FORM4'!B18)</f>
        <v>PHYSICS II</v>
      </c>
      <c r="AD233" s="161" t="str">
        <f>IF('USER FORM4'!H18=0,"",'USER FORM4'!H18)</f>
        <v/>
      </c>
      <c r="AE233" s="161" t="str">
        <f>IF('USER FORM4'!I18=0,"",'USER FORM4'!I18)</f>
        <v/>
      </c>
      <c r="AF233" s="161" t="str">
        <f>IF('USER FORM4'!J18=0,"",'USER FORM4'!J18)</f>
        <v/>
      </c>
      <c r="AG233" s="161" t="str">
        <f>IF('USER FORM4'!K18=0,"",'USER FORM4'!K18)</f>
        <v/>
      </c>
      <c r="AH233" s="161" t="str">
        <f>IF('USER FORM4'!L18=0,"",'USER FORM4'!L18)</f>
        <v/>
      </c>
      <c r="AI233" s="161"/>
      <c r="AJ233" s="161" t="str">
        <f>IF('USER FORM4'!N18=0,"",'USER FORM4'!N18)</f>
        <v/>
      </c>
      <c r="AK233" s="161" t="str">
        <f>IF('USER FORM4'!AB18=0,"",'USER FORM4'!AB18)</f>
        <v/>
      </c>
      <c r="AL233" s="161" t="str">
        <f>IF('USER FORM4'!D18=0,"",'USER FORM4'!D18)</f>
        <v/>
      </c>
      <c r="AM233" s="161" t="s">
        <v>16287</v>
      </c>
      <c r="AN233" s="161" t="str">
        <f>IF('USER FORM4'!E18=0,"",'USER FORM4'!E18)</f>
        <v/>
      </c>
      <c r="AO233" s="161"/>
      <c r="AP233" s="227" t="str">
        <f t="shared" si="37"/>
        <v/>
      </c>
      <c r="AQ233" s="227" t="str">
        <f t="array" ref="AQ233">IF(OR(IFERROR(VLOOKUP(AA233,$B$8:$H$227,7,FALSE), "KEEP")="REMOVE",AD233&lt;&gt;"GR (Graded)"), "REMOVE", "KEEP")</f>
        <v>REMOVE</v>
      </c>
      <c r="AR233" s="228" t="str">
        <f t="array" ref="AR233">LOOKUP("zzzzz",CHOOSE({1,2},"",INDEX(AA:AA,SMALL(IF($AA$6:$AA$249&lt;&gt;"",ROW($AA$6:$AA$249)),ROWS($AR$6:AR233)))))</f>
        <v/>
      </c>
      <c r="AS233" s="227" t="str">
        <f t="array" aca="1" ref="AS233" ca="1">IF(SUM('USER FORM5'!$AS$2)&gt;=ROWS($AS$7:AS233), INDEX(COURSE_CODE, MATCH(SMALL(COUNTIF(COURSE_CODE, "&lt;"&amp;COURSE_CODE), ROW(AS233)), COUNTIF(COURSE_CODE, "&lt;"&amp;COURSE_CODE),0)),"")</f>
        <v/>
      </c>
      <c r="AT233" s="227" t="str">
        <f t="array" aca="1" ref="AT233" ca="1">LOOKUP("zzzzz",CHOOSE({1,2},"",INDEX(AS:AS,SMALL(IF($AS$6:$AS$249&lt;&gt;"",ROW($AS$6:$AS$249)),ROWS($AT$6:AT233)))))</f>
        <v/>
      </c>
      <c r="AU233" s="58" t="str">
        <f t="array" aca="1" ref="AU233" ca="1">IFERROR(INDEX($AT$7:$AT$249, MATCH(0, COUNTIF($AU$6:AU232, $AT$7:$AT$249),0)),"")</f>
        <v/>
      </c>
      <c r="AV233" s="227" t="str">
        <f t="array" aca="1" ref="AV233" ca="1">IF(AU233="","",IF(COUNTIF($AA$7:$AA$225,AU233)&gt;1, "REPEATED", ""))</f>
        <v/>
      </c>
      <c r="AW233" s="227" t="str">
        <f t="array" aca="1" ref="AW233" ca="1">IF(AU233="","",IF(IFERROR(SUMPRODUCT(($AA$7:$AA$225=AU233)*($AM$7:$AM$225=$AT$2)),0)&gt;0, "BASIS OF ADMISSIONS", ""))</f>
        <v/>
      </c>
      <c r="AX233" s="227" t="str">
        <f t="array" aca="1" ref="AX233" ca="1">IF(AU233="","", IF(IFERROR(SUMPRODUCT(($AA$226:$AO$249=AU233)*($AM$226:$AM$249=$AX$6)),0)&gt;0,"PRE-REQUISITE",""))</f>
        <v/>
      </c>
      <c r="AY233" s="227" t="str">
        <f t="array" aca="1" ref="AY233" ca="1">IF(AU233="","", IF(IFERROR(SUMPRODUCT(($AA$226:$AO$249=AU233)*($AM$226:$AM$249=$AY$6)),0)&gt;0,"RECOMMENDED",""))</f>
        <v/>
      </c>
      <c r="AZ233" s="142" t="str">
        <f t="shared" ca="1" si="38"/>
        <v/>
      </c>
      <c r="BC233" s="140"/>
      <c r="BD233" s="226">
        <v>1</v>
      </c>
      <c r="BE233" s="574"/>
      <c r="BF233" s="574"/>
      <c r="BG233" s="574"/>
      <c r="BH233" s="574"/>
      <c r="BI233" s="574"/>
      <c r="BJ233" s="574"/>
      <c r="BK233" s="574"/>
      <c r="BL233" s="574"/>
      <c r="BM233" s="574"/>
      <c r="BN233" s="574"/>
      <c r="BO233" s="574"/>
      <c r="BP233" s="574"/>
      <c r="BQ233" s="574"/>
      <c r="BR233" s="574"/>
      <c r="BS233" s="574"/>
      <c r="BT233" s="574"/>
      <c r="BU233" s="574"/>
      <c r="BV233" s="574"/>
    </row>
    <row r="234" spans="1:74">
      <c r="A234" s="574"/>
      <c r="B234" s="574"/>
      <c r="C234" s="574"/>
      <c r="D234" s="574"/>
      <c r="E234" s="574"/>
      <c r="F234" s="574"/>
      <c r="G234" s="574"/>
      <c r="H234" s="574"/>
      <c r="I234" s="724"/>
      <c r="J234" s="574"/>
      <c r="K234" s="574"/>
      <c r="L234" s="574"/>
      <c r="M234" s="574"/>
      <c r="N234" s="574"/>
      <c r="O234" s="574"/>
      <c r="P234" s="574"/>
      <c r="Q234" s="574"/>
      <c r="R234" s="574"/>
      <c r="S234" s="574"/>
      <c r="T234" s="574"/>
      <c r="U234" s="574"/>
      <c r="V234" s="574"/>
      <c r="W234" s="574"/>
      <c r="X234" s="574"/>
      <c r="Y234" s="574"/>
      <c r="AA234" s="142" t="str">
        <f>IF('USER FORM4'!F19=0,"",'USER FORM4'!F19)</f>
        <v/>
      </c>
      <c r="AB234" s="161" t="str">
        <f>IF('USER FORM4'!G19=0,"",'USER FORM4'!G19)</f>
        <v/>
      </c>
      <c r="AC234" s="161" t="str">
        <f>IF('USER FORM4'!B19=0,"",'USER FORM4'!B19)</f>
        <v>PHYSICS I &amp; II</v>
      </c>
      <c r="AD234" s="161" t="str">
        <f>IF('USER FORM4'!H19=0,"",'USER FORM4'!H19)</f>
        <v/>
      </c>
      <c r="AE234" s="161" t="str">
        <f>IF('USER FORM4'!I19=0,"",'USER FORM4'!I19)</f>
        <v/>
      </c>
      <c r="AF234" s="161" t="str">
        <f>IF('USER FORM4'!J19=0,"",'USER FORM4'!J19)</f>
        <v/>
      </c>
      <c r="AG234" s="161" t="str">
        <f>IF('USER FORM4'!K19=0,"",'USER FORM4'!K19)</f>
        <v/>
      </c>
      <c r="AH234" s="161" t="str">
        <f>IF('USER FORM4'!L19=0,"",'USER FORM4'!L19)</f>
        <v/>
      </c>
      <c r="AI234" s="161"/>
      <c r="AJ234" s="161" t="str">
        <f>IF('USER FORM4'!N19=0,"",'USER FORM4'!N19)</f>
        <v/>
      </c>
      <c r="AK234" s="161" t="str">
        <f>IF('USER FORM4'!AB19=0,"",'USER FORM4'!AB19)</f>
        <v/>
      </c>
      <c r="AL234" s="161" t="str">
        <f>IF('USER FORM4'!D19=0,"",'USER FORM4'!D19)</f>
        <v/>
      </c>
      <c r="AM234" s="161" t="s">
        <v>16287</v>
      </c>
      <c r="AN234" s="161" t="str">
        <f>IF('USER FORM4'!E19=0,"",'USER FORM4'!E19)</f>
        <v/>
      </c>
      <c r="AO234" s="161"/>
      <c r="AP234" s="227" t="str">
        <f t="shared" si="37"/>
        <v/>
      </c>
      <c r="AQ234" s="227" t="str">
        <f t="array" ref="AQ234">IF(OR(IFERROR(VLOOKUP(AA234,$B$8:$H$227,7,FALSE), "KEEP")="REMOVE",AD234&lt;&gt;"GR (Graded)"), "REMOVE", "KEEP")</f>
        <v>REMOVE</v>
      </c>
      <c r="AR234" s="228" t="str">
        <f t="array" ref="AR234">LOOKUP("zzzzz",CHOOSE({1,2},"",INDEX(AA:AA,SMALL(IF($AA$6:$AA$249&lt;&gt;"",ROW($AA$6:$AA$249)),ROWS($AR$6:AR234)))))</f>
        <v/>
      </c>
      <c r="AS234" s="227" t="str">
        <f t="array" aca="1" ref="AS234" ca="1">IF(SUM('USER FORM5'!$AS$2)&gt;=ROWS($AS$7:AS234), INDEX(COURSE_CODE, MATCH(SMALL(COUNTIF(COURSE_CODE, "&lt;"&amp;COURSE_CODE), ROW(AS234)), COUNTIF(COURSE_CODE, "&lt;"&amp;COURSE_CODE),0)),"")</f>
        <v/>
      </c>
      <c r="AT234" s="227" t="str">
        <f t="array" aca="1" ref="AT234" ca="1">LOOKUP("zzzzz",CHOOSE({1,2},"",INDEX(AS:AS,SMALL(IF($AS$6:$AS$249&lt;&gt;"",ROW($AS$6:$AS$249)),ROWS($AT$6:AT234)))))</f>
        <v/>
      </c>
      <c r="AU234" s="58" t="str">
        <f t="array" aca="1" ref="AU234" ca="1">IFERROR(INDEX($AT$7:$AT$249, MATCH(0, COUNTIF($AU$6:AU233, $AT$7:$AT$249),0)),"")</f>
        <v/>
      </c>
      <c r="AV234" s="227" t="str">
        <f t="array" aca="1" ref="AV234" ca="1">IF(AU234="","",IF(COUNTIF($AA$7:$AA$225,AU234)&gt;1, "REPEATED", ""))</f>
        <v/>
      </c>
      <c r="AW234" s="227" t="str">
        <f t="array" aca="1" ref="AW234" ca="1">IF(AU234="","",IF(IFERROR(SUMPRODUCT(($AA$7:$AA$225=AU234)*($AM$7:$AM$225=$AT$2)),0)&gt;0, "BASIS OF ADMISSIONS", ""))</f>
        <v/>
      </c>
      <c r="AX234" s="227" t="str">
        <f t="array" aca="1" ref="AX234" ca="1">IF(AU234="","", IF(IFERROR(SUMPRODUCT(($AA$226:$AO$249=AU234)*($AM$226:$AM$249=$AX$6)),0)&gt;0,"PRE-REQUISITE",""))</f>
        <v/>
      </c>
      <c r="AY234" s="227" t="str">
        <f t="array" aca="1" ref="AY234" ca="1">IF(AU234="","", IF(IFERROR(SUMPRODUCT(($AA$226:$AO$249=AU234)*($AM$226:$AM$249=$AY$6)),0)&gt;0,"RECOMMENDED",""))</f>
        <v/>
      </c>
      <c r="AZ234" s="142" t="str">
        <f t="shared" ca="1" si="38"/>
        <v/>
      </c>
      <c r="BC234" s="140"/>
      <c r="BD234" s="226">
        <v>1</v>
      </c>
      <c r="BE234" s="574"/>
      <c r="BF234" s="574"/>
      <c r="BG234" s="574"/>
      <c r="BH234" s="574"/>
      <c r="BI234" s="574"/>
      <c r="BJ234" s="574"/>
      <c r="BK234" s="574"/>
      <c r="BL234" s="574"/>
      <c r="BM234" s="574"/>
      <c r="BN234" s="574"/>
      <c r="BO234" s="574"/>
      <c r="BP234" s="574"/>
      <c r="BQ234" s="574"/>
      <c r="BR234" s="574"/>
      <c r="BS234" s="574"/>
      <c r="BT234" s="574"/>
      <c r="BU234" s="574"/>
      <c r="BV234" s="574"/>
    </row>
    <row r="235" spans="1:74">
      <c r="A235" s="574"/>
      <c r="B235" s="574"/>
      <c r="C235" s="574"/>
      <c r="D235" s="574"/>
      <c r="E235" s="574"/>
      <c r="F235" s="574"/>
      <c r="G235" s="574"/>
      <c r="H235" s="574"/>
      <c r="I235" s="724"/>
      <c r="J235" s="574"/>
      <c r="K235" s="574"/>
      <c r="L235" s="574"/>
      <c r="M235" s="574"/>
      <c r="N235" s="574"/>
      <c r="O235" s="574"/>
      <c r="P235" s="574"/>
      <c r="Q235" s="574"/>
      <c r="R235" s="574"/>
      <c r="S235" s="574"/>
      <c r="T235" s="574"/>
      <c r="U235" s="574"/>
      <c r="V235" s="574"/>
      <c r="W235" s="574"/>
      <c r="X235" s="574"/>
      <c r="Y235" s="574"/>
      <c r="AA235" s="142" t="str">
        <f>IF('USER FORM4'!F20=0,"",'USER FORM4'!F20)</f>
        <v/>
      </c>
      <c r="AB235" s="161" t="str">
        <f>IF('USER FORM4'!G20=0,"",'USER FORM4'!G20)</f>
        <v/>
      </c>
      <c r="AC235" s="161" t="str">
        <f>IF('USER FORM4'!B20=0,"",'USER FORM4'!B20)</f>
        <v>ORGANIC CHEMISTRY I</v>
      </c>
      <c r="AD235" s="161" t="str">
        <f>IF('USER FORM4'!H20=0,"",'USER FORM4'!H20)</f>
        <v/>
      </c>
      <c r="AE235" s="161" t="str">
        <f>IF('USER FORM4'!I20=0,"",'USER FORM4'!I20)</f>
        <v/>
      </c>
      <c r="AF235" s="161" t="str">
        <f>IF('USER FORM4'!J20=0,"",'USER FORM4'!J20)</f>
        <v/>
      </c>
      <c r="AG235" s="161" t="str">
        <f>IF('USER FORM4'!K20=0,"",'USER FORM4'!K20)</f>
        <v/>
      </c>
      <c r="AH235" s="161" t="str">
        <f>IF('USER FORM4'!L20=0,"",'USER FORM4'!L20)</f>
        <v/>
      </c>
      <c r="AI235" s="161"/>
      <c r="AJ235" s="161" t="str">
        <f>IF('USER FORM4'!N20=0,"",'USER FORM4'!N20)</f>
        <v/>
      </c>
      <c r="AK235" s="161" t="str">
        <f>IF('USER FORM4'!AB20=0,"",'USER FORM4'!AB20)</f>
        <v/>
      </c>
      <c r="AL235" s="161" t="str">
        <f>IF('USER FORM4'!D20=0,"",'USER FORM4'!D20)</f>
        <v/>
      </c>
      <c r="AM235" s="161" t="s">
        <v>16287</v>
      </c>
      <c r="AN235" s="161" t="str">
        <f>IF('USER FORM4'!E20=0,"",'USER FORM4'!E20)</f>
        <v/>
      </c>
      <c r="AO235" s="161"/>
      <c r="AP235" s="227" t="str">
        <f t="shared" si="37"/>
        <v/>
      </c>
      <c r="AQ235" s="227" t="str">
        <f t="array" ref="AQ235">IF(OR(IFERROR(VLOOKUP(AA235,$B$8:$H$227,7,FALSE), "KEEP")="REMOVE",AD235&lt;&gt;"GR (Graded)"), "REMOVE", "KEEP")</f>
        <v>REMOVE</v>
      </c>
      <c r="AR235" s="228" t="str">
        <f t="array" ref="AR235">LOOKUP("zzzzz",CHOOSE({1,2},"",INDEX(AA:AA,SMALL(IF($AA$6:$AA$249&lt;&gt;"",ROW($AA$6:$AA$249)),ROWS($AR$6:AR235)))))</f>
        <v/>
      </c>
      <c r="AS235" s="227" t="str">
        <f t="array" aca="1" ref="AS235" ca="1">IF(SUM('USER FORM5'!$AS$2)&gt;=ROWS($AS$7:AS235), INDEX(COURSE_CODE, MATCH(SMALL(COUNTIF(COURSE_CODE, "&lt;"&amp;COURSE_CODE), ROW(AS235)), COUNTIF(COURSE_CODE, "&lt;"&amp;COURSE_CODE),0)),"")</f>
        <v/>
      </c>
      <c r="AT235" s="227" t="str">
        <f t="array" aca="1" ref="AT235" ca="1">LOOKUP("zzzzz",CHOOSE({1,2},"",INDEX(AS:AS,SMALL(IF($AS$6:$AS$249&lt;&gt;"",ROW($AS$6:$AS$249)),ROWS($AT$6:AT235)))))</f>
        <v/>
      </c>
      <c r="AU235" s="58" t="str">
        <f t="array" aca="1" ref="AU235" ca="1">IFERROR(INDEX($AT$7:$AT$249, MATCH(0, COUNTIF($AU$6:AU234, $AT$7:$AT$249),0)),"")</f>
        <v/>
      </c>
      <c r="AV235" s="227" t="str">
        <f t="array" aca="1" ref="AV235" ca="1">IF(AU235="","",IF(COUNTIF($AA$7:$AA$225,AU235)&gt;1, "REPEATED", ""))</f>
        <v/>
      </c>
      <c r="AW235" s="227" t="str">
        <f t="array" aca="1" ref="AW235" ca="1">IF(AU235="","",IF(IFERROR(SUMPRODUCT(($AA$7:$AA$225=AU235)*($AM$7:$AM$225=$AT$2)),0)&gt;0, "BASIS OF ADMISSIONS", ""))</f>
        <v/>
      </c>
      <c r="AX235" s="227" t="str">
        <f t="array" aca="1" ref="AX235" ca="1">IF(AU235="","", IF(IFERROR(SUMPRODUCT(($AA$226:$AO$249=AU235)*($AM$226:$AM$249=$AX$6)),0)&gt;0,"PRE-REQUISITE",""))</f>
        <v/>
      </c>
      <c r="AY235" s="227" t="str">
        <f t="array" aca="1" ref="AY235" ca="1">IF(AU235="","", IF(IFERROR(SUMPRODUCT(($AA$226:$AO$249=AU235)*($AM$226:$AM$249=$AY$6)),0)&gt;0,"RECOMMENDED",""))</f>
        <v/>
      </c>
      <c r="AZ235" s="142" t="str">
        <f t="shared" ca="1" si="38"/>
        <v/>
      </c>
      <c r="BC235" s="140"/>
      <c r="BD235" s="226">
        <v>1</v>
      </c>
      <c r="BE235" s="574"/>
      <c r="BF235" s="574"/>
      <c r="BG235" s="574"/>
      <c r="BH235" s="574"/>
      <c r="BI235" s="574"/>
      <c r="BJ235" s="574"/>
      <c r="BK235" s="574"/>
      <c r="BL235" s="574"/>
      <c r="BM235" s="574"/>
      <c r="BN235" s="574"/>
      <c r="BO235" s="574"/>
      <c r="BP235" s="574"/>
      <c r="BQ235" s="574"/>
      <c r="BR235" s="574"/>
      <c r="BS235" s="574"/>
      <c r="BT235" s="574"/>
      <c r="BU235" s="574"/>
      <c r="BV235" s="574"/>
    </row>
    <row r="236" spans="1:74">
      <c r="A236" s="574"/>
      <c r="B236" s="574"/>
      <c r="C236" s="574"/>
      <c r="D236" s="574"/>
      <c r="E236" s="574"/>
      <c r="F236" s="574"/>
      <c r="G236" s="574"/>
      <c r="H236" s="574"/>
      <c r="I236" s="724"/>
      <c r="J236" s="574"/>
      <c r="K236" s="574"/>
      <c r="L236" s="574"/>
      <c r="M236" s="574"/>
      <c r="N236" s="574"/>
      <c r="O236" s="574"/>
      <c r="P236" s="574"/>
      <c r="Q236" s="574"/>
      <c r="R236" s="574"/>
      <c r="S236" s="574"/>
      <c r="T236" s="574"/>
      <c r="U236" s="574"/>
      <c r="V236" s="574"/>
      <c r="W236" s="574"/>
      <c r="X236" s="574"/>
      <c r="Y236" s="574"/>
      <c r="AA236" s="142" t="str">
        <f>IF('USER FORM4'!F22=0,"",'USER FORM4'!F22)</f>
        <v/>
      </c>
      <c r="AB236" s="161" t="str">
        <f>IF('USER FORM4'!G22=0,"",'USER FORM4'!G22)</f>
        <v/>
      </c>
      <c r="AC236" s="161" t="str">
        <f>IF('USER FORM4'!B22=0,"",'USER FORM4'!B22)</f>
        <v>BIOLOGY I -LAB</v>
      </c>
      <c r="AD236" s="161" t="str">
        <f>IF('USER FORM4'!H22=0,"",'USER FORM4'!H22)</f>
        <v/>
      </c>
      <c r="AE236" s="161" t="str">
        <f>IF('USER FORM4'!I22=0,"",'USER FORM4'!I22)</f>
        <v/>
      </c>
      <c r="AF236" s="161" t="str">
        <f>IF('USER FORM4'!J22=0,"",'USER FORM4'!J22)</f>
        <v/>
      </c>
      <c r="AG236" s="161" t="str">
        <f>IF('USER FORM4'!K22=0,"",'USER FORM4'!K22)</f>
        <v/>
      </c>
      <c r="AH236" s="161" t="str">
        <f>IF('USER FORM4'!L22=0,"",'USER FORM4'!L22)</f>
        <v/>
      </c>
      <c r="AI236" s="161"/>
      <c r="AJ236" s="161" t="str">
        <f>IF('USER FORM4'!N22=0,"",'USER FORM4'!N22)</f>
        <v/>
      </c>
      <c r="AK236" s="161" t="str">
        <f>IF('USER FORM4'!AB22=0,"",'USER FORM4'!AB22)</f>
        <v/>
      </c>
      <c r="AL236" s="161" t="str">
        <f>IF('USER FORM4'!D22=0,"",'USER FORM4'!D22)</f>
        <v/>
      </c>
      <c r="AM236" s="161" t="s">
        <v>16289</v>
      </c>
      <c r="AN236" s="161" t="str">
        <f>IF('USER FORM4'!E22=0,"",'USER FORM4'!E22)</f>
        <v/>
      </c>
      <c r="AO236" s="161"/>
      <c r="AP236" s="227" t="str">
        <f t="shared" si="37"/>
        <v/>
      </c>
      <c r="AQ236" s="227" t="str">
        <f t="array" ref="AQ236">IF(OR(IFERROR(VLOOKUP(AA236,$B$8:$H$227,7,FALSE), "KEEP")="REMOVE",AD236&lt;&gt;"GR (Graded)"), "REMOVE", "KEEP")</f>
        <v>REMOVE</v>
      </c>
      <c r="AR236" s="228" t="str">
        <f t="array" ref="AR236">LOOKUP("zzzzz",CHOOSE({1,2},"",INDEX(AA:AA,SMALL(IF($AA$6:$AA$249&lt;&gt;"",ROW($AA$6:$AA$249)),ROWS($AR$6:AR236)))))</f>
        <v/>
      </c>
      <c r="AS236" s="227" t="str">
        <f t="array" aca="1" ref="AS236" ca="1">IF(SUM('USER FORM5'!$AS$2)&gt;=ROWS($AS$7:AS236), INDEX(COURSE_CODE, MATCH(SMALL(COUNTIF(COURSE_CODE, "&lt;"&amp;COURSE_CODE), ROW(AS236)), COUNTIF(COURSE_CODE, "&lt;"&amp;COURSE_CODE),0)),"")</f>
        <v/>
      </c>
      <c r="AT236" s="227" t="str">
        <f t="array" aca="1" ref="AT236" ca="1">LOOKUP("zzzzz",CHOOSE({1,2},"",INDEX(AS:AS,SMALL(IF($AS$6:$AS$249&lt;&gt;"",ROW($AS$6:$AS$249)),ROWS($AT$6:AT236)))))</f>
        <v/>
      </c>
      <c r="AU236" s="58" t="str">
        <f t="array" aca="1" ref="AU236" ca="1">IFERROR(INDEX($AT$7:$AT$249, MATCH(0, COUNTIF($AU$6:AU235, $AT$7:$AT$249),0)),"")</f>
        <v/>
      </c>
      <c r="AV236" s="227" t="str">
        <f t="array" aca="1" ref="AV236" ca="1">IF(AU236="","",IF(COUNTIF($AA$7:$AA$225,AU236)&gt;1, "REPEATED", ""))</f>
        <v/>
      </c>
      <c r="AW236" s="227" t="str">
        <f t="array" aca="1" ref="AW236" ca="1">IF(AU236="","",IF(IFERROR(SUMPRODUCT(($AA$7:$AA$225=AU236)*($AM$7:$AM$225=$AT$2)),0)&gt;0, "BASIS OF ADMISSIONS", ""))</f>
        <v/>
      </c>
      <c r="AX236" s="227" t="str">
        <f t="array" aca="1" ref="AX236" ca="1">IF(AU236="","", IF(IFERROR(SUMPRODUCT(($AA$226:$AO$249=AU236)*($AM$226:$AM$249=$AX$6)),0)&gt;0,"PRE-REQUISITE",""))</f>
        <v/>
      </c>
      <c r="AY236" s="227" t="str">
        <f t="array" aca="1" ref="AY236" ca="1">IF(AU236="","", IF(IFERROR(SUMPRODUCT(($AA$226:$AO$249=AU236)*($AM$226:$AM$249=$AY$6)),0)&gt;0,"RECOMMENDED",""))</f>
        <v/>
      </c>
      <c r="AZ236" s="142" t="str">
        <f t="shared" ca="1" si="38"/>
        <v/>
      </c>
      <c r="BC236" s="140"/>
      <c r="BD236" s="226">
        <v>1</v>
      </c>
      <c r="BE236" s="574"/>
      <c r="BF236" s="574"/>
      <c r="BG236" s="574"/>
      <c r="BH236" s="574"/>
      <c r="BI236" s="574"/>
      <c r="BJ236" s="574"/>
      <c r="BK236" s="574"/>
      <c r="BL236" s="574"/>
      <c r="BM236" s="574"/>
      <c r="BN236" s="574"/>
      <c r="BO236" s="574"/>
      <c r="BP236" s="574"/>
      <c r="BQ236" s="574"/>
      <c r="BR236" s="574"/>
      <c r="BS236" s="574"/>
      <c r="BT236" s="574"/>
      <c r="BU236" s="574"/>
      <c r="BV236" s="574"/>
    </row>
    <row r="237" spans="1:74">
      <c r="A237" s="574"/>
      <c r="B237" s="574"/>
      <c r="C237" s="574"/>
      <c r="D237" s="574"/>
      <c r="E237" s="574"/>
      <c r="F237" s="574"/>
      <c r="G237" s="574"/>
      <c r="H237" s="574"/>
      <c r="I237" s="724"/>
      <c r="J237" s="574"/>
      <c r="K237" s="574"/>
      <c r="L237" s="574"/>
      <c r="M237" s="574"/>
      <c r="N237" s="574"/>
      <c r="O237" s="574"/>
      <c r="P237" s="574"/>
      <c r="Q237" s="574"/>
      <c r="R237" s="574"/>
      <c r="S237" s="574"/>
      <c r="T237" s="574"/>
      <c r="U237" s="574"/>
      <c r="V237" s="574"/>
      <c r="W237" s="574"/>
      <c r="X237" s="574"/>
      <c r="Y237" s="574"/>
      <c r="AA237" s="142" t="str">
        <f>IF('USER FORM4'!F23=0,"",'USER FORM4'!F23)</f>
        <v/>
      </c>
      <c r="AB237" s="161" t="str">
        <f>IF('USER FORM4'!G23=0,"",'USER FORM4'!G23)</f>
        <v/>
      </c>
      <c r="AC237" s="161" t="str">
        <f>IF('USER FORM4'!B23=0,"",'USER FORM4'!B23)</f>
        <v>BIOLOGY II - LAB</v>
      </c>
      <c r="AD237" s="161" t="str">
        <f>IF('USER FORM4'!H23=0,"",'USER FORM4'!H23)</f>
        <v/>
      </c>
      <c r="AE237" s="161" t="str">
        <f>IF('USER FORM4'!I23=0,"",'USER FORM4'!I23)</f>
        <v/>
      </c>
      <c r="AF237" s="161" t="str">
        <f>IF('USER FORM4'!J23=0,"",'USER FORM4'!J23)</f>
        <v/>
      </c>
      <c r="AG237" s="161" t="str">
        <f>IF('USER FORM4'!K23=0,"",'USER FORM4'!K23)</f>
        <v/>
      </c>
      <c r="AH237" s="161" t="str">
        <f>IF('USER FORM4'!L23=0,"",'USER FORM4'!L23)</f>
        <v/>
      </c>
      <c r="AI237" s="161"/>
      <c r="AJ237" s="161" t="str">
        <f>IF('USER FORM4'!N23=0,"",'USER FORM4'!N23)</f>
        <v/>
      </c>
      <c r="AK237" s="161" t="str">
        <f>IF('USER FORM4'!AB23=0,"",'USER FORM4'!AB23)</f>
        <v/>
      </c>
      <c r="AL237" s="161" t="str">
        <f>IF('USER FORM4'!D23=0,"",'USER FORM4'!D23)</f>
        <v/>
      </c>
      <c r="AM237" s="161" t="s">
        <v>16289</v>
      </c>
      <c r="AN237" s="161" t="str">
        <f>IF('USER FORM4'!E23=0,"",'USER FORM4'!E23)</f>
        <v/>
      </c>
      <c r="AO237" s="161"/>
      <c r="AP237" s="227" t="str">
        <f t="shared" si="37"/>
        <v/>
      </c>
      <c r="AQ237" s="227" t="str">
        <f t="array" ref="AQ237">IF(OR(IFERROR(VLOOKUP(AA237,$B$8:$H$227,7,FALSE), "KEEP")="REMOVE",AD237&lt;&gt;"GR (Graded)"), "REMOVE", "KEEP")</f>
        <v>REMOVE</v>
      </c>
      <c r="AR237" s="228" t="str">
        <f t="array" ref="AR237">LOOKUP("zzzzz",CHOOSE({1,2},"",INDEX(AA:AA,SMALL(IF($AA$6:$AA$249&lt;&gt;"",ROW($AA$6:$AA$249)),ROWS($AR$6:AR237)))))</f>
        <v/>
      </c>
      <c r="AS237" s="227" t="str">
        <f t="array" aca="1" ref="AS237" ca="1">IF(SUM('USER FORM5'!$AS$2)&gt;=ROWS($AS$7:AS237), INDEX(COURSE_CODE, MATCH(SMALL(COUNTIF(COURSE_CODE, "&lt;"&amp;COURSE_CODE), ROW(AS237)), COUNTIF(COURSE_CODE, "&lt;"&amp;COURSE_CODE),0)),"")</f>
        <v/>
      </c>
      <c r="AT237" s="227" t="str">
        <f t="array" aca="1" ref="AT237" ca="1">LOOKUP("zzzzz",CHOOSE({1,2},"",INDEX(AS:AS,SMALL(IF($AS$6:$AS$249&lt;&gt;"",ROW($AS$6:$AS$249)),ROWS($AT$6:AT237)))))</f>
        <v/>
      </c>
      <c r="AU237" s="58" t="str">
        <f t="array" aca="1" ref="AU237" ca="1">IFERROR(INDEX($AT$7:$AT$249, MATCH(0, COUNTIF($AU$6:AU236, $AT$7:$AT$249),0)),"")</f>
        <v/>
      </c>
      <c r="AV237" s="227" t="str">
        <f t="array" aca="1" ref="AV237" ca="1">IF(AU237="","",IF(COUNTIF($AA$7:$AA$225,AU237)&gt;1, "REPEATED", ""))</f>
        <v/>
      </c>
      <c r="AW237" s="227" t="str">
        <f t="array" aca="1" ref="AW237" ca="1">IF(AU237="","",IF(IFERROR(SUMPRODUCT(($AA$7:$AA$225=AU237)*($AM$7:$AM$225=$AT$2)),0)&gt;0, "BASIS OF ADMISSIONS", ""))</f>
        <v/>
      </c>
      <c r="AX237" s="227" t="str">
        <f t="array" aca="1" ref="AX237" ca="1">IF(AU237="","", IF(IFERROR(SUMPRODUCT(($AA$226:$AO$249=AU237)*($AM$226:$AM$249=$AX$6)),0)&gt;0,"PRE-REQUISITE",""))</f>
        <v/>
      </c>
      <c r="AY237" s="227" t="str">
        <f t="array" aca="1" ref="AY237" ca="1">IF(AU237="","", IF(IFERROR(SUMPRODUCT(($AA$226:$AO$249=AU237)*($AM$226:$AM$249=$AY$6)),0)&gt;0,"RECOMMENDED",""))</f>
        <v/>
      </c>
      <c r="AZ237" s="142" t="str">
        <f t="shared" ca="1" si="38"/>
        <v/>
      </c>
      <c r="BC237" s="140"/>
      <c r="BD237" s="226">
        <v>1</v>
      </c>
      <c r="BE237" s="574"/>
      <c r="BF237" s="574"/>
      <c r="BG237" s="574"/>
      <c r="BH237" s="574"/>
      <c r="BI237" s="574"/>
      <c r="BJ237" s="574"/>
      <c r="BK237" s="574"/>
      <c r="BL237" s="574"/>
      <c r="BM237" s="574"/>
      <c r="BN237" s="574"/>
      <c r="BO237" s="574"/>
      <c r="BP237" s="574"/>
      <c r="BQ237" s="574"/>
      <c r="BR237" s="574"/>
      <c r="BS237" s="574"/>
      <c r="BT237" s="574"/>
      <c r="BU237" s="574"/>
      <c r="BV237" s="574"/>
    </row>
    <row r="238" spans="1:74">
      <c r="A238" s="574"/>
      <c r="B238" s="574"/>
      <c r="C238" s="574"/>
      <c r="D238" s="574"/>
      <c r="E238" s="574"/>
      <c r="F238" s="574"/>
      <c r="G238" s="574"/>
      <c r="H238" s="574"/>
      <c r="I238" s="724"/>
      <c r="J238" s="574"/>
      <c r="K238" s="574"/>
      <c r="L238" s="574"/>
      <c r="M238" s="574"/>
      <c r="N238" s="574"/>
      <c r="O238" s="574"/>
      <c r="P238" s="574"/>
      <c r="Q238" s="574"/>
      <c r="R238" s="574"/>
      <c r="S238" s="574"/>
      <c r="T238" s="574"/>
      <c r="U238" s="574"/>
      <c r="V238" s="574"/>
      <c r="W238" s="574"/>
      <c r="X238" s="574"/>
      <c r="Y238" s="574"/>
      <c r="AA238" s="142" t="str">
        <f>IF('USER FORM4'!F24=0,"",'USER FORM4'!F24)</f>
        <v/>
      </c>
      <c r="AB238" s="161" t="str">
        <f>IF('USER FORM4'!G24=0,"",'USER FORM4'!G24)</f>
        <v/>
      </c>
      <c r="AC238" s="161" t="str">
        <f>IF('USER FORM4'!B24=0,"",'USER FORM4'!B24)</f>
        <v>BIOLOGY I &amp; II -LAB</v>
      </c>
      <c r="AD238" s="161" t="str">
        <f>IF('USER FORM4'!H24=0,"",'USER FORM4'!H24)</f>
        <v/>
      </c>
      <c r="AE238" s="161" t="str">
        <f>IF('USER FORM4'!I24=0,"",'USER FORM4'!I24)</f>
        <v/>
      </c>
      <c r="AF238" s="161" t="str">
        <f>IF('USER FORM4'!J24=0,"",'USER FORM4'!J24)</f>
        <v/>
      </c>
      <c r="AG238" s="161" t="str">
        <f>IF('USER FORM4'!K24=0,"",'USER FORM4'!K24)</f>
        <v/>
      </c>
      <c r="AH238" s="161" t="str">
        <f>IF('USER FORM4'!L24=0,"",'USER FORM4'!L24)</f>
        <v/>
      </c>
      <c r="AI238" s="161"/>
      <c r="AJ238" s="161" t="str">
        <f>IF('USER FORM4'!N24=0,"",'USER FORM4'!N24)</f>
        <v/>
      </c>
      <c r="AK238" s="161" t="str">
        <f>IF('USER FORM4'!AB24=0,"",'USER FORM4'!AB24)</f>
        <v/>
      </c>
      <c r="AL238" s="161" t="str">
        <f>IF('USER FORM4'!D24=0,"",'USER FORM4'!D24)</f>
        <v/>
      </c>
      <c r="AM238" s="161" t="s">
        <v>16289</v>
      </c>
      <c r="AN238" s="161" t="str">
        <f>IF('USER FORM4'!E24=0,"",'USER FORM4'!E24)</f>
        <v/>
      </c>
      <c r="AO238" s="161"/>
      <c r="AP238" s="227" t="str">
        <f t="shared" si="37"/>
        <v/>
      </c>
      <c r="AQ238" s="227" t="str">
        <f t="array" ref="AQ238">IF(OR(IFERROR(VLOOKUP(AA238,$B$8:$H$227,7,FALSE), "KEEP")="REMOVE",AD238&lt;&gt;"GR (Graded)"), "REMOVE", "KEEP")</f>
        <v>REMOVE</v>
      </c>
      <c r="AR238" s="228" t="str">
        <f t="array" ref="AR238">LOOKUP("zzzzz",CHOOSE({1,2},"",INDEX(AA:AA,SMALL(IF($AA$6:$AA$249&lt;&gt;"",ROW($AA$6:$AA$249)),ROWS($AR$6:AR238)))))</f>
        <v/>
      </c>
      <c r="AS238" s="227" t="str">
        <f t="array" aca="1" ref="AS238" ca="1">IF(SUM('USER FORM5'!$AS$2)&gt;=ROWS($AS$7:AS238), INDEX(COURSE_CODE, MATCH(SMALL(COUNTIF(COURSE_CODE, "&lt;"&amp;COURSE_CODE), ROW(AS238)), COUNTIF(COURSE_CODE, "&lt;"&amp;COURSE_CODE),0)),"")</f>
        <v/>
      </c>
      <c r="AT238" s="227" t="str">
        <f t="array" aca="1" ref="AT238" ca="1">LOOKUP("zzzzz",CHOOSE({1,2},"",INDEX(AS:AS,SMALL(IF($AS$6:$AS$249&lt;&gt;"",ROW($AS$6:$AS$249)),ROWS($AT$6:AT238)))))</f>
        <v/>
      </c>
      <c r="AU238" s="58" t="str">
        <f t="array" aca="1" ref="AU238" ca="1">IFERROR(INDEX($AT$7:$AT$249, MATCH(0, COUNTIF($AU$6:AU237, $AT$7:$AT$249),0)),"")</f>
        <v/>
      </c>
      <c r="AV238" s="227" t="str">
        <f t="array" aca="1" ref="AV238" ca="1">IF(AU238="","",IF(COUNTIF($AA$7:$AA$225,AU238)&gt;1, "REPEATED", ""))</f>
        <v/>
      </c>
      <c r="AW238" s="227" t="str">
        <f t="array" aca="1" ref="AW238" ca="1">IF(AU238="","",IF(IFERROR(SUMPRODUCT(($AA$7:$AA$225=AU238)*($AM$7:$AM$225=$AT$2)),0)&gt;0, "BASIS OF ADMISSIONS", ""))</f>
        <v/>
      </c>
      <c r="AX238" s="227" t="str">
        <f t="array" aca="1" ref="AX238" ca="1">IF(AU238="","", IF(IFERROR(SUMPRODUCT(($AA$226:$AO$249=AU238)*($AM$226:$AM$249=$AX$6)),0)&gt;0,"PRE-REQUISITE",""))</f>
        <v/>
      </c>
      <c r="AY238" s="227" t="str">
        <f t="array" aca="1" ref="AY238" ca="1">IF(AU238="","", IF(IFERROR(SUMPRODUCT(($AA$226:$AO$249=AU238)*($AM$226:$AM$249=$AY$6)),0)&gt;0,"RECOMMENDED",""))</f>
        <v/>
      </c>
      <c r="AZ238" s="142" t="str">
        <f t="shared" ca="1" si="38"/>
        <v/>
      </c>
      <c r="BC238" s="140"/>
      <c r="BD238" s="226">
        <v>1</v>
      </c>
      <c r="BE238" s="574"/>
      <c r="BF238" s="574"/>
      <c r="BG238" s="574"/>
      <c r="BH238" s="574"/>
      <c r="BI238" s="574"/>
      <c r="BJ238" s="574"/>
      <c r="BK238" s="574"/>
      <c r="BL238" s="574"/>
      <c r="BM238" s="574"/>
      <c r="BN238" s="574"/>
      <c r="BO238" s="574"/>
      <c r="BP238" s="574"/>
      <c r="BQ238" s="574"/>
      <c r="BR238" s="574"/>
      <c r="BS238" s="574"/>
      <c r="BT238" s="574"/>
      <c r="BU238" s="574"/>
      <c r="BV238" s="574"/>
    </row>
    <row r="239" spans="1:74">
      <c r="A239" s="574"/>
      <c r="B239" s="574"/>
      <c r="C239" s="574"/>
      <c r="D239" s="574"/>
      <c r="E239" s="574"/>
      <c r="F239" s="574"/>
      <c r="G239" s="574"/>
      <c r="H239" s="574"/>
      <c r="I239" s="724"/>
      <c r="J239" s="574"/>
      <c r="K239" s="574"/>
      <c r="L239" s="574"/>
      <c r="M239" s="574"/>
      <c r="N239" s="574"/>
      <c r="O239" s="574"/>
      <c r="P239" s="574"/>
      <c r="Q239" s="574"/>
      <c r="R239" s="574"/>
      <c r="S239" s="574"/>
      <c r="T239" s="574"/>
      <c r="U239" s="574"/>
      <c r="V239" s="574"/>
      <c r="W239" s="574"/>
      <c r="X239" s="574"/>
      <c r="Y239" s="574"/>
      <c r="AA239" s="142" t="str">
        <f>IF('USER FORM4'!F25=0,"",'USER FORM4'!F25)</f>
        <v/>
      </c>
      <c r="AB239" s="161" t="str">
        <f>IF('USER FORM4'!G25=0,"",'USER FORM4'!G25)</f>
        <v/>
      </c>
      <c r="AC239" s="161" t="str">
        <f>IF('USER FORM4'!B25=0,"",'USER FORM4'!B25)</f>
        <v>CHEMISTRY I -LAB</v>
      </c>
      <c r="AD239" s="161" t="str">
        <f>IF('USER FORM4'!H25=0,"",'USER FORM4'!H25)</f>
        <v/>
      </c>
      <c r="AE239" s="161" t="str">
        <f>IF('USER FORM4'!I25=0,"",'USER FORM4'!I25)</f>
        <v/>
      </c>
      <c r="AF239" s="161" t="str">
        <f>IF('USER FORM4'!J25=0,"",'USER FORM4'!J25)</f>
        <v/>
      </c>
      <c r="AG239" s="161" t="str">
        <f>IF('USER FORM4'!K25=0,"",'USER FORM4'!K25)</f>
        <v/>
      </c>
      <c r="AH239" s="161" t="str">
        <f>IF('USER FORM4'!L25=0,"",'USER FORM4'!L25)</f>
        <v/>
      </c>
      <c r="AI239" s="161"/>
      <c r="AJ239" s="161" t="str">
        <f>IF('USER FORM4'!N25=0,"",'USER FORM4'!N25)</f>
        <v/>
      </c>
      <c r="AK239" s="161" t="str">
        <f>IF('USER FORM4'!AB25=0,"",'USER FORM4'!AB25)</f>
        <v/>
      </c>
      <c r="AL239" s="161" t="str">
        <f>IF('USER FORM4'!D25=0,"",'USER FORM4'!D25)</f>
        <v/>
      </c>
      <c r="AM239" s="161" t="s">
        <v>16289</v>
      </c>
      <c r="AN239" s="161" t="str">
        <f>IF('USER FORM4'!E25=0,"",'USER FORM4'!E25)</f>
        <v/>
      </c>
      <c r="AO239" s="161"/>
      <c r="AP239" s="227" t="str">
        <f t="shared" si="37"/>
        <v/>
      </c>
      <c r="AQ239" s="227" t="str">
        <f t="array" ref="AQ239">IF(OR(IFERROR(VLOOKUP(AA239,$B$8:$H$227,7,FALSE), "KEEP")="REMOVE",AD239&lt;&gt;"GR (Graded)"), "REMOVE", "KEEP")</f>
        <v>REMOVE</v>
      </c>
      <c r="AR239" s="228" t="str">
        <f t="array" ref="AR239">LOOKUP("zzzzz",CHOOSE({1,2},"",INDEX(AA:AA,SMALL(IF($AA$6:$AA$249&lt;&gt;"",ROW($AA$6:$AA$249)),ROWS($AR$6:AR239)))))</f>
        <v/>
      </c>
      <c r="AS239" s="227" t="str">
        <f t="array" aca="1" ref="AS239" ca="1">IF(SUM('USER FORM5'!$AS$2)&gt;=ROWS($AS$7:AS239), INDEX(COURSE_CODE, MATCH(SMALL(COUNTIF(COURSE_CODE, "&lt;"&amp;COURSE_CODE), ROW(AS239)), COUNTIF(COURSE_CODE, "&lt;"&amp;COURSE_CODE),0)),"")</f>
        <v/>
      </c>
      <c r="AT239" s="227" t="str">
        <f t="array" aca="1" ref="AT239" ca="1">LOOKUP("zzzzz",CHOOSE({1,2},"",INDEX(AS:AS,SMALL(IF($AS$6:$AS$249&lt;&gt;"",ROW($AS$6:$AS$249)),ROWS($AT$6:AT239)))))</f>
        <v/>
      </c>
      <c r="AU239" s="58" t="str">
        <f t="array" aca="1" ref="AU239" ca="1">IFERROR(INDEX($AT$7:$AT$249, MATCH(0, COUNTIF($AU$6:AU238, $AT$7:$AT$249),0)),"")</f>
        <v/>
      </c>
      <c r="AV239" s="227" t="str">
        <f t="array" aca="1" ref="AV239" ca="1">IF(AU239="","",IF(COUNTIF($AA$7:$AA$225,AU239)&gt;1, "REPEATED", ""))</f>
        <v/>
      </c>
      <c r="AW239" s="227" t="str">
        <f t="array" aca="1" ref="AW239" ca="1">IF(AU239="","",IF(IFERROR(SUMPRODUCT(($AA$7:$AA$225=AU239)*($AM$7:$AM$225=$AT$2)),0)&gt;0, "BASIS OF ADMISSIONS", ""))</f>
        <v/>
      </c>
      <c r="AX239" s="227" t="str">
        <f t="array" aca="1" ref="AX239" ca="1">IF(AU239="","", IF(IFERROR(SUMPRODUCT(($AA$226:$AO$249=AU239)*($AM$226:$AM$249=$AX$6)),0)&gt;0,"PRE-REQUISITE",""))</f>
        <v/>
      </c>
      <c r="AY239" s="227" t="str">
        <f t="array" aca="1" ref="AY239" ca="1">IF(AU239="","", IF(IFERROR(SUMPRODUCT(($AA$226:$AO$249=AU239)*($AM$226:$AM$249=$AY$6)),0)&gt;0,"RECOMMENDED",""))</f>
        <v/>
      </c>
      <c r="AZ239" s="142" t="str">
        <f t="shared" ca="1" si="38"/>
        <v/>
      </c>
      <c r="BC239" s="140"/>
      <c r="BD239" s="226">
        <v>1</v>
      </c>
      <c r="BE239" s="574"/>
      <c r="BF239" s="574"/>
      <c r="BG239" s="574"/>
      <c r="BH239" s="574"/>
      <c r="BI239" s="574"/>
      <c r="BJ239" s="574"/>
      <c r="BK239" s="574"/>
      <c r="BL239" s="574"/>
      <c r="BM239" s="574"/>
      <c r="BN239" s="574"/>
      <c r="BO239" s="574"/>
      <c r="BP239" s="574"/>
      <c r="BQ239" s="574"/>
      <c r="BR239" s="574"/>
      <c r="BS239" s="574"/>
      <c r="BT239" s="574"/>
      <c r="BU239" s="574"/>
      <c r="BV239" s="574"/>
    </row>
    <row r="240" spans="1:74">
      <c r="A240" s="574"/>
      <c r="B240" s="574"/>
      <c r="C240" s="574"/>
      <c r="D240" s="574"/>
      <c r="E240" s="574"/>
      <c r="F240" s="574"/>
      <c r="G240" s="574"/>
      <c r="H240" s="574"/>
      <c r="I240" s="724"/>
      <c r="J240" s="574"/>
      <c r="K240" s="574"/>
      <c r="L240" s="574"/>
      <c r="M240" s="574"/>
      <c r="N240" s="574"/>
      <c r="O240" s="574"/>
      <c r="P240" s="574"/>
      <c r="Q240" s="574"/>
      <c r="R240" s="574"/>
      <c r="S240" s="574"/>
      <c r="T240" s="574"/>
      <c r="U240" s="574"/>
      <c r="V240" s="574"/>
      <c r="W240" s="574"/>
      <c r="X240" s="574"/>
      <c r="Y240" s="574"/>
      <c r="AA240" s="142" t="str">
        <f>IF('USER FORM4'!F26=0,"",'USER FORM4'!F26)</f>
        <v/>
      </c>
      <c r="AB240" s="161" t="str">
        <f>IF('USER FORM4'!G26=0,"",'USER FORM4'!G26)</f>
        <v/>
      </c>
      <c r="AC240" s="161" t="str">
        <f>IF('USER FORM4'!B26=0,"",'USER FORM4'!B26)</f>
        <v>CHEMISTRY II -LAB</v>
      </c>
      <c r="AD240" s="161" t="str">
        <f>IF('USER FORM4'!H26=0,"",'USER FORM4'!H26)</f>
        <v/>
      </c>
      <c r="AE240" s="161" t="str">
        <f>IF('USER FORM4'!I26=0,"",'USER FORM4'!I26)</f>
        <v/>
      </c>
      <c r="AF240" s="161" t="str">
        <f>IF('USER FORM4'!J26=0,"",'USER FORM4'!J26)</f>
        <v/>
      </c>
      <c r="AG240" s="161" t="str">
        <f>IF('USER FORM4'!K26=0,"",'USER FORM4'!K26)</f>
        <v/>
      </c>
      <c r="AH240" s="161" t="str">
        <f>IF('USER FORM4'!L26=0,"",'USER FORM4'!L26)</f>
        <v/>
      </c>
      <c r="AI240" s="161"/>
      <c r="AJ240" s="161" t="str">
        <f>IF('USER FORM4'!N26=0,"",'USER FORM4'!N26)</f>
        <v/>
      </c>
      <c r="AK240" s="161" t="str">
        <f>IF('USER FORM4'!AB26=0,"",'USER FORM4'!AB26)</f>
        <v/>
      </c>
      <c r="AL240" s="161" t="str">
        <f>IF('USER FORM4'!D26=0,"",'USER FORM4'!D26)</f>
        <v/>
      </c>
      <c r="AM240" s="161" t="s">
        <v>16289</v>
      </c>
      <c r="AN240" s="161" t="str">
        <f>IF('USER FORM4'!E26=0,"",'USER FORM4'!E26)</f>
        <v/>
      </c>
      <c r="AO240" s="161"/>
      <c r="AP240" s="227" t="str">
        <f t="shared" si="37"/>
        <v/>
      </c>
      <c r="AQ240" s="227" t="str">
        <f t="array" ref="AQ240">IF(OR(IFERROR(VLOOKUP(AA240,$B$8:$H$227,7,FALSE), "KEEP")="REMOVE",AD240&lt;&gt;"GR (Graded)"), "REMOVE", "KEEP")</f>
        <v>REMOVE</v>
      </c>
      <c r="AR240" s="228" t="str">
        <f t="array" ref="AR240">LOOKUP("zzzzz",CHOOSE({1,2},"",INDEX(AA:AA,SMALL(IF($AA$6:$AA$249&lt;&gt;"",ROW($AA$6:$AA$249)),ROWS($AR$6:AR240)))))</f>
        <v/>
      </c>
      <c r="AS240" s="227" t="str">
        <f t="array" aca="1" ref="AS240" ca="1">IF(SUM('USER FORM5'!$AS$2)&gt;=ROWS($AS$7:AS240), INDEX(COURSE_CODE, MATCH(SMALL(COUNTIF(COURSE_CODE, "&lt;"&amp;COURSE_CODE), ROW(AS240)), COUNTIF(COURSE_CODE, "&lt;"&amp;COURSE_CODE),0)),"")</f>
        <v/>
      </c>
      <c r="AT240" s="227" t="str">
        <f t="array" aca="1" ref="AT240" ca="1">LOOKUP("zzzzz",CHOOSE({1,2},"",INDEX(AS:AS,SMALL(IF($AS$6:$AS$249&lt;&gt;"",ROW($AS$6:$AS$249)),ROWS($AT$6:AT240)))))</f>
        <v/>
      </c>
      <c r="AU240" s="58" t="str">
        <f t="array" aca="1" ref="AU240" ca="1">IFERROR(INDEX($AT$7:$AT$249, MATCH(0, COUNTIF($AU$6:AU239, $AT$7:$AT$249),0)),"")</f>
        <v/>
      </c>
      <c r="AV240" s="227" t="str">
        <f t="array" aca="1" ref="AV240" ca="1">IF(AU240="","",IF(COUNTIF($AA$7:$AA$225,AU240)&gt;1, "REPEATED", ""))</f>
        <v/>
      </c>
      <c r="AW240" s="227" t="str">
        <f t="array" aca="1" ref="AW240" ca="1">IF(AU240="","",IF(IFERROR(SUMPRODUCT(($AA$7:$AA$225=AU240)*($AM$7:$AM$225=$AT$2)),0)&gt;0, "BASIS OF ADMISSIONS", ""))</f>
        <v/>
      </c>
      <c r="AX240" s="227" t="str">
        <f t="array" aca="1" ref="AX240" ca="1">IF(AU240="","", IF(IFERROR(SUMPRODUCT(($AA$226:$AO$249=AU240)*($AM$226:$AM$249=$AX$6)),0)&gt;0,"PRE-REQUISITE",""))</f>
        <v/>
      </c>
      <c r="AY240" s="227" t="str">
        <f t="array" aca="1" ref="AY240" ca="1">IF(AU240="","", IF(IFERROR(SUMPRODUCT(($AA$226:$AO$249=AU240)*($AM$226:$AM$249=$AY$6)),0)&gt;0,"RECOMMENDED",""))</f>
        <v/>
      </c>
      <c r="AZ240" s="142" t="str">
        <f t="shared" ca="1" si="38"/>
        <v/>
      </c>
      <c r="BC240" s="140"/>
      <c r="BD240" s="226">
        <v>1</v>
      </c>
      <c r="BE240" s="574"/>
      <c r="BF240" s="574"/>
      <c r="BG240" s="574"/>
      <c r="BH240" s="574"/>
      <c r="BI240" s="574"/>
      <c r="BJ240" s="574"/>
      <c r="BK240" s="574"/>
      <c r="BL240" s="574"/>
      <c r="BM240" s="574"/>
      <c r="BN240" s="574"/>
      <c r="BO240" s="574"/>
      <c r="BP240" s="574"/>
      <c r="BQ240" s="574"/>
      <c r="BR240" s="574"/>
      <c r="BS240" s="574"/>
      <c r="BT240" s="574"/>
      <c r="BU240" s="574"/>
      <c r="BV240" s="574"/>
    </row>
    <row r="241" spans="1:74">
      <c r="A241" s="574"/>
      <c r="B241" s="574"/>
      <c r="C241" s="574"/>
      <c r="D241" s="574"/>
      <c r="E241" s="574"/>
      <c r="F241" s="574"/>
      <c r="G241" s="574"/>
      <c r="H241" s="574"/>
      <c r="I241" s="724"/>
      <c r="J241" s="574"/>
      <c r="K241" s="574"/>
      <c r="L241" s="574"/>
      <c r="M241" s="574"/>
      <c r="N241" s="574"/>
      <c r="O241" s="574"/>
      <c r="P241" s="574"/>
      <c r="Q241" s="574"/>
      <c r="R241" s="574"/>
      <c r="S241" s="574"/>
      <c r="T241" s="574"/>
      <c r="U241" s="574"/>
      <c r="V241" s="574"/>
      <c r="W241" s="574"/>
      <c r="X241" s="574"/>
      <c r="Y241" s="574"/>
      <c r="AA241" s="142" t="str">
        <f>IF('USER FORM4'!F27=0,"",'USER FORM4'!F27)</f>
        <v/>
      </c>
      <c r="AB241" s="161" t="str">
        <f>IF('USER FORM4'!G27=0,"",'USER FORM4'!G27)</f>
        <v/>
      </c>
      <c r="AC241" s="161" t="str">
        <f>IF('USER FORM4'!B27=0,"",'USER FORM4'!B27)</f>
        <v>CHEMISTRY I &amp; II - LAB</v>
      </c>
      <c r="AD241" s="161" t="str">
        <f>IF('USER FORM4'!H27=0,"",'USER FORM4'!H27)</f>
        <v/>
      </c>
      <c r="AE241" s="161" t="str">
        <f>IF('USER FORM4'!I27=0,"",'USER FORM4'!I27)</f>
        <v/>
      </c>
      <c r="AF241" s="161" t="str">
        <f>IF('USER FORM4'!J27=0,"",'USER FORM4'!J27)</f>
        <v/>
      </c>
      <c r="AG241" s="161" t="str">
        <f>IF('USER FORM4'!K27=0,"",'USER FORM4'!K27)</f>
        <v/>
      </c>
      <c r="AH241" s="161" t="str">
        <f>IF('USER FORM4'!L27=0,"",'USER FORM4'!L27)</f>
        <v/>
      </c>
      <c r="AI241" s="161"/>
      <c r="AJ241" s="161" t="str">
        <f>IF('USER FORM4'!N27=0,"",'USER FORM4'!N27)</f>
        <v/>
      </c>
      <c r="AK241" s="161" t="str">
        <f>IF('USER FORM4'!AB27=0,"",'USER FORM4'!AB27)</f>
        <v/>
      </c>
      <c r="AL241" s="161" t="str">
        <f>IF('USER FORM4'!D27=0,"",'USER FORM4'!D27)</f>
        <v/>
      </c>
      <c r="AM241" s="161" t="s">
        <v>16289</v>
      </c>
      <c r="AN241" s="161" t="str">
        <f>IF('USER FORM4'!E27=0,"",'USER FORM4'!E27)</f>
        <v/>
      </c>
      <c r="AO241" s="161"/>
      <c r="AP241" s="227" t="str">
        <f t="shared" si="37"/>
        <v/>
      </c>
      <c r="AQ241" s="227" t="str">
        <f t="array" ref="AQ241">IF(OR(IFERROR(VLOOKUP(AA241,$B$8:$H$227,7,FALSE), "KEEP")="REMOVE",AD241&lt;&gt;"GR (Graded)"), "REMOVE", "KEEP")</f>
        <v>REMOVE</v>
      </c>
      <c r="AR241" s="228" t="str">
        <f t="array" ref="AR241">LOOKUP("zzzzz",CHOOSE({1,2},"",INDEX(AA:AA,SMALL(IF($AA$6:$AA$249&lt;&gt;"",ROW($AA$6:$AA$249)),ROWS($AR$6:AR241)))))</f>
        <v/>
      </c>
      <c r="AS241" s="227" t="str">
        <f t="array" aca="1" ref="AS241" ca="1">IF(SUM('USER FORM5'!$AS$2)&gt;=ROWS($AS$7:AS241), INDEX(COURSE_CODE, MATCH(SMALL(COUNTIF(COURSE_CODE, "&lt;"&amp;COURSE_CODE), ROW(AS241)), COUNTIF(COURSE_CODE, "&lt;"&amp;COURSE_CODE),0)),"")</f>
        <v/>
      </c>
      <c r="AT241" s="227" t="str">
        <f t="array" aca="1" ref="AT241" ca="1">LOOKUP("zzzzz",CHOOSE({1,2},"",INDEX(AS:AS,SMALL(IF($AS$6:$AS$249&lt;&gt;"",ROW($AS$6:$AS$249)),ROWS($AT$6:AT241)))))</f>
        <v/>
      </c>
      <c r="AU241" s="58" t="str">
        <f t="array" aca="1" ref="AU241" ca="1">IFERROR(INDEX($AT$7:$AT$249, MATCH(0, COUNTIF($AU$6:AU240, $AT$7:$AT$249),0)),"")</f>
        <v/>
      </c>
      <c r="AV241" s="227" t="str">
        <f t="array" aca="1" ref="AV241" ca="1">IF(AU241="","",IF(COUNTIF($AA$7:$AA$225,AU241)&gt;1, "REPEATED", ""))</f>
        <v/>
      </c>
      <c r="AW241" s="227" t="str">
        <f t="array" aca="1" ref="AW241" ca="1">IF(AU241="","",IF(IFERROR(SUMPRODUCT(($AA$7:$AA$225=AU241)*($AM$7:$AM$225=$AT$2)),0)&gt;0, "BASIS OF ADMISSIONS", ""))</f>
        <v/>
      </c>
      <c r="AX241" s="227" t="str">
        <f t="array" aca="1" ref="AX241" ca="1">IF(AU241="","", IF(IFERROR(SUMPRODUCT(($AA$226:$AO$249=AU241)*($AM$226:$AM$249=$AX$6)),0)&gt;0,"PRE-REQUISITE",""))</f>
        <v/>
      </c>
      <c r="AY241" s="227" t="str">
        <f t="array" aca="1" ref="AY241" ca="1">IF(AU241="","", IF(IFERROR(SUMPRODUCT(($AA$226:$AO$249=AU241)*($AM$226:$AM$249=$AY$6)),0)&gt;0,"RECOMMENDED",""))</f>
        <v/>
      </c>
      <c r="AZ241" s="142" t="str">
        <f t="shared" ca="1" si="38"/>
        <v/>
      </c>
      <c r="BC241" s="140"/>
      <c r="BD241" s="226">
        <v>1</v>
      </c>
      <c r="BE241" s="574"/>
      <c r="BF241" s="574"/>
      <c r="BG241" s="574"/>
      <c r="BH241" s="574"/>
      <c r="BI241" s="574"/>
      <c r="BJ241" s="574"/>
      <c r="BK241" s="574"/>
      <c r="BL241" s="574"/>
      <c r="BM241" s="574"/>
      <c r="BN241" s="574"/>
      <c r="BO241" s="574"/>
      <c r="BP241" s="574"/>
      <c r="BQ241" s="574"/>
      <c r="BR241" s="574"/>
      <c r="BS241" s="574"/>
      <c r="BT241" s="574"/>
      <c r="BU241" s="574"/>
      <c r="BV241" s="574"/>
    </row>
    <row r="242" spans="1:74">
      <c r="A242" s="574"/>
      <c r="B242" s="574"/>
      <c r="C242" s="574"/>
      <c r="D242" s="574"/>
      <c r="E242" s="574"/>
      <c r="F242" s="574"/>
      <c r="G242" s="574"/>
      <c r="H242" s="574"/>
      <c r="I242" s="724"/>
      <c r="J242" s="574"/>
      <c r="K242" s="574"/>
      <c r="L242" s="574"/>
      <c r="M242" s="574"/>
      <c r="N242" s="574"/>
      <c r="O242" s="574"/>
      <c r="P242" s="574"/>
      <c r="Q242" s="574"/>
      <c r="R242" s="574"/>
      <c r="S242" s="574"/>
      <c r="T242" s="574"/>
      <c r="U242" s="574"/>
      <c r="V242" s="574"/>
      <c r="W242" s="574"/>
      <c r="X242" s="574"/>
      <c r="Y242" s="574"/>
      <c r="AA242" s="142" t="str">
        <f>IF('USER FORM4'!F28=0,"",'USER FORM4'!F28)</f>
        <v/>
      </c>
      <c r="AB242" s="161" t="str">
        <f>IF('USER FORM4'!G28=0,"",'USER FORM4'!G28)</f>
        <v/>
      </c>
      <c r="AC242" s="161" t="str">
        <f>IF('USER FORM4'!B28=0,"",'USER FORM4'!B28)</f>
        <v>PHYSICS I - LAB</v>
      </c>
      <c r="AD242" s="161" t="str">
        <f>IF('USER FORM4'!H28=0,"",'USER FORM4'!H28)</f>
        <v/>
      </c>
      <c r="AE242" s="161" t="str">
        <f>IF('USER FORM4'!I28=0,"",'USER FORM4'!I28)</f>
        <v/>
      </c>
      <c r="AF242" s="161" t="str">
        <f>IF('USER FORM4'!J28=0,"",'USER FORM4'!J28)</f>
        <v/>
      </c>
      <c r="AG242" s="161" t="str">
        <f>IF('USER FORM4'!K28=0,"",'USER FORM4'!K28)</f>
        <v/>
      </c>
      <c r="AH242" s="161" t="str">
        <f>IF('USER FORM4'!L28=0,"",'USER FORM4'!L28)</f>
        <v/>
      </c>
      <c r="AI242" s="161"/>
      <c r="AJ242" s="161" t="str">
        <f>IF('USER FORM4'!N28=0,"",'USER FORM4'!N28)</f>
        <v/>
      </c>
      <c r="AK242" s="161" t="str">
        <f>IF('USER FORM4'!AB28=0,"",'USER FORM4'!AB28)</f>
        <v/>
      </c>
      <c r="AL242" s="161" t="str">
        <f>IF('USER FORM4'!D28=0,"",'USER FORM4'!D28)</f>
        <v/>
      </c>
      <c r="AM242" s="161" t="s">
        <v>16289</v>
      </c>
      <c r="AN242" s="161" t="str">
        <f>IF('USER FORM4'!E28=0,"",'USER FORM4'!E28)</f>
        <v/>
      </c>
      <c r="AO242" s="161"/>
      <c r="AP242" s="227" t="str">
        <f t="shared" si="37"/>
        <v/>
      </c>
      <c r="AQ242" s="227" t="str">
        <f t="array" ref="AQ242">IF(OR(IFERROR(VLOOKUP(AA242,$B$8:$H$227,7,FALSE), "KEEP")="REMOVE",AD242&lt;&gt;"GR (Graded)"), "REMOVE", "KEEP")</f>
        <v>REMOVE</v>
      </c>
      <c r="AR242" s="228" t="str">
        <f t="array" ref="AR242">LOOKUP("zzzzz",CHOOSE({1,2},"",INDEX(AA:AA,SMALL(IF($AA$6:$AA$249&lt;&gt;"",ROW($AA$6:$AA$249)),ROWS($AR$6:AR242)))))</f>
        <v/>
      </c>
      <c r="AS242" s="227" t="str">
        <f t="array" aca="1" ref="AS242" ca="1">IF(SUM('USER FORM5'!$AS$2)&gt;=ROWS($AS$7:AS242), INDEX(COURSE_CODE, MATCH(SMALL(COUNTIF(COURSE_CODE, "&lt;"&amp;COURSE_CODE), ROW(AS242)), COUNTIF(COURSE_CODE, "&lt;"&amp;COURSE_CODE),0)),"")</f>
        <v/>
      </c>
      <c r="AT242" s="227" t="str">
        <f t="array" aca="1" ref="AT242" ca="1">LOOKUP("zzzzz",CHOOSE({1,2},"",INDEX(AS:AS,SMALL(IF($AS$6:$AS$249&lt;&gt;"",ROW($AS$6:$AS$249)),ROWS($AT$6:AT242)))))</f>
        <v/>
      </c>
      <c r="AU242" s="58" t="str">
        <f t="array" aca="1" ref="AU242" ca="1">IFERROR(INDEX($AT$7:$AT$249, MATCH(0, COUNTIF($AU$6:AU241, $AT$7:$AT$249),0)),"")</f>
        <v/>
      </c>
      <c r="AV242" s="227" t="str">
        <f t="array" aca="1" ref="AV242" ca="1">IF(AU242="","",IF(COUNTIF($AA$7:$AA$225,AU242)&gt;1, "REPEATED", ""))</f>
        <v/>
      </c>
      <c r="AW242" s="227" t="str">
        <f t="array" aca="1" ref="AW242" ca="1">IF(AU242="","",IF(IFERROR(SUMPRODUCT(($AA$7:$AA$225=AU242)*($AM$7:$AM$225=$AT$2)),0)&gt;0, "BASIS OF ADMISSIONS", ""))</f>
        <v/>
      </c>
      <c r="AX242" s="227" t="str">
        <f t="array" aca="1" ref="AX242" ca="1">IF(AU242="","", IF(IFERROR(SUMPRODUCT(($AA$226:$AO$249=AU242)*($AM$226:$AM$249=$AX$6)),0)&gt;0,"PRE-REQUISITE",""))</f>
        <v/>
      </c>
      <c r="AY242" s="227" t="str">
        <f t="array" aca="1" ref="AY242" ca="1">IF(AU242="","", IF(IFERROR(SUMPRODUCT(($AA$226:$AO$249=AU242)*($AM$226:$AM$249=$AY$6)),0)&gt;0,"RECOMMENDED",""))</f>
        <v/>
      </c>
      <c r="AZ242" s="142" t="str">
        <f t="shared" ca="1" si="38"/>
        <v/>
      </c>
      <c r="BC242" s="140"/>
      <c r="BD242" s="226">
        <v>1</v>
      </c>
      <c r="BE242" s="574"/>
      <c r="BF242" s="574"/>
      <c r="BG242" s="574"/>
      <c r="BH242" s="574"/>
      <c r="BI242" s="574"/>
      <c r="BJ242" s="574"/>
      <c r="BK242" s="574"/>
      <c r="BL242" s="574"/>
      <c r="BM242" s="574"/>
      <c r="BN242" s="574"/>
      <c r="BO242" s="574"/>
      <c r="BP242" s="574"/>
      <c r="BQ242" s="574"/>
      <c r="BR242" s="574"/>
      <c r="BS242" s="574"/>
      <c r="BT242" s="574"/>
      <c r="BU242" s="574"/>
      <c r="BV242" s="574"/>
    </row>
    <row r="243" spans="1:74">
      <c r="A243" s="574"/>
      <c r="B243" s="574"/>
      <c r="C243" s="574"/>
      <c r="D243" s="574"/>
      <c r="E243" s="574"/>
      <c r="F243" s="574"/>
      <c r="G243" s="574"/>
      <c r="H243" s="574"/>
      <c r="I243" s="724"/>
      <c r="J243" s="574"/>
      <c r="K243" s="574"/>
      <c r="L243" s="574"/>
      <c r="M243" s="574"/>
      <c r="N243" s="574"/>
      <c r="O243" s="574"/>
      <c r="P243" s="574"/>
      <c r="Q243" s="574"/>
      <c r="R243" s="574"/>
      <c r="S243" s="574"/>
      <c r="T243" s="574"/>
      <c r="U243" s="574"/>
      <c r="V243" s="574"/>
      <c r="W243" s="574"/>
      <c r="X243" s="574"/>
      <c r="Y243" s="574"/>
      <c r="AA243" s="142" t="str">
        <f>IF('USER FORM4'!F29=0,"",'USER FORM4'!F29)</f>
        <v/>
      </c>
      <c r="AB243" s="161" t="str">
        <f>IF('USER FORM4'!G29=0,"",'USER FORM4'!G29)</f>
        <v/>
      </c>
      <c r="AC243" s="161" t="str">
        <f>IF('USER FORM4'!B29=0,"",'USER FORM4'!B29)</f>
        <v>PHYSICS II - LAB</v>
      </c>
      <c r="AD243" s="161" t="str">
        <f>IF('USER FORM4'!H29=0,"",'USER FORM4'!H29)</f>
        <v/>
      </c>
      <c r="AE243" s="161" t="str">
        <f>IF('USER FORM4'!I29=0,"",'USER FORM4'!I29)</f>
        <v/>
      </c>
      <c r="AF243" s="161" t="str">
        <f>IF('USER FORM4'!J29=0,"",'USER FORM4'!J29)</f>
        <v/>
      </c>
      <c r="AG243" s="161" t="str">
        <f>IF('USER FORM4'!K29=0,"",'USER FORM4'!K29)</f>
        <v/>
      </c>
      <c r="AH243" s="161" t="str">
        <f>IF('USER FORM4'!L29=0,"",'USER FORM4'!L29)</f>
        <v/>
      </c>
      <c r="AI243" s="161"/>
      <c r="AJ243" s="161" t="str">
        <f>IF('USER FORM4'!N29=0,"",'USER FORM4'!N29)</f>
        <v/>
      </c>
      <c r="AK243" s="161" t="str">
        <f>IF('USER FORM4'!AB29=0,"",'USER FORM4'!AB29)</f>
        <v/>
      </c>
      <c r="AL243" s="161" t="str">
        <f>IF('USER FORM4'!D29=0,"",'USER FORM4'!D29)</f>
        <v/>
      </c>
      <c r="AM243" s="161" t="s">
        <v>16289</v>
      </c>
      <c r="AN243" s="161" t="str">
        <f>IF('USER FORM4'!E29=0,"",'USER FORM4'!E29)</f>
        <v/>
      </c>
      <c r="AO243" s="161"/>
      <c r="AP243" s="227" t="str">
        <f t="shared" si="37"/>
        <v/>
      </c>
      <c r="AQ243" s="227" t="str">
        <f t="array" ref="AQ243">IF(OR(IFERROR(VLOOKUP(AA243,$B$8:$H$227,7,FALSE), "KEEP")="REMOVE",AD243&lt;&gt;"GR (Graded)"), "REMOVE", "KEEP")</f>
        <v>REMOVE</v>
      </c>
      <c r="AR243" s="228" t="str">
        <f t="array" ref="AR243">LOOKUP("zzzzz",CHOOSE({1,2},"",INDEX(AA:AA,SMALL(IF($AA$6:$AA$249&lt;&gt;"",ROW($AA$6:$AA$249)),ROWS($AR$6:AR243)))))</f>
        <v/>
      </c>
      <c r="AS243" s="227" t="str">
        <f t="array" aca="1" ref="AS243" ca="1">IF(SUM('USER FORM5'!$AS$2)&gt;=ROWS($AS$7:AS243), INDEX(COURSE_CODE, MATCH(SMALL(COUNTIF(COURSE_CODE, "&lt;"&amp;COURSE_CODE), ROW(AS243)), COUNTIF(COURSE_CODE, "&lt;"&amp;COURSE_CODE),0)),"")</f>
        <v/>
      </c>
      <c r="AT243" s="227" t="str">
        <f t="array" aca="1" ref="AT243" ca="1">LOOKUP("zzzzz",CHOOSE({1,2},"",INDEX(AS:AS,SMALL(IF($AS$6:$AS$249&lt;&gt;"",ROW($AS$6:$AS$249)),ROWS($AT$6:AT243)))))</f>
        <v/>
      </c>
      <c r="AU243" s="58" t="str">
        <f t="array" aca="1" ref="AU243" ca="1">IFERROR(INDEX($AT$7:$AT$249, MATCH(0, COUNTIF($AU$6:AU242, $AT$7:$AT$249),0)),"")</f>
        <v/>
      </c>
      <c r="AV243" s="227" t="str">
        <f t="array" aca="1" ref="AV243" ca="1">IF(AU243="","",IF(COUNTIF($AA$7:$AA$225,AU243)&gt;1, "REPEATED", ""))</f>
        <v/>
      </c>
      <c r="AW243" s="227" t="str">
        <f t="array" aca="1" ref="AW243" ca="1">IF(AU243="","",IF(IFERROR(SUMPRODUCT(($AA$7:$AA$225=AU243)*($AM$7:$AM$225=$AT$2)),0)&gt;0, "BASIS OF ADMISSIONS", ""))</f>
        <v/>
      </c>
      <c r="AX243" s="227" t="str">
        <f t="array" aca="1" ref="AX243" ca="1">IF(AU243="","", IF(IFERROR(SUMPRODUCT(($AA$226:$AO$249=AU243)*($AM$226:$AM$249=$AX$6)),0)&gt;0,"PRE-REQUISITE",""))</f>
        <v/>
      </c>
      <c r="AY243" s="227" t="str">
        <f t="array" aca="1" ref="AY243" ca="1">IF(AU243="","", IF(IFERROR(SUMPRODUCT(($AA$226:$AO$249=AU243)*($AM$226:$AM$249=$AY$6)),0)&gt;0,"RECOMMENDED",""))</f>
        <v/>
      </c>
      <c r="AZ243" s="142" t="str">
        <f t="shared" ca="1" si="38"/>
        <v/>
      </c>
      <c r="BC243" s="140"/>
      <c r="BD243" s="226">
        <v>1</v>
      </c>
      <c r="BE243" s="574"/>
      <c r="BF243" s="574"/>
      <c r="BG243" s="574"/>
      <c r="BH243" s="574"/>
      <c r="BI243" s="574"/>
      <c r="BJ243" s="574"/>
      <c r="BK243" s="574"/>
      <c r="BL243" s="574"/>
      <c r="BM243" s="574"/>
      <c r="BN243" s="574"/>
      <c r="BO243" s="574"/>
      <c r="BP243" s="574"/>
      <c r="BQ243" s="574"/>
      <c r="BR243" s="574"/>
      <c r="BS243" s="574"/>
      <c r="BT243" s="574"/>
      <c r="BU243" s="574"/>
      <c r="BV243" s="574"/>
    </row>
    <row r="244" spans="1:74">
      <c r="A244" s="574"/>
      <c r="B244" s="574"/>
      <c r="C244" s="574"/>
      <c r="D244" s="574"/>
      <c r="E244" s="574"/>
      <c r="F244" s="574"/>
      <c r="G244" s="574"/>
      <c r="H244" s="574"/>
      <c r="I244" s="724"/>
      <c r="J244" s="574"/>
      <c r="K244" s="574"/>
      <c r="L244" s="574"/>
      <c r="M244" s="574"/>
      <c r="N244" s="574"/>
      <c r="O244" s="574"/>
      <c r="P244" s="574"/>
      <c r="Q244" s="574"/>
      <c r="R244" s="574"/>
      <c r="S244" s="574"/>
      <c r="T244" s="574"/>
      <c r="U244" s="574"/>
      <c r="V244" s="574"/>
      <c r="W244" s="574"/>
      <c r="X244" s="574"/>
      <c r="Y244" s="574"/>
      <c r="AA244" s="142" t="str">
        <f>IF('USER FORM4'!F30=0,"",'USER FORM4'!F30)</f>
        <v/>
      </c>
      <c r="AB244" s="161" t="str">
        <f>IF('USER FORM4'!G30=0,"",'USER FORM4'!G30)</f>
        <v/>
      </c>
      <c r="AC244" s="161" t="str">
        <f>IF('USER FORM4'!B30=0,"",'USER FORM4'!B30)</f>
        <v>PHYSICS I &amp; II - LAB</v>
      </c>
      <c r="AD244" s="161" t="str">
        <f>IF('USER FORM4'!H30=0,"",'USER FORM4'!H30)</f>
        <v/>
      </c>
      <c r="AE244" s="161" t="str">
        <f>IF('USER FORM4'!I30=0,"",'USER FORM4'!I30)</f>
        <v/>
      </c>
      <c r="AF244" s="161" t="str">
        <f>IF('USER FORM4'!J30=0,"",'USER FORM4'!J30)</f>
        <v/>
      </c>
      <c r="AG244" s="161" t="str">
        <f>IF('USER FORM4'!K30=0,"",'USER FORM4'!K30)</f>
        <v/>
      </c>
      <c r="AH244" s="161" t="str">
        <f>IF('USER FORM4'!L30=0,"",'USER FORM4'!L30)</f>
        <v/>
      </c>
      <c r="AI244" s="161"/>
      <c r="AJ244" s="161" t="str">
        <f>IF('USER FORM4'!N30=0,"",'USER FORM4'!N30)</f>
        <v/>
      </c>
      <c r="AK244" s="161" t="str">
        <f>IF('USER FORM4'!AB30=0,"",'USER FORM4'!AB30)</f>
        <v/>
      </c>
      <c r="AL244" s="161" t="str">
        <f>IF('USER FORM4'!D30=0,"",'USER FORM4'!D30)</f>
        <v/>
      </c>
      <c r="AM244" s="161" t="s">
        <v>16289</v>
      </c>
      <c r="AN244" s="161" t="str">
        <f>IF('USER FORM4'!E30=0,"",'USER FORM4'!E30)</f>
        <v/>
      </c>
      <c r="AO244" s="161"/>
      <c r="AP244" s="227" t="str">
        <f t="shared" si="37"/>
        <v/>
      </c>
      <c r="AQ244" s="227" t="str">
        <f t="array" ref="AQ244">IF(OR(IFERROR(VLOOKUP(AA244,$B$8:$H$227,7,FALSE), "KEEP")="REMOVE",AD244&lt;&gt;"GR (Graded)"), "REMOVE", "KEEP")</f>
        <v>REMOVE</v>
      </c>
      <c r="AR244" s="228" t="str">
        <f t="array" ref="AR244">LOOKUP("zzzzz",CHOOSE({1,2},"",INDEX(AA:AA,SMALL(IF($AA$6:$AA$249&lt;&gt;"",ROW($AA$6:$AA$249)),ROWS($AR$6:AR244)))))</f>
        <v/>
      </c>
      <c r="AS244" s="227" t="str">
        <f t="array" aca="1" ref="AS244" ca="1">IF(SUM('USER FORM5'!$AS$2)&gt;=ROWS($AS$7:AS244), INDEX(COURSE_CODE, MATCH(SMALL(COUNTIF(COURSE_CODE, "&lt;"&amp;COURSE_CODE), ROW(AS244)), COUNTIF(COURSE_CODE, "&lt;"&amp;COURSE_CODE),0)),"")</f>
        <v/>
      </c>
      <c r="AT244" s="227" t="str">
        <f t="array" aca="1" ref="AT244" ca="1">LOOKUP("zzzzz",CHOOSE({1,2},"",INDEX(AS:AS,SMALL(IF($AS$6:$AS$249&lt;&gt;"",ROW($AS$6:$AS$249)),ROWS($AT$6:AT244)))))</f>
        <v/>
      </c>
      <c r="AU244" s="58" t="str">
        <f t="array" aca="1" ref="AU244" ca="1">IFERROR(INDEX($AT$7:$AT$249, MATCH(0, COUNTIF($AU$6:AU243, $AT$7:$AT$249),0)),"")</f>
        <v/>
      </c>
      <c r="AV244" s="227" t="str">
        <f t="array" aca="1" ref="AV244" ca="1">IF(AU244="","",IF(COUNTIF($AA$7:$AA$225,AU244)&gt;1, "REPEATED", ""))</f>
        <v/>
      </c>
      <c r="AW244" s="227" t="str">
        <f t="array" aca="1" ref="AW244" ca="1">IF(AU244="","",IF(IFERROR(SUMPRODUCT(($AA$7:$AA$225=AU244)*($AM$7:$AM$225=$AT$2)),0)&gt;0, "BASIS OF ADMISSIONS", ""))</f>
        <v/>
      </c>
      <c r="AX244" s="227" t="str">
        <f t="array" aca="1" ref="AX244" ca="1">IF(AU244="","", IF(IFERROR(SUMPRODUCT(($AA$226:$AO$249=AU244)*($AM$226:$AM$249=$AX$6)),0)&gt;0,"PRE-REQUISITE",""))</f>
        <v/>
      </c>
      <c r="AY244" s="227" t="str">
        <f t="array" aca="1" ref="AY244" ca="1">IF(AU244="","", IF(IFERROR(SUMPRODUCT(($AA$226:$AO$249=AU244)*($AM$226:$AM$249=$AY$6)),0)&gt;0,"RECOMMENDED",""))</f>
        <v/>
      </c>
      <c r="AZ244" s="142" t="str">
        <f t="shared" ca="1" si="38"/>
        <v/>
      </c>
      <c r="BC244" s="140"/>
      <c r="BD244" s="226">
        <v>1</v>
      </c>
      <c r="BE244" s="574"/>
      <c r="BF244" s="574"/>
      <c r="BG244" s="574"/>
      <c r="BH244" s="574"/>
      <c r="BI244" s="574"/>
      <c r="BJ244" s="574"/>
      <c r="BK244" s="574"/>
      <c r="BL244" s="574"/>
      <c r="BM244" s="574"/>
      <c r="BN244" s="574"/>
      <c r="BO244" s="574"/>
      <c r="BP244" s="574"/>
      <c r="BQ244" s="574"/>
      <c r="BR244" s="574"/>
      <c r="BS244" s="574"/>
      <c r="BT244" s="574"/>
      <c r="BU244" s="574"/>
      <c r="BV244" s="574"/>
    </row>
    <row r="245" spans="1:74">
      <c r="A245" s="574"/>
      <c r="B245" s="574"/>
      <c r="C245" s="574"/>
      <c r="D245" s="574"/>
      <c r="E245" s="574"/>
      <c r="F245" s="574"/>
      <c r="G245" s="574"/>
      <c r="H245" s="574"/>
      <c r="I245" s="724"/>
      <c r="J245" s="574"/>
      <c r="K245" s="574"/>
      <c r="L245" s="574"/>
      <c r="M245" s="574"/>
      <c r="N245" s="574"/>
      <c r="O245" s="574"/>
      <c r="P245" s="574"/>
      <c r="Q245" s="574"/>
      <c r="R245" s="574"/>
      <c r="S245" s="574"/>
      <c r="T245" s="574"/>
      <c r="U245" s="574"/>
      <c r="V245" s="574"/>
      <c r="W245" s="574"/>
      <c r="X245" s="574"/>
      <c r="Y245" s="574"/>
      <c r="AA245" s="142" t="str">
        <f>IF('USER FORM4'!F31=0,"",'USER FORM4'!F31)</f>
        <v/>
      </c>
      <c r="AB245" s="161" t="str">
        <f>IF('USER FORM4'!G31=0,"",'USER FORM4'!G31)</f>
        <v/>
      </c>
      <c r="AC245" s="161" t="str">
        <f>IF('USER FORM4'!B31=0,"",'USER FORM4'!B31)</f>
        <v>ORGANIC CHEMISTRY I - LAB</v>
      </c>
      <c r="AD245" s="161" t="str">
        <f>IF('USER FORM4'!H31=0,"",'USER FORM4'!H31)</f>
        <v/>
      </c>
      <c r="AE245" s="161" t="str">
        <f>IF('USER FORM4'!I31=0,"",'USER FORM4'!I31)</f>
        <v/>
      </c>
      <c r="AF245" s="161" t="str">
        <f>IF('USER FORM4'!J31=0,"",'USER FORM4'!J31)</f>
        <v/>
      </c>
      <c r="AG245" s="161" t="str">
        <f>IF('USER FORM4'!K31=0,"",'USER FORM4'!K31)</f>
        <v/>
      </c>
      <c r="AH245" s="161" t="str">
        <f>IF('USER FORM4'!L31=0,"",'USER FORM4'!L31)</f>
        <v/>
      </c>
      <c r="AI245" s="161"/>
      <c r="AJ245" s="161" t="str">
        <f>IF('USER FORM4'!N31=0,"",'USER FORM4'!N31)</f>
        <v/>
      </c>
      <c r="AK245" s="161" t="str">
        <f>IF('USER FORM4'!AB31=0,"",'USER FORM4'!AB31)</f>
        <v/>
      </c>
      <c r="AL245" s="161" t="str">
        <f>IF('USER FORM4'!D31=0,"",'USER FORM4'!D31)</f>
        <v/>
      </c>
      <c r="AM245" s="161" t="s">
        <v>16289</v>
      </c>
      <c r="AN245" s="161" t="str">
        <f>IF('USER FORM4'!E31=0,"",'USER FORM4'!E31)</f>
        <v/>
      </c>
      <c r="AO245" s="161"/>
      <c r="AP245" s="227" t="str">
        <f t="shared" si="37"/>
        <v/>
      </c>
      <c r="AQ245" s="227" t="str">
        <f t="array" ref="AQ245">IF(OR(IFERROR(VLOOKUP(AA245,$B$8:$H$227,7,FALSE), "KEEP")="REMOVE",AD245&lt;&gt;"GR (Graded)"), "REMOVE", "KEEP")</f>
        <v>REMOVE</v>
      </c>
      <c r="AR245" s="228" t="str">
        <f t="array" ref="AR245">LOOKUP("zzzzz",CHOOSE({1,2},"",INDEX(AA:AA,SMALL(IF($AA$6:$AA$249&lt;&gt;"",ROW($AA$6:$AA$249)),ROWS($AR$6:AR245)))))</f>
        <v/>
      </c>
      <c r="AS245" s="227" t="str">
        <f t="array" aca="1" ref="AS245" ca="1">IF(SUM('USER FORM5'!$AS$2)&gt;=ROWS($AS$7:AS245), INDEX(COURSE_CODE, MATCH(SMALL(COUNTIF(COURSE_CODE, "&lt;"&amp;COURSE_CODE), ROW(AS245)), COUNTIF(COURSE_CODE, "&lt;"&amp;COURSE_CODE),0)),"")</f>
        <v/>
      </c>
      <c r="AT245" s="227" t="str">
        <f t="array" aca="1" ref="AT245" ca="1">LOOKUP("zzzzz",CHOOSE({1,2},"",INDEX(AS:AS,SMALL(IF($AS$6:$AS$249&lt;&gt;"",ROW($AS$6:$AS$249)),ROWS($AT$6:AT245)))))</f>
        <v/>
      </c>
      <c r="AU245" s="58" t="str">
        <f t="array" aca="1" ref="AU245" ca="1">IFERROR(INDEX($AT$7:$AT$249, MATCH(0, COUNTIF($AU$6:AU244, $AT$7:$AT$249),0)),"")</f>
        <v/>
      </c>
      <c r="AV245" s="227" t="str">
        <f t="array" aca="1" ref="AV245" ca="1">IF(AU245="","",IF(COUNTIF($AA$7:$AA$225,AU245)&gt;1, "REPEATED", ""))</f>
        <v/>
      </c>
      <c r="AW245" s="227" t="str">
        <f t="array" aca="1" ref="AW245" ca="1">IF(AU245="","",IF(IFERROR(SUMPRODUCT(($AA$7:$AA$225=AU245)*($AM$7:$AM$225=$AT$2)),0)&gt;0, "BASIS OF ADMISSIONS", ""))</f>
        <v/>
      </c>
      <c r="AX245" s="227" t="str">
        <f t="array" aca="1" ref="AX245" ca="1">IF(AU245="","", IF(IFERROR(SUMPRODUCT(($AA$226:$AO$249=AU245)*($AM$226:$AM$249=$AX$6)),0)&gt;0,"PRE-REQUISITE",""))</f>
        <v/>
      </c>
      <c r="AY245" s="227" t="str">
        <f t="array" aca="1" ref="AY245" ca="1">IF(AU245="","", IF(IFERROR(SUMPRODUCT(($AA$226:$AO$249=AU245)*($AM$226:$AM$249=$AY$6)),0)&gt;0,"RECOMMENDED",""))</f>
        <v/>
      </c>
      <c r="AZ245" s="142" t="str">
        <f t="shared" ca="1" si="38"/>
        <v/>
      </c>
      <c r="BC245" s="140"/>
      <c r="BD245" s="226">
        <v>1</v>
      </c>
      <c r="BE245" s="574"/>
      <c r="BF245" s="574"/>
      <c r="BG245" s="574"/>
      <c r="BH245" s="574"/>
      <c r="BI245" s="574"/>
      <c r="BJ245" s="574"/>
      <c r="BK245" s="574"/>
      <c r="BL245" s="574"/>
      <c r="BM245" s="574"/>
      <c r="BN245" s="574"/>
      <c r="BO245" s="574"/>
      <c r="BP245" s="574"/>
      <c r="BQ245" s="574"/>
      <c r="BR245" s="574"/>
      <c r="BS245" s="574"/>
      <c r="BT245" s="574"/>
      <c r="BU245" s="574"/>
      <c r="BV245" s="574"/>
    </row>
    <row r="246" spans="1:74">
      <c r="A246" s="574"/>
      <c r="B246" s="574"/>
      <c r="C246" s="574"/>
      <c r="D246" s="574"/>
      <c r="E246" s="574"/>
      <c r="F246" s="574"/>
      <c r="G246" s="574"/>
      <c r="H246" s="574"/>
      <c r="I246" s="724"/>
      <c r="J246" s="574"/>
      <c r="K246" s="574"/>
      <c r="L246" s="574"/>
      <c r="M246" s="574"/>
      <c r="N246" s="574"/>
      <c r="O246" s="574"/>
      <c r="P246" s="574"/>
      <c r="Q246" s="574"/>
      <c r="R246" s="574"/>
      <c r="S246" s="574"/>
      <c r="T246" s="574"/>
      <c r="U246" s="574"/>
      <c r="V246" s="574"/>
      <c r="W246" s="574"/>
      <c r="X246" s="574"/>
      <c r="Y246" s="574"/>
      <c r="AA246" s="487"/>
      <c r="AB246" s="487"/>
      <c r="AC246" s="487"/>
      <c r="AD246" s="487"/>
      <c r="AE246" s="487"/>
      <c r="AF246" s="487"/>
      <c r="AG246" s="487"/>
      <c r="AH246" s="487"/>
      <c r="AI246" s="487"/>
      <c r="AJ246" s="487"/>
      <c r="AK246" s="487"/>
      <c r="AL246" s="487"/>
      <c r="AM246" s="487"/>
      <c r="AN246" s="487"/>
      <c r="AO246" s="487"/>
      <c r="AP246" s="227">
        <f t="shared" si="37"/>
        <v>0</v>
      </c>
      <c r="AQ246" s="227" t="str">
        <f t="array" ref="AQ246">IF(OR(IFERROR(VLOOKUP(AA246,$B$8:$H$227,7,FALSE), "KEEP")="REMOVE",AD246&lt;&gt;"GR (Graded)"), "REMOVE", "KEEP")</f>
        <v>REMOVE</v>
      </c>
      <c r="AR246" s="228" t="str">
        <f t="array" ref="AR246">LOOKUP("zzzzz",CHOOSE({1,2},"",INDEX(AA:AA,SMALL(IF($AA$6:$AA$249&lt;&gt;"",ROW($AA$6:$AA$249)),ROWS($AR$6:AR246)))))</f>
        <v/>
      </c>
      <c r="AS246" s="227" t="str">
        <f t="array" aca="1" ref="AS246" ca="1">IF(SUM('USER FORM5'!$AS$2)&gt;=ROWS($AS$7:AS246), INDEX(COURSE_CODE, MATCH(SMALL(COUNTIF(COURSE_CODE, "&lt;"&amp;COURSE_CODE), ROW(AS246)), COUNTIF(COURSE_CODE, "&lt;"&amp;COURSE_CODE),0)),"")</f>
        <v/>
      </c>
      <c r="AT246" s="227" t="str">
        <f t="array" aca="1" ref="AT246" ca="1">LOOKUP("zzzzz",CHOOSE({1,2},"",INDEX(AS:AS,SMALL(IF($AS$6:$AS$249&lt;&gt;"",ROW($AS$6:$AS$249)),ROWS($AT$6:AT246)))))</f>
        <v/>
      </c>
      <c r="AU246" s="58" t="str">
        <f t="array" aca="1" ref="AU246" ca="1">IFERROR(INDEX($AT$7:$AT$249, MATCH(0, COUNTIF($AU$6:AU245, $AT$7:$AT$249),0)),"")</f>
        <v/>
      </c>
      <c r="AV246" s="227" t="str">
        <f t="array" aca="1" ref="AV246" ca="1">IF(AU246="","",IF(COUNTIF($AA$7:$AA$225,AU246)&gt;1, "REPEATED", ""))</f>
        <v/>
      </c>
      <c r="AW246" s="227" t="str">
        <f t="array" aca="1" ref="AW246" ca="1">IF(AU246="","",IF(IFERROR(SUMPRODUCT(($AA$7:$AA$225=AU246)*($AM$7:$AM$225=$AT$2)),0)&gt;0, "BASIS OF ADMISSIONS", ""))</f>
        <v/>
      </c>
      <c r="AX246" s="227" t="str">
        <f t="array" aca="1" ref="AX246" ca="1">IF(AU246="","", IF(IFERROR(SUMPRODUCT(($AA$226:$AO$249=AU246)*($AM$226:$AM$249=$AX$6)),0)&gt;0,"PRE-REQUISITE",""))</f>
        <v/>
      </c>
      <c r="AY246" s="227" t="str">
        <f t="array" aca="1" ref="AY246" ca="1">IF(AU246="","", IF(IFERROR(SUMPRODUCT(($AA$226:$AO$249=AU246)*($AM$226:$AM$249=$AY$6)),0)&gt;0,"RECOMMENDED",""))</f>
        <v/>
      </c>
      <c r="AZ246" s="142" t="str">
        <f t="shared" ca="1" si="38"/>
        <v/>
      </c>
      <c r="BC246" s="140"/>
      <c r="BD246" s="226">
        <v>1</v>
      </c>
      <c r="BE246" s="574"/>
      <c r="BF246" s="574"/>
      <c r="BG246" s="574"/>
      <c r="BH246" s="574"/>
      <c r="BI246" s="574"/>
      <c r="BJ246" s="574"/>
      <c r="BK246" s="574"/>
      <c r="BL246" s="574"/>
      <c r="BM246" s="574"/>
      <c r="BN246" s="574"/>
      <c r="BO246" s="574"/>
      <c r="BP246" s="574"/>
      <c r="BQ246" s="574"/>
      <c r="BR246" s="574"/>
      <c r="BS246" s="574"/>
      <c r="BT246" s="574"/>
      <c r="BU246" s="574"/>
      <c r="BV246" s="574"/>
    </row>
    <row r="247" spans="1:74">
      <c r="A247" s="574"/>
      <c r="B247" s="574"/>
      <c r="C247" s="574"/>
      <c r="D247" s="574"/>
      <c r="E247" s="574"/>
      <c r="F247" s="574"/>
      <c r="G247" s="574"/>
      <c r="H247" s="574"/>
      <c r="I247" s="724"/>
      <c r="J247" s="574"/>
      <c r="K247" s="574"/>
      <c r="L247" s="574"/>
      <c r="M247" s="574"/>
      <c r="N247" s="574"/>
      <c r="O247" s="574"/>
      <c r="P247" s="574"/>
      <c r="Q247" s="574"/>
      <c r="R247" s="574"/>
      <c r="S247" s="574"/>
      <c r="T247" s="574"/>
      <c r="U247" s="574"/>
      <c r="V247" s="574"/>
      <c r="W247" s="574"/>
      <c r="X247" s="574"/>
      <c r="Y247" s="574"/>
      <c r="AA247" s="487"/>
      <c r="AB247" s="487"/>
      <c r="AC247" s="487"/>
      <c r="AD247" s="487"/>
      <c r="AE247" s="487"/>
      <c r="AF247" s="487"/>
      <c r="AG247" s="487"/>
      <c r="AH247" s="487"/>
      <c r="AI247" s="487"/>
      <c r="AJ247" s="487"/>
      <c r="AK247" s="487"/>
      <c r="AL247" s="487"/>
      <c r="AM247" s="487"/>
      <c r="AN247" s="487"/>
      <c r="AO247" s="487"/>
      <c r="AP247" s="227">
        <f t="shared" si="37"/>
        <v>0</v>
      </c>
      <c r="AQ247" s="227" t="str">
        <f t="array" ref="AQ247">IF(OR(IFERROR(VLOOKUP(AA247,$B$8:$H$227,7,FALSE), "KEEP")="REMOVE",AD247&lt;&gt;"GR (Graded)"), "REMOVE", "KEEP")</f>
        <v>REMOVE</v>
      </c>
      <c r="AR247" s="228" t="str">
        <f t="array" ref="AR247">LOOKUP("zzzzz",CHOOSE({1,2},"",INDEX(AA:AA,SMALL(IF($AA$6:$AA$249&lt;&gt;"",ROW($AA$6:$AA$249)),ROWS($AR$6:AR247)))))</f>
        <v/>
      </c>
      <c r="AS247" s="227" t="str">
        <f t="array" aca="1" ref="AS247" ca="1">IF(SUM('USER FORM5'!$AS$2)&gt;=ROWS($AS$7:AS247), INDEX(COURSE_CODE, MATCH(SMALL(COUNTIF(COURSE_CODE, "&lt;"&amp;COURSE_CODE), ROW(AS247)), COUNTIF(COURSE_CODE, "&lt;"&amp;COURSE_CODE),0)),"")</f>
        <v/>
      </c>
      <c r="AT247" s="227" t="str">
        <f t="array" aca="1" ref="AT247" ca="1">LOOKUP("zzzzz",CHOOSE({1,2},"",INDEX(AS:AS,SMALL(IF($AS$6:$AS$249&lt;&gt;"",ROW($AS$6:$AS$249)),ROWS($AT$6:AT247)))))</f>
        <v/>
      </c>
      <c r="AU247" s="58" t="str">
        <f t="array" aca="1" ref="AU247" ca="1">IFERROR(INDEX($AT$7:$AT$249, MATCH(0, COUNTIF($AU$6:AU246, $AT$7:$AT$249),0)),"")</f>
        <v/>
      </c>
      <c r="AV247" s="227" t="str">
        <f t="array" aca="1" ref="AV247" ca="1">IF(AU247="","",IF(COUNTIF($AA$7:$AA$225,AU247)&gt;1, "REPEATED", ""))</f>
        <v/>
      </c>
      <c r="AW247" s="227" t="str">
        <f t="array" aca="1" ref="AW247" ca="1">IF(AU247="","",IF(IFERROR(SUMPRODUCT(($AA$7:$AA$225=AU247)*($AM$7:$AM$225=$AT$2)),0)&gt;0, "BASIS OF ADMISSIONS", ""))</f>
        <v/>
      </c>
      <c r="AX247" s="227" t="str">
        <f t="array" aca="1" ref="AX247" ca="1">IF(AU247="","", IF(IFERROR(SUMPRODUCT(($AA$226:$AO$249=AU247)*($AM$226:$AM$249=$AX$6)),0)&gt;0,"PRE-REQUISITE",""))</f>
        <v/>
      </c>
      <c r="AY247" s="227" t="str">
        <f t="array" aca="1" ref="AY247" ca="1">IF(AU247="","", IF(IFERROR(SUMPRODUCT(($AA$226:$AO$249=AU247)*($AM$226:$AM$249=$AY$6)),0)&gt;0,"RECOMMENDED",""))</f>
        <v/>
      </c>
      <c r="AZ247" s="142" t="str">
        <f t="shared" ca="1" si="38"/>
        <v/>
      </c>
      <c r="BC247" s="140"/>
      <c r="BD247" s="226">
        <v>1</v>
      </c>
      <c r="BE247" s="574"/>
      <c r="BF247" s="574"/>
      <c r="BG247" s="574"/>
      <c r="BH247" s="574"/>
      <c r="BI247" s="574"/>
      <c r="BJ247" s="574"/>
      <c r="BK247" s="574"/>
      <c r="BL247" s="574"/>
      <c r="BM247" s="574"/>
      <c r="BN247" s="574"/>
      <c r="BO247" s="574"/>
      <c r="BP247" s="574"/>
      <c r="BQ247" s="574"/>
      <c r="BR247" s="574"/>
      <c r="BS247" s="574"/>
      <c r="BT247" s="574"/>
      <c r="BU247" s="574"/>
      <c r="BV247" s="574"/>
    </row>
    <row r="248" spans="1:74">
      <c r="A248" s="574"/>
      <c r="B248" s="574"/>
      <c r="C248" s="574"/>
      <c r="D248" s="574"/>
      <c r="E248" s="574"/>
      <c r="F248" s="574"/>
      <c r="G248" s="574"/>
      <c r="H248" s="574"/>
      <c r="I248" s="724"/>
      <c r="J248" s="574"/>
      <c r="K248" s="574"/>
      <c r="L248" s="574"/>
      <c r="M248" s="574"/>
      <c r="N248" s="574"/>
      <c r="O248" s="574"/>
      <c r="P248" s="574"/>
      <c r="Q248" s="574"/>
      <c r="R248" s="574"/>
      <c r="S248" s="574"/>
      <c r="T248" s="574"/>
      <c r="U248" s="574"/>
      <c r="V248" s="574"/>
      <c r="W248" s="574"/>
      <c r="X248" s="574"/>
      <c r="Y248" s="574"/>
      <c r="AA248" s="487"/>
      <c r="AB248" s="487"/>
      <c r="AC248" s="487"/>
      <c r="AD248" s="487"/>
      <c r="AE248" s="487"/>
      <c r="AF248" s="487"/>
      <c r="AG248" s="487"/>
      <c r="AH248" s="487"/>
      <c r="AI248" s="487"/>
      <c r="AJ248" s="487"/>
      <c r="AK248" s="487"/>
      <c r="AL248" s="487"/>
      <c r="AM248" s="487"/>
      <c r="AN248" s="487"/>
      <c r="AO248" s="487"/>
      <c r="AP248" s="227">
        <f t="shared" si="37"/>
        <v>0</v>
      </c>
      <c r="AQ248" s="227" t="str">
        <f t="array" ref="AQ248">IF(OR(IFERROR(VLOOKUP(AA248,$B$8:$H$227,7,FALSE), "KEEP")="REMOVE",AD248&lt;&gt;"GR (Graded)"), "REMOVE", "KEEP")</f>
        <v>REMOVE</v>
      </c>
      <c r="AR248" s="228" t="str">
        <f t="array" ref="AR248">LOOKUP("zzzzz",CHOOSE({1,2},"",INDEX(AA:AA,SMALL(IF($AA$6:$AA$249&lt;&gt;"",ROW($AA$6:$AA$249)),ROWS($AR$6:AR248)))))</f>
        <v/>
      </c>
      <c r="AS248" s="227" t="str">
        <f t="array" aca="1" ref="AS248" ca="1">IF(SUM('USER FORM5'!$AS$2)&gt;=ROWS($AS$7:AS248), INDEX(COURSE_CODE, MATCH(SMALL(COUNTIF(COURSE_CODE, "&lt;"&amp;COURSE_CODE), ROW(AS248)), COUNTIF(COURSE_CODE, "&lt;"&amp;COURSE_CODE),0)),"")</f>
        <v/>
      </c>
      <c r="AT248" s="227" t="str">
        <f t="array" aca="1" ref="AT248" ca="1">LOOKUP("zzzzz",CHOOSE({1,2},"",INDEX(AS:AS,SMALL(IF($AS$6:$AS$249&lt;&gt;"",ROW($AS$6:$AS$249)),ROWS($AT$6:AT248)))))</f>
        <v/>
      </c>
      <c r="AU248" s="58" t="str">
        <f t="array" aca="1" ref="AU248" ca="1">IFERROR(INDEX($AT$7:$AT$249, MATCH(0, COUNTIF($AU$6:AU247, $AT$7:$AT$249),0)),"")</f>
        <v/>
      </c>
      <c r="AV248" s="227" t="str">
        <f t="array" aca="1" ref="AV248" ca="1">IF(AU248="","",IF(COUNTIF($AA$7:$AA$225,AU248)&gt;1, "REPEATED", ""))</f>
        <v/>
      </c>
      <c r="AW248" s="227" t="str">
        <f t="array" aca="1" ref="AW248" ca="1">IF(AU248="","",IF(IFERROR(SUMPRODUCT(($AA$7:$AA$225=AU248)*($AM$7:$AM$225=$AT$2)),0)&gt;0, "BASIS OF ADMISSIONS", ""))</f>
        <v/>
      </c>
      <c r="AX248" s="227" t="str">
        <f t="array" aca="1" ref="AX248" ca="1">IF(AU248="","", IF(IFERROR(SUMPRODUCT(($AA$226:$AO$249=AU248)*($AM$226:$AM$249=$AX$6)),0)&gt;0,"PRE-REQUISITE",""))</f>
        <v/>
      </c>
      <c r="AY248" s="227" t="str">
        <f t="array" aca="1" ref="AY248" ca="1">IF(AU248="","", IF(IFERROR(SUMPRODUCT(($AA$226:$AO$249=AU248)*($AM$226:$AM$249=$AY$6)),0)&gt;0,"RECOMMENDED",""))</f>
        <v/>
      </c>
      <c r="AZ248" s="142" t="str">
        <f t="shared" ca="1" si="38"/>
        <v/>
      </c>
      <c r="BC248" s="140"/>
      <c r="BD248" s="226">
        <v>1</v>
      </c>
      <c r="BE248" s="574"/>
      <c r="BF248" s="574"/>
      <c r="BG248" s="574"/>
      <c r="BH248" s="574"/>
      <c r="BI248" s="574"/>
      <c r="BJ248" s="574"/>
      <c r="BK248" s="574"/>
      <c r="BL248" s="574"/>
      <c r="BM248" s="574"/>
      <c r="BN248" s="574"/>
      <c r="BO248" s="574"/>
      <c r="BP248" s="574"/>
      <c r="BQ248" s="574"/>
      <c r="BR248" s="574"/>
      <c r="BS248" s="574"/>
      <c r="BT248" s="574"/>
      <c r="BU248" s="574"/>
      <c r="BV248" s="574"/>
    </row>
    <row r="249" spans="1:74">
      <c r="A249" s="574"/>
      <c r="B249" s="574"/>
      <c r="C249" s="574"/>
      <c r="D249" s="574"/>
      <c r="E249" s="574"/>
      <c r="F249" s="574"/>
      <c r="G249" s="574"/>
      <c r="H249" s="574"/>
      <c r="I249" s="724"/>
      <c r="J249" s="574"/>
      <c r="K249" s="574"/>
      <c r="L249" s="574"/>
      <c r="M249" s="574"/>
      <c r="N249" s="574"/>
      <c r="O249" s="574"/>
      <c r="P249" s="574"/>
      <c r="Q249" s="574"/>
      <c r="R249" s="574"/>
      <c r="S249" s="574"/>
      <c r="T249" s="574"/>
      <c r="U249" s="574"/>
      <c r="V249" s="574"/>
      <c r="W249" s="574"/>
      <c r="X249" s="574"/>
      <c r="Y249" s="574"/>
      <c r="AA249" s="487"/>
      <c r="AB249" s="487"/>
      <c r="AC249" s="487"/>
      <c r="AD249" s="487"/>
      <c r="AE249" s="487"/>
      <c r="AF249" s="487"/>
      <c r="AG249" s="487"/>
      <c r="AH249" s="487"/>
      <c r="AI249" s="487"/>
      <c r="AJ249" s="487"/>
      <c r="AK249" s="487"/>
      <c r="AL249" s="487"/>
      <c r="AM249" s="487"/>
      <c r="AN249" s="487"/>
      <c r="AO249" s="487"/>
      <c r="AP249" s="227">
        <f t="shared" si="37"/>
        <v>0</v>
      </c>
      <c r="AQ249" s="227" t="str">
        <f t="array" ref="AQ249">IF(OR(IFERROR(VLOOKUP(AA249,$B$8:$H$227,7,FALSE), "KEEP")="REMOVE",AD249&lt;&gt;"GR (Graded)"), "REMOVE", "KEEP")</f>
        <v>REMOVE</v>
      </c>
      <c r="AR249" s="228" t="str">
        <f t="array" ref="AR249">LOOKUP("zzzzz",CHOOSE({1,2},"",INDEX(AA:AA,SMALL(IF($AA$6:$AA$249&lt;&gt;"",ROW($AA$6:$AA$249)),ROWS($AR$6:AR249)))))</f>
        <v/>
      </c>
      <c r="AS249" s="227" t="str">
        <f t="array" aca="1" ref="AS249" ca="1">IF(SUM('USER FORM5'!$AS$2)&gt;=ROWS($AS$7:AS249), INDEX(COURSE_CODE, MATCH(SMALL(COUNTIF(COURSE_CODE, "&lt;"&amp;COURSE_CODE), ROW(AS249)), COUNTIF(COURSE_CODE, "&lt;"&amp;COURSE_CODE),0)),"")</f>
        <v/>
      </c>
      <c r="AT249" s="227" t="str">
        <f t="array" aca="1" ref="AT249" ca="1">LOOKUP("zzzzz",CHOOSE({1,2},"",INDEX(AS:AS,SMALL(IF($AS$6:$AS$249&lt;&gt;"",ROW($AS$6:$AS$249)),ROWS($AT$6:AT249)))))</f>
        <v/>
      </c>
      <c r="AU249" s="58" t="str">
        <f t="array" aca="1" ref="AU249" ca="1">IFERROR(INDEX($AT$7:$AT$249, MATCH(0, COUNTIF($AU$6:AU248, $AT$7:$AT$249),0)),"")</f>
        <v/>
      </c>
      <c r="AV249" s="227" t="str">
        <f t="array" aca="1" ref="AV249" ca="1">IF(AU249="","",IF(COUNTIF($AA$7:$AA$225,AU249)&gt;1, "REPEATED", ""))</f>
        <v/>
      </c>
      <c r="AW249" s="227" t="str">
        <f t="array" aca="1" ref="AW249" ca="1">IF(AU249="","",IF(IFERROR(SUMPRODUCT(($AA$7:$AA$225=AU249)*($AM$7:$AM$225=$AT$2)),0)&gt;0, "BASIS OF ADMISSIONS", ""))</f>
        <v/>
      </c>
      <c r="AX249" s="227" t="str">
        <f t="array" aca="1" ref="AX249" ca="1">IF(AU249="","", IF(IFERROR(SUMPRODUCT(($AA$226:$AO$249=AU249)*($AM$226:$AM$249=$AX$6)),0)&gt;0,"PRE-REQUISITE",""))</f>
        <v/>
      </c>
      <c r="AY249" s="227" t="str">
        <f t="array" aca="1" ref="AY249" ca="1">IF(AU249="","", IF(IFERROR(SUMPRODUCT(($AA$226:$AO$249=AU249)*($AM$226:$AM$249=$AY$6)),0)&gt;0,"RECOMMENDED",""))</f>
        <v/>
      </c>
      <c r="AZ249" s="142" t="str">
        <f t="shared" ca="1" si="38"/>
        <v/>
      </c>
      <c r="BC249" s="140"/>
      <c r="BD249" s="226">
        <v>1</v>
      </c>
      <c r="BE249" s="574"/>
      <c r="BF249" s="574"/>
      <c r="BG249" s="574"/>
      <c r="BH249" s="574"/>
      <c r="BI249" s="574"/>
      <c r="BJ249" s="574"/>
      <c r="BK249" s="574"/>
      <c r="BL249" s="574"/>
      <c r="BM249" s="574"/>
      <c r="BN249" s="574"/>
      <c r="BO249" s="574"/>
      <c r="BP249" s="574"/>
      <c r="BQ249" s="574"/>
      <c r="BR249" s="574"/>
      <c r="BS249" s="574"/>
      <c r="BT249" s="574"/>
      <c r="BU249" s="574"/>
      <c r="BV249" s="574"/>
    </row>
    <row r="250" spans="1:74" ht="75.75" thickBot="1">
      <c r="A250" s="574"/>
      <c r="B250" s="574"/>
      <c r="C250" s="574"/>
      <c r="D250" s="574"/>
      <c r="E250" s="574"/>
      <c r="F250" s="574"/>
      <c r="G250" s="574"/>
      <c r="H250" s="574"/>
      <c r="I250" s="724"/>
      <c r="J250" s="574"/>
      <c r="K250" s="574"/>
      <c r="L250" s="574"/>
      <c r="M250" s="574"/>
      <c r="N250" s="574"/>
      <c r="O250" s="574"/>
      <c r="P250" s="574"/>
      <c r="Q250" s="574"/>
      <c r="R250" s="574"/>
      <c r="S250" s="574"/>
      <c r="T250" s="574"/>
      <c r="U250" s="574"/>
      <c r="V250" s="574"/>
      <c r="W250" s="574"/>
      <c r="X250" s="574"/>
      <c r="Y250" s="574"/>
      <c r="AA250" s="162" t="s">
        <v>16116</v>
      </c>
      <c r="AB250" s="163" t="s">
        <v>15988</v>
      </c>
      <c r="AC250" s="164" t="s">
        <v>16108</v>
      </c>
      <c r="AD250" s="162" t="s">
        <v>16132</v>
      </c>
      <c r="AE250" s="162" t="s">
        <v>16131</v>
      </c>
      <c r="AF250" s="162" t="s">
        <v>16130</v>
      </c>
      <c r="AG250" s="162" t="s">
        <v>195</v>
      </c>
      <c r="AH250" s="162" t="s">
        <v>16129</v>
      </c>
      <c r="AI250" s="74"/>
      <c r="AJ250" s="165" t="s">
        <v>16129</v>
      </c>
      <c r="AK250" s="165" t="s">
        <v>16162</v>
      </c>
      <c r="AL250" s="164" t="s">
        <v>728</v>
      </c>
      <c r="AM250" s="74"/>
      <c r="AN250" s="164" t="s">
        <v>16246</v>
      </c>
      <c r="AO250" s="74"/>
      <c r="BD250" s="226">
        <v>1</v>
      </c>
      <c r="BE250" s="574"/>
      <c r="BF250" s="574"/>
      <c r="BG250" s="574"/>
      <c r="BH250" s="574"/>
      <c r="BI250" s="574"/>
      <c r="BJ250" s="574"/>
      <c r="BK250" s="574"/>
      <c r="BL250" s="574"/>
      <c r="BM250" s="574"/>
      <c r="BN250" s="574"/>
      <c r="BO250" s="574"/>
      <c r="BP250" s="574"/>
      <c r="BQ250" s="574"/>
      <c r="BR250" s="574"/>
      <c r="BS250" s="574"/>
      <c r="BT250" s="574"/>
      <c r="BU250" s="574"/>
      <c r="BV250" s="574"/>
    </row>
  </sheetData>
  <sheetProtection algorithmName="SHA-512" hashValue="eGfqIbb/YGfTqjHHZ154gBjQtpDxEm1mJ+G6hvbhY4ZKCAAhoeCuJC2sEikuup3nBJ4qWindtHxxpec4XZTHyA==" saltValue="UvLQgtRz2dpasWBYulFBaQ==" spinCount="100000" sheet="1" objects="1" scenarios="1"/>
  <mergeCells count="5">
    <mergeCell ref="B3:F4"/>
    <mergeCell ref="K6:M6"/>
    <mergeCell ref="B6:G6"/>
    <mergeCell ref="K5:M5"/>
    <mergeCell ref="K8:T10"/>
  </mergeCells>
  <conditionalFormatting sqref="AA7:AA249">
    <cfRule type="cellIs" dxfId="33" priority="2" operator="equal">
      <formula>0</formula>
    </cfRule>
    <cfRule type="duplicateValues" dxfId="32" priority="3"/>
  </conditionalFormatting>
  <conditionalFormatting sqref="K6">
    <cfRule type="containsText" dxfId="31" priority="1" operator="containsText" text="COMPLETE">
      <formula>NOT(ISERROR(SEARCH("COMPLETE",K6)))</formula>
    </cfRule>
  </conditionalFormatting>
  <dataValidations count="3">
    <dataValidation type="list" allowBlank="1" showInputMessage="1" showErrorMessage="1" sqref="H8:H227">
      <formula1>$BB$7:$BB$8</formula1>
    </dataValidation>
    <dataValidation type="list" allowBlank="1" showInputMessage="1" showErrorMessage="1" sqref="B9:B227">
      <formula1>OFFSET($AU$7,,,SUM(COUNTA($AU$7:$AU$248)-COUNTIF($AU$7:$AU$248, "")+1),)</formula1>
    </dataValidation>
    <dataValidation type="list" allowBlank="1" showInputMessage="1" showErrorMessage="1" sqref="B8">
      <formula1>OFFSET($AU$7,,,SUM(COUNTA($AU$7:$AU$248)-COUNTIF($AU$7:$AU$248, "")+1),)</formula1>
    </dataValidation>
  </dataValidations>
  <hyperlinks>
    <hyperlink ref="C5" r:id="rId1" display="https://www.mcgill.ca/medadmissions/applying/elements/extenuating-circumstances"/>
  </hyperlinks>
  <pageMargins left="0.7" right="0.7" top="0.75" bottom="0.75" header="0.3" footer="0.3"/>
  <pageSetup scale="22" orientation="portrait" r:id="rId2"/>
  <colBreaks count="1" manualBreakCount="1">
    <brk id="25" max="24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9D9D9"/>
  </sheetPr>
  <dimension ref="A1:BL78"/>
  <sheetViews>
    <sheetView topLeftCell="B1" zoomScale="80" zoomScaleNormal="80" workbookViewId="0">
      <selection activeCell="C10" sqref="C10"/>
    </sheetView>
  </sheetViews>
  <sheetFormatPr defaultRowHeight="15"/>
  <cols>
    <col min="1" max="1" width="8.7109375" hidden="1" customWidth="1"/>
    <col min="2" max="2" width="8" customWidth="1"/>
    <col min="3" max="3" width="17.140625" customWidth="1"/>
    <col min="4" max="4" width="10.5703125" customWidth="1"/>
    <col min="5" max="5" width="20.28515625" customWidth="1"/>
    <col min="6" max="6" width="11.28515625" bestFit="1" customWidth="1"/>
    <col min="7" max="7" width="13.85546875" customWidth="1"/>
    <col min="8" max="8" width="11.7109375" customWidth="1"/>
    <col min="10" max="10" width="9" customWidth="1"/>
    <col min="11" max="11" width="19.42578125" customWidth="1"/>
    <col min="13" max="13" width="23.140625" customWidth="1"/>
    <col min="16" max="16" width="8.7109375" hidden="1" customWidth="1"/>
    <col min="17" max="19" width="9.140625" hidden="1" customWidth="1"/>
    <col min="20" max="20" width="12" hidden="1" customWidth="1"/>
    <col min="21" max="21" width="31.85546875" hidden="1" customWidth="1"/>
    <col min="22" max="22" width="40.5703125" hidden="1" customWidth="1"/>
    <col min="23" max="25" width="9.140625" hidden="1" customWidth="1"/>
    <col min="26" max="26" width="48.42578125" hidden="1" customWidth="1"/>
    <col min="27" max="27" width="20.7109375" hidden="1" customWidth="1"/>
    <col min="28" max="28" width="8.140625" hidden="1" customWidth="1"/>
    <col min="29" max="34" width="13.28515625" hidden="1" customWidth="1"/>
    <col min="35" max="35" width="9.140625" customWidth="1"/>
  </cols>
  <sheetData>
    <row r="1" spans="1:64">
      <c r="A1" s="311"/>
      <c r="B1" s="569"/>
      <c r="C1" s="569"/>
      <c r="D1" s="569"/>
      <c r="E1" s="569"/>
      <c r="F1" s="569"/>
      <c r="G1" s="569"/>
      <c r="H1" s="569"/>
      <c r="I1" s="569"/>
      <c r="J1" s="569"/>
      <c r="K1" s="569"/>
      <c r="L1" s="569"/>
      <c r="M1" s="569"/>
      <c r="N1" s="569"/>
      <c r="O1" s="569"/>
      <c r="P1" s="569"/>
      <c r="Q1" s="569"/>
      <c r="R1" s="569"/>
      <c r="S1" s="569"/>
      <c r="T1" s="566"/>
      <c r="U1" s="566"/>
      <c r="V1" s="566"/>
      <c r="W1" s="566"/>
      <c r="X1" s="566"/>
      <c r="Y1" s="566"/>
      <c r="Z1" s="166"/>
      <c r="AA1" s="166"/>
      <c r="AB1" s="104"/>
      <c r="AC1" s="39"/>
      <c r="AD1" s="39"/>
      <c r="AE1" s="39"/>
      <c r="AF1" s="39"/>
      <c r="AG1" s="39"/>
      <c r="AH1">
        <f t="array" ref="AH1:AH64">1</f>
        <v>1</v>
      </c>
      <c r="AI1" s="609"/>
      <c r="AJ1" s="609"/>
      <c r="AK1" s="609"/>
      <c r="AL1" s="609"/>
      <c r="AM1" s="609"/>
      <c r="AN1" s="609"/>
      <c r="AO1" s="609"/>
      <c r="AP1" s="609"/>
      <c r="AQ1" s="609"/>
      <c r="AR1" s="570"/>
      <c r="AS1" s="570"/>
      <c r="AT1" s="570"/>
      <c r="AU1" s="570"/>
      <c r="AV1" s="570"/>
      <c r="AW1" s="570"/>
      <c r="AX1" s="570"/>
      <c r="AY1" s="570"/>
      <c r="AZ1" s="570"/>
      <c r="BA1" s="570"/>
      <c r="BB1" s="570"/>
      <c r="BC1" s="570"/>
      <c r="BD1" s="570"/>
      <c r="BE1" s="570"/>
      <c r="BF1" s="570"/>
      <c r="BG1" s="570"/>
      <c r="BH1" s="570"/>
      <c r="BI1" s="570"/>
      <c r="BJ1" s="570"/>
      <c r="BK1" s="570"/>
      <c r="BL1" s="570"/>
    </row>
    <row r="2" spans="1:64" ht="20.25" customHeight="1">
      <c r="A2" s="311"/>
      <c r="B2" s="569"/>
      <c r="C2" s="569"/>
      <c r="D2" s="569"/>
      <c r="E2" s="569"/>
      <c r="F2" s="569"/>
      <c r="G2" s="741" t="s">
        <v>16354</v>
      </c>
      <c r="H2" s="569"/>
      <c r="I2" s="569"/>
      <c r="J2" s="569"/>
      <c r="K2" s="569"/>
      <c r="L2" s="569"/>
      <c r="M2" s="569"/>
      <c r="N2" s="569"/>
      <c r="O2" s="569"/>
      <c r="P2" s="569"/>
      <c r="Q2" s="569"/>
      <c r="R2" s="569"/>
      <c r="S2" s="569"/>
      <c r="T2" s="566"/>
      <c r="U2" s="566"/>
      <c r="V2" s="566"/>
      <c r="W2" s="566"/>
      <c r="X2" s="566"/>
      <c r="Y2" s="566"/>
      <c r="Z2" s="48" t="s">
        <v>420</v>
      </c>
      <c r="AA2" s="66" t="str">
        <f ca="1">CELL("filename")</f>
        <v>\\campus.mcgill.ca\medicine\MedShare2\Admissions\WORKGROUP\ADMISSIONS CYCLE\202309\PRESCREEN\WORKBOOKS\GUIDE AND REFERENCE DOCS\WORKBOOK &amp; GUIDE\WORKBOOK DESIGN\[ACADEMIC_WORKBOOK_MEDDENT_V2.xlsx]USER FEEDBACK</v>
      </c>
      <c r="AB2" s="104"/>
      <c r="AC2" s="39"/>
      <c r="AD2" s="39"/>
      <c r="AE2" s="39"/>
      <c r="AF2" s="39"/>
      <c r="AG2" s="39"/>
      <c r="AH2">
        <v>1</v>
      </c>
      <c r="AI2" s="609"/>
      <c r="AJ2" s="609"/>
      <c r="AK2" s="609"/>
      <c r="AL2" s="609"/>
      <c r="AM2" s="609"/>
      <c r="AN2" s="609"/>
      <c r="AO2" s="609"/>
      <c r="AP2" s="609"/>
      <c r="AQ2" s="609"/>
      <c r="AR2" s="570"/>
      <c r="AS2" s="570"/>
      <c r="AT2" s="570"/>
      <c r="AU2" s="570"/>
      <c r="AV2" s="570"/>
      <c r="AW2" s="570"/>
      <c r="AX2" s="570"/>
      <c r="AY2" s="570"/>
      <c r="AZ2" s="570"/>
      <c r="BA2" s="570"/>
      <c r="BB2" s="570"/>
      <c r="BC2" s="570"/>
      <c r="BD2" s="570"/>
      <c r="BE2" s="570"/>
      <c r="BF2" s="570"/>
      <c r="BG2" s="570"/>
      <c r="BH2" s="570"/>
      <c r="BI2" s="570"/>
      <c r="BJ2" s="570"/>
      <c r="BK2" s="570"/>
      <c r="BL2" s="570"/>
    </row>
    <row r="3" spans="1:64" ht="15.75" thickBot="1">
      <c r="A3" s="311"/>
      <c r="B3" s="569"/>
      <c r="C3" s="569"/>
      <c r="D3" s="569"/>
      <c r="E3" s="569"/>
      <c r="F3" s="569"/>
      <c r="G3" s="569"/>
      <c r="H3" s="569"/>
      <c r="I3" s="569"/>
      <c r="J3" s="569"/>
      <c r="K3" s="569"/>
      <c r="L3" s="569"/>
      <c r="M3" s="569"/>
      <c r="N3" s="569"/>
      <c r="O3" s="569"/>
      <c r="P3" s="569"/>
      <c r="Q3" s="569"/>
      <c r="R3" s="569"/>
      <c r="S3" s="569"/>
      <c r="T3" s="566"/>
      <c r="U3" s="566"/>
      <c r="V3" s="566"/>
      <c r="W3" s="566"/>
      <c r="X3" s="566"/>
      <c r="Y3" s="566"/>
      <c r="Z3" s="48" t="s">
        <v>15955</v>
      </c>
      <c r="AA3" s="71" t="s">
        <v>15959</v>
      </c>
      <c r="AB3" s="104"/>
      <c r="AC3" s="39"/>
      <c r="AD3" s="39"/>
      <c r="AE3" s="39"/>
      <c r="AF3" s="39"/>
      <c r="AG3" s="39"/>
      <c r="AH3">
        <v>1</v>
      </c>
      <c r="AI3" s="609"/>
      <c r="AJ3" s="609"/>
      <c r="AK3" s="609"/>
      <c r="AL3" s="609"/>
      <c r="AM3" s="609"/>
      <c r="AN3" s="609"/>
      <c r="AO3" s="609"/>
      <c r="AP3" s="609"/>
      <c r="AQ3" s="609"/>
      <c r="AR3" s="570"/>
      <c r="AS3" s="570"/>
      <c r="AT3" s="570"/>
      <c r="AU3" s="570"/>
      <c r="AV3" s="570"/>
      <c r="AW3" s="570"/>
      <c r="AX3" s="570"/>
      <c r="AY3" s="570"/>
      <c r="AZ3" s="570"/>
      <c r="BA3" s="570"/>
      <c r="BB3" s="570"/>
      <c r="BC3" s="570"/>
      <c r="BD3" s="570"/>
      <c r="BE3" s="570"/>
      <c r="BF3" s="570"/>
      <c r="BG3" s="570"/>
      <c r="BH3" s="570"/>
      <c r="BI3" s="570"/>
      <c r="BJ3" s="570"/>
      <c r="BK3" s="570"/>
      <c r="BL3" s="570"/>
    </row>
    <row r="4" spans="1:64" ht="15.75" thickBot="1">
      <c r="A4" s="313"/>
      <c r="B4" s="569"/>
      <c r="C4" s="170"/>
      <c r="D4" s="171"/>
      <c r="E4" s="171"/>
      <c r="F4" s="171"/>
      <c r="G4" s="171"/>
      <c r="H4" s="171"/>
      <c r="I4" s="171"/>
      <c r="J4" s="171"/>
      <c r="K4" s="171"/>
      <c r="L4" s="171"/>
      <c r="M4" s="172"/>
      <c r="N4" s="566"/>
      <c r="O4" s="566"/>
      <c r="P4" s="566"/>
      <c r="Q4" s="782" t="s">
        <v>16461</v>
      </c>
      <c r="R4" s="783"/>
      <c r="S4" s="783"/>
      <c r="T4" s="783"/>
      <c r="U4" s="783"/>
      <c r="V4" s="784"/>
      <c r="W4" s="566"/>
      <c r="X4" s="566"/>
      <c r="Y4" s="566"/>
      <c r="Z4" s="48" t="s">
        <v>15956</v>
      </c>
      <c r="AA4" s="71" t="s">
        <v>15950</v>
      </c>
      <c r="AB4" s="104"/>
      <c r="AC4" s="39"/>
      <c r="AD4" s="39"/>
      <c r="AE4" s="39"/>
      <c r="AF4" s="39"/>
      <c r="AG4" s="39"/>
      <c r="AH4">
        <v>1</v>
      </c>
      <c r="AI4" s="609"/>
      <c r="AJ4" s="609"/>
      <c r="AK4" s="609"/>
      <c r="AL4" s="609"/>
      <c r="AM4" s="609"/>
      <c r="AN4" s="609"/>
      <c r="AO4" s="609"/>
      <c r="AP4" s="609"/>
      <c r="AQ4" s="609"/>
      <c r="AR4" s="570"/>
      <c r="AS4" s="570"/>
      <c r="AT4" s="570"/>
      <c r="AU4" s="570"/>
      <c r="AV4" s="570"/>
      <c r="AW4" s="570"/>
      <c r="AX4" s="570"/>
      <c r="AY4" s="570"/>
      <c r="AZ4" s="570"/>
      <c r="BA4" s="570"/>
      <c r="BB4" s="570"/>
      <c r="BC4" s="570"/>
      <c r="BD4" s="570"/>
      <c r="BE4" s="570"/>
      <c r="BF4" s="570"/>
      <c r="BG4" s="570"/>
      <c r="BH4" s="570"/>
      <c r="BI4" s="570"/>
      <c r="BJ4" s="570"/>
      <c r="BK4" s="570"/>
      <c r="BL4" s="570"/>
    </row>
    <row r="5" spans="1:64" ht="15.75" thickBot="1">
      <c r="A5" s="313"/>
      <c r="B5" s="569"/>
      <c r="C5" s="173"/>
      <c r="D5" s="174"/>
      <c r="E5" s="174"/>
      <c r="F5" s="174"/>
      <c r="G5" s="560" t="s">
        <v>16695</v>
      </c>
      <c r="H5" s="174"/>
      <c r="I5" s="174"/>
      <c r="J5" s="174"/>
      <c r="K5" s="174"/>
      <c r="L5" s="174"/>
      <c r="M5" s="175"/>
      <c r="N5" s="566"/>
      <c r="O5" s="566"/>
      <c r="P5" s="566"/>
      <c r="Q5" s="566"/>
      <c r="R5" s="566"/>
      <c r="S5" s="566"/>
      <c r="T5" s="566"/>
      <c r="U5" s="566"/>
      <c r="V5" s="566"/>
      <c r="W5" s="566"/>
      <c r="X5" s="566"/>
      <c r="Y5" s="566"/>
      <c r="Z5" s="48" t="s">
        <v>15957</v>
      </c>
      <c r="AA5" s="71" t="s">
        <v>15953</v>
      </c>
      <c r="AB5" s="104"/>
      <c r="AC5" s="39"/>
      <c r="AD5" s="39"/>
      <c r="AE5" s="39"/>
      <c r="AF5" s="39"/>
      <c r="AG5" s="39"/>
      <c r="AH5">
        <v>1</v>
      </c>
      <c r="AI5" s="609"/>
      <c r="AJ5" s="609"/>
      <c r="AK5" s="609"/>
      <c r="AL5" s="609"/>
      <c r="AM5" s="609"/>
      <c r="AN5" s="609"/>
      <c r="AO5" s="609"/>
      <c r="AP5" s="609"/>
      <c r="AQ5" s="609"/>
      <c r="AR5" s="570"/>
      <c r="AS5" s="570"/>
      <c r="AT5" s="570"/>
      <c r="AU5" s="570"/>
      <c r="AV5" s="570"/>
      <c r="AW5" s="570"/>
      <c r="AX5" s="570"/>
      <c r="AY5" s="570"/>
      <c r="AZ5" s="570"/>
      <c r="BA5" s="570"/>
      <c r="BB5" s="570"/>
      <c r="BC5" s="570"/>
      <c r="BD5" s="570"/>
      <c r="BE5" s="570"/>
      <c r="BF5" s="570"/>
      <c r="BG5" s="570"/>
      <c r="BH5" s="570"/>
      <c r="BI5" s="570"/>
      <c r="BJ5" s="570"/>
      <c r="BK5" s="570"/>
      <c r="BL5" s="570"/>
    </row>
    <row r="6" spans="1:64">
      <c r="A6" s="313"/>
      <c r="B6" s="569"/>
      <c r="C6" s="173"/>
      <c r="D6" s="174"/>
      <c r="E6" s="174"/>
      <c r="F6" s="174"/>
      <c r="G6" s="174"/>
      <c r="H6" s="174"/>
      <c r="I6" s="174"/>
      <c r="J6" s="174"/>
      <c r="K6" s="174"/>
      <c r="L6" s="174"/>
      <c r="M6" s="175"/>
      <c r="N6" s="566"/>
      <c r="O6" s="566"/>
      <c r="P6" s="566"/>
      <c r="Q6" s="556" t="s">
        <v>16384</v>
      </c>
      <c r="R6" s="557"/>
      <c r="S6" s="315"/>
      <c r="T6" s="215"/>
      <c r="U6" s="215"/>
      <c r="V6" s="742" t="s">
        <v>16408</v>
      </c>
      <c r="W6" s="569"/>
      <c r="X6" s="569"/>
      <c r="Y6" s="569"/>
      <c r="Z6" s="48" t="s">
        <v>15958</v>
      </c>
      <c r="AA6" s="71" t="s">
        <v>15960</v>
      </c>
      <c r="AB6" s="104"/>
      <c r="AC6" s="39"/>
      <c r="AD6" s="39"/>
      <c r="AE6" s="39"/>
      <c r="AF6" s="39"/>
      <c r="AG6" s="39"/>
      <c r="AH6">
        <v>1</v>
      </c>
      <c r="AI6" s="609"/>
      <c r="AJ6" s="609"/>
      <c r="AK6" s="609"/>
      <c r="AL6" s="609"/>
      <c r="AM6" s="609"/>
      <c r="AN6" s="609"/>
      <c r="AO6" s="609"/>
      <c r="AP6" s="609"/>
      <c r="AQ6" s="609"/>
      <c r="AR6" s="570"/>
      <c r="AS6" s="570"/>
      <c r="AT6" s="570"/>
      <c r="AU6" s="570"/>
      <c r="AV6" s="570"/>
      <c r="AW6" s="570"/>
      <c r="AX6" s="570"/>
      <c r="AY6" s="570"/>
      <c r="AZ6" s="570"/>
      <c r="BA6" s="570"/>
      <c r="BB6" s="570"/>
      <c r="BC6" s="570"/>
      <c r="BD6" s="570"/>
      <c r="BE6" s="570"/>
      <c r="BF6" s="570"/>
      <c r="BG6" s="570"/>
      <c r="BH6" s="570"/>
      <c r="BI6" s="570"/>
      <c r="BJ6" s="570"/>
      <c r="BK6" s="570"/>
      <c r="BL6" s="570"/>
    </row>
    <row r="7" spans="1:64">
      <c r="A7" s="313"/>
      <c r="B7" s="569"/>
      <c r="C7" s="186" t="s">
        <v>428</v>
      </c>
      <c r="D7" s="317"/>
      <c r="E7" s="318" t="str">
        <f>AC44</f>
        <v/>
      </c>
      <c r="F7" s="317"/>
      <c r="G7" s="464">
        <f t="array" aca="1" ref="G7" ca="1">COUNT(IF(ISERROR('USER FORM1'!$A$1:$AK$67),1,""))</f>
        <v>0</v>
      </c>
      <c r="H7" s="174"/>
      <c r="I7" s="174"/>
      <c r="J7" s="930" t="str">
        <f ca="1">HYPERLINK($AA$10,"&lt;- GO BACK")</f>
        <v>&lt;- GO BACK</v>
      </c>
      <c r="K7" s="931"/>
      <c r="L7" s="174"/>
      <c r="M7" s="175"/>
      <c r="N7" s="566"/>
      <c r="O7" s="566"/>
      <c r="P7" s="566"/>
      <c r="Q7" s="558" t="s">
        <v>16380</v>
      </c>
      <c r="R7" s="559"/>
      <c r="S7" s="316"/>
      <c r="T7" s="214"/>
      <c r="U7" s="214"/>
      <c r="V7" s="927"/>
      <c r="W7" s="569"/>
      <c r="X7" s="569"/>
      <c r="Y7" s="569"/>
      <c r="Z7" s="48" t="s">
        <v>16329</v>
      </c>
      <c r="AA7" s="71" t="s">
        <v>16330</v>
      </c>
      <c r="AB7" s="104"/>
      <c r="AC7" s="39"/>
      <c r="AD7" s="39"/>
      <c r="AE7" s="39"/>
      <c r="AF7" s="39"/>
      <c r="AG7" s="39"/>
      <c r="AH7">
        <v>1</v>
      </c>
      <c r="AI7" s="609"/>
      <c r="AJ7" s="609"/>
      <c r="AK7" s="609"/>
      <c r="AL7" s="609"/>
      <c r="AM7" s="609"/>
      <c r="AN7" s="609"/>
      <c r="AO7" s="609"/>
      <c r="AP7" s="609"/>
      <c r="AQ7" s="609"/>
      <c r="AR7" s="570"/>
      <c r="AS7" s="570"/>
      <c r="AT7" s="570"/>
      <c r="AU7" s="570"/>
      <c r="AV7" s="570"/>
      <c r="AW7" s="570"/>
      <c r="AX7" s="570"/>
      <c r="AY7" s="570"/>
      <c r="AZ7" s="570"/>
      <c r="BA7" s="570"/>
      <c r="BB7" s="570"/>
      <c r="BC7" s="570"/>
      <c r="BD7" s="570"/>
      <c r="BE7" s="570"/>
      <c r="BF7" s="570"/>
      <c r="BG7" s="570"/>
      <c r="BH7" s="570"/>
      <c r="BI7" s="570"/>
      <c r="BJ7" s="570"/>
      <c r="BK7" s="570"/>
      <c r="BL7" s="570"/>
    </row>
    <row r="8" spans="1:64" ht="15" customHeight="1">
      <c r="A8" s="313"/>
      <c r="B8" s="569"/>
      <c r="C8" s="186"/>
      <c r="D8" s="317"/>
      <c r="E8" s="318"/>
      <c r="F8" s="317"/>
      <c r="G8" s="174"/>
      <c r="H8" s="174"/>
      <c r="I8" s="174"/>
      <c r="J8" s="174"/>
      <c r="K8" s="174"/>
      <c r="L8" s="174"/>
      <c r="M8" s="175"/>
      <c r="N8" s="566"/>
      <c r="O8" s="566"/>
      <c r="P8" s="566"/>
      <c r="Q8" s="233" t="str">
        <f>IFERROR(IF(OR('USER FORM2'!AT28&gt;0,'USER FORM3'!AY33="Y"), "Seems like part-time studies, please verify transcript", "NO"),"")</f>
        <v>NO</v>
      </c>
      <c r="R8" s="214"/>
      <c r="S8" s="214"/>
      <c r="T8" s="214"/>
      <c r="U8" s="214"/>
      <c r="V8" s="927"/>
      <c r="W8" s="569"/>
      <c r="X8" s="569"/>
      <c r="Y8" s="569"/>
      <c r="Z8" s="18"/>
      <c r="AA8" s="66" t="str">
        <f ca="1">RIGHT(CELL("filename"),LEN(CELL("filename"))- MAX(IF(NOT(ISERR(SEARCH("\",CELL("filename"), ROW(28:284)))),SEARCH("\",CELL("filename"),ROW(28:284)))))</f>
        <v>MedShare2\Admissions\WORKGROUP\ADMISSIONS CYCLE\202309\PRESCREEN\WORKBOOKS\GUIDE AND REFERENCE DOCS\WORKBOOK &amp; GUIDE\WORKBOOK DESIGN\[ACADEMIC_WORKBOOK_MEDDENT_V2.xlsx]USER FEEDBACK</v>
      </c>
      <c r="AB8" s="104"/>
      <c r="AC8" s="39"/>
      <c r="AD8" s="39"/>
      <c r="AE8" s="39"/>
      <c r="AF8" s="39"/>
      <c r="AG8" s="39"/>
      <c r="AH8">
        <v>1</v>
      </c>
      <c r="AI8" s="609"/>
      <c r="AJ8" s="609"/>
      <c r="AK8" s="609"/>
      <c r="AL8" s="609"/>
      <c r="AM8" s="609"/>
      <c r="AN8" s="609"/>
      <c r="AO8" s="609"/>
      <c r="AP8" s="609"/>
      <c r="AQ8" s="609"/>
      <c r="AR8" s="570"/>
      <c r="AS8" s="570"/>
      <c r="AT8" s="570"/>
      <c r="AU8" s="570"/>
      <c r="AV8" s="570"/>
      <c r="AW8" s="570"/>
      <c r="AX8" s="570"/>
      <c r="AY8" s="570"/>
      <c r="AZ8" s="570"/>
      <c r="BA8" s="570"/>
      <c r="BB8" s="570"/>
      <c r="BC8" s="570"/>
      <c r="BD8" s="570"/>
      <c r="BE8" s="570"/>
      <c r="BF8" s="570"/>
      <c r="BG8" s="570"/>
      <c r="BH8" s="570"/>
      <c r="BI8" s="570"/>
      <c r="BJ8" s="570"/>
      <c r="BK8" s="570"/>
      <c r="BL8" s="570"/>
    </row>
    <row r="9" spans="1:64" ht="14.45" customHeight="1">
      <c r="A9" s="313"/>
      <c r="B9" s="569"/>
      <c r="C9" s="186" t="s">
        <v>429</v>
      </c>
      <c r="D9" s="317"/>
      <c r="E9" s="318" t="str">
        <f>AC45</f>
        <v/>
      </c>
      <c r="F9" s="317"/>
      <c r="G9" s="464">
        <f t="array" aca="1" ref="G9" ca="1">COUNT(IF(ISERROR('USER FORM2'!$A$1:$BC$80),1,""))</f>
        <v>0</v>
      </c>
      <c r="H9" s="174"/>
      <c r="I9" s="174"/>
      <c r="J9" s="930" t="str">
        <f ca="1">HYPERLINK($AA$11,"&lt;- GO BACK")</f>
        <v>&lt;- GO BACK</v>
      </c>
      <c r="K9" s="931"/>
      <c r="L9" s="174"/>
      <c r="M9" s="175"/>
      <c r="N9" s="566"/>
      <c r="O9" s="566"/>
      <c r="P9" s="566"/>
      <c r="Q9" s="216"/>
      <c r="R9" s="214"/>
      <c r="S9" s="214"/>
      <c r="T9" s="214"/>
      <c r="U9" s="214"/>
      <c r="V9" s="927"/>
      <c r="W9" s="569"/>
      <c r="X9" s="569"/>
      <c r="Y9" s="569"/>
      <c r="Z9" s="18"/>
      <c r="AA9" s="66" t="str">
        <f ca="1">MID(CELL("filename"),SEARCH("[",CELL("filename"))+1, SEARCH("]",CELL("filename"))-SEARCH("[",CELL("filename"))-1)</f>
        <v>ACADEMIC_WORKBOOK_MEDDENT_V2.xlsx</v>
      </c>
      <c r="AB9" s="104"/>
      <c r="AC9" s="39"/>
      <c r="AD9" s="39"/>
      <c r="AE9" s="39"/>
      <c r="AF9" s="39"/>
      <c r="AG9" s="39"/>
      <c r="AH9">
        <v>1</v>
      </c>
      <c r="AI9" s="609"/>
      <c r="AJ9" s="609"/>
      <c r="AK9" s="609"/>
      <c r="AL9" s="609"/>
      <c r="AM9" s="609"/>
      <c r="AN9" s="609"/>
      <c r="AO9" s="609"/>
      <c r="AP9" s="609"/>
      <c r="AQ9" s="609"/>
      <c r="AR9" s="570"/>
      <c r="AS9" s="570"/>
      <c r="AT9" s="570"/>
      <c r="AU9" s="570"/>
      <c r="AV9" s="570"/>
      <c r="AW9" s="570"/>
      <c r="AX9" s="570"/>
      <c r="AY9" s="570"/>
      <c r="AZ9" s="570"/>
      <c r="BA9" s="570"/>
      <c r="BB9" s="570"/>
      <c r="BC9" s="570"/>
      <c r="BD9" s="570"/>
      <c r="BE9" s="570"/>
      <c r="BF9" s="570"/>
      <c r="BG9" s="570"/>
      <c r="BH9" s="570"/>
      <c r="BI9" s="570"/>
      <c r="BJ9" s="570"/>
      <c r="BK9" s="570"/>
      <c r="BL9" s="570"/>
    </row>
    <row r="10" spans="1:64" ht="15" customHeight="1">
      <c r="A10" s="313"/>
      <c r="B10" s="569"/>
      <c r="C10" s="186"/>
      <c r="D10" s="317"/>
      <c r="E10" s="318"/>
      <c r="F10" s="317"/>
      <c r="G10" s="174"/>
      <c r="H10" s="174"/>
      <c r="I10" s="174"/>
      <c r="J10" s="174"/>
      <c r="K10" s="174"/>
      <c r="L10" s="174"/>
      <c r="M10" s="175"/>
      <c r="N10" s="566"/>
      <c r="O10" s="566"/>
      <c r="P10" s="566"/>
      <c r="Q10" s="558" t="s">
        <v>16381</v>
      </c>
      <c r="R10" s="214"/>
      <c r="S10" s="214"/>
      <c r="T10" s="214"/>
      <c r="U10" s="214"/>
      <c r="V10" s="927"/>
      <c r="W10" s="569"/>
      <c r="X10" s="569"/>
      <c r="Y10" s="569"/>
      <c r="Z10" s="48" t="s">
        <v>422</v>
      </c>
      <c r="AA10" s="66" t="str">
        <f ca="1">CONCATENATE("[",$AA$9,"]'",AA3)</f>
        <v>[ACADEMIC_WORKBOOK_MEDDENT_V2.xlsx]'USER FORM1'!B10</v>
      </c>
      <c r="AB10" s="104"/>
      <c r="AC10" s="39"/>
      <c r="AD10" s="39"/>
      <c r="AE10" s="39"/>
      <c r="AF10" s="39"/>
      <c r="AG10" s="39"/>
      <c r="AH10">
        <v>1</v>
      </c>
      <c r="AI10" s="609"/>
      <c r="AJ10" s="609"/>
      <c r="AK10" s="609"/>
      <c r="AL10" s="609"/>
      <c r="AM10" s="609"/>
      <c r="AN10" s="609"/>
      <c r="AO10" s="609"/>
      <c r="AP10" s="609"/>
      <c r="AQ10" s="609"/>
      <c r="AR10" s="570"/>
      <c r="AS10" s="570"/>
      <c r="AT10" s="570"/>
      <c r="AU10" s="570"/>
      <c r="AV10" s="570"/>
      <c r="AW10" s="570"/>
      <c r="AX10" s="570"/>
      <c r="AY10" s="570"/>
      <c r="AZ10" s="570"/>
      <c r="BA10" s="570"/>
      <c r="BB10" s="570"/>
      <c r="BC10" s="570"/>
      <c r="BD10" s="570"/>
      <c r="BE10" s="570"/>
      <c r="BF10" s="570"/>
      <c r="BG10" s="570"/>
      <c r="BH10" s="570"/>
      <c r="BI10" s="570"/>
      <c r="BJ10" s="570"/>
      <c r="BK10" s="570"/>
      <c r="BL10" s="570"/>
    </row>
    <row r="11" spans="1:64" ht="15.6" customHeight="1">
      <c r="A11" s="313"/>
      <c r="B11" s="569"/>
      <c r="C11" s="186" t="s">
        <v>430</v>
      </c>
      <c r="D11" s="317"/>
      <c r="E11" s="318" t="str">
        <f>AC46</f>
        <v>INCOMPLETE</v>
      </c>
      <c r="F11" s="317"/>
      <c r="G11" s="464">
        <f t="array" aca="1" ref="G11" ca="1">COUNT(IF(ISERROR('USER FORM3'!$A$5:$BA$233),1,""))</f>
        <v>0</v>
      </c>
      <c r="H11" s="174"/>
      <c r="I11" s="174"/>
      <c r="J11" s="930" t="str">
        <f ca="1">HYPERLINK($AA$12,"&lt;- GO BACK")</f>
        <v>&lt;- GO BACK</v>
      </c>
      <c r="K11" s="931"/>
      <c r="L11" s="174"/>
      <c r="M11" s="175"/>
      <c r="N11" s="566"/>
      <c r="O11" s="566"/>
      <c r="P11" s="566"/>
      <c r="Q11" s="233" t="str">
        <f>'USER FORM2'!AR3</f>
        <v>Missing Information</v>
      </c>
      <c r="R11" s="214"/>
      <c r="S11" s="214"/>
      <c r="T11" s="214"/>
      <c r="U11" s="214"/>
      <c r="V11" s="927"/>
      <c r="W11" s="569"/>
      <c r="X11" s="569"/>
      <c r="Y11" s="569"/>
      <c r="Z11" s="48" t="s">
        <v>423</v>
      </c>
      <c r="AA11" s="66" t="str">
        <f ca="1">CONCATENATE("[",$AA$9,"]'",AA4)</f>
        <v>[ACADEMIC_WORKBOOK_MEDDENT_V2.xlsx]'USER FORM2'!C9</v>
      </c>
      <c r="AB11" s="104"/>
      <c r="AC11" s="39"/>
      <c r="AD11" s="39"/>
      <c r="AE11" s="39"/>
      <c r="AF11" s="39"/>
      <c r="AG11" s="39"/>
      <c r="AH11">
        <v>1</v>
      </c>
      <c r="AI11" s="609"/>
      <c r="AJ11" s="609"/>
      <c r="AK11" s="609"/>
      <c r="AL11" s="609"/>
      <c r="AM11" s="609"/>
      <c r="AN11" s="609"/>
      <c r="AO11" s="609"/>
      <c r="AP11" s="609"/>
      <c r="AQ11" s="609"/>
      <c r="AR11" s="570"/>
      <c r="AS11" s="570"/>
      <c r="AT11" s="570"/>
      <c r="AU11" s="570"/>
      <c r="AV11" s="570"/>
      <c r="AW11" s="570"/>
      <c r="AX11" s="570"/>
      <c r="AY11" s="570"/>
      <c r="AZ11" s="570"/>
      <c r="BA11" s="570"/>
      <c r="BB11" s="570"/>
      <c r="BC11" s="570"/>
      <c r="BD11" s="570"/>
      <c r="BE11" s="570"/>
      <c r="BF11" s="570"/>
      <c r="BG11" s="570"/>
      <c r="BH11" s="570"/>
      <c r="BI11" s="570"/>
      <c r="BJ11" s="570"/>
      <c r="BK11" s="570"/>
      <c r="BL11" s="570"/>
    </row>
    <row r="12" spans="1:64" ht="15" customHeight="1">
      <c r="A12" s="313"/>
      <c r="B12" s="569"/>
      <c r="C12" s="186"/>
      <c r="D12" s="317"/>
      <c r="E12" s="318"/>
      <c r="F12" s="317"/>
      <c r="G12" s="174"/>
      <c r="H12" s="174"/>
      <c r="I12" s="174"/>
      <c r="J12" s="174"/>
      <c r="K12" s="174"/>
      <c r="L12" s="174"/>
      <c r="M12" s="175"/>
      <c r="N12" s="566"/>
      <c r="O12" s="566"/>
      <c r="P12" s="566"/>
      <c r="Q12" s="216"/>
      <c r="R12" s="214"/>
      <c r="S12" s="214"/>
      <c r="T12" s="214"/>
      <c r="U12" s="214"/>
      <c r="V12" s="927"/>
      <c r="W12" s="569"/>
      <c r="X12" s="569"/>
      <c r="Y12" s="569"/>
      <c r="Z12" s="48" t="s">
        <v>423</v>
      </c>
      <c r="AA12" s="66" t="str">
        <f ca="1">CONCATENATE("[",$AA$9,"]'",AA5)</f>
        <v>[ACADEMIC_WORKBOOK_MEDDENT_V2.xlsx]'USER FORM3'!C9</v>
      </c>
      <c r="AB12" s="104"/>
      <c r="AC12" s="39"/>
      <c r="AD12" s="39"/>
      <c r="AE12" s="39"/>
      <c r="AF12" s="39"/>
      <c r="AG12" s="39"/>
      <c r="AH12">
        <v>1</v>
      </c>
      <c r="AI12" s="609"/>
      <c r="AJ12" s="609"/>
      <c r="AK12" s="609"/>
      <c r="AL12" s="609"/>
      <c r="AM12" s="609"/>
      <c r="AN12" s="609"/>
      <c r="AO12" s="609"/>
      <c r="AP12" s="609"/>
      <c r="AQ12" s="609"/>
      <c r="AR12" s="570"/>
      <c r="AS12" s="570"/>
      <c r="AT12" s="570"/>
      <c r="AU12" s="570"/>
      <c r="AV12" s="570"/>
      <c r="AW12" s="570"/>
      <c r="AX12" s="570"/>
      <c r="AY12" s="570"/>
      <c r="AZ12" s="570"/>
      <c r="BA12" s="570"/>
      <c r="BB12" s="570"/>
      <c r="BC12" s="570"/>
      <c r="BD12" s="570"/>
      <c r="BE12" s="570"/>
      <c r="BF12" s="570"/>
      <c r="BG12" s="570"/>
      <c r="BH12" s="570"/>
      <c r="BI12" s="570"/>
      <c r="BJ12" s="570"/>
      <c r="BK12" s="570"/>
      <c r="BL12" s="570"/>
    </row>
    <row r="13" spans="1:64" ht="14.45" customHeight="1">
      <c r="A13" s="313"/>
      <c r="B13" s="569"/>
      <c r="C13" s="186" t="s">
        <v>16338</v>
      </c>
      <c r="D13" s="317"/>
      <c r="E13" s="318" t="str">
        <f>AC47</f>
        <v/>
      </c>
      <c r="F13" s="317"/>
      <c r="G13" s="464">
        <f t="array" aca="1" ref="G13" ca="1">COUNT(IF(ISERROR('USER FORM4'!$A$1:$AX$95),1,""))</f>
        <v>0</v>
      </c>
      <c r="H13" s="174"/>
      <c r="I13" s="174"/>
      <c r="J13" s="930" t="str">
        <f ca="1">HYPERLINK($AA$13,"&lt;- GO BACK")</f>
        <v>&lt;- GO BACK</v>
      </c>
      <c r="K13" s="931"/>
      <c r="L13" s="174"/>
      <c r="M13" s="175"/>
      <c r="N13" s="566"/>
      <c r="O13" s="566"/>
      <c r="P13" s="566"/>
      <c r="Q13" s="558" t="s">
        <v>16382</v>
      </c>
      <c r="R13" s="214"/>
      <c r="S13" s="214"/>
      <c r="T13" s="214"/>
      <c r="U13" s="214"/>
      <c r="V13" s="927"/>
      <c r="W13" s="569"/>
      <c r="X13" s="569"/>
      <c r="Y13" s="569"/>
      <c r="Z13" s="48" t="s">
        <v>423</v>
      </c>
      <c r="AA13" s="66" t="str">
        <f ca="1">CONCATENATE("[",$AA$9,"]'",AA6)</f>
        <v>[ACADEMIC_WORKBOOK_MEDDENT_V2.xlsx]'USER FORM4'!C9</v>
      </c>
      <c r="AB13" s="104"/>
      <c r="AC13" s="39"/>
      <c r="AD13" s="39"/>
      <c r="AE13" s="39"/>
      <c r="AF13" s="39"/>
      <c r="AG13" s="39"/>
      <c r="AH13">
        <v>1</v>
      </c>
      <c r="AI13" s="609"/>
      <c r="AJ13" s="609"/>
      <c r="AK13" s="609"/>
      <c r="AL13" s="609"/>
      <c r="AM13" s="609"/>
      <c r="AN13" s="609"/>
      <c r="AO13" s="609"/>
      <c r="AP13" s="609"/>
      <c r="AQ13" s="609"/>
      <c r="AR13" s="570"/>
      <c r="AS13" s="570"/>
      <c r="AT13" s="570"/>
      <c r="AU13" s="570"/>
      <c r="AV13" s="570"/>
      <c r="AW13" s="570"/>
      <c r="AX13" s="570"/>
      <c r="AY13" s="570"/>
      <c r="AZ13" s="570"/>
      <c r="BA13" s="570"/>
      <c r="BB13" s="570"/>
      <c r="BC13" s="570"/>
      <c r="BD13" s="570"/>
      <c r="BE13" s="570"/>
      <c r="BF13" s="570"/>
      <c r="BG13" s="570"/>
      <c r="BH13" s="570"/>
      <c r="BI13" s="570"/>
      <c r="BJ13" s="570"/>
      <c r="BK13" s="570"/>
      <c r="BL13" s="570"/>
    </row>
    <row r="14" spans="1:64" ht="15" customHeight="1">
      <c r="A14" s="313"/>
      <c r="B14" s="569"/>
      <c r="C14" s="186"/>
      <c r="D14" s="317"/>
      <c r="E14" s="318"/>
      <c r="F14" s="317"/>
      <c r="G14" s="174"/>
      <c r="H14" s="174"/>
      <c r="I14" s="174"/>
      <c r="J14" s="174"/>
      <c r="K14" s="174"/>
      <c r="L14" s="174"/>
      <c r="M14" s="175"/>
      <c r="N14" s="566"/>
      <c r="O14" s="566"/>
      <c r="P14" s="566"/>
      <c r="Q14" s="233" t="str">
        <f>IF('USER FORM3'!AY15&gt;1, "Yes", "No")</f>
        <v>No</v>
      </c>
      <c r="R14" s="214"/>
      <c r="S14" s="214"/>
      <c r="T14" s="214"/>
      <c r="U14" s="214"/>
      <c r="V14" s="927"/>
      <c r="W14" s="569"/>
      <c r="X14" s="569"/>
      <c r="Y14" s="569"/>
      <c r="Z14" s="48" t="s">
        <v>423</v>
      </c>
      <c r="AA14" s="66" t="str">
        <f ca="1">CONCATENATE("[",$AA$9,"]'",AA7)</f>
        <v>[ACADEMIC_WORKBOOK_MEDDENT_V2.xlsx]'USER FORM5'!C10</v>
      </c>
      <c r="AB14" s="104"/>
      <c r="AC14" s="39"/>
      <c r="AD14" s="39"/>
      <c r="AE14" s="39"/>
      <c r="AF14" s="39"/>
      <c r="AG14" s="39"/>
      <c r="AH14">
        <v>1</v>
      </c>
      <c r="AI14" s="609"/>
      <c r="AJ14" s="609"/>
      <c r="AK14" s="609"/>
      <c r="AL14" s="609"/>
      <c r="AM14" s="609"/>
      <c r="AN14" s="609"/>
      <c r="AO14" s="609"/>
      <c r="AP14" s="609"/>
      <c r="AQ14" s="609"/>
      <c r="AR14" s="570"/>
      <c r="AS14" s="570"/>
      <c r="AT14" s="570"/>
      <c r="AU14" s="570"/>
      <c r="AV14" s="570"/>
      <c r="AW14" s="570"/>
      <c r="AX14" s="570"/>
      <c r="AY14" s="570"/>
      <c r="AZ14" s="570"/>
      <c r="BA14" s="570"/>
      <c r="BB14" s="570"/>
      <c r="BC14" s="570"/>
      <c r="BD14" s="570"/>
      <c r="BE14" s="570"/>
      <c r="BF14" s="570"/>
      <c r="BG14" s="570"/>
      <c r="BH14" s="570"/>
      <c r="BI14" s="570"/>
      <c r="BJ14" s="570"/>
      <c r="BK14" s="570"/>
      <c r="BL14" s="570"/>
    </row>
    <row r="15" spans="1:64" ht="14.45" customHeight="1">
      <c r="A15" s="313"/>
      <c r="B15" s="569"/>
      <c r="C15" s="186" t="s">
        <v>16339</v>
      </c>
      <c r="D15" s="317"/>
      <c r="E15" s="318" t="str">
        <f>AC48</f>
        <v/>
      </c>
      <c r="F15" s="317"/>
      <c r="G15" s="464">
        <f t="array" aca="1" ref="G15" ca="1">COUNT(IF(ISERROR('USER FORM5'!$A$1:$BD$250),1,""))</f>
        <v>0</v>
      </c>
      <c r="H15" s="174"/>
      <c r="I15" s="174"/>
      <c r="J15" s="930" t="str">
        <f ca="1">HYPERLINK($AA$14,"&lt;- GO BACK")</f>
        <v>&lt;- GO BACK</v>
      </c>
      <c r="K15" s="931"/>
      <c r="L15" s="174"/>
      <c r="M15" s="175"/>
      <c r="N15" s="566"/>
      <c r="O15" s="566"/>
      <c r="P15" s="566"/>
      <c r="Q15" s="216"/>
      <c r="R15" s="214"/>
      <c r="S15" s="214"/>
      <c r="T15" s="214"/>
      <c r="U15" s="214"/>
      <c r="V15" s="927"/>
      <c r="W15" s="569"/>
      <c r="X15" s="569"/>
      <c r="Y15" s="569"/>
      <c r="Z15" s="167"/>
      <c r="AA15" s="167"/>
      <c r="AB15" s="104"/>
      <c r="AC15" s="39"/>
      <c r="AD15" s="39"/>
      <c r="AE15" s="39"/>
      <c r="AF15" s="39"/>
      <c r="AG15" s="39"/>
      <c r="AH15">
        <v>1</v>
      </c>
      <c r="AI15" s="609"/>
      <c r="AJ15" s="609"/>
      <c r="AK15" s="609"/>
      <c r="AL15" s="609"/>
      <c r="AM15" s="609"/>
      <c r="AN15" s="609"/>
      <c r="AO15" s="609"/>
      <c r="AP15" s="609"/>
      <c r="AQ15" s="609"/>
      <c r="AR15" s="570"/>
      <c r="AS15" s="570"/>
      <c r="AT15" s="570"/>
      <c r="AU15" s="570"/>
      <c r="AV15" s="570"/>
      <c r="AW15" s="570"/>
      <c r="AX15" s="570"/>
      <c r="AY15" s="570"/>
      <c r="AZ15" s="570"/>
      <c r="BA15" s="570"/>
      <c r="BB15" s="570"/>
      <c r="BC15" s="570"/>
      <c r="BD15" s="570"/>
      <c r="BE15" s="570"/>
      <c r="BF15" s="570"/>
      <c r="BG15" s="570"/>
      <c r="BH15" s="570"/>
      <c r="BI15" s="570"/>
      <c r="BJ15" s="570"/>
      <c r="BK15" s="570"/>
      <c r="BL15" s="570"/>
    </row>
    <row r="16" spans="1:64" ht="15" customHeight="1">
      <c r="A16" s="313"/>
      <c r="B16" s="569"/>
      <c r="C16" s="562" t="s">
        <v>16304</v>
      </c>
      <c r="D16" s="317"/>
      <c r="E16" s="317"/>
      <c r="F16" s="317"/>
      <c r="G16" s="174"/>
      <c r="H16" s="174"/>
      <c r="I16" s="174"/>
      <c r="J16" s="174"/>
      <c r="K16" s="174"/>
      <c r="L16" s="174"/>
      <c r="M16" s="175"/>
      <c r="N16" s="566"/>
      <c r="O16" s="566"/>
      <c r="P16" s="566"/>
      <c r="Q16" s="558" t="s">
        <v>16647</v>
      </c>
      <c r="R16" s="288"/>
      <c r="S16" s="214"/>
      <c r="T16" s="214"/>
      <c r="U16" s="214"/>
      <c r="V16" s="927"/>
      <c r="W16" s="569"/>
      <c r="X16" s="569"/>
      <c r="Y16" s="569"/>
      <c r="Z16" s="82" t="s">
        <v>23</v>
      </c>
      <c r="AA16" s="104" t="s">
        <v>16111</v>
      </c>
      <c r="AB16" s="104"/>
      <c r="AC16" s="39"/>
      <c r="AD16" s="39"/>
      <c r="AE16" s="39"/>
      <c r="AF16" s="39"/>
      <c r="AG16" s="39"/>
      <c r="AH16">
        <v>1</v>
      </c>
      <c r="AI16" s="565"/>
      <c r="AJ16" s="609"/>
      <c r="AK16" s="609"/>
      <c r="AL16" s="609"/>
      <c r="AM16" s="609"/>
      <c r="AN16" s="609"/>
      <c r="AO16" s="609"/>
      <c r="AP16" s="609"/>
      <c r="AQ16" s="609"/>
      <c r="AR16" s="570"/>
      <c r="AS16" s="570"/>
      <c r="AT16" s="570"/>
      <c r="AU16" s="570"/>
      <c r="AV16" s="570"/>
      <c r="AW16" s="570"/>
      <c r="AX16" s="570"/>
      <c r="AY16" s="570"/>
      <c r="AZ16" s="570"/>
      <c r="BA16" s="570"/>
      <c r="BB16" s="570"/>
      <c r="BC16" s="570"/>
      <c r="BD16" s="570"/>
      <c r="BE16" s="570"/>
      <c r="BF16" s="570"/>
      <c r="BG16" s="570"/>
      <c r="BH16" s="570"/>
      <c r="BI16" s="570"/>
      <c r="BJ16" s="570"/>
      <c r="BK16" s="570"/>
      <c r="BL16" s="570"/>
    </row>
    <row r="17" spans="1:64" ht="15.75">
      <c r="A17" s="313"/>
      <c r="B17" s="569"/>
      <c r="C17" s="173"/>
      <c r="D17" s="317"/>
      <c r="E17" s="317"/>
      <c r="F17" s="317"/>
      <c r="G17" s="174">
        <f t="array" ref="G17">COUNT(IF(ISERROR(DATA!$A$1:$BX$252),1,"") )</f>
        <v>0</v>
      </c>
      <c r="H17" s="174"/>
      <c r="I17" s="174"/>
      <c r="J17" s="174"/>
      <c r="K17" s="174"/>
      <c r="L17" s="174"/>
      <c r="M17" s="175"/>
      <c r="N17" s="566"/>
      <c r="O17" s="566"/>
      <c r="P17" s="566"/>
      <c r="Q17" s="233">
        <f>'CHECK CONTEXT'!B8</f>
        <v>0</v>
      </c>
      <c r="R17" s="214"/>
      <c r="S17" s="214"/>
      <c r="T17" s="214"/>
      <c r="U17" s="214"/>
      <c r="V17" s="927"/>
      <c r="W17" s="569"/>
      <c r="X17" s="569"/>
      <c r="Y17" s="569"/>
      <c r="Z17" s="82"/>
      <c r="AA17" s="104"/>
      <c r="AB17" s="104"/>
      <c r="AC17" s="39"/>
      <c r="AD17" s="39"/>
      <c r="AE17" s="39"/>
      <c r="AF17" s="39"/>
      <c r="AG17" s="39"/>
      <c r="AH17">
        <v>1</v>
      </c>
      <c r="AI17" s="565"/>
      <c r="AJ17" s="609"/>
      <c r="AK17" s="609"/>
      <c r="AL17" s="609"/>
      <c r="AM17" s="609"/>
      <c r="AN17" s="609"/>
      <c r="AO17" s="609"/>
      <c r="AP17" s="609"/>
      <c r="AQ17" s="609"/>
      <c r="AR17" s="570"/>
      <c r="AS17" s="570"/>
      <c r="AT17" s="570"/>
      <c r="AU17" s="570"/>
      <c r="AV17" s="570"/>
      <c r="AW17" s="570"/>
      <c r="AX17" s="570"/>
      <c r="AY17" s="570"/>
      <c r="AZ17" s="570"/>
      <c r="BA17" s="570"/>
      <c r="BB17" s="570"/>
      <c r="BC17" s="570"/>
      <c r="BD17" s="570"/>
      <c r="BE17" s="570"/>
      <c r="BF17" s="570"/>
      <c r="BG17" s="570"/>
      <c r="BH17" s="570"/>
      <c r="BI17" s="570"/>
      <c r="BJ17" s="570"/>
      <c r="BK17" s="570"/>
      <c r="BL17" s="570"/>
    </row>
    <row r="18" spans="1:64" ht="18">
      <c r="A18" s="313"/>
      <c r="B18" s="569"/>
      <c r="C18" s="176" t="s">
        <v>15968</v>
      </c>
      <c r="D18" s="174"/>
      <c r="E18" s="174"/>
      <c r="F18" s="221"/>
      <c r="G18" s="205"/>
      <c r="H18" s="205"/>
      <c r="I18" s="177"/>
      <c r="J18" s="177"/>
      <c r="K18" s="174"/>
      <c r="L18" s="174"/>
      <c r="M18" s="175"/>
      <c r="N18" s="566"/>
      <c r="O18" s="566"/>
      <c r="P18" s="566"/>
      <c r="Q18" s="216"/>
      <c r="R18" s="214"/>
      <c r="S18" s="214"/>
      <c r="T18" s="214"/>
      <c r="U18" s="214"/>
      <c r="V18" s="927"/>
      <c r="W18" s="569"/>
      <c r="X18" s="569"/>
      <c r="Y18" s="569"/>
      <c r="Z18" s="82" t="s">
        <v>51</v>
      </c>
      <c r="AA18" s="104" t="s">
        <v>16112</v>
      </c>
      <c r="AB18" s="104"/>
      <c r="AC18" s="39"/>
      <c r="AD18" s="39"/>
      <c r="AE18" s="39"/>
      <c r="AF18" s="39"/>
      <c r="AG18" s="39"/>
      <c r="AH18">
        <v>1</v>
      </c>
      <c r="AI18" s="609"/>
      <c r="AJ18" s="609"/>
      <c r="AK18" s="609"/>
      <c r="AL18" s="609"/>
      <c r="AM18" s="609"/>
      <c r="AN18" s="609"/>
      <c r="AO18" s="609"/>
      <c r="AP18" s="609"/>
      <c r="AQ18" s="609"/>
      <c r="AR18" s="570"/>
      <c r="AS18" s="570"/>
      <c r="AT18" s="570"/>
      <c r="AU18" s="570"/>
      <c r="AV18" s="570"/>
      <c r="AW18" s="570"/>
      <c r="AX18" s="570"/>
      <c r="AY18" s="570"/>
      <c r="AZ18" s="570"/>
      <c r="BA18" s="570"/>
      <c r="BB18" s="570"/>
      <c r="BC18" s="570"/>
      <c r="BD18" s="570"/>
      <c r="BE18" s="570"/>
      <c r="BF18" s="570"/>
      <c r="BG18" s="570"/>
      <c r="BH18" s="570"/>
      <c r="BI18" s="570"/>
      <c r="BJ18" s="570"/>
      <c r="BK18" s="570"/>
      <c r="BL18" s="570"/>
    </row>
    <row r="19" spans="1:64">
      <c r="A19" s="313"/>
      <c r="B19" s="569"/>
      <c r="C19" s="178" t="s">
        <v>15969</v>
      </c>
      <c r="D19" s="174"/>
      <c r="E19" s="174"/>
      <c r="F19" s="221" t="str">
        <f>IF(ISERROR('USER FORM3'!AY17), "---", 'USER FORM3'!AY17)</f>
        <v/>
      </c>
      <c r="G19" s="205"/>
      <c r="H19" s="205"/>
      <c r="I19" s="177"/>
      <c r="J19" s="177"/>
      <c r="K19" s="456"/>
      <c r="L19" s="456"/>
      <c r="M19" s="457"/>
      <c r="N19" s="566"/>
      <c r="O19" s="566"/>
      <c r="P19" s="566"/>
      <c r="Q19" s="558" t="s">
        <v>16401</v>
      </c>
      <c r="R19" s="214"/>
      <c r="S19" s="214"/>
      <c r="T19" s="214"/>
      <c r="U19" s="214"/>
      <c r="V19" s="927"/>
      <c r="W19" s="569"/>
      <c r="X19" s="569"/>
      <c r="Y19" s="569"/>
      <c r="Z19" s="82" t="s">
        <v>53</v>
      </c>
      <c r="AA19" s="104" t="s">
        <v>16027</v>
      </c>
      <c r="AB19" s="104"/>
      <c r="AC19" s="39"/>
      <c r="AD19" s="39"/>
      <c r="AE19" s="39"/>
      <c r="AF19" s="39"/>
      <c r="AG19" s="39"/>
      <c r="AH19">
        <v>1</v>
      </c>
      <c r="AI19" s="609"/>
      <c r="AJ19" s="609"/>
      <c r="AK19" s="609"/>
      <c r="AL19" s="609"/>
      <c r="AM19" s="609"/>
      <c r="AN19" s="609"/>
      <c r="AO19" s="609"/>
      <c r="AP19" s="609"/>
      <c r="AQ19" s="609"/>
      <c r="AR19" s="570"/>
      <c r="AS19" s="570"/>
      <c r="AT19" s="570"/>
      <c r="AU19" s="570"/>
      <c r="AV19" s="570"/>
      <c r="AW19" s="570"/>
      <c r="AX19" s="570"/>
      <c r="AY19" s="570"/>
      <c r="AZ19" s="570"/>
      <c r="BA19" s="570"/>
      <c r="BB19" s="570"/>
      <c r="BC19" s="570"/>
      <c r="BD19" s="570"/>
      <c r="BE19" s="570"/>
      <c r="BF19" s="570"/>
      <c r="BG19" s="570"/>
      <c r="BH19" s="570"/>
      <c r="BI19" s="570"/>
      <c r="BJ19" s="570"/>
      <c r="BK19" s="570"/>
      <c r="BL19" s="570"/>
    </row>
    <row r="20" spans="1:64" ht="15.75">
      <c r="A20" s="313"/>
      <c r="B20" s="569"/>
      <c r="C20" s="178"/>
      <c r="D20" s="174"/>
      <c r="E20" s="174"/>
      <c r="F20" s="221"/>
      <c r="G20" s="205"/>
      <c r="H20" s="205"/>
      <c r="I20" s="177"/>
      <c r="J20" s="177"/>
      <c r="K20" s="456"/>
      <c r="L20" s="456"/>
      <c r="M20" s="457"/>
      <c r="N20" s="566"/>
      <c r="O20" s="566"/>
      <c r="P20" s="566"/>
      <c r="Q20" s="233" t="str">
        <f>'USER FORM4'!AE39</f>
        <v/>
      </c>
      <c r="R20" s="214"/>
      <c r="S20" s="214"/>
      <c r="T20" s="214"/>
      <c r="U20" s="214"/>
      <c r="V20" s="927"/>
      <c r="W20" s="569"/>
      <c r="X20" s="569"/>
      <c r="Y20" s="569"/>
      <c r="Z20" s="82" t="s">
        <v>16775</v>
      </c>
      <c r="AA20" s="104" t="s">
        <v>16113</v>
      </c>
      <c r="AB20" s="104"/>
      <c r="AC20" s="39"/>
      <c r="AD20" s="39"/>
      <c r="AE20" s="39"/>
      <c r="AF20" s="39"/>
      <c r="AG20" s="39"/>
      <c r="AH20">
        <v>1</v>
      </c>
      <c r="AI20" s="609"/>
      <c r="AJ20" s="609"/>
      <c r="AK20" s="609"/>
      <c r="AL20" s="609"/>
      <c r="AM20" s="609"/>
      <c r="AN20" s="609"/>
      <c r="AO20" s="609"/>
      <c r="AP20" s="609"/>
      <c r="AQ20" s="609"/>
      <c r="AR20" s="570"/>
      <c r="AS20" s="570"/>
      <c r="AT20" s="570"/>
      <c r="AU20" s="570"/>
      <c r="AV20" s="570"/>
      <c r="AW20" s="570"/>
      <c r="AX20" s="570"/>
      <c r="AY20" s="570"/>
      <c r="AZ20" s="570"/>
      <c r="BA20" s="570"/>
      <c r="BB20" s="570"/>
      <c r="BC20" s="570"/>
      <c r="BD20" s="570"/>
      <c r="BE20" s="570"/>
      <c r="BF20" s="570"/>
      <c r="BG20" s="570"/>
      <c r="BH20" s="570"/>
      <c r="BI20" s="570"/>
      <c r="BJ20" s="570"/>
      <c r="BK20" s="570"/>
      <c r="BL20" s="570"/>
    </row>
    <row r="21" spans="1:64">
      <c r="A21" s="313"/>
      <c r="B21" s="569"/>
      <c r="C21" s="178"/>
      <c r="D21" s="174"/>
      <c r="E21" s="174"/>
      <c r="F21" s="285"/>
      <c r="G21" s="394"/>
      <c r="H21" s="237"/>
      <c r="I21" s="237"/>
      <c r="J21" s="242"/>
      <c r="K21" s="458"/>
      <c r="L21" s="456" t="str">
        <f>IF('USER FORM5'!$AF$2="YES", "EXTC GPA (2020W removed)","")</f>
        <v/>
      </c>
      <c r="M21" s="457"/>
      <c r="N21" s="566"/>
      <c r="O21" s="566"/>
      <c r="P21" s="566"/>
      <c r="Q21" s="236" t="str">
        <f>C31 &amp;" - "&amp;F31&amp;"-"&amp;I31</f>
        <v xml:space="preserve"> - -</v>
      </c>
      <c r="R21" s="237"/>
      <c r="S21" s="237"/>
      <c r="T21" s="237"/>
      <c r="U21" s="237"/>
      <c r="V21" s="927"/>
      <c r="W21" s="569"/>
      <c r="X21" s="569"/>
      <c r="Y21" s="569"/>
      <c r="Z21" s="104"/>
      <c r="AA21" s="104"/>
      <c r="AB21" s="104"/>
      <c r="AC21" s="39"/>
      <c r="AD21" s="39"/>
      <c r="AE21" s="39"/>
      <c r="AF21" s="39"/>
      <c r="AG21" s="39"/>
      <c r="AH21">
        <v>1</v>
      </c>
      <c r="AI21" s="609"/>
      <c r="AJ21" s="609"/>
      <c r="AK21" s="609"/>
      <c r="AL21" s="609"/>
      <c r="AM21" s="609"/>
      <c r="AN21" s="609"/>
      <c r="AO21" s="609"/>
      <c r="AP21" s="609"/>
      <c r="AQ21" s="609"/>
      <c r="AR21" s="570"/>
      <c r="AS21" s="570"/>
      <c r="AT21" s="570"/>
      <c r="AU21" s="570"/>
      <c r="AV21" s="570"/>
      <c r="AW21" s="570"/>
      <c r="AX21" s="570"/>
      <c r="AY21" s="570"/>
      <c r="AZ21" s="570"/>
      <c r="BA21" s="570"/>
      <c r="BB21" s="570"/>
      <c r="BC21" s="570"/>
      <c r="BD21" s="570"/>
      <c r="BE21" s="570"/>
      <c r="BF21" s="570"/>
      <c r="BG21" s="570"/>
      <c r="BH21" s="570"/>
      <c r="BI21" s="570"/>
      <c r="BJ21" s="570"/>
      <c r="BK21" s="570"/>
      <c r="BL21" s="570"/>
    </row>
    <row r="22" spans="1:64">
      <c r="A22" s="313"/>
      <c r="B22" s="569"/>
      <c r="C22" s="561" t="str">
        <f>IF('USER FORM1'!AD59=2,"DENTISTRY GPA*:","MEDICINE GPA*:")</f>
        <v>MEDICINE GPA*:</v>
      </c>
      <c r="D22" s="174"/>
      <c r="E22" s="174"/>
      <c r="F22" s="527" t="str">
        <f>IF(ISERROR('USER FORM3'!AY36), "---", 'USER FORM3'!AY36)</f>
        <v/>
      </c>
      <c r="G22" s="560" t="s">
        <v>16640</v>
      </c>
      <c r="H22" s="237"/>
      <c r="J22" s="242"/>
      <c r="K22" s="458"/>
      <c r="L22" s="459" t="str">
        <f>IF('USER FORM5'!$AF$2="YES", 'USER FORM5'!I5,"")</f>
        <v/>
      </c>
      <c r="M22" s="460"/>
      <c r="N22" s="566"/>
      <c r="O22" s="566"/>
      <c r="P22" s="566"/>
      <c r="Q22" s="236" t="str">
        <f>C33 &amp;" - "&amp;F33&amp;"-"&amp;I33</f>
        <v xml:space="preserve"> - -</v>
      </c>
      <c r="R22" s="237"/>
      <c r="S22" s="237"/>
      <c r="T22" s="237"/>
      <c r="U22" s="237"/>
      <c r="V22" s="927"/>
      <c r="W22" s="569"/>
      <c r="X22" s="569"/>
      <c r="Y22" s="569"/>
      <c r="Z22" s="138" t="s">
        <v>16229</v>
      </c>
      <c r="AA22" s="104" t="s">
        <v>16230</v>
      </c>
      <c r="AB22" s="104"/>
      <c r="AC22" s="39"/>
      <c r="AD22" s="39"/>
      <c r="AE22" s="39"/>
      <c r="AF22" s="39"/>
      <c r="AG22" s="39"/>
      <c r="AH22">
        <v>1</v>
      </c>
      <c r="AI22" s="609"/>
      <c r="AJ22" s="609"/>
      <c r="AK22" s="609"/>
      <c r="AL22" s="609"/>
      <c r="AM22" s="609"/>
      <c r="AN22" s="609"/>
      <c r="AO22" s="609"/>
      <c r="AP22" s="609"/>
      <c r="AQ22" s="609"/>
      <c r="AR22" s="570"/>
      <c r="AS22" s="570"/>
      <c r="AT22" s="570"/>
      <c r="AU22" s="570"/>
      <c r="AV22" s="570"/>
      <c r="AW22" s="570"/>
      <c r="AX22" s="570"/>
      <c r="AY22" s="570"/>
      <c r="AZ22" s="570"/>
      <c r="BA22" s="570"/>
      <c r="BB22" s="570"/>
      <c r="BC22" s="570"/>
      <c r="BD22" s="570"/>
      <c r="BE22" s="570"/>
      <c r="BF22" s="570"/>
      <c r="BG22" s="570"/>
      <c r="BH22" s="570"/>
      <c r="BI22" s="570"/>
      <c r="BJ22" s="570"/>
      <c r="BK22" s="570"/>
      <c r="BL22" s="570"/>
    </row>
    <row r="23" spans="1:64">
      <c r="A23" s="313"/>
      <c r="B23" s="569"/>
      <c r="C23" s="178" t="s">
        <v>16163</v>
      </c>
      <c r="D23" s="174"/>
      <c r="E23" s="174"/>
      <c r="F23" s="363" t="str">
        <f>IF(ISERROR('USER FORM3'!AY19), "---", 'USER FORM3'!AY19)</f>
        <v/>
      </c>
      <c r="G23" s="205"/>
      <c r="H23" s="242"/>
      <c r="I23" s="242"/>
      <c r="J23" s="300"/>
      <c r="K23" s="456"/>
      <c r="L23" s="456"/>
      <c r="M23" s="457"/>
      <c r="N23" s="566"/>
      <c r="O23" s="566"/>
      <c r="P23" s="566"/>
      <c r="Q23" s="224"/>
      <c r="R23" s="214"/>
      <c r="S23" s="214"/>
      <c r="T23" s="214"/>
      <c r="U23" s="214"/>
      <c r="V23" s="927"/>
      <c r="W23" s="569"/>
      <c r="X23" s="569"/>
      <c r="Y23" s="569"/>
      <c r="Z23" s="138" t="s">
        <v>16227</v>
      </c>
      <c r="AA23" s="104" t="s">
        <v>16231</v>
      </c>
      <c r="AB23" s="104"/>
      <c r="AC23" s="39"/>
      <c r="AD23" s="39"/>
      <c r="AE23" s="39"/>
      <c r="AF23" s="39"/>
      <c r="AG23" s="39"/>
      <c r="AH23">
        <v>1</v>
      </c>
      <c r="AI23" s="609"/>
      <c r="AJ23" s="609"/>
      <c r="AK23" s="609"/>
      <c r="AL23" s="609"/>
      <c r="AM23" s="609"/>
      <c r="AN23" s="609"/>
      <c r="AO23" s="609"/>
      <c r="AP23" s="609"/>
      <c r="AQ23" s="609"/>
      <c r="AR23" s="570"/>
      <c r="AS23" s="570"/>
      <c r="AT23" s="570"/>
      <c r="AU23" s="570"/>
      <c r="AV23" s="570"/>
      <c r="AW23" s="570"/>
      <c r="AX23" s="570"/>
      <c r="AY23" s="570"/>
      <c r="AZ23" s="570"/>
      <c r="BA23" s="570"/>
      <c r="BB23" s="570"/>
      <c r="BC23" s="570"/>
      <c r="BD23" s="570"/>
      <c r="BE23" s="570"/>
      <c r="BF23" s="570"/>
      <c r="BG23" s="570"/>
      <c r="BH23" s="570"/>
      <c r="BI23" s="570"/>
      <c r="BJ23" s="570"/>
      <c r="BK23" s="570"/>
      <c r="BL23" s="570"/>
    </row>
    <row r="24" spans="1:64">
      <c r="A24" s="313"/>
      <c r="B24" s="569"/>
      <c r="C24" s="561" t="s">
        <v>16685</v>
      </c>
      <c r="D24" s="174"/>
      <c r="E24" s="174"/>
      <c r="F24" s="363" t="str">
        <f>IF(ISERROR('USER FORM3'!AY20),"---",'USER FORM3'!AY20)</f>
        <v/>
      </c>
      <c r="G24" s="205"/>
      <c r="H24" s="221"/>
      <c r="I24" s="242"/>
      <c r="J24" s="319"/>
      <c r="K24" s="456"/>
      <c r="L24" s="456"/>
      <c r="M24" s="457"/>
      <c r="N24" s="566"/>
      <c r="O24" s="566"/>
      <c r="P24" s="566"/>
      <c r="Q24" s="558" t="s">
        <v>16385</v>
      </c>
      <c r="R24" s="316"/>
      <c r="S24" s="214"/>
      <c r="T24" s="214"/>
      <c r="U24" s="214"/>
      <c r="V24" s="927"/>
      <c r="W24" s="569"/>
      <c r="X24" s="569"/>
      <c r="Y24" s="569"/>
      <c r="Z24" s="138" t="s">
        <v>16228</v>
      </c>
      <c r="AA24" s="104" t="s">
        <v>16027</v>
      </c>
      <c r="AB24" s="104"/>
      <c r="AC24" s="39"/>
      <c r="AD24" s="39"/>
      <c r="AE24" s="39"/>
      <c r="AF24" s="39"/>
      <c r="AG24" s="39"/>
      <c r="AH24">
        <v>1</v>
      </c>
      <c r="AI24" s="609"/>
      <c r="AJ24" s="609"/>
      <c r="AK24" s="609"/>
      <c r="AL24" s="609"/>
      <c r="AM24" s="609"/>
      <c r="AN24" s="609"/>
      <c r="AO24" s="609"/>
      <c r="AP24" s="609"/>
      <c r="AQ24" s="609"/>
      <c r="AR24" s="570"/>
      <c r="AS24" s="570"/>
      <c r="AT24" s="570"/>
      <c r="AU24" s="570"/>
      <c r="AV24" s="570"/>
      <c r="AW24" s="570"/>
      <c r="AX24" s="570"/>
      <c r="AY24" s="570"/>
      <c r="AZ24" s="570"/>
      <c r="BA24" s="570"/>
      <c r="BB24" s="570"/>
      <c r="BC24" s="570"/>
      <c r="BD24" s="570"/>
      <c r="BE24" s="570"/>
      <c r="BF24" s="570"/>
      <c r="BG24" s="570"/>
      <c r="BH24" s="570"/>
      <c r="BI24" s="570"/>
      <c r="BJ24" s="570"/>
      <c r="BK24" s="570"/>
      <c r="BL24" s="570"/>
    </row>
    <row r="25" spans="1:64" ht="15.75">
      <c r="A25" s="313"/>
      <c r="B25" s="569"/>
      <c r="C25" s="178" t="s">
        <v>16635</v>
      </c>
      <c r="D25" s="174"/>
      <c r="E25" s="174"/>
      <c r="F25" s="365">
        <f>'USER FORM4'!G36</f>
        <v>0</v>
      </c>
      <c r="G25" s="366"/>
      <c r="H25" s="365"/>
      <c r="I25" s="242"/>
      <c r="J25" s="319"/>
      <c r="K25" s="456"/>
      <c r="L25" s="456"/>
      <c r="M25" s="457"/>
      <c r="N25" s="566"/>
      <c r="O25" s="566"/>
      <c r="P25" s="566"/>
      <c r="Q25" s="233" t="str">
        <f>IF('USER FORM2'!AT31&gt;0, "Please check section 2","")</f>
        <v/>
      </c>
      <c r="R25" s="214"/>
      <c r="S25" s="214"/>
      <c r="T25" s="214"/>
      <c r="U25" s="214"/>
      <c r="V25" s="927"/>
      <c r="W25" s="569"/>
      <c r="X25" s="569"/>
      <c r="Y25" s="569"/>
      <c r="Z25" s="104"/>
      <c r="AA25" s="104"/>
      <c r="AB25" s="104"/>
      <c r="AC25" s="39"/>
      <c r="AD25" s="39"/>
      <c r="AE25" s="39"/>
      <c r="AF25" s="39"/>
      <c r="AG25" s="39"/>
      <c r="AH25">
        <v>1</v>
      </c>
      <c r="AI25" s="609"/>
      <c r="AJ25" s="609"/>
      <c r="AK25" s="609"/>
      <c r="AL25" s="609"/>
      <c r="AM25" s="609"/>
      <c r="AN25" s="609"/>
      <c r="AO25" s="609"/>
      <c r="AP25" s="609"/>
      <c r="AQ25" s="609"/>
      <c r="AR25" s="570"/>
      <c r="AS25" s="570"/>
      <c r="AT25" s="570"/>
      <c r="AU25" s="570"/>
      <c r="AV25" s="570"/>
      <c r="AW25" s="570"/>
      <c r="AX25" s="570"/>
      <c r="AY25" s="570"/>
      <c r="AZ25" s="570"/>
      <c r="BA25" s="570"/>
      <c r="BB25" s="570"/>
      <c r="BC25" s="570"/>
      <c r="BD25" s="570"/>
      <c r="BE25" s="570"/>
      <c r="BF25" s="570"/>
      <c r="BG25" s="570"/>
      <c r="BH25" s="570"/>
      <c r="BI25" s="570"/>
      <c r="BJ25" s="570"/>
      <c r="BK25" s="570"/>
      <c r="BL25" s="570"/>
    </row>
    <row r="26" spans="1:64" ht="15.75" thickBot="1">
      <c r="A26" s="313"/>
      <c r="B26" s="569"/>
      <c r="C26" s="189"/>
      <c r="D26" s="179"/>
      <c r="E26" s="179"/>
      <c r="F26" s="190"/>
      <c r="G26" s="190"/>
      <c r="H26" s="286"/>
      <c r="I26" s="243"/>
      <c r="J26" s="287"/>
      <c r="K26" s="461"/>
      <c r="L26" s="461"/>
      <c r="M26" s="462"/>
      <c r="N26" s="566"/>
      <c r="O26" s="566"/>
      <c r="P26" s="566"/>
      <c r="Q26" s="216"/>
      <c r="R26" s="214"/>
      <c r="S26" s="214"/>
      <c r="T26" s="214"/>
      <c r="U26" s="214"/>
      <c r="V26" s="927"/>
      <c r="W26" s="569"/>
      <c r="X26" s="569"/>
      <c r="Y26" s="569"/>
      <c r="Z26" s="29" t="s">
        <v>3</v>
      </c>
      <c r="AA26" s="104" t="s">
        <v>16544</v>
      </c>
      <c r="AB26" s="104"/>
      <c r="AC26" s="39"/>
      <c r="AD26" s="39"/>
      <c r="AE26" s="39"/>
      <c r="AF26" s="39"/>
      <c r="AG26" s="39"/>
      <c r="AH26">
        <v>1</v>
      </c>
      <c r="AI26" s="609"/>
      <c r="AJ26" s="609"/>
      <c r="AK26" s="609"/>
      <c r="AL26" s="609"/>
      <c r="AM26" s="609"/>
      <c r="AN26" s="609"/>
      <c r="AO26" s="609"/>
      <c r="AP26" s="609"/>
      <c r="AQ26" s="609"/>
      <c r="AR26" s="570"/>
      <c r="AS26" s="570"/>
      <c r="AT26" s="570"/>
      <c r="AU26" s="570"/>
      <c r="AV26" s="570"/>
      <c r="AW26" s="570"/>
      <c r="AX26" s="570"/>
      <c r="AY26" s="570"/>
      <c r="AZ26" s="570"/>
      <c r="BA26" s="570"/>
      <c r="BB26" s="570"/>
      <c r="BC26" s="570"/>
      <c r="BD26" s="570"/>
      <c r="BE26" s="570"/>
      <c r="BF26" s="570"/>
      <c r="BG26" s="570"/>
      <c r="BH26" s="570"/>
      <c r="BI26" s="570"/>
      <c r="BJ26" s="570"/>
      <c r="BK26" s="570"/>
      <c r="BL26" s="570"/>
    </row>
    <row r="27" spans="1:64">
      <c r="A27" s="313"/>
      <c r="B27" s="569"/>
      <c r="C27" s="580"/>
      <c r="D27" s="580"/>
      <c r="E27" s="580"/>
      <c r="F27" s="580"/>
      <c r="G27" s="580"/>
      <c r="H27" s="580"/>
      <c r="I27" s="580"/>
      <c r="J27" s="580"/>
      <c r="K27" s="580"/>
      <c r="L27" s="580"/>
      <c r="M27" s="580"/>
      <c r="N27" s="566"/>
      <c r="O27" s="566"/>
      <c r="P27" s="566"/>
      <c r="Q27" s="558" t="s">
        <v>16383</v>
      </c>
      <c r="R27" s="214"/>
      <c r="S27" s="214"/>
      <c r="T27" s="214"/>
      <c r="U27" s="214"/>
      <c r="V27" s="927"/>
      <c r="W27" s="569"/>
      <c r="X27" s="569"/>
      <c r="Y27" s="569"/>
      <c r="Z27" s="29" t="s">
        <v>50</v>
      </c>
      <c r="AA27" s="104" t="s">
        <v>16545</v>
      </c>
      <c r="AB27" s="104"/>
      <c r="AC27" s="39"/>
      <c r="AD27" s="39"/>
      <c r="AE27" s="39"/>
      <c r="AF27" s="39"/>
      <c r="AG27" s="39"/>
      <c r="AH27">
        <v>1</v>
      </c>
      <c r="AI27" s="609"/>
      <c r="AJ27" s="609"/>
      <c r="AK27" s="609"/>
      <c r="AL27" s="609"/>
      <c r="AM27" s="609"/>
      <c r="AN27" s="609"/>
      <c r="AO27" s="609"/>
      <c r="AP27" s="609"/>
      <c r="AQ27" s="609"/>
      <c r="AR27" s="570"/>
      <c r="AS27" s="570"/>
      <c r="AT27" s="570"/>
      <c r="AU27" s="570"/>
      <c r="AV27" s="570"/>
      <c r="AW27" s="570"/>
      <c r="AX27" s="570"/>
      <c r="AY27" s="570"/>
      <c r="AZ27" s="570"/>
      <c r="BA27" s="570"/>
      <c r="BB27" s="570"/>
      <c r="BC27" s="570"/>
      <c r="BD27" s="570"/>
      <c r="BE27" s="570"/>
      <c r="BF27" s="570"/>
      <c r="BG27" s="570"/>
      <c r="BH27" s="570"/>
      <c r="BI27" s="570"/>
      <c r="BJ27" s="570"/>
      <c r="BK27" s="570"/>
      <c r="BL27" s="570"/>
    </row>
    <row r="28" spans="1:64" ht="15.75">
      <c r="A28" s="313"/>
      <c r="B28" s="569"/>
      <c r="C28" s="929" t="s">
        <v>16643</v>
      </c>
      <c r="D28" s="929"/>
      <c r="E28" s="929"/>
      <c r="F28" s="929"/>
      <c r="G28" s="929"/>
      <c r="H28" s="929"/>
      <c r="I28" s="929"/>
      <c r="J28" s="929"/>
      <c r="K28" s="929"/>
      <c r="L28" s="929"/>
      <c r="M28" s="929"/>
      <c r="N28" s="566"/>
      <c r="O28" s="566"/>
      <c r="P28" s="566"/>
      <c r="Q28" s="233" t="str">
        <f>'USER FORM5'!AE2</f>
        <v>NO</v>
      </c>
      <c r="R28" s="214"/>
      <c r="S28" s="214"/>
      <c r="T28" s="214"/>
      <c r="U28" s="214"/>
      <c r="V28" s="927"/>
      <c r="W28" s="569"/>
      <c r="X28" s="569"/>
      <c r="Y28" s="569"/>
      <c r="Z28" s="104" t="s">
        <v>15977</v>
      </c>
      <c r="AA28" s="104" t="s">
        <v>15977</v>
      </c>
      <c r="AB28" s="104"/>
      <c r="AC28" s="39"/>
      <c r="AD28" s="39"/>
      <c r="AE28" s="39"/>
      <c r="AF28" s="39"/>
      <c r="AG28" s="39"/>
      <c r="AH28">
        <v>1</v>
      </c>
      <c r="AI28" s="609"/>
      <c r="AJ28" s="609"/>
      <c r="AK28" s="609"/>
      <c r="AL28" s="609"/>
      <c r="AM28" s="609"/>
      <c r="AN28" s="609"/>
      <c r="AO28" s="609"/>
      <c r="AP28" s="609"/>
      <c r="AQ28" s="609"/>
      <c r="AR28" s="570"/>
      <c r="AS28" s="570"/>
      <c r="AT28" s="570"/>
      <c r="AU28" s="570"/>
      <c r="AV28" s="570"/>
      <c r="AW28" s="570"/>
      <c r="AX28" s="570"/>
      <c r="AY28" s="570"/>
      <c r="AZ28" s="570"/>
      <c r="BA28" s="570"/>
      <c r="BB28" s="570"/>
      <c r="BC28" s="570"/>
      <c r="BD28" s="570"/>
      <c r="BE28" s="570"/>
      <c r="BF28" s="570"/>
      <c r="BG28" s="570"/>
      <c r="BH28" s="570"/>
      <c r="BI28" s="570"/>
      <c r="BJ28" s="570"/>
      <c r="BK28" s="570"/>
      <c r="BL28" s="570"/>
    </row>
    <row r="29" spans="1:64" ht="48.75" customHeight="1" thickBot="1">
      <c r="A29" s="313"/>
      <c r="B29" s="569"/>
      <c r="C29" s="926" t="s">
        <v>16644</v>
      </c>
      <c r="D29" s="926"/>
      <c r="E29" s="926"/>
      <c r="F29" s="926"/>
      <c r="G29" s="926"/>
      <c r="H29" s="926"/>
      <c r="I29" s="926"/>
      <c r="J29" s="926"/>
      <c r="K29" s="926"/>
      <c r="L29" s="926"/>
      <c r="M29" s="926"/>
      <c r="N29" s="566"/>
      <c r="O29" s="566"/>
      <c r="P29" s="566"/>
      <c r="Q29" s="217"/>
      <c r="R29" s="218"/>
      <c r="S29" s="218"/>
      <c r="T29" s="218"/>
      <c r="U29" s="218"/>
      <c r="V29" s="928"/>
      <c r="W29" s="569"/>
      <c r="X29" s="569"/>
      <c r="Y29" s="569"/>
      <c r="Z29" s="104"/>
      <c r="AA29" s="104"/>
      <c r="AB29" s="104"/>
      <c r="AC29" s="39"/>
      <c r="AD29" s="39"/>
      <c r="AE29" s="39"/>
      <c r="AF29" s="39"/>
      <c r="AG29" s="39"/>
      <c r="AH29">
        <v>1</v>
      </c>
      <c r="AI29" s="609"/>
      <c r="AJ29" s="609"/>
      <c r="AK29" s="609"/>
      <c r="AL29" s="609"/>
      <c r="AM29" s="609"/>
      <c r="AN29" s="609"/>
      <c r="AO29" s="609"/>
      <c r="AP29" s="609"/>
      <c r="AQ29" s="609"/>
      <c r="AR29" s="570"/>
      <c r="AS29" s="570"/>
      <c r="AT29" s="570"/>
      <c r="AU29" s="570"/>
      <c r="AV29" s="570"/>
      <c r="AW29" s="570"/>
      <c r="AX29" s="570"/>
      <c r="AY29" s="570"/>
      <c r="AZ29" s="570"/>
      <c r="BA29" s="570"/>
      <c r="BB29" s="570"/>
      <c r="BC29" s="570"/>
      <c r="BD29" s="570"/>
      <c r="BE29" s="570"/>
      <c r="BF29" s="570"/>
      <c r="BG29" s="570"/>
      <c r="BH29" s="570"/>
      <c r="BI29" s="570"/>
      <c r="BJ29" s="570"/>
      <c r="BK29" s="570"/>
      <c r="BL29" s="570"/>
    </row>
    <row r="30" spans="1:64" ht="15.75" thickBot="1">
      <c r="A30" s="313"/>
      <c r="B30" s="569"/>
      <c r="C30" s="932" t="s">
        <v>15988</v>
      </c>
      <c r="D30" s="932"/>
      <c r="E30" s="932"/>
      <c r="F30" s="932" t="s">
        <v>16409</v>
      </c>
      <c r="G30" s="932"/>
      <c r="H30" s="932"/>
      <c r="I30" s="932" t="s">
        <v>170</v>
      </c>
      <c r="J30" s="932"/>
      <c r="K30" s="932"/>
      <c r="L30" s="932"/>
      <c r="M30" s="932"/>
      <c r="N30" s="566"/>
      <c r="O30" s="566"/>
      <c r="P30" s="566"/>
      <c r="Q30" s="565"/>
      <c r="R30" s="565"/>
      <c r="S30" s="565"/>
      <c r="T30" s="565"/>
      <c r="U30" s="565"/>
      <c r="V30" s="565"/>
      <c r="W30" s="569"/>
      <c r="X30" s="569"/>
      <c r="Y30" s="569"/>
      <c r="Z30" s="104" t="s">
        <v>0</v>
      </c>
      <c r="AA30" s="104" t="s">
        <v>71</v>
      </c>
      <c r="AB30" s="104"/>
      <c r="AC30" s="39"/>
      <c r="AD30" s="39"/>
      <c r="AH30">
        <v>1</v>
      </c>
      <c r="AI30" s="609"/>
      <c r="AJ30" s="609"/>
      <c r="AK30" s="609"/>
      <c r="AL30" s="609"/>
      <c r="AM30" s="609"/>
      <c r="AN30" s="609"/>
      <c r="AO30" s="609"/>
      <c r="AP30" s="609"/>
      <c r="AQ30" s="609"/>
      <c r="AR30" s="570"/>
      <c r="AS30" s="570"/>
      <c r="AT30" s="570"/>
      <c r="AU30" s="570"/>
      <c r="AV30" s="570"/>
      <c r="AW30" s="570"/>
      <c r="AX30" s="570"/>
      <c r="AY30" s="570"/>
      <c r="AZ30" s="570"/>
      <c r="BA30" s="570"/>
      <c r="BB30" s="570"/>
      <c r="BC30" s="570"/>
      <c r="BD30" s="570"/>
      <c r="BE30" s="570"/>
      <c r="BF30" s="570"/>
      <c r="BG30" s="570"/>
      <c r="BH30" s="570"/>
      <c r="BI30" s="570"/>
      <c r="BJ30" s="570"/>
      <c r="BK30" s="570"/>
      <c r="BL30" s="570"/>
    </row>
    <row r="31" spans="1:64" ht="15" customHeight="1">
      <c r="A31" s="313"/>
      <c r="B31" s="569"/>
      <c r="C31" s="933" t="str">
        <f>IFERROR(VLOOKUP(1,'USER FORM4'!$AB$53:$AE$78,2,FALSE),"")</f>
        <v/>
      </c>
      <c r="D31" s="933"/>
      <c r="E31" s="933"/>
      <c r="F31" s="934"/>
      <c r="G31" s="934"/>
      <c r="H31" s="934"/>
      <c r="I31" s="933" t="str">
        <f>IFERROR(VLOOKUP(1,'USER FORM4'!$AB$53:$AE$78,3,FALSE),"")</f>
        <v/>
      </c>
      <c r="J31" s="933"/>
      <c r="K31" s="933"/>
      <c r="L31" s="933"/>
      <c r="M31" s="933"/>
      <c r="N31" s="566"/>
      <c r="O31" s="566"/>
      <c r="P31" s="566"/>
      <c r="Q31" s="395"/>
      <c r="R31" s="215"/>
      <c r="S31" s="215"/>
      <c r="T31" s="215"/>
      <c r="U31" s="215"/>
      <c r="V31" s="935" t="str">
        <f>IFERROR(IF(U33=1,"Check applicant's CASPer  ", IF(U33=0, "Check if applicant has applied to a pathway", "")),"")</f>
        <v/>
      </c>
      <c r="W31" s="569"/>
      <c r="X31" s="569"/>
      <c r="Y31" s="569"/>
      <c r="Z31" s="117" t="str">
        <f>IFERROR((VLOOKUP('USER FORM1'!G10,'USER FEEDBACK'!Z16:AA24,2,FALSE)),"") &amp; IF(Z64, "R",)&amp; IF(AA64, "M",) &amp; IF(OR(AC64, AE64), "B",)&amp; IF(AB64, "CDNI",)&amp; IF(AD64, "DIAP",)&amp; IF(AF64, "MSc",)</f>
        <v/>
      </c>
      <c r="AA31" s="104" t="str">
        <f>IFERROR(VLOOKUP('USER FORM1'!F10,$Z$26:$AA$28,2,FALSE),"")</f>
        <v/>
      </c>
      <c r="AB31" s="104"/>
      <c r="AC31" s="39"/>
      <c r="AD31" s="39"/>
      <c r="AH31">
        <v>1</v>
      </c>
      <c r="AI31" s="609"/>
      <c r="AJ31" s="609"/>
      <c r="AK31" s="609"/>
      <c r="AL31" s="609"/>
      <c r="AM31" s="609"/>
      <c r="AN31" s="609"/>
      <c r="AO31" s="609"/>
      <c r="AP31" s="609"/>
      <c r="AQ31" s="609"/>
      <c r="AR31" s="570"/>
      <c r="AS31" s="570"/>
      <c r="AT31" s="570"/>
      <c r="AU31" s="570"/>
      <c r="AV31" s="570"/>
      <c r="AW31" s="570"/>
      <c r="AX31" s="570"/>
      <c r="AY31" s="570"/>
      <c r="AZ31" s="570"/>
      <c r="BA31" s="570"/>
      <c r="BB31" s="570"/>
      <c r="BC31" s="570"/>
      <c r="BD31" s="570"/>
      <c r="BE31" s="570"/>
      <c r="BF31" s="570"/>
      <c r="BG31" s="570"/>
      <c r="BH31" s="570"/>
      <c r="BI31" s="570"/>
      <c r="BJ31" s="570"/>
      <c r="BK31" s="570"/>
      <c r="BL31" s="570"/>
    </row>
    <row r="32" spans="1:64">
      <c r="A32" s="313"/>
      <c r="B32" s="569"/>
      <c r="C32" s="932" t="s">
        <v>15988</v>
      </c>
      <c r="D32" s="932"/>
      <c r="E32" s="932"/>
      <c r="F32" s="932" t="s">
        <v>16409</v>
      </c>
      <c r="G32" s="932"/>
      <c r="H32" s="932"/>
      <c r="I32" s="932" t="s">
        <v>170</v>
      </c>
      <c r="J32" s="932"/>
      <c r="K32" s="932"/>
      <c r="L32" s="932"/>
      <c r="M32" s="932"/>
      <c r="N32" s="566"/>
      <c r="O32" s="566"/>
      <c r="P32" s="566"/>
      <c r="Q32" s="216"/>
      <c r="R32" s="559" t="s">
        <v>16722</v>
      </c>
      <c r="S32" s="214"/>
      <c r="T32" s="214" t="str">
        <f>IF(R34="MED", 'CHECK CONTEXT'!I15, IF(R34="DENT", 'CHECK CONTEXT'!K15, ""))</f>
        <v xml:space="preserve"> ASNM</v>
      </c>
      <c r="U32" s="214"/>
      <c r="V32" s="936"/>
      <c r="W32" s="569"/>
      <c r="X32" s="569"/>
      <c r="Y32" s="569"/>
      <c r="Z32" s="104"/>
      <c r="AA32" s="104"/>
      <c r="AB32" s="104"/>
      <c r="AC32" s="39"/>
      <c r="AD32" s="39"/>
      <c r="AH32">
        <v>1</v>
      </c>
      <c r="AI32" s="609"/>
      <c r="AJ32" s="609"/>
      <c r="AK32" s="609"/>
      <c r="AL32" s="609"/>
      <c r="AM32" s="609"/>
      <c r="AN32" s="609"/>
      <c r="AO32" s="609"/>
      <c r="AP32" s="609"/>
      <c r="AQ32" s="609"/>
      <c r="AR32" s="570"/>
      <c r="AS32" s="570"/>
      <c r="AT32" s="570"/>
      <c r="AU32" s="570"/>
      <c r="AV32" s="570"/>
      <c r="AW32" s="570"/>
      <c r="AX32" s="570"/>
      <c r="AY32" s="570"/>
      <c r="AZ32" s="570"/>
      <c r="BA32" s="570"/>
      <c r="BB32" s="570"/>
      <c r="BC32" s="570"/>
      <c r="BD32" s="570"/>
      <c r="BE32" s="570"/>
      <c r="BF32" s="570"/>
      <c r="BG32" s="570"/>
      <c r="BH32" s="570"/>
      <c r="BI32" s="570"/>
      <c r="BJ32" s="570"/>
      <c r="BK32" s="570"/>
      <c r="BL32" s="570"/>
    </row>
    <row r="33" spans="1:64" ht="15.75" thickBot="1">
      <c r="A33" s="313"/>
      <c r="B33" s="569"/>
      <c r="C33" s="933" t="str">
        <f>IFERROR(VLOOKUP(2,'USER FORM4'!$AB$53:$AE$78,2,FALSE),"")</f>
        <v/>
      </c>
      <c r="D33" s="933"/>
      <c r="E33" s="933"/>
      <c r="F33" s="934"/>
      <c r="G33" s="934"/>
      <c r="H33" s="934"/>
      <c r="I33" s="933" t="str">
        <f>IFERROR(VLOOKUP(2,'USER FORM4'!$AB$53:$AE$78,3,FALSE),"")</f>
        <v/>
      </c>
      <c r="J33" s="933"/>
      <c r="K33" s="933"/>
      <c r="L33" s="933"/>
      <c r="M33" s="933"/>
      <c r="N33" s="566"/>
      <c r="O33" s="566"/>
      <c r="P33" s="566"/>
      <c r="Q33" s="216"/>
      <c r="R33" s="559" t="s">
        <v>16724</v>
      </c>
      <c r="S33" s="214"/>
      <c r="T33" s="388"/>
      <c r="U33" s="388" t="str">
        <f>IF(Z52="YES", IF(R34="MED", 'CHECK CONTEXT'!I5, 'CHECK CONTEXT'!K5),"")</f>
        <v/>
      </c>
      <c r="V33" s="936"/>
      <c r="W33" s="569"/>
      <c r="X33" s="569"/>
      <c r="Y33" s="569"/>
      <c r="Z33" s="104"/>
      <c r="AA33" s="104"/>
      <c r="AB33" s="104"/>
      <c r="AC33" s="39"/>
      <c r="AD33" s="39"/>
      <c r="AH33">
        <v>1</v>
      </c>
      <c r="AI33" s="609"/>
      <c r="AJ33" s="609"/>
      <c r="AK33" s="609"/>
      <c r="AL33" s="609"/>
      <c r="AM33" s="609"/>
      <c r="AN33" s="609"/>
      <c r="AO33" s="609"/>
      <c r="AP33" s="609"/>
      <c r="AQ33" s="609"/>
      <c r="AR33" s="570"/>
      <c r="AS33" s="570"/>
      <c r="AT33" s="570"/>
      <c r="AU33" s="570"/>
      <c r="AV33" s="570"/>
      <c r="AW33" s="570"/>
      <c r="AX33" s="570"/>
      <c r="AY33" s="570"/>
      <c r="AZ33" s="570"/>
      <c r="BA33" s="570"/>
      <c r="BB33" s="570"/>
      <c r="BC33" s="570"/>
      <c r="BD33" s="570"/>
      <c r="BE33" s="570"/>
      <c r="BF33" s="570"/>
      <c r="BG33" s="570"/>
      <c r="BH33" s="570"/>
      <c r="BI33" s="570"/>
      <c r="BJ33" s="570"/>
      <c r="BK33" s="570"/>
      <c r="BL33" s="570"/>
    </row>
    <row r="34" spans="1:64" ht="15.75" thickBot="1">
      <c r="A34" s="313"/>
      <c r="B34" s="569"/>
      <c r="C34" s="932" t="s">
        <v>15988</v>
      </c>
      <c r="D34" s="932"/>
      <c r="E34" s="932"/>
      <c r="F34" s="932" t="s">
        <v>16409</v>
      </c>
      <c r="G34" s="932"/>
      <c r="H34" s="932"/>
      <c r="I34" s="932" t="s">
        <v>170</v>
      </c>
      <c r="J34" s="932"/>
      <c r="K34" s="932"/>
      <c r="L34" s="932"/>
      <c r="M34" s="932"/>
      <c r="N34" s="566"/>
      <c r="O34" s="566"/>
      <c r="P34" s="566"/>
      <c r="Q34" s="216"/>
      <c r="R34" s="476" t="s">
        <v>16726</v>
      </c>
      <c r="S34" s="214"/>
      <c r="T34" s="388"/>
      <c r="U34" s="388">
        <f>IF(R34="MED", 'CHECK CONTEXT'!I5, 'CHECK CONTEXT'!K5)</f>
        <v>0</v>
      </c>
      <c r="V34" s="936"/>
      <c r="W34" s="569"/>
      <c r="X34" s="569"/>
      <c r="Y34" s="569"/>
      <c r="Z34" s="83" t="s">
        <v>16140</v>
      </c>
      <c r="AA34" s="83"/>
      <c r="AB34" s="104"/>
      <c r="AC34" s="39"/>
      <c r="AD34" s="475" t="s">
        <v>16725</v>
      </c>
      <c r="AH34">
        <v>1</v>
      </c>
      <c r="AI34" s="609"/>
      <c r="AJ34" s="609"/>
      <c r="AK34" s="609"/>
      <c r="AL34" s="609"/>
      <c r="AM34" s="609"/>
      <c r="AN34" s="609"/>
      <c r="AO34" s="609"/>
      <c r="AP34" s="609"/>
      <c r="AQ34" s="609"/>
      <c r="AR34" s="570"/>
      <c r="AS34" s="570"/>
      <c r="AT34" s="570"/>
      <c r="AU34" s="570"/>
      <c r="AV34" s="570"/>
      <c r="AW34" s="570"/>
      <c r="AX34" s="570"/>
      <c r="AY34" s="570"/>
      <c r="AZ34" s="570"/>
      <c r="BA34" s="570"/>
      <c r="BB34" s="570"/>
      <c r="BC34" s="570"/>
      <c r="BD34" s="570"/>
      <c r="BE34" s="570"/>
      <c r="BF34" s="570"/>
      <c r="BG34" s="570"/>
      <c r="BH34" s="570"/>
      <c r="BI34" s="570"/>
      <c r="BJ34" s="570"/>
      <c r="BK34" s="570"/>
      <c r="BL34" s="570"/>
    </row>
    <row r="35" spans="1:64">
      <c r="A35" s="313"/>
      <c r="B35" s="569"/>
      <c r="C35" s="933" t="str">
        <f>IFERROR(VLOOKUP(3,'USER FORM4'!$AB$53:$AE$78,2,FALSE),"")</f>
        <v/>
      </c>
      <c r="D35" s="933"/>
      <c r="E35" s="933"/>
      <c r="F35" s="934"/>
      <c r="G35" s="934"/>
      <c r="H35" s="934"/>
      <c r="I35" s="933" t="str">
        <f>IFERROR(VLOOKUP(3,'USER FORM4'!$AB$53:$AE$78,3,FALSE),"")</f>
        <v/>
      </c>
      <c r="J35" s="933"/>
      <c r="K35" s="933"/>
      <c r="L35" s="933"/>
      <c r="M35" s="933"/>
      <c r="N35" s="566"/>
      <c r="O35" s="566"/>
      <c r="P35" s="566"/>
      <c r="Q35" s="216"/>
      <c r="R35" s="559" t="s">
        <v>16648</v>
      </c>
      <c r="S35" s="214"/>
      <c r="T35" s="214"/>
      <c r="U35" s="396" t="str">
        <f>IF(R34="MED",IF(ISERROR('CHECK CONTEXT'!I12), "---", 'CHECK CONTEXT'!I12),IF(ISERROR('CHECK CONTEXT'!K12), "---", 'CHECK CONTEXT'!K12))</f>
        <v>None</v>
      </c>
      <c r="V35" s="936"/>
      <c r="W35" s="569"/>
      <c r="X35" s="569"/>
      <c r="Y35" s="569"/>
      <c r="Z35" s="48" t="s">
        <v>15955</v>
      </c>
      <c r="AA35" s="71" t="s">
        <v>16149</v>
      </c>
      <c r="AB35" s="104"/>
      <c r="AC35" s="39"/>
      <c r="AD35" s="475" t="s">
        <v>16726</v>
      </c>
      <c r="AH35">
        <v>1</v>
      </c>
      <c r="AI35" s="609"/>
      <c r="AJ35" s="609"/>
      <c r="AK35" s="609"/>
      <c r="AL35" s="609"/>
      <c r="AM35" s="609"/>
      <c r="AN35" s="609"/>
      <c r="AO35" s="609"/>
      <c r="AP35" s="609"/>
      <c r="AQ35" s="609"/>
      <c r="AR35" s="570"/>
      <c r="AS35" s="570"/>
      <c r="AT35" s="570"/>
      <c r="AU35" s="570"/>
      <c r="AV35" s="570"/>
      <c r="AW35" s="570"/>
      <c r="AX35" s="570"/>
      <c r="AY35" s="570"/>
      <c r="AZ35" s="570"/>
      <c r="BA35" s="570"/>
      <c r="BB35" s="570"/>
      <c r="BC35" s="570"/>
      <c r="BD35" s="570"/>
      <c r="BE35" s="570"/>
      <c r="BF35" s="570"/>
      <c r="BG35" s="570"/>
      <c r="BH35" s="570"/>
      <c r="BI35" s="570"/>
      <c r="BJ35" s="570"/>
      <c r="BK35" s="570"/>
      <c r="BL35" s="570"/>
    </row>
    <row r="36" spans="1:64" ht="15.75" thickBot="1">
      <c r="A36" s="313"/>
      <c r="B36" s="569"/>
      <c r="C36" s="580"/>
      <c r="D36" s="580"/>
      <c r="E36" s="580"/>
      <c r="F36" s="580"/>
      <c r="G36" s="580"/>
      <c r="H36" s="580"/>
      <c r="I36" s="580"/>
      <c r="J36" s="580"/>
      <c r="K36" s="580"/>
      <c r="L36" s="580"/>
      <c r="M36" s="580"/>
      <c r="N36" s="566"/>
      <c r="O36" s="566"/>
      <c r="P36" s="566"/>
      <c r="Q36" s="216"/>
      <c r="R36" s="214"/>
      <c r="S36" s="214"/>
      <c r="T36" s="214"/>
      <c r="U36" s="214"/>
      <c r="V36" s="936"/>
      <c r="W36" s="569"/>
      <c r="X36" s="569"/>
      <c r="Y36" s="569"/>
      <c r="Z36" s="48" t="s">
        <v>15956</v>
      </c>
      <c r="AA36" s="71" t="s">
        <v>16147</v>
      </c>
      <c r="AB36" s="104"/>
      <c r="AC36" s="39"/>
      <c r="AD36" s="475" t="s">
        <v>16727</v>
      </c>
      <c r="AH36">
        <v>1</v>
      </c>
      <c r="AI36" s="609"/>
      <c r="AJ36" s="609"/>
      <c r="AK36" s="609"/>
      <c r="AL36" s="609"/>
      <c r="AM36" s="609"/>
      <c r="AN36" s="609"/>
      <c r="AO36" s="609"/>
      <c r="AP36" s="609"/>
      <c r="AQ36" s="609"/>
      <c r="AR36" s="570"/>
      <c r="AS36" s="570"/>
      <c r="AT36" s="570"/>
      <c r="AU36" s="570"/>
      <c r="AV36" s="570"/>
      <c r="AW36" s="570"/>
      <c r="AX36" s="570"/>
      <c r="AY36" s="570"/>
      <c r="AZ36" s="570"/>
      <c r="BA36" s="570"/>
      <c r="BB36" s="570"/>
      <c r="BC36" s="570"/>
      <c r="BD36" s="570"/>
      <c r="BE36" s="570"/>
      <c r="BF36" s="570"/>
      <c r="BG36" s="570"/>
      <c r="BH36" s="570"/>
      <c r="BI36" s="570"/>
      <c r="BJ36" s="570"/>
      <c r="BK36" s="570"/>
      <c r="BL36" s="570"/>
    </row>
    <row r="37" spans="1:64" ht="15.75" thickBot="1">
      <c r="A37" s="313"/>
      <c r="B37" s="569"/>
      <c r="C37" s="188"/>
      <c r="D37" s="171"/>
      <c r="E37" s="171"/>
      <c r="F37" s="171"/>
      <c r="G37" s="171"/>
      <c r="H37" s="171"/>
      <c r="I37" s="171"/>
      <c r="J37" s="171"/>
      <c r="K37" s="171"/>
      <c r="L37" s="171"/>
      <c r="M37" s="172"/>
      <c r="N37" s="566"/>
      <c r="O37" s="566"/>
      <c r="P37" s="566"/>
      <c r="Q37" s="217"/>
      <c r="R37" s="218"/>
      <c r="S37" s="218"/>
      <c r="T37" s="218"/>
      <c r="U37" s="218"/>
      <c r="V37" s="937"/>
      <c r="W37" s="569"/>
      <c r="X37" s="569"/>
      <c r="Y37" s="569"/>
      <c r="Z37" s="48" t="s">
        <v>15957</v>
      </c>
      <c r="AA37" s="71" t="s">
        <v>16148</v>
      </c>
      <c r="AB37" s="104"/>
      <c r="AC37" s="39"/>
      <c r="AD37" s="39"/>
      <c r="AH37">
        <v>1</v>
      </c>
      <c r="AI37" s="609"/>
      <c r="AJ37" s="609"/>
      <c r="AK37" s="609"/>
      <c r="AL37" s="609"/>
      <c r="AM37" s="609"/>
      <c r="AN37" s="609"/>
      <c r="AO37" s="609"/>
      <c r="AP37" s="609"/>
      <c r="AQ37" s="609"/>
      <c r="AR37" s="570"/>
      <c r="AS37" s="570"/>
      <c r="AT37" s="570"/>
      <c r="AU37" s="570"/>
      <c r="AV37" s="570"/>
      <c r="AW37" s="570"/>
      <c r="AX37" s="570"/>
      <c r="AY37" s="570"/>
      <c r="AZ37" s="570"/>
      <c r="BA37" s="570"/>
      <c r="BB37" s="570"/>
      <c r="BC37" s="570"/>
      <c r="BD37" s="570"/>
      <c r="BE37" s="570"/>
      <c r="BF37" s="570"/>
      <c r="BG37" s="570"/>
      <c r="BH37" s="570"/>
      <c r="BI37" s="570"/>
      <c r="BJ37" s="570"/>
      <c r="BK37" s="570"/>
      <c r="BL37" s="570"/>
    </row>
    <row r="38" spans="1:64" ht="15.75">
      <c r="A38" s="313"/>
      <c r="B38" s="569"/>
      <c r="C38" s="187" t="s">
        <v>16484</v>
      </c>
      <c r="D38" s="174"/>
      <c r="E38" s="174"/>
      <c r="F38" s="174"/>
      <c r="G38" s="174"/>
      <c r="H38" s="174"/>
      <c r="I38" s="174"/>
      <c r="J38" s="174"/>
      <c r="K38" s="174"/>
      <c r="L38" s="174"/>
      <c r="M38" s="175"/>
      <c r="N38" s="566"/>
      <c r="O38" s="566"/>
      <c r="P38" s="566"/>
      <c r="Q38" s="566"/>
      <c r="R38" s="609"/>
      <c r="S38" s="609"/>
      <c r="T38" s="609"/>
      <c r="U38" s="609"/>
      <c r="V38" s="609"/>
      <c r="W38" s="569"/>
      <c r="X38" s="569"/>
      <c r="Y38" s="569"/>
      <c r="Z38" s="48" t="s">
        <v>15958</v>
      </c>
      <c r="AA38" s="71" t="s">
        <v>16150</v>
      </c>
      <c r="AB38" s="104"/>
      <c r="AC38" s="39"/>
      <c r="AD38" s="39"/>
      <c r="AH38">
        <v>1</v>
      </c>
      <c r="AI38" s="609"/>
      <c r="AJ38" s="609"/>
      <c r="AK38" s="609"/>
      <c r="AL38" s="609"/>
      <c r="AM38" s="609"/>
      <c r="AN38" s="609"/>
      <c r="AO38" s="609"/>
      <c r="AP38" s="609"/>
      <c r="AQ38" s="609"/>
      <c r="AR38" s="570"/>
      <c r="AS38" s="570"/>
      <c r="AT38" s="570"/>
      <c r="AU38" s="570"/>
      <c r="AV38" s="570"/>
      <c r="AW38" s="570"/>
      <c r="AX38" s="570"/>
      <c r="AY38" s="570"/>
      <c r="AZ38" s="570"/>
      <c r="BA38" s="570"/>
      <c r="BB38" s="570"/>
      <c r="BC38" s="570"/>
      <c r="BD38" s="570"/>
      <c r="BE38" s="570"/>
      <c r="BF38" s="570"/>
      <c r="BG38" s="570"/>
      <c r="BH38" s="570"/>
      <c r="BI38" s="570"/>
      <c r="BJ38" s="570"/>
      <c r="BK38" s="570"/>
      <c r="BL38" s="570"/>
    </row>
    <row r="39" spans="1:64" ht="21" thickBot="1">
      <c r="A39" s="313"/>
      <c r="B39" s="569"/>
      <c r="C39" s="744" t="s">
        <v>16115</v>
      </c>
      <c r="D39" s="185"/>
      <c r="E39" s="185" t="str">
        <f>Z54</f>
        <v>-_--.xlsx</v>
      </c>
      <c r="F39" s="177"/>
      <c r="G39" s="177"/>
      <c r="H39" s="177"/>
      <c r="I39" s="177"/>
      <c r="J39" s="174"/>
      <c r="K39" s="174"/>
      <c r="L39" s="174"/>
      <c r="M39" s="175"/>
      <c r="N39" s="566"/>
      <c r="O39" s="566"/>
      <c r="P39" s="566"/>
      <c r="Q39" s="566"/>
      <c r="R39" s="609"/>
      <c r="S39" s="609"/>
      <c r="T39" s="609"/>
      <c r="U39" s="609"/>
      <c r="V39" s="609"/>
      <c r="W39" s="569"/>
      <c r="X39" s="569"/>
      <c r="Y39" s="569"/>
      <c r="Z39" s="104"/>
      <c r="AA39" s="104"/>
      <c r="AB39" s="104"/>
      <c r="AC39" s="39"/>
      <c r="AD39" s="39"/>
      <c r="AE39" s="39"/>
      <c r="AF39" s="39"/>
      <c r="AG39" s="39"/>
      <c r="AH39">
        <v>1</v>
      </c>
      <c r="AI39" s="609"/>
      <c r="AJ39" s="609"/>
      <c r="AK39" s="609"/>
      <c r="AL39" s="609"/>
      <c r="AM39" s="609"/>
      <c r="AN39" s="609"/>
      <c r="AO39" s="609"/>
      <c r="AP39" s="609"/>
      <c r="AQ39" s="609"/>
      <c r="AR39" s="570"/>
      <c r="AS39" s="570"/>
      <c r="AT39" s="570"/>
      <c r="AU39" s="570"/>
      <c r="AV39" s="570"/>
      <c r="AW39" s="570"/>
      <c r="AX39" s="570"/>
      <c r="AY39" s="570"/>
      <c r="AZ39" s="570"/>
      <c r="BA39" s="570"/>
      <c r="BB39" s="570"/>
      <c r="BC39" s="570"/>
      <c r="BD39" s="570"/>
      <c r="BE39" s="570"/>
      <c r="BF39" s="570"/>
      <c r="BG39" s="570"/>
      <c r="BH39" s="570"/>
      <c r="BI39" s="570"/>
      <c r="BJ39" s="570"/>
      <c r="BK39" s="570"/>
      <c r="BL39" s="570"/>
    </row>
    <row r="40" spans="1:64" ht="15.75">
      <c r="A40" s="313"/>
      <c r="B40" s="569"/>
      <c r="C40" s="187" t="s">
        <v>16336</v>
      </c>
      <c r="D40" s="174"/>
      <c r="E40" s="238" t="str">
        <f>IF('USER FORM1'!AD59=2, HYPERLINK("mailto:undergrad.dentistry@mcgill.ca"&amp;"?subject=ACADEMIC WORKBOOK DENTISTRY","CLICK HERE FOR DENTISTRY"), HYPERLINK("mailto:workbooks.med@mcgill.ca"&amp;"?subject=ACADEMIC WORKBOOK MEDICINE","CLICK HERE FOR MEDICINE"))</f>
        <v>CLICK HERE FOR MEDICINE</v>
      </c>
      <c r="F40" s="238"/>
      <c r="G40" s="238"/>
      <c r="H40" s="174"/>
      <c r="I40" s="238" t="str">
        <f>IF('USER FORM1'!AD59=2,"CLICK HERE FOR DENTISTRY &amp; MEDICINE","CLICK HERE FOR MEDICINE &amp; DENTISTRY")</f>
        <v>CLICK HERE FOR MEDICINE &amp; DENTISTRY</v>
      </c>
      <c r="J40" s="238"/>
      <c r="K40" s="238"/>
      <c r="L40" s="238"/>
      <c r="M40" s="239"/>
      <c r="N40" s="566"/>
      <c r="O40" s="566"/>
      <c r="P40" s="566"/>
      <c r="Q40" s="425"/>
      <c r="R40" s="426"/>
      <c r="S40" s="426"/>
      <c r="T40" s="426"/>
      <c r="U40" s="426"/>
      <c r="V40" s="427"/>
      <c r="W40" s="569"/>
      <c r="X40" s="569"/>
      <c r="Y40" s="569"/>
      <c r="Z40" s="168" t="s">
        <v>16308</v>
      </c>
      <c r="AA40" s="104"/>
      <c r="AB40" s="104"/>
      <c r="AC40" s="39"/>
      <c r="AD40" s="39"/>
      <c r="AE40" s="39"/>
      <c r="AF40" s="39"/>
      <c r="AG40" s="39"/>
      <c r="AH40">
        <v>1</v>
      </c>
      <c r="AI40" s="609"/>
      <c r="AJ40" s="609"/>
      <c r="AK40" s="609"/>
      <c r="AL40" s="609"/>
      <c r="AM40" s="609"/>
      <c r="AN40" s="609"/>
      <c r="AO40" s="609"/>
      <c r="AP40" s="609"/>
      <c r="AQ40" s="609"/>
      <c r="AR40" s="570"/>
      <c r="AS40" s="570"/>
      <c r="AT40" s="570"/>
      <c r="AU40" s="570"/>
      <c r="AV40" s="570"/>
      <c r="AW40" s="570"/>
      <c r="AX40" s="570"/>
      <c r="AY40" s="570"/>
      <c r="AZ40" s="570"/>
      <c r="BA40" s="570"/>
      <c r="BB40" s="570"/>
      <c r="BC40" s="570"/>
      <c r="BD40" s="570"/>
      <c r="BE40" s="570"/>
      <c r="BF40" s="570"/>
      <c r="BG40" s="570"/>
      <c r="BH40" s="570"/>
      <c r="BI40" s="570"/>
      <c r="BJ40" s="570"/>
      <c r="BK40" s="570"/>
      <c r="BL40" s="570"/>
    </row>
    <row r="41" spans="1:64">
      <c r="A41" s="313"/>
      <c r="B41" s="569"/>
      <c r="C41" s="178"/>
      <c r="D41" s="174"/>
      <c r="E41" s="240" t="str">
        <f>IF('USER FORM1'!AD59=2,"undergrad.dentistry@mcgill.ca","workbooks.med@mcgill.ca")</f>
        <v>workbooks.med@mcgill.ca</v>
      </c>
      <c r="F41" s="240"/>
      <c r="G41" s="240"/>
      <c r="H41" s="174"/>
      <c r="I41" s="240" t="str">
        <f>IF('USER FORM1'!AD59=2,"undergrad.dentistry@mcgill.ca; workbooks.med@mcgill.ca","workbooks.med@mcgill.ca; undergrad.dentistry@mcgill.ca")</f>
        <v>workbooks.med@mcgill.ca; undergrad.dentistry@mcgill.ca</v>
      </c>
      <c r="J41" s="240"/>
      <c r="K41" s="240"/>
      <c r="L41" s="240"/>
      <c r="M41" s="241"/>
      <c r="N41" s="566"/>
      <c r="O41" s="566"/>
      <c r="P41" s="566"/>
      <c r="Q41" s="428"/>
      <c r="R41" s="559" t="s">
        <v>16663</v>
      </c>
      <c r="S41" s="424"/>
      <c r="T41" s="424"/>
      <c r="U41" s="214" t="str">
        <f>IF(ISERROR('USER FORM3'!AY35), "---", 'USER FORM3'!AY35)</f>
        <v/>
      </c>
      <c r="V41" s="429"/>
      <c r="W41" s="569"/>
      <c r="X41" s="569"/>
      <c r="Y41" s="569"/>
      <c r="Z41" s="169" t="str">
        <f>IF('USER FORM5'!AE2="YES", "-EXTC","")</f>
        <v/>
      </c>
      <c r="AA41" s="104"/>
      <c r="AB41" s="104"/>
      <c r="AC41" s="39"/>
      <c r="AD41" s="39"/>
      <c r="AE41" s="39"/>
      <c r="AF41" s="39"/>
      <c r="AG41" s="39"/>
      <c r="AH41">
        <v>1</v>
      </c>
      <c r="AI41" s="609"/>
      <c r="AJ41" s="609"/>
      <c r="AK41" s="609"/>
      <c r="AL41" s="609"/>
      <c r="AM41" s="609"/>
      <c r="AN41" s="609"/>
      <c r="AO41" s="609"/>
      <c r="AP41" s="609"/>
      <c r="AQ41" s="609"/>
      <c r="AR41" s="570"/>
      <c r="AS41" s="570"/>
      <c r="AT41" s="570"/>
      <c r="AU41" s="570"/>
      <c r="AV41" s="570"/>
      <c r="AW41" s="570"/>
      <c r="AX41" s="570"/>
      <c r="AY41" s="570"/>
      <c r="AZ41" s="570"/>
      <c r="BA41" s="570"/>
      <c r="BB41" s="570"/>
      <c r="BC41" s="570"/>
      <c r="BD41" s="570"/>
      <c r="BE41" s="570"/>
      <c r="BF41" s="570"/>
      <c r="BG41" s="570"/>
      <c r="BH41" s="570"/>
      <c r="BI41" s="570"/>
      <c r="BJ41" s="570"/>
      <c r="BK41" s="570"/>
      <c r="BL41" s="570"/>
    </row>
    <row r="42" spans="1:64">
      <c r="A42" s="313"/>
      <c r="B42" s="569"/>
      <c r="C42" s="178"/>
      <c r="D42" s="174"/>
      <c r="E42" s="174"/>
      <c r="F42" s="174"/>
      <c r="G42" s="174"/>
      <c r="H42" s="174"/>
      <c r="I42" s="174"/>
      <c r="J42" s="174"/>
      <c r="K42" s="174"/>
      <c r="L42" s="174"/>
      <c r="M42" s="175"/>
      <c r="N42" s="566"/>
      <c r="O42" s="566"/>
      <c r="P42" s="566"/>
      <c r="Q42" s="428"/>
      <c r="R42" s="465"/>
      <c r="S42" s="424"/>
      <c r="T42" s="424"/>
      <c r="U42" s="424"/>
      <c r="V42" s="429"/>
      <c r="W42" s="569"/>
      <c r="X42" s="569"/>
      <c r="Y42" s="569"/>
      <c r="Z42" s="104"/>
      <c r="AA42" s="104"/>
      <c r="AB42" s="104"/>
      <c r="AC42" s="39"/>
      <c r="AD42" s="39"/>
      <c r="AE42" s="39"/>
      <c r="AF42" s="39"/>
      <c r="AG42" s="39"/>
      <c r="AH42">
        <v>1</v>
      </c>
      <c r="AI42" s="609"/>
      <c r="AJ42" s="609"/>
      <c r="AK42" s="609"/>
      <c r="AL42" s="609"/>
      <c r="AM42" s="609"/>
      <c r="AN42" s="609"/>
      <c r="AO42" s="609"/>
      <c r="AP42" s="609"/>
      <c r="AQ42" s="609"/>
      <c r="AR42" s="570"/>
      <c r="AS42" s="570"/>
      <c r="AT42" s="570"/>
      <c r="AU42" s="570"/>
      <c r="AV42" s="570"/>
      <c r="AW42" s="570"/>
      <c r="AX42" s="570"/>
      <c r="AY42" s="570"/>
      <c r="AZ42" s="570"/>
      <c r="BA42" s="570"/>
      <c r="BB42" s="570"/>
      <c r="BC42" s="570"/>
      <c r="BD42" s="570"/>
      <c r="BE42" s="570"/>
      <c r="BF42" s="570"/>
      <c r="BG42" s="570"/>
      <c r="BH42" s="570"/>
      <c r="BI42" s="570"/>
      <c r="BJ42" s="570"/>
      <c r="BK42" s="570"/>
      <c r="BL42" s="570"/>
    </row>
    <row r="43" spans="1:64" ht="15.75">
      <c r="A43" s="312"/>
      <c r="B43" s="569"/>
      <c r="C43" s="187" t="s">
        <v>16337</v>
      </c>
      <c r="D43" s="174"/>
      <c r="E43" s="174"/>
      <c r="F43" s="174"/>
      <c r="G43" s="174"/>
      <c r="H43" s="174"/>
      <c r="I43" s="174"/>
      <c r="J43" s="174"/>
      <c r="K43" s="174"/>
      <c r="L43" s="174"/>
      <c r="M43" s="175"/>
      <c r="N43" s="566"/>
      <c r="O43" s="566"/>
      <c r="P43" s="566"/>
      <c r="Q43" s="428"/>
      <c r="R43" s="559" t="s">
        <v>16687</v>
      </c>
      <c r="S43" s="424"/>
      <c r="T43" s="424"/>
      <c r="U43" s="396" t="str">
        <f>IF(ISERROR('USER FORM3'!AY22), "---", 'USER FORM3'!AY22)</f>
        <v/>
      </c>
      <c r="V43" s="429"/>
      <c r="W43" s="569"/>
      <c r="X43" s="569"/>
      <c r="Y43" s="569"/>
      <c r="Z43" s="104"/>
      <c r="AA43" s="86" t="s">
        <v>16355</v>
      </c>
      <c r="AB43" s="86" t="s">
        <v>16356</v>
      </c>
      <c r="AC43" s="86" t="s">
        <v>16362</v>
      </c>
      <c r="AD43" s="86"/>
      <c r="AH43">
        <v>1</v>
      </c>
      <c r="AI43" s="609"/>
      <c r="AJ43" s="609"/>
      <c r="AK43" s="609"/>
      <c r="AL43" s="609"/>
      <c r="AM43" s="609"/>
      <c r="AN43" s="609"/>
      <c r="AO43" s="609"/>
      <c r="AP43" s="609"/>
      <c r="AQ43" s="609"/>
      <c r="AR43" s="570"/>
      <c r="AS43" s="570"/>
      <c r="AT43" s="570"/>
      <c r="AU43" s="570"/>
      <c r="AV43" s="570"/>
      <c r="AW43" s="570"/>
      <c r="AX43" s="570"/>
      <c r="AY43" s="570"/>
      <c r="AZ43" s="570"/>
      <c r="BA43" s="570"/>
      <c r="BB43" s="570"/>
      <c r="BC43" s="570"/>
      <c r="BD43" s="570"/>
      <c r="BE43" s="570"/>
      <c r="BF43" s="570"/>
      <c r="BG43" s="570"/>
      <c r="BH43" s="570"/>
      <c r="BI43" s="570"/>
      <c r="BJ43" s="570"/>
      <c r="BK43" s="570"/>
      <c r="BL43" s="570"/>
    </row>
    <row r="44" spans="1:64" ht="16.5" thickBot="1">
      <c r="A44" s="312"/>
      <c r="B44" s="569"/>
      <c r="C44" s="191"/>
      <c r="D44" s="179"/>
      <c r="E44" s="179"/>
      <c r="F44" s="179"/>
      <c r="G44" s="179"/>
      <c r="H44" s="179"/>
      <c r="I44" s="179"/>
      <c r="J44" s="179"/>
      <c r="K44" s="179"/>
      <c r="L44" s="179"/>
      <c r="M44" s="180"/>
      <c r="N44" s="566"/>
      <c r="O44" s="566"/>
      <c r="P44" s="566"/>
      <c r="Q44" s="430"/>
      <c r="R44" s="431"/>
      <c r="S44" s="431"/>
      <c r="T44" s="431"/>
      <c r="U44" s="431"/>
      <c r="V44" s="432"/>
      <c r="W44" s="569"/>
      <c r="X44" s="569"/>
      <c r="Y44" s="569"/>
      <c r="Z44" s="104" t="s">
        <v>16357</v>
      </c>
      <c r="AA44" s="104" t="str">
        <f>'USER FORM1'!AD13</f>
        <v>COMPLETE</v>
      </c>
      <c r="AB44" s="104" t="str">
        <f>'USER FORM1'!AD15</f>
        <v>EMPTY</v>
      </c>
      <c r="AC44" s="199" t="str">
        <f>IF(AA44="INCOMPLETE", "INCOMPLETE", IF(AND(AA44="COMPLETE", AB44=""), "COMPLETE", IF(AND(AA44="COMPLETE", AB44="EMPTY"),"", "ERROR")))</f>
        <v/>
      </c>
      <c r="AD44" s="199"/>
      <c r="AH44">
        <v>1</v>
      </c>
      <c r="AI44" s="609"/>
      <c r="AJ44" s="609"/>
      <c r="AK44" s="609"/>
      <c r="AL44" s="609"/>
      <c r="AM44" s="609"/>
      <c r="AN44" s="609"/>
      <c r="AO44" s="609"/>
      <c r="AP44" s="609"/>
      <c r="AQ44" s="609"/>
      <c r="AR44" s="570"/>
      <c r="AS44" s="570"/>
      <c r="AT44" s="570"/>
      <c r="AU44" s="570"/>
      <c r="AV44" s="570"/>
      <c r="AW44" s="570"/>
      <c r="AX44" s="570"/>
      <c r="AY44" s="570"/>
      <c r="AZ44" s="570"/>
      <c r="BA44" s="570"/>
      <c r="BB44" s="570"/>
      <c r="BC44" s="570"/>
      <c r="BD44" s="570"/>
      <c r="BE44" s="570"/>
      <c r="BF44" s="570"/>
      <c r="BG44" s="570"/>
      <c r="BH44" s="570"/>
      <c r="BI44" s="570"/>
      <c r="BJ44" s="570"/>
      <c r="BK44" s="570"/>
      <c r="BL44" s="570"/>
    </row>
    <row r="45" spans="1:64">
      <c r="A45" s="313"/>
      <c r="B45" s="569"/>
      <c r="C45" s="569"/>
      <c r="D45" s="569"/>
      <c r="E45" s="569"/>
      <c r="F45" s="569"/>
      <c r="G45" s="569"/>
      <c r="H45" s="569"/>
      <c r="I45" s="569"/>
      <c r="J45" s="569"/>
      <c r="K45" s="569"/>
      <c r="L45" s="569"/>
      <c r="M45" s="569"/>
      <c r="N45" s="566"/>
      <c r="O45" s="566"/>
      <c r="P45" s="566"/>
      <c r="Q45" s="566"/>
      <c r="R45" s="609"/>
      <c r="S45" s="609"/>
      <c r="T45" s="609"/>
      <c r="U45" s="609"/>
      <c r="V45" s="609"/>
      <c r="W45" s="569"/>
      <c r="X45" s="569"/>
      <c r="Y45" s="569"/>
      <c r="Z45" s="104" t="s">
        <v>16358</v>
      </c>
      <c r="AA45" s="104" t="str">
        <f>'USER FORM2'!$AF$22</f>
        <v>COMPLETE</v>
      </c>
      <c r="AB45" s="104" t="str">
        <f>'USER FORM2'!AH3</f>
        <v>EMPTY</v>
      </c>
      <c r="AC45" s="199" t="str">
        <f t="shared" ref="AC45:AC47" si="0">IF(AA45="INCOMPLETE", "INCOMPLETE", IF(AND(AA45="COMPLETE", AB45=""), "COMPLETE", IF(AND(AA45="COMPLETE", AB45="EMPTY"),"", "ERROR")))</f>
        <v/>
      </c>
      <c r="AD45" s="199"/>
      <c r="AH45">
        <v>1</v>
      </c>
      <c r="AI45" s="609"/>
      <c r="AJ45" s="609"/>
      <c r="AK45" s="609"/>
      <c r="AL45" s="609"/>
      <c r="AM45" s="609"/>
      <c r="AN45" s="609"/>
      <c r="AO45" s="609"/>
      <c r="AP45" s="609"/>
      <c r="AQ45" s="609"/>
      <c r="AR45" s="570"/>
      <c r="AS45" s="570"/>
      <c r="AT45" s="570"/>
      <c r="AU45" s="570"/>
      <c r="AV45" s="570"/>
      <c r="AW45" s="570"/>
      <c r="AX45" s="570"/>
      <c r="AY45" s="570"/>
      <c r="AZ45" s="570"/>
      <c r="BA45" s="570"/>
      <c r="BB45" s="570"/>
      <c r="BC45" s="570"/>
      <c r="BD45" s="570"/>
      <c r="BE45" s="570"/>
      <c r="BF45" s="570"/>
      <c r="BG45" s="570"/>
      <c r="BH45" s="570"/>
      <c r="BI45" s="570"/>
      <c r="BJ45" s="570"/>
      <c r="BK45" s="570"/>
      <c r="BL45" s="570"/>
    </row>
    <row r="46" spans="1:64" ht="15.75" thickBot="1">
      <c r="A46" s="313"/>
      <c r="B46" s="569"/>
      <c r="C46" s="569" t="s">
        <v>16410</v>
      </c>
      <c r="D46" s="569"/>
      <c r="E46" s="569"/>
      <c r="F46" s="569"/>
      <c r="G46" s="569"/>
      <c r="H46" s="569"/>
      <c r="I46" s="569"/>
      <c r="J46" s="569"/>
      <c r="K46" s="569"/>
      <c r="L46" s="569"/>
      <c r="M46" s="569"/>
      <c r="N46" s="566"/>
      <c r="O46" s="566"/>
      <c r="P46" s="566"/>
      <c r="Q46" s="566"/>
      <c r="R46" s="609"/>
      <c r="S46" s="609"/>
      <c r="T46" s="609"/>
      <c r="U46" s="609"/>
      <c r="V46" s="609"/>
      <c r="W46" s="569"/>
      <c r="X46" s="569"/>
      <c r="Y46" s="569"/>
      <c r="Z46" s="104" t="s">
        <v>16359</v>
      </c>
      <c r="AA46" s="104" t="str">
        <f>'USER FORM3'!AD235</f>
        <v>INCOMPLETE</v>
      </c>
      <c r="AB46" s="104" t="str">
        <f>'USER FORM3'!Y12</f>
        <v/>
      </c>
      <c r="AC46" s="199" t="str">
        <f t="shared" si="0"/>
        <v>INCOMPLETE</v>
      </c>
      <c r="AD46" s="199"/>
      <c r="AH46">
        <v>1</v>
      </c>
      <c r="AI46" s="609"/>
      <c r="AJ46" s="609"/>
      <c r="AK46" s="609"/>
      <c r="AL46" s="609"/>
      <c r="AM46" s="609"/>
      <c r="AN46" s="609"/>
      <c r="AO46" s="609"/>
      <c r="AP46" s="609"/>
      <c r="AQ46" s="609"/>
      <c r="AR46" s="570"/>
      <c r="AS46" s="570"/>
      <c r="AT46" s="570"/>
      <c r="AU46" s="570"/>
      <c r="AV46" s="570"/>
      <c r="AW46" s="570"/>
      <c r="AX46" s="570"/>
      <c r="AY46" s="570"/>
      <c r="AZ46" s="570"/>
      <c r="BA46" s="570"/>
      <c r="BB46" s="570"/>
      <c r="BC46" s="570"/>
      <c r="BD46" s="570"/>
      <c r="BE46" s="570"/>
      <c r="BF46" s="570"/>
      <c r="BG46" s="570"/>
      <c r="BH46" s="570"/>
      <c r="BI46" s="570"/>
      <c r="BJ46" s="570"/>
      <c r="BK46" s="570"/>
      <c r="BL46" s="570"/>
    </row>
    <row r="47" spans="1:64">
      <c r="A47" s="313"/>
      <c r="B47" s="569"/>
      <c r="C47" s="938"/>
      <c r="D47" s="939"/>
      <c r="E47" s="939"/>
      <c r="F47" s="939"/>
      <c r="G47" s="939"/>
      <c r="H47" s="939"/>
      <c r="I47" s="939"/>
      <c r="J47" s="939"/>
      <c r="K47" s="939"/>
      <c r="L47" s="939"/>
      <c r="M47" s="940"/>
      <c r="N47" s="566"/>
      <c r="O47" s="566"/>
      <c r="P47" s="566"/>
      <c r="Q47" s="425"/>
      <c r="R47" s="453"/>
      <c r="S47" s="453"/>
      <c r="T47" s="453"/>
      <c r="U47" s="453"/>
      <c r="V47" s="427"/>
      <c r="W47" s="569"/>
      <c r="X47" s="569"/>
      <c r="Y47" s="569"/>
      <c r="Z47" s="104" t="s">
        <v>16360</v>
      </c>
      <c r="AA47" s="104" t="str">
        <f>'USER FORM4'!$AF$21</f>
        <v>COMPLETE</v>
      </c>
      <c r="AB47" s="104" t="str">
        <f>'USER FORM4'!AI10</f>
        <v>EMPTY</v>
      </c>
      <c r="AC47" s="199" t="str">
        <f t="shared" si="0"/>
        <v/>
      </c>
      <c r="AD47" s="199"/>
      <c r="AH47">
        <v>1</v>
      </c>
      <c r="AI47" s="609"/>
      <c r="AJ47" s="609"/>
      <c r="AK47" s="609"/>
      <c r="AL47" s="609"/>
      <c r="AM47" s="609"/>
      <c r="AN47" s="609"/>
      <c r="AO47" s="609"/>
      <c r="AP47" s="609"/>
      <c r="AQ47" s="609"/>
      <c r="AR47" s="570"/>
      <c r="AS47" s="570"/>
      <c r="AT47" s="570"/>
      <c r="AU47" s="570"/>
      <c r="AV47" s="570"/>
      <c r="AW47" s="570"/>
      <c r="AX47" s="570"/>
      <c r="AY47" s="570"/>
      <c r="AZ47" s="570"/>
      <c r="BA47" s="570"/>
      <c r="BB47" s="570"/>
      <c r="BC47" s="570"/>
      <c r="BD47" s="570"/>
      <c r="BE47" s="570"/>
      <c r="BF47" s="570"/>
      <c r="BG47" s="570"/>
      <c r="BH47" s="570"/>
      <c r="BI47" s="570"/>
      <c r="BJ47" s="570"/>
      <c r="BK47" s="570"/>
      <c r="BL47" s="570"/>
    </row>
    <row r="48" spans="1:64">
      <c r="A48" s="313"/>
      <c r="B48" s="569"/>
      <c r="C48" s="941"/>
      <c r="D48" s="942"/>
      <c r="E48" s="942"/>
      <c r="F48" s="942"/>
      <c r="G48" s="942"/>
      <c r="H48" s="942"/>
      <c r="I48" s="942"/>
      <c r="J48" s="942"/>
      <c r="K48" s="942"/>
      <c r="L48" s="942"/>
      <c r="M48" s="943"/>
      <c r="N48" s="566"/>
      <c r="O48" s="566"/>
      <c r="P48" s="566"/>
      <c r="Q48" s="428"/>
      <c r="R48" s="559" t="str">
        <f ca="1">"There are:  "&amp; SUM(G7:G17)&amp; " errors in this workbook"</f>
        <v>There are:  0 errors in this workbook</v>
      </c>
      <c r="T48" s="433"/>
      <c r="U48" s="433"/>
      <c r="V48" s="429"/>
      <c r="W48" s="569"/>
      <c r="X48" s="569"/>
      <c r="Y48" s="569"/>
      <c r="Z48" s="104" t="s">
        <v>16361</v>
      </c>
      <c r="AA48" s="104" t="str">
        <f>'USER FORM5'!AC2</f>
        <v>COMPLETE</v>
      </c>
      <c r="AB48" s="104" t="str">
        <f>IF('USER FORM5'!AE2="YES","", "EMPTY")</f>
        <v>EMPTY</v>
      </c>
      <c r="AC48" s="199" t="str">
        <f>IF(AA48="INCOMPLETE", "INCOMPLETE", IF(AND(AA48="COMPLETE", AB48=""), "COMPLETE", IF(AND(AA48="COMPLETE", AB48="EMPTY"),"", "ERROR")))</f>
        <v/>
      </c>
      <c r="AD48" s="199"/>
      <c r="AH48">
        <v>1</v>
      </c>
      <c r="AI48" s="609"/>
      <c r="AJ48" s="609"/>
      <c r="AK48" s="609"/>
      <c r="AL48" s="609"/>
      <c r="AM48" s="609"/>
      <c r="AN48" s="609"/>
      <c r="AO48" s="609"/>
      <c r="AP48" s="609"/>
      <c r="AQ48" s="609"/>
      <c r="AR48" s="570"/>
      <c r="AS48" s="570"/>
      <c r="AT48" s="570"/>
      <c r="AU48" s="570"/>
      <c r="AV48" s="570"/>
      <c r="AW48" s="570"/>
      <c r="AX48" s="570"/>
      <c r="AY48" s="570"/>
      <c r="AZ48" s="570"/>
      <c r="BA48" s="570"/>
      <c r="BB48" s="570"/>
      <c r="BC48" s="570"/>
      <c r="BD48" s="570"/>
      <c r="BE48" s="570"/>
      <c r="BF48" s="570"/>
      <c r="BG48" s="570"/>
      <c r="BH48" s="570"/>
      <c r="BI48" s="570"/>
      <c r="BJ48" s="570"/>
      <c r="BK48" s="570"/>
      <c r="BL48" s="570"/>
    </row>
    <row r="49" spans="1:64">
      <c r="A49" s="313"/>
      <c r="B49" s="569"/>
      <c r="C49" s="941"/>
      <c r="D49" s="942"/>
      <c r="E49" s="942"/>
      <c r="F49" s="942"/>
      <c r="G49" s="942"/>
      <c r="H49" s="942"/>
      <c r="I49" s="942"/>
      <c r="J49" s="942"/>
      <c r="K49" s="942"/>
      <c r="L49" s="942"/>
      <c r="M49" s="943"/>
      <c r="N49" s="566"/>
      <c r="O49" s="566"/>
      <c r="P49" s="566"/>
      <c r="Q49" s="428"/>
      <c r="R49" s="237"/>
      <c r="S49" s="237"/>
      <c r="T49" s="237"/>
      <c r="U49" s="237"/>
      <c r="V49" s="429"/>
      <c r="W49" s="569"/>
      <c r="X49" s="569"/>
      <c r="Y49" s="569"/>
      <c r="Z49" s="104"/>
      <c r="AA49" s="104"/>
      <c r="AB49" s="104"/>
      <c r="AC49" s="39"/>
      <c r="AD49" s="39"/>
      <c r="AH49">
        <v>1</v>
      </c>
      <c r="AI49" s="609"/>
      <c r="AJ49" s="609"/>
      <c r="AK49" s="609"/>
      <c r="AL49" s="609"/>
      <c r="AM49" s="609"/>
      <c r="AN49" s="609"/>
      <c r="AO49" s="609"/>
      <c r="AP49" s="609"/>
      <c r="AQ49" s="609"/>
      <c r="AR49" s="570"/>
      <c r="AS49" s="570"/>
      <c r="AT49" s="570"/>
      <c r="AU49" s="570"/>
      <c r="AV49" s="570"/>
      <c r="AW49" s="570"/>
      <c r="AX49" s="570"/>
      <c r="AY49" s="570"/>
      <c r="AZ49" s="570"/>
      <c r="BA49" s="570"/>
      <c r="BB49" s="570"/>
      <c r="BC49" s="570"/>
      <c r="BD49" s="570"/>
      <c r="BE49" s="570"/>
      <c r="BF49" s="570"/>
      <c r="BG49" s="570"/>
      <c r="BH49" s="570"/>
      <c r="BI49" s="570"/>
      <c r="BJ49" s="570"/>
      <c r="BK49" s="570"/>
      <c r="BL49" s="570"/>
    </row>
    <row r="50" spans="1:64">
      <c r="A50" s="313"/>
      <c r="B50" s="569"/>
      <c r="C50" s="941"/>
      <c r="D50" s="942"/>
      <c r="E50" s="942"/>
      <c r="F50" s="942"/>
      <c r="G50" s="942"/>
      <c r="H50" s="942"/>
      <c r="I50" s="942"/>
      <c r="J50" s="942"/>
      <c r="K50" s="942"/>
      <c r="L50" s="942"/>
      <c r="M50" s="943"/>
      <c r="N50" s="566"/>
      <c r="O50" s="566"/>
      <c r="P50" s="566"/>
      <c r="Q50" s="428"/>
      <c r="R50" s="237"/>
      <c r="S50" s="237"/>
      <c r="T50" s="237"/>
      <c r="U50" s="237"/>
      <c r="V50" s="429"/>
      <c r="W50" s="569"/>
      <c r="X50" s="569"/>
      <c r="Y50" s="569"/>
      <c r="Z50" s="104"/>
      <c r="AA50" s="104"/>
      <c r="AB50" s="104"/>
      <c r="AC50" s="39"/>
      <c r="AD50" s="39"/>
      <c r="AH50">
        <v>1</v>
      </c>
      <c r="AI50" s="609"/>
      <c r="AJ50" s="609"/>
      <c r="AK50" s="609"/>
      <c r="AL50" s="609"/>
      <c r="AM50" s="609"/>
      <c r="AN50" s="609"/>
      <c r="AO50" s="609"/>
      <c r="AP50" s="609"/>
      <c r="AQ50" s="609"/>
      <c r="AR50" s="570"/>
      <c r="AS50" s="570"/>
      <c r="AT50" s="570"/>
      <c r="AU50" s="570"/>
      <c r="AV50" s="570"/>
      <c r="AW50" s="570"/>
      <c r="AX50" s="570"/>
      <c r="AY50" s="570"/>
      <c r="AZ50" s="570"/>
      <c r="BA50" s="570"/>
      <c r="BB50" s="570"/>
      <c r="BC50" s="570"/>
      <c r="BD50" s="570"/>
      <c r="BE50" s="570"/>
      <c r="BF50" s="570"/>
      <c r="BG50" s="570"/>
      <c r="BH50" s="570"/>
      <c r="BI50" s="570"/>
      <c r="BJ50" s="570"/>
      <c r="BK50" s="570"/>
      <c r="BL50" s="570"/>
    </row>
    <row r="51" spans="1:64">
      <c r="A51" s="313"/>
      <c r="B51" s="569"/>
      <c r="C51" s="941"/>
      <c r="D51" s="942"/>
      <c r="E51" s="942"/>
      <c r="F51" s="942"/>
      <c r="G51" s="942"/>
      <c r="H51" s="942"/>
      <c r="I51" s="942"/>
      <c r="J51" s="942"/>
      <c r="K51" s="942"/>
      <c r="L51" s="942"/>
      <c r="M51" s="943"/>
      <c r="N51" s="566"/>
      <c r="O51" s="566"/>
      <c r="P51" s="566"/>
      <c r="Q51" s="434" t="s">
        <v>16764</v>
      </c>
      <c r="S51" s="424"/>
      <c r="T51" s="424"/>
      <c r="U51" s="424"/>
      <c r="V51" s="429"/>
      <c r="W51" s="569"/>
      <c r="X51" s="569"/>
      <c r="Y51" s="569"/>
      <c r="Z51" s="200" t="s">
        <v>16365</v>
      </c>
      <c r="AA51" s="104"/>
      <c r="AB51" s="104"/>
      <c r="AC51" s="39"/>
      <c r="AD51" s="39"/>
      <c r="AH51">
        <v>1</v>
      </c>
      <c r="AI51" s="609"/>
      <c r="AJ51" s="609"/>
      <c r="AK51" s="609"/>
      <c r="AL51" s="609"/>
      <c r="AM51" s="609"/>
      <c r="AN51" s="609"/>
      <c r="AO51" s="609"/>
      <c r="AP51" s="609"/>
      <c r="AQ51" s="609"/>
      <c r="AR51" s="570"/>
      <c r="AS51" s="570"/>
      <c r="AT51" s="570"/>
      <c r="AU51" s="570"/>
      <c r="AV51" s="570"/>
      <c r="AW51" s="570"/>
      <c r="AX51" s="570"/>
      <c r="AY51" s="570"/>
      <c r="AZ51" s="570"/>
      <c r="BA51" s="570"/>
      <c r="BB51" s="570"/>
      <c r="BC51" s="570"/>
      <c r="BD51" s="570"/>
      <c r="BE51" s="570"/>
      <c r="BF51" s="570"/>
      <c r="BG51" s="570"/>
      <c r="BH51" s="570"/>
      <c r="BI51" s="570"/>
      <c r="BJ51" s="570"/>
      <c r="BK51" s="570"/>
      <c r="BL51" s="570"/>
    </row>
    <row r="52" spans="1:64" ht="15.75" thickBot="1">
      <c r="A52" s="313"/>
      <c r="B52" s="569"/>
      <c r="C52" s="941"/>
      <c r="D52" s="942"/>
      <c r="E52" s="942"/>
      <c r="F52" s="942"/>
      <c r="G52" s="942"/>
      <c r="H52" s="942"/>
      <c r="I52" s="942"/>
      <c r="J52" s="942"/>
      <c r="K52" s="942"/>
      <c r="L52" s="942"/>
      <c r="M52" s="943"/>
      <c r="N52" s="566"/>
      <c r="O52" s="566"/>
      <c r="P52" s="566"/>
      <c r="Q52" s="430"/>
      <c r="R52" s="431"/>
      <c r="S52" s="431"/>
      <c r="T52" s="431"/>
      <c r="U52" s="431"/>
      <c r="V52" s="432"/>
      <c r="W52" s="569"/>
      <c r="X52" s="569"/>
      <c r="Y52" s="569"/>
      <c r="Z52" s="169" t="s">
        <v>16776</v>
      </c>
      <c r="AA52" s="104"/>
      <c r="AB52" s="104"/>
      <c r="AC52" s="39"/>
      <c r="AD52" s="39"/>
      <c r="AH52">
        <v>1</v>
      </c>
      <c r="AI52" s="609"/>
      <c r="AJ52" s="609"/>
      <c r="AK52" s="609"/>
      <c r="AL52" s="609"/>
      <c r="AM52" s="609"/>
      <c r="AN52" s="609"/>
      <c r="AO52" s="609"/>
      <c r="AP52" s="609"/>
      <c r="AQ52" s="609"/>
      <c r="AR52" s="570"/>
      <c r="AS52" s="570"/>
      <c r="AT52" s="570"/>
      <c r="AU52" s="570"/>
      <c r="AV52" s="570"/>
      <c r="AW52" s="570"/>
      <c r="AX52" s="570"/>
      <c r="AY52" s="570"/>
      <c r="AZ52" s="570"/>
      <c r="BA52" s="570"/>
      <c r="BB52" s="570"/>
      <c r="BC52" s="570"/>
      <c r="BD52" s="570"/>
      <c r="BE52" s="570"/>
      <c r="BF52" s="570"/>
      <c r="BG52" s="570"/>
      <c r="BH52" s="570"/>
      <c r="BI52" s="570"/>
      <c r="BJ52" s="570"/>
      <c r="BK52" s="570"/>
      <c r="BL52" s="570"/>
    </row>
    <row r="53" spans="1:64">
      <c r="A53" s="313"/>
      <c r="B53" s="569"/>
      <c r="C53" s="941"/>
      <c r="D53" s="942"/>
      <c r="E53" s="942"/>
      <c r="F53" s="942"/>
      <c r="G53" s="942"/>
      <c r="H53" s="942"/>
      <c r="I53" s="942"/>
      <c r="J53" s="942"/>
      <c r="K53" s="942"/>
      <c r="L53" s="942"/>
      <c r="M53" s="943"/>
      <c r="N53" s="566"/>
      <c r="O53" s="566"/>
      <c r="P53" s="566"/>
      <c r="Q53" s="566"/>
      <c r="R53" s="609"/>
      <c r="S53" s="609"/>
      <c r="T53" s="609"/>
      <c r="U53" s="609"/>
      <c r="V53" s="609"/>
      <c r="W53" s="569"/>
      <c r="X53" s="569"/>
      <c r="Y53" s="569"/>
      <c r="Z53" s="86" t="s">
        <v>16490</v>
      </c>
      <c r="AA53" s="104"/>
      <c r="AB53" s="104"/>
      <c r="AC53" s="39"/>
      <c r="AD53" s="39"/>
      <c r="AH53">
        <v>1</v>
      </c>
      <c r="AI53" s="609"/>
      <c r="AJ53" s="609"/>
      <c r="AK53" s="609"/>
      <c r="AL53" s="609"/>
      <c r="AM53" s="609"/>
      <c r="AN53" s="609"/>
      <c r="AO53" s="609"/>
      <c r="AP53" s="609"/>
      <c r="AQ53" s="609"/>
      <c r="AR53" s="570"/>
      <c r="AS53" s="570"/>
      <c r="AT53" s="570"/>
      <c r="AU53" s="570"/>
      <c r="AV53" s="570"/>
      <c r="AW53" s="570"/>
      <c r="AX53" s="570"/>
      <c r="AY53" s="570"/>
      <c r="AZ53" s="570"/>
      <c r="BA53" s="570"/>
      <c r="BB53" s="570"/>
      <c r="BC53" s="570"/>
      <c r="BD53" s="570"/>
      <c r="BE53" s="570"/>
      <c r="BF53" s="570"/>
      <c r="BG53" s="570"/>
      <c r="BH53" s="570"/>
      <c r="BI53" s="570"/>
      <c r="BJ53" s="570"/>
      <c r="BK53" s="570"/>
      <c r="BL53" s="570"/>
    </row>
    <row r="54" spans="1:64" ht="15.75" thickBot="1">
      <c r="A54" s="313"/>
      <c r="B54" s="569"/>
      <c r="C54" s="944"/>
      <c r="D54" s="945"/>
      <c r="E54" s="945"/>
      <c r="F54" s="945"/>
      <c r="G54" s="945"/>
      <c r="H54" s="945"/>
      <c r="I54" s="945"/>
      <c r="J54" s="945"/>
      <c r="K54" s="945"/>
      <c r="L54" s="945"/>
      <c r="M54" s="946"/>
      <c r="N54" s="566"/>
      <c r="O54" s="566"/>
      <c r="P54" s="566"/>
      <c r="Q54" s="566"/>
      <c r="R54" s="609"/>
      <c r="S54" s="609"/>
      <c r="T54" s="609"/>
      <c r="U54" s="609"/>
      <c r="V54" s="609"/>
      <c r="W54" s="569"/>
      <c r="X54" s="569"/>
      <c r="Y54" s="569"/>
      <c r="Z54" s="104" t="str">
        <f>CONCATENATE('USER FORM1'!E10,"-",LEFT(AC57,10),"_",LEFT(AC58, 1),"-",Z31,"-",AA31,AA61,IF(AA62=AA61,"", AA62),Z41,".xlsx")</f>
        <v>-_--.xlsx</v>
      </c>
      <c r="AA54" s="104"/>
      <c r="AB54" s="104"/>
      <c r="AC54" s="39"/>
      <c r="AD54" s="39"/>
      <c r="AH54">
        <v>1</v>
      </c>
      <c r="AI54" s="609"/>
      <c r="AJ54" s="609"/>
      <c r="AK54" s="609"/>
      <c r="AL54" s="609"/>
      <c r="AM54" s="609"/>
      <c r="AN54" s="609"/>
      <c r="AO54" s="609"/>
      <c r="AP54" s="609"/>
      <c r="AQ54" s="609"/>
      <c r="AR54" s="570"/>
      <c r="AS54" s="570"/>
      <c r="AT54" s="570"/>
      <c r="AU54" s="570"/>
      <c r="AV54" s="570"/>
      <c r="AW54" s="570"/>
      <c r="AX54" s="570"/>
      <c r="AY54" s="570"/>
      <c r="AZ54" s="570"/>
      <c r="BA54" s="570"/>
      <c r="BB54" s="570"/>
      <c r="BC54" s="570"/>
      <c r="BD54" s="570"/>
      <c r="BE54" s="570"/>
      <c r="BF54" s="570"/>
      <c r="BG54" s="570"/>
      <c r="BH54" s="570"/>
      <c r="BI54" s="570"/>
      <c r="BJ54" s="570"/>
      <c r="BK54" s="570"/>
      <c r="BL54" s="570"/>
    </row>
    <row r="55" spans="1:64">
      <c r="A55" s="313"/>
      <c r="B55" s="569"/>
      <c r="C55" s="566"/>
      <c r="D55" s="566"/>
      <c r="E55" s="566"/>
      <c r="F55" s="566"/>
      <c r="G55" s="566"/>
      <c r="H55" s="566"/>
      <c r="I55" s="566"/>
      <c r="J55" s="566"/>
      <c r="K55" s="566"/>
      <c r="L55" s="566"/>
      <c r="M55" s="566"/>
      <c r="N55" s="566"/>
      <c r="O55" s="566"/>
      <c r="P55" s="566"/>
      <c r="Q55" s="566"/>
      <c r="R55" s="609"/>
      <c r="S55" s="609"/>
      <c r="T55" s="609"/>
      <c r="U55" s="609"/>
      <c r="V55" s="609"/>
      <c r="W55" s="569"/>
      <c r="X55" s="569"/>
      <c r="Y55" s="569"/>
      <c r="Z55" s="104"/>
      <c r="AA55" s="104"/>
      <c r="AB55" s="104"/>
      <c r="AC55" s="39"/>
      <c r="AD55" s="39"/>
      <c r="AH55">
        <v>1</v>
      </c>
      <c r="AI55" s="609"/>
      <c r="AJ55" s="609"/>
      <c r="AK55" s="609"/>
      <c r="AL55" s="609"/>
      <c r="AM55" s="609"/>
      <c r="AN55" s="609"/>
      <c r="AO55" s="609"/>
      <c r="AP55" s="609"/>
      <c r="AQ55" s="609"/>
      <c r="AR55" s="570"/>
      <c r="AS55" s="570"/>
      <c r="AT55" s="570"/>
      <c r="AU55" s="570"/>
      <c r="AV55" s="570"/>
      <c r="AW55" s="570"/>
      <c r="AX55" s="570"/>
      <c r="AY55" s="570"/>
      <c r="AZ55" s="570"/>
      <c r="BA55" s="570"/>
      <c r="BB55" s="570"/>
      <c r="BC55" s="570"/>
      <c r="BD55" s="570"/>
      <c r="BE55" s="570"/>
      <c r="BF55" s="570"/>
      <c r="BG55" s="570"/>
      <c r="BH55" s="570"/>
      <c r="BI55" s="570"/>
      <c r="BJ55" s="570"/>
      <c r="BK55" s="570"/>
      <c r="BL55" s="570"/>
    </row>
    <row r="56" spans="1:64">
      <c r="A56" s="313"/>
      <c r="B56" s="569"/>
      <c r="C56" s="566"/>
      <c r="D56" s="566"/>
      <c r="E56" s="566"/>
      <c r="F56" s="566"/>
      <c r="G56" s="566"/>
      <c r="H56" s="566"/>
      <c r="I56" s="566"/>
      <c r="J56" s="566"/>
      <c r="K56" s="566"/>
      <c r="L56" s="566"/>
      <c r="M56" s="566"/>
      <c r="N56" s="566"/>
      <c r="O56" s="566"/>
      <c r="P56" s="566"/>
      <c r="Q56" s="566"/>
      <c r="R56" s="609"/>
      <c r="S56" s="609"/>
      <c r="T56" s="609"/>
      <c r="U56" s="609"/>
      <c r="V56" s="609"/>
      <c r="W56" s="609"/>
      <c r="X56" s="609"/>
      <c r="Y56" s="609"/>
      <c r="Z56" s="86" t="s">
        <v>16487</v>
      </c>
      <c r="AA56" s="86" t="s">
        <v>16488</v>
      </c>
      <c r="AB56" s="86" t="s">
        <v>16489</v>
      </c>
      <c r="AC56" s="86" t="s">
        <v>16547</v>
      </c>
      <c r="AD56" s="86"/>
      <c r="AH56">
        <v>1</v>
      </c>
      <c r="AI56" s="609"/>
      <c r="AJ56" s="609"/>
      <c r="AK56" s="609"/>
      <c r="AL56" s="609"/>
      <c r="AM56" s="609"/>
      <c r="AN56" s="609"/>
      <c r="AO56" s="609"/>
      <c r="AP56" s="609"/>
      <c r="AQ56" s="609"/>
      <c r="AR56" s="570"/>
      <c r="AS56" s="570"/>
      <c r="AT56" s="570"/>
      <c r="AU56" s="570"/>
      <c r="AV56" s="570"/>
      <c r="AW56" s="570"/>
      <c r="AX56" s="570"/>
      <c r="AY56" s="570"/>
      <c r="AZ56" s="570"/>
      <c r="BA56" s="570"/>
      <c r="BB56" s="570"/>
      <c r="BC56" s="570"/>
      <c r="BD56" s="570"/>
      <c r="BE56" s="570"/>
      <c r="BF56" s="570"/>
      <c r="BG56" s="570"/>
      <c r="BH56" s="570"/>
      <c r="BI56" s="570"/>
      <c r="BJ56" s="570"/>
      <c r="BK56" s="570"/>
      <c r="BL56" s="570"/>
    </row>
    <row r="57" spans="1:64">
      <c r="A57" s="313"/>
      <c r="B57" s="569"/>
      <c r="C57" s="566"/>
      <c r="D57" s="566"/>
      <c r="E57" s="566"/>
      <c r="F57" s="566"/>
      <c r="G57" s="566"/>
      <c r="H57" s="566"/>
      <c r="I57" s="566"/>
      <c r="J57" s="566"/>
      <c r="K57" s="566"/>
      <c r="L57" s="566"/>
      <c r="M57" s="566"/>
      <c r="N57" s="566"/>
      <c r="O57" s="566"/>
      <c r="P57" s="566"/>
      <c r="Q57" s="566"/>
      <c r="R57" s="609"/>
      <c r="S57" s="609"/>
      <c r="T57" s="609"/>
      <c r="U57" s="609"/>
      <c r="V57" s="609"/>
      <c r="W57" s="609"/>
      <c r="X57" s="609"/>
      <c r="Y57" s="609"/>
      <c r="Z57" s="104" t="str">
        <f>LOWER(SUBSTITUTE('USER FORM1'!C10," ",""))</f>
        <v/>
      </c>
      <c r="AA57" s="104" t="str">
        <f>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Z57,"(",""),")",""),"á","a"),"é","e"),"í","i"),"ó","o"),"ú","u"),"ã","a"),"ê","e"),"â","a"),"é","e"),"è","e"),"î","i"),"ï","i"),"ç","c"),"ä","a"),"ö","o"),"ü","u"),"ß","ss"),"ş","s"),"ı","i"),"ğ","g"),"ę","e"),"ł","l"),"ń","n"),"ś","s"),"ż","z"),"ã","a"),"ầ","a"),"à","a"),"ậ","a"),"đ","d"),"ế","e"),"ì","i"),"í","i"),"ổ","o"),"ô","o"),"ư","u"),"ả","a"),"ế","e"),"ĩ","i"),"ợ","o"),"ồ","o"),"ạ","a"),"ứ","u"),"ý","y"),"ạ","a"),"é","e"),"ỳ","y"),"ế","e"),"ể","e"),"ệ","e"),"ù","u"),"ë","e"),".",""),"Ġ","g"),"ø","o"),"ñ","n"),"'",""),"ō","o"),"--","-"),"ħ","h"),"å","a")</f>
        <v/>
      </c>
      <c r="AB57" s="104" t="str">
        <f>SUBSTITUTE(SUBSTITUTE(SUBSTITUTE(SUBSTITUTE(SUBSTITUTE(SUBSTITUTE(SUBSTITUTE(SUBSTITUTE(SUBSTITUTE(SUBSTITUTE(SUBSTITUTE(SUBSTITUTE(SUBSTITUTE(SUBSTITUTE(SUBSTITUTE(SUBSTITUTE(SUBSTITUTE(SUBSTITUTE(SUBSTITUTE(AA57,"æ","ae"),"Ġ","g"),"Č","c"),"ě","e"),"ň","n"),"š","s"),"ě","e"),"ň","n"),"ž","z"),"ř","r"),"č","c"),"ġ","g"),"ô","o"),"õ","o"),"û","u"),"ù","u"),"ÿ","y"),"ð","d"),"ò","o")</f>
        <v/>
      </c>
      <c r="AC57" s="199" t="str">
        <f>PROPER(AB57)</f>
        <v/>
      </c>
      <c r="AD57" s="199"/>
      <c r="AH57">
        <v>1</v>
      </c>
      <c r="AI57" s="609"/>
      <c r="AJ57" s="609"/>
      <c r="AK57" s="609"/>
      <c r="AL57" s="609"/>
      <c r="AM57" s="609"/>
      <c r="AN57" s="609"/>
      <c r="AO57" s="609"/>
      <c r="AP57" s="609"/>
      <c r="AQ57" s="609"/>
      <c r="AR57" s="570"/>
      <c r="AS57" s="570"/>
      <c r="AT57" s="570"/>
      <c r="AU57" s="570"/>
      <c r="AV57" s="570"/>
      <c r="AW57" s="570"/>
      <c r="AX57" s="570"/>
      <c r="AY57" s="570"/>
      <c r="AZ57" s="570"/>
      <c r="BA57" s="570"/>
      <c r="BB57" s="570"/>
      <c r="BC57" s="570"/>
      <c r="BD57" s="570"/>
      <c r="BE57" s="570"/>
      <c r="BF57" s="570"/>
      <c r="BG57" s="570"/>
      <c r="BH57" s="570"/>
      <c r="BI57" s="570"/>
      <c r="BJ57" s="570"/>
      <c r="BK57" s="570"/>
      <c r="BL57" s="570"/>
    </row>
    <row r="58" spans="1:64">
      <c r="A58" s="313"/>
      <c r="B58" s="569"/>
      <c r="C58" s="566"/>
      <c r="D58" s="566"/>
      <c r="E58" s="566"/>
      <c r="F58" s="566"/>
      <c r="G58" s="566"/>
      <c r="H58" s="566"/>
      <c r="I58" s="566"/>
      <c r="J58" s="566"/>
      <c r="K58" s="566"/>
      <c r="L58" s="566"/>
      <c r="M58" s="566"/>
      <c r="N58" s="566"/>
      <c r="O58" s="566"/>
      <c r="P58" s="566"/>
      <c r="Q58" s="566"/>
      <c r="R58" s="609"/>
      <c r="S58" s="609"/>
      <c r="T58" s="609"/>
      <c r="U58" s="609"/>
      <c r="V58" s="609"/>
      <c r="W58" s="609"/>
      <c r="X58" s="609"/>
      <c r="Y58" s="609"/>
      <c r="Z58" s="104" t="str">
        <f>LOWER(SUBSTITUTE('USER FORM1'!D10, " ", ""))</f>
        <v/>
      </c>
      <c r="AA58" s="104" t="str">
        <f>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Z58,"(",""),")",""),"á","a"),"é","e"),"í","i"),"ó","o"),"ú","u"),"ã","a"),"ê","e"),"â","a"),"é","e"),"è","e"),"î","i"),"ï","i"),"ç","c"),"ä","a"),"ö","o"),"ü","u"),"ß","ss"),"ş","s"),"ı","i"),"ğ","g"),"ę","e"),"ł","l"),"ń","n"),"ś","s"),"ż","z"),"ã","a"),"ầ","a"),"à","a"),"ậ","a"),"đ","d"),"ế","e"),"ì","i"),"í","i"),"ổ","o"),"ô","o"),"ư","u"),"ả","a"),"ế","e"),"ĩ","i"),"ợ","o"),"ồ","o"),"ạ","a"),"ứ","u"),"ý","y"),"ạ","a"),"é","e"),"ỳ","y"),"ế","e"),"ể","e"),"ệ","e"),"ù","u"),"ë","e"),".",""),"Ġ","g"),"ø","o"),"ñ","n"),"'",""),"ō","o"),"--","-"),"ħ","h"),"å","a")</f>
        <v/>
      </c>
      <c r="AB58" s="104" t="str">
        <f>SUBSTITUTE(SUBSTITUTE(SUBSTITUTE(SUBSTITUTE(SUBSTITUTE(SUBSTITUTE(SUBSTITUTE(SUBSTITUTE(SUBSTITUTE(SUBSTITUTE(SUBSTITUTE(SUBSTITUTE(SUBSTITUTE(SUBSTITUTE(SUBSTITUTE(SUBSTITUTE(SUBSTITUTE(SUBSTITUTE(SUBSTITUTE(AA58,"æ","ae"),"Ġ","g"),"Č","c"),"ě","e"),"ň","n"),"š","s"),"ě","e"),"ň","n"),"ž","z"),"ř","r"),"č","c"),"ġ","g"),"ô","o"),"õ","o"),"û","u"),"ù","u"),"ÿ","y"),"ð","d"),"ò","o")</f>
        <v/>
      </c>
      <c r="AC58" s="199" t="str">
        <f>PROPER(AB58)</f>
        <v/>
      </c>
      <c r="AD58" s="199"/>
      <c r="AH58">
        <v>1</v>
      </c>
      <c r="AI58" s="609"/>
      <c r="AJ58" s="609"/>
      <c r="AK58" s="609"/>
      <c r="AL58" s="609"/>
      <c r="AM58" s="609"/>
      <c r="AN58" s="609"/>
      <c r="AO58" s="609"/>
      <c r="AP58" s="609"/>
      <c r="AQ58" s="609"/>
      <c r="AR58" s="570"/>
      <c r="AS58" s="570"/>
      <c r="AT58" s="570"/>
      <c r="AU58" s="570"/>
      <c r="AV58" s="570"/>
      <c r="AW58" s="570"/>
      <c r="AX58" s="570"/>
      <c r="AY58" s="570"/>
      <c r="AZ58" s="570"/>
      <c r="BA58" s="570"/>
      <c r="BB58" s="570"/>
      <c r="BC58" s="570"/>
      <c r="BD58" s="570"/>
      <c r="BE58" s="570"/>
      <c r="BF58" s="570"/>
      <c r="BG58" s="570"/>
      <c r="BH58" s="570"/>
      <c r="BI58" s="570"/>
      <c r="BJ58" s="570"/>
      <c r="BK58" s="570"/>
      <c r="BL58" s="570"/>
    </row>
    <row r="59" spans="1:64">
      <c r="A59" s="313"/>
      <c r="B59" s="569"/>
      <c r="C59" s="566"/>
      <c r="D59" s="566"/>
      <c r="E59" s="566"/>
      <c r="F59" s="566"/>
      <c r="G59" s="566"/>
      <c r="H59" s="566"/>
      <c r="I59" s="566"/>
      <c r="J59" s="566"/>
      <c r="K59" s="566"/>
      <c r="L59" s="566"/>
      <c r="M59" s="566"/>
      <c r="N59" s="566"/>
      <c r="O59" s="566"/>
      <c r="P59" s="566"/>
      <c r="Q59" s="566"/>
      <c r="R59" s="609"/>
      <c r="S59" s="609"/>
      <c r="T59" s="609"/>
      <c r="U59" s="609"/>
      <c r="V59" s="609"/>
      <c r="W59" s="609"/>
      <c r="X59" s="609"/>
      <c r="Y59" s="609"/>
      <c r="Z59" s="104"/>
      <c r="AA59" s="104"/>
      <c r="AB59" s="104"/>
      <c r="AC59" s="39"/>
      <c r="AD59" s="39"/>
      <c r="AE59" s="39"/>
      <c r="AF59" s="39"/>
      <c r="AG59" s="39"/>
      <c r="AH59">
        <v>1</v>
      </c>
      <c r="AI59" s="609"/>
      <c r="AJ59" s="609"/>
      <c r="AK59" s="609"/>
      <c r="AL59" s="609"/>
      <c r="AM59" s="609"/>
      <c r="AN59" s="609"/>
      <c r="AO59" s="609"/>
      <c r="AP59" s="609"/>
      <c r="AQ59" s="609"/>
      <c r="AR59" s="570"/>
      <c r="AS59" s="570"/>
      <c r="AT59" s="570"/>
      <c r="AU59" s="570"/>
      <c r="AV59" s="570"/>
      <c r="AW59" s="570"/>
      <c r="AX59" s="570"/>
      <c r="AY59" s="570"/>
      <c r="AZ59" s="570"/>
      <c r="BA59" s="570"/>
      <c r="BB59" s="570"/>
      <c r="BC59" s="570"/>
      <c r="BD59" s="570"/>
      <c r="BE59" s="570"/>
      <c r="BF59" s="570"/>
      <c r="BG59" s="570"/>
      <c r="BH59" s="570"/>
      <c r="BI59" s="570"/>
      <c r="BJ59" s="570"/>
      <c r="BK59" s="570"/>
      <c r="BL59" s="570"/>
    </row>
    <row r="60" spans="1:64">
      <c r="A60" s="313"/>
      <c r="B60" s="569"/>
      <c r="C60" s="566"/>
      <c r="D60" s="566"/>
      <c r="E60" s="566"/>
      <c r="F60" s="566"/>
      <c r="G60" s="566"/>
      <c r="H60" s="566"/>
      <c r="I60" s="566"/>
      <c r="J60" s="566"/>
      <c r="K60" s="566"/>
      <c r="L60" s="566"/>
      <c r="M60" s="566"/>
      <c r="N60" s="566"/>
      <c r="O60" s="566"/>
      <c r="P60" s="566"/>
      <c r="Q60" s="566"/>
      <c r="R60" s="609"/>
      <c r="S60" s="609"/>
      <c r="T60" s="609"/>
      <c r="U60" s="609"/>
      <c r="V60" s="609"/>
      <c r="W60" s="609"/>
      <c r="X60" s="609"/>
      <c r="Y60" s="609"/>
      <c r="Z60" s="86" t="s">
        <v>16546</v>
      </c>
      <c r="AA60" s="104"/>
      <c r="AB60" s="104"/>
      <c r="AC60" s="485"/>
      <c r="AD60" s="485"/>
      <c r="AE60" s="485"/>
      <c r="AF60" s="485"/>
      <c r="AH60">
        <v>1</v>
      </c>
      <c r="AI60" s="609"/>
      <c r="AJ60" s="609"/>
      <c r="AK60" s="609"/>
      <c r="AL60" s="609"/>
      <c r="AM60" s="609"/>
      <c r="AN60" s="609"/>
      <c r="AO60" s="609"/>
      <c r="AP60" s="609"/>
      <c r="AQ60" s="609"/>
      <c r="AR60" s="570"/>
      <c r="AS60" s="570"/>
      <c r="AT60" s="570"/>
      <c r="AU60" s="570"/>
      <c r="AV60" s="570"/>
      <c r="AW60" s="570"/>
      <c r="AX60" s="570"/>
      <c r="AY60" s="570"/>
      <c r="AZ60" s="570"/>
      <c r="BA60" s="570"/>
      <c r="BB60" s="570"/>
      <c r="BC60" s="570"/>
      <c r="BD60" s="570"/>
      <c r="BE60" s="570"/>
      <c r="BF60" s="570"/>
      <c r="BG60" s="570"/>
      <c r="BH60" s="570"/>
      <c r="BI60" s="570"/>
      <c r="BJ60" s="570"/>
      <c r="BK60" s="570"/>
      <c r="BL60" s="570"/>
    </row>
    <row r="61" spans="1:64">
      <c r="A61" s="313"/>
      <c r="B61" s="569"/>
      <c r="C61" s="566"/>
      <c r="D61" s="566"/>
      <c r="E61" s="566"/>
      <c r="F61" s="566"/>
      <c r="G61" s="566"/>
      <c r="H61" s="566"/>
      <c r="I61" s="566"/>
      <c r="J61" s="566"/>
      <c r="K61" s="566"/>
      <c r="L61" s="566"/>
      <c r="M61" s="566"/>
      <c r="N61" s="566"/>
      <c r="O61" s="566"/>
      <c r="P61" s="566"/>
      <c r="Q61" s="566"/>
      <c r="R61" s="609"/>
      <c r="S61" s="609"/>
      <c r="T61" s="609"/>
      <c r="U61" s="609"/>
      <c r="V61" s="609"/>
      <c r="W61" s="609"/>
      <c r="X61" s="609"/>
      <c r="Y61" s="609"/>
      <c r="Z61" s="104" t="str">
        <f>'USER FORM3'!AY24</f>
        <v/>
      </c>
      <c r="AA61" s="305" t="str">
        <f>IFERROR("-"&amp;VLOOKUP(Z61,'LOCATION CODE'!$A$2:$B$52,2,FALSE),"")</f>
        <v/>
      </c>
      <c r="AB61" s="104"/>
      <c r="AC61" s="485"/>
      <c r="AD61" s="485"/>
      <c r="AE61" s="485"/>
      <c r="AF61" s="485"/>
      <c r="AH61">
        <v>1</v>
      </c>
      <c r="AI61" s="609"/>
      <c r="AJ61" s="609"/>
      <c r="AK61" s="609"/>
      <c r="AL61" s="609"/>
      <c r="AM61" s="609"/>
      <c r="AN61" s="609"/>
      <c r="AO61" s="609"/>
      <c r="AP61" s="609"/>
      <c r="AQ61" s="609"/>
      <c r="AR61" s="570"/>
      <c r="AS61" s="570"/>
      <c r="AT61" s="570"/>
      <c r="AU61" s="570"/>
      <c r="AV61" s="570"/>
      <c r="AW61" s="570"/>
      <c r="AX61" s="570"/>
      <c r="AY61" s="570"/>
      <c r="AZ61" s="570"/>
      <c r="BA61" s="570"/>
      <c r="BB61" s="570"/>
      <c r="BC61" s="570"/>
      <c r="BD61" s="570"/>
      <c r="BE61" s="570"/>
      <c r="BF61" s="570"/>
      <c r="BG61" s="570"/>
      <c r="BH61" s="570"/>
      <c r="BI61" s="570"/>
      <c r="BJ61" s="570"/>
      <c r="BK61" s="570"/>
      <c r="BL61" s="570"/>
    </row>
    <row r="62" spans="1:64">
      <c r="A62" s="313"/>
      <c r="B62" s="569"/>
      <c r="C62" s="566"/>
      <c r="D62" s="566"/>
      <c r="E62" s="566"/>
      <c r="F62" s="566"/>
      <c r="G62" s="566"/>
      <c r="H62" s="566"/>
      <c r="I62" s="566"/>
      <c r="J62" s="566"/>
      <c r="K62" s="566"/>
      <c r="L62" s="566"/>
      <c r="M62" s="566"/>
      <c r="N62" s="566"/>
      <c r="O62" s="566"/>
      <c r="P62" s="566"/>
      <c r="Q62" s="566"/>
      <c r="R62" s="609"/>
      <c r="S62" s="609"/>
      <c r="T62" s="609"/>
      <c r="U62" s="609"/>
      <c r="V62" s="609"/>
      <c r="W62" s="609"/>
      <c r="X62" s="609"/>
      <c r="Y62" s="609"/>
      <c r="Z62" s="104" t="str">
        <f>'USER FORM3'!AY32</f>
        <v/>
      </c>
      <c r="AA62" s="305" t="str">
        <f>IFERROR("-"&amp;VLOOKUP(Z62,'LOCATION CODE'!$A$2:$B$52,2,FALSE),"")</f>
        <v/>
      </c>
      <c r="AB62" s="104"/>
      <c r="AC62" s="39"/>
      <c r="AD62" s="39"/>
      <c r="AE62" s="39"/>
      <c r="AF62" s="39"/>
      <c r="AH62">
        <v>1</v>
      </c>
      <c r="AI62" s="609"/>
      <c r="AJ62" s="609"/>
      <c r="AK62" s="609"/>
      <c r="AL62" s="609"/>
      <c r="AM62" s="609"/>
      <c r="AN62" s="609"/>
      <c r="AO62" s="609"/>
      <c r="AP62" s="609"/>
      <c r="AQ62" s="609"/>
      <c r="AR62" s="570"/>
      <c r="AS62" s="570"/>
      <c r="AT62" s="570"/>
      <c r="AU62" s="570"/>
      <c r="AV62" s="570"/>
      <c r="AW62" s="570"/>
      <c r="AX62" s="570"/>
      <c r="AY62" s="570"/>
      <c r="AZ62" s="570"/>
      <c r="BA62" s="570"/>
      <c r="BB62" s="570"/>
      <c r="BC62" s="570"/>
      <c r="BD62" s="570"/>
      <c r="BE62" s="570"/>
      <c r="BF62" s="570"/>
      <c r="BG62" s="570"/>
      <c r="BH62" s="570"/>
      <c r="BI62" s="570"/>
      <c r="BJ62" s="570"/>
      <c r="BK62" s="570"/>
      <c r="BL62" s="570"/>
    </row>
    <row r="63" spans="1:64">
      <c r="A63" s="14"/>
      <c r="B63" s="629"/>
      <c r="C63" s="566"/>
      <c r="D63" s="566"/>
      <c r="E63" s="566"/>
      <c r="F63" s="566"/>
      <c r="G63" s="566"/>
      <c r="H63" s="566"/>
      <c r="I63" s="566"/>
      <c r="J63" s="566"/>
      <c r="K63" s="566"/>
      <c r="L63" s="566"/>
      <c r="M63" s="566"/>
      <c r="N63" s="570"/>
      <c r="O63" s="570"/>
      <c r="P63" s="570"/>
      <c r="Q63" s="570"/>
      <c r="R63" s="570"/>
      <c r="S63" s="570"/>
      <c r="T63" s="570"/>
      <c r="U63" s="570"/>
      <c r="V63" s="570"/>
      <c r="W63" s="570"/>
      <c r="X63" s="570"/>
      <c r="Y63" s="570"/>
      <c r="Z63" s="86" t="s">
        <v>16554</v>
      </c>
      <c r="AA63" s="86" t="s">
        <v>16636</v>
      </c>
      <c r="AB63" s="86" t="s">
        <v>16654</v>
      </c>
      <c r="AC63" s="86" t="s">
        <v>16689</v>
      </c>
      <c r="AD63" s="86" t="s">
        <v>16655</v>
      </c>
      <c r="AE63" s="86" t="s">
        <v>16745</v>
      </c>
      <c r="AF63" s="86" t="s">
        <v>16758</v>
      </c>
      <c r="AH63">
        <v>1</v>
      </c>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row>
    <row r="64" spans="1:64">
      <c r="A64" s="14"/>
      <c r="B64" s="629"/>
      <c r="C64" s="570"/>
      <c r="D64" s="570"/>
      <c r="E64" s="570"/>
      <c r="F64" s="570"/>
      <c r="G64" s="570"/>
      <c r="H64" s="570"/>
      <c r="I64" s="570"/>
      <c r="J64" s="570"/>
      <c r="K64" s="570"/>
      <c r="L64" s="570"/>
      <c r="M64" s="570"/>
      <c r="N64" s="570"/>
      <c r="O64" s="570"/>
      <c r="P64" s="570"/>
      <c r="Q64" s="570"/>
      <c r="R64" s="570"/>
      <c r="S64" s="570"/>
      <c r="T64" s="570"/>
      <c r="U64" s="570"/>
      <c r="V64" s="570"/>
      <c r="W64" s="570"/>
      <c r="X64" s="570"/>
      <c r="Y64" s="570"/>
      <c r="Z64" t="b">
        <f>'USER FORM1'!AC37</f>
        <v>0</v>
      </c>
      <c r="AA64" t="b">
        <f>'USER FORM1'!AC39</f>
        <v>0</v>
      </c>
      <c r="AB64" t="b">
        <f>'USER FORM1'!AC41</f>
        <v>0</v>
      </c>
      <c r="AC64" t="b">
        <f>'USER FORM1'!AC43</f>
        <v>0</v>
      </c>
      <c r="AD64" t="b">
        <f>'USER FORM1'!AC52</f>
        <v>0</v>
      </c>
      <c r="AE64" t="b">
        <f>'USER FORM1'!AC48</f>
        <v>0</v>
      </c>
      <c r="AF64" t="b">
        <f>'USER FORM1'!AC50</f>
        <v>0</v>
      </c>
      <c r="AH64">
        <v>1</v>
      </c>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row>
    <row r="65" spans="2:64">
      <c r="B65" s="629"/>
      <c r="C65" s="570"/>
      <c r="D65" s="570"/>
      <c r="E65" s="570"/>
      <c r="F65" s="570"/>
      <c r="G65" s="570"/>
      <c r="H65" s="570"/>
      <c r="I65" s="570"/>
      <c r="J65" s="570"/>
      <c r="K65" s="570"/>
      <c r="L65" s="570"/>
      <c r="M65" s="570"/>
      <c r="N65" s="570"/>
      <c r="O65" s="570"/>
      <c r="P65" s="570"/>
      <c r="Q65" s="570"/>
      <c r="R65" s="570"/>
      <c r="S65" s="570"/>
      <c r="T65" s="570"/>
      <c r="U65" s="570"/>
      <c r="V65" s="570"/>
      <c r="W65" s="570"/>
      <c r="X65" s="570"/>
      <c r="Y65" s="570"/>
      <c r="Z65" s="367"/>
      <c r="AA65" s="367"/>
      <c r="AB65" s="367"/>
      <c r="AC65" s="367"/>
      <c r="AD65" s="367"/>
      <c r="AE65" s="367"/>
      <c r="AF65" s="367"/>
      <c r="AG65" s="367"/>
      <c r="AH65" s="367"/>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row>
    <row r="66" spans="2:64">
      <c r="B66" s="629"/>
      <c r="C66" s="570"/>
      <c r="D66" s="570"/>
      <c r="E66" s="570"/>
      <c r="F66" s="570"/>
      <c r="G66" s="570"/>
      <c r="H66" s="570"/>
      <c r="I66" s="570"/>
      <c r="J66" s="570"/>
      <c r="K66" s="570"/>
      <c r="L66" s="570"/>
      <c r="M66" s="570"/>
      <c r="N66" s="570"/>
      <c r="O66" s="570"/>
      <c r="P66" s="570"/>
      <c r="Q66" s="570"/>
      <c r="R66" s="570"/>
      <c r="S66" s="570"/>
      <c r="T66" s="570"/>
      <c r="U66" s="570"/>
      <c r="V66" s="570"/>
      <c r="W66" s="570"/>
      <c r="X66" s="570"/>
      <c r="Y66" s="570"/>
      <c r="Z66" s="367"/>
      <c r="AA66" s="367"/>
      <c r="AB66" s="367"/>
      <c r="AC66" s="367"/>
      <c r="AD66" s="367"/>
      <c r="AE66" s="367"/>
      <c r="AF66" s="367"/>
      <c r="AG66" s="367"/>
      <c r="AH66" s="367"/>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row>
    <row r="67" spans="2:64">
      <c r="B67" s="629"/>
      <c r="C67" s="570"/>
      <c r="D67" s="570"/>
      <c r="E67" s="570"/>
      <c r="F67" s="570"/>
      <c r="G67" s="570"/>
      <c r="H67" s="570"/>
      <c r="I67" s="570"/>
      <c r="J67" s="570"/>
      <c r="K67" s="570"/>
      <c r="L67" s="570"/>
      <c r="M67" s="570"/>
      <c r="N67" s="570"/>
      <c r="O67" s="570"/>
      <c r="P67" s="570"/>
      <c r="Q67" s="570"/>
      <c r="R67" s="570"/>
      <c r="S67" s="570"/>
      <c r="T67" s="570"/>
      <c r="U67" s="570"/>
      <c r="V67" s="570"/>
      <c r="W67" s="570"/>
      <c r="X67" s="570"/>
      <c r="Y67" s="570"/>
      <c r="Z67" s="367"/>
      <c r="AA67" s="367"/>
      <c r="AB67" s="367"/>
      <c r="AC67" s="367"/>
      <c r="AD67" s="367"/>
      <c r="AE67" s="367"/>
      <c r="AF67" s="367"/>
      <c r="AG67" s="367"/>
      <c r="AH67" s="367"/>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row>
    <row r="68" spans="2:64">
      <c r="B68" s="629"/>
      <c r="C68" s="570"/>
      <c r="D68" s="570"/>
      <c r="E68" s="570"/>
      <c r="F68" s="570"/>
      <c r="G68" s="570"/>
      <c r="H68" s="570"/>
      <c r="I68" s="570"/>
      <c r="J68" s="570"/>
      <c r="K68" s="570"/>
      <c r="L68" s="570"/>
      <c r="M68" s="570"/>
      <c r="N68" s="570"/>
      <c r="O68" s="570"/>
      <c r="P68" s="570"/>
      <c r="Q68" s="570"/>
      <c r="R68" s="570"/>
      <c r="S68" s="570"/>
      <c r="T68" s="570"/>
      <c r="U68" s="570"/>
      <c r="V68" s="570"/>
      <c r="W68" s="570"/>
      <c r="X68" s="570"/>
      <c r="Y68" s="570"/>
      <c r="Z68" s="367"/>
      <c r="AA68" s="367"/>
      <c r="AB68" s="367"/>
      <c r="AC68" s="367"/>
      <c r="AD68" s="367"/>
      <c r="AE68" s="367"/>
      <c r="AF68" s="367"/>
      <c r="AG68" s="367"/>
      <c r="AH68" s="367"/>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row>
    <row r="69" spans="2:64">
      <c r="B69" s="629"/>
      <c r="C69" s="570"/>
      <c r="D69" s="570"/>
      <c r="E69" s="570"/>
      <c r="F69" s="570"/>
      <c r="G69" s="570"/>
      <c r="H69" s="570"/>
      <c r="I69" s="570"/>
      <c r="J69" s="570"/>
      <c r="K69" s="570"/>
      <c r="L69" s="570"/>
      <c r="M69" s="570"/>
      <c r="N69" s="570"/>
      <c r="O69" s="570"/>
      <c r="P69" s="570"/>
      <c r="Q69" s="570"/>
      <c r="R69" s="570"/>
      <c r="S69" s="570"/>
      <c r="T69" s="570"/>
      <c r="U69" s="570"/>
      <c r="V69" s="570"/>
      <c r="W69" s="570"/>
      <c r="X69" s="570"/>
      <c r="Y69" s="570"/>
      <c r="Z69" s="367"/>
      <c r="AA69" s="367"/>
      <c r="AB69" s="367"/>
      <c r="AC69" s="367"/>
      <c r="AD69" s="367"/>
      <c r="AE69" s="367"/>
      <c r="AF69" s="367"/>
      <c r="AG69" s="367"/>
      <c r="AH69" s="367"/>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row>
    <row r="70" spans="2:64">
      <c r="B70" s="629"/>
      <c r="C70" s="570"/>
      <c r="D70" s="570"/>
      <c r="E70" s="570"/>
      <c r="F70" s="570"/>
      <c r="G70" s="570"/>
      <c r="H70" s="570"/>
      <c r="I70" s="570"/>
      <c r="J70" s="570"/>
      <c r="K70" s="570"/>
      <c r="L70" s="570"/>
      <c r="M70" s="570"/>
      <c r="N70" s="570"/>
      <c r="O70" s="570"/>
      <c r="P70" s="570"/>
      <c r="Q70" s="570"/>
      <c r="R70" s="570"/>
      <c r="S70" s="570"/>
      <c r="T70" s="570"/>
      <c r="U70" s="570"/>
      <c r="V70" s="570"/>
      <c r="W70" s="570"/>
      <c r="X70" s="570"/>
      <c r="Y70" s="570"/>
      <c r="Z70" s="367"/>
      <c r="AA70" s="367"/>
      <c r="AB70" s="367"/>
      <c r="AC70" s="367"/>
      <c r="AD70" s="367"/>
      <c r="AE70" s="367"/>
      <c r="AF70" s="367"/>
      <c r="AG70" s="367"/>
      <c r="AH70" s="367"/>
      <c r="AI70" s="570"/>
      <c r="AJ70" s="570"/>
      <c r="AK70" s="570"/>
      <c r="AL70" s="570"/>
      <c r="AM70" s="570"/>
      <c r="AN70" s="570"/>
      <c r="AO70" s="570"/>
      <c r="AP70" s="570"/>
      <c r="AQ70" s="570"/>
      <c r="AR70" s="570"/>
      <c r="AS70" s="570"/>
      <c r="AT70" s="570"/>
      <c r="AU70" s="570"/>
      <c r="AV70" s="570"/>
      <c r="AW70" s="570"/>
      <c r="AX70" s="570"/>
      <c r="AY70" s="570"/>
      <c r="AZ70" s="570"/>
      <c r="BA70" s="570"/>
      <c r="BB70" s="570"/>
      <c r="BC70" s="570"/>
      <c r="BD70" s="570"/>
      <c r="BE70" s="570"/>
      <c r="BF70" s="570"/>
      <c r="BG70" s="570"/>
      <c r="BH70" s="570"/>
      <c r="BI70" s="570"/>
      <c r="BJ70" s="570"/>
      <c r="BK70" s="570"/>
      <c r="BL70" s="570"/>
    </row>
    <row r="71" spans="2:64">
      <c r="B71" s="629"/>
      <c r="C71" s="570"/>
      <c r="D71" s="570"/>
      <c r="E71" s="570"/>
      <c r="F71" s="570"/>
      <c r="G71" s="570"/>
      <c r="H71" s="570"/>
      <c r="I71" s="570"/>
      <c r="J71" s="570"/>
      <c r="K71" s="570"/>
      <c r="L71" s="570"/>
      <c r="M71" s="570"/>
      <c r="N71" s="570"/>
      <c r="O71" s="570"/>
      <c r="P71" s="570"/>
      <c r="Q71" s="570"/>
      <c r="R71" s="570"/>
      <c r="S71" s="570"/>
      <c r="T71" s="570"/>
      <c r="U71" s="570"/>
      <c r="V71" s="570"/>
      <c r="W71" s="570"/>
      <c r="X71" s="570"/>
      <c r="Y71" s="570"/>
      <c r="Z71" s="367"/>
      <c r="AA71" s="367"/>
      <c r="AB71" s="367"/>
      <c r="AC71" s="367"/>
      <c r="AD71" s="367"/>
      <c r="AE71" s="367"/>
      <c r="AF71" s="367"/>
      <c r="AG71" s="367"/>
      <c r="AH71" s="367"/>
      <c r="AI71" s="570"/>
      <c r="AJ71" s="570"/>
      <c r="AK71" s="570"/>
      <c r="AL71" s="570"/>
      <c r="AM71" s="570"/>
      <c r="AN71" s="570"/>
      <c r="AO71" s="570"/>
      <c r="AP71" s="570"/>
      <c r="AQ71" s="570"/>
      <c r="AR71" s="570"/>
      <c r="AS71" s="570"/>
      <c r="AT71" s="570"/>
      <c r="AU71" s="570"/>
      <c r="AV71" s="570"/>
      <c r="AW71" s="570"/>
      <c r="AX71" s="570"/>
      <c r="AY71" s="570"/>
      <c r="AZ71" s="570"/>
      <c r="BA71" s="570"/>
      <c r="BB71" s="570"/>
      <c r="BC71" s="570"/>
      <c r="BD71" s="570"/>
      <c r="BE71" s="570"/>
      <c r="BF71" s="570"/>
      <c r="BG71" s="570"/>
      <c r="BH71" s="570"/>
      <c r="BI71" s="570"/>
      <c r="BJ71" s="570"/>
      <c r="BK71" s="570"/>
      <c r="BL71" s="570"/>
    </row>
    <row r="72" spans="2:64">
      <c r="B72" s="629"/>
      <c r="C72" s="570"/>
      <c r="D72" s="570"/>
      <c r="E72" s="570"/>
      <c r="F72" s="570"/>
      <c r="G72" s="570"/>
      <c r="H72" s="570"/>
      <c r="I72" s="570"/>
      <c r="J72" s="570"/>
      <c r="K72" s="570"/>
      <c r="L72" s="570"/>
      <c r="M72" s="570"/>
      <c r="N72" s="570"/>
      <c r="O72" s="570"/>
      <c r="P72" s="570"/>
      <c r="Q72" s="570"/>
      <c r="R72" s="570"/>
      <c r="S72" s="570"/>
      <c r="T72" s="570"/>
      <c r="U72" s="570"/>
      <c r="V72" s="570"/>
      <c r="W72" s="570"/>
      <c r="X72" s="570"/>
      <c r="Y72" s="570"/>
      <c r="Z72" s="367"/>
      <c r="AA72" s="367"/>
      <c r="AB72" s="367"/>
      <c r="AC72" s="367"/>
      <c r="AD72" s="367"/>
      <c r="AE72" s="367"/>
      <c r="AF72" s="367"/>
      <c r="AG72" s="367"/>
      <c r="AH72" s="367"/>
      <c r="AI72" s="570"/>
      <c r="AJ72" s="570"/>
      <c r="AK72" s="570"/>
      <c r="AL72" s="570"/>
      <c r="AM72" s="570"/>
      <c r="AN72" s="570"/>
      <c r="AO72" s="570"/>
      <c r="AP72" s="570"/>
      <c r="AQ72" s="570"/>
      <c r="AR72" s="570"/>
      <c r="AS72" s="570"/>
      <c r="AT72" s="570"/>
      <c r="AU72" s="570"/>
      <c r="AV72" s="570"/>
      <c r="AW72" s="570"/>
      <c r="AX72" s="570"/>
      <c r="AY72" s="570"/>
      <c r="AZ72" s="570"/>
      <c r="BA72" s="570"/>
      <c r="BB72" s="570"/>
      <c r="BC72" s="570"/>
      <c r="BD72" s="570"/>
      <c r="BE72" s="570"/>
      <c r="BF72" s="570"/>
      <c r="BG72" s="570"/>
      <c r="BH72" s="570"/>
      <c r="BI72" s="570"/>
      <c r="BJ72" s="570"/>
      <c r="BK72" s="570"/>
      <c r="BL72" s="570"/>
    </row>
    <row r="73" spans="2:64">
      <c r="B73" s="570"/>
      <c r="C73" s="570"/>
      <c r="D73" s="570"/>
      <c r="E73" s="570"/>
      <c r="F73" s="570"/>
      <c r="G73" s="570"/>
      <c r="H73" s="570"/>
      <c r="I73" s="570"/>
      <c r="J73" s="570"/>
      <c r="K73" s="570"/>
      <c r="L73" s="570"/>
      <c r="M73" s="570"/>
      <c r="N73" s="570"/>
      <c r="O73" s="570"/>
      <c r="P73" s="570"/>
      <c r="Q73" s="570"/>
      <c r="R73" s="570"/>
      <c r="S73" s="570"/>
      <c r="T73" s="570"/>
      <c r="U73" s="570"/>
      <c r="V73" s="570"/>
      <c r="W73" s="570"/>
      <c r="X73" s="570"/>
      <c r="Y73" s="570"/>
      <c r="Z73" s="367"/>
      <c r="AA73" s="367"/>
      <c r="AB73" s="367"/>
      <c r="AC73" s="367"/>
      <c r="AD73" s="367"/>
      <c r="AE73" s="367"/>
      <c r="AF73" s="367"/>
      <c r="AG73" s="367"/>
      <c r="AH73" s="367"/>
      <c r="AI73" s="570"/>
      <c r="AJ73" s="570"/>
      <c r="AK73" s="570"/>
      <c r="AL73" s="570"/>
      <c r="AM73" s="570"/>
      <c r="AN73" s="570"/>
      <c r="AO73" s="570"/>
      <c r="AP73" s="570"/>
      <c r="AQ73" s="570"/>
      <c r="AR73" s="570"/>
      <c r="AS73" s="570"/>
      <c r="AT73" s="570"/>
      <c r="AU73" s="570"/>
      <c r="AV73" s="570"/>
      <c r="AW73" s="570"/>
      <c r="AX73" s="570"/>
      <c r="AY73" s="570"/>
      <c r="AZ73" s="570"/>
      <c r="BA73" s="570"/>
      <c r="BB73" s="570"/>
      <c r="BC73" s="570"/>
      <c r="BD73" s="570"/>
      <c r="BE73" s="570"/>
      <c r="BF73" s="570"/>
      <c r="BG73" s="570"/>
      <c r="BH73" s="570"/>
      <c r="BI73" s="570"/>
      <c r="BJ73" s="570"/>
      <c r="BK73" s="570"/>
      <c r="BL73" s="570"/>
    </row>
    <row r="74" spans="2:64">
      <c r="B74" s="570"/>
      <c r="C74" s="570"/>
      <c r="D74" s="570"/>
      <c r="E74" s="570"/>
      <c r="F74" s="570"/>
      <c r="G74" s="570"/>
      <c r="H74" s="570"/>
      <c r="I74" s="570"/>
      <c r="J74" s="570"/>
      <c r="K74" s="570"/>
      <c r="L74" s="570"/>
      <c r="M74" s="570"/>
      <c r="N74" s="570"/>
      <c r="O74" s="570"/>
      <c r="P74" s="570"/>
      <c r="Q74" s="570"/>
      <c r="R74" s="570"/>
      <c r="S74" s="570"/>
      <c r="T74" s="570"/>
      <c r="U74" s="570"/>
      <c r="V74" s="570"/>
      <c r="W74" s="570"/>
      <c r="X74" s="570"/>
      <c r="Y74" s="570"/>
      <c r="Z74" s="367"/>
      <c r="AA74" s="367"/>
      <c r="AB74" s="367"/>
      <c r="AC74" s="367"/>
      <c r="AD74" s="367"/>
      <c r="AE74" s="367"/>
      <c r="AF74" s="367"/>
      <c r="AG74" s="367"/>
      <c r="AH74" s="367"/>
      <c r="AI74" s="570"/>
      <c r="AJ74" s="570"/>
      <c r="AK74" s="570"/>
      <c r="AL74" s="570"/>
      <c r="AM74" s="570"/>
      <c r="AN74" s="570"/>
      <c r="AO74" s="570"/>
      <c r="AP74" s="570"/>
      <c r="AQ74" s="570"/>
      <c r="AR74" s="570"/>
      <c r="AS74" s="570"/>
      <c r="AT74" s="570"/>
      <c r="AU74" s="570"/>
      <c r="AV74" s="570"/>
      <c r="AW74" s="570"/>
      <c r="AX74" s="570"/>
      <c r="AY74" s="570"/>
      <c r="AZ74" s="570"/>
      <c r="BA74" s="570"/>
      <c r="BB74" s="570"/>
      <c r="BC74" s="570"/>
      <c r="BD74" s="570"/>
      <c r="BE74" s="570"/>
      <c r="BF74" s="570"/>
      <c r="BG74" s="570"/>
      <c r="BH74" s="570"/>
      <c r="BI74" s="570"/>
      <c r="BJ74" s="570"/>
      <c r="BK74" s="570"/>
      <c r="BL74" s="570"/>
    </row>
    <row r="75" spans="2:64">
      <c r="B75" s="570"/>
      <c r="C75" s="570"/>
      <c r="D75" s="570"/>
      <c r="E75" s="570"/>
      <c r="F75" s="570"/>
      <c r="G75" s="570"/>
      <c r="H75" s="570"/>
      <c r="I75" s="570"/>
      <c r="J75" s="570"/>
      <c r="K75" s="570"/>
      <c r="L75" s="570"/>
      <c r="M75" s="570"/>
      <c r="N75" s="570"/>
      <c r="O75" s="570"/>
      <c r="P75" s="570"/>
      <c r="Q75" s="570"/>
      <c r="R75" s="570"/>
      <c r="S75" s="570"/>
      <c r="T75" s="570"/>
      <c r="U75" s="570"/>
      <c r="V75" s="570"/>
      <c r="W75" s="570"/>
      <c r="X75" s="570"/>
      <c r="Y75" s="570"/>
      <c r="Z75" s="367"/>
      <c r="AA75" s="367"/>
      <c r="AB75" s="367"/>
      <c r="AC75" s="367"/>
      <c r="AD75" s="367"/>
      <c r="AE75" s="367"/>
      <c r="AF75" s="367"/>
      <c r="AG75" s="367"/>
      <c r="AH75" s="367"/>
      <c r="AI75" s="570"/>
      <c r="AJ75" s="570"/>
      <c r="AK75" s="570"/>
      <c r="AL75" s="570"/>
      <c r="AM75" s="570"/>
      <c r="AN75" s="570"/>
      <c r="AO75" s="570"/>
      <c r="AP75" s="570"/>
      <c r="AQ75" s="570"/>
      <c r="AR75" s="570"/>
      <c r="AS75" s="570"/>
      <c r="AT75" s="570"/>
      <c r="AU75" s="570"/>
      <c r="AV75" s="570"/>
      <c r="AW75" s="570"/>
      <c r="AX75" s="570"/>
      <c r="AY75" s="570"/>
      <c r="AZ75" s="570"/>
      <c r="BA75" s="570"/>
      <c r="BB75" s="570"/>
      <c r="BC75" s="570"/>
      <c r="BD75" s="570"/>
      <c r="BE75" s="570"/>
      <c r="BF75" s="570"/>
      <c r="BG75" s="570"/>
      <c r="BH75" s="570"/>
      <c r="BI75" s="570"/>
      <c r="BJ75" s="570"/>
      <c r="BK75" s="570"/>
      <c r="BL75" s="570"/>
    </row>
    <row r="76" spans="2:64">
      <c r="B76" s="570"/>
      <c r="C76" s="570"/>
      <c r="D76" s="570"/>
      <c r="E76" s="570"/>
      <c r="F76" s="570"/>
      <c r="G76" s="570"/>
      <c r="H76" s="570"/>
      <c r="I76" s="570"/>
      <c r="J76" s="570"/>
      <c r="K76" s="570"/>
      <c r="L76" s="570"/>
      <c r="M76" s="570"/>
      <c r="N76" s="570"/>
      <c r="O76" s="570"/>
      <c r="P76" s="570"/>
      <c r="Q76" s="570"/>
      <c r="R76" s="570"/>
      <c r="S76" s="570"/>
      <c r="T76" s="570"/>
      <c r="U76" s="570"/>
      <c r="V76" s="570"/>
      <c r="W76" s="570"/>
      <c r="X76" s="570"/>
      <c r="Y76" s="570"/>
      <c r="Z76" s="367"/>
      <c r="AA76" s="367"/>
      <c r="AB76" s="367"/>
      <c r="AC76" s="367"/>
      <c r="AD76" s="367"/>
      <c r="AE76" s="367"/>
      <c r="AF76" s="367"/>
      <c r="AG76" s="367"/>
      <c r="AH76" s="367"/>
      <c r="AI76" s="570"/>
      <c r="AJ76" s="570"/>
      <c r="AK76" s="570"/>
      <c r="AL76" s="570"/>
      <c r="AM76" s="570"/>
      <c r="AN76" s="570"/>
      <c r="AO76" s="570"/>
      <c r="AP76" s="570"/>
      <c r="AQ76" s="570"/>
      <c r="AR76" s="570"/>
      <c r="AS76" s="570"/>
      <c r="AT76" s="570"/>
      <c r="AU76" s="570"/>
      <c r="AV76" s="570"/>
      <c r="AW76" s="570"/>
      <c r="AX76" s="570"/>
      <c r="AY76" s="570"/>
      <c r="AZ76" s="570"/>
      <c r="BA76" s="570"/>
      <c r="BB76" s="570"/>
      <c r="BC76" s="570"/>
      <c r="BD76" s="570"/>
      <c r="BE76" s="570"/>
      <c r="BF76" s="570"/>
      <c r="BG76" s="570"/>
      <c r="BH76" s="570"/>
      <c r="BI76" s="570"/>
      <c r="BJ76" s="570"/>
      <c r="BK76" s="570"/>
      <c r="BL76" s="570"/>
    </row>
    <row r="77" spans="2:64">
      <c r="B77" s="570"/>
      <c r="C77" s="570"/>
      <c r="D77" s="570"/>
      <c r="E77" s="570"/>
      <c r="F77" s="570"/>
      <c r="G77" s="570"/>
      <c r="H77" s="570"/>
      <c r="I77" s="570"/>
      <c r="J77" s="570"/>
      <c r="K77" s="570"/>
      <c r="L77" s="570"/>
      <c r="M77" s="570"/>
      <c r="N77" s="570"/>
      <c r="O77" s="570"/>
      <c r="P77" s="570"/>
      <c r="Q77" s="570"/>
      <c r="R77" s="570"/>
      <c r="S77" s="570"/>
      <c r="T77" s="570"/>
      <c r="U77" s="570"/>
      <c r="V77" s="570"/>
      <c r="W77" s="570"/>
      <c r="X77" s="570"/>
      <c r="Y77" s="570"/>
      <c r="Z77" s="367"/>
      <c r="AA77" s="367"/>
      <c r="AB77" s="367"/>
      <c r="AC77" s="367"/>
      <c r="AD77" s="367"/>
      <c r="AE77" s="367"/>
      <c r="AF77" s="367"/>
      <c r="AG77" s="367"/>
      <c r="AH77" s="367"/>
      <c r="AI77" s="570"/>
      <c r="AJ77" s="570"/>
      <c r="AK77" s="570"/>
      <c r="AL77" s="570"/>
      <c r="AM77" s="570"/>
      <c r="AN77" s="570"/>
      <c r="AO77" s="570"/>
      <c r="AP77" s="570"/>
      <c r="AQ77" s="570"/>
      <c r="AR77" s="570"/>
      <c r="AS77" s="570"/>
      <c r="AT77" s="570"/>
      <c r="AU77" s="570"/>
      <c r="AV77" s="570"/>
      <c r="AW77" s="570"/>
      <c r="AX77" s="570"/>
      <c r="AY77" s="570"/>
      <c r="AZ77" s="570"/>
      <c r="BA77" s="570"/>
      <c r="BB77" s="570"/>
      <c r="BC77" s="570"/>
      <c r="BD77" s="570"/>
      <c r="BE77" s="570"/>
      <c r="BF77" s="570"/>
      <c r="BG77" s="570"/>
      <c r="BH77" s="570"/>
      <c r="BI77" s="570"/>
      <c r="BJ77" s="570"/>
      <c r="BK77" s="570"/>
      <c r="BL77" s="570"/>
    </row>
    <row r="78" spans="2:64">
      <c r="B78" s="570"/>
      <c r="C78" s="570"/>
      <c r="D78" s="570"/>
      <c r="E78" s="570"/>
      <c r="F78" s="570"/>
      <c r="G78" s="570"/>
      <c r="H78" s="570"/>
      <c r="I78" s="570"/>
      <c r="J78" s="570"/>
      <c r="K78" s="570"/>
      <c r="L78" s="570"/>
      <c r="M78" s="570"/>
      <c r="N78" s="570"/>
      <c r="O78" s="570"/>
      <c r="P78" s="570"/>
      <c r="Q78" s="570"/>
      <c r="R78" s="570"/>
      <c r="S78" s="570"/>
      <c r="T78" s="570"/>
      <c r="U78" s="570"/>
      <c r="V78" s="570"/>
      <c r="W78" s="570"/>
      <c r="X78" s="570"/>
      <c r="Y78" s="570"/>
      <c r="Z78" s="367"/>
      <c r="AA78" s="367"/>
      <c r="AB78" s="367"/>
      <c r="AC78" s="367"/>
      <c r="AD78" s="367"/>
      <c r="AE78" s="367"/>
      <c r="AF78" s="367"/>
      <c r="AG78" s="367"/>
      <c r="AH78" s="367"/>
      <c r="AI78" s="570"/>
      <c r="AJ78" s="570"/>
      <c r="AK78" s="570"/>
      <c r="AL78" s="570"/>
      <c r="AM78" s="570"/>
      <c r="AN78" s="570"/>
      <c r="AO78" s="570"/>
      <c r="AP78" s="570"/>
      <c r="AQ78" s="570"/>
      <c r="AR78" s="570"/>
      <c r="AS78" s="570"/>
      <c r="AT78" s="570"/>
      <c r="AU78" s="570"/>
      <c r="AV78" s="570"/>
      <c r="AW78" s="570"/>
      <c r="AX78" s="570"/>
      <c r="AY78" s="570"/>
      <c r="AZ78" s="570"/>
      <c r="BA78" s="570"/>
      <c r="BB78" s="570"/>
      <c r="BC78" s="570"/>
      <c r="BD78" s="570"/>
      <c r="BE78" s="570"/>
      <c r="BF78" s="570"/>
      <c r="BG78" s="570"/>
      <c r="BH78" s="570"/>
      <c r="BI78" s="570"/>
      <c r="BJ78" s="570"/>
      <c r="BK78" s="570"/>
      <c r="BL78" s="570"/>
    </row>
  </sheetData>
  <sheetProtection algorithmName="SHA-512" hashValue="q2VrIrGdIhICi41Q7ScAEAwe78xoTdC7tbwB0pq+P2ldzskeKUuyrhiSOd71eiPda5CqdkJDY/69/J0kTvn8BA==" saltValue="cZgO9cHwRxaMMHWw1o0QKQ==" spinCount="100000" sheet="1" objects="1" scenarios="1"/>
  <mergeCells count="28">
    <mergeCell ref="V31:V37"/>
    <mergeCell ref="C47:M54"/>
    <mergeCell ref="C32:E32"/>
    <mergeCell ref="F32:H32"/>
    <mergeCell ref="C33:E33"/>
    <mergeCell ref="F33:H33"/>
    <mergeCell ref="I33:M33"/>
    <mergeCell ref="I32:M32"/>
    <mergeCell ref="C34:E34"/>
    <mergeCell ref="F34:H34"/>
    <mergeCell ref="I34:M34"/>
    <mergeCell ref="C35:E35"/>
    <mergeCell ref="F35:H35"/>
    <mergeCell ref="I35:M35"/>
    <mergeCell ref="C30:E30"/>
    <mergeCell ref="F30:H30"/>
    <mergeCell ref="I30:M30"/>
    <mergeCell ref="C31:E31"/>
    <mergeCell ref="F31:H31"/>
    <mergeCell ref="I31:M31"/>
    <mergeCell ref="C29:M29"/>
    <mergeCell ref="V7:V29"/>
    <mergeCell ref="C28:M28"/>
    <mergeCell ref="J7:K7"/>
    <mergeCell ref="J9:K9"/>
    <mergeCell ref="J11:K11"/>
    <mergeCell ref="J13:K13"/>
    <mergeCell ref="J15:K15"/>
  </mergeCells>
  <conditionalFormatting sqref="G5">
    <cfRule type="cellIs" dxfId="30" priority="40" operator="equal">
      <formula>"INCOMPLETE"</formula>
    </cfRule>
    <cfRule type="cellIs" dxfId="29" priority="41" operator="equal">
      <formula>"COMPLETE"</formula>
    </cfRule>
  </conditionalFormatting>
  <conditionalFormatting sqref="E7:E15">
    <cfRule type="cellIs" dxfId="28" priority="38" operator="equal">
      <formula>"INCOMPLETE"</formula>
    </cfRule>
    <cfRule type="cellIs" dxfId="27" priority="39" operator="equal">
      <formula>"COMPLETE"</formula>
    </cfRule>
  </conditionalFormatting>
  <conditionalFormatting sqref="D40">
    <cfRule type="cellIs" dxfId="26" priority="32" operator="equal">
      <formula>"WORKBOOK INCOMPLETE"</formula>
    </cfRule>
    <cfRule type="cellIs" dxfId="25" priority="33" operator="equal">
      <formula>"Workbook Complete"</formula>
    </cfRule>
  </conditionalFormatting>
  <conditionalFormatting sqref="D41">
    <cfRule type="cellIs" dxfId="24" priority="27" operator="equal">
      <formula>"WORKBOOK INCOMPLETE"</formula>
    </cfRule>
    <cfRule type="cellIs" dxfId="23" priority="28" operator="equal">
      <formula>"Workbook Complete"</formula>
    </cfRule>
  </conditionalFormatting>
  <conditionalFormatting sqref="G5:G15">
    <cfRule type="expression" dxfId="22" priority="5">
      <formula>$Z$52="NO"</formula>
    </cfRule>
  </conditionalFormatting>
  <conditionalFormatting sqref="G5:G17">
    <cfRule type="expression" dxfId="21" priority="4">
      <formula>$Z$52="NO"</formula>
    </cfRule>
  </conditionalFormatting>
  <conditionalFormatting sqref="U34">
    <cfRule type="iconSet" priority="2">
      <iconSet iconSet="3TrafficLights2">
        <cfvo type="percent" val="0"/>
        <cfvo type="num" val="1"/>
        <cfvo type="num" val="2"/>
      </iconSet>
    </cfRule>
  </conditionalFormatting>
  <conditionalFormatting sqref="R34">
    <cfRule type="expression" dxfId="20" priority="1">
      <formula>R34="DENT"</formula>
    </cfRule>
  </conditionalFormatting>
  <dataValidations count="1">
    <dataValidation type="list" allowBlank="1" showInputMessage="1" showErrorMessage="1" sqref="AC33 R34">
      <formula1>$AD$35:$AD$36</formula1>
    </dataValidation>
  </dataValidations>
  <hyperlinks>
    <hyperlink ref="I40" r:id="rId1" display="CLICK HERE FOR MEDICINE &amp; DENTISTRY"/>
  </hyperlinks>
  <pageMargins left="0.7" right="0.7" top="0.75" bottom="0.75" header="0.3" footer="0.3"/>
  <pageSetup orientation="portrait" r:id="rId2"/>
  <extLst>
    <ext xmlns:x14="http://schemas.microsoft.com/office/spreadsheetml/2009/9/main" uri="{78C0D931-6437-407d-A8EE-F0AAD7539E65}">
      <x14:conditionalFormattings>
        <x14:conditionalFormatting xmlns:xm="http://schemas.microsoft.com/office/excel/2006/main">
          <x14:cfRule type="expression" priority="11" id="{D75E2770-A0BB-47CF-9060-C0CB99177A7A}">
            <xm:f>SUM('USER FORM4'!$AD$39:$AD$41)=0</xm:f>
            <x14:dxf>
              <font>
                <strike val="0"/>
                <color rgb="FF99D9D9"/>
              </font>
              <fill>
                <patternFill>
                  <fgColor rgb="FF99D9D9"/>
                  <bgColor rgb="FF99D9D9"/>
                </patternFill>
              </fill>
              <border>
                <left/>
                <right/>
                <top/>
                <bottom/>
                <vertical/>
                <horizontal/>
              </border>
            </x14:dxf>
          </x14:cfRule>
          <xm:sqref>C28:M35</xm:sqref>
        </x14:conditionalFormatting>
        <x14:conditionalFormatting xmlns:xm="http://schemas.microsoft.com/office/excel/2006/main">
          <x14:cfRule type="expression" priority="7" id="{998C1324-DF41-4554-9377-FC331A6C2F6F}">
            <xm:f>AND($Z$52="YES", 'USER FORM5'!$AE$2="NO")</xm:f>
            <x14:dxf>
              <font>
                <color auto="1"/>
              </font>
              <fill>
                <patternFill>
                  <bgColor rgb="FFFFFF00"/>
                </patternFill>
              </fill>
            </x14:dxf>
          </x14:cfRule>
          <xm:sqref>F22</xm:sqref>
        </x14:conditionalFormatting>
        <x14:conditionalFormatting xmlns:xm="http://schemas.microsoft.com/office/excel/2006/main">
          <x14:cfRule type="expression" priority="6" id="{F7091FD2-456D-47E1-BD56-D862AC8F4EA9}">
            <xm:f>AND($Z$52="YES", 'USER FORM5'!$AE$2="YES")</xm:f>
            <x14:dxf>
              <fill>
                <patternFill>
                  <bgColor rgb="FFFFFF00"/>
                </patternFill>
              </fill>
            </x14:dxf>
          </x14:cfRule>
          <xm:sqref>L22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1:U89"/>
  <sheetViews>
    <sheetView topLeftCell="F1" workbookViewId="0">
      <selection activeCell="F18" sqref="F18"/>
    </sheetView>
  </sheetViews>
  <sheetFormatPr defaultColWidth="9.140625" defaultRowHeight="15"/>
  <cols>
    <col min="1" max="1" width="27.28515625" bestFit="1" customWidth="1"/>
    <col min="2" max="2" width="30.28515625" bestFit="1" customWidth="1"/>
    <col min="3" max="3" width="30.28515625" customWidth="1"/>
    <col min="4" max="4" width="18.28515625" bestFit="1" customWidth="1"/>
    <col min="5" max="5" width="34.140625" bestFit="1" customWidth="1"/>
    <col min="6" max="6" width="29" bestFit="1" customWidth="1"/>
    <col min="7" max="7" width="15.5703125" bestFit="1" customWidth="1"/>
    <col min="8" max="8" width="24.42578125" bestFit="1" customWidth="1"/>
    <col min="9" max="9" width="27.28515625" bestFit="1" customWidth="1"/>
    <col min="10" max="10" width="27.28515625" customWidth="1"/>
    <col min="11" max="11" width="6.85546875" bestFit="1" customWidth="1"/>
    <col min="12" max="17" width="6.85546875" customWidth="1"/>
    <col min="18" max="18" width="39.140625" bestFit="1" customWidth="1"/>
    <col min="19" max="19" width="17.42578125" bestFit="1" customWidth="1"/>
    <col min="20" max="20" width="35.28515625" bestFit="1" customWidth="1"/>
    <col min="21" max="21" width="69.5703125" bestFit="1" customWidth="1"/>
  </cols>
  <sheetData>
    <row r="1" spans="1:21">
      <c r="A1" t="s">
        <v>201</v>
      </c>
      <c r="B1" t="s">
        <v>184</v>
      </c>
      <c r="C1" t="s">
        <v>16010</v>
      </c>
      <c r="D1" t="s">
        <v>173</v>
      </c>
      <c r="E1" t="s">
        <v>408</v>
      </c>
      <c r="F1" t="s">
        <v>183</v>
      </c>
      <c r="G1" t="s">
        <v>171</v>
      </c>
      <c r="H1" t="s">
        <v>409</v>
      </c>
      <c r="I1" t="s">
        <v>49</v>
      </c>
      <c r="J1" t="s">
        <v>410</v>
      </c>
      <c r="K1" t="s">
        <v>196</v>
      </c>
      <c r="L1" t="s">
        <v>411</v>
      </c>
      <c r="M1" t="s">
        <v>412</v>
      </c>
      <c r="N1" t="s">
        <v>413</v>
      </c>
      <c r="O1" t="s">
        <v>414</v>
      </c>
      <c r="P1" t="s">
        <v>172</v>
      </c>
      <c r="R1" t="s">
        <v>214</v>
      </c>
      <c r="S1" t="s">
        <v>215</v>
      </c>
      <c r="T1" t="s">
        <v>216</v>
      </c>
      <c r="U1" t="s">
        <v>217</v>
      </c>
    </row>
    <row r="2" spans="1:21">
      <c r="A2" t="s">
        <v>210</v>
      </c>
      <c r="B2" s="6" t="s">
        <v>92</v>
      </c>
      <c r="C2" s="6" t="s">
        <v>68</v>
      </c>
      <c r="D2" t="s">
        <v>15979</v>
      </c>
      <c r="E2" t="s">
        <v>218</v>
      </c>
      <c r="F2" t="s">
        <v>104</v>
      </c>
      <c r="G2" t="s">
        <v>104</v>
      </c>
      <c r="H2" s="6" t="s">
        <v>16020</v>
      </c>
      <c r="I2" s="6" t="s">
        <v>16020</v>
      </c>
      <c r="J2" s="6" t="s">
        <v>16020</v>
      </c>
      <c r="K2" s="6" t="s">
        <v>16020</v>
      </c>
      <c r="L2" s="6" t="s">
        <v>16020</v>
      </c>
      <c r="M2" s="6" t="s">
        <v>16020</v>
      </c>
      <c r="N2" s="6" t="s">
        <v>16020</v>
      </c>
      <c r="O2" s="6" t="s">
        <v>16020</v>
      </c>
      <c r="P2" s="6" t="s">
        <v>16020</v>
      </c>
      <c r="R2" t="s">
        <v>319</v>
      </c>
      <c r="S2" t="s">
        <v>167</v>
      </c>
      <c r="T2" t="s">
        <v>320</v>
      </c>
      <c r="U2" t="s">
        <v>321</v>
      </c>
    </row>
    <row r="3" spans="1:21">
      <c r="A3" t="s">
        <v>167</v>
      </c>
      <c r="B3" s="6" t="s">
        <v>94</v>
      </c>
      <c r="C3" s="6" t="s">
        <v>73</v>
      </c>
      <c r="E3" t="s">
        <v>222</v>
      </c>
      <c r="F3" t="s">
        <v>105</v>
      </c>
      <c r="G3" t="s">
        <v>105</v>
      </c>
      <c r="R3" t="s">
        <v>324</v>
      </c>
      <c r="T3" t="s">
        <v>324</v>
      </c>
      <c r="U3" t="s">
        <v>325</v>
      </c>
    </row>
    <row r="4" spans="1:21">
      <c r="A4" t="s">
        <v>202</v>
      </c>
      <c r="B4" s="6" t="s">
        <v>95</v>
      </c>
      <c r="C4" s="6" t="s">
        <v>16011</v>
      </c>
      <c r="E4" t="s">
        <v>225</v>
      </c>
      <c r="F4" t="s">
        <v>106</v>
      </c>
      <c r="G4" t="s">
        <v>106</v>
      </c>
      <c r="R4" t="s">
        <v>405</v>
      </c>
      <c r="T4" t="s">
        <v>405</v>
      </c>
      <c r="U4" t="s">
        <v>406</v>
      </c>
    </row>
    <row r="5" spans="1:21">
      <c r="A5" t="s">
        <v>177</v>
      </c>
      <c r="B5" s="6" t="s">
        <v>97</v>
      </c>
      <c r="C5" s="6"/>
      <c r="E5" t="s">
        <v>314</v>
      </c>
      <c r="F5" t="s">
        <v>107</v>
      </c>
      <c r="G5" t="s">
        <v>107</v>
      </c>
      <c r="R5" t="s">
        <v>326</v>
      </c>
      <c r="S5" t="s">
        <v>63</v>
      </c>
      <c r="T5" t="s">
        <v>326</v>
      </c>
      <c r="U5" t="s">
        <v>327</v>
      </c>
    </row>
    <row r="6" spans="1:21">
      <c r="A6" t="s">
        <v>176</v>
      </c>
      <c r="B6" s="6" t="s">
        <v>99</v>
      </c>
      <c r="C6" s="6"/>
      <c r="E6" t="s">
        <v>231</v>
      </c>
      <c r="F6" t="s">
        <v>108</v>
      </c>
      <c r="G6" t="s">
        <v>108</v>
      </c>
      <c r="R6" t="s">
        <v>328</v>
      </c>
      <c r="S6" t="s">
        <v>329</v>
      </c>
      <c r="T6" t="s">
        <v>328</v>
      </c>
      <c r="U6" t="s">
        <v>330</v>
      </c>
    </row>
    <row r="7" spans="1:21">
      <c r="A7" t="s">
        <v>203</v>
      </c>
      <c r="B7" s="6" t="s">
        <v>87</v>
      </c>
      <c r="C7" s="6"/>
      <c r="E7" t="s">
        <v>234</v>
      </c>
      <c r="F7" t="s">
        <v>166</v>
      </c>
      <c r="G7" t="s">
        <v>166</v>
      </c>
      <c r="R7" t="s">
        <v>218</v>
      </c>
      <c r="S7" t="s">
        <v>219</v>
      </c>
      <c r="T7" t="s">
        <v>220</v>
      </c>
      <c r="U7" t="s">
        <v>221</v>
      </c>
    </row>
    <row r="8" spans="1:21">
      <c r="A8" t="s">
        <v>182</v>
      </c>
      <c r="B8" s="6" t="s">
        <v>88</v>
      </c>
      <c r="C8" s="6"/>
      <c r="E8" t="s">
        <v>239</v>
      </c>
      <c r="F8" t="s">
        <v>109</v>
      </c>
      <c r="G8" t="s">
        <v>109</v>
      </c>
      <c r="R8" t="s">
        <v>317</v>
      </c>
      <c r="T8" t="s">
        <v>317</v>
      </c>
      <c r="U8" t="s">
        <v>318</v>
      </c>
    </row>
    <row r="9" spans="1:21">
      <c r="A9" t="s">
        <v>178</v>
      </c>
      <c r="B9" s="6" t="s">
        <v>77</v>
      </c>
      <c r="C9" s="6"/>
      <c r="E9" t="s">
        <v>242</v>
      </c>
      <c r="F9" t="s">
        <v>110</v>
      </c>
      <c r="G9" t="s">
        <v>110</v>
      </c>
      <c r="R9" t="s">
        <v>331</v>
      </c>
      <c r="T9" t="s">
        <v>331</v>
      </c>
      <c r="U9" t="s">
        <v>332</v>
      </c>
    </row>
    <row r="10" spans="1:21">
      <c r="A10" t="s">
        <v>179</v>
      </c>
      <c r="B10" s="6" t="s">
        <v>131</v>
      </c>
      <c r="C10" s="6"/>
      <c r="E10" t="s">
        <v>245</v>
      </c>
      <c r="F10" t="s">
        <v>111</v>
      </c>
      <c r="G10" t="s">
        <v>111</v>
      </c>
      <c r="R10" t="s">
        <v>382</v>
      </c>
      <c r="T10" t="s">
        <v>382</v>
      </c>
      <c r="U10" t="s">
        <v>383</v>
      </c>
    </row>
    <row r="11" spans="1:21">
      <c r="A11" t="s">
        <v>180</v>
      </c>
      <c r="B11" s="6" t="s">
        <v>125</v>
      </c>
      <c r="C11" s="6"/>
      <c r="E11" t="s">
        <v>248</v>
      </c>
      <c r="F11" t="s">
        <v>112</v>
      </c>
      <c r="G11" t="s">
        <v>112</v>
      </c>
      <c r="R11" t="s">
        <v>222</v>
      </c>
      <c r="S11" t="s">
        <v>219</v>
      </c>
      <c r="T11" t="s">
        <v>223</v>
      </c>
      <c r="U11" t="s">
        <v>224</v>
      </c>
    </row>
    <row r="12" spans="1:21">
      <c r="A12" t="s">
        <v>66</v>
      </c>
      <c r="B12" s="6" t="s">
        <v>127</v>
      </c>
      <c r="C12" s="6"/>
      <c r="E12" t="s">
        <v>254</v>
      </c>
      <c r="F12" t="s">
        <v>113</v>
      </c>
      <c r="G12" t="s">
        <v>113</v>
      </c>
      <c r="R12" t="s">
        <v>223</v>
      </c>
      <c r="T12" t="s">
        <v>223</v>
      </c>
      <c r="U12" t="s">
        <v>333</v>
      </c>
    </row>
    <row r="13" spans="1:21">
      <c r="A13" t="s">
        <v>65</v>
      </c>
      <c r="B13" s="6" t="s">
        <v>128</v>
      </c>
      <c r="C13" s="6"/>
      <c r="E13" t="s">
        <v>260</v>
      </c>
      <c r="F13" t="s">
        <v>114</v>
      </c>
      <c r="G13" t="s">
        <v>114</v>
      </c>
      <c r="R13" t="s">
        <v>225</v>
      </c>
      <c r="S13" t="s">
        <v>219</v>
      </c>
      <c r="T13" t="s">
        <v>226</v>
      </c>
      <c r="U13" t="s">
        <v>227</v>
      </c>
    </row>
    <row r="14" spans="1:21">
      <c r="A14" t="s">
        <v>181</v>
      </c>
      <c r="B14" s="6" t="s">
        <v>126</v>
      </c>
      <c r="C14" s="6"/>
      <c r="E14" t="s">
        <v>269</v>
      </c>
      <c r="F14" t="s">
        <v>115</v>
      </c>
      <c r="G14" t="s">
        <v>115</v>
      </c>
      <c r="R14" t="s">
        <v>228</v>
      </c>
      <c r="S14" t="s">
        <v>167</v>
      </c>
      <c r="T14" t="s">
        <v>229</v>
      </c>
      <c r="U14" t="s">
        <v>230</v>
      </c>
    </row>
    <row r="15" spans="1:21">
      <c r="B15" s="6" t="s">
        <v>129</v>
      </c>
      <c r="C15" s="6"/>
      <c r="E15" t="s">
        <v>263</v>
      </c>
      <c r="F15" t="s">
        <v>116</v>
      </c>
      <c r="G15" t="s">
        <v>116</v>
      </c>
      <c r="R15" t="s">
        <v>314</v>
      </c>
      <c r="S15" t="s">
        <v>219</v>
      </c>
      <c r="T15" t="s">
        <v>315</v>
      </c>
      <c r="U15" t="s">
        <v>316</v>
      </c>
    </row>
    <row r="16" spans="1:21">
      <c r="B16" s="6" t="s">
        <v>74</v>
      </c>
      <c r="C16" s="6"/>
      <c r="E16" t="s">
        <v>266</v>
      </c>
      <c r="F16" t="s">
        <v>117</v>
      </c>
      <c r="G16" t="s">
        <v>117</v>
      </c>
      <c r="R16" t="s">
        <v>334</v>
      </c>
      <c r="T16" t="s">
        <v>334</v>
      </c>
      <c r="U16" t="s">
        <v>335</v>
      </c>
    </row>
    <row r="17" spans="2:21">
      <c r="B17" s="6" t="s">
        <v>73</v>
      </c>
      <c r="C17" s="6"/>
      <c r="E17" t="s">
        <v>272</v>
      </c>
      <c r="F17" t="s">
        <v>118</v>
      </c>
      <c r="G17" t="s">
        <v>118</v>
      </c>
      <c r="R17" t="s">
        <v>395</v>
      </c>
      <c r="T17" t="s">
        <v>395</v>
      </c>
      <c r="U17" t="s">
        <v>396</v>
      </c>
    </row>
    <row r="18" spans="2:21">
      <c r="B18" s="6" t="s">
        <v>75</v>
      </c>
      <c r="C18" s="6"/>
      <c r="E18" t="s">
        <v>275</v>
      </c>
      <c r="F18" t="s">
        <v>119</v>
      </c>
      <c r="G18" t="s">
        <v>119</v>
      </c>
      <c r="R18" t="s">
        <v>351</v>
      </c>
      <c r="T18" t="s">
        <v>351</v>
      </c>
      <c r="U18" t="s">
        <v>352</v>
      </c>
    </row>
    <row r="19" spans="2:21">
      <c r="B19" s="6" t="s">
        <v>133</v>
      </c>
      <c r="C19" s="6"/>
      <c r="E19" t="s">
        <v>278</v>
      </c>
      <c r="F19" t="s">
        <v>120</v>
      </c>
      <c r="G19" t="s">
        <v>120</v>
      </c>
      <c r="R19" t="s">
        <v>399</v>
      </c>
      <c r="T19" t="s">
        <v>399</v>
      </c>
      <c r="U19" t="s">
        <v>400</v>
      </c>
    </row>
    <row r="20" spans="2:21">
      <c r="B20" s="6" t="s">
        <v>132</v>
      </c>
      <c r="C20" s="6"/>
      <c r="E20" t="s">
        <v>281</v>
      </c>
      <c r="F20" t="s">
        <v>121</v>
      </c>
      <c r="G20" t="s">
        <v>121</v>
      </c>
      <c r="R20" t="s">
        <v>231</v>
      </c>
      <c r="S20" t="s">
        <v>219</v>
      </c>
      <c r="T20" t="s">
        <v>232</v>
      </c>
      <c r="U20" t="s">
        <v>233</v>
      </c>
    </row>
    <row r="21" spans="2:21">
      <c r="B21" s="6" t="s">
        <v>134</v>
      </c>
      <c r="C21" s="6"/>
      <c r="E21" t="s">
        <v>284</v>
      </c>
      <c r="F21" t="s">
        <v>122</v>
      </c>
      <c r="G21" t="s">
        <v>122</v>
      </c>
      <c r="R21" t="s">
        <v>415</v>
      </c>
      <c r="S21" t="s">
        <v>167</v>
      </c>
      <c r="T21" t="s">
        <v>322</v>
      </c>
      <c r="U21" t="s">
        <v>323</v>
      </c>
    </row>
    <row r="22" spans="2:21">
      <c r="B22" s="6" t="s">
        <v>130</v>
      </c>
      <c r="C22" s="6"/>
      <c r="E22" t="s">
        <v>287</v>
      </c>
      <c r="F22" t="s">
        <v>123</v>
      </c>
      <c r="G22" t="s">
        <v>123</v>
      </c>
      <c r="R22" t="s">
        <v>322</v>
      </c>
      <c r="T22" t="s">
        <v>322</v>
      </c>
      <c r="U22" t="s">
        <v>262</v>
      </c>
    </row>
    <row r="23" spans="2:21">
      <c r="B23" s="6" t="s">
        <v>136</v>
      </c>
      <c r="C23" s="6"/>
      <c r="E23" t="s">
        <v>290</v>
      </c>
      <c r="F23" t="s">
        <v>124</v>
      </c>
      <c r="G23" t="s">
        <v>124</v>
      </c>
      <c r="R23" t="s">
        <v>234</v>
      </c>
      <c r="S23" t="s">
        <v>219</v>
      </c>
      <c r="T23" t="s">
        <v>235</v>
      </c>
      <c r="U23" t="s">
        <v>236</v>
      </c>
    </row>
    <row r="24" spans="2:21">
      <c r="B24" s="6" t="s">
        <v>135</v>
      </c>
      <c r="C24" s="6"/>
      <c r="E24" t="s">
        <v>293</v>
      </c>
      <c r="F24" t="s">
        <v>212</v>
      </c>
      <c r="G24" t="s">
        <v>212</v>
      </c>
      <c r="R24" t="s">
        <v>347</v>
      </c>
      <c r="S24" t="s">
        <v>210</v>
      </c>
      <c r="T24" t="s">
        <v>235</v>
      </c>
      <c r="U24" t="s">
        <v>348</v>
      </c>
    </row>
    <row r="25" spans="2:21">
      <c r="B25" s="6" t="s">
        <v>138</v>
      </c>
      <c r="C25" s="6"/>
      <c r="E25" t="s">
        <v>296</v>
      </c>
      <c r="F25" s="6" t="s">
        <v>211</v>
      </c>
      <c r="G25" t="s">
        <v>218</v>
      </c>
      <c r="R25" t="s">
        <v>235</v>
      </c>
      <c r="T25" t="s">
        <v>235</v>
      </c>
      <c r="U25" t="s">
        <v>387</v>
      </c>
    </row>
    <row r="26" spans="2:21">
      <c r="B26" s="6" t="s">
        <v>76</v>
      </c>
      <c r="C26" s="6"/>
      <c r="E26" t="s">
        <v>299</v>
      </c>
      <c r="G26" t="s">
        <v>222</v>
      </c>
      <c r="R26" t="s">
        <v>237</v>
      </c>
      <c r="S26" t="s">
        <v>64</v>
      </c>
      <c r="T26" t="s">
        <v>237</v>
      </c>
      <c r="U26" t="s">
        <v>238</v>
      </c>
    </row>
    <row r="27" spans="2:21">
      <c r="B27" s="6" t="s">
        <v>78</v>
      </c>
      <c r="C27" s="6"/>
      <c r="E27" t="s">
        <v>302</v>
      </c>
      <c r="F27" t="s">
        <v>319</v>
      </c>
      <c r="G27" t="s">
        <v>225</v>
      </c>
      <c r="R27" t="s">
        <v>340</v>
      </c>
      <c r="S27" t="s">
        <v>63</v>
      </c>
      <c r="T27" t="s">
        <v>340</v>
      </c>
      <c r="U27" t="s">
        <v>341</v>
      </c>
    </row>
    <row r="28" spans="2:21">
      <c r="B28" s="6" t="s">
        <v>137</v>
      </c>
      <c r="C28" s="6"/>
      <c r="E28" t="s">
        <v>305</v>
      </c>
      <c r="F28" t="s">
        <v>228</v>
      </c>
      <c r="G28" t="s">
        <v>314</v>
      </c>
      <c r="R28" t="s">
        <v>239</v>
      </c>
      <c r="S28" t="s">
        <v>219</v>
      </c>
      <c r="T28" t="s">
        <v>240</v>
      </c>
      <c r="U28" t="s">
        <v>241</v>
      </c>
    </row>
    <row r="29" spans="2:21">
      <c r="B29" s="6" t="s">
        <v>140</v>
      </c>
      <c r="C29" s="6"/>
      <c r="E29" s="6" t="s">
        <v>211</v>
      </c>
      <c r="F29" t="s">
        <v>415</v>
      </c>
      <c r="G29" t="s">
        <v>231</v>
      </c>
      <c r="R29" t="s">
        <v>240</v>
      </c>
      <c r="T29" t="s">
        <v>240</v>
      </c>
      <c r="U29" t="s">
        <v>401</v>
      </c>
    </row>
    <row r="30" spans="2:21">
      <c r="B30" s="6" t="s">
        <v>139</v>
      </c>
      <c r="C30" s="6"/>
      <c r="F30" t="s">
        <v>311</v>
      </c>
      <c r="G30" t="s">
        <v>234</v>
      </c>
      <c r="R30" t="s">
        <v>311</v>
      </c>
      <c r="S30" t="s">
        <v>167</v>
      </c>
      <c r="T30" t="s">
        <v>312</v>
      </c>
      <c r="U30" t="s">
        <v>313</v>
      </c>
    </row>
    <row r="31" spans="2:21">
      <c r="B31" s="6" t="s">
        <v>141</v>
      </c>
      <c r="C31" s="6"/>
      <c r="F31" t="s">
        <v>338</v>
      </c>
      <c r="G31" t="s">
        <v>239</v>
      </c>
      <c r="R31" t="s">
        <v>342</v>
      </c>
      <c r="S31" t="s">
        <v>210</v>
      </c>
      <c r="T31" t="s">
        <v>312</v>
      </c>
      <c r="U31" t="s">
        <v>343</v>
      </c>
    </row>
    <row r="32" spans="2:21">
      <c r="B32" s="6" t="s">
        <v>79</v>
      </c>
      <c r="C32" s="6"/>
      <c r="F32" t="s">
        <v>251</v>
      </c>
      <c r="G32" t="s">
        <v>242</v>
      </c>
      <c r="R32" t="s">
        <v>312</v>
      </c>
      <c r="T32" t="s">
        <v>312</v>
      </c>
      <c r="U32" t="s">
        <v>313</v>
      </c>
    </row>
    <row r="33" spans="2:21">
      <c r="B33" s="6" t="s">
        <v>142</v>
      </c>
      <c r="C33" s="6"/>
      <c r="F33" t="s">
        <v>257</v>
      </c>
      <c r="G33" t="s">
        <v>245</v>
      </c>
      <c r="R33" t="s">
        <v>338</v>
      </c>
      <c r="S33" t="s">
        <v>167</v>
      </c>
      <c r="T33" t="s">
        <v>339</v>
      </c>
      <c r="U33" t="s">
        <v>52</v>
      </c>
    </row>
    <row r="34" spans="2:21">
      <c r="B34" s="6" t="s">
        <v>83</v>
      </c>
      <c r="C34" s="6"/>
      <c r="F34" t="s">
        <v>308</v>
      </c>
      <c r="G34" t="s">
        <v>248</v>
      </c>
      <c r="R34" t="s">
        <v>242</v>
      </c>
      <c r="S34" t="s">
        <v>219</v>
      </c>
      <c r="T34" t="s">
        <v>243</v>
      </c>
      <c r="U34" t="s">
        <v>244</v>
      </c>
    </row>
    <row r="35" spans="2:21">
      <c r="B35" s="6" t="s">
        <v>143</v>
      </c>
      <c r="C35" s="6"/>
      <c r="G35" t="s">
        <v>254</v>
      </c>
      <c r="R35" t="s">
        <v>245</v>
      </c>
      <c r="S35" t="s">
        <v>219</v>
      </c>
      <c r="T35" t="s">
        <v>246</v>
      </c>
      <c r="U35" t="s">
        <v>247</v>
      </c>
    </row>
    <row r="36" spans="2:21">
      <c r="B36" s="6" t="s">
        <v>146</v>
      </c>
      <c r="C36" s="6"/>
      <c r="G36" t="s">
        <v>260</v>
      </c>
      <c r="R36" t="s">
        <v>248</v>
      </c>
      <c r="S36" t="s">
        <v>219</v>
      </c>
      <c r="T36" t="s">
        <v>249</v>
      </c>
      <c r="U36" t="s">
        <v>250</v>
      </c>
    </row>
    <row r="37" spans="2:21">
      <c r="B37" s="6" t="s">
        <v>144</v>
      </c>
      <c r="C37" s="6"/>
      <c r="G37" t="s">
        <v>269</v>
      </c>
      <c r="R37" t="s">
        <v>336</v>
      </c>
      <c r="T37" t="s">
        <v>336</v>
      </c>
      <c r="U37" t="s">
        <v>337</v>
      </c>
    </row>
    <row r="38" spans="2:21">
      <c r="B38" s="6" t="s">
        <v>147</v>
      </c>
      <c r="C38" s="6"/>
      <c r="G38" t="s">
        <v>263</v>
      </c>
      <c r="R38" t="s">
        <v>251</v>
      </c>
      <c r="S38" t="s">
        <v>167</v>
      </c>
      <c r="T38" t="s">
        <v>252</v>
      </c>
      <c r="U38" t="s">
        <v>253</v>
      </c>
    </row>
    <row r="39" spans="2:21">
      <c r="B39" s="6" t="s">
        <v>148</v>
      </c>
      <c r="C39" s="6"/>
      <c r="G39" t="s">
        <v>266</v>
      </c>
      <c r="R39" t="s">
        <v>252</v>
      </c>
      <c r="T39" t="s">
        <v>252</v>
      </c>
      <c r="U39" t="s">
        <v>388</v>
      </c>
    </row>
    <row r="40" spans="2:21">
      <c r="B40" s="6" t="s">
        <v>103</v>
      </c>
      <c r="C40" s="6"/>
      <c r="G40" t="s">
        <v>272</v>
      </c>
      <c r="R40" t="s">
        <v>254</v>
      </c>
      <c r="S40" t="s">
        <v>219</v>
      </c>
      <c r="T40" t="s">
        <v>255</v>
      </c>
      <c r="U40" t="s">
        <v>256</v>
      </c>
    </row>
    <row r="41" spans="2:21">
      <c r="B41" s="6" t="s">
        <v>151</v>
      </c>
      <c r="C41" s="6"/>
      <c r="G41" t="s">
        <v>275</v>
      </c>
      <c r="R41" t="s">
        <v>353</v>
      </c>
      <c r="S41" t="s">
        <v>210</v>
      </c>
      <c r="T41" t="s">
        <v>255</v>
      </c>
      <c r="U41" t="s">
        <v>354</v>
      </c>
    </row>
    <row r="42" spans="2:21">
      <c r="B42" s="6" t="s">
        <v>149</v>
      </c>
      <c r="C42" s="6"/>
      <c r="G42" t="s">
        <v>278</v>
      </c>
      <c r="R42" t="s">
        <v>391</v>
      </c>
      <c r="T42" t="s">
        <v>391</v>
      </c>
      <c r="U42" t="s">
        <v>392</v>
      </c>
    </row>
    <row r="43" spans="2:21">
      <c r="B43" s="6" t="s">
        <v>150</v>
      </c>
      <c r="C43" s="6"/>
      <c r="G43" t="s">
        <v>281</v>
      </c>
      <c r="R43" t="s">
        <v>257</v>
      </c>
      <c r="S43" t="s">
        <v>167</v>
      </c>
      <c r="T43" t="s">
        <v>258</v>
      </c>
      <c r="U43" t="s">
        <v>259</v>
      </c>
    </row>
    <row r="44" spans="2:21">
      <c r="B44" s="6" t="s">
        <v>152</v>
      </c>
      <c r="C44" s="6"/>
      <c r="G44" t="s">
        <v>284</v>
      </c>
      <c r="R44" t="s">
        <v>376</v>
      </c>
      <c r="T44" t="s">
        <v>376</v>
      </c>
      <c r="U44" t="s">
        <v>377</v>
      </c>
    </row>
    <row r="45" spans="2:21">
      <c r="B45" s="6" t="s">
        <v>153</v>
      </c>
      <c r="C45" s="6"/>
      <c r="G45" t="s">
        <v>287</v>
      </c>
      <c r="R45" t="s">
        <v>393</v>
      </c>
      <c r="T45" t="s">
        <v>393</v>
      </c>
      <c r="U45" t="s">
        <v>394</v>
      </c>
    </row>
    <row r="46" spans="2:21">
      <c r="B46" s="6" t="s">
        <v>156</v>
      </c>
      <c r="C46" s="6"/>
      <c r="G46" t="s">
        <v>290</v>
      </c>
      <c r="R46" t="s">
        <v>260</v>
      </c>
      <c r="S46" t="s">
        <v>219</v>
      </c>
      <c r="T46" t="s">
        <v>261</v>
      </c>
      <c r="U46" t="s">
        <v>262</v>
      </c>
    </row>
    <row r="47" spans="2:21">
      <c r="B47" s="6" t="s">
        <v>155</v>
      </c>
      <c r="C47" s="6"/>
      <c r="G47" t="s">
        <v>293</v>
      </c>
      <c r="R47" t="s">
        <v>261</v>
      </c>
      <c r="T47" t="s">
        <v>261</v>
      </c>
      <c r="U47" t="s">
        <v>402</v>
      </c>
    </row>
    <row r="48" spans="2:21">
      <c r="B48" s="6" t="s">
        <v>154</v>
      </c>
      <c r="C48" s="6"/>
      <c r="G48" t="s">
        <v>296</v>
      </c>
      <c r="R48" t="s">
        <v>269</v>
      </c>
      <c r="S48" t="s">
        <v>219</v>
      </c>
      <c r="T48" t="s">
        <v>270</v>
      </c>
      <c r="U48" t="s">
        <v>271</v>
      </c>
    </row>
    <row r="49" spans="2:21">
      <c r="B49" s="6" t="s">
        <v>85</v>
      </c>
      <c r="C49" s="6"/>
      <c r="G49" t="s">
        <v>299</v>
      </c>
      <c r="R49" t="s">
        <v>263</v>
      </c>
      <c r="S49" t="s">
        <v>219</v>
      </c>
      <c r="T49" t="s">
        <v>264</v>
      </c>
      <c r="U49" t="s">
        <v>265</v>
      </c>
    </row>
    <row r="50" spans="2:21">
      <c r="B50" s="6" t="s">
        <v>86</v>
      </c>
      <c r="C50" s="6"/>
      <c r="G50" t="s">
        <v>302</v>
      </c>
      <c r="R50" t="s">
        <v>266</v>
      </c>
      <c r="S50" t="s">
        <v>219</v>
      </c>
      <c r="T50" t="s">
        <v>267</v>
      </c>
      <c r="U50" t="s">
        <v>268</v>
      </c>
    </row>
    <row r="51" spans="2:21">
      <c r="B51" s="6" t="s">
        <v>157</v>
      </c>
      <c r="C51" s="6"/>
      <c r="G51" t="s">
        <v>305</v>
      </c>
      <c r="R51" t="s">
        <v>372</v>
      </c>
      <c r="T51" t="s">
        <v>372</v>
      </c>
      <c r="U51" t="s">
        <v>373</v>
      </c>
    </row>
    <row r="52" spans="2:21">
      <c r="B52" s="6" t="s">
        <v>158</v>
      </c>
      <c r="C52" s="6"/>
      <c r="R52" t="s">
        <v>272</v>
      </c>
      <c r="S52" t="s">
        <v>219</v>
      </c>
      <c r="T52" t="s">
        <v>273</v>
      </c>
      <c r="U52" t="s">
        <v>274</v>
      </c>
    </row>
    <row r="53" spans="2:21">
      <c r="B53" s="6" t="s">
        <v>159</v>
      </c>
      <c r="C53" s="6"/>
      <c r="R53" t="s">
        <v>275</v>
      </c>
      <c r="S53" t="s">
        <v>219</v>
      </c>
      <c r="T53" t="s">
        <v>276</v>
      </c>
      <c r="U53" t="s">
        <v>277</v>
      </c>
    </row>
    <row r="54" spans="2:21">
      <c r="B54" s="6" t="s">
        <v>160</v>
      </c>
      <c r="C54" s="6"/>
      <c r="R54" t="s">
        <v>276</v>
      </c>
      <c r="T54" t="s">
        <v>276</v>
      </c>
      <c r="U54" t="s">
        <v>344</v>
      </c>
    </row>
    <row r="55" spans="2:21">
      <c r="B55" s="6" t="s">
        <v>161</v>
      </c>
      <c r="C55" s="6"/>
      <c r="R55" t="s">
        <v>345</v>
      </c>
      <c r="T55" t="s">
        <v>345</v>
      </c>
      <c r="U55" t="s">
        <v>346</v>
      </c>
    </row>
    <row r="56" spans="2:21">
      <c r="B56" s="6" t="s">
        <v>162</v>
      </c>
      <c r="C56" s="6"/>
      <c r="R56" t="s">
        <v>355</v>
      </c>
      <c r="T56" t="s">
        <v>355</v>
      </c>
      <c r="U56" t="s">
        <v>356</v>
      </c>
    </row>
    <row r="57" spans="2:21">
      <c r="B57" s="6" t="s">
        <v>163</v>
      </c>
      <c r="C57" s="6"/>
      <c r="R57" t="s">
        <v>357</v>
      </c>
      <c r="T57" t="s">
        <v>357</v>
      </c>
      <c r="U57" t="s">
        <v>358</v>
      </c>
    </row>
    <row r="58" spans="2:21">
      <c r="B58" s="6" t="s">
        <v>68</v>
      </c>
      <c r="C58" s="6"/>
      <c r="R58" t="s">
        <v>278</v>
      </c>
      <c r="S58" t="s">
        <v>219</v>
      </c>
      <c r="T58" t="s">
        <v>279</v>
      </c>
      <c r="U58" t="s">
        <v>280</v>
      </c>
    </row>
    <row r="59" spans="2:21">
      <c r="B59" s="6" t="s">
        <v>90</v>
      </c>
      <c r="C59" s="6"/>
      <c r="R59" t="s">
        <v>281</v>
      </c>
      <c r="S59" t="s">
        <v>219</v>
      </c>
      <c r="T59" t="s">
        <v>282</v>
      </c>
      <c r="U59" t="s">
        <v>283</v>
      </c>
    </row>
    <row r="60" spans="2:21">
      <c r="B60" s="6" t="s">
        <v>93</v>
      </c>
      <c r="C60" s="6"/>
      <c r="R60" t="s">
        <v>359</v>
      </c>
      <c r="T60" t="s">
        <v>359</v>
      </c>
      <c r="U60" t="s">
        <v>360</v>
      </c>
    </row>
    <row r="61" spans="2:21">
      <c r="B61" s="6" t="s">
        <v>164</v>
      </c>
      <c r="C61" s="6"/>
      <c r="R61" t="s">
        <v>361</v>
      </c>
      <c r="T61" t="s">
        <v>361</v>
      </c>
      <c r="U61" t="s">
        <v>362</v>
      </c>
    </row>
    <row r="62" spans="2:21">
      <c r="B62" s="6" t="s">
        <v>101</v>
      </c>
      <c r="C62" s="6"/>
      <c r="R62" t="s">
        <v>349</v>
      </c>
      <c r="T62" t="s">
        <v>349</v>
      </c>
      <c r="U62" t="s">
        <v>350</v>
      </c>
    </row>
    <row r="63" spans="2:21">
      <c r="B63" s="6" t="s">
        <v>100</v>
      </c>
      <c r="C63" s="6"/>
      <c r="R63" t="s">
        <v>284</v>
      </c>
      <c r="S63" t="s">
        <v>219</v>
      </c>
      <c r="T63" t="s">
        <v>285</v>
      </c>
      <c r="U63" t="s">
        <v>286</v>
      </c>
    </row>
    <row r="64" spans="2:21">
      <c r="B64" s="6" t="s">
        <v>165</v>
      </c>
      <c r="C64" s="6"/>
      <c r="R64" t="s">
        <v>363</v>
      </c>
      <c r="T64" t="s">
        <v>363</v>
      </c>
      <c r="U64" t="s">
        <v>364</v>
      </c>
    </row>
    <row r="65" spans="2:21">
      <c r="B65" s="6" t="s">
        <v>102</v>
      </c>
      <c r="C65" s="6"/>
      <c r="R65" t="s">
        <v>365</v>
      </c>
      <c r="T65" t="s">
        <v>365</v>
      </c>
      <c r="U65" t="s">
        <v>356</v>
      </c>
    </row>
    <row r="66" spans="2:21">
      <c r="B66" s="6" t="s">
        <v>208</v>
      </c>
      <c r="C66" s="6"/>
      <c r="R66" t="s">
        <v>287</v>
      </c>
      <c r="S66" t="s">
        <v>219</v>
      </c>
      <c r="T66" t="s">
        <v>288</v>
      </c>
      <c r="U66" t="s">
        <v>289</v>
      </c>
    </row>
    <row r="67" spans="2:21">
      <c r="B67" s="6" t="s">
        <v>211</v>
      </c>
      <c r="C67" s="6"/>
      <c r="R67" t="s">
        <v>308</v>
      </c>
      <c r="S67" t="s">
        <v>167</v>
      </c>
      <c r="T67" t="s">
        <v>309</v>
      </c>
      <c r="U67" t="s">
        <v>310</v>
      </c>
    </row>
    <row r="68" spans="2:21">
      <c r="B68" s="6"/>
      <c r="C68" s="6"/>
      <c r="R68" t="s">
        <v>369</v>
      </c>
      <c r="T68" t="s">
        <v>369</v>
      </c>
      <c r="U68" t="s">
        <v>370</v>
      </c>
    </row>
    <row r="69" spans="2:21">
      <c r="B69" s="6"/>
      <c r="C69" s="6"/>
      <c r="R69" t="s">
        <v>290</v>
      </c>
      <c r="S69" t="s">
        <v>219</v>
      </c>
      <c r="T69" t="s">
        <v>291</v>
      </c>
      <c r="U69" t="s">
        <v>292</v>
      </c>
    </row>
    <row r="70" spans="2:21">
      <c r="B70" s="6"/>
      <c r="C70" s="6"/>
      <c r="R70" t="s">
        <v>291</v>
      </c>
      <c r="T70" t="s">
        <v>291</v>
      </c>
      <c r="U70" t="s">
        <v>292</v>
      </c>
    </row>
    <row r="71" spans="2:21">
      <c r="B71" s="6"/>
      <c r="C71" s="6"/>
      <c r="R71" t="s">
        <v>293</v>
      </c>
      <c r="S71" t="s">
        <v>219</v>
      </c>
      <c r="T71" t="s">
        <v>294</v>
      </c>
      <c r="U71" t="s">
        <v>295</v>
      </c>
    </row>
    <row r="72" spans="2:21">
      <c r="B72" s="6"/>
      <c r="C72" s="6"/>
      <c r="R72" t="s">
        <v>294</v>
      </c>
      <c r="T72" t="s">
        <v>294</v>
      </c>
      <c r="U72" t="s">
        <v>366</v>
      </c>
    </row>
    <row r="73" spans="2:21">
      <c r="B73" s="6"/>
      <c r="C73" s="6"/>
      <c r="R73" t="s">
        <v>294</v>
      </c>
      <c r="T73" t="s">
        <v>294</v>
      </c>
      <c r="U73" t="s">
        <v>295</v>
      </c>
    </row>
    <row r="74" spans="2:21">
      <c r="B74" s="6" t="s">
        <v>213</v>
      </c>
      <c r="C74" s="6"/>
      <c r="R74" t="s">
        <v>296</v>
      </c>
      <c r="S74" t="s">
        <v>219</v>
      </c>
      <c r="T74" t="s">
        <v>297</v>
      </c>
      <c r="U74" t="s">
        <v>298</v>
      </c>
    </row>
    <row r="75" spans="2:21">
      <c r="B75" s="6" t="s">
        <v>80</v>
      </c>
      <c r="C75" s="6"/>
      <c r="R75" t="s">
        <v>385</v>
      </c>
      <c r="T75" t="s">
        <v>385</v>
      </c>
      <c r="U75" t="s">
        <v>386</v>
      </c>
    </row>
    <row r="76" spans="2:21">
      <c r="B76" s="6" t="s">
        <v>82</v>
      </c>
      <c r="C76" s="6"/>
      <c r="R76" t="s">
        <v>367</v>
      </c>
      <c r="T76" t="s">
        <v>367</v>
      </c>
      <c r="U76" t="s">
        <v>368</v>
      </c>
    </row>
    <row r="77" spans="2:21">
      <c r="B77" s="6" t="s">
        <v>81</v>
      </c>
      <c r="C77" s="6"/>
      <c r="R77" t="s">
        <v>299</v>
      </c>
      <c r="S77" t="s">
        <v>219</v>
      </c>
      <c r="T77" t="s">
        <v>300</v>
      </c>
      <c r="U77" t="s">
        <v>301</v>
      </c>
    </row>
    <row r="78" spans="2:21">
      <c r="B78" s="6" t="s">
        <v>84</v>
      </c>
      <c r="C78" s="6"/>
      <c r="R78" t="s">
        <v>300</v>
      </c>
      <c r="T78" t="s">
        <v>300</v>
      </c>
      <c r="U78" t="s">
        <v>407</v>
      </c>
    </row>
    <row r="79" spans="2:21">
      <c r="B79" s="6" t="s">
        <v>91</v>
      </c>
      <c r="C79" s="6"/>
      <c r="R79" t="s">
        <v>302</v>
      </c>
      <c r="S79" t="s">
        <v>219</v>
      </c>
      <c r="T79" t="s">
        <v>303</v>
      </c>
      <c r="U79" t="s">
        <v>304</v>
      </c>
    </row>
    <row r="80" spans="2:21">
      <c r="B80" s="6" t="s">
        <v>89</v>
      </c>
      <c r="C80" s="6"/>
      <c r="R80" t="s">
        <v>303</v>
      </c>
      <c r="T80" t="s">
        <v>303</v>
      </c>
      <c r="U80" t="s">
        <v>304</v>
      </c>
    </row>
    <row r="81" spans="2:21">
      <c r="B81" s="6" t="s">
        <v>98</v>
      </c>
      <c r="C81" s="6"/>
      <c r="R81" t="s">
        <v>389</v>
      </c>
      <c r="T81" t="s">
        <v>389</v>
      </c>
      <c r="U81" t="s">
        <v>390</v>
      </c>
    </row>
    <row r="82" spans="2:21">
      <c r="B82" s="6" t="s">
        <v>96</v>
      </c>
      <c r="C82" s="6"/>
      <c r="R82" t="s">
        <v>380</v>
      </c>
      <c r="T82" t="s">
        <v>380</v>
      </c>
      <c r="U82" t="s">
        <v>381</v>
      </c>
    </row>
    <row r="83" spans="2:21">
      <c r="B83" s="6" t="s">
        <v>145</v>
      </c>
      <c r="C83" s="6"/>
      <c r="R83" t="s">
        <v>378</v>
      </c>
      <c r="T83" t="s">
        <v>378</v>
      </c>
      <c r="U83" t="s">
        <v>379</v>
      </c>
    </row>
    <row r="84" spans="2:21">
      <c r="B84" s="6" t="s">
        <v>209</v>
      </c>
      <c r="C84" s="6"/>
      <c r="R84" t="s">
        <v>397</v>
      </c>
      <c r="T84" t="s">
        <v>397</v>
      </c>
      <c r="U84" t="s">
        <v>398</v>
      </c>
    </row>
    <row r="85" spans="2:21">
      <c r="R85" t="s">
        <v>305</v>
      </c>
      <c r="S85" t="s">
        <v>219</v>
      </c>
      <c r="T85" t="s">
        <v>306</v>
      </c>
      <c r="U85" t="s">
        <v>307</v>
      </c>
    </row>
    <row r="86" spans="2:21">
      <c r="R86" t="s">
        <v>371</v>
      </c>
      <c r="T86" t="s">
        <v>371</v>
      </c>
      <c r="U86" t="s">
        <v>230</v>
      </c>
    </row>
    <row r="87" spans="2:21">
      <c r="R87" t="s">
        <v>374</v>
      </c>
      <c r="T87" t="s">
        <v>374</v>
      </c>
      <c r="U87" t="s">
        <v>375</v>
      </c>
    </row>
    <row r="88" spans="2:21">
      <c r="R88" t="s">
        <v>403</v>
      </c>
      <c r="T88" t="s">
        <v>403</v>
      </c>
      <c r="U88" t="s">
        <v>404</v>
      </c>
    </row>
    <row r="89" spans="2:21">
      <c r="R89" t="s">
        <v>384</v>
      </c>
      <c r="T89" t="s">
        <v>384</v>
      </c>
      <c r="U89" t="s">
        <v>57</v>
      </c>
    </row>
  </sheetData>
  <sortState ref="A5:A14">
    <sortCondition ref="A5:A14"/>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59999389629810485"/>
  </sheetPr>
  <dimension ref="A1:S167"/>
  <sheetViews>
    <sheetView workbookViewId="0">
      <selection activeCell="K1" sqref="K1"/>
    </sheetView>
  </sheetViews>
  <sheetFormatPr defaultRowHeight="15"/>
  <cols>
    <col min="1" max="1" width="25.7109375" bestFit="1" customWidth="1"/>
    <col min="2" max="2" width="13.85546875" bestFit="1" customWidth="1"/>
    <col min="3" max="3" width="13.85546875" customWidth="1"/>
    <col min="4" max="4" width="29.140625" bestFit="1" customWidth="1"/>
    <col min="6" max="6" width="11.5703125" bestFit="1" customWidth="1"/>
    <col min="7" max="7" width="9.85546875" bestFit="1" customWidth="1"/>
    <col min="8" max="8" width="11.5703125" bestFit="1" customWidth="1"/>
    <col min="9" max="10" width="11.5703125" customWidth="1"/>
    <col min="11" max="11" width="17" customWidth="1"/>
    <col min="12" max="12" width="14" bestFit="1" customWidth="1"/>
    <col min="13" max="13" width="11.5703125" customWidth="1"/>
    <col min="14" max="14" width="20.140625" bestFit="1" customWidth="1"/>
    <col min="15" max="15" width="20.140625" customWidth="1"/>
    <col min="16" max="16" width="45" bestFit="1" customWidth="1"/>
    <col min="17" max="19" width="20.140625" bestFit="1" customWidth="1"/>
  </cols>
  <sheetData>
    <row r="1" spans="1:19">
      <c r="A1" s="5" t="s">
        <v>197</v>
      </c>
      <c r="B1" s="5" t="s">
        <v>431</v>
      </c>
      <c r="C1" s="5" t="s">
        <v>15999</v>
      </c>
      <c r="D1" s="5" t="s">
        <v>195</v>
      </c>
      <c r="F1" s="4" t="s">
        <v>15999</v>
      </c>
      <c r="G1" s="4" t="s">
        <v>431</v>
      </c>
      <c r="H1" s="4" t="s">
        <v>16006</v>
      </c>
      <c r="I1" s="4"/>
      <c r="J1" s="4"/>
      <c r="K1" s="4" t="s">
        <v>16008</v>
      </c>
      <c r="L1" s="4" t="s">
        <v>16003</v>
      </c>
      <c r="M1" s="4" t="s">
        <v>1</v>
      </c>
      <c r="N1" s="4" t="s">
        <v>16006</v>
      </c>
      <c r="P1" t="s">
        <v>15943</v>
      </c>
      <c r="Q1" t="s">
        <v>15944</v>
      </c>
      <c r="R1" t="s">
        <v>15946</v>
      </c>
      <c r="S1" t="s">
        <v>15945</v>
      </c>
    </row>
    <row r="2" spans="1:19">
      <c r="A2" t="s">
        <v>198</v>
      </c>
      <c r="B2" t="s">
        <v>19</v>
      </c>
      <c r="C2" t="s">
        <v>64</v>
      </c>
      <c r="D2" s="9">
        <v>4</v>
      </c>
      <c r="H2" s="9"/>
      <c r="P2" t="s">
        <v>467</v>
      </c>
      <c r="Q2">
        <v>7</v>
      </c>
    </row>
    <row r="3" spans="1:19">
      <c r="A3" t="s">
        <v>198</v>
      </c>
      <c r="B3" t="s">
        <v>14</v>
      </c>
      <c r="C3" t="s">
        <v>64</v>
      </c>
      <c r="D3" s="9">
        <v>3.5</v>
      </c>
      <c r="F3">
        <v>100</v>
      </c>
      <c r="G3" t="s">
        <v>19</v>
      </c>
      <c r="H3" s="9">
        <v>4</v>
      </c>
      <c r="K3" t="s">
        <v>16002</v>
      </c>
      <c r="L3" t="s">
        <v>19</v>
      </c>
      <c r="M3" s="9">
        <v>4.3</v>
      </c>
      <c r="N3" s="9">
        <v>4</v>
      </c>
      <c r="P3" t="s">
        <v>468</v>
      </c>
      <c r="Q3">
        <v>3</v>
      </c>
    </row>
    <row r="4" spans="1:19">
      <c r="A4" t="s">
        <v>198</v>
      </c>
      <c r="B4" t="s">
        <v>16</v>
      </c>
      <c r="C4" t="s">
        <v>64</v>
      </c>
      <c r="D4" s="9">
        <v>3</v>
      </c>
      <c r="F4">
        <v>99</v>
      </c>
      <c r="G4" t="s">
        <v>19</v>
      </c>
      <c r="H4" s="9">
        <v>4</v>
      </c>
      <c r="K4" t="s">
        <v>19</v>
      </c>
      <c r="L4" t="s">
        <v>19</v>
      </c>
      <c r="M4" s="9">
        <v>4</v>
      </c>
      <c r="N4" s="9">
        <v>4</v>
      </c>
      <c r="P4" t="s">
        <v>462</v>
      </c>
      <c r="Q4">
        <v>7</v>
      </c>
    </row>
    <row r="5" spans="1:19">
      <c r="A5" t="s">
        <v>198</v>
      </c>
      <c r="B5" t="s">
        <v>28</v>
      </c>
      <c r="C5" t="s">
        <v>64</v>
      </c>
      <c r="D5" s="9">
        <v>2</v>
      </c>
      <c r="F5">
        <v>98</v>
      </c>
      <c r="G5" t="s">
        <v>19</v>
      </c>
      <c r="H5" s="9">
        <v>4</v>
      </c>
      <c r="K5" t="s">
        <v>15</v>
      </c>
      <c r="L5" t="s">
        <v>15</v>
      </c>
      <c r="M5" s="9">
        <v>3.7</v>
      </c>
      <c r="N5" s="9">
        <v>3.7</v>
      </c>
      <c r="P5" t="s">
        <v>571</v>
      </c>
    </row>
    <row r="6" spans="1:19">
      <c r="A6" t="s">
        <v>198</v>
      </c>
      <c r="B6" t="s">
        <v>32</v>
      </c>
      <c r="C6" t="s">
        <v>64</v>
      </c>
      <c r="D6" s="9">
        <v>1</v>
      </c>
      <c r="F6">
        <v>97</v>
      </c>
      <c r="G6" t="s">
        <v>19</v>
      </c>
      <c r="H6" s="9">
        <v>4</v>
      </c>
      <c r="K6" t="s">
        <v>11</v>
      </c>
      <c r="L6" t="s">
        <v>11</v>
      </c>
      <c r="M6" s="9">
        <v>3.3</v>
      </c>
      <c r="N6" s="9">
        <v>3.3</v>
      </c>
      <c r="P6" t="s">
        <v>470</v>
      </c>
      <c r="Q6">
        <v>3</v>
      </c>
    </row>
    <row r="7" spans="1:19">
      <c r="A7" t="s">
        <v>198</v>
      </c>
      <c r="B7" t="s">
        <v>7</v>
      </c>
      <c r="C7" t="s">
        <v>64</v>
      </c>
      <c r="D7" s="9">
        <v>0</v>
      </c>
      <c r="F7">
        <v>96</v>
      </c>
      <c r="G7" t="s">
        <v>19</v>
      </c>
      <c r="H7" s="9">
        <v>4</v>
      </c>
      <c r="K7" t="s">
        <v>14</v>
      </c>
      <c r="L7" t="s">
        <v>14</v>
      </c>
      <c r="M7" s="9">
        <v>3</v>
      </c>
      <c r="N7" s="9">
        <v>3</v>
      </c>
      <c r="P7" t="s">
        <v>540</v>
      </c>
    </row>
    <row r="8" spans="1:19">
      <c r="A8" t="s">
        <v>196</v>
      </c>
      <c r="B8" t="s">
        <v>64</v>
      </c>
      <c r="C8">
        <v>7</v>
      </c>
      <c r="D8" s="9">
        <v>4</v>
      </c>
      <c r="F8">
        <v>95</v>
      </c>
      <c r="G8" t="s">
        <v>19</v>
      </c>
      <c r="H8" s="9">
        <v>4</v>
      </c>
      <c r="K8" t="s">
        <v>12</v>
      </c>
      <c r="L8" t="s">
        <v>12</v>
      </c>
      <c r="M8" s="9">
        <v>2.7</v>
      </c>
      <c r="N8" s="9">
        <v>2.7</v>
      </c>
      <c r="P8" t="s">
        <v>464</v>
      </c>
      <c r="Q8">
        <v>7</v>
      </c>
    </row>
    <row r="9" spans="1:19">
      <c r="A9" t="s">
        <v>196</v>
      </c>
      <c r="B9" t="s">
        <v>64</v>
      </c>
      <c r="C9">
        <v>6</v>
      </c>
      <c r="D9" s="9">
        <v>3.5</v>
      </c>
      <c r="F9">
        <v>94</v>
      </c>
      <c r="G9" t="s">
        <v>19</v>
      </c>
      <c r="H9" s="9">
        <v>4</v>
      </c>
      <c r="K9" t="s">
        <v>13</v>
      </c>
      <c r="L9" t="s">
        <v>13</v>
      </c>
      <c r="M9" s="9">
        <v>2.2999999999999998</v>
      </c>
      <c r="N9" s="9">
        <v>2.2999999999999998</v>
      </c>
      <c r="P9" t="s">
        <v>487</v>
      </c>
      <c r="Q9">
        <v>3</v>
      </c>
    </row>
    <row r="10" spans="1:19">
      <c r="A10" t="s">
        <v>196</v>
      </c>
      <c r="B10" t="s">
        <v>64</v>
      </c>
      <c r="C10">
        <v>5</v>
      </c>
      <c r="D10" s="9">
        <v>3</v>
      </c>
      <c r="F10">
        <v>93</v>
      </c>
      <c r="G10" t="s">
        <v>19</v>
      </c>
      <c r="H10" s="9">
        <v>3.9</v>
      </c>
      <c r="K10" t="s">
        <v>16</v>
      </c>
      <c r="L10" t="s">
        <v>16</v>
      </c>
      <c r="M10" s="9">
        <v>2</v>
      </c>
      <c r="N10" s="9">
        <v>2</v>
      </c>
      <c r="P10" t="s">
        <v>550</v>
      </c>
    </row>
    <row r="11" spans="1:19">
      <c r="A11" t="s">
        <v>196</v>
      </c>
      <c r="B11" t="s">
        <v>64</v>
      </c>
      <c r="C11">
        <v>4</v>
      </c>
      <c r="D11" s="9">
        <v>2</v>
      </c>
      <c r="F11">
        <v>92</v>
      </c>
      <c r="G11" t="s">
        <v>19</v>
      </c>
      <c r="H11" s="9">
        <v>3.9</v>
      </c>
      <c r="K11" t="s">
        <v>26</v>
      </c>
      <c r="L11" t="s">
        <v>16</v>
      </c>
      <c r="M11" s="10">
        <v>1.7</v>
      </c>
      <c r="N11" s="9">
        <v>2</v>
      </c>
      <c r="P11" t="s">
        <v>486</v>
      </c>
      <c r="Q11">
        <v>3</v>
      </c>
    </row>
    <row r="12" spans="1:19">
      <c r="A12" t="s">
        <v>196</v>
      </c>
      <c r="B12" t="s">
        <v>64</v>
      </c>
      <c r="C12">
        <v>3</v>
      </c>
      <c r="D12" s="9">
        <v>1</v>
      </c>
      <c r="F12">
        <v>91</v>
      </c>
      <c r="G12" t="s">
        <v>19</v>
      </c>
      <c r="H12" s="9">
        <v>3.9</v>
      </c>
      <c r="K12" t="s">
        <v>25</v>
      </c>
      <c r="L12" t="s">
        <v>28</v>
      </c>
      <c r="M12" s="10">
        <v>1.3</v>
      </c>
      <c r="N12" s="9">
        <v>1</v>
      </c>
      <c r="P12" t="s">
        <v>463</v>
      </c>
    </row>
    <row r="13" spans="1:19">
      <c r="A13" t="s">
        <v>196</v>
      </c>
      <c r="B13" t="s">
        <v>64</v>
      </c>
      <c r="C13">
        <v>2</v>
      </c>
      <c r="D13" s="9">
        <v>0</v>
      </c>
      <c r="F13">
        <v>90</v>
      </c>
      <c r="G13" t="s">
        <v>19</v>
      </c>
      <c r="H13" s="9">
        <v>3.9</v>
      </c>
      <c r="K13" t="s">
        <v>28</v>
      </c>
      <c r="L13" t="s">
        <v>28</v>
      </c>
      <c r="M13" s="9">
        <v>1</v>
      </c>
      <c r="N13" s="9">
        <v>1</v>
      </c>
      <c r="P13" t="s">
        <v>506</v>
      </c>
      <c r="Q13">
        <v>7</v>
      </c>
    </row>
    <row r="14" spans="1:19">
      <c r="A14" t="s">
        <v>196</v>
      </c>
      <c r="B14" t="s">
        <v>64</v>
      </c>
      <c r="C14">
        <v>1</v>
      </c>
      <c r="D14" s="9">
        <v>0</v>
      </c>
      <c r="F14">
        <v>89</v>
      </c>
      <c r="G14" t="s">
        <v>19</v>
      </c>
      <c r="H14" s="9">
        <v>3.9</v>
      </c>
      <c r="K14" t="s">
        <v>58</v>
      </c>
      <c r="L14" t="s">
        <v>28</v>
      </c>
      <c r="M14" s="9">
        <v>0.7</v>
      </c>
      <c r="N14" s="9">
        <v>1</v>
      </c>
      <c r="P14" t="s">
        <v>488</v>
      </c>
      <c r="Q14">
        <v>7</v>
      </c>
    </row>
    <row r="15" spans="1:19">
      <c r="A15" t="s">
        <v>199</v>
      </c>
      <c r="B15" t="s">
        <v>64</v>
      </c>
      <c r="C15">
        <v>5</v>
      </c>
      <c r="D15" s="9">
        <v>4</v>
      </c>
      <c r="F15">
        <v>88</v>
      </c>
      <c r="G15" t="s">
        <v>19</v>
      </c>
      <c r="H15" s="9">
        <v>3.9</v>
      </c>
      <c r="K15" t="s">
        <v>16004</v>
      </c>
      <c r="L15" t="s">
        <v>33</v>
      </c>
      <c r="M15" s="9">
        <v>0</v>
      </c>
      <c r="N15" s="9">
        <v>0</v>
      </c>
      <c r="P15" t="s">
        <v>541</v>
      </c>
    </row>
    <row r="16" spans="1:19">
      <c r="A16" t="s">
        <v>199</v>
      </c>
      <c r="B16" t="s">
        <v>64</v>
      </c>
      <c r="C16">
        <v>4</v>
      </c>
      <c r="D16" s="9">
        <v>3.5</v>
      </c>
      <c r="F16">
        <v>87</v>
      </c>
      <c r="G16" t="s">
        <v>19</v>
      </c>
      <c r="H16" s="9">
        <v>3.9</v>
      </c>
      <c r="K16" t="s">
        <v>16005</v>
      </c>
      <c r="L16" t="s">
        <v>33</v>
      </c>
      <c r="M16" s="9">
        <v>0</v>
      </c>
      <c r="N16" s="9">
        <v>0</v>
      </c>
      <c r="P16" t="s">
        <v>505</v>
      </c>
      <c r="Q16" t="s">
        <v>15947</v>
      </c>
    </row>
    <row r="17" spans="1:17">
      <c r="A17" t="s">
        <v>199</v>
      </c>
      <c r="B17" t="s">
        <v>64</v>
      </c>
      <c r="C17">
        <v>3</v>
      </c>
      <c r="D17" s="9">
        <v>3</v>
      </c>
      <c r="F17">
        <v>86</v>
      </c>
      <c r="G17" t="s">
        <v>19</v>
      </c>
      <c r="H17" s="9">
        <v>3.9</v>
      </c>
      <c r="K17" t="s">
        <v>15996</v>
      </c>
      <c r="L17" t="s">
        <v>15996</v>
      </c>
      <c r="M17" t="s">
        <v>15996</v>
      </c>
      <c r="N17" t="s">
        <v>16007</v>
      </c>
      <c r="P17" t="s">
        <v>521</v>
      </c>
    </row>
    <row r="18" spans="1:17">
      <c r="A18" t="s">
        <v>199</v>
      </c>
      <c r="B18" t="s">
        <v>64</v>
      </c>
      <c r="C18">
        <v>2</v>
      </c>
      <c r="D18" s="9">
        <v>0</v>
      </c>
      <c r="F18">
        <v>85</v>
      </c>
      <c r="G18" t="s">
        <v>19</v>
      </c>
      <c r="H18" s="9">
        <v>3.9</v>
      </c>
      <c r="K18" t="s">
        <v>15997</v>
      </c>
      <c r="L18" t="s">
        <v>15997</v>
      </c>
      <c r="M18" t="s">
        <v>15997</v>
      </c>
      <c r="N18" t="s">
        <v>16007</v>
      </c>
      <c r="P18" t="s">
        <v>507</v>
      </c>
    </row>
    <row r="19" spans="1:17">
      <c r="A19" t="s">
        <v>199</v>
      </c>
      <c r="B19" t="s">
        <v>64</v>
      </c>
      <c r="C19">
        <v>1</v>
      </c>
      <c r="D19" s="9">
        <v>0</v>
      </c>
      <c r="F19">
        <v>84</v>
      </c>
      <c r="G19" t="s">
        <v>15</v>
      </c>
      <c r="H19" s="9">
        <v>3.7</v>
      </c>
      <c r="K19" t="s">
        <v>15998</v>
      </c>
      <c r="L19" t="s">
        <v>15998</v>
      </c>
      <c r="M19" t="s">
        <v>15998</v>
      </c>
      <c r="N19" t="s">
        <v>16007</v>
      </c>
      <c r="P19" t="s">
        <v>522</v>
      </c>
    </row>
    <row r="20" spans="1:17">
      <c r="A20" t="s">
        <v>169</v>
      </c>
      <c r="C20">
        <v>100</v>
      </c>
      <c r="D20" s="9">
        <v>4</v>
      </c>
      <c r="F20">
        <v>83</v>
      </c>
      <c r="G20" t="s">
        <v>15</v>
      </c>
      <c r="H20" s="9">
        <v>3.7</v>
      </c>
      <c r="P20" t="s">
        <v>533</v>
      </c>
      <c r="Q20">
        <v>7</v>
      </c>
    </row>
    <row r="21" spans="1:17">
      <c r="A21" t="s">
        <v>169</v>
      </c>
      <c r="C21">
        <v>99</v>
      </c>
      <c r="D21" s="9">
        <v>4</v>
      </c>
      <c r="F21">
        <v>82</v>
      </c>
      <c r="G21" t="s">
        <v>15</v>
      </c>
      <c r="H21" s="9">
        <v>3.7</v>
      </c>
      <c r="P21" t="s">
        <v>483</v>
      </c>
    </row>
    <row r="22" spans="1:17">
      <c r="A22" t="s">
        <v>169</v>
      </c>
      <c r="C22">
        <v>98</v>
      </c>
      <c r="D22" s="9">
        <v>4</v>
      </c>
      <c r="F22">
        <v>81</v>
      </c>
      <c r="G22" t="s">
        <v>15</v>
      </c>
      <c r="H22" s="9">
        <v>3.7</v>
      </c>
      <c r="P22" t="s">
        <v>584</v>
      </c>
    </row>
    <row r="23" spans="1:17">
      <c r="A23" t="s">
        <v>169</v>
      </c>
      <c r="C23">
        <v>97</v>
      </c>
      <c r="D23" s="9">
        <v>4</v>
      </c>
      <c r="F23">
        <v>80</v>
      </c>
      <c r="G23" t="s">
        <v>15</v>
      </c>
      <c r="H23" s="9">
        <v>3.7</v>
      </c>
      <c r="P23" t="s">
        <v>471</v>
      </c>
    </row>
    <row r="24" spans="1:17">
      <c r="A24" t="s">
        <v>169</v>
      </c>
      <c r="C24">
        <v>96</v>
      </c>
      <c r="D24" s="9">
        <v>4</v>
      </c>
      <c r="F24">
        <v>79</v>
      </c>
      <c r="G24" t="s">
        <v>11</v>
      </c>
      <c r="H24" s="9">
        <v>3.3</v>
      </c>
      <c r="P24" t="s">
        <v>482</v>
      </c>
    </row>
    <row r="25" spans="1:17">
      <c r="A25" t="s">
        <v>169</v>
      </c>
      <c r="C25">
        <v>95</v>
      </c>
      <c r="D25" s="9">
        <v>4</v>
      </c>
      <c r="F25">
        <v>78</v>
      </c>
      <c r="G25" t="s">
        <v>11</v>
      </c>
      <c r="H25" s="9">
        <v>3.3</v>
      </c>
      <c r="P25" t="s">
        <v>544</v>
      </c>
      <c r="Q25">
        <v>7</v>
      </c>
    </row>
    <row r="26" spans="1:17">
      <c r="A26" t="s">
        <v>169</v>
      </c>
      <c r="C26">
        <v>94</v>
      </c>
      <c r="D26" s="9">
        <v>4</v>
      </c>
      <c r="F26">
        <v>77</v>
      </c>
      <c r="G26" t="s">
        <v>11</v>
      </c>
      <c r="H26" s="9">
        <v>3.3</v>
      </c>
      <c r="P26" t="s">
        <v>554</v>
      </c>
    </row>
    <row r="27" spans="1:17">
      <c r="A27" t="s">
        <v>169</v>
      </c>
      <c r="C27">
        <v>93</v>
      </c>
      <c r="D27" s="9">
        <v>4</v>
      </c>
      <c r="F27">
        <v>76</v>
      </c>
      <c r="G27" t="s">
        <v>11</v>
      </c>
      <c r="H27" s="9">
        <v>3.3</v>
      </c>
      <c r="K27" t="s">
        <v>16095</v>
      </c>
      <c r="L27" t="s">
        <v>16096</v>
      </c>
      <c r="P27" t="s">
        <v>530</v>
      </c>
    </row>
    <row r="28" spans="1:17">
      <c r="A28" t="s">
        <v>169</v>
      </c>
      <c r="B28" s="1"/>
      <c r="C28">
        <v>92</v>
      </c>
      <c r="D28" s="9">
        <v>4</v>
      </c>
      <c r="F28">
        <v>75</v>
      </c>
      <c r="G28" t="s">
        <v>11</v>
      </c>
      <c r="H28" s="9">
        <v>3.3</v>
      </c>
      <c r="K28" t="s">
        <v>16097</v>
      </c>
      <c r="L28" t="s">
        <v>64</v>
      </c>
      <c r="P28" t="s">
        <v>502</v>
      </c>
    </row>
    <row r="29" spans="1:17">
      <c r="A29" t="s">
        <v>169</v>
      </c>
      <c r="B29" s="1"/>
      <c r="C29">
        <v>91</v>
      </c>
      <c r="D29" s="9">
        <v>4</v>
      </c>
      <c r="F29">
        <v>74</v>
      </c>
      <c r="G29" t="s">
        <v>14</v>
      </c>
      <c r="H29" s="9">
        <v>3</v>
      </c>
      <c r="K29" t="s">
        <v>16098</v>
      </c>
      <c r="P29" t="s">
        <v>532</v>
      </c>
      <c r="Q29">
        <v>3</v>
      </c>
    </row>
    <row r="30" spans="1:17">
      <c r="A30" t="s">
        <v>169</v>
      </c>
      <c r="B30" s="1"/>
      <c r="C30">
        <v>90</v>
      </c>
      <c r="D30" s="9">
        <v>4</v>
      </c>
      <c r="F30">
        <v>73</v>
      </c>
      <c r="G30" t="s">
        <v>14</v>
      </c>
      <c r="H30" s="9">
        <v>3</v>
      </c>
      <c r="P30" t="s">
        <v>543</v>
      </c>
      <c r="Q30">
        <v>3</v>
      </c>
    </row>
    <row r="31" spans="1:17">
      <c r="A31" t="s">
        <v>169</v>
      </c>
      <c r="B31" s="1"/>
      <c r="C31">
        <v>89</v>
      </c>
      <c r="D31" s="9">
        <v>4</v>
      </c>
      <c r="F31">
        <v>72</v>
      </c>
      <c r="G31" t="s">
        <v>14</v>
      </c>
      <c r="H31" s="9">
        <v>3</v>
      </c>
      <c r="P31" t="s">
        <v>67</v>
      </c>
      <c r="Q31">
        <v>8</v>
      </c>
    </row>
    <row r="32" spans="1:17">
      <c r="A32" t="s">
        <v>169</v>
      </c>
      <c r="B32" s="1"/>
      <c r="C32">
        <v>88</v>
      </c>
      <c r="D32" s="9">
        <v>4</v>
      </c>
      <c r="F32">
        <v>71</v>
      </c>
      <c r="G32" t="s">
        <v>14</v>
      </c>
      <c r="H32" s="9">
        <v>3</v>
      </c>
      <c r="P32" t="s">
        <v>553</v>
      </c>
      <c r="Q32">
        <v>7</v>
      </c>
    </row>
    <row r="33" spans="1:17">
      <c r="A33" t="s">
        <v>169</v>
      </c>
      <c r="B33" s="1"/>
      <c r="C33">
        <v>87</v>
      </c>
      <c r="D33" s="9">
        <v>4</v>
      </c>
      <c r="F33">
        <v>70</v>
      </c>
      <c r="G33" t="s">
        <v>14</v>
      </c>
      <c r="H33" s="9">
        <v>3</v>
      </c>
      <c r="P33" t="s">
        <v>466</v>
      </c>
      <c r="Q33">
        <v>6</v>
      </c>
    </row>
    <row r="34" spans="1:17">
      <c r="A34" t="s">
        <v>169</v>
      </c>
      <c r="B34" s="1"/>
      <c r="C34">
        <v>86</v>
      </c>
      <c r="D34" s="9">
        <v>3.7</v>
      </c>
      <c r="F34">
        <v>69</v>
      </c>
      <c r="G34" t="s">
        <v>12</v>
      </c>
      <c r="H34" s="9">
        <v>2.7</v>
      </c>
      <c r="P34" t="s">
        <v>465</v>
      </c>
      <c r="Q34">
        <v>7</v>
      </c>
    </row>
    <row r="35" spans="1:17">
      <c r="A35" t="s">
        <v>169</v>
      </c>
      <c r="B35" s="1"/>
      <c r="C35">
        <v>85</v>
      </c>
      <c r="D35" s="9">
        <v>3.7</v>
      </c>
      <c r="F35">
        <v>68</v>
      </c>
      <c r="G35" t="s">
        <v>12</v>
      </c>
      <c r="H35" s="9">
        <v>2.7</v>
      </c>
      <c r="P35" t="s">
        <v>501</v>
      </c>
    </row>
    <row r="36" spans="1:17">
      <c r="A36" t="s">
        <v>169</v>
      </c>
      <c r="B36" s="1"/>
      <c r="C36">
        <v>84</v>
      </c>
      <c r="D36" s="9">
        <v>3.7</v>
      </c>
      <c r="F36">
        <v>67</v>
      </c>
      <c r="G36" t="s">
        <v>12</v>
      </c>
      <c r="H36" s="9">
        <v>2.7</v>
      </c>
      <c r="P36" t="s">
        <v>531</v>
      </c>
      <c r="Q36">
        <v>7</v>
      </c>
    </row>
    <row r="37" spans="1:17">
      <c r="A37" t="s">
        <v>169</v>
      </c>
      <c r="B37" s="1"/>
      <c r="C37">
        <v>83</v>
      </c>
      <c r="D37" s="9">
        <v>3.7</v>
      </c>
      <c r="F37">
        <v>66</v>
      </c>
      <c r="G37" t="s">
        <v>12</v>
      </c>
      <c r="H37" s="9">
        <v>2.7</v>
      </c>
      <c r="K37" s="11" t="s">
        <v>16158</v>
      </c>
      <c r="L37" s="11" t="s">
        <v>16217</v>
      </c>
      <c r="M37" s="11" t="s">
        <v>195</v>
      </c>
      <c r="N37" s="13" t="s">
        <v>1</v>
      </c>
      <c r="P37" t="s">
        <v>561</v>
      </c>
      <c r="Q37">
        <v>3</v>
      </c>
    </row>
    <row r="38" spans="1:17">
      <c r="A38" t="s">
        <v>169</v>
      </c>
      <c r="B38" s="1"/>
      <c r="C38">
        <v>82</v>
      </c>
      <c r="D38" s="9">
        <v>3.3</v>
      </c>
      <c r="F38">
        <v>65</v>
      </c>
      <c r="G38" t="s">
        <v>12</v>
      </c>
      <c r="H38" s="9">
        <v>2.7</v>
      </c>
      <c r="K38" s="11" t="s">
        <v>16002</v>
      </c>
      <c r="L38" s="11" t="s">
        <v>19</v>
      </c>
      <c r="M38" s="12">
        <v>4</v>
      </c>
      <c r="N38" s="13">
        <v>4.3</v>
      </c>
      <c r="P38" t="s">
        <v>542</v>
      </c>
    </row>
    <row r="39" spans="1:17">
      <c r="A39" t="s">
        <v>169</v>
      </c>
      <c r="B39" s="1"/>
      <c r="C39">
        <v>81</v>
      </c>
      <c r="D39" s="9">
        <v>3.3</v>
      </c>
      <c r="F39">
        <v>64</v>
      </c>
      <c r="G39" t="s">
        <v>13</v>
      </c>
      <c r="H39" s="9">
        <v>2.2999999999999998</v>
      </c>
      <c r="K39" s="11" t="s">
        <v>19</v>
      </c>
      <c r="L39" s="11" t="s">
        <v>19</v>
      </c>
      <c r="M39" s="12">
        <v>4</v>
      </c>
      <c r="N39" s="13">
        <v>4</v>
      </c>
      <c r="P39" t="s">
        <v>566</v>
      </c>
    </row>
    <row r="40" spans="1:17">
      <c r="A40" t="s">
        <v>169</v>
      </c>
      <c r="B40" s="1"/>
      <c r="C40">
        <v>80</v>
      </c>
      <c r="D40" s="9">
        <v>3.3</v>
      </c>
      <c r="F40">
        <v>63</v>
      </c>
      <c r="G40" t="s">
        <v>13</v>
      </c>
      <c r="H40" s="9">
        <v>2.2999999999999998</v>
      </c>
      <c r="K40" s="11" t="s">
        <v>15</v>
      </c>
      <c r="L40" s="11" t="s">
        <v>15</v>
      </c>
      <c r="M40" s="12">
        <v>3.7</v>
      </c>
      <c r="N40" s="13">
        <v>3.7</v>
      </c>
      <c r="P40" t="s">
        <v>572</v>
      </c>
      <c r="Q40">
        <v>7</v>
      </c>
    </row>
    <row r="41" spans="1:17">
      <c r="A41" t="s">
        <v>169</v>
      </c>
      <c r="B41" s="1"/>
      <c r="C41">
        <v>79</v>
      </c>
      <c r="D41" s="9">
        <v>3.3</v>
      </c>
      <c r="F41">
        <v>62</v>
      </c>
      <c r="G41" t="s">
        <v>13</v>
      </c>
      <c r="H41" s="9">
        <v>2.2999999999999998</v>
      </c>
      <c r="K41" s="11" t="s">
        <v>16218</v>
      </c>
      <c r="L41" s="11" t="s">
        <v>15</v>
      </c>
      <c r="M41" s="12">
        <v>3.7</v>
      </c>
      <c r="N41" s="13">
        <v>3.5</v>
      </c>
      <c r="P41" t="s">
        <v>591</v>
      </c>
    </row>
    <row r="42" spans="1:17">
      <c r="A42" t="s">
        <v>169</v>
      </c>
      <c r="B42" s="1"/>
      <c r="C42">
        <v>78</v>
      </c>
      <c r="D42" s="9">
        <v>3</v>
      </c>
      <c r="F42">
        <v>61</v>
      </c>
      <c r="G42" t="s">
        <v>13</v>
      </c>
      <c r="H42" s="9">
        <v>2.2999999999999998</v>
      </c>
      <c r="K42" s="11" t="s">
        <v>11</v>
      </c>
      <c r="L42" s="11" t="s">
        <v>11</v>
      </c>
      <c r="M42" s="12">
        <v>3.3</v>
      </c>
      <c r="N42" s="13">
        <v>3.3</v>
      </c>
      <c r="P42" t="s">
        <v>659</v>
      </c>
    </row>
    <row r="43" spans="1:17">
      <c r="A43" t="s">
        <v>169</v>
      </c>
      <c r="B43" s="1"/>
      <c r="C43">
        <v>77</v>
      </c>
      <c r="D43" s="9">
        <v>3</v>
      </c>
      <c r="F43">
        <v>60</v>
      </c>
      <c r="G43" t="s">
        <v>13</v>
      </c>
      <c r="H43" s="9">
        <v>2.2999999999999998</v>
      </c>
      <c r="K43" s="11" t="s">
        <v>14</v>
      </c>
      <c r="L43" s="11" t="s">
        <v>14</v>
      </c>
      <c r="M43" s="12">
        <v>3</v>
      </c>
      <c r="N43" s="13">
        <v>3</v>
      </c>
      <c r="P43" t="s">
        <v>585</v>
      </c>
      <c r="Q43" t="s">
        <v>15948</v>
      </c>
    </row>
    <row r="44" spans="1:17">
      <c r="A44" t="s">
        <v>169</v>
      </c>
      <c r="B44" s="1"/>
      <c r="C44">
        <v>76</v>
      </c>
      <c r="D44" s="9">
        <v>3</v>
      </c>
      <c r="F44">
        <v>59</v>
      </c>
      <c r="G44" t="s">
        <v>16</v>
      </c>
      <c r="H44" s="9">
        <v>2</v>
      </c>
      <c r="K44" s="11" t="s">
        <v>12</v>
      </c>
      <c r="L44" s="11" t="s">
        <v>12</v>
      </c>
      <c r="M44" s="12">
        <v>2.7</v>
      </c>
      <c r="N44" s="13">
        <v>2.7</v>
      </c>
      <c r="P44" t="s">
        <v>517</v>
      </c>
      <c r="Q44">
        <v>7</v>
      </c>
    </row>
    <row r="45" spans="1:17">
      <c r="A45" t="s">
        <v>169</v>
      </c>
      <c r="B45" s="1"/>
      <c r="C45">
        <v>75</v>
      </c>
      <c r="D45" s="9">
        <v>3</v>
      </c>
      <c r="F45">
        <v>58</v>
      </c>
      <c r="G45" t="s">
        <v>16</v>
      </c>
      <c r="H45" s="9">
        <v>2</v>
      </c>
      <c r="K45" s="11" t="s">
        <v>16219</v>
      </c>
      <c r="L45" s="11" t="s">
        <v>12</v>
      </c>
      <c r="M45" s="12">
        <v>2.7</v>
      </c>
      <c r="N45" s="13">
        <v>2.5</v>
      </c>
      <c r="P45" t="s">
        <v>592</v>
      </c>
      <c r="Q45">
        <v>7</v>
      </c>
    </row>
    <row r="46" spans="1:17">
      <c r="A46" t="s">
        <v>169</v>
      </c>
      <c r="B46" s="1"/>
      <c r="C46">
        <v>74</v>
      </c>
      <c r="D46" s="9">
        <v>2.7</v>
      </c>
      <c r="F46">
        <v>57</v>
      </c>
      <c r="G46" t="s">
        <v>16</v>
      </c>
      <c r="H46" s="9">
        <v>2</v>
      </c>
      <c r="K46" s="11" t="s">
        <v>13</v>
      </c>
      <c r="L46" s="11" t="s">
        <v>13</v>
      </c>
      <c r="M46" s="12">
        <v>2.2999999999999998</v>
      </c>
      <c r="N46" s="13">
        <v>2.2999999999999998</v>
      </c>
      <c r="P46" t="s">
        <v>552</v>
      </c>
      <c r="Q46">
        <v>3</v>
      </c>
    </row>
    <row r="47" spans="1:17">
      <c r="A47" t="s">
        <v>169</v>
      </c>
      <c r="B47" s="1"/>
      <c r="C47">
        <v>73</v>
      </c>
      <c r="D47" s="9">
        <v>2.7</v>
      </c>
      <c r="F47">
        <v>56</v>
      </c>
      <c r="G47" t="s">
        <v>16</v>
      </c>
      <c r="H47" s="9">
        <v>2</v>
      </c>
      <c r="K47" s="11" t="s">
        <v>16</v>
      </c>
      <c r="L47" s="11" t="s">
        <v>16</v>
      </c>
      <c r="M47" s="12">
        <v>2</v>
      </c>
      <c r="N47" s="13">
        <v>2</v>
      </c>
      <c r="P47" t="s">
        <v>560</v>
      </c>
      <c r="Q47">
        <v>7</v>
      </c>
    </row>
    <row r="48" spans="1:17">
      <c r="A48" t="s">
        <v>169</v>
      </c>
      <c r="B48" s="1"/>
      <c r="C48">
        <v>72</v>
      </c>
      <c r="D48" s="9">
        <v>2.7</v>
      </c>
      <c r="F48">
        <v>55</v>
      </c>
      <c r="G48" t="s">
        <v>16</v>
      </c>
      <c r="H48" s="9">
        <v>2</v>
      </c>
      <c r="K48" s="11" t="s">
        <v>26</v>
      </c>
      <c r="L48" s="11" t="s">
        <v>16</v>
      </c>
      <c r="M48" s="12">
        <v>2</v>
      </c>
      <c r="N48" s="13">
        <v>1.7</v>
      </c>
      <c r="P48" t="s">
        <v>578</v>
      </c>
    </row>
    <row r="49" spans="1:17">
      <c r="A49" t="s">
        <v>169</v>
      </c>
      <c r="B49" s="1"/>
      <c r="C49">
        <v>71</v>
      </c>
      <c r="D49" s="9">
        <v>2.7</v>
      </c>
      <c r="F49">
        <v>54</v>
      </c>
      <c r="G49" t="s">
        <v>28</v>
      </c>
      <c r="H49" s="9">
        <v>1</v>
      </c>
      <c r="K49" s="11" t="s">
        <v>16220</v>
      </c>
      <c r="L49" s="11" t="s">
        <v>16</v>
      </c>
      <c r="M49" s="12">
        <v>2</v>
      </c>
      <c r="N49" s="13">
        <v>1.5</v>
      </c>
      <c r="P49" t="s">
        <v>528</v>
      </c>
      <c r="Q49">
        <v>7</v>
      </c>
    </row>
    <row r="50" spans="1:17">
      <c r="A50" t="s">
        <v>169</v>
      </c>
      <c r="B50" s="1"/>
      <c r="C50">
        <v>70</v>
      </c>
      <c r="D50" s="9">
        <v>2.2999999999999998</v>
      </c>
      <c r="F50">
        <v>53</v>
      </c>
      <c r="G50" t="s">
        <v>28</v>
      </c>
      <c r="H50" s="9">
        <v>1</v>
      </c>
      <c r="K50" s="11" t="s">
        <v>25</v>
      </c>
      <c r="L50" s="11" t="s">
        <v>28</v>
      </c>
      <c r="M50" s="12">
        <v>1</v>
      </c>
      <c r="N50" s="13">
        <v>1.3</v>
      </c>
      <c r="P50" t="s">
        <v>551</v>
      </c>
    </row>
    <row r="51" spans="1:17">
      <c r="A51" t="s">
        <v>169</v>
      </c>
      <c r="B51" s="1"/>
      <c r="C51">
        <v>69</v>
      </c>
      <c r="D51" s="9">
        <v>2.2999999999999998</v>
      </c>
      <c r="F51">
        <v>52</v>
      </c>
      <c r="G51" t="s">
        <v>28</v>
      </c>
      <c r="H51" s="9">
        <v>1</v>
      </c>
      <c r="K51" s="11" t="s">
        <v>28</v>
      </c>
      <c r="L51" s="11" t="s">
        <v>28</v>
      </c>
      <c r="M51" s="12">
        <v>1</v>
      </c>
      <c r="N51" s="13">
        <v>1</v>
      </c>
      <c r="P51" t="s">
        <v>485</v>
      </c>
      <c r="Q51">
        <v>7</v>
      </c>
    </row>
    <row r="52" spans="1:17">
      <c r="A52" t="s">
        <v>169</v>
      </c>
      <c r="B52" s="1"/>
      <c r="C52">
        <v>68</v>
      </c>
      <c r="D52" s="9">
        <v>2.2999999999999998</v>
      </c>
      <c r="F52">
        <v>51</v>
      </c>
      <c r="G52" t="s">
        <v>28</v>
      </c>
      <c r="H52" s="9">
        <v>1</v>
      </c>
      <c r="K52" s="11" t="s">
        <v>58</v>
      </c>
      <c r="L52" s="11" t="s">
        <v>28</v>
      </c>
      <c r="M52" s="12">
        <v>1</v>
      </c>
      <c r="N52" s="13">
        <v>0.7</v>
      </c>
      <c r="P52" t="s">
        <v>539</v>
      </c>
      <c r="Q52">
        <v>7</v>
      </c>
    </row>
    <row r="53" spans="1:17">
      <c r="A53" t="s">
        <v>169</v>
      </c>
      <c r="B53" s="1"/>
      <c r="C53">
        <v>67</v>
      </c>
      <c r="D53" s="9">
        <v>2.2999999999999998</v>
      </c>
      <c r="F53">
        <v>50</v>
      </c>
      <c r="G53" t="s">
        <v>28</v>
      </c>
      <c r="H53" s="9">
        <v>1</v>
      </c>
      <c r="K53" s="11" t="s">
        <v>16221</v>
      </c>
      <c r="L53" s="11" t="s">
        <v>28</v>
      </c>
      <c r="M53" s="12">
        <v>1</v>
      </c>
      <c r="N53" s="13">
        <v>0.5</v>
      </c>
      <c r="P53" t="s">
        <v>599</v>
      </c>
      <c r="Q53">
        <v>3</v>
      </c>
    </row>
    <row r="54" spans="1:17">
      <c r="A54" t="s">
        <v>169</v>
      </c>
      <c r="B54" s="1"/>
      <c r="C54">
        <v>66</v>
      </c>
      <c r="D54" s="9">
        <v>2</v>
      </c>
      <c r="F54" s="3" t="s">
        <v>16000</v>
      </c>
      <c r="G54" t="s">
        <v>33</v>
      </c>
      <c r="H54" s="9">
        <v>0</v>
      </c>
      <c r="K54" s="11" t="s">
        <v>16222</v>
      </c>
      <c r="L54" s="11" t="s">
        <v>33</v>
      </c>
      <c r="M54" s="12">
        <v>0</v>
      </c>
      <c r="N54" s="13">
        <v>0</v>
      </c>
      <c r="P54" t="s">
        <v>598</v>
      </c>
      <c r="Q54">
        <v>7</v>
      </c>
    </row>
    <row r="55" spans="1:17">
      <c r="A55" t="s">
        <v>169</v>
      </c>
      <c r="B55" s="1"/>
      <c r="C55">
        <v>65</v>
      </c>
      <c r="D55" s="9">
        <v>2</v>
      </c>
      <c r="F55" t="s">
        <v>15996</v>
      </c>
      <c r="G55" t="s">
        <v>15996</v>
      </c>
      <c r="H55" t="s">
        <v>15996</v>
      </c>
      <c r="K55" s="11" t="s">
        <v>33</v>
      </c>
      <c r="L55" s="11" t="s">
        <v>33</v>
      </c>
      <c r="M55" s="12">
        <v>0</v>
      </c>
      <c r="N55" s="13">
        <v>0</v>
      </c>
      <c r="P55" t="s">
        <v>654</v>
      </c>
    </row>
    <row r="56" spans="1:17">
      <c r="A56" t="s">
        <v>169</v>
      </c>
      <c r="B56" s="1"/>
      <c r="C56">
        <v>64</v>
      </c>
      <c r="D56" s="9">
        <v>2</v>
      </c>
      <c r="F56" t="s">
        <v>15997</v>
      </c>
      <c r="G56" t="s">
        <v>15997</v>
      </c>
      <c r="H56" t="s">
        <v>15997</v>
      </c>
      <c r="P56" t="s">
        <v>519</v>
      </c>
      <c r="Q56">
        <v>7</v>
      </c>
    </row>
    <row r="57" spans="1:17">
      <c r="A57" t="s">
        <v>169</v>
      </c>
      <c r="B57" s="1"/>
      <c r="C57">
        <v>63</v>
      </c>
      <c r="D57" s="9">
        <v>2</v>
      </c>
      <c r="F57" t="s">
        <v>15998</v>
      </c>
      <c r="G57" t="s">
        <v>15998</v>
      </c>
      <c r="H57" t="s">
        <v>15998</v>
      </c>
      <c r="L57" s="11" t="s">
        <v>16159</v>
      </c>
      <c r="P57" t="s">
        <v>567</v>
      </c>
      <c r="Q57">
        <v>7</v>
      </c>
    </row>
    <row r="58" spans="1:17">
      <c r="A58" t="s">
        <v>169</v>
      </c>
      <c r="B58" s="1"/>
      <c r="C58">
        <v>62</v>
      </c>
      <c r="D58" s="9">
        <v>1</v>
      </c>
      <c r="L58" s="11" t="s">
        <v>19</v>
      </c>
      <c r="M58" s="12">
        <v>4</v>
      </c>
      <c r="P58" t="s">
        <v>529</v>
      </c>
    </row>
    <row r="59" spans="1:17">
      <c r="A59" t="s">
        <v>169</v>
      </c>
      <c r="B59" s="1"/>
      <c r="C59">
        <v>61</v>
      </c>
      <c r="D59" s="9">
        <v>1</v>
      </c>
      <c r="L59" s="11" t="s">
        <v>15</v>
      </c>
      <c r="M59" s="12">
        <v>3.7</v>
      </c>
      <c r="P59" t="s">
        <v>573</v>
      </c>
      <c r="Q59">
        <v>7</v>
      </c>
    </row>
    <row r="60" spans="1:17">
      <c r="A60" t="s">
        <v>169</v>
      </c>
      <c r="B60" s="1"/>
      <c r="C60">
        <v>60</v>
      </c>
      <c r="D60" s="9">
        <v>1</v>
      </c>
      <c r="L60" s="11" t="s">
        <v>11</v>
      </c>
      <c r="M60" s="12">
        <v>3.3</v>
      </c>
      <c r="P60" t="s">
        <v>593</v>
      </c>
      <c r="Q60">
        <v>7</v>
      </c>
    </row>
    <row r="61" spans="1:17">
      <c r="A61" t="s">
        <v>169</v>
      </c>
      <c r="B61" s="1"/>
      <c r="C61" s="3" t="s">
        <v>16001</v>
      </c>
      <c r="D61" s="9">
        <v>0</v>
      </c>
      <c r="L61" s="11" t="s">
        <v>14</v>
      </c>
      <c r="M61" s="12">
        <v>3</v>
      </c>
      <c r="P61" t="s">
        <v>600</v>
      </c>
      <c r="Q61">
        <v>7</v>
      </c>
    </row>
    <row r="62" spans="1:17">
      <c r="A62" t="s">
        <v>437</v>
      </c>
      <c r="B62" t="s">
        <v>64</v>
      </c>
      <c r="C62">
        <v>20</v>
      </c>
      <c r="D62" s="9">
        <v>4</v>
      </c>
      <c r="L62" s="11" t="s">
        <v>12</v>
      </c>
      <c r="M62" s="12">
        <v>2.7</v>
      </c>
      <c r="P62" t="s">
        <v>607</v>
      </c>
      <c r="Q62">
        <v>7</v>
      </c>
    </row>
    <row r="63" spans="1:17">
      <c r="A63" t="s">
        <v>437</v>
      </c>
      <c r="B63" t="s">
        <v>64</v>
      </c>
      <c r="C63">
        <v>19</v>
      </c>
      <c r="D63" s="9">
        <v>4</v>
      </c>
      <c r="L63" s="11" t="s">
        <v>13</v>
      </c>
      <c r="M63" s="12">
        <v>2.2999999999999998</v>
      </c>
      <c r="P63" t="s">
        <v>613</v>
      </c>
      <c r="Q63">
        <v>7</v>
      </c>
    </row>
    <row r="64" spans="1:17">
      <c r="A64" t="s">
        <v>437</v>
      </c>
      <c r="B64" t="s">
        <v>64</v>
      </c>
      <c r="C64">
        <v>18</v>
      </c>
      <c r="D64" s="9">
        <v>4</v>
      </c>
      <c r="L64" s="11" t="s">
        <v>16</v>
      </c>
      <c r="M64" s="12">
        <v>2</v>
      </c>
      <c r="P64" t="s">
        <v>579</v>
      </c>
      <c r="Q64">
        <v>7</v>
      </c>
    </row>
    <row r="65" spans="1:17">
      <c r="A65" t="s">
        <v>437</v>
      </c>
      <c r="B65" t="s">
        <v>64</v>
      </c>
      <c r="C65">
        <v>17</v>
      </c>
      <c r="D65" s="9">
        <v>4</v>
      </c>
      <c r="L65" s="11" t="s">
        <v>28</v>
      </c>
      <c r="M65" s="12">
        <v>1</v>
      </c>
      <c r="P65" t="s">
        <v>586</v>
      </c>
      <c r="Q65">
        <v>7</v>
      </c>
    </row>
    <row r="66" spans="1:17">
      <c r="A66" t="s">
        <v>437</v>
      </c>
      <c r="B66" t="s">
        <v>64</v>
      </c>
      <c r="C66">
        <v>16</v>
      </c>
      <c r="D66" s="9">
        <v>4</v>
      </c>
      <c r="L66" s="11" t="s">
        <v>33</v>
      </c>
      <c r="M66" s="12">
        <v>0</v>
      </c>
      <c r="P66" t="s">
        <v>619</v>
      </c>
      <c r="Q66">
        <v>7</v>
      </c>
    </row>
    <row r="67" spans="1:17">
      <c r="A67" t="s">
        <v>437</v>
      </c>
      <c r="B67" t="s">
        <v>64</v>
      </c>
      <c r="C67">
        <v>15</v>
      </c>
      <c r="D67" s="9">
        <v>3.7</v>
      </c>
      <c r="L67" s="11" t="s">
        <v>16007</v>
      </c>
      <c r="P67" t="s">
        <v>565</v>
      </c>
      <c r="Q67">
        <v>7</v>
      </c>
    </row>
    <row r="68" spans="1:17">
      <c r="A68" t="s">
        <v>437</v>
      </c>
      <c r="B68" t="s">
        <v>64</v>
      </c>
      <c r="C68">
        <v>14</v>
      </c>
      <c r="D68" s="9">
        <v>3.7</v>
      </c>
      <c r="L68" s="11" t="s">
        <v>16223</v>
      </c>
      <c r="P68" t="s">
        <v>605</v>
      </c>
    </row>
    <row r="69" spans="1:17">
      <c r="A69" t="s">
        <v>437</v>
      </c>
      <c r="B69" t="s">
        <v>64</v>
      </c>
      <c r="C69">
        <v>13</v>
      </c>
      <c r="D69" s="9">
        <v>3.3</v>
      </c>
      <c r="P69" t="s">
        <v>484</v>
      </c>
    </row>
    <row r="70" spans="1:17">
      <c r="A70" t="s">
        <v>437</v>
      </c>
      <c r="B70" t="s">
        <v>64</v>
      </c>
      <c r="C70">
        <v>12</v>
      </c>
      <c r="D70" s="9">
        <v>3</v>
      </c>
      <c r="K70" s="203" t="s">
        <v>16366</v>
      </c>
      <c r="P70" t="s">
        <v>516</v>
      </c>
      <c r="Q70">
        <v>7</v>
      </c>
    </row>
    <row r="71" spans="1:17">
      <c r="A71" t="s">
        <v>437</v>
      </c>
      <c r="B71" t="s">
        <v>64</v>
      </c>
      <c r="C71">
        <v>11</v>
      </c>
      <c r="D71" s="9">
        <v>2</v>
      </c>
      <c r="K71" s="202" t="s">
        <v>16002</v>
      </c>
      <c r="L71" s="13">
        <v>4</v>
      </c>
      <c r="P71" t="s">
        <v>549</v>
      </c>
      <c r="Q71">
        <v>7</v>
      </c>
    </row>
    <row r="72" spans="1:17">
      <c r="A72" t="s">
        <v>437</v>
      </c>
      <c r="B72" t="s">
        <v>64</v>
      </c>
      <c r="C72">
        <v>10</v>
      </c>
      <c r="D72" s="9">
        <v>2</v>
      </c>
      <c r="K72" s="202" t="s">
        <v>19</v>
      </c>
      <c r="L72" s="13">
        <v>4</v>
      </c>
      <c r="P72" t="s">
        <v>527</v>
      </c>
      <c r="Q72">
        <v>7</v>
      </c>
    </row>
    <row r="73" spans="1:17">
      <c r="A73" t="s">
        <v>437</v>
      </c>
      <c r="B73" t="s">
        <v>64</v>
      </c>
      <c r="C73">
        <v>9</v>
      </c>
      <c r="D73" s="9">
        <v>0</v>
      </c>
      <c r="K73" s="202" t="s">
        <v>15</v>
      </c>
      <c r="L73" s="13">
        <v>3.7</v>
      </c>
      <c r="P73" t="s">
        <v>559</v>
      </c>
    </row>
    <row r="74" spans="1:17">
      <c r="A74" t="s">
        <v>437</v>
      </c>
      <c r="B74" t="s">
        <v>64</v>
      </c>
      <c r="C74">
        <v>8</v>
      </c>
      <c r="D74" s="9">
        <v>0</v>
      </c>
      <c r="K74" s="202" t="s">
        <v>16218</v>
      </c>
      <c r="L74" s="13">
        <v>3.5</v>
      </c>
      <c r="P74" t="s">
        <v>606</v>
      </c>
      <c r="Q74">
        <v>3</v>
      </c>
    </row>
    <row r="75" spans="1:17">
      <c r="A75" t="s">
        <v>437</v>
      </c>
      <c r="B75" t="s">
        <v>64</v>
      </c>
      <c r="C75">
        <v>7</v>
      </c>
      <c r="D75" s="9">
        <v>0</v>
      </c>
      <c r="K75" s="202" t="s">
        <v>11</v>
      </c>
      <c r="L75" s="13">
        <v>3.3</v>
      </c>
      <c r="P75" t="s">
        <v>520</v>
      </c>
    </row>
    <row r="76" spans="1:17">
      <c r="A76" t="s">
        <v>437</v>
      </c>
      <c r="B76" t="s">
        <v>64</v>
      </c>
      <c r="C76">
        <v>6</v>
      </c>
      <c r="D76" s="9">
        <v>0</v>
      </c>
      <c r="K76" s="202" t="s">
        <v>14</v>
      </c>
      <c r="L76" s="13">
        <v>3</v>
      </c>
      <c r="P76" t="s">
        <v>538</v>
      </c>
      <c r="Q76">
        <v>7</v>
      </c>
    </row>
    <row r="77" spans="1:17">
      <c r="A77" t="s">
        <v>437</v>
      </c>
      <c r="B77" t="s">
        <v>64</v>
      </c>
      <c r="C77">
        <v>5</v>
      </c>
      <c r="D77" s="9">
        <v>0</v>
      </c>
      <c r="K77" s="202" t="s">
        <v>12</v>
      </c>
      <c r="L77" s="13">
        <v>2.7</v>
      </c>
      <c r="P77" t="s">
        <v>503</v>
      </c>
      <c r="Q77">
        <v>9</v>
      </c>
    </row>
    <row r="78" spans="1:17">
      <c r="A78" t="s">
        <v>437</v>
      </c>
      <c r="B78" t="s">
        <v>64</v>
      </c>
      <c r="C78">
        <v>4</v>
      </c>
      <c r="D78" s="9">
        <v>0</v>
      </c>
      <c r="K78" s="202" t="s">
        <v>16219</v>
      </c>
      <c r="L78" s="13">
        <v>2.5</v>
      </c>
      <c r="P78" t="s">
        <v>504</v>
      </c>
      <c r="Q78">
        <v>7</v>
      </c>
    </row>
    <row r="79" spans="1:17">
      <c r="A79" t="s">
        <v>437</v>
      </c>
      <c r="B79" t="s">
        <v>64</v>
      </c>
      <c r="C79">
        <v>3</v>
      </c>
      <c r="D79" s="9">
        <v>0</v>
      </c>
      <c r="K79" s="202" t="s">
        <v>13</v>
      </c>
      <c r="L79" s="13">
        <v>2.2999999999999998</v>
      </c>
      <c r="P79" t="s">
        <v>570</v>
      </c>
      <c r="Q79">
        <v>7</v>
      </c>
    </row>
    <row r="80" spans="1:17">
      <c r="A80" t="s">
        <v>437</v>
      </c>
      <c r="B80" t="s">
        <v>64</v>
      </c>
      <c r="C80">
        <v>2</v>
      </c>
      <c r="D80" s="9">
        <v>0</v>
      </c>
      <c r="K80" s="202" t="s">
        <v>16</v>
      </c>
      <c r="L80" s="13">
        <v>2</v>
      </c>
      <c r="P80" t="s">
        <v>612</v>
      </c>
      <c r="Q80">
        <v>7</v>
      </c>
    </row>
    <row r="81" spans="1:17">
      <c r="A81" t="s">
        <v>437</v>
      </c>
      <c r="B81" t="s">
        <v>64</v>
      </c>
      <c r="C81">
        <v>1</v>
      </c>
      <c r="D81" s="9">
        <v>0</v>
      </c>
      <c r="K81" s="202" t="s">
        <v>26</v>
      </c>
      <c r="L81" s="13">
        <v>1.7</v>
      </c>
      <c r="P81" t="s">
        <v>618</v>
      </c>
      <c r="Q81">
        <v>7</v>
      </c>
    </row>
    <row r="82" spans="1:17">
      <c r="A82" t="s">
        <v>437</v>
      </c>
      <c r="B82" t="s">
        <v>64</v>
      </c>
      <c r="C82">
        <v>0</v>
      </c>
      <c r="D82" s="9">
        <v>0</v>
      </c>
      <c r="K82" s="202" t="s">
        <v>16220</v>
      </c>
      <c r="L82" s="13">
        <v>1.5</v>
      </c>
      <c r="P82" t="s">
        <v>469</v>
      </c>
      <c r="Q82">
        <v>3</v>
      </c>
    </row>
    <row r="83" spans="1:17">
      <c r="A83" t="s">
        <v>16089</v>
      </c>
      <c r="C83" t="s">
        <v>16002</v>
      </c>
      <c r="D83" s="9">
        <v>4.3</v>
      </c>
      <c r="K83" s="202" t="s">
        <v>25</v>
      </c>
      <c r="L83" s="13">
        <v>1.3</v>
      </c>
      <c r="P83" t="s">
        <v>489</v>
      </c>
      <c r="Q83">
        <v>3</v>
      </c>
    </row>
    <row r="84" spans="1:17">
      <c r="A84" t="s">
        <v>16089</v>
      </c>
      <c r="B84">
        <v>100</v>
      </c>
      <c r="C84" t="s">
        <v>19</v>
      </c>
      <c r="D84" s="9">
        <v>4</v>
      </c>
      <c r="K84" s="202" t="s">
        <v>28</v>
      </c>
      <c r="L84" s="13">
        <v>1</v>
      </c>
      <c r="P84" t="s">
        <v>508</v>
      </c>
      <c r="Q84">
        <v>3</v>
      </c>
    </row>
    <row r="85" spans="1:17">
      <c r="A85" t="s">
        <v>16089</v>
      </c>
      <c r="B85">
        <v>99</v>
      </c>
      <c r="C85" t="s">
        <v>19</v>
      </c>
      <c r="D85" s="9">
        <v>4</v>
      </c>
      <c r="K85" s="202" t="s">
        <v>58</v>
      </c>
      <c r="L85" s="13">
        <v>0.7</v>
      </c>
      <c r="P85" t="s">
        <v>564</v>
      </c>
    </row>
    <row r="86" spans="1:17">
      <c r="A86" t="s">
        <v>16089</v>
      </c>
      <c r="B86">
        <v>98</v>
      </c>
      <c r="C86" t="s">
        <v>19</v>
      </c>
      <c r="D86" s="9">
        <v>4</v>
      </c>
      <c r="K86" s="202" t="s">
        <v>16221</v>
      </c>
      <c r="L86" s="13">
        <v>0.5</v>
      </c>
      <c r="P86" t="s">
        <v>624</v>
      </c>
      <c r="Q86" t="s">
        <v>15947</v>
      </c>
    </row>
    <row r="87" spans="1:17">
      <c r="A87" t="s">
        <v>16089</v>
      </c>
      <c r="B87">
        <v>97</v>
      </c>
      <c r="C87" t="s">
        <v>19</v>
      </c>
      <c r="D87" s="9">
        <v>4</v>
      </c>
      <c r="K87" s="202" t="s">
        <v>16222</v>
      </c>
      <c r="L87" s="13">
        <v>0</v>
      </c>
      <c r="P87" t="s">
        <v>558</v>
      </c>
      <c r="Q87">
        <v>7</v>
      </c>
    </row>
    <row r="88" spans="1:17">
      <c r="A88" t="s">
        <v>16089</v>
      </c>
      <c r="B88">
        <v>96</v>
      </c>
      <c r="C88" t="s">
        <v>19</v>
      </c>
      <c r="D88" s="9">
        <v>4</v>
      </c>
      <c r="K88" s="202" t="s">
        <v>33</v>
      </c>
      <c r="L88" s="13">
        <v>0</v>
      </c>
      <c r="P88" t="s">
        <v>629</v>
      </c>
      <c r="Q88" t="s">
        <v>15947</v>
      </c>
    </row>
    <row r="89" spans="1:17">
      <c r="A89" t="s">
        <v>16089</v>
      </c>
      <c r="B89">
        <v>95</v>
      </c>
      <c r="C89" t="s">
        <v>19</v>
      </c>
      <c r="D89" s="9">
        <v>4</v>
      </c>
      <c r="K89" s="202" t="s">
        <v>16007</v>
      </c>
      <c r="P89" t="s">
        <v>634</v>
      </c>
      <c r="Q89">
        <v>3</v>
      </c>
    </row>
    <row r="90" spans="1:17">
      <c r="A90" t="s">
        <v>16089</v>
      </c>
      <c r="B90">
        <v>94</v>
      </c>
      <c r="C90" t="s">
        <v>19</v>
      </c>
      <c r="D90" s="9">
        <v>4</v>
      </c>
      <c r="K90" s="202" t="s">
        <v>16223</v>
      </c>
      <c r="P90" t="s">
        <v>639</v>
      </c>
      <c r="Q90" t="s">
        <v>15947</v>
      </c>
    </row>
    <row r="91" spans="1:17">
      <c r="A91" t="s">
        <v>16089</v>
      </c>
      <c r="B91">
        <v>93</v>
      </c>
      <c r="C91" t="s">
        <v>19</v>
      </c>
      <c r="D91" s="9">
        <v>3.9</v>
      </c>
      <c r="P91" t="s">
        <v>518</v>
      </c>
      <c r="Q91">
        <v>7</v>
      </c>
    </row>
    <row r="92" spans="1:17">
      <c r="A92" t="s">
        <v>16089</v>
      </c>
      <c r="B92">
        <v>92</v>
      </c>
      <c r="C92" t="s">
        <v>19</v>
      </c>
      <c r="D92" s="9">
        <v>3.9</v>
      </c>
      <c r="P92" t="s">
        <v>577</v>
      </c>
    </row>
    <row r="93" spans="1:17">
      <c r="A93" t="s">
        <v>16089</v>
      </c>
      <c r="B93">
        <v>91</v>
      </c>
      <c r="C93" t="s">
        <v>19</v>
      </c>
      <c r="D93" s="9">
        <v>3.9</v>
      </c>
      <c r="P93" t="s">
        <v>644</v>
      </c>
      <c r="Q93">
        <v>7</v>
      </c>
    </row>
    <row r="94" spans="1:17">
      <c r="A94" t="s">
        <v>16089</v>
      </c>
      <c r="B94">
        <v>90</v>
      </c>
      <c r="C94" t="s">
        <v>19</v>
      </c>
      <c r="D94" s="9">
        <v>3.9</v>
      </c>
      <c r="P94" t="s">
        <v>649</v>
      </c>
      <c r="Q94">
        <v>9</v>
      </c>
    </row>
    <row r="95" spans="1:17">
      <c r="A95" t="s">
        <v>16089</v>
      </c>
      <c r="B95">
        <v>89</v>
      </c>
      <c r="C95" t="s">
        <v>19</v>
      </c>
      <c r="D95" s="9">
        <v>3.9</v>
      </c>
    </row>
    <row r="96" spans="1:17">
      <c r="A96" t="s">
        <v>16089</v>
      </c>
      <c r="B96">
        <v>88</v>
      </c>
      <c r="C96" t="s">
        <v>19</v>
      </c>
      <c r="D96" s="9">
        <v>3.9</v>
      </c>
    </row>
    <row r="97" spans="1:4">
      <c r="A97" t="s">
        <v>16089</v>
      </c>
      <c r="B97">
        <v>87</v>
      </c>
      <c r="C97" t="s">
        <v>19</v>
      </c>
      <c r="D97" s="9">
        <v>3.9</v>
      </c>
    </row>
    <row r="98" spans="1:4">
      <c r="A98" t="s">
        <v>16089</v>
      </c>
      <c r="B98">
        <v>86</v>
      </c>
      <c r="C98" t="s">
        <v>19</v>
      </c>
      <c r="D98" s="9">
        <v>3.9</v>
      </c>
    </row>
    <row r="99" spans="1:4">
      <c r="A99" t="s">
        <v>16089</v>
      </c>
      <c r="B99">
        <v>85</v>
      </c>
      <c r="C99" t="s">
        <v>19</v>
      </c>
      <c r="D99" s="9">
        <v>3.9</v>
      </c>
    </row>
    <row r="100" spans="1:4">
      <c r="A100" t="s">
        <v>16089</v>
      </c>
      <c r="B100">
        <v>84</v>
      </c>
      <c r="C100" t="s">
        <v>15</v>
      </c>
      <c r="D100" s="9">
        <v>3.7</v>
      </c>
    </row>
    <row r="101" spans="1:4">
      <c r="A101" t="s">
        <v>16089</v>
      </c>
      <c r="B101">
        <v>83</v>
      </c>
      <c r="C101" t="s">
        <v>15</v>
      </c>
      <c r="D101" s="9">
        <v>3.7</v>
      </c>
    </row>
    <row r="102" spans="1:4">
      <c r="A102" t="s">
        <v>16089</v>
      </c>
      <c r="B102">
        <v>82</v>
      </c>
      <c r="C102" t="s">
        <v>15</v>
      </c>
      <c r="D102" s="9">
        <v>3.7</v>
      </c>
    </row>
    <row r="103" spans="1:4">
      <c r="A103" t="s">
        <v>16089</v>
      </c>
      <c r="B103">
        <v>81</v>
      </c>
      <c r="C103" t="s">
        <v>15</v>
      </c>
      <c r="D103" s="9">
        <v>3.7</v>
      </c>
    </row>
    <row r="104" spans="1:4">
      <c r="A104" t="s">
        <v>16089</v>
      </c>
      <c r="B104">
        <v>80</v>
      </c>
      <c r="C104" t="s">
        <v>15</v>
      </c>
      <c r="D104" s="9">
        <v>3.7</v>
      </c>
    </row>
    <row r="105" spans="1:4">
      <c r="A105" t="s">
        <v>16089</v>
      </c>
      <c r="B105">
        <v>79</v>
      </c>
      <c r="C105" t="s">
        <v>11</v>
      </c>
      <c r="D105" s="9">
        <v>3.3</v>
      </c>
    </row>
    <row r="106" spans="1:4">
      <c r="A106" t="s">
        <v>16089</v>
      </c>
      <c r="B106">
        <v>78</v>
      </c>
      <c r="C106" t="s">
        <v>11</v>
      </c>
      <c r="D106" s="9">
        <v>3.3</v>
      </c>
    </row>
    <row r="107" spans="1:4">
      <c r="A107" t="s">
        <v>16089</v>
      </c>
      <c r="B107">
        <v>77</v>
      </c>
      <c r="C107" t="s">
        <v>11</v>
      </c>
      <c r="D107" s="9">
        <v>3.3</v>
      </c>
    </row>
    <row r="108" spans="1:4">
      <c r="A108" t="s">
        <v>16089</v>
      </c>
      <c r="B108">
        <v>76</v>
      </c>
      <c r="C108" t="s">
        <v>11</v>
      </c>
      <c r="D108" s="9">
        <v>3.3</v>
      </c>
    </row>
    <row r="109" spans="1:4">
      <c r="A109" t="s">
        <v>16089</v>
      </c>
      <c r="B109">
        <v>75</v>
      </c>
      <c r="C109" t="s">
        <v>11</v>
      </c>
      <c r="D109" s="9">
        <v>3.3</v>
      </c>
    </row>
    <row r="110" spans="1:4">
      <c r="A110" t="s">
        <v>16089</v>
      </c>
      <c r="B110">
        <v>74</v>
      </c>
      <c r="C110" t="s">
        <v>14</v>
      </c>
      <c r="D110" s="9">
        <v>3</v>
      </c>
    </row>
    <row r="111" spans="1:4">
      <c r="A111" t="s">
        <v>16089</v>
      </c>
      <c r="B111">
        <v>73</v>
      </c>
      <c r="C111" t="s">
        <v>14</v>
      </c>
      <c r="D111" s="9">
        <v>3</v>
      </c>
    </row>
    <row r="112" spans="1:4">
      <c r="A112" t="s">
        <v>16089</v>
      </c>
      <c r="B112">
        <v>72</v>
      </c>
      <c r="C112" t="s">
        <v>14</v>
      </c>
      <c r="D112" s="9">
        <v>3</v>
      </c>
    </row>
    <row r="113" spans="1:4">
      <c r="A113" t="s">
        <v>16089</v>
      </c>
      <c r="B113">
        <v>71</v>
      </c>
      <c r="C113" t="s">
        <v>14</v>
      </c>
      <c r="D113" s="9">
        <v>3</v>
      </c>
    </row>
    <row r="114" spans="1:4">
      <c r="A114" t="s">
        <v>16089</v>
      </c>
      <c r="B114">
        <v>70</v>
      </c>
      <c r="C114" t="s">
        <v>14</v>
      </c>
      <c r="D114" s="9">
        <v>3</v>
      </c>
    </row>
    <row r="115" spans="1:4">
      <c r="A115" t="s">
        <v>16089</v>
      </c>
      <c r="B115">
        <v>69</v>
      </c>
      <c r="C115" t="s">
        <v>12</v>
      </c>
      <c r="D115" s="9">
        <v>2.7</v>
      </c>
    </row>
    <row r="116" spans="1:4">
      <c r="A116" t="s">
        <v>16089</v>
      </c>
      <c r="B116">
        <v>68</v>
      </c>
      <c r="C116" t="s">
        <v>12</v>
      </c>
      <c r="D116" s="9">
        <v>2.7</v>
      </c>
    </row>
    <row r="117" spans="1:4">
      <c r="A117" t="s">
        <v>16089</v>
      </c>
      <c r="B117">
        <v>67</v>
      </c>
      <c r="C117" t="s">
        <v>12</v>
      </c>
      <c r="D117" s="9">
        <v>2.7</v>
      </c>
    </row>
    <row r="118" spans="1:4">
      <c r="A118" t="s">
        <v>16089</v>
      </c>
      <c r="B118">
        <v>66</v>
      </c>
      <c r="C118" t="s">
        <v>12</v>
      </c>
      <c r="D118" s="9">
        <v>2.7</v>
      </c>
    </row>
    <row r="119" spans="1:4">
      <c r="A119" t="s">
        <v>16089</v>
      </c>
      <c r="B119">
        <v>65</v>
      </c>
      <c r="C119" t="s">
        <v>12</v>
      </c>
      <c r="D119" s="9">
        <v>2.7</v>
      </c>
    </row>
    <row r="120" spans="1:4">
      <c r="A120" t="s">
        <v>16089</v>
      </c>
      <c r="B120">
        <v>64</v>
      </c>
      <c r="C120" t="s">
        <v>13</v>
      </c>
      <c r="D120" s="9">
        <v>2.2999999999999998</v>
      </c>
    </row>
    <row r="121" spans="1:4">
      <c r="A121" t="s">
        <v>16089</v>
      </c>
      <c r="B121">
        <v>63</v>
      </c>
      <c r="C121" t="s">
        <v>13</v>
      </c>
      <c r="D121" s="9">
        <v>2.2999999999999998</v>
      </c>
    </row>
    <row r="122" spans="1:4">
      <c r="A122" t="s">
        <v>16089</v>
      </c>
      <c r="B122">
        <v>62</v>
      </c>
      <c r="C122" t="s">
        <v>13</v>
      </c>
      <c r="D122" s="9">
        <v>2.2999999999999998</v>
      </c>
    </row>
    <row r="123" spans="1:4">
      <c r="A123" t="s">
        <v>16089</v>
      </c>
      <c r="B123">
        <v>61</v>
      </c>
      <c r="C123" t="s">
        <v>13</v>
      </c>
      <c r="D123" s="9">
        <v>2.2999999999999998</v>
      </c>
    </row>
    <row r="124" spans="1:4">
      <c r="A124" t="s">
        <v>16089</v>
      </c>
      <c r="B124">
        <v>60</v>
      </c>
      <c r="C124" t="s">
        <v>13</v>
      </c>
      <c r="D124" s="9">
        <v>2.2999999999999998</v>
      </c>
    </row>
    <row r="125" spans="1:4">
      <c r="A125" t="s">
        <v>16089</v>
      </c>
      <c r="B125">
        <v>59</v>
      </c>
      <c r="C125" t="s">
        <v>16</v>
      </c>
      <c r="D125" s="9">
        <v>2</v>
      </c>
    </row>
    <row r="126" spans="1:4">
      <c r="A126" t="s">
        <v>16089</v>
      </c>
      <c r="B126">
        <v>58</v>
      </c>
      <c r="C126" t="s">
        <v>16</v>
      </c>
      <c r="D126" s="9">
        <v>2</v>
      </c>
    </row>
    <row r="127" spans="1:4">
      <c r="A127" t="s">
        <v>16089</v>
      </c>
      <c r="B127">
        <v>57</v>
      </c>
      <c r="C127" t="s">
        <v>16</v>
      </c>
      <c r="D127" s="9">
        <v>2</v>
      </c>
    </row>
    <row r="128" spans="1:4">
      <c r="A128" t="s">
        <v>16089</v>
      </c>
      <c r="B128">
        <v>56</v>
      </c>
      <c r="C128" t="s">
        <v>16</v>
      </c>
      <c r="D128" s="9">
        <v>2</v>
      </c>
    </row>
    <row r="129" spans="1:4">
      <c r="A129" t="s">
        <v>16089</v>
      </c>
      <c r="B129">
        <v>55</v>
      </c>
      <c r="C129" t="s">
        <v>16</v>
      </c>
      <c r="D129" s="9">
        <v>2</v>
      </c>
    </row>
    <row r="130" spans="1:4">
      <c r="A130" t="s">
        <v>16089</v>
      </c>
      <c r="B130">
        <v>54</v>
      </c>
      <c r="C130" t="s">
        <v>28</v>
      </c>
      <c r="D130" s="9">
        <v>1</v>
      </c>
    </row>
    <row r="131" spans="1:4">
      <c r="A131" t="s">
        <v>16089</v>
      </c>
      <c r="B131">
        <v>53</v>
      </c>
      <c r="C131" t="s">
        <v>28</v>
      </c>
      <c r="D131" s="9">
        <v>1</v>
      </c>
    </row>
    <row r="132" spans="1:4">
      <c r="A132" t="s">
        <v>16089</v>
      </c>
      <c r="B132">
        <v>52</v>
      </c>
      <c r="C132" t="s">
        <v>28</v>
      </c>
      <c r="D132" s="9">
        <v>1</v>
      </c>
    </row>
    <row r="133" spans="1:4">
      <c r="A133" t="s">
        <v>16089</v>
      </c>
      <c r="B133">
        <v>51</v>
      </c>
      <c r="C133" t="s">
        <v>28</v>
      </c>
      <c r="D133" s="9">
        <v>1</v>
      </c>
    </row>
    <row r="134" spans="1:4">
      <c r="A134" t="s">
        <v>16089</v>
      </c>
      <c r="B134">
        <v>50</v>
      </c>
      <c r="C134" t="s">
        <v>28</v>
      </c>
      <c r="D134" s="9">
        <v>1</v>
      </c>
    </row>
    <row r="135" spans="1:4">
      <c r="A135" t="s">
        <v>16089</v>
      </c>
      <c r="B135" s="3" t="s">
        <v>16000</v>
      </c>
      <c r="C135" t="s">
        <v>33</v>
      </c>
      <c r="D135" s="9">
        <v>0</v>
      </c>
    </row>
    <row r="136" spans="1:4">
      <c r="A136" t="s">
        <v>16089</v>
      </c>
      <c r="B136" t="s">
        <v>15996</v>
      </c>
      <c r="C136" t="s">
        <v>15996</v>
      </c>
      <c r="D136" t="s">
        <v>15996</v>
      </c>
    </row>
    <row r="137" spans="1:4">
      <c r="A137" t="s">
        <v>16089</v>
      </c>
      <c r="B137" t="s">
        <v>15997</v>
      </c>
      <c r="C137" t="s">
        <v>15997</v>
      </c>
      <c r="D137" t="s">
        <v>15997</v>
      </c>
    </row>
    <row r="138" spans="1:4">
      <c r="A138" t="s">
        <v>16089</v>
      </c>
      <c r="B138" t="s">
        <v>15998</v>
      </c>
      <c r="C138" t="s">
        <v>15998</v>
      </c>
      <c r="D138" t="s">
        <v>15998</v>
      </c>
    </row>
    <row r="153" spans="1:4">
      <c r="A153" t="s">
        <v>437</v>
      </c>
      <c r="B153">
        <v>14</v>
      </c>
      <c r="D153">
        <v>3.7</v>
      </c>
    </row>
    <row r="154" spans="1:4">
      <c r="A154" t="s">
        <v>437</v>
      </c>
      <c r="B154">
        <v>13</v>
      </c>
      <c r="D154">
        <v>3.3</v>
      </c>
    </row>
    <row r="155" spans="1:4">
      <c r="A155" t="s">
        <v>437</v>
      </c>
      <c r="B155">
        <v>12</v>
      </c>
      <c r="D155">
        <v>3</v>
      </c>
    </row>
    <row r="156" spans="1:4">
      <c r="A156" t="s">
        <v>437</v>
      </c>
      <c r="B156">
        <v>11</v>
      </c>
      <c r="D156">
        <v>2</v>
      </c>
    </row>
    <row r="157" spans="1:4">
      <c r="A157" t="s">
        <v>437</v>
      </c>
      <c r="B157">
        <v>10</v>
      </c>
      <c r="D157">
        <v>2</v>
      </c>
    </row>
    <row r="158" spans="1:4">
      <c r="A158" t="s">
        <v>437</v>
      </c>
      <c r="B158">
        <v>9</v>
      </c>
      <c r="D158">
        <v>0</v>
      </c>
    </row>
    <row r="159" spans="1:4">
      <c r="A159" t="s">
        <v>437</v>
      </c>
      <c r="B159">
        <v>8</v>
      </c>
      <c r="D159">
        <v>0</v>
      </c>
    </row>
    <row r="160" spans="1:4">
      <c r="A160" t="s">
        <v>437</v>
      </c>
      <c r="B160">
        <v>7</v>
      </c>
      <c r="D160">
        <v>0</v>
      </c>
    </row>
    <row r="161" spans="1:4">
      <c r="A161" t="s">
        <v>437</v>
      </c>
      <c r="B161">
        <v>6</v>
      </c>
      <c r="D161">
        <v>0</v>
      </c>
    </row>
    <row r="162" spans="1:4">
      <c r="A162" t="s">
        <v>437</v>
      </c>
      <c r="B162">
        <v>5</v>
      </c>
      <c r="D162">
        <v>0</v>
      </c>
    </row>
    <row r="163" spans="1:4">
      <c r="A163" t="s">
        <v>437</v>
      </c>
      <c r="B163">
        <v>4</v>
      </c>
      <c r="D163">
        <v>0</v>
      </c>
    </row>
    <row r="164" spans="1:4">
      <c r="A164" t="s">
        <v>437</v>
      </c>
      <c r="B164">
        <v>3</v>
      </c>
      <c r="D164">
        <v>0</v>
      </c>
    </row>
    <row r="165" spans="1:4">
      <c r="A165" t="s">
        <v>437</v>
      </c>
      <c r="B165">
        <v>2</v>
      </c>
      <c r="D165">
        <v>0</v>
      </c>
    </row>
    <row r="166" spans="1:4">
      <c r="A166" t="s">
        <v>437</v>
      </c>
      <c r="B166">
        <v>1</v>
      </c>
      <c r="D166">
        <v>0</v>
      </c>
    </row>
    <row r="167" spans="1:4">
      <c r="A167" t="s">
        <v>437</v>
      </c>
      <c r="B167">
        <v>0</v>
      </c>
      <c r="D167">
        <v>0</v>
      </c>
    </row>
  </sheetData>
  <sortState ref="P2:S116">
    <sortCondition ref="P2:P11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59999389629810485"/>
  </sheetPr>
  <dimension ref="A1:DN3863"/>
  <sheetViews>
    <sheetView topLeftCell="AO969" workbookViewId="0">
      <selection activeCell="AR993" sqref="AR993"/>
    </sheetView>
  </sheetViews>
  <sheetFormatPr defaultColWidth="9.140625" defaultRowHeight="15"/>
  <cols>
    <col min="1" max="2" width="26.7109375" bestFit="1" customWidth="1"/>
    <col min="3" max="3" width="16.85546875" bestFit="1" customWidth="1"/>
    <col min="4" max="4" width="15" bestFit="1" customWidth="1"/>
    <col min="8" max="19" width="9.28515625" customWidth="1"/>
    <col min="20" max="20" width="27" customWidth="1"/>
    <col min="21" max="21" width="12" customWidth="1"/>
    <col min="22" max="23" width="9.28515625" customWidth="1"/>
    <col min="24" max="24" width="16.5703125" customWidth="1"/>
    <col min="25" max="25" width="30.85546875" customWidth="1"/>
    <col min="35" max="36" width="31.85546875" bestFit="1" customWidth="1"/>
    <col min="37" max="37" width="31.7109375" bestFit="1" customWidth="1"/>
    <col min="38" max="38" width="30.7109375" bestFit="1" customWidth="1"/>
    <col min="39" max="39" width="32.5703125" bestFit="1" customWidth="1"/>
    <col min="40" max="40" width="32.7109375" bestFit="1" customWidth="1"/>
    <col min="41" max="41" width="30.7109375" bestFit="1" customWidth="1"/>
    <col min="42" max="42" width="23.42578125" bestFit="1" customWidth="1"/>
    <col min="43" max="43" width="30.5703125" bestFit="1" customWidth="1"/>
    <col min="44" max="44" width="32.42578125" bestFit="1" customWidth="1"/>
    <col min="45" max="45" width="32.7109375" bestFit="1" customWidth="1"/>
    <col min="46" max="46" width="32.28515625" bestFit="1" customWidth="1"/>
    <col min="47" max="47" width="29.140625" bestFit="1" customWidth="1"/>
    <col min="48" max="48" width="31.42578125" bestFit="1" customWidth="1"/>
    <col min="49" max="49" width="33.28515625" bestFit="1" customWidth="1"/>
    <col min="50" max="50" width="33.42578125" bestFit="1" customWidth="1"/>
    <col min="51" max="51" width="30.5703125" bestFit="1" customWidth="1"/>
    <col min="52" max="52" width="32.140625" bestFit="1" customWidth="1"/>
    <col min="53" max="53" width="30.85546875" bestFit="1" customWidth="1"/>
    <col min="54" max="54" width="32.5703125" bestFit="1" customWidth="1"/>
    <col min="55" max="55" width="33.42578125" bestFit="1" customWidth="1"/>
    <col min="67" max="67" width="29.85546875" bestFit="1" customWidth="1"/>
    <col min="68" max="68" width="22.7109375" bestFit="1" customWidth="1"/>
    <col min="69" max="69" width="30.5703125" bestFit="1" customWidth="1"/>
    <col min="70" max="70" width="28" bestFit="1" customWidth="1"/>
    <col min="71" max="71" width="31.140625" bestFit="1" customWidth="1"/>
    <col min="72" max="72" width="30.140625" bestFit="1" customWidth="1"/>
    <col min="73" max="73" width="30.28515625" bestFit="1" customWidth="1"/>
    <col min="74" max="74" width="22.28515625" bestFit="1" customWidth="1"/>
    <col min="75" max="75" width="29.85546875" bestFit="1" customWidth="1"/>
    <col min="76" max="76" width="30.85546875" bestFit="1" customWidth="1"/>
    <col min="77" max="77" width="28" bestFit="1" customWidth="1"/>
    <col min="78" max="78" width="29.28515625" bestFit="1" customWidth="1"/>
    <col min="79" max="79" width="29.28515625" customWidth="1"/>
    <col min="80" max="80" width="30.42578125" bestFit="1" customWidth="1"/>
    <col min="81" max="81" width="28" bestFit="1" customWidth="1"/>
    <col min="82" max="82" width="30.85546875" bestFit="1" customWidth="1"/>
    <col min="83" max="83" width="30.7109375" bestFit="1" customWidth="1"/>
    <col min="84" max="85" width="29.7109375" bestFit="1" customWidth="1"/>
    <col min="86" max="86" width="30.42578125" bestFit="1" customWidth="1"/>
    <col min="87" max="87" width="31.85546875" bestFit="1" customWidth="1"/>
    <col min="88" max="88" width="32.42578125" bestFit="1" customWidth="1"/>
    <col min="89" max="89" width="31.140625" bestFit="1" customWidth="1"/>
    <col min="90" max="90" width="30.5703125" bestFit="1" customWidth="1"/>
    <col min="91" max="91" width="30.140625" bestFit="1" customWidth="1"/>
    <col min="92" max="92" width="30.140625" customWidth="1"/>
    <col min="93" max="93" width="31.28515625" bestFit="1" customWidth="1"/>
    <col min="94" max="94" width="31.28515625" customWidth="1"/>
    <col min="95" max="95" width="31.85546875" bestFit="1" customWidth="1"/>
    <col min="96" max="96" width="31.85546875" customWidth="1"/>
    <col min="97" max="97" width="31" bestFit="1" customWidth="1"/>
    <col min="98" max="98" width="29" bestFit="1" customWidth="1"/>
    <col min="99" max="99" width="32.5703125" bestFit="1" customWidth="1"/>
    <col min="100" max="100" width="29.85546875" bestFit="1" customWidth="1"/>
    <col min="101" max="101" width="24.85546875" bestFit="1" customWidth="1"/>
    <col min="102" max="102" width="30.140625" bestFit="1" customWidth="1"/>
    <col min="103" max="103" width="31" bestFit="1" customWidth="1"/>
    <col min="104" max="104" width="29" bestFit="1" customWidth="1"/>
    <col min="105" max="105" width="32.7109375" bestFit="1" customWidth="1"/>
    <col min="106" max="106" width="31" bestFit="1" customWidth="1"/>
    <col min="107" max="107" width="31" customWidth="1"/>
    <col min="108" max="108" width="30" bestFit="1" customWidth="1"/>
    <col min="109" max="109" width="30" customWidth="1"/>
    <col min="110" max="110" width="30.85546875" bestFit="1" customWidth="1"/>
    <col min="111" max="111" width="29.7109375" bestFit="1" customWidth="1"/>
    <col min="112" max="112" width="29.7109375" customWidth="1"/>
    <col min="113" max="113" width="30.42578125" bestFit="1" customWidth="1"/>
    <col min="114" max="114" width="30" bestFit="1" customWidth="1"/>
    <col min="115" max="115" width="28.7109375" bestFit="1" customWidth="1"/>
    <col min="116" max="116" width="30.85546875" bestFit="1" customWidth="1"/>
    <col min="117" max="117" width="23.85546875" bestFit="1" customWidth="1"/>
  </cols>
  <sheetData>
    <row r="1" spans="1:118">
      <c r="A1" s="7" t="s">
        <v>438</v>
      </c>
      <c r="B1" s="7" t="s">
        <v>439</v>
      </c>
      <c r="C1" s="7"/>
      <c r="D1" s="7"/>
      <c r="E1" s="7"/>
      <c r="F1" s="7"/>
      <c r="G1" s="7" t="s">
        <v>16022</v>
      </c>
      <c r="H1" s="7" t="s">
        <v>442</v>
      </c>
      <c r="I1" s="7" t="s">
        <v>15923</v>
      </c>
      <c r="J1" s="7" t="s">
        <v>444</v>
      </c>
      <c r="K1" s="7" t="s">
        <v>15924</v>
      </c>
      <c r="L1" s="7" t="s">
        <v>15925</v>
      </c>
      <c r="M1" s="7" t="s">
        <v>15927</v>
      </c>
      <c r="N1" s="7" t="s">
        <v>448</v>
      </c>
      <c r="O1" s="7" t="s">
        <v>15926</v>
      </c>
      <c r="P1" s="7" t="s">
        <v>450</v>
      </c>
      <c r="Q1" s="7" t="s">
        <v>451</v>
      </c>
      <c r="R1" s="7"/>
      <c r="S1" s="7"/>
      <c r="T1" s="7" t="s">
        <v>452</v>
      </c>
      <c r="U1" s="7" t="s">
        <v>453</v>
      </c>
      <c r="V1" s="7" t="s">
        <v>454</v>
      </c>
      <c r="W1" s="7" t="s">
        <v>455</v>
      </c>
      <c r="X1" s="7" t="s">
        <v>456</v>
      </c>
      <c r="Y1" s="7" t="s">
        <v>457</v>
      </c>
      <c r="Z1" s="7" t="s">
        <v>458</v>
      </c>
      <c r="AA1" s="7" t="s">
        <v>459</v>
      </c>
      <c r="AB1" s="7" t="s">
        <v>460</v>
      </c>
      <c r="AC1" s="7" t="s">
        <v>461</v>
      </c>
      <c r="AD1" s="7" t="s">
        <v>15930</v>
      </c>
      <c r="AE1" s="7"/>
      <c r="AI1" s="7" t="s">
        <v>582</v>
      </c>
      <c r="AJ1" s="7" t="s">
        <v>589</v>
      </c>
      <c r="AK1" s="7" t="s">
        <v>596</v>
      </c>
      <c r="AL1" s="7" t="s">
        <v>603</v>
      </c>
      <c r="AM1" s="7" t="s">
        <v>610</v>
      </c>
      <c r="AN1" s="7" t="s">
        <v>616</v>
      </c>
      <c r="AO1" s="7" t="s">
        <v>622</v>
      </c>
      <c r="AP1" s="7" t="s">
        <v>627</v>
      </c>
      <c r="AQ1" s="7" t="s">
        <v>632</v>
      </c>
      <c r="AR1" s="7" t="s">
        <v>637</v>
      </c>
      <c r="AS1" s="7" t="s">
        <v>733</v>
      </c>
      <c r="AT1" s="7" t="s">
        <v>642</v>
      </c>
      <c r="AU1" s="7" t="s">
        <v>647</v>
      </c>
      <c r="AV1" s="7" t="s">
        <v>652</v>
      </c>
      <c r="AW1" s="7" t="s">
        <v>657</v>
      </c>
      <c r="AX1" s="7" t="s">
        <v>661</v>
      </c>
      <c r="AY1" s="7" t="s">
        <v>665</v>
      </c>
      <c r="AZ1" s="7" t="s">
        <v>669</v>
      </c>
      <c r="BA1" s="7" t="s">
        <v>673</v>
      </c>
      <c r="BB1" s="7" t="s">
        <v>677</v>
      </c>
      <c r="BC1" s="7" t="s">
        <v>661</v>
      </c>
      <c r="BO1" s="7" t="s">
        <v>16032</v>
      </c>
      <c r="BP1" s="7" t="s">
        <v>16033</v>
      </c>
      <c r="BQ1" s="7" t="s">
        <v>16034</v>
      </c>
      <c r="BR1" s="7" t="s">
        <v>16035</v>
      </c>
      <c r="BS1" s="7" t="s">
        <v>16036</v>
      </c>
      <c r="BT1" s="7" t="s">
        <v>16037</v>
      </c>
      <c r="BU1" s="7" t="s">
        <v>16038</v>
      </c>
      <c r="BV1" s="7" t="s">
        <v>16039</v>
      </c>
      <c r="BW1" s="7" t="s">
        <v>16040</v>
      </c>
      <c r="BX1" s="7" t="s">
        <v>16041</v>
      </c>
      <c r="BY1" s="7" t="s">
        <v>16042</v>
      </c>
      <c r="BZ1" s="7" t="s">
        <v>16043</v>
      </c>
      <c r="CA1" s="7" t="s">
        <v>16044</v>
      </c>
      <c r="CB1" s="7" t="s">
        <v>16045</v>
      </c>
      <c r="CC1" s="7" t="s">
        <v>16046</v>
      </c>
      <c r="CD1" s="7" t="s">
        <v>16047</v>
      </c>
      <c r="CE1" s="7" t="s">
        <v>16048</v>
      </c>
      <c r="CF1" s="7" t="s">
        <v>16049</v>
      </c>
      <c r="CG1" s="7" t="s">
        <v>16050</v>
      </c>
      <c r="CH1" s="7" t="s">
        <v>16051</v>
      </c>
      <c r="CI1" s="7" t="s">
        <v>16052</v>
      </c>
      <c r="CJ1" s="7" t="s">
        <v>16053</v>
      </c>
      <c r="CK1" s="7" t="s">
        <v>16054</v>
      </c>
      <c r="CL1" s="7" t="s">
        <v>16055</v>
      </c>
      <c r="CM1" s="7" t="s">
        <v>16056</v>
      </c>
      <c r="CN1" s="7" t="s">
        <v>16057</v>
      </c>
      <c r="CO1" s="7" t="s">
        <v>16058</v>
      </c>
      <c r="CP1" s="7" t="s">
        <v>16059</v>
      </c>
      <c r="CQ1" s="7" t="s">
        <v>16060</v>
      </c>
      <c r="CR1" s="7" t="s">
        <v>16061</v>
      </c>
      <c r="CS1" s="7" t="s">
        <v>16062</v>
      </c>
      <c r="CT1" s="7" t="s">
        <v>16063</v>
      </c>
      <c r="CU1" s="7" t="s">
        <v>16064</v>
      </c>
      <c r="CV1" s="7" t="s">
        <v>16065</v>
      </c>
      <c r="CW1" s="7" t="s">
        <v>16066</v>
      </c>
      <c r="CX1" s="7" t="s">
        <v>16067</v>
      </c>
      <c r="CY1" s="7" t="s">
        <v>16068</v>
      </c>
      <c r="CZ1" s="7" t="s">
        <v>16069</v>
      </c>
      <c r="DA1" s="7" t="s">
        <v>16070</v>
      </c>
      <c r="DB1" s="7" t="s">
        <v>16071</v>
      </c>
      <c r="DC1" s="7" t="s">
        <v>16072</v>
      </c>
      <c r="DD1" s="7" t="s">
        <v>16073</v>
      </c>
      <c r="DE1" s="7" t="s">
        <v>16074</v>
      </c>
      <c r="DF1" s="7" t="s">
        <v>16075</v>
      </c>
      <c r="DG1" s="7" t="s">
        <v>16076</v>
      </c>
      <c r="DH1" s="7" t="s">
        <v>16077</v>
      </c>
      <c r="DI1" s="7" t="s">
        <v>16078</v>
      </c>
      <c r="DJ1" s="7" t="s">
        <v>16079</v>
      </c>
      <c r="DK1" s="7" t="s">
        <v>16080</v>
      </c>
      <c r="DL1" s="7" t="s">
        <v>16081</v>
      </c>
      <c r="DM1" s="7" t="s">
        <v>16082</v>
      </c>
    </row>
    <row r="2" spans="1:118">
      <c r="A2" t="s">
        <v>442</v>
      </c>
      <c r="B2" t="s">
        <v>442</v>
      </c>
      <c r="G2" t="s">
        <v>16021</v>
      </c>
      <c r="H2" t="s">
        <v>462</v>
      </c>
      <c r="I2" t="s">
        <v>463</v>
      </c>
      <c r="J2" t="s">
        <v>464</v>
      </c>
      <c r="K2" t="s">
        <v>465</v>
      </c>
      <c r="L2" t="s">
        <v>466</v>
      </c>
      <c r="M2" t="s">
        <v>467</v>
      </c>
      <c r="N2" t="s">
        <v>468</v>
      </c>
      <c r="O2" t="s">
        <v>469</v>
      </c>
      <c r="P2" t="s">
        <v>470</v>
      </c>
      <c r="Q2" t="s">
        <v>471</v>
      </c>
      <c r="T2" t="s">
        <v>472</v>
      </c>
      <c r="U2" t="s">
        <v>473</v>
      </c>
      <c r="V2" t="s">
        <v>474</v>
      </c>
      <c r="W2" t="s">
        <v>475</v>
      </c>
      <c r="X2" t="s">
        <v>476</v>
      </c>
      <c r="Y2" t="s">
        <v>69</v>
      </c>
      <c r="Z2" t="s">
        <v>477</v>
      </c>
      <c r="AA2" t="s">
        <v>478</v>
      </c>
      <c r="AB2" t="s">
        <v>479</v>
      </c>
      <c r="AC2" t="s">
        <v>480</v>
      </c>
      <c r="AD2" t="s">
        <v>481</v>
      </c>
      <c r="AI2" t="s">
        <v>734</v>
      </c>
      <c r="AJ2" t="s">
        <v>735</v>
      </c>
      <c r="AK2" t="s">
        <v>736</v>
      </c>
      <c r="AL2" t="s">
        <v>737</v>
      </c>
      <c r="AM2" t="s">
        <v>738</v>
      </c>
      <c r="AN2" t="s">
        <v>739</v>
      </c>
      <c r="AO2" t="s">
        <v>740</v>
      </c>
      <c r="AP2" t="s">
        <v>741</v>
      </c>
      <c r="AQ2" t="s">
        <v>742</v>
      </c>
      <c r="AR2" t="s">
        <v>743</v>
      </c>
      <c r="AS2" t="s">
        <v>744</v>
      </c>
      <c r="AT2" t="s">
        <v>745</v>
      </c>
      <c r="AU2" t="s">
        <v>746</v>
      </c>
      <c r="AV2" t="s">
        <v>747</v>
      </c>
      <c r="AW2" t="s">
        <v>748</v>
      </c>
      <c r="AX2" t="s">
        <v>749</v>
      </c>
      <c r="AY2" t="s">
        <v>750</v>
      </c>
      <c r="AZ2" t="s">
        <v>751</v>
      </c>
      <c r="BA2" t="s">
        <v>752</v>
      </c>
      <c r="BB2" t="s">
        <v>753</v>
      </c>
      <c r="BC2" t="s">
        <v>749</v>
      </c>
      <c r="BO2" t="s">
        <v>916</v>
      </c>
      <c r="BP2" t="s">
        <v>935</v>
      </c>
      <c r="BQ2" t="s">
        <v>1383</v>
      </c>
      <c r="BR2" t="s">
        <v>1841</v>
      </c>
      <c r="BS2" t="s">
        <v>802</v>
      </c>
      <c r="BT2" t="s">
        <v>1985</v>
      </c>
      <c r="BU2" t="s">
        <v>1079</v>
      </c>
      <c r="BV2" t="s">
        <v>7958</v>
      </c>
      <c r="BW2" t="s">
        <v>1555</v>
      </c>
      <c r="BX2" t="s">
        <v>897</v>
      </c>
      <c r="BY2" t="s">
        <v>989</v>
      </c>
      <c r="BZ2" t="s">
        <v>3399</v>
      </c>
      <c r="CA2" t="s">
        <v>3166</v>
      </c>
      <c r="CB2" t="s">
        <v>859</v>
      </c>
      <c r="CC2" t="s">
        <v>1589</v>
      </c>
      <c r="CD2" t="s">
        <v>4688</v>
      </c>
      <c r="CE2" t="s">
        <v>2429</v>
      </c>
      <c r="CF2" t="s">
        <v>1905</v>
      </c>
      <c r="CG2" t="s">
        <v>4659</v>
      </c>
      <c r="CH2" t="s">
        <v>2485</v>
      </c>
      <c r="CI2" t="s">
        <v>1674</v>
      </c>
      <c r="CJ2" t="s">
        <v>744</v>
      </c>
      <c r="CK2" t="s">
        <v>878</v>
      </c>
      <c r="CL2" t="s">
        <v>1691</v>
      </c>
      <c r="CM2" t="s">
        <v>1132</v>
      </c>
      <c r="CN2" t="s">
        <v>2001</v>
      </c>
      <c r="CO2" t="s">
        <v>4078</v>
      </c>
      <c r="CP2" t="s">
        <v>2700</v>
      </c>
      <c r="CQ2" t="s">
        <v>6759</v>
      </c>
      <c r="CR2" t="s">
        <v>5256</v>
      </c>
      <c r="CS2" t="s">
        <v>2128</v>
      </c>
      <c r="CT2" t="s">
        <v>5605</v>
      </c>
      <c r="CU2" t="s">
        <v>821</v>
      </c>
      <c r="CV2" t="s">
        <v>1742</v>
      </c>
      <c r="CW2" t="s">
        <v>3049</v>
      </c>
      <c r="CX2" t="s">
        <v>1725</v>
      </c>
      <c r="CY2" t="s">
        <v>2399</v>
      </c>
      <c r="CZ2" t="s">
        <v>7156</v>
      </c>
      <c r="DA2" t="s">
        <v>1114</v>
      </c>
      <c r="DB2" t="s">
        <v>3501</v>
      </c>
      <c r="DC2" t="s">
        <v>2752</v>
      </c>
      <c r="DD2" t="s">
        <v>2220</v>
      </c>
      <c r="DE2" t="s">
        <v>2309</v>
      </c>
      <c r="DF2" t="s">
        <v>764</v>
      </c>
      <c r="DG2" t="s">
        <v>3399</v>
      </c>
      <c r="DH2" t="s">
        <v>2791</v>
      </c>
      <c r="DI2" t="s">
        <v>2354</v>
      </c>
      <c r="DJ2" t="s">
        <v>2569</v>
      </c>
      <c r="DK2" t="s">
        <v>1487</v>
      </c>
      <c r="DL2" t="s">
        <v>2726</v>
      </c>
      <c r="DM2" t="s">
        <v>4808</v>
      </c>
      <c r="DN2" s="8"/>
    </row>
    <row r="3" spans="1:118">
      <c r="A3" t="s">
        <v>443</v>
      </c>
      <c r="B3" t="s">
        <v>15923</v>
      </c>
      <c r="H3" t="s">
        <v>482</v>
      </c>
      <c r="I3" t="s">
        <v>483</v>
      </c>
      <c r="J3" t="s">
        <v>484</v>
      </c>
      <c r="K3" t="s">
        <v>485</v>
      </c>
      <c r="L3" t="s">
        <v>16021</v>
      </c>
      <c r="M3" t="s">
        <v>486</v>
      </c>
      <c r="N3" t="s">
        <v>487</v>
      </c>
      <c r="P3" t="s">
        <v>488</v>
      </c>
      <c r="Q3" t="s">
        <v>489</v>
      </c>
      <c r="T3" t="s">
        <v>490</v>
      </c>
      <c r="U3" t="s">
        <v>491</v>
      </c>
      <c r="V3" t="s">
        <v>492</v>
      </c>
      <c r="W3" t="s">
        <v>493</v>
      </c>
      <c r="X3" t="s">
        <v>494</v>
      </c>
      <c r="Y3" t="s">
        <v>495</v>
      </c>
      <c r="Z3" t="s">
        <v>496</v>
      </c>
      <c r="AA3" t="s">
        <v>497</v>
      </c>
      <c r="AB3" t="s">
        <v>498</v>
      </c>
      <c r="AC3" t="s">
        <v>499</v>
      </c>
      <c r="AD3" t="s">
        <v>500</v>
      </c>
      <c r="AI3" t="s">
        <v>754</v>
      </c>
      <c r="AJ3" t="s">
        <v>755</v>
      </c>
      <c r="AK3" t="s">
        <v>756</v>
      </c>
      <c r="AL3" t="s">
        <v>757</v>
      </c>
      <c r="AM3" t="s">
        <v>758</v>
      </c>
      <c r="AN3" t="s">
        <v>759</v>
      </c>
      <c r="AO3" t="s">
        <v>760</v>
      </c>
      <c r="AP3" t="s">
        <v>761</v>
      </c>
      <c r="AQ3" t="s">
        <v>762</v>
      </c>
      <c r="AR3" t="s">
        <v>763</v>
      </c>
      <c r="AS3" t="s">
        <v>764</v>
      </c>
      <c r="AT3" t="s">
        <v>765</v>
      </c>
      <c r="AU3" t="s">
        <v>766</v>
      </c>
      <c r="AV3" t="s">
        <v>767</v>
      </c>
      <c r="AW3" t="s">
        <v>768</v>
      </c>
      <c r="AX3" t="s">
        <v>769</v>
      </c>
      <c r="AY3" t="s">
        <v>770</v>
      </c>
      <c r="AZ3" t="s">
        <v>771</v>
      </c>
      <c r="BA3" t="s">
        <v>772</v>
      </c>
      <c r="BB3" t="s">
        <v>773</v>
      </c>
      <c r="BC3" t="s">
        <v>769</v>
      </c>
      <c r="BO3" t="s">
        <v>2175</v>
      </c>
      <c r="BP3" t="s">
        <v>13137</v>
      </c>
      <c r="BQ3" t="s">
        <v>1809</v>
      </c>
      <c r="BR3" t="s">
        <v>1857</v>
      </c>
      <c r="BS3" t="s">
        <v>1240</v>
      </c>
      <c r="BT3" t="s">
        <v>5811</v>
      </c>
      <c r="BU3" t="s">
        <v>4698</v>
      </c>
      <c r="BV3" t="s">
        <v>13241</v>
      </c>
      <c r="BW3" t="s">
        <v>4144</v>
      </c>
      <c r="BX3" t="s">
        <v>1521</v>
      </c>
      <c r="BY3" t="s">
        <v>1873</v>
      </c>
      <c r="BZ3" t="s">
        <v>4878</v>
      </c>
      <c r="CA3" t="s">
        <v>5555</v>
      </c>
      <c r="CB3" t="s">
        <v>1436</v>
      </c>
      <c r="CC3" t="s">
        <v>2033</v>
      </c>
      <c r="CD3" t="s">
        <v>5226</v>
      </c>
      <c r="CE3" t="s">
        <v>2765</v>
      </c>
      <c r="CF3" t="s">
        <v>2661</v>
      </c>
      <c r="CG3" t="s">
        <v>8021</v>
      </c>
      <c r="CH3" t="s">
        <v>2583</v>
      </c>
      <c r="CI3" t="s">
        <v>3244</v>
      </c>
      <c r="CJ3" t="s">
        <v>1401</v>
      </c>
      <c r="CK3" t="s">
        <v>954</v>
      </c>
      <c r="CL3" t="s">
        <v>2191</v>
      </c>
      <c r="CM3" t="s">
        <v>1301</v>
      </c>
      <c r="CN3" t="s">
        <v>4738</v>
      </c>
      <c r="CO3" t="s">
        <v>7132</v>
      </c>
      <c r="CP3" t="s">
        <v>6316</v>
      </c>
      <c r="CQ3" t="s">
        <v>12025</v>
      </c>
      <c r="CR3" t="s">
        <v>6102</v>
      </c>
      <c r="CS3" t="s">
        <v>2830</v>
      </c>
      <c r="CT3" t="s">
        <v>7148</v>
      </c>
      <c r="CU3" t="s">
        <v>840</v>
      </c>
      <c r="CV3" t="s">
        <v>1921</v>
      </c>
      <c r="CW3" t="s">
        <v>6893</v>
      </c>
      <c r="CX3" t="s">
        <v>1953</v>
      </c>
      <c r="CY3" t="s">
        <v>3796</v>
      </c>
      <c r="CZ3" t="s">
        <v>7833</v>
      </c>
      <c r="DA3" t="s">
        <v>1258</v>
      </c>
      <c r="DB3" t="s">
        <v>3514</v>
      </c>
      <c r="DC3" t="s">
        <v>3153</v>
      </c>
      <c r="DD3" t="s">
        <v>3075</v>
      </c>
      <c r="DE3" t="s">
        <v>2713</v>
      </c>
      <c r="DF3" t="s">
        <v>1348</v>
      </c>
      <c r="DG3" t="s">
        <v>11796</v>
      </c>
      <c r="DH3" t="s">
        <v>3598</v>
      </c>
      <c r="DI3" t="s">
        <v>3127</v>
      </c>
      <c r="DJ3" t="s">
        <v>2687</v>
      </c>
      <c r="DK3" t="s">
        <v>6712</v>
      </c>
      <c r="DL3" t="s">
        <v>4078</v>
      </c>
      <c r="DM3" t="s">
        <v>13649</v>
      </c>
      <c r="DN3" s="8"/>
    </row>
    <row r="4" spans="1:118">
      <c r="A4" t="s">
        <v>444</v>
      </c>
      <c r="B4" t="s">
        <v>444</v>
      </c>
      <c r="H4" t="s">
        <v>501</v>
      </c>
      <c r="I4" t="s">
        <v>502</v>
      </c>
      <c r="J4" t="s">
        <v>503</v>
      </c>
      <c r="K4" t="s">
        <v>504</v>
      </c>
      <c r="M4" t="s">
        <v>505</v>
      </c>
      <c r="N4" t="s">
        <v>506</v>
      </c>
      <c r="P4" t="s">
        <v>507</v>
      </c>
      <c r="Q4" t="s">
        <v>508</v>
      </c>
      <c r="T4" t="s">
        <v>509</v>
      </c>
      <c r="U4" t="s">
        <v>510</v>
      </c>
      <c r="V4" t="s">
        <v>511</v>
      </c>
      <c r="W4" t="s">
        <v>512</v>
      </c>
      <c r="X4" t="s">
        <v>513</v>
      </c>
      <c r="Y4" t="s">
        <v>514</v>
      </c>
      <c r="AD4" t="s">
        <v>515</v>
      </c>
      <c r="AI4" t="s">
        <v>774</v>
      </c>
      <c r="AJ4" t="s">
        <v>775</v>
      </c>
      <c r="AK4" t="s">
        <v>776</v>
      </c>
      <c r="AL4" t="s">
        <v>777</v>
      </c>
      <c r="AM4" t="s">
        <v>778</v>
      </c>
      <c r="AN4" t="s">
        <v>779</v>
      </c>
      <c r="AO4" t="s">
        <v>780</v>
      </c>
      <c r="AP4" t="s">
        <v>781</v>
      </c>
      <c r="AQ4" t="s">
        <v>782</v>
      </c>
      <c r="AR4" t="s">
        <v>783</v>
      </c>
      <c r="AS4" t="s">
        <v>467</v>
      </c>
      <c r="AT4" t="s">
        <v>784</v>
      </c>
      <c r="AU4" t="s">
        <v>785</v>
      </c>
      <c r="AV4" t="s">
        <v>786</v>
      </c>
      <c r="AW4" t="s">
        <v>787</v>
      </c>
      <c r="AX4" t="s">
        <v>788</v>
      </c>
      <c r="AY4" t="s">
        <v>789</v>
      </c>
      <c r="AZ4" t="s">
        <v>790</v>
      </c>
      <c r="BA4" t="s">
        <v>791</v>
      </c>
      <c r="BB4" t="s">
        <v>792</v>
      </c>
      <c r="BC4" t="s">
        <v>788</v>
      </c>
      <c r="BO4" t="s">
        <v>2946</v>
      </c>
      <c r="BP4" t="s">
        <v>13141</v>
      </c>
      <c r="BQ4" t="s">
        <v>1825</v>
      </c>
      <c r="BR4" t="s">
        <v>8195</v>
      </c>
      <c r="BS4" t="s">
        <v>1294</v>
      </c>
      <c r="BT4" t="s">
        <v>5821</v>
      </c>
      <c r="BU4" t="s">
        <v>6126</v>
      </c>
      <c r="BV4" t="s">
        <v>13886</v>
      </c>
      <c r="BW4" t="s">
        <v>6244</v>
      </c>
      <c r="BX4" t="s">
        <v>1538</v>
      </c>
      <c r="BY4" t="s">
        <v>1969</v>
      </c>
      <c r="BZ4" t="s">
        <v>8292</v>
      </c>
      <c r="CA4" t="s">
        <v>5615</v>
      </c>
      <c r="CB4" t="s">
        <v>1889</v>
      </c>
      <c r="CC4" t="s">
        <v>2457</v>
      </c>
      <c r="CD4" t="s">
        <v>5296</v>
      </c>
      <c r="CE4" t="s">
        <v>3609</v>
      </c>
      <c r="CF4" t="s">
        <v>2817</v>
      </c>
      <c r="CG4" t="s">
        <v>9386</v>
      </c>
      <c r="CH4" t="s">
        <v>3231</v>
      </c>
      <c r="CI4" t="s">
        <v>5506</v>
      </c>
      <c r="CJ4" t="s">
        <v>1453</v>
      </c>
      <c r="CK4" t="s">
        <v>1312</v>
      </c>
      <c r="CL4" t="s">
        <v>2739</v>
      </c>
      <c r="CM4" t="s">
        <v>8745</v>
      </c>
      <c r="CN4" t="s">
        <v>6062</v>
      </c>
      <c r="CO4" t="s">
        <v>7555</v>
      </c>
      <c r="CP4" t="s">
        <v>8894</v>
      </c>
      <c r="CQ4" t="s">
        <v>13414</v>
      </c>
      <c r="CR4" t="s">
        <v>6672</v>
      </c>
      <c r="CS4" t="s">
        <v>3101</v>
      </c>
      <c r="CT4" t="s">
        <v>10482</v>
      </c>
      <c r="CU4" t="s">
        <v>953</v>
      </c>
      <c r="CV4" t="s">
        <v>2778</v>
      </c>
      <c r="CW4" t="s">
        <v>8769</v>
      </c>
      <c r="CX4" t="s">
        <v>2443</v>
      </c>
      <c r="CY4" t="s">
        <v>7044</v>
      </c>
      <c r="CZ4" t="s">
        <v>9153</v>
      </c>
      <c r="DA4" t="s">
        <v>1419</v>
      </c>
      <c r="DB4" t="s">
        <v>5951</v>
      </c>
      <c r="DC4" t="s">
        <v>5027</v>
      </c>
      <c r="DD4" t="s">
        <v>6633</v>
      </c>
      <c r="DE4" t="s">
        <v>6696</v>
      </c>
      <c r="DF4" t="s">
        <v>1640</v>
      </c>
      <c r="DG4" t="s">
        <v>12078</v>
      </c>
      <c r="DH4" t="s">
        <v>4111</v>
      </c>
      <c r="DI4" t="s">
        <v>4788</v>
      </c>
      <c r="DJ4" t="s">
        <v>4798</v>
      </c>
      <c r="DK4" t="s">
        <v>7457</v>
      </c>
      <c r="DL4" t="s">
        <v>6094</v>
      </c>
      <c r="DM4" t="s">
        <v>16021</v>
      </c>
      <c r="DN4" s="8"/>
    </row>
    <row r="5" spans="1:118">
      <c r="A5" t="s">
        <v>445</v>
      </c>
      <c r="B5" t="s">
        <v>15924</v>
      </c>
      <c r="H5" t="s">
        <v>516</v>
      </c>
      <c r="I5" t="s">
        <v>517</v>
      </c>
      <c r="J5" t="s">
        <v>518</v>
      </c>
      <c r="K5" t="s">
        <v>519</v>
      </c>
      <c r="M5" t="s">
        <v>520</v>
      </c>
      <c r="N5" t="s">
        <v>521</v>
      </c>
      <c r="P5" t="s">
        <v>522</v>
      </c>
      <c r="Q5" t="s">
        <v>16021</v>
      </c>
      <c r="T5" t="s">
        <v>523</v>
      </c>
      <c r="U5" t="s">
        <v>524</v>
      </c>
      <c r="V5" t="s">
        <v>525</v>
      </c>
      <c r="AD5" t="s">
        <v>526</v>
      </c>
      <c r="AI5" t="s">
        <v>793</v>
      </c>
      <c r="AJ5" t="s">
        <v>794</v>
      </c>
      <c r="AK5" t="s">
        <v>795</v>
      </c>
      <c r="AL5" t="s">
        <v>796</v>
      </c>
      <c r="AM5" t="s">
        <v>797</v>
      </c>
      <c r="AN5" t="s">
        <v>798</v>
      </c>
      <c r="AO5" t="s">
        <v>799</v>
      </c>
      <c r="AQ5" t="s">
        <v>800</v>
      </c>
      <c r="AR5" t="s">
        <v>801</v>
      </c>
      <c r="AS5" t="s">
        <v>802</v>
      </c>
      <c r="AT5" t="s">
        <v>803</v>
      </c>
      <c r="AU5" t="s">
        <v>804</v>
      </c>
      <c r="AV5" t="s">
        <v>805</v>
      </c>
      <c r="AW5" t="s">
        <v>806</v>
      </c>
      <c r="AX5" t="s">
        <v>807</v>
      </c>
      <c r="AY5" t="s">
        <v>808</v>
      </c>
      <c r="AZ5" t="s">
        <v>809</v>
      </c>
      <c r="BA5" t="s">
        <v>810</v>
      </c>
      <c r="BB5" t="s">
        <v>811</v>
      </c>
      <c r="BC5" t="s">
        <v>807</v>
      </c>
      <c r="BO5" t="s">
        <v>3024</v>
      </c>
      <c r="BP5" t="s">
        <v>13145</v>
      </c>
      <c r="BQ5" t="s">
        <v>4897</v>
      </c>
      <c r="BR5" t="s">
        <v>8320</v>
      </c>
      <c r="BS5" t="s">
        <v>1470</v>
      </c>
      <c r="BT5" t="s">
        <v>5831</v>
      </c>
      <c r="BU5" t="s">
        <v>7092</v>
      </c>
      <c r="BV5" t="s">
        <v>14037</v>
      </c>
      <c r="BW5" t="s">
        <v>7847</v>
      </c>
      <c r="BX5" t="s">
        <v>2339</v>
      </c>
      <c r="BY5" t="s">
        <v>2080</v>
      </c>
      <c r="BZ5" t="s">
        <v>9227</v>
      </c>
      <c r="CA5" t="s">
        <v>8536</v>
      </c>
      <c r="CB5" t="s">
        <v>2220</v>
      </c>
      <c r="CC5" t="s">
        <v>2959</v>
      </c>
      <c r="CD5" t="s">
        <v>6252</v>
      </c>
      <c r="CE5" t="s">
        <v>4678</v>
      </c>
      <c r="CF5" t="s">
        <v>3334</v>
      </c>
      <c r="CG5" t="s">
        <v>9391</v>
      </c>
      <c r="CH5" t="s">
        <v>4718</v>
      </c>
      <c r="CI5" t="s">
        <v>5625</v>
      </c>
      <c r="CJ5" t="s">
        <v>1572</v>
      </c>
      <c r="CK5" t="s">
        <v>1330</v>
      </c>
      <c r="CL5" t="s">
        <v>2972</v>
      </c>
      <c r="CM5" t="s">
        <v>9971</v>
      </c>
      <c r="CN5" t="s">
        <v>6292</v>
      </c>
      <c r="CO5" t="s">
        <v>10101</v>
      </c>
      <c r="CP5" t="s">
        <v>9871</v>
      </c>
      <c r="CQ5" t="s">
        <v>13563</v>
      </c>
      <c r="CR5" t="s">
        <v>7701</v>
      </c>
      <c r="CS5" t="s">
        <v>3450</v>
      </c>
      <c r="CT5" t="s">
        <v>10487</v>
      </c>
      <c r="CU5" t="s">
        <v>971</v>
      </c>
      <c r="CV5" t="s">
        <v>4122</v>
      </c>
      <c r="CW5" t="s">
        <v>9699</v>
      </c>
      <c r="CX5" t="s">
        <v>3140</v>
      </c>
      <c r="CY5" t="s">
        <v>9901</v>
      </c>
      <c r="CZ5" t="s">
        <v>9262</v>
      </c>
      <c r="DA5" t="s">
        <v>1776</v>
      </c>
      <c r="DB5" t="s">
        <v>5999</v>
      </c>
      <c r="DC5" t="s">
        <v>5156</v>
      </c>
      <c r="DD5" t="s">
        <v>6641</v>
      </c>
      <c r="DE5" t="s">
        <v>7076</v>
      </c>
      <c r="DF5" t="s">
        <v>2279</v>
      </c>
      <c r="DG5" t="s">
        <v>13610</v>
      </c>
      <c r="DH5" t="s">
        <v>493</v>
      </c>
      <c r="DI5" t="s">
        <v>4997</v>
      </c>
      <c r="DJ5" t="s">
        <v>1743</v>
      </c>
      <c r="DK5" t="s">
        <v>9604</v>
      </c>
      <c r="DL5" t="s">
        <v>9197</v>
      </c>
      <c r="DN5" s="8"/>
    </row>
    <row r="6" spans="1:118">
      <c r="A6" t="s">
        <v>446</v>
      </c>
      <c r="B6" t="s">
        <v>15925</v>
      </c>
      <c r="H6" t="s">
        <v>527</v>
      </c>
      <c r="I6" t="s">
        <v>528</v>
      </c>
      <c r="J6" t="s">
        <v>529</v>
      </c>
      <c r="K6" t="s">
        <v>530</v>
      </c>
      <c r="M6" t="s">
        <v>531</v>
      </c>
      <c r="N6" t="s">
        <v>532</v>
      </c>
      <c r="P6" t="s">
        <v>533</v>
      </c>
      <c r="T6" t="s">
        <v>534</v>
      </c>
      <c r="U6" t="s">
        <v>535</v>
      </c>
      <c r="V6" t="s">
        <v>536</v>
      </c>
      <c r="AD6" t="s">
        <v>537</v>
      </c>
      <c r="AI6" t="s">
        <v>812</v>
      </c>
      <c r="AJ6" t="s">
        <v>813</v>
      </c>
      <c r="AK6" t="s">
        <v>814</v>
      </c>
      <c r="AL6" t="s">
        <v>815</v>
      </c>
      <c r="AM6" t="s">
        <v>816</v>
      </c>
      <c r="AN6" t="s">
        <v>817</v>
      </c>
      <c r="AO6" t="s">
        <v>818</v>
      </c>
      <c r="AQ6" t="s">
        <v>819</v>
      </c>
      <c r="AR6" t="s">
        <v>820</v>
      </c>
      <c r="AS6" t="s">
        <v>821</v>
      </c>
      <c r="AT6" t="s">
        <v>822</v>
      </c>
      <c r="AU6" t="s">
        <v>823</v>
      </c>
      <c r="AV6" t="s">
        <v>824</v>
      </c>
      <c r="AW6" t="s">
        <v>825</v>
      </c>
      <c r="AX6" t="s">
        <v>826</v>
      </c>
      <c r="AY6" t="s">
        <v>827</v>
      </c>
      <c r="AZ6" t="s">
        <v>828</v>
      </c>
      <c r="BA6" t="s">
        <v>829</v>
      </c>
      <c r="BB6" t="s">
        <v>830</v>
      </c>
      <c r="BC6" t="s">
        <v>826</v>
      </c>
      <c r="BO6" t="s">
        <v>7777</v>
      </c>
      <c r="BP6" t="s">
        <v>16021</v>
      </c>
      <c r="BQ6" t="s">
        <v>5216</v>
      </c>
      <c r="BR6" t="s">
        <v>8327</v>
      </c>
      <c r="BS6" t="s">
        <v>1504</v>
      </c>
      <c r="BT6" t="s">
        <v>5841</v>
      </c>
      <c r="BU6" t="s">
        <v>7436</v>
      </c>
      <c r="BV6" t="s">
        <v>16021</v>
      </c>
      <c r="BW6" t="s">
        <v>7854</v>
      </c>
      <c r="BX6" t="s">
        <v>2555</v>
      </c>
      <c r="BY6" t="s">
        <v>2205</v>
      </c>
      <c r="BZ6" t="s">
        <v>13280</v>
      </c>
      <c r="CA6" t="s">
        <v>9267</v>
      </c>
      <c r="CB6" t="s">
        <v>2264</v>
      </c>
      <c r="CC6" t="s">
        <v>3620</v>
      </c>
      <c r="CD6" t="s">
        <v>6821</v>
      </c>
      <c r="CE6" t="s">
        <v>7366</v>
      </c>
      <c r="CF6" t="s">
        <v>4828</v>
      </c>
      <c r="CG6" t="s">
        <v>9396</v>
      </c>
      <c r="CH6" t="s">
        <v>5246</v>
      </c>
      <c r="CI6" t="s">
        <v>6228</v>
      </c>
      <c r="CJ6" t="s">
        <v>1606</v>
      </c>
      <c r="CK6" t="s">
        <v>1623</v>
      </c>
      <c r="CL6" t="s">
        <v>2985</v>
      </c>
      <c r="CM6" t="s">
        <v>10011</v>
      </c>
      <c r="CN6" t="s">
        <v>6457</v>
      </c>
      <c r="CO6" t="s">
        <v>11671</v>
      </c>
      <c r="CP6" t="s">
        <v>13005</v>
      </c>
      <c r="CQ6" t="s">
        <v>16021</v>
      </c>
      <c r="CR6" t="s">
        <v>7708</v>
      </c>
      <c r="CS6" t="s">
        <v>3653</v>
      </c>
      <c r="CT6" t="s">
        <v>11768</v>
      </c>
      <c r="CU6" t="s">
        <v>1025</v>
      </c>
      <c r="CV6" t="s">
        <v>4758</v>
      </c>
      <c r="CW6" t="s">
        <v>9996</v>
      </c>
      <c r="CX6" t="s">
        <v>3257</v>
      </c>
      <c r="CY6" t="s">
        <v>10703</v>
      </c>
      <c r="CZ6" t="s">
        <v>9316</v>
      </c>
      <c r="DA6" t="s">
        <v>2635</v>
      </c>
      <c r="DB6" t="s">
        <v>8834</v>
      </c>
      <c r="DC6" t="s">
        <v>5206</v>
      </c>
      <c r="DD6" t="s">
        <v>10348</v>
      </c>
      <c r="DE6" t="s">
        <v>7534</v>
      </c>
      <c r="DF6" t="s">
        <v>2294</v>
      </c>
      <c r="DG6" t="s">
        <v>13677</v>
      </c>
      <c r="DH6" t="s">
        <v>5990</v>
      </c>
      <c r="DI6" t="s">
        <v>5735</v>
      </c>
      <c r="DJ6" t="s">
        <v>5116</v>
      </c>
      <c r="DK6" t="s">
        <v>11788</v>
      </c>
      <c r="DL6" t="s">
        <v>9570</v>
      </c>
      <c r="DN6" s="8"/>
    </row>
    <row r="7" spans="1:118">
      <c r="A7" t="s">
        <v>447</v>
      </c>
      <c r="B7" t="s">
        <v>15927</v>
      </c>
      <c r="H7" t="s">
        <v>538</v>
      </c>
      <c r="I7" t="s">
        <v>539</v>
      </c>
      <c r="J7" t="s">
        <v>540</v>
      </c>
      <c r="K7" t="s">
        <v>541</v>
      </c>
      <c r="M7" t="s">
        <v>542</v>
      </c>
      <c r="N7" t="s">
        <v>543</v>
      </c>
      <c r="P7" t="s">
        <v>544</v>
      </c>
      <c r="T7" t="s">
        <v>545</v>
      </c>
      <c r="U7" t="s">
        <v>546</v>
      </c>
      <c r="V7" t="s">
        <v>547</v>
      </c>
      <c r="AD7" t="s">
        <v>548</v>
      </c>
      <c r="AI7" t="s">
        <v>831</v>
      </c>
      <c r="AJ7" t="s">
        <v>832</v>
      </c>
      <c r="AK7" t="s">
        <v>833</v>
      </c>
      <c r="AL7" t="s">
        <v>834</v>
      </c>
      <c r="AM7" t="s">
        <v>835</v>
      </c>
      <c r="AN7" t="s">
        <v>836</v>
      </c>
      <c r="AO7" t="s">
        <v>837</v>
      </c>
      <c r="AQ7" t="s">
        <v>838</v>
      </c>
      <c r="AR7" t="s">
        <v>839</v>
      </c>
      <c r="AS7" t="s">
        <v>840</v>
      </c>
      <c r="AT7" t="s">
        <v>841</v>
      </c>
      <c r="AU7" t="s">
        <v>842</v>
      </c>
      <c r="AV7" t="s">
        <v>843</v>
      </c>
      <c r="AW7" t="s">
        <v>844</v>
      </c>
      <c r="AX7" t="s">
        <v>845</v>
      </c>
      <c r="AY7" t="s">
        <v>846</v>
      </c>
      <c r="AZ7" t="s">
        <v>847</v>
      </c>
      <c r="BA7" t="s">
        <v>848</v>
      </c>
      <c r="BB7" t="s">
        <v>849</v>
      </c>
      <c r="BC7" t="s">
        <v>845</v>
      </c>
      <c r="BO7" t="s">
        <v>8751</v>
      </c>
      <c r="BQ7" t="s">
        <v>7923</v>
      </c>
      <c r="BR7" t="s">
        <v>8810</v>
      </c>
      <c r="BS7" t="s">
        <v>1708</v>
      </c>
      <c r="BT7" t="s">
        <v>5851</v>
      </c>
      <c r="BU7" t="s">
        <v>7805</v>
      </c>
      <c r="BW7" t="s">
        <v>8480</v>
      </c>
      <c r="BX7" t="s">
        <v>2998</v>
      </c>
      <c r="BY7" t="s">
        <v>2414</v>
      </c>
      <c r="BZ7" t="s">
        <v>16021</v>
      </c>
      <c r="CA7" t="s">
        <v>10807</v>
      </c>
      <c r="CB7" t="s">
        <v>2513</v>
      </c>
      <c r="CC7" t="s">
        <v>6813</v>
      </c>
      <c r="CD7" t="s">
        <v>6917</v>
      </c>
      <c r="CE7" t="s">
        <v>7666</v>
      </c>
      <c r="CF7" t="s">
        <v>7108</v>
      </c>
      <c r="CG7" t="s">
        <v>9401</v>
      </c>
      <c r="CH7" t="s">
        <v>5665</v>
      </c>
      <c r="CI7" t="s">
        <v>7729</v>
      </c>
      <c r="CJ7" t="s">
        <v>1657</v>
      </c>
      <c r="CK7" t="s">
        <v>1759</v>
      </c>
      <c r="CL7" t="s">
        <v>3993</v>
      </c>
      <c r="CM7" t="s">
        <v>10016</v>
      </c>
      <c r="CN7" t="s">
        <v>6973</v>
      </c>
      <c r="CO7" t="s">
        <v>13406</v>
      </c>
      <c r="CP7" t="s">
        <v>13410</v>
      </c>
      <c r="CR7" t="s">
        <v>8069</v>
      </c>
      <c r="CS7" t="s">
        <v>3785</v>
      </c>
      <c r="CT7" t="s">
        <v>11860</v>
      </c>
      <c r="CU7" t="s">
        <v>1186</v>
      </c>
      <c r="CV7" t="s">
        <v>6704</v>
      </c>
      <c r="CW7" t="s">
        <v>10643</v>
      </c>
      <c r="CX7" t="s">
        <v>4014</v>
      </c>
      <c r="CY7" t="s">
        <v>10718</v>
      </c>
      <c r="CZ7" t="s">
        <v>9624</v>
      </c>
      <c r="DA7" t="s">
        <v>3114</v>
      </c>
      <c r="DB7" t="s">
        <v>10540</v>
      </c>
      <c r="DC7" t="s">
        <v>5236</v>
      </c>
      <c r="DD7" t="s">
        <v>10604</v>
      </c>
      <c r="DE7" t="s">
        <v>8984</v>
      </c>
      <c r="DF7" t="s">
        <v>2324</v>
      </c>
      <c r="DG7" t="s">
        <v>13871</v>
      </c>
      <c r="DH7" t="s">
        <v>7937</v>
      </c>
      <c r="DI7" t="s">
        <v>7116</v>
      </c>
      <c r="DJ7" t="s">
        <v>5861</v>
      </c>
      <c r="DK7" t="s">
        <v>11993</v>
      </c>
      <c r="DL7" t="s">
        <v>9599</v>
      </c>
      <c r="DN7" s="8"/>
    </row>
    <row r="8" spans="1:118">
      <c r="A8" t="s">
        <v>448</v>
      </c>
      <c r="B8" t="s">
        <v>448</v>
      </c>
      <c r="H8" t="s">
        <v>16021</v>
      </c>
      <c r="I8" t="s">
        <v>549</v>
      </c>
      <c r="J8" t="s">
        <v>550</v>
      </c>
      <c r="K8" t="s">
        <v>551</v>
      </c>
      <c r="M8" t="s">
        <v>552</v>
      </c>
      <c r="N8" t="s">
        <v>553</v>
      </c>
      <c r="P8" t="s">
        <v>554</v>
      </c>
      <c r="T8" t="s">
        <v>555</v>
      </c>
      <c r="U8" t="s">
        <v>556</v>
      </c>
      <c r="AD8" t="s">
        <v>557</v>
      </c>
      <c r="AI8" t="s">
        <v>850</v>
      </c>
      <c r="AJ8" t="s">
        <v>851</v>
      </c>
      <c r="AK8" t="s">
        <v>852</v>
      </c>
      <c r="AL8" t="s">
        <v>853</v>
      </c>
      <c r="AM8" t="s">
        <v>854</v>
      </c>
      <c r="AN8" t="s">
        <v>855</v>
      </c>
      <c r="AO8" t="s">
        <v>856</v>
      </c>
      <c r="AQ8" t="s">
        <v>857</v>
      </c>
      <c r="AR8" t="s">
        <v>858</v>
      </c>
      <c r="AS8" t="s">
        <v>859</v>
      </c>
      <c r="AT8" t="s">
        <v>860</v>
      </c>
      <c r="AU8" t="s">
        <v>861</v>
      </c>
      <c r="AV8" t="s">
        <v>862</v>
      </c>
      <c r="AW8" t="s">
        <v>863</v>
      </c>
      <c r="AX8" t="s">
        <v>864</v>
      </c>
      <c r="AY8" t="s">
        <v>865</v>
      </c>
      <c r="AZ8" t="s">
        <v>866</v>
      </c>
      <c r="BA8" t="s">
        <v>867</v>
      </c>
      <c r="BB8" t="s">
        <v>868</v>
      </c>
      <c r="BC8" t="s">
        <v>864</v>
      </c>
      <c r="BO8" t="s">
        <v>10940</v>
      </c>
      <c r="BQ8" t="s">
        <v>8028</v>
      </c>
      <c r="BR8" t="s">
        <v>9480</v>
      </c>
      <c r="BS8" t="s">
        <v>1937</v>
      </c>
      <c r="BT8" t="s">
        <v>5981</v>
      </c>
      <c r="BU8" t="s">
        <v>8230</v>
      </c>
      <c r="BW8" t="s">
        <v>12137</v>
      </c>
      <c r="BX8" t="s">
        <v>3347</v>
      </c>
      <c r="BY8" t="s">
        <v>2908</v>
      </c>
      <c r="CA8" t="s">
        <v>13296</v>
      </c>
      <c r="CB8" t="s">
        <v>2674</v>
      </c>
      <c r="CC8" t="s">
        <v>7028</v>
      </c>
      <c r="CD8" t="s">
        <v>6949</v>
      </c>
      <c r="CE8" t="s">
        <v>7742</v>
      </c>
      <c r="CF8" t="s">
        <v>8942</v>
      </c>
      <c r="CG8" t="s">
        <v>9425</v>
      </c>
      <c r="CH8" t="s">
        <v>8529</v>
      </c>
      <c r="CI8" t="s">
        <v>7756</v>
      </c>
      <c r="CJ8" t="s">
        <v>2049</v>
      </c>
      <c r="CK8" t="s">
        <v>3752</v>
      </c>
      <c r="CL8" t="s">
        <v>4036</v>
      </c>
      <c r="CM8" t="s">
        <v>10021</v>
      </c>
      <c r="CN8" t="s">
        <v>7233</v>
      </c>
      <c r="CO8" t="s">
        <v>16021</v>
      </c>
      <c r="CP8" t="s">
        <v>13859</v>
      </c>
      <c r="CR8" t="s">
        <v>8299</v>
      </c>
      <c r="CS8" t="s">
        <v>4649</v>
      </c>
      <c r="CT8" t="s">
        <v>13430</v>
      </c>
      <c r="CU8" t="s">
        <v>2527</v>
      </c>
      <c r="CV8" t="s">
        <v>6981</v>
      </c>
      <c r="CW8" t="s">
        <v>13442</v>
      </c>
      <c r="CX8" t="s">
        <v>4100</v>
      </c>
      <c r="CY8" t="s">
        <v>10822</v>
      </c>
      <c r="CZ8" t="s">
        <v>10269</v>
      </c>
      <c r="DA8" t="s">
        <v>3527</v>
      </c>
      <c r="DB8" t="s">
        <v>11457</v>
      </c>
      <c r="DC8" t="s">
        <v>5525</v>
      </c>
      <c r="DD8" t="s">
        <v>10762</v>
      </c>
      <c r="DE8" t="s">
        <v>9148</v>
      </c>
      <c r="DF8" t="s">
        <v>2609</v>
      </c>
      <c r="DG8" t="s">
        <v>7322</v>
      </c>
      <c r="DH8" t="s">
        <v>8076</v>
      </c>
      <c r="DI8" t="s">
        <v>7353</v>
      </c>
      <c r="DJ8" t="s">
        <v>7164</v>
      </c>
      <c r="DK8" t="s">
        <v>13193</v>
      </c>
      <c r="DL8" t="s">
        <v>9761</v>
      </c>
      <c r="DN8" s="8"/>
    </row>
    <row r="9" spans="1:118">
      <c r="A9" t="s">
        <v>449</v>
      </c>
      <c r="B9" t="s">
        <v>15926</v>
      </c>
      <c r="I9" t="s">
        <v>558</v>
      </c>
      <c r="J9" t="s">
        <v>16021</v>
      </c>
      <c r="K9" t="s">
        <v>559</v>
      </c>
      <c r="M9" t="s">
        <v>560</v>
      </c>
      <c r="N9" t="s">
        <v>561</v>
      </c>
      <c r="P9" t="s">
        <v>67</v>
      </c>
      <c r="T9" t="s">
        <v>562</v>
      </c>
      <c r="AD9" t="s">
        <v>563</v>
      </c>
      <c r="AI9" t="s">
        <v>869</v>
      </c>
      <c r="AJ9" t="s">
        <v>870</v>
      </c>
      <c r="AK9" t="s">
        <v>871</v>
      </c>
      <c r="AL9" t="s">
        <v>872</v>
      </c>
      <c r="AM9" t="s">
        <v>873</v>
      </c>
      <c r="AN9" t="s">
        <v>874</v>
      </c>
      <c r="AO9" t="s">
        <v>875</v>
      </c>
      <c r="AQ9" t="s">
        <v>876</v>
      </c>
      <c r="AR9" t="s">
        <v>877</v>
      </c>
      <c r="AS9" t="s">
        <v>878</v>
      </c>
      <c r="AT9" t="s">
        <v>879</v>
      </c>
      <c r="AU9" t="s">
        <v>880</v>
      </c>
      <c r="AV9" t="s">
        <v>881</v>
      </c>
      <c r="AW9" t="s">
        <v>882</v>
      </c>
      <c r="AX9" t="s">
        <v>883</v>
      </c>
      <c r="AY9" t="s">
        <v>884</v>
      </c>
      <c r="AZ9" t="s">
        <v>885</v>
      </c>
      <c r="BA9" t="s">
        <v>886</v>
      </c>
      <c r="BB9" t="s">
        <v>887</v>
      </c>
      <c r="BC9" t="s">
        <v>883</v>
      </c>
      <c r="BO9" t="s">
        <v>11808</v>
      </c>
      <c r="BQ9" t="s">
        <v>9846</v>
      </c>
      <c r="BR9" t="s">
        <v>10358</v>
      </c>
      <c r="BS9" t="s">
        <v>2369</v>
      </c>
      <c r="BT9" t="s">
        <v>6133</v>
      </c>
      <c r="BU9" t="s">
        <v>8237</v>
      </c>
      <c r="BW9" t="s">
        <v>12455</v>
      </c>
      <c r="BX9" t="s">
        <v>3450</v>
      </c>
      <c r="BY9" t="s">
        <v>4089</v>
      </c>
      <c r="CA9" t="s">
        <v>16021</v>
      </c>
      <c r="CB9" t="s">
        <v>3062</v>
      </c>
      <c r="CC9" t="s">
        <v>7986</v>
      </c>
      <c r="CD9" t="s">
        <v>8007</v>
      </c>
      <c r="CE9" t="s">
        <v>8840</v>
      </c>
      <c r="CF9" t="s">
        <v>9277</v>
      </c>
      <c r="CG9" t="s">
        <v>9736</v>
      </c>
      <c r="CH9" t="s">
        <v>9515</v>
      </c>
      <c r="CI9" t="s">
        <v>7993</v>
      </c>
      <c r="CJ9" t="s">
        <v>2159</v>
      </c>
      <c r="CK9" t="s">
        <v>4728</v>
      </c>
      <c r="CL9" t="s">
        <v>5595</v>
      </c>
      <c r="CM9" t="s">
        <v>10026</v>
      </c>
      <c r="CN9" t="s">
        <v>7401</v>
      </c>
      <c r="CP9" t="s">
        <v>13946</v>
      </c>
      <c r="CR9" t="s">
        <v>8900</v>
      </c>
      <c r="CS9" t="s">
        <v>5286</v>
      </c>
      <c r="CT9" t="s">
        <v>16021</v>
      </c>
      <c r="CU9" t="s">
        <v>2541</v>
      </c>
      <c r="CV9" t="s">
        <v>7036</v>
      </c>
      <c r="CW9" t="s">
        <v>16021</v>
      </c>
      <c r="CX9" t="s">
        <v>4768</v>
      </c>
      <c r="CY9" t="s">
        <v>11010</v>
      </c>
      <c r="CZ9" t="s">
        <v>10827</v>
      </c>
      <c r="DA9" t="s">
        <v>3540</v>
      </c>
      <c r="DB9" t="s">
        <v>11575</v>
      </c>
      <c r="DC9" t="s">
        <v>5911</v>
      </c>
      <c r="DD9" t="s">
        <v>12086</v>
      </c>
      <c r="DE9" t="s">
        <v>9217</v>
      </c>
      <c r="DF9" t="s">
        <v>2622</v>
      </c>
      <c r="DG9" t="s">
        <v>16021</v>
      </c>
      <c r="DH9" t="s">
        <v>8846</v>
      </c>
      <c r="DI9" t="s">
        <v>7840</v>
      </c>
      <c r="DJ9" t="s">
        <v>7249</v>
      </c>
      <c r="DK9" t="s">
        <v>13781</v>
      </c>
      <c r="DL9" t="s">
        <v>9966</v>
      </c>
      <c r="DN9" s="8"/>
    </row>
    <row r="10" spans="1:118">
      <c r="A10" t="s">
        <v>450</v>
      </c>
      <c r="B10" t="s">
        <v>450</v>
      </c>
      <c r="I10" t="s">
        <v>564</v>
      </c>
      <c r="K10" t="s">
        <v>16021</v>
      </c>
      <c r="M10" t="s">
        <v>565</v>
      </c>
      <c r="N10" t="s">
        <v>566</v>
      </c>
      <c r="P10" t="s">
        <v>567</v>
      </c>
      <c r="T10" t="s">
        <v>568</v>
      </c>
      <c r="AD10" t="s">
        <v>569</v>
      </c>
      <c r="AI10" t="s">
        <v>888</v>
      </c>
      <c r="AJ10" t="s">
        <v>889</v>
      </c>
      <c r="AK10" t="s">
        <v>890</v>
      </c>
      <c r="AL10" t="s">
        <v>891</v>
      </c>
      <c r="AM10" t="s">
        <v>892</v>
      </c>
      <c r="AN10" t="s">
        <v>893</v>
      </c>
      <c r="AO10" t="s">
        <v>894</v>
      </c>
      <c r="AQ10" t="s">
        <v>895</v>
      </c>
      <c r="AR10" t="s">
        <v>896</v>
      </c>
      <c r="AS10" t="s">
        <v>897</v>
      </c>
      <c r="AT10" t="s">
        <v>898</v>
      </c>
      <c r="AU10" t="s">
        <v>899</v>
      </c>
      <c r="AV10" t="s">
        <v>900</v>
      </c>
      <c r="AW10" t="s">
        <v>901</v>
      </c>
      <c r="AX10" t="s">
        <v>902</v>
      </c>
      <c r="AY10" t="s">
        <v>903</v>
      </c>
      <c r="AZ10" t="s">
        <v>904</v>
      </c>
      <c r="BA10" t="s">
        <v>905</v>
      </c>
      <c r="BB10" t="s">
        <v>906</v>
      </c>
      <c r="BC10" t="s">
        <v>902</v>
      </c>
      <c r="BO10" t="s">
        <v>12806</v>
      </c>
      <c r="BQ10" t="s">
        <v>11174</v>
      </c>
      <c r="BR10" t="s">
        <v>11314</v>
      </c>
      <c r="BS10" t="s">
        <v>2843</v>
      </c>
      <c r="BT10" t="s">
        <v>7673</v>
      </c>
      <c r="BU10" t="s">
        <v>8244</v>
      </c>
      <c r="BW10" t="s">
        <v>12981</v>
      </c>
      <c r="BX10" t="s">
        <v>3488</v>
      </c>
      <c r="BY10" t="s">
        <v>5106</v>
      </c>
      <c r="CB10" t="s">
        <v>3283</v>
      </c>
      <c r="CC10" t="s">
        <v>8188</v>
      </c>
      <c r="CD10" t="s">
        <v>8097</v>
      </c>
      <c r="CE10" t="s">
        <v>8882</v>
      </c>
      <c r="CF10" t="s">
        <v>9406</v>
      </c>
      <c r="CG10" t="s">
        <v>10555</v>
      </c>
      <c r="CH10" t="s">
        <v>9520</v>
      </c>
      <c r="CI10" t="s">
        <v>8132</v>
      </c>
      <c r="CJ10" t="s">
        <v>2384</v>
      </c>
      <c r="CK10" t="s">
        <v>6035</v>
      </c>
      <c r="CL10" t="s">
        <v>5635</v>
      </c>
      <c r="CM10" t="s">
        <v>11551</v>
      </c>
      <c r="CN10" t="s">
        <v>7645</v>
      </c>
      <c r="CP10" t="s">
        <v>16021</v>
      </c>
      <c r="CR10" t="s">
        <v>4988</v>
      </c>
      <c r="CS10" t="s">
        <v>5645</v>
      </c>
      <c r="CU10" t="s">
        <v>2856</v>
      </c>
      <c r="CV10" t="s">
        <v>7305</v>
      </c>
      <c r="CX10" t="s">
        <v>5007</v>
      </c>
      <c r="CY10" t="s">
        <v>11015</v>
      </c>
      <c r="CZ10" t="s">
        <v>11070</v>
      </c>
      <c r="DA10" t="s">
        <v>3553</v>
      </c>
      <c r="DB10" t="s">
        <v>11579</v>
      </c>
      <c r="DC10" t="s">
        <v>7380</v>
      </c>
      <c r="DD10" t="s">
        <v>12089</v>
      </c>
      <c r="DE10" t="s">
        <v>9302</v>
      </c>
      <c r="DF10" t="s">
        <v>3088</v>
      </c>
      <c r="DH10" t="s">
        <v>9470</v>
      </c>
      <c r="DI10" t="s">
        <v>8174</v>
      </c>
      <c r="DJ10" t="s">
        <v>7415</v>
      </c>
      <c r="DK10" t="s">
        <v>13898</v>
      </c>
      <c r="DL10" t="s">
        <v>10200</v>
      </c>
      <c r="DN10" s="8"/>
    </row>
    <row r="11" spans="1:118">
      <c r="A11" t="s">
        <v>451</v>
      </c>
      <c r="B11" t="s">
        <v>451</v>
      </c>
      <c r="I11" t="s">
        <v>570</v>
      </c>
      <c r="M11" t="s">
        <v>571</v>
      </c>
      <c r="N11" t="s">
        <v>572</v>
      </c>
      <c r="P11" t="s">
        <v>573</v>
      </c>
      <c r="T11" t="s">
        <v>574</v>
      </c>
      <c r="AD11" t="s">
        <v>575</v>
      </c>
      <c r="AI11" t="s">
        <v>907</v>
      </c>
      <c r="AJ11" t="s">
        <v>908</v>
      </c>
      <c r="AK11" t="s">
        <v>909</v>
      </c>
      <c r="AL11" t="s">
        <v>910</v>
      </c>
      <c r="AM11" t="s">
        <v>911</v>
      </c>
      <c r="AN11" t="s">
        <v>912</v>
      </c>
      <c r="AO11" t="s">
        <v>913</v>
      </c>
      <c r="AQ11" t="s">
        <v>914</v>
      </c>
      <c r="AR11" t="s">
        <v>915</v>
      </c>
      <c r="AS11" t="s">
        <v>916</v>
      </c>
      <c r="AT11" t="s">
        <v>917</v>
      </c>
      <c r="AU11" t="s">
        <v>918</v>
      </c>
      <c r="AV11" t="s">
        <v>919</v>
      </c>
      <c r="AW11" t="s">
        <v>920</v>
      </c>
      <c r="AX11" t="s">
        <v>921</v>
      </c>
      <c r="AY11" t="s">
        <v>922</v>
      </c>
      <c r="AZ11" t="s">
        <v>923</v>
      </c>
      <c r="BA11" t="s">
        <v>924</v>
      </c>
      <c r="BB11" t="s">
        <v>925</v>
      </c>
      <c r="BC11" t="s">
        <v>921</v>
      </c>
      <c r="BO11" t="s">
        <v>12833</v>
      </c>
      <c r="BQ11" t="s">
        <v>11319</v>
      </c>
      <c r="BR11" t="s">
        <v>12149</v>
      </c>
      <c r="BS11" t="s">
        <v>3011</v>
      </c>
      <c r="BT11" t="s">
        <v>7749</v>
      </c>
      <c r="BU11" t="s">
        <v>9921</v>
      </c>
      <c r="BW11" t="s">
        <v>13669</v>
      </c>
      <c r="BX11" t="s">
        <v>4708</v>
      </c>
      <c r="BY11" t="s">
        <v>5146</v>
      </c>
      <c r="CB11" t="s">
        <v>4957</v>
      </c>
      <c r="CC11" t="s">
        <v>8584</v>
      </c>
      <c r="CD11" t="s">
        <v>8715</v>
      </c>
      <c r="CE11" t="s">
        <v>9906</v>
      </c>
      <c r="CF11" t="s">
        <v>10156</v>
      </c>
      <c r="CG11" t="s">
        <v>10638</v>
      </c>
      <c r="CH11" t="s">
        <v>10433</v>
      </c>
      <c r="CI11" t="s">
        <v>8209</v>
      </c>
      <c r="CJ11" t="s">
        <v>2596</v>
      </c>
      <c r="CK11" t="s">
        <v>6680</v>
      </c>
      <c r="CL11" t="s">
        <v>6026</v>
      </c>
      <c r="CM11" t="s">
        <v>11734</v>
      </c>
      <c r="CN11" t="s">
        <v>8181</v>
      </c>
      <c r="CR11" t="s">
        <v>10452</v>
      </c>
      <c r="CS11" t="s">
        <v>6300</v>
      </c>
      <c r="CU11" t="s">
        <v>3296</v>
      </c>
      <c r="CV11" t="s">
        <v>7798</v>
      </c>
      <c r="CX11" t="s">
        <v>5017</v>
      </c>
      <c r="CY11" t="s">
        <v>11020</v>
      </c>
      <c r="CZ11" t="s">
        <v>11075</v>
      </c>
      <c r="DA11" t="s">
        <v>3565</v>
      </c>
      <c r="DB11" t="s">
        <v>11675</v>
      </c>
      <c r="DC11" t="s">
        <v>7770</v>
      </c>
      <c r="DD11" t="s">
        <v>13547</v>
      </c>
      <c r="DE11" t="s">
        <v>9644</v>
      </c>
      <c r="DF11" t="s">
        <v>3462</v>
      </c>
      <c r="DH11" t="s">
        <v>9594</v>
      </c>
      <c r="DI11" t="s">
        <v>8417</v>
      </c>
      <c r="DJ11" t="s">
        <v>7422</v>
      </c>
      <c r="DK11" t="s">
        <v>13913</v>
      </c>
      <c r="DL11" t="s">
        <v>10565</v>
      </c>
      <c r="DN11" s="8"/>
    </row>
    <row r="12" spans="1:118">
      <c r="A12" t="s">
        <v>16032</v>
      </c>
      <c r="B12" t="s">
        <v>16032</v>
      </c>
      <c r="I12" t="s">
        <v>577</v>
      </c>
      <c r="M12" t="s">
        <v>16021</v>
      </c>
      <c r="N12" t="s">
        <v>578</v>
      </c>
      <c r="P12" t="s">
        <v>579</v>
      </c>
      <c r="T12" t="s">
        <v>580</v>
      </c>
      <c r="AD12" t="s">
        <v>581</v>
      </c>
      <c r="AI12" t="s">
        <v>926</v>
      </c>
      <c r="AJ12" t="s">
        <v>927</v>
      </c>
      <c r="AK12" t="s">
        <v>928</v>
      </c>
      <c r="AL12" t="s">
        <v>929</v>
      </c>
      <c r="AM12" t="s">
        <v>930</v>
      </c>
      <c r="AN12" t="s">
        <v>931</v>
      </c>
      <c r="AO12" t="s">
        <v>932</v>
      </c>
      <c r="AQ12" t="s">
        <v>933</v>
      </c>
      <c r="AR12" t="s">
        <v>934</v>
      </c>
      <c r="AS12" t="s">
        <v>935</v>
      </c>
      <c r="AT12" t="s">
        <v>936</v>
      </c>
      <c r="AU12" t="s">
        <v>781</v>
      </c>
      <c r="AV12" t="s">
        <v>937</v>
      </c>
      <c r="AW12" t="s">
        <v>938</v>
      </c>
      <c r="AX12" t="s">
        <v>939</v>
      </c>
      <c r="AY12" t="s">
        <v>940</v>
      </c>
      <c r="AZ12" t="s">
        <v>941</v>
      </c>
      <c r="BA12" t="s">
        <v>942</v>
      </c>
      <c r="BB12" t="s">
        <v>943</v>
      </c>
      <c r="BC12" t="s">
        <v>939</v>
      </c>
      <c r="BO12" t="s">
        <v>12937</v>
      </c>
      <c r="BQ12" t="s">
        <v>11334</v>
      </c>
      <c r="BR12" t="s">
        <v>13156</v>
      </c>
      <c r="BS12" t="s">
        <v>3642</v>
      </c>
      <c r="BT12" t="s">
        <v>8543</v>
      </c>
      <c r="BU12" t="s">
        <v>10056</v>
      </c>
      <c r="BW12" t="s">
        <v>13829</v>
      </c>
      <c r="BX12" t="s">
        <v>6727</v>
      </c>
      <c r="BY12" t="s">
        <v>5941</v>
      </c>
      <c r="CB12" t="s">
        <v>4967</v>
      </c>
      <c r="CC12" t="s">
        <v>8591</v>
      </c>
      <c r="CD12" t="s">
        <v>9014</v>
      </c>
      <c r="CE12" t="s">
        <v>11344</v>
      </c>
      <c r="CF12" t="s">
        <v>10283</v>
      </c>
      <c r="CG12" t="s">
        <v>10693</v>
      </c>
      <c r="CH12" t="s">
        <v>12169</v>
      </c>
      <c r="CI12" t="s">
        <v>8431</v>
      </c>
      <c r="CJ12" t="s">
        <v>2648</v>
      </c>
      <c r="CK12" t="s">
        <v>6688</v>
      </c>
      <c r="CL12" t="s">
        <v>8125</v>
      </c>
      <c r="CM12" t="s">
        <v>13382</v>
      </c>
      <c r="CN12" t="s">
        <v>8876</v>
      </c>
      <c r="CR12" t="s">
        <v>10457</v>
      </c>
      <c r="CS12" t="s">
        <v>6957</v>
      </c>
      <c r="CU12" t="s">
        <v>3475</v>
      </c>
      <c r="CV12" t="s">
        <v>8111</v>
      </c>
      <c r="CX12" t="s">
        <v>5166</v>
      </c>
      <c r="CY12" t="s">
        <v>11025</v>
      </c>
      <c r="CZ12" t="s">
        <v>11080</v>
      </c>
      <c r="DA12" t="s">
        <v>2257</v>
      </c>
      <c r="DB12" t="s">
        <v>11800</v>
      </c>
      <c r="DC12" t="s">
        <v>9143</v>
      </c>
      <c r="DD12" t="s">
        <v>16021</v>
      </c>
      <c r="DE12" t="s">
        <v>9776</v>
      </c>
      <c r="DF12" t="s">
        <v>4778</v>
      </c>
      <c r="DH12" t="s">
        <v>9916</v>
      </c>
      <c r="DI12" t="s">
        <v>8763</v>
      </c>
      <c r="DJ12" t="s">
        <v>7965</v>
      </c>
      <c r="DK12" t="s">
        <v>13916</v>
      </c>
      <c r="DL12" t="s">
        <v>10777</v>
      </c>
      <c r="DN12" s="8"/>
    </row>
    <row r="13" spans="1:118">
      <c r="A13" t="s">
        <v>16033</v>
      </c>
      <c r="B13" t="s">
        <v>16033</v>
      </c>
      <c r="I13" t="s">
        <v>584</v>
      </c>
      <c r="N13" t="s">
        <v>585</v>
      </c>
      <c r="P13" t="s">
        <v>586</v>
      </c>
      <c r="T13" t="s">
        <v>587</v>
      </c>
      <c r="AD13" t="s">
        <v>588</v>
      </c>
      <c r="AI13" t="s">
        <v>944</v>
      </c>
      <c r="AJ13" t="s">
        <v>945</v>
      </c>
      <c r="AK13" t="s">
        <v>946</v>
      </c>
      <c r="AL13" t="s">
        <v>947</v>
      </c>
      <c r="AM13" t="s">
        <v>948</v>
      </c>
      <c r="AN13" t="s">
        <v>949</v>
      </c>
      <c r="AO13" t="s">
        <v>950</v>
      </c>
      <c r="AQ13" t="s">
        <v>951</v>
      </c>
      <c r="AR13" t="s">
        <v>952</v>
      </c>
      <c r="AS13" t="s">
        <v>953</v>
      </c>
      <c r="AT13" t="s">
        <v>954</v>
      </c>
      <c r="AV13" t="s">
        <v>955</v>
      </c>
      <c r="AW13" t="s">
        <v>956</v>
      </c>
      <c r="AX13" t="s">
        <v>957</v>
      </c>
      <c r="AY13" t="s">
        <v>958</v>
      </c>
      <c r="AZ13" t="s">
        <v>959</v>
      </c>
      <c r="BA13" t="s">
        <v>960</v>
      </c>
      <c r="BB13" t="s">
        <v>961</v>
      </c>
      <c r="BC13" t="s">
        <v>957</v>
      </c>
      <c r="BO13" t="s">
        <v>13001</v>
      </c>
      <c r="BQ13" t="s">
        <v>11611</v>
      </c>
      <c r="BR13" t="s">
        <v>13181</v>
      </c>
      <c r="BS13" t="s">
        <v>3664</v>
      </c>
      <c r="BT13" t="s">
        <v>9866</v>
      </c>
      <c r="BU13" t="s">
        <v>10852</v>
      </c>
      <c r="BW13" t="s">
        <v>16021</v>
      </c>
      <c r="BX13" t="s">
        <v>7180</v>
      </c>
      <c r="BY13" t="s">
        <v>6664</v>
      </c>
      <c r="CB13" t="s">
        <v>5535</v>
      </c>
      <c r="CC13" t="s">
        <v>8598</v>
      </c>
      <c r="CD13" t="s">
        <v>9445</v>
      </c>
      <c r="CE13" t="s">
        <v>6009</v>
      </c>
      <c r="CF13" t="s">
        <v>10747</v>
      </c>
      <c r="CG13" t="s">
        <v>10832</v>
      </c>
      <c r="CH13" t="s">
        <v>12310</v>
      </c>
      <c r="CI13" t="s">
        <v>8473</v>
      </c>
      <c r="CJ13" t="s">
        <v>2804</v>
      </c>
      <c r="CK13" t="s">
        <v>6783</v>
      </c>
      <c r="CL13" t="s">
        <v>8160</v>
      </c>
      <c r="CM13" t="s">
        <v>13559</v>
      </c>
      <c r="CN13" t="s">
        <v>9008</v>
      </c>
      <c r="CR13" t="s">
        <v>10862</v>
      </c>
      <c r="CS13" t="s">
        <v>7387</v>
      </c>
      <c r="CU13" t="s">
        <v>3576</v>
      </c>
      <c r="CV13" t="s">
        <v>8354</v>
      </c>
      <c r="CX13" t="s">
        <v>5176</v>
      </c>
      <c r="CY13" t="s">
        <v>11055</v>
      </c>
      <c r="CZ13" t="s">
        <v>11144</v>
      </c>
      <c r="DA13" t="s">
        <v>4210</v>
      </c>
      <c r="DB13" t="s">
        <v>13508</v>
      </c>
      <c r="DC13" t="s">
        <v>9287</v>
      </c>
      <c r="DE13" t="s">
        <v>9911</v>
      </c>
      <c r="DF13" t="s">
        <v>5801</v>
      </c>
      <c r="DH13" t="s">
        <v>10857</v>
      </c>
      <c r="DI13" t="s">
        <v>8822</v>
      </c>
      <c r="DJ13" t="s">
        <v>8083</v>
      </c>
      <c r="DK13" t="s">
        <v>13919</v>
      </c>
      <c r="DL13" t="s">
        <v>11615</v>
      </c>
      <c r="DN13" s="8"/>
    </row>
    <row r="14" spans="1:118">
      <c r="A14" t="s">
        <v>16034</v>
      </c>
      <c r="B14" t="s">
        <v>16034</v>
      </c>
      <c r="C14" s="7" t="s">
        <v>440</v>
      </c>
      <c r="I14" t="s">
        <v>591</v>
      </c>
      <c r="N14" t="s">
        <v>592</v>
      </c>
      <c r="P14" t="s">
        <v>593</v>
      </c>
      <c r="T14" t="s">
        <v>594</v>
      </c>
      <c r="AD14" t="s">
        <v>595</v>
      </c>
      <c r="AI14" t="s">
        <v>962</v>
      </c>
      <c r="AJ14" t="s">
        <v>963</v>
      </c>
      <c r="AK14" t="s">
        <v>964</v>
      </c>
      <c r="AL14" t="s">
        <v>965</v>
      </c>
      <c r="AM14" t="s">
        <v>966</v>
      </c>
      <c r="AN14" t="s">
        <v>967</v>
      </c>
      <c r="AO14" t="s">
        <v>968</v>
      </c>
      <c r="AQ14" t="s">
        <v>969</v>
      </c>
      <c r="AR14" t="s">
        <v>970</v>
      </c>
      <c r="AS14" t="s">
        <v>971</v>
      </c>
      <c r="AT14" t="s">
        <v>972</v>
      </c>
      <c r="AV14" t="s">
        <v>973</v>
      </c>
      <c r="AW14" t="s">
        <v>974</v>
      </c>
      <c r="AX14" t="s">
        <v>975</v>
      </c>
      <c r="AY14" t="s">
        <v>976</v>
      </c>
      <c r="AZ14" t="s">
        <v>977</v>
      </c>
      <c r="BA14" t="s">
        <v>978</v>
      </c>
      <c r="BB14" t="s">
        <v>979</v>
      </c>
      <c r="BC14" t="s">
        <v>975</v>
      </c>
      <c r="BO14" t="s">
        <v>13129</v>
      </c>
      <c r="BQ14" t="s">
        <v>11932</v>
      </c>
      <c r="BR14" t="s">
        <v>16021</v>
      </c>
      <c r="BS14" t="s">
        <v>3675</v>
      </c>
      <c r="BT14" t="s">
        <v>10323</v>
      </c>
      <c r="BU14" t="s">
        <v>10910</v>
      </c>
      <c r="BX14" t="s">
        <v>7313</v>
      </c>
      <c r="BY14" t="s">
        <v>6767</v>
      </c>
      <c r="CB14" t="s">
        <v>5565</v>
      </c>
      <c r="CC14" t="s">
        <v>8605</v>
      </c>
      <c r="CD14" t="s">
        <v>9510</v>
      </c>
      <c r="CE14" t="s">
        <v>12431</v>
      </c>
      <c r="CF14" t="s">
        <v>12153</v>
      </c>
      <c r="CG14" t="s">
        <v>12125</v>
      </c>
      <c r="CH14" t="s">
        <v>12718</v>
      </c>
      <c r="CI14" t="s">
        <v>8828</v>
      </c>
      <c r="CJ14" t="s">
        <v>2869</v>
      </c>
      <c r="CK14" t="s">
        <v>7124</v>
      </c>
      <c r="CL14" t="s">
        <v>8727</v>
      </c>
      <c r="CM14" t="s">
        <v>16021</v>
      </c>
      <c r="CN14" t="s">
        <v>1231</v>
      </c>
      <c r="CR14" t="s">
        <v>11359</v>
      </c>
      <c r="CS14" t="s">
        <v>7450</v>
      </c>
      <c r="CU14" t="s">
        <v>3960</v>
      </c>
      <c r="CV14" t="s">
        <v>9222</v>
      </c>
      <c r="CX14" t="s">
        <v>5745</v>
      </c>
      <c r="CY14" t="s">
        <v>11679</v>
      </c>
      <c r="CZ14" t="s">
        <v>11399</v>
      </c>
      <c r="DA14" t="s">
        <v>4937</v>
      </c>
      <c r="DB14" t="s">
        <v>16021</v>
      </c>
      <c r="DC14" t="s">
        <v>9766</v>
      </c>
      <c r="DE14" t="s">
        <v>11583</v>
      </c>
      <c r="DF14" t="s">
        <v>6044</v>
      </c>
      <c r="DH14" t="s">
        <v>11900</v>
      </c>
      <c r="DI14" t="s">
        <v>9282</v>
      </c>
      <c r="DJ14" t="s">
        <v>10673</v>
      </c>
      <c r="DK14" t="s">
        <v>16021</v>
      </c>
      <c r="DL14" t="s">
        <v>12360</v>
      </c>
      <c r="DN14" s="8"/>
    </row>
    <row r="15" spans="1:118">
      <c r="A15" t="s">
        <v>16035</v>
      </c>
      <c r="B15" t="s">
        <v>16035</v>
      </c>
      <c r="I15" t="s">
        <v>598</v>
      </c>
      <c r="N15" t="s">
        <v>599</v>
      </c>
      <c r="P15" t="s">
        <v>600</v>
      </c>
      <c r="T15" t="s">
        <v>601</v>
      </c>
      <c r="AD15" t="s">
        <v>602</v>
      </c>
      <c r="AI15" t="s">
        <v>980</v>
      </c>
      <c r="AJ15" t="s">
        <v>981</v>
      </c>
      <c r="AK15" t="s">
        <v>982</v>
      </c>
      <c r="AL15" t="s">
        <v>983</v>
      </c>
      <c r="AM15" t="s">
        <v>984</v>
      </c>
      <c r="AN15" t="s">
        <v>985</v>
      </c>
      <c r="AO15" t="s">
        <v>986</v>
      </c>
      <c r="AQ15" t="s">
        <v>987</v>
      </c>
      <c r="AR15" t="s">
        <v>988</v>
      </c>
      <c r="AS15" t="s">
        <v>989</v>
      </c>
      <c r="AT15" t="s">
        <v>990</v>
      </c>
      <c r="AV15" t="s">
        <v>991</v>
      </c>
      <c r="AW15" t="s">
        <v>992</v>
      </c>
      <c r="AX15" t="s">
        <v>993</v>
      </c>
      <c r="AY15" t="s">
        <v>994</v>
      </c>
      <c r="AZ15" t="s">
        <v>995</v>
      </c>
      <c r="BA15" t="s">
        <v>996</v>
      </c>
      <c r="BB15" t="s">
        <v>997</v>
      </c>
      <c r="BC15" t="s">
        <v>993</v>
      </c>
      <c r="BO15" t="s">
        <v>13133</v>
      </c>
      <c r="BQ15" t="s">
        <v>13152</v>
      </c>
      <c r="BS15" t="s">
        <v>3686</v>
      </c>
      <c r="BT15" t="s">
        <v>11461</v>
      </c>
      <c r="BU15" t="s">
        <v>11409</v>
      </c>
      <c r="BX15" t="s">
        <v>7548</v>
      </c>
      <c r="BY15" t="s">
        <v>7359</v>
      </c>
      <c r="CB15" t="s">
        <v>5891</v>
      </c>
      <c r="CC15" t="s">
        <v>8612</v>
      </c>
      <c r="CD15" t="s">
        <v>10176</v>
      </c>
      <c r="CE15" t="s">
        <v>13316</v>
      </c>
      <c r="CF15" t="s">
        <v>12761</v>
      </c>
      <c r="CG15" t="s">
        <v>12189</v>
      </c>
      <c r="CH15" t="s">
        <v>12885</v>
      </c>
      <c r="CI15" t="s">
        <v>9430</v>
      </c>
      <c r="CJ15" t="s">
        <v>2882</v>
      </c>
      <c r="CK15" t="s">
        <v>7499</v>
      </c>
      <c r="CL15" t="s">
        <v>9096</v>
      </c>
      <c r="CN15" t="s">
        <v>9311</v>
      </c>
      <c r="CR15" t="s">
        <v>11619</v>
      </c>
      <c r="CS15" t="s">
        <v>7930</v>
      </c>
      <c r="CU15" t="s">
        <v>4155</v>
      </c>
      <c r="CV15" t="s">
        <v>9242</v>
      </c>
      <c r="CX15" t="s">
        <v>5931</v>
      </c>
      <c r="CY15" t="s">
        <v>11969</v>
      </c>
      <c r="CZ15" t="s">
        <v>11404</v>
      </c>
      <c r="DA15" t="s">
        <v>4947</v>
      </c>
      <c r="DC15" t="s">
        <v>9931</v>
      </c>
      <c r="DE15" t="s">
        <v>11631</v>
      </c>
      <c r="DF15" t="s">
        <v>6284</v>
      </c>
      <c r="DH15" t="s">
        <v>12193</v>
      </c>
      <c r="DI15" t="s">
        <v>9351</v>
      </c>
      <c r="DJ15" t="s">
        <v>11124</v>
      </c>
      <c r="DL15" t="s">
        <v>13077</v>
      </c>
      <c r="DN15" s="8"/>
    </row>
    <row r="16" spans="1:118">
      <c r="A16" t="s">
        <v>16036</v>
      </c>
      <c r="B16" t="s">
        <v>16036</v>
      </c>
      <c r="I16" t="s">
        <v>605</v>
      </c>
      <c r="N16" t="s">
        <v>606</v>
      </c>
      <c r="P16" t="s">
        <v>607</v>
      </c>
      <c r="T16" t="s">
        <v>608</v>
      </c>
      <c r="AD16" t="s">
        <v>609</v>
      </c>
      <c r="AI16" t="s">
        <v>998</v>
      </c>
      <c r="AJ16" t="s">
        <v>999</v>
      </c>
      <c r="AK16" t="s">
        <v>1000</v>
      </c>
      <c r="AL16" t="s">
        <v>1001</v>
      </c>
      <c r="AM16" t="s">
        <v>1002</v>
      </c>
      <c r="AN16" t="s">
        <v>1003</v>
      </c>
      <c r="AO16" t="s">
        <v>1004</v>
      </c>
      <c r="AQ16" t="s">
        <v>1005</v>
      </c>
      <c r="AR16" t="s">
        <v>1006</v>
      </c>
      <c r="AS16" t="s">
        <v>1007</v>
      </c>
      <c r="AT16" t="s">
        <v>1008</v>
      </c>
      <c r="AV16" t="s">
        <v>1009</v>
      </c>
      <c r="AW16" t="s">
        <v>1010</v>
      </c>
      <c r="AX16" t="s">
        <v>1011</v>
      </c>
      <c r="AY16" t="s">
        <v>1012</v>
      </c>
      <c r="AZ16" t="s">
        <v>1013</v>
      </c>
      <c r="BA16" t="s">
        <v>1014</v>
      </c>
      <c r="BB16" t="s">
        <v>1015</v>
      </c>
      <c r="BC16" t="s">
        <v>1011</v>
      </c>
      <c r="BO16" t="s">
        <v>13402</v>
      </c>
      <c r="BQ16" t="s">
        <v>13454</v>
      </c>
      <c r="BS16" t="s">
        <v>3697</v>
      </c>
      <c r="BT16" t="s">
        <v>11563</v>
      </c>
      <c r="BU16" t="s">
        <v>11484</v>
      </c>
      <c r="BX16" t="s">
        <v>7562</v>
      </c>
      <c r="BY16" t="s">
        <v>7631</v>
      </c>
      <c r="CB16" t="s">
        <v>6071</v>
      </c>
      <c r="CC16" t="s">
        <v>8619</v>
      </c>
      <c r="CD16" t="s">
        <v>10574</v>
      </c>
      <c r="CE16" t="s">
        <v>13320</v>
      </c>
      <c r="CF16" t="s">
        <v>13324</v>
      </c>
      <c r="CG16" t="s">
        <v>12822</v>
      </c>
      <c r="CH16" t="s">
        <v>12993</v>
      </c>
      <c r="CI16" t="s">
        <v>9614</v>
      </c>
      <c r="CJ16" t="s">
        <v>3179</v>
      </c>
      <c r="CK16" t="s">
        <v>7513</v>
      </c>
      <c r="CL16" t="s">
        <v>9450</v>
      </c>
      <c r="CN16" t="s">
        <v>9565</v>
      </c>
      <c r="CR16" t="s">
        <v>11627</v>
      </c>
      <c r="CS16" t="s">
        <v>8487</v>
      </c>
      <c r="CU16" t="s">
        <v>4166</v>
      </c>
      <c r="CV16" t="s">
        <v>9321</v>
      </c>
      <c r="CX16" t="s">
        <v>6601</v>
      </c>
      <c r="CY16" t="s">
        <v>12133</v>
      </c>
      <c r="CZ16" t="s">
        <v>11547</v>
      </c>
      <c r="DA16" t="s">
        <v>5096</v>
      </c>
      <c r="DC16" t="s">
        <v>9941</v>
      </c>
      <c r="DE16" t="s">
        <v>12141</v>
      </c>
      <c r="DF16" t="s">
        <v>6656</v>
      </c>
      <c r="DH16" t="s">
        <v>12356</v>
      </c>
      <c r="DI16" t="s">
        <v>9361</v>
      </c>
      <c r="DJ16" t="s">
        <v>11940</v>
      </c>
      <c r="DL16" t="s">
        <v>13085</v>
      </c>
      <c r="DN16" s="8"/>
    </row>
    <row r="17" spans="1:118">
      <c r="A17" t="s">
        <v>16037</v>
      </c>
      <c r="B17" t="s">
        <v>16037</v>
      </c>
      <c r="I17" t="s">
        <v>16021</v>
      </c>
      <c r="N17" t="s">
        <v>612</v>
      </c>
      <c r="P17" t="s">
        <v>613</v>
      </c>
      <c r="T17" t="s">
        <v>614</v>
      </c>
      <c r="AD17" t="s">
        <v>615</v>
      </c>
      <c r="AI17" t="s">
        <v>1016</v>
      </c>
      <c r="AJ17" t="s">
        <v>1017</v>
      </c>
      <c r="AK17" t="s">
        <v>1018</v>
      </c>
      <c r="AL17" t="s">
        <v>1019</v>
      </c>
      <c r="AM17" t="s">
        <v>1020</v>
      </c>
      <c r="AN17" t="s">
        <v>1021</v>
      </c>
      <c r="AO17" t="s">
        <v>1022</v>
      </c>
      <c r="AQ17" t="s">
        <v>1023</v>
      </c>
      <c r="AR17" t="s">
        <v>1024</v>
      </c>
      <c r="AS17" t="s">
        <v>1025</v>
      </c>
      <c r="AT17" t="s">
        <v>1026</v>
      </c>
      <c r="AV17" t="s">
        <v>1027</v>
      </c>
      <c r="AW17" t="s">
        <v>1028</v>
      </c>
      <c r="AX17" t="s">
        <v>1029</v>
      </c>
      <c r="AY17" t="s">
        <v>1030</v>
      </c>
      <c r="AZ17" t="s">
        <v>1031</v>
      </c>
      <c r="BA17" t="s">
        <v>1032</v>
      </c>
      <c r="BB17" t="s">
        <v>1033</v>
      </c>
      <c r="BC17" t="s">
        <v>1029</v>
      </c>
      <c r="BO17" t="s">
        <v>13539</v>
      </c>
      <c r="BQ17" t="s">
        <v>13485</v>
      </c>
      <c r="BS17" t="s">
        <v>3708</v>
      </c>
      <c r="BT17" t="s">
        <v>12869</v>
      </c>
      <c r="BU17" t="s">
        <v>6960</v>
      </c>
      <c r="BX17" t="s">
        <v>7569</v>
      </c>
      <c r="BY17" t="s">
        <v>7784</v>
      </c>
      <c r="CB17" t="s">
        <v>6735</v>
      </c>
      <c r="CC17" t="s">
        <v>8626</v>
      </c>
      <c r="CD17" t="s">
        <v>11164</v>
      </c>
      <c r="CE17" t="s">
        <v>13813</v>
      </c>
      <c r="CF17" t="s">
        <v>13335</v>
      </c>
      <c r="CG17" t="s">
        <v>12989</v>
      </c>
      <c r="CH17" t="s">
        <v>13343</v>
      </c>
      <c r="CI17" t="s">
        <v>9619</v>
      </c>
      <c r="CJ17" t="s">
        <v>3192</v>
      </c>
      <c r="CK17" t="s">
        <v>8035</v>
      </c>
      <c r="CL17" t="s">
        <v>9485</v>
      </c>
      <c r="CN17" t="s">
        <v>9649</v>
      </c>
      <c r="CR17" t="s">
        <v>12261</v>
      </c>
      <c r="CS17" t="s">
        <v>8787</v>
      </c>
      <c r="CU17" t="s">
        <v>4927</v>
      </c>
      <c r="CV17" t="s">
        <v>9381</v>
      </c>
      <c r="CX17" t="s">
        <v>6805</v>
      </c>
      <c r="CY17" t="s">
        <v>12825</v>
      </c>
      <c r="CZ17" t="s">
        <v>12181</v>
      </c>
      <c r="DA17" t="s">
        <v>5961</v>
      </c>
      <c r="DC17" t="s">
        <v>10530</v>
      </c>
      <c r="DE17" t="s">
        <v>12205</v>
      </c>
      <c r="DF17" t="s">
        <v>6869</v>
      </c>
      <c r="DH17" t="s">
        <v>12431</v>
      </c>
      <c r="DI17" t="s">
        <v>9609</v>
      </c>
      <c r="DJ17" t="s">
        <v>11944</v>
      </c>
      <c r="DL17" t="s">
        <v>13645</v>
      </c>
      <c r="DN17" s="8"/>
    </row>
    <row r="18" spans="1:118">
      <c r="A18" t="s">
        <v>16038</v>
      </c>
      <c r="B18" t="s">
        <v>16038</v>
      </c>
      <c r="N18" t="s">
        <v>618</v>
      </c>
      <c r="P18" t="s">
        <v>619</v>
      </c>
      <c r="T18" t="s">
        <v>620</v>
      </c>
      <c r="AD18" t="s">
        <v>621</v>
      </c>
      <c r="AI18" t="s">
        <v>1034</v>
      </c>
      <c r="AJ18" t="s">
        <v>1035</v>
      </c>
      <c r="AK18" t="s">
        <v>1036</v>
      </c>
      <c r="AL18" t="s">
        <v>1037</v>
      </c>
      <c r="AM18" t="s">
        <v>1038</v>
      </c>
      <c r="AN18" t="s">
        <v>1039</v>
      </c>
      <c r="AO18" t="s">
        <v>1040</v>
      </c>
      <c r="AQ18" t="s">
        <v>1041</v>
      </c>
      <c r="AR18" t="s">
        <v>1042</v>
      </c>
      <c r="AS18" t="s">
        <v>1043</v>
      </c>
      <c r="AT18" t="s">
        <v>1044</v>
      </c>
      <c r="AV18" t="s">
        <v>1045</v>
      </c>
      <c r="AW18" t="s">
        <v>1046</v>
      </c>
      <c r="AX18" t="s">
        <v>1047</v>
      </c>
      <c r="AY18" t="s">
        <v>1048</v>
      </c>
      <c r="AZ18" t="s">
        <v>1049</v>
      </c>
      <c r="BA18" t="s">
        <v>1050</v>
      </c>
      <c r="BB18" t="s">
        <v>1051</v>
      </c>
      <c r="BC18" t="s">
        <v>1047</v>
      </c>
      <c r="BO18" t="s">
        <v>16021</v>
      </c>
      <c r="BQ18" t="s">
        <v>16021</v>
      </c>
      <c r="BS18" t="s">
        <v>3719</v>
      </c>
      <c r="BT18" t="s">
        <v>13021</v>
      </c>
      <c r="BU18" t="s">
        <v>12161</v>
      </c>
      <c r="BX18" t="s">
        <v>7576</v>
      </c>
      <c r="BY18" t="s">
        <v>7861</v>
      </c>
      <c r="CB18" t="s">
        <v>6837</v>
      </c>
      <c r="CC18" t="s">
        <v>8739</v>
      </c>
      <c r="CD18" t="s">
        <v>12040</v>
      </c>
      <c r="CE18" t="s">
        <v>14002</v>
      </c>
      <c r="CF18" t="s">
        <v>13940</v>
      </c>
      <c r="CG18" t="s">
        <v>13434</v>
      </c>
      <c r="CH18" t="s">
        <v>13347</v>
      </c>
      <c r="CI18" t="s">
        <v>9704</v>
      </c>
      <c r="CJ18" t="s">
        <v>3205</v>
      </c>
      <c r="CK18" t="s">
        <v>8042</v>
      </c>
      <c r="CL18" t="s">
        <v>9550</v>
      </c>
      <c r="CN18" t="s">
        <v>10031</v>
      </c>
      <c r="CR18" t="s">
        <v>12738</v>
      </c>
      <c r="CS18" t="s">
        <v>8888</v>
      </c>
      <c r="CU18" t="s">
        <v>5066</v>
      </c>
      <c r="CV18" t="s">
        <v>9831</v>
      </c>
      <c r="CX18" t="s">
        <v>7687</v>
      </c>
      <c r="CY18" t="s">
        <v>13189</v>
      </c>
      <c r="CZ18" t="s">
        <v>13470</v>
      </c>
      <c r="DA18" t="s">
        <v>5971</v>
      </c>
      <c r="DC18" t="s">
        <v>10648</v>
      </c>
      <c r="DE18" t="s">
        <v>12618</v>
      </c>
      <c r="DF18" t="s">
        <v>7265</v>
      </c>
      <c r="DH18" t="s">
        <v>12783</v>
      </c>
      <c r="DI18" t="s">
        <v>9639</v>
      </c>
      <c r="DJ18" t="s">
        <v>11948</v>
      </c>
      <c r="DL18" t="s">
        <v>16021</v>
      </c>
      <c r="DN18" s="8"/>
    </row>
    <row r="19" spans="1:118">
      <c r="A19" t="s">
        <v>16039</v>
      </c>
      <c r="B19" t="s">
        <v>16039</v>
      </c>
      <c r="N19" t="s">
        <v>624</v>
      </c>
      <c r="P19" t="s">
        <v>16021</v>
      </c>
      <c r="T19" t="s">
        <v>625</v>
      </c>
      <c r="AD19" t="s">
        <v>626</v>
      </c>
      <c r="AI19" t="s">
        <v>1052</v>
      </c>
      <c r="AJ19" t="s">
        <v>1053</v>
      </c>
      <c r="AK19" t="s">
        <v>1054</v>
      </c>
      <c r="AL19" t="s">
        <v>1055</v>
      </c>
      <c r="AM19" t="s">
        <v>1056</v>
      </c>
      <c r="AN19" t="s">
        <v>1057</v>
      </c>
      <c r="AO19" t="s">
        <v>1058</v>
      </c>
      <c r="AQ19" t="s">
        <v>1059</v>
      </c>
      <c r="AR19" t="s">
        <v>1060</v>
      </c>
      <c r="AS19" t="s">
        <v>1061</v>
      </c>
      <c r="AT19" t="s">
        <v>1062</v>
      </c>
      <c r="AV19" t="s">
        <v>1063</v>
      </c>
      <c r="AW19" t="s">
        <v>1064</v>
      </c>
      <c r="AX19" t="s">
        <v>1065</v>
      </c>
      <c r="AY19" t="s">
        <v>1066</v>
      </c>
      <c r="AZ19" t="s">
        <v>1067</v>
      </c>
      <c r="BA19" t="s">
        <v>1068</v>
      </c>
      <c r="BB19" t="s">
        <v>1069</v>
      </c>
      <c r="BC19" t="s">
        <v>1065</v>
      </c>
      <c r="BS19" t="s">
        <v>3730</v>
      </c>
      <c r="BT19" t="s">
        <v>13029</v>
      </c>
      <c r="BU19" t="s">
        <v>12300</v>
      </c>
      <c r="BX19" t="s">
        <v>7583</v>
      </c>
      <c r="BY19" t="s">
        <v>7868</v>
      </c>
      <c r="CB19" t="s">
        <v>6909</v>
      </c>
      <c r="CC19" t="s">
        <v>9530</v>
      </c>
      <c r="CD19" t="s">
        <v>12221</v>
      </c>
      <c r="CE19" t="s">
        <v>16021</v>
      </c>
      <c r="CF19" t="s">
        <v>16021</v>
      </c>
      <c r="CG19" t="s">
        <v>13575</v>
      </c>
      <c r="CH19" t="s">
        <v>13351</v>
      </c>
      <c r="CI19" t="s">
        <v>10126</v>
      </c>
      <c r="CJ19" t="s">
        <v>3218</v>
      </c>
      <c r="CK19" t="s">
        <v>8334</v>
      </c>
      <c r="CL19" t="s">
        <v>9694</v>
      </c>
      <c r="CN19" t="s">
        <v>10036</v>
      </c>
      <c r="CR19" t="s">
        <v>13422</v>
      </c>
      <c r="CS19" t="s">
        <v>9806</v>
      </c>
      <c r="CU19" t="s">
        <v>5136</v>
      </c>
      <c r="CV19" t="s">
        <v>9861</v>
      </c>
      <c r="CX19" t="s">
        <v>7715</v>
      </c>
      <c r="CY19" t="s">
        <v>13466</v>
      </c>
      <c r="CZ19" t="s">
        <v>13493</v>
      </c>
      <c r="DA19" t="s">
        <v>6593</v>
      </c>
      <c r="DC19" t="s">
        <v>11437</v>
      </c>
      <c r="DE19" t="s">
        <v>12622</v>
      </c>
      <c r="DF19" t="s">
        <v>8202</v>
      </c>
      <c r="DH19" t="s">
        <v>13614</v>
      </c>
      <c r="DI19" t="s">
        <v>9746</v>
      </c>
      <c r="DJ19" t="s">
        <v>12009</v>
      </c>
      <c r="DN19" s="8"/>
    </row>
    <row r="20" spans="1:118">
      <c r="A20" t="s">
        <v>16040</v>
      </c>
      <c r="B20" t="s">
        <v>16117</v>
      </c>
      <c r="N20" t="s">
        <v>629</v>
      </c>
      <c r="T20" t="s">
        <v>630</v>
      </c>
      <c r="AD20" t="s">
        <v>631</v>
      </c>
      <c r="AI20" t="s">
        <v>1070</v>
      </c>
      <c r="AJ20" t="s">
        <v>1071</v>
      </c>
      <c r="AK20" t="s">
        <v>1072</v>
      </c>
      <c r="AL20" t="s">
        <v>1073</v>
      </c>
      <c r="AM20" t="s">
        <v>1074</v>
      </c>
      <c r="AN20" t="s">
        <v>1075</v>
      </c>
      <c r="AO20" t="s">
        <v>1076</v>
      </c>
      <c r="AQ20" t="s">
        <v>1077</v>
      </c>
      <c r="AR20" t="s">
        <v>1078</v>
      </c>
      <c r="AS20" t="s">
        <v>1079</v>
      </c>
      <c r="AT20" t="s">
        <v>1080</v>
      </c>
      <c r="AV20" t="s">
        <v>1081</v>
      </c>
      <c r="AW20" t="s">
        <v>1082</v>
      </c>
      <c r="AX20" t="s">
        <v>1083</v>
      </c>
      <c r="AY20" t="s">
        <v>1084</v>
      </c>
      <c r="AZ20" t="s">
        <v>1085</v>
      </c>
      <c r="BA20" t="s">
        <v>1086</v>
      </c>
      <c r="BB20" t="s">
        <v>1087</v>
      </c>
      <c r="BC20" t="s">
        <v>1083</v>
      </c>
      <c r="BS20" t="s">
        <v>3741</v>
      </c>
      <c r="BT20" t="s">
        <v>13205</v>
      </c>
      <c r="BU20" t="s">
        <v>6356</v>
      </c>
      <c r="BX20" t="s">
        <v>7590</v>
      </c>
      <c r="BY20" t="s">
        <v>7875</v>
      </c>
      <c r="CB20" t="s">
        <v>7100</v>
      </c>
      <c r="CC20" t="s">
        <v>11465</v>
      </c>
      <c r="CD20" t="s">
        <v>12392</v>
      </c>
      <c r="CG20" t="s">
        <v>16021</v>
      </c>
      <c r="CH20" t="s">
        <v>13418</v>
      </c>
      <c r="CI20" t="s">
        <v>10171</v>
      </c>
      <c r="CJ20" t="s">
        <v>3270</v>
      </c>
      <c r="CK20" t="s">
        <v>8375</v>
      </c>
      <c r="CL20" t="s">
        <v>9976</v>
      </c>
      <c r="CN20" t="s">
        <v>10041</v>
      </c>
      <c r="CR20" t="s">
        <v>16021</v>
      </c>
      <c r="CS20" t="s">
        <v>9926</v>
      </c>
      <c r="CU20" t="s">
        <v>5186</v>
      </c>
      <c r="CV20" t="s">
        <v>10303</v>
      </c>
      <c r="CX20" t="s">
        <v>8306</v>
      </c>
      <c r="CY20" t="s">
        <v>13606</v>
      </c>
      <c r="CZ20" t="s">
        <v>13635</v>
      </c>
      <c r="DA20" t="s">
        <v>6775</v>
      </c>
      <c r="DC20" t="s">
        <v>12082</v>
      </c>
      <c r="DE20" t="s">
        <v>12626</v>
      </c>
      <c r="DF20" t="s">
        <v>8361</v>
      </c>
      <c r="DH20" t="s">
        <v>13746</v>
      </c>
      <c r="DI20" t="s">
        <v>9756</v>
      </c>
      <c r="DJ20" t="s">
        <v>12059</v>
      </c>
      <c r="DN20" s="8"/>
    </row>
    <row r="21" spans="1:118">
      <c r="A21" t="s">
        <v>16041</v>
      </c>
      <c r="B21" t="s">
        <v>16041</v>
      </c>
      <c r="N21" t="s">
        <v>634</v>
      </c>
      <c r="T21" t="s">
        <v>635</v>
      </c>
      <c r="AD21" t="s">
        <v>636</v>
      </c>
      <c r="AI21" t="s">
        <v>1088</v>
      </c>
      <c r="AJ21" t="s">
        <v>1089</v>
      </c>
      <c r="AK21" t="s">
        <v>1090</v>
      </c>
      <c r="AL21" t="s">
        <v>1091</v>
      </c>
      <c r="AM21" t="s">
        <v>1092</v>
      </c>
      <c r="AN21" t="s">
        <v>1093</v>
      </c>
      <c r="AO21" t="s">
        <v>1094</v>
      </c>
      <c r="AQ21" t="s">
        <v>1095</v>
      </c>
      <c r="AR21" t="s">
        <v>1096</v>
      </c>
      <c r="AS21" t="s">
        <v>954</v>
      </c>
      <c r="AT21" t="s">
        <v>1097</v>
      </c>
      <c r="AV21" t="s">
        <v>1098</v>
      </c>
      <c r="AW21" t="s">
        <v>1099</v>
      </c>
      <c r="AX21" t="s">
        <v>1100</v>
      </c>
      <c r="AY21" t="s">
        <v>1101</v>
      </c>
      <c r="AZ21" t="s">
        <v>1102</v>
      </c>
      <c r="BA21" t="s">
        <v>1103</v>
      </c>
      <c r="BB21" t="s">
        <v>1104</v>
      </c>
      <c r="BC21" t="s">
        <v>1100</v>
      </c>
      <c r="BS21" t="s">
        <v>3840</v>
      </c>
      <c r="BT21" t="s">
        <v>13209</v>
      </c>
      <c r="BU21" t="s">
        <v>13164</v>
      </c>
      <c r="BX21" t="s">
        <v>7597</v>
      </c>
      <c r="BY21" t="s">
        <v>7882</v>
      </c>
      <c r="CB21" t="s">
        <v>7273</v>
      </c>
      <c r="CC21" t="s">
        <v>12281</v>
      </c>
      <c r="CD21" t="s">
        <v>12606</v>
      </c>
      <c r="CH21" t="s">
        <v>13555</v>
      </c>
      <c r="CI21" t="s">
        <v>10214</v>
      </c>
      <c r="CJ21" t="s">
        <v>3309</v>
      </c>
      <c r="CK21" t="s">
        <v>8438</v>
      </c>
      <c r="CL21" t="s">
        <v>9981</v>
      </c>
      <c r="CN21" t="s">
        <v>10046</v>
      </c>
      <c r="CS21" t="s">
        <v>10086</v>
      </c>
      <c r="CU21" t="s">
        <v>5266</v>
      </c>
      <c r="CV21" t="s">
        <v>10328</v>
      </c>
      <c r="CX21" t="s">
        <v>8382</v>
      </c>
      <c r="CY21" t="s">
        <v>16021</v>
      </c>
      <c r="CZ21" t="s">
        <v>13925</v>
      </c>
      <c r="DA21" t="s">
        <v>6829</v>
      </c>
      <c r="DC21" t="s">
        <v>12598</v>
      </c>
      <c r="DE21" t="s">
        <v>12630</v>
      </c>
      <c r="DF21" t="s">
        <v>8459</v>
      </c>
      <c r="DH21" t="s">
        <v>13750</v>
      </c>
      <c r="DI21" t="s">
        <v>10308</v>
      </c>
      <c r="DJ21" t="s">
        <v>12097</v>
      </c>
      <c r="DN21" s="8"/>
    </row>
    <row r="22" spans="1:118">
      <c r="A22" t="s">
        <v>16042</v>
      </c>
      <c r="B22" t="s">
        <v>16042</v>
      </c>
      <c r="N22" t="s">
        <v>639</v>
      </c>
      <c r="T22" t="s">
        <v>640</v>
      </c>
      <c r="AD22" t="s">
        <v>641</v>
      </c>
      <c r="AI22" t="s">
        <v>1105</v>
      </c>
      <c r="AJ22" t="s">
        <v>1106</v>
      </c>
      <c r="AK22" t="s">
        <v>1107</v>
      </c>
      <c r="AL22" t="s">
        <v>1108</v>
      </c>
      <c r="AM22" t="s">
        <v>1109</v>
      </c>
      <c r="AN22" t="s">
        <v>1110</v>
      </c>
      <c r="AO22" t="s">
        <v>1111</v>
      </c>
      <c r="AQ22" t="s">
        <v>1112</v>
      </c>
      <c r="AR22" t="s">
        <v>1113</v>
      </c>
      <c r="AS22" t="s">
        <v>1114</v>
      </c>
      <c r="AT22" t="s">
        <v>1115</v>
      </c>
      <c r="AV22" t="s">
        <v>1116</v>
      </c>
      <c r="AW22" t="s">
        <v>1117</v>
      </c>
      <c r="AX22" t="s">
        <v>1118</v>
      </c>
      <c r="AY22" t="s">
        <v>1119</v>
      </c>
      <c r="AZ22" t="s">
        <v>1120</v>
      </c>
      <c r="BA22" t="s">
        <v>1121</v>
      </c>
      <c r="BB22" t="s">
        <v>1122</v>
      </c>
      <c r="BC22" t="s">
        <v>1118</v>
      </c>
      <c r="BS22" t="s">
        <v>4133</v>
      </c>
      <c r="BT22" t="s">
        <v>13213</v>
      </c>
      <c r="BU22" t="s">
        <v>13221</v>
      </c>
      <c r="BX22" t="s">
        <v>7604</v>
      </c>
      <c r="BY22" t="s">
        <v>7889</v>
      </c>
      <c r="CB22" t="s">
        <v>7289</v>
      </c>
      <c r="CC22" t="s">
        <v>12333</v>
      </c>
      <c r="CD22" t="s">
        <v>13253</v>
      </c>
      <c r="CH22" t="s">
        <v>13856</v>
      </c>
      <c r="CI22" t="s">
        <v>10403</v>
      </c>
      <c r="CJ22" t="s">
        <v>3360</v>
      </c>
      <c r="CK22" t="s">
        <v>8870</v>
      </c>
      <c r="CL22" t="s">
        <v>9986</v>
      </c>
      <c r="CN22" t="s">
        <v>10061</v>
      </c>
      <c r="CS22" t="s">
        <v>10111</v>
      </c>
      <c r="CU22" t="s">
        <v>5276</v>
      </c>
      <c r="CV22" t="s">
        <v>10353</v>
      </c>
      <c r="CX22" t="s">
        <v>8659</v>
      </c>
      <c r="CZ22" t="s">
        <v>14016</v>
      </c>
      <c r="DA22" t="s">
        <v>6861</v>
      </c>
      <c r="DC22" t="s">
        <v>13543</v>
      </c>
      <c r="DE22" t="s">
        <v>12706</v>
      </c>
      <c r="DF22" t="s">
        <v>8466</v>
      </c>
      <c r="DH22" t="s">
        <v>13754</v>
      </c>
      <c r="DI22" t="s">
        <v>10579</v>
      </c>
      <c r="DJ22" t="s">
        <v>12101</v>
      </c>
      <c r="DN22" s="8"/>
    </row>
    <row r="23" spans="1:118">
      <c r="A23" t="s">
        <v>16043</v>
      </c>
      <c r="B23" t="s">
        <v>16043</v>
      </c>
      <c r="N23" t="s">
        <v>644</v>
      </c>
      <c r="T23" t="s">
        <v>645</v>
      </c>
      <c r="AD23" t="s">
        <v>646</v>
      </c>
      <c r="AI23" t="s">
        <v>1123</v>
      </c>
      <c r="AJ23" t="s">
        <v>1124</v>
      </c>
      <c r="AK23" t="s">
        <v>1125</v>
      </c>
      <c r="AL23" t="s">
        <v>1126</v>
      </c>
      <c r="AM23" t="s">
        <v>1127</v>
      </c>
      <c r="AN23" t="s">
        <v>1128</v>
      </c>
      <c r="AO23" t="s">
        <v>1129</v>
      </c>
      <c r="AQ23" t="s">
        <v>1130</v>
      </c>
      <c r="AR23" t="s">
        <v>1131</v>
      </c>
      <c r="AS23" t="s">
        <v>1132</v>
      </c>
      <c r="AT23" t="s">
        <v>1133</v>
      </c>
      <c r="AV23" t="s">
        <v>1134</v>
      </c>
      <c r="AW23" t="s">
        <v>1135</v>
      </c>
      <c r="AX23" t="s">
        <v>1136</v>
      </c>
      <c r="AY23" t="s">
        <v>1137</v>
      </c>
      <c r="AZ23" t="s">
        <v>1138</v>
      </c>
      <c r="BA23" t="s">
        <v>1139</v>
      </c>
      <c r="BB23" t="s">
        <v>1140</v>
      </c>
      <c r="BC23" t="s">
        <v>1136</v>
      </c>
      <c r="BS23" t="s">
        <v>4858</v>
      </c>
      <c r="BT23" t="s">
        <v>13217</v>
      </c>
      <c r="BU23" t="s">
        <v>13225</v>
      </c>
      <c r="BX23" t="s">
        <v>7611</v>
      </c>
      <c r="BY23" t="s">
        <v>7895</v>
      </c>
      <c r="CB23" t="s">
        <v>8000</v>
      </c>
      <c r="CC23" t="s">
        <v>12590</v>
      </c>
      <c r="CD23" t="s">
        <v>13312</v>
      </c>
      <c r="CH23" t="s">
        <v>13922</v>
      </c>
      <c r="CI23" t="s">
        <v>11214</v>
      </c>
      <c r="CJ23" t="s">
        <v>3386</v>
      </c>
      <c r="CK23" t="s">
        <v>8954</v>
      </c>
      <c r="CL23" t="s">
        <v>9991</v>
      </c>
      <c r="CN23" t="s">
        <v>10383</v>
      </c>
      <c r="CS23" t="s">
        <v>10462</v>
      </c>
      <c r="CU23" t="s">
        <v>5585</v>
      </c>
      <c r="CV23" t="s">
        <v>10609</v>
      </c>
      <c r="CX23" t="s">
        <v>8816</v>
      </c>
      <c r="CZ23" t="s">
        <v>16021</v>
      </c>
      <c r="DA23" t="s">
        <v>6885</v>
      </c>
      <c r="DC23" t="s">
        <v>14049</v>
      </c>
      <c r="DE23" t="s">
        <v>12829</v>
      </c>
      <c r="DF23" t="s">
        <v>8852</v>
      </c>
      <c r="DH23" t="s">
        <v>16021</v>
      </c>
      <c r="DI23" t="s">
        <v>10767</v>
      </c>
      <c r="DJ23" t="s">
        <v>12241</v>
      </c>
      <c r="DN23" s="8"/>
    </row>
    <row r="24" spans="1:118">
      <c r="A24" t="s">
        <v>16044</v>
      </c>
      <c r="B24" t="s">
        <v>16044</v>
      </c>
      <c r="H24" t="str">
        <f>SUBSTITUTE(G24," ","")</f>
        <v/>
      </c>
      <c r="N24" t="s">
        <v>649</v>
      </c>
      <c r="T24" t="s">
        <v>650</v>
      </c>
      <c r="AD24" t="s">
        <v>651</v>
      </c>
      <c r="AI24" t="s">
        <v>1141</v>
      </c>
      <c r="AJ24" t="s">
        <v>1142</v>
      </c>
      <c r="AK24" t="s">
        <v>1143</v>
      </c>
      <c r="AL24" t="s">
        <v>1144</v>
      </c>
      <c r="AM24" t="s">
        <v>1145</v>
      </c>
      <c r="AN24" t="s">
        <v>1146</v>
      </c>
      <c r="AO24" t="s">
        <v>1147</v>
      </c>
      <c r="AQ24" t="s">
        <v>1148</v>
      </c>
      <c r="AR24" t="s">
        <v>1149</v>
      </c>
      <c r="AS24" t="s">
        <v>1150</v>
      </c>
      <c r="AT24" t="s">
        <v>1151</v>
      </c>
      <c r="AV24" t="s">
        <v>1152</v>
      </c>
      <c r="AW24" t="s">
        <v>1153</v>
      </c>
      <c r="AX24" t="s">
        <v>1154</v>
      </c>
      <c r="AY24" t="s">
        <v>1155</v>
      </c>
      <c r="AZ24" t="s">
        <v>1156</v>
      </c>
      <c r="BA24" t="s">
        <v>1157</v>
      </c>
      <c r="BB24" t="s">
        <v>1158</v>
      </c>
      <c r="BC24" t="s">
        <v>1154</v>
      </c>
      <c r="BS24" t="s">
        <v>4868</v>
      </c>
      <c r="BT24" t="s">
        <v>13245</v>
      </c>
      <c r="BU24" t="s">
        <v>13229</v>
      </c>
      <c r="BX24" t="s">
        <v>7618</v>
      </c>
      <c r="BY24" t="s">
        <v>7902</v>
      </c>
      <c r="CB24" t="s">
        <v>8216</v>
      </c>
      <c r="CC24" t="s">
        <v>12772</v>
      </c>
      <c r="CD24" t="s">
        <v>13458</v>
      </c>
      <c r="CH24" t="s">
        <v>16021</v>
      </c>
      <c r="CI24" t="s">
        <v>11792</v>
      </c>
      <c r="CJ24" t="s">
        <v>3587</v>
      </c>
      <c r="CK24" t="s">
        <v>9032</v>
      </c>
      <c r="CL24" t="s">
        <v>10584</v>
      </c>
      <c r="CN24" t="s">
        <v>10698</v>
      </c>
      <c r="CS24" t="s">
        <v>10467</v>
      </c>
      <c r="CU24" t="s">
        <v>5655</v>
      </c>
      <c r="CV24" t="s">
        <v>10613</v>
      </c>
      <c r="CX24" t="s">
        <v>8936</v>
      </c>
      <c r="DA24" t="s">
        <v>6965</v>
      </c>
      <c r="DC24" t="s">
        <v>14055</v>
      </c>
      <c r="DE24" t="s">
        <v>12865</v>
      </c>
      <c r="DF24" t="s">
        <v>8978</v>
      </c>
      <c r="DI24" t="s">
        <v>10772</v>
      </c>
      <c r="DJ24" t="s">
        <v>12791</v>
      </c>
      <c r="DN24" s="8"/>
    </row>
    <row r="25" spans="1:118">
      <c r="A25" t="s">
        <v>16045</v>
      </c>
      <c r="B25" t="s">
        <v>16045</v>
      </c>
      <c r="N25" t="s">
        <v>654</v>
      </c>
      <c r="T25" t="s">
        <v>655</v>
      </c>
      <c r="AD25" t="s">
        <v>656</v>
      </c>
      <c r="AI25" t="s">
        <v>1159</v>
      </c>
      <c r="AJ25" t="s">
        <v>1160</v>
      </c>
      <c r="AK25" t="s">
        <v>1161</v>
      </c>
      <c r="AL25" t="s">
        <v>1162</v>
      </c>
      <c r="AM25" t="s">
        <v>1163</v>
      </c>
      <c r="AN25" t="s">
        <v>1164</v>
      </c>
      <c r="AO25" t="s">
        <v>1165</v>
      </c>
      <c r="AQ25" t="s">
        <v>1166</v>
      </c>
      <c r="AR25" t="s">
        <v>1167</v>
      </c>
      <c r="AS25" t="s">
        <v>1168</v>
      </c>
      <c r="AT25" t="s">
        <v>1169</v>
      </c>
      <c r="AV25" t="s">
        <v>1170</v>
      </c>
      <c r="AW25" t="s">
        <v>1171</v>
      </c>
      <c r="AX25" t="s">
        <v>1172</v>
      </c>
      <c r="AY25" t="s">
        <v>1173</v>
      </c>
      <c r="AZ25" t="s">
        <v>1174</v>
      </c>
      <c r="BA25" t="s">
        <v>1175</v>
      </c>
      <c r="BB25" t="s">
        <v>1176</v>
      </c>
      <c r="BC25" t="s">
        <v>1172</v>
      </c>
      <c r="BS25" t="s">
        <v>4907</v>
      </c>
      <c r="BT25" t="s">
        <v>13952</v>
      </c>
      <c r="BU25" t="s">
        <v>13276</v>
      </c>
      <c r="BX25" t="s">
        <v>3825</v>
      </c>
      <c r="BY25" t="s">
        <v>8930</v>
      </c>
      <c r="CB25" t="s">
        <v>8550</v>
      </c>
      <c r="CC25" t="s">
        <v>13257</v>
      </c>
      <c r="CD25" t="s">
        <v>13653</v>
      </c>
      <c r="CI25" t="s">
        <v>12292</v>
      </c>
      <c r="CJ25" t="s">
        <v>3774</v>
      </c>
      <c r="CK25" t="s">
        <v>9091</v>
      </c>
      <c r="CL25" t="s">
        <v>10653</v>
      </c>
      <c r="CN25" t="s">
        <v>10802</v>
      </c>
      <c r="CS25" t="s">
        <v>10472</v>
      </c>
      <c r="CU25" t="s">
        <v>5901</v>
      </c>
      <c r="CV25" t="s">
        <v>10618</v>
      </c>
      <c r="CX25" t="s">
        <v>8948</v>
      </c>
      <c r="DA25" t="s">
        <v>6989</v>
      </c>
      <c r="DC25" t="s">
        <v>16021</v>
      </c>
      <c r="DE25" t="s">
        <v>13033</v>
      </c>
      <c r="DF25" t="s">
        <v>9125</v>
      </c>
      <c r="DI25" t="s">
        <v>11030</v>
      </c>
      <c r="DJ25" t="s">
        <v>13497</v>
      </c>
      <c r="DN25" s="8"/>
    </row>
    <row r="26" spans="1:118">
      <c r="A26" t="s">
        <v>16046</v>
      </c>
      <c r="B26" t="s">
        <v>16046</v>
      </c>
      <c r="N26" t="s">
        <v>659</v>
      </c>
      <c r="T26" t="s">
        <v>663</v>
      </c>
      <c r="AD26" t="s">
        <v>660</v>
      </c>
      <c r="AI26" t="s">
        <v>1177</v>
      </c>
      <c r="AJ26" t="s">
        <v>1178</v>
      </c>
      <c r="AK26" t="s">
        <v>1179</v>
      </c>
      <c r="AL26" t="s">
        <v>1180</v>
      </c>
      <c r="AM26" t="s">
        <v>1181</v>
      </c>
      <c r="AN26" t="s">
        <v>1182</v>
      </c>
      <c r="AO26" t="s">
        <v>1183</v>
      </c>
      <c r="AQ26" t="s">
        <v>1184</v>
      </c>
      <c r="AR26" t="s">
        <v>1185</v>
      </c>
      <c r="AS26" t="s">
        <v>1186</v>
      </c>
      <c r="AT26" t="s">
        <v>1187</v>
      </c>
      <c r="AV26" t="s">
        <v>1188</v>
      </c>
      <c r="AW26" t="s">
        <v>1189</v>
      </c>
      <c r="AX26" t="s">
        <v>1190</v>
      </c>
      <c r="AY26" t="s">
        <v>1191</v>
      </c>
      <c r="AZ26" t="s">
        <v>1192</v>
      </c>
      <c r="BA26" t="s">
        <v>1193</v>
      </c>
      <c r="BB26" t="s">
        <v>1194</v>
      </c>
      <c r="BC26" t="s">
        <v>1190</v>
      </c>
      <c r="BS26" t="s">
        <v>4917</v>
      </c>
      <c r="BT26" t="s">
        <v>16021</v>
      </c>
      <c r="BU26" t="s">
        <v>13426</v>
      </c>
      <c r="BX26" t="s">
        <v>8118</v>
      </c>
      <c r="BY26" t="s">
        <v>9500</v>
      </c>
      <c r="CB26" t="s">
        <v>8557</v>
      </c>
      <c r="CC26" t="s">
        <v>13308</v>
      </c>
      <c r="CD26" t="s">
        <v>13809</v>
      </c>
      <c r="CI26" t="s">
        <v>12340</v>
      </c>
      <c r="CJ26" t="s">
        <v>3982</v>
      </c>
      <c r="CK26" t="s">
        <v>9102</v>
      </c>
      <c r="CL26" t="s">
        <v>11623</v>
      </c>
      <c r="CN26" t="s">
        <v>11279</v>
      </c>
      <c r="CS26" t="s">
        <v>10525</v>
      </c>
      <c r="CU26" t="s">
        <v>5921</v>
      </c>
      <c r="CV26" t="s">
        <v>11224</v>
      </c>
      <c r="CX26" t="s">
        <v>9073</v>
      </c>
      <c r="DA26" t="s">
        <v>7068</v>
      </c>
      <c r="DE26" t="s">
        <v>13037</v>
      </c>
      <c r="DF26" t="s">
        <v>9168</v>
      </c>
      <c r="DI26" t="s">
        <v>11324</v>
      </c>
      <c r="DJ26" t="s">
        <v>13625</v>
      </c>
      <c r="DN26" s="8"/>
    </row>
    <row r="27" spans="1:118">
      <c r="A27" t="s">
        <v>16047</v>
      </c>
      <c r="B27" t="s">
        <v>16047</v>
      </c>
      <c r="N27" t="s">
        <v>16021</v>
      </c>
      <c r="T27" t="s">
        <v>667</v>
      </c>
      <c r="AD27" t="s">
        <v>664</v>
      </c>
      <c r="AI27" t="s">
        <v>1195</v>
      </c>
      <c r="AJ27" t="s">
        <v>1196</v>
      </c>
      <c r="AK27" t="s">
        <v>1197</v>
      </c>
      <c r="AL27" t="s">
        <v>1198</v>
      </c>
      <c r="AM27" t="s">
        <v>1199</v>
      </c>
      <c r="AN27" t="s">
        <v>1200</v>
      </c>
      <c r="AO27" t="s">
        <v>1201</v>
      </c>
      <c r="AQ27" t="s">
        <v>1202</v>
      </c>
      <c r="AR27" t="s">
        <v>1203</v>
      </c>
      <c r="AS27" t="s">
        <v>1204</v>
      </c>
      <c r="AT27" t="s">
        <v>1205</v>
      </c>
      <c r="AV27" t="s">
        <v>1206</v>
      </c>
      <c r="AW27" t="s">
        <v>1207</v>
      </c>
      <c r="AX27" t="s">
        <v>1208</v>
      </c>
      <c r="AY27" t="s">
        <v>1209</v>
      </c>
      <c r="AZ27" t="s">
        <v>1210</v>
      </c>
      <c r="BA27" t="s">
        <v>1211</v>
      </c>
      <c r="BB27" t="s">
        <v>1212</v>
      </c>
      <c r="BC27" t="s">
        <v>1208</v>
      </c>
      <c r="BS27" t="s">
        <v>5037</v>
      </c>
      <c r="BU27" t="s">
        <v>13892</v>
      </c>
      <c r="BX27" t="s">
        <v>8368</v>
      </c>
      <c r="BY27" t="s">
        <v>9751</v>
      </c>
      <c r="CB27" t="s">
        <v>8563</v>
      </c>
      <c r="CC27" t="s">
        <v>13462</v>
      </c>
      <c r="CD27" t="s">
        <v>16021</v>
      </c>
      <c r="CI27" t="s">
        <v>12344</v>
      </c>
      <c r="CJ27" t="s">
        <v>5126</v>
      </c>
      <c r="CK27" t="s">
        <v>9163</v>
      </c>
      <c r="CL27" t="s">
        <v>11776</v>
      </c>
      <c r="CN27" t="s">
        <v>11667</v>
      </c>
      <c r="CS27" t="s">
        <v>10960</v>
      </c>
      <c r="CU27" t="s">
        <v>6053</v>
      </c>
      <c r="CV27" t="s">
        <v>11294</v>
      </c>
      <c r="CX27" t="s">
        <v>9119</v>
      </c>
      <c r="DA27" t="s">
        <v>7084</v>
      </c>
      <c r="DE27" t="s">
        <v>13041</v>
      </c>
      <c r="DF27" t="s">
        <v>9257</v>
      </c>
      <c r="DI27" t="s">
        <v>11441</v>
      </c>
      <c r="DJ27" t="s">
        <v>13797</v>
      </c>
      <c r="DN27" s="8"/>
    </row>
    <row r="28" spans="1:118">
      <c r="A28" t="s">
        <v>16048</v>
      </c>
      <c r="B28" t="s">
        <v>16048</v>
      </c>
      <c r="T28" t="s">
        <v>671</v>
      </c>
      <c r="AD28" t="s">
        <v>668</v>
      </c>
      <c r="AI28" t="s">
        <v>1213</v>
      </c>
      <c r="AJ28" t="s">
        <v>1214</v>
      </c>
      <c r="AK28" t="s">
        <v>1215</v>
      </c>
      <c r="AL28" t="s">
        <v>1216</v>
      </c>
      <c r="AM28" t="s">
        <v>1217</v>
      </c>
      <c r="AN28" t="s">
        <v>1218</v>
      </c>
      <c r="AO28" t="s">
        <v>1219</v>
      </c>
      <c r="AQ28" t="s">
        <v>1220</v>
      </c>
      <c r="AR28" t="s">
        <v>1221</v>
      </c>
      <c r="AS28" t="s">
        <v>1222</v>
      </c>
      <c r="AT28" t="s">
        <v>1223</v>
      </c>
      <c r="AV28" t="s">
        <v>1224</v>
      </c>
      <c r="AW28" t="s">
        <v>1225</v>
      </c>
      <c r="AX28" t="s">
        <v>1226</v>
      </c>
      <c r="AY28" t="s">
        <v>1227</v>
      </c>
      <c r="AZ28" t="s">
        <v>1228</v>
      </c>
      <c r="BA28" t="s">
        <v>1229</v>
      </c>
      <c r="BB28" t="s">
        <v>1230</v>
      </c>
      <c r="BC28" t="s">
        <v>1226</v>
      </c>
      <c r="BS28" t="s">
        <v>5047</v>
      </c>
      <c r="BU28" t="s">
        <v>13934</v>
      </c>
      <c r="BX28" t="s">
        <v>8396</v>
      </c>
      <c r="BY28" t="s">
        <v>9811</v>
      </c>
      <c r="CB28" t="s">
        <v>8570</v>
      </c>
      <c r="CC28" t="s">
        <v>13692</v>
      </c>
      <c r="CI28" t="s">
        <v>12634</v>
      </c>
      <c r="CJ28" t="s">
        <v>5695</v>
      </c>
      <c r="CK28" t="s">
        <v>9192</v>
      </c>
      <c r="CL28" t="s">
        <v>12201</v>
      </c>
      <c r="CN28" t="s">
        <v>11916</v>
      </c>
      <c r="CS28" t="s">
        <v>11445</v>
      </c>
      <c r="CU28" t="s">
        <v>6260</v>
      </c>
      <c r="CV28" t="s">
        <v>11469</v>
      </c>
      <c r="CX28" t="s">
        <v>9356</v>
      </c>
      <c r="DA28" t="s">
        <v>7241</v>
      </c>
      <c r="DE28" t="s">
        <v>13045</v>
      </c>
      <c r="DF28" t="s">
        <v>9336</v>
      </c>
      <c r="DI28" t="s">
        <v>11508</v>
      </c>
      <c r="DJ28" t="s">
        <v>13837</v>
      </c>
      <c r="DN28" s="8"/>
    </row>
    <row r="29" spans="1:118">
      <c r="A29" t="s">
        <v>16049</v>
      </c>
      <c r="B29" t="s">
        <v>16049</v>
      </c>
      <c r="T29" t="s">
        <v>675</v>
      </c>
      <c r="AD29" t="s">
        <v>672</v>
      </c>
      <c r="AI29" t="s">
        <v>1231</v>
      </c>
      <c r="AJ29" t="s">
        <v>1232</v>
      </c>
      <c r="AK29" t="s">
        <v>1233</v>
      </c>
      <c r="AL29" t="s">
        <v>1234</v>
      </c>
      <c r="AM29" t="s">
        <v>1235</v>
      </c>
      <c r="AN29" t="s">
        <v>1236</v>
      </c>
      <c r="AO29" t="s">
        <v>1237</v>
      </c>
      <c r="AQ29" t="s">
        <v>1238</v>
      </c>
      <c r="AR29" t="s">
        <v>1239</v>
      </c>
      <c r="AS29" t="s">
        <v>1240</v>
      </c>
      <c r="AT29" t="s">
        <v>1241</v>
      </c>
      <c r="AV29" t="s">
        <v>1242</v>
      </c>
      <c r="AW29" t="s">
        <v>1243</v>
      </c>
      <c r="AX29" t="s">
        <v>1244</v>
      </c>
      <c r="AY29" t="s">
        <v>1245</v>
      </c>
      <c r="AZ29" t="s">
        <v>1246</v>
      </c>
      <c r="BA29" t="s">
        <v>1247</v>
      </c>
      <c r="BB29" t="s">
        <v>1248</v>
      </c>
      <c r="BC29" t="s">
        <v>1244</v>
      </c>
      <c r="BS29" t="s">
        <v>5076</v>
      </c>
      <c r="BU29" t="s">
        <v>14082</v>
      </c>
      <c r="BX29" t="s">
        <v>8577</v>
      </c>
      <c r="BY29" t="s">
        <v>9816</v>
      </c>
      <c r="CB29" t="s">
        <v>8653</v>
      </c>
      <c r="CC29" t="s">
        <v>13785</v>
      </c>
      <c r="CI29" t="s">
        <v>12674</v>
      </c>
      <c r="CJ29" t="s">
        <v>6585</v>
      </c>
      <c r="CK29" t="s">
        <v>9495</v>
      </c>
      <c r="CL29" t="s">
        <v>12277</v>
      </c>
      <c r="CN29" t="s">
        <v>12113</v>
      </c>
      <c r="CS29" t="s">
        <v>11449</v>
      </c>
      <c r="CU29" t="s">
        <v>6268</v>
      </c>
      <c r="CV29" t="s">
        <v>11985</v>
      </c>
      <c r="CX29" t="s">
        <v>9579</v>
      </c>
      <c r="DA29" t="s">
        <v>7281</v>
      </c>
      <c r="DE29" t="s">
        <v>13595</v>
      </c>
      <c r="DF29" t="s">
        <v>9341</v>
      </c>
      <c r="DI29" t="s">
        <v>11516</v>
      </c>
      <c r="DJ29" t="s">
        <v>13961</v>
      </c>
      <c r="DN29" s="8"/>
    </row>
    <row r="30" spans="1:118">
      <c r="A30" t="s">
        <v>16050</v>
      </c>
      <c r="B30" t="s">
        <v>16050</v>
      </c>
      <c r="T30" t="s">
        <v>679</v>
      </c>
      <c r="AD30" t="s">
        <v>676</v>
      </c>
      <c r="AI30" t="s">
        <v>1249</v>
      </c>
      <c r="AJ30" t="s">
        <v>1250</v>
      </c>
      <c r="AK30" t="s">
        <v>1251</v>
      </c>
      <c r="AL30" t="s">
        <v>1252</v>
      </c>
      <c r="AM30" t="s">
        <v>1253</v>
      </c>
      <c r="AN30" t="s">
        <v>1254</v>
      </c>
      <c r="AO30" t="s">
        <v>1255</v>
      </c>
      <c r="AQ30" t="s">
        <v>1256</v>
      </c>
      <c r="AR30" t="s">
        <v>1257</v>
      </c>
      <c r="AS30" t="s">
        <v>1258</v>
      </c>
      <c r="AT30" t="s">
        <v>1259</v>
      </c>
      <c r="AV30" t="s">
        <v>1260</v>
      </c>
      <c r="AW30" t="s">
        <v>1261</v>
      </c>
      <c r="AX30" t="s">
        <v>1262</v>
      </c>
      <c r="AY30" t="s">
        <v>1263</v>
      </c>
      <c r="AZ30" t="s">
        <v>1264</v>
      </c>
      <c r="BA30" t="s">
        <v>1265</v>
      </c>
      <c r="BB30" t="s">
        <v>1266</v>
      </c>
      <c r="BC30" t="s">
        <v>1262</v>
      </c>
      <c r="BS30" t="s">
        <v>5086</v>
      </c>
      <c r="BU30" t="s">
        <v>16021</v>
      </c>
      <c r="BX30" t="s">
        <v>8757</v>
      </c>
      <c r="BY30" t="s">
        <v>10161</v>
      </c>
      <c r="CB30" t="s">
        <v>8799</v>
      </c>
      <c r="CC30" t="s">
        <v>16021</v>
      </c>
      <c r="CI30" t="s">
        <v>12757</v>
      </c>
      <c r="CJ30" t="s">
        <v>6743</v>
      </c>
      <c r="CK30" t="s">
        <v>9505</v>
      </c>
      <c r="CL30" t="s">
        <v>12364</v>
      </c>
      <c r="CN30" t="s">
        <v>12177</v>
      </c>
      <c r="CS30" t="s">
        <v>11496</v>
      </c>
      <c r="CU30" t="s">
        <v>6441</v>
      </c>
      <c r="CV30" t="s">
        <v>12121</v>
      </c>
      <c r="CX30" t="s">
        <v>9741</v>
      </c>
      <c r="DA30" t="s">
        <v>7694</v>
      </c>
      <c r="DE30" t="s">
        <v>13719</v>
      </c>
      <c r="DF30" t="s">
        <v>9731</v>
      </c>
      <c r="DI30" t="s">
        <v>11520</v>
      </c>
      <c r="DJ30" t="s">
        <v>13984</v>
      </c>
      <c r="DN30" s="8"/>
    </row>
    <row r="31" spans="1:118">
      <c r="A31" t="s">
        <v>16051</v>
      </c>
      <c r="B31" t="s">
        <v>16051</v>
      </c>
      <c r="T31" t="s">
        <v>683</v>
      </c>
      <c r="AD31" t="s">
        <v>680</v>
      </c>
      <c r="AI31" t="s">
        <v>1267</v>
      </c>
      <c r="AJ31" t="s">
        <v>1268</v>
      </c>
      <c r="AK31" t="s">
        <v>1269</v>
      </c>
      <c r="AL31" t="s">
        <v>1270</v>
      </c>
      <c r="AM31" t="s">
        <v>1271</v>
      </c>
      <c r="AN31" t="s">
        <v>1272</v>
      </c>
      <c r="AO31" t="s">
        <v>1273</v>
      </c>
      <c r="AQ31" t="s">
        <v>1274</v>
      </c>
      <c r="AR31" t="s">
        <v>1275</v>
      </c>
      <c r="AS31" t="s">
        <v>1276</v>
      </c>
      <c r="AT31" t="s">
        <v>1277</v>
      </c>
      <c r="AV31" t="s">
        <v>1278</v>
      </c>
      <c r="AW31" t="s">
        <v>1279</v>
      </c>
      <c r="AX31" t="s">
        <v>1280</v>
      </c>
      <c r="AY31" t="s">
        <v>1281</v>
      </c>
      <c r="AZ31" t="s">
        <v>1282</v>
      </c>
      <c r="BA31" t="s">
        <v>1283</v>
      </c>
      <c r="BB31" t="s">
        <v>1284</v>
      </c>
      <c r="BC31" t="s">
        <v>1280</v>
      </c>
      <c r="BS31" t="s">
        <v>5575</v>
      </c>
      <c r="BX31" t="s">
        <v>8912</v>
      </c>
      <c r="BY31" t="s">
        <v>10166</v>
      </c>
      <c r="CB31" t="s">
        <v>8924</v>
      </c>
      <c r="CI31" t="s">
        <v>12841</v>
      </c>
      <c r="CJ31" t="s">
        <v>7140</v>
      </c>
      <c r="CK31" t="s">
        <v>9891</v>
      </c>
      <c r="CL31" t="s">
        <v>12997</v>
      </c>
      <c r="CN31" t="s">
        <v>12197</v>
      </c>
      <c r="CS31" t="s">
        <v>11512</v>
      </c>
      <c r="CU31" t="s">
        <v>6473</v>
      </c>
      <c r="CV31" t="s">
        <v>12257</v>
      </c>
      <c r="CX31" t="s">
        <v>9881</v>
      </c>
      <c r="DA31" t="s">
        <v>7791</v>
      </c>
      <c r="DE31" t="s">
        <v>16021</v>
      </c>
      <c r="DF31" t="s">
        <v>9936</v>
      </c>
      <c r="DI31" t="s">
        <v>11559</v>
      </c>
      <c r="DJ31" t="s">
        <v>13993</v>
      </c>
      <c r="DN31" s="8"/>
    </row>
    <row r="32" spans="1:118">
      <c r="A32" t="s">
        <v>16052</v>
      </c>
      <c r="B32" t="s">
        <v>16052</v>
      </c>
      <c r="T32" t="s">
        <v>70</v>
      </c>
      <c r="AD32" t="s">
        <v>684</v>
      </c>
      <c r="AI32" t="s">
        <v>1285</v>
      </c>
      <c r="AJ32" t="s">
        <v>1286</v>
      </c>
      <c r="AK32" t="s">
        <v>1287</v>
      </c>
      <c r="AL32" t="s">
        <v>1288</v>
      </c>
      <c r="AM32" t="s">
        <v>1289</v>
      </c>
      <c r="AN32" t="s">
        <v>1290</v>
      </c>
      <c r="AO32" t="s">
        <v>1291</v>
      </c>
      <c r="AQ32" t="s">
        <v>1292</v>
      </c>
      <c r="AR32" t="s">
        <v>1293</v>
      </c>
      <c r="AS32" t="s">
        <v>1294</v>
      </c>
      <c r="AT32" t="s">
        <v>1295</v>
      </c>
      <c r="AV32" t="s">
        <v>1296</v>
      </c>
      <c r="AW32" t="s">
        <v>1297</v>
      </c>
      <c r="AX32" t="s">
        <v>1298</v>
      </c>
      <c r="AY32" t="s">
        <v>1299</v>
      </c>
      <c r="AZ32" t="s">
        <v>1300</v>
      </c>
      <c r="BA32" t="s">
        <v>1301</v>
      </c>
      <c r="BB32" t="s">
        <v>1302</v>
      </c>
      <c r="BC32" t="s">
        <v>1298</v>
      </c>
      <c r="BS32" t="s">
        <v>5675</v>
      </c>
      <c r="BX32" t="s">
        <v>9475</v>
      </c>
      <c r="BY32" t="s">
        <v>10181</v>
      </c>
      <c r="CB32" t="s">
        <v>9020</v>
      </c>
      <c r="CI32" t="s">
        <v>12849</v>
      </c>
      <c r="CJ32" t="s">
        <v>7321</v>
      </c>
      <c r="CK32" t="s">
        <v>9896</v>
      </c>
      <c r="CL32" t="s">
        <v>13374</v>
      </c>
      <c r="CN32" t="s">
        <v>12269</v>
      </c>
      <c r="CS32" t="s">
        <v>11524</v>
      </c>
      <c r="CU32" t="s">
        <v>6481</v>
      </c>
      <c r="CV32" t="s">
        <v>13438</v>
      </c>
      <c r="CX32" t="s">
        <v>10239</v>
      </c>
      <c r="DA32" t="s">
        <v>7819</v>
      </c>
      <c r="DF32" t="s">
        <v>10244</v>
      </c>
      <c r="DI32" t="s">
        <v>11591</v>
      </c>
      <c r="DJ32" t="s">
        <v>13999</v>
      </c>
      <c r="DN32" s="8"/>
    </row>
    <row r="33" spans="1:118">
      <c r="A33" t="s">
        <v>16053</v>
      </c>
      <c r="B33" t="s">
        <v>16053</v>
      </c>
      <c r="T33" s="184" t="s">
        <v>716</v>
      </c>
      <c r="AD33" t="s">
        <v>686</v>
      </c>
      <c r="AI33" t="s">
        <v>1303</v>
      </c>
      <c r="AJ33" t="s">
        <v>1304</v>
      </c>
      <c r="AK33" t="s">
        <v>1305</v>
      </c>
      <c r="AL33" t="s">
        <v>1306</v>
      </c>
      <c r="AM33" t="s">
        <v>1307</v>
      </c>
      <c r="AN33" t="s">
        <v>1308</v>
      </c>
      <c r="AO33" t="s">
        <v>1309</v>
      </c>
      <c r="AQ33" t="s">
        <v>1310</v>
      </c>
      <c r="AR33" t="s">
        <v>1311</v>
      </c>
      <c r="AS33" t="s">
        <v>1312</v>
      </c>
      <c r="AT33" t="s">
        <v>1313</v>
      </c>
      <c r="AV33" t="s">
        <v>1314</v>
      </c>
      <c r="AW33" t="s">
        <v>1315</v>
      </c>
      <c r="AX33" t="s">
        <v>1316</v>
      </c>
      <c r="AY33" t="s">
        <v>1317</v>
      </c>
      <c r="AZ33" t="s">
        <v>1318</v>
      </c>
      <c r="BA33" t="s">
        <v>1319</v>
      </c>
      <c r="BB33" t="s">
        <v>1320</v>
      </c>
      <c r="BC33" t="s">
        <v>1316</v>
      </c>
      <c r="BS33" t="s">
        <v>5685</v>
      </c>
      <c r="BX33" t="s">
        <v>9876</v>
      </c>
      <c r="BY33" t="s">
        <v>10313</v>
      </c>
      <c r="CB33" t="s">
        <v>9079</v>
      </c>
      <c r="CI33" t="s">
        <v>12873</v>
      </c>
      <c r="CJ33" t="s">
        <v>7345</v>
      </c>
      <c r="CK33" t="s">
        <v>9961</v>
      </c>
      <c r="CL33" t="s">
        <v>13378</v>
      </c>
      <c r="CN33" t="s">
        <v>12325</v>
      </c>
      <c r="CS33" t="s">
        <v>11599</v>
      </c>
      <c r="CU33" t="s">
        <v>6489</v>
      </c>
      <c r="CV33" t="s">
        <v>13793</v>
      </c>
      <c r="CX33" t="s">
        <v>10298</v>
      </c>
      <c r="DA33" t="s">
        <v>7916</v>
      </c>
      <c r="DF33" t="s">
        <v>10663</v>
      </c>
      <c r="DI33" t="s">
        <v>11635</v>
      </c>
      <c r="DJ33" t="s">
        <v>14079</v>
      </c>
      <c r="DN33" s="8"/>
    </row>
    <row r="34" spans="1:118">
      <c r="A34" t="s">
        <v>16054</v>
      </c>
      <c r="B34" t="s">
        <v>16054</v>
      </c>
      <c r="D34" t="s">
        <v>441</v>
      </c>
      <c r="T34" s="184" t="s">
        <v>69</v>
      </c>
      <c r="AD34" t="s">
        <v>688</v>
      </c>
      <c r="AI34" t="s">
        <v>1321</v>
      </c>
      <c r="AJ34" t="s">
        <v>1322</v>
      </c>
      <c r="AK34" t="s">
        <v>1323</v>
      </c>
      <c r="AL34" t="s">
        <v>1324</v>
      </c>
      <c r="AM34" t="s">
        <v>1325</v>
      </c>
      <c r="AN34" t="s">
        <v>1326</v>
      </c>
      <c r="AO34" t="s">
        <v>1327</v>
      </c>
      <c r="AQ34" t="s">
        <v>1328</v>
      </c>
      <c r="AR34" t="s">
        <v>1329</v>
      </c>
      <c r="AS34" t="s">
        <v>1330</v>
      </c>
      <c r="AT34" t="s">
        <v>1331</v>
      </c>
      <c r="AV34" t="s">
        <v>1332</v>
      </c>
      <c r="AW34" t="s">
        <v>1333</v>
      </c>
      <c r="AX34" t="s">
        <v>1334</v>
      </c>
      <c r="AY34" t="s">
        <v>1335</v>
      </c>
      <c r="AZ34" t="s">
        <v>1336</v>
      </c>
      <c r="BA34" t="s">
        <v>1337</v>
      </c>
      <c r="BB34" t="s">
        <v>1338</v>
      </c>
      <c r="BC34" t="s">
        <v>1334</v>
      </c>
      <c r="BS34" t="s">
        <v>5715</v>
      </c>
      <c r="BX34" t="s">
        <v>10428</v>
      </c>
      <c r="BY34" t="s">
        <v>10965</v>
      </c>
      <c r="CB34" t="s">
        <v>9085</v>
      </c>
      <c r="CI34" t="s">
        <v>13160</v>
      </c>
      <c r="CJ34" t="s">
        <v>7373</v>
      </c>
      <c r="CK34" t="s">
        <v>10106</v>
      </c>
      <c r="CL34" t="s">
        <v>13567</v>
      </c>
      <c r="CN34" t="s">
        <v>12329</v>
      </c>
      <c r="CS34" t="s">
        <v>11703</v>
      </c>
      <c r="CU34" t="s">
        <v>6497</v>
      </c>
      <c r="CV34" t="s">
        <v>13805</v>
      </c>
      <c r="CX34" t="s">
        <v>10378</v>
      </c>
      <c r="DA34" t="s">
        <v>8062</v>
      </c>
      <c r="DF34" t="s">
        <v>10812</v>
      </c>
      <c r="DI34" t="s">
        <v>11989</v>
      </c>
      <c r="DJ34" t="s">
        <v>16021</v>
      </c>
      <c r="DN34" s="8"/>
    </row>
    <row r="35" spans="1:118">
      <c r="A35" t="s">
        <v>16055</v>
      </c>
      <c r="B35" t="s">
        <v>16055</v>
      </c>
      <c r="T35" s="184" t="s">
        <v>495</v>
      </c>
      <c r="AD35" t="s">
        <v>690</v>
      </c>
      <c r="AI35" t="s">
        <v>1339</v>
      </c>
      <c r="AJ35" t="s">
        <v>1340</v>
      </c>
      <c r="AK35" t="s">
        <v>1341</v>
      </c>
      <c r="AL35" t="s">
        <v>1342</v>
      </c>
      <c r="AM35" t="s">
        <v>1343</v>
      </c>
      <c r="AN35" t="s">
        <v>1344</v>
      </c>
      <c r="AO35" t="s">
        <v>1345</v>
      </c>
      <c r="AQ35" t="s">
        <v>1346</v>
      </c>
      <c r="AR35" t="s">
        <v>1347</v>
      </c>
      <c r="AS35" t="s">
        <v>1348</v>
      </c>
      <c r="AT35" t="s">
        <v>1349</v>
      </c>
      <c r="AV35" t="s">
        <v>1350</v>
      </c>
      <c r="AW35" t="s">
        <v>1351</v>
      </c>
      <c r="AX35" t="s">
        <v>1352</v>
      </c>
      <c r="AY35" t="s">
        <v>1353</v>
      </c>
      <c r="AZ35" t="s">
        <v>1354</v>
      </c>
      <c r="BA35" t="s">
        <v>1355</v>
      </c>
      <c r="BB35" t="s">
        <v>1356</v>
      </c>
      <c r="BC35" t="s">
        <v>1352</v>
      </c>
      <c r="BS35" t="s">
        <v>6324</v>
      </c>
      <c r="BX35" t="s">
        <v>10895</v>
      </c>
      <c r="BY35" t="s">
        <v>11896</v>
      </c>
      <c r="CB35" t="s">
        <v>9272</v>
      </c>
      <c r="CI35" t="s">
        <v>13358</v>
      </c>
      <c r="CJ35" t="s">
        <v>7527</v>
      </c>
      <c r="CK35" t="s">
        <v>10186</v>
      </c>
      <c r="CL35" t="s">
        <v>14022</v>
      </c>
      <c r="CN35" t="s">
        <v>12814</v>
      </c>
      <c r="CS35" t="s">
        <v>11738</v>
      </c>
      <c r="CU35" t="s">
        <v>6505</v>
      </c>
      <c r="CV35" t="s">
        <v>13928</v>
      </c>
      <c r="CX35" t="s">
        <v>10713</v>
      </c>
      <c r="DA35" t="s">
        <v>8104</v>
      </c>
      <c r="DF35" t="s">
        <v>10905</v>
      </c>
      <c r="DI35" t="s">
        <v>12571</v>
      </c>
      <c r="DN35" s="8"/>
    </row>
    <row r="36" spans="1:118">
      <c r="A36" t="s">
        <v>16056</v>
      </c>
      <c r="B36" t="s">
        <v>16056</v>
      </c>
      <c r="T36" s="184" t="s">
        <v>514</v>
      </c>
      <c r="AD36" t="s">
        <v>692</v>
      </c>
      <c r="AI36" t="s">
        <v>1357</v>
      </c>
      <c r="AJ36" t="s">
        <v>1358</v>
      </c>
      <c r="AK36" t="s">
        <v>1359</v>
      </c>
      <c r="AL36" t="s">
        <v>1281</v>
      </c>
      <c r="AM36" t="s">
        <v>1360</v>
      </c>
      <c r="AN36" t="s">
        <v>1361</v>
      </c>
      <c r="AO36" t="s">
        <v>1362</v>
      </c>
      <c r="AQ36" t="s">
        <v>1363</v>
      </c>
      <c r="AR36" t="s">
        <v>1364</v>
      </c>
      <c r="AS36" t="s">
        <v>1365</v>
      </c>
      <c r="AT36" t="s">
        <v>1366</v>
      </c>
      <c r="AV36" t="s">
        <v>1367</v>
      </c>
      <c r="AW36" t="s">
        <v>1368</v>
      </c>
      <c r="AX36" t="s">
        <v>1369</v>
      </c>
      <c r="AY36" t="s">
        <v>1370</v>
      </c>
      <c r="AZ36" t="s">
        <v>1371</v>
      </c>
      <c r="BA36" t="s">
        <v>1372</v>
      </c>
      <c r="BB36" t="s">
        <v>1373</v>
      </c>
      <c r="BC36" t="s">
        <v>1369</v>
      </c>
      <c r="BS36" t="s">
        <v>6332</v>
      </c>
      <c r="BX36" t="s">
        <v>10900</v>
      </c>
      <c r="BY36" t="s">
        <v>12185</v>
      </c>
      <c r="CB36" t="s">
        <v>9292</v>
      </c>
      <c r="CI36" t="s">
        <v>13825</v>
      </c>
      <c r="CJ36" t="s">
        <v>7541</v>
      </c>
      <c r="CK36" t="s">
        <v>10293</v>
      </c>
      <c r="CL36" t="s">
        <v>14046</v>
      </c>
      <c r="CN36" t="s">
        <v>13284</v>
      </c>
      <c r="CS36" t="s">
        <v>11977</v>
      </c>
      <c r="CU36" t="s">
        <v>6513</v>
      </c>
      <c r="CV36" t="s">
        <v>16021</v>
      </c>
      <c r="CX36" t="s">
        <v>10945</v>
      </c>
      <c r="DA36" t="s">
        <v>8146</v>
      </c>
      <c r="DF36" t="s">
        <v>11424</v>
      </c>
      <c r="DI36" t="s">
        <v>12861</v>
      </c>
      <c r="DN36" s="8"/>
    </row>
    <row r="37" spans="1:118">
      <c r="A37" t="s">
        <v>16057</v>
      </c>
      <c r="B37" t="s">
        <v>16057</v>
      </c>
      <c r="T37" s="184"/>
      <c r="AD37" t="s">
        <v>694</v>
      </c>
      <c r="AI37" t="s">
        <v>1374</v>
      </c>
      <c r="AJ37" t="s">
        <v>1375</v>
      </c>
      <c r="AK37" t="s">
        <v>1376</v>
      </c>
      <c r="AL37" t="s">
        <v>1377</v>
      </c>
      <c r="AM37" t="s">
        <v>1378</v>
      </c>
      <c r="AN37" t="s">
        <v>1379</v>
      </c>
      <c r="AO37" t="s">
        <v>1380</v>
      </c>
      <c r="AQ37" t="s">
        <v>1381</v>
      </c>
      <c r="AR37" t="s">
        <v>1382</v>
      </c>
      <c r="AS37" t="s">
        <v>1383</v>
      </c>
      <c r="AT37" t="s">
        <v>1384</v>
      </c>
      <c r="AV37" t="s">
        <v>1385</v>
      </c>
      <c r="AW37" t="s">
        <v>1386</v>
      </c>
      <c r="AX37" t="s">
        <v>1387</v>
      </c>
      <c r="AY37" t="s">
        <v>1388</v>
      </c>
      <c r="AZ37" t="s">
        <v>1389</v>
      </c>
      <c r="BA37" t="s">
        <v>1390</v>
      </c>
      <c r="BB37" t="s">
        <v>1391</v>
      </c>
      <c r="BC37" t="s">
        <v>1387</v>
      </c>
      <c r="BS37" t="s">
        <v>6340</v>
      </c>
      <c r="BX37" t="s">
        <v>11154</v>
      </c>
      <c r="BY37" t="s">
        <v>12237</v>
      </c>
      <c r="CB37" t="s">
        <v>9297</v>
      </c>
      <c r="CI37" t="s">
        <v>13833</v>
      </c>
      <c r="CJ37" t="s">
        <v>7680</v>
      </c>
      <c r="CK37" t="s">
        <v>10628</v>
      </c>
      <c r="CL37" t="s">
        <v>16021</v>
      </c>
      <c r="CN37" t="s">
        <v>13386</v>
      </c>
      <c r="CS37" t="s">
        <v>12372</v>
      </c>
      <c r="CU37" t="s">
        <v>6521</v>
      </c>
      <c r="CX37" t="s">
        <v>10970</v>
      </c>
      <c r="DA37" t="s">
        <v>8223</v>
      </c>
      <c r="DF37" t="s">
        <v>11587</v>
      </c>
      <c r="DI37" t="s">
        <v>13512</v>
      </c>
      <c r="DN37" s="8"/>
    </row>
    <row r="38" spans="1:118">
      <c r="A38" t="s">
        <v>16058</v>
      </c>
      <c r="B38" t="s">
        <v>16058</v>
      </c>
      <c r="AD38" t="s">
        <v>696</v>
      </c>
      <c r="AI38" t="s">
        <v>1392</v>
      </c>
      <c r="AJ38" t="s">
        <v>1393</v>
      </c>
      <c r="AK38" t="s">
        <v>1394</v>
      </c>
      <c r="AL38" t="s">
        <v>1395</v>
      </c>
      <c r="AM38" t="s">
        <v>1396</v>
      </c>
      <c r="AN38" t="s">
        <v>1397</v>
      </c>
      <c r="AO38" t="s">
        <v>1398</v>
      </c>
      <c r="AQ38" t="s">
        <v>1399</v>
      </c>
      <c r="AR38" t="s">
        <v>1400</v>
      </c>
      <c r="AS38" t="s">
        <v>1401</v>
      </c>
      <c r="AT38" t="s">
        <v>1402</v>
      </c>
      <c r="AV38" t="s">
        <v>1403</v>
      </c>
      <c r="AW38" t="s">
        <v>1404</v>
      </c>
      <c r="AX38" t="s">
        <v>1405</v>
      </c>
      <c r="AY38" t="s">
        <v>1406</v>
      </c>
      <c r="AZ38" t="s">
        <v>1407</v>
      </c>
      <c r="BA38" t="s">
        <v>1408</v>
      </c>
      <c r="BB38" t="s">
        <v>1409</v>
      </c>
      <c r="BC38" t="s">
        <v>1405</v>
      </c>
      <c r="BS38" t="s">
        <v>6348</v>
      </c>
      <c r="BX38" t="s">
        <v>11159</v>
      </c>
      <c r="BY38" t="s">
        <v>13073</v>
      </c>
      <c r="CB38" t="s">
        <v>9435</v>
      </c>
      <c r="CI38" t="s">
        <v>13841</v>
      </c>
      <c r="CJ38" t="s">
        <v>7972</v>
      </c>
      <c r="CK38" t="s">
        <v>10757</v>
      </c>
      <c r="CN38" t="s">
        <v>13390</v>
      </c>
      <c r="CS38" t="s">
        <v>12443</v>
      </c>
      <c r="CU38" t="s">
        <v>6529</v>
      </c>
      <c r="CX38" t="s">
        <v>10975</v>
      </c>
      <c r="DA38" t="s">
        <v>8285</v>
      </c>
      <c r="DF38" t="s">
        <v>11595</v>
      </c>
      <c r="DI38" t="s">
        <v>13621</v>
      </c>
      <c r="DN38" s="8"/>
    </row>
    <row r="39" spans="1:118">
      <c r="A39" t="s">
        <v>16059</v>
      </c>
      <c r="B39" t="s">
        <v>16059</v>
      </c>
      <c r="AD39" t="s">
        <v>698</v>
      </c>
      <c r="AI39" t="s">
        <v>1410</v>
      </c>
      <c r="AJ39" t="s">
        <v>1411</v>
      </c>
      <c r="AK39" t="s">
        <v>1412</v>
      </c>
      <c r="AL39" t="s">
        <v>1413</v>
      </c>
      <c r="AM39" t="s">
        <v>1414</v>
      </c>
      <c r="AN39" t="s">
        <v>1415</v>
      </c>
      <c r="AO39" t="s">
        <v>1416</v>
      </c>
      <c r="AQ39" t="s">
        <v>1417</v>
      </c>
      <c r="AR39" t="s">
        <v>1418</v>
      </c>
      <c r="AS39" t="s">
        <v>1419</v>
      </c>
      <c r="AT39" t="s">
        <v>1420</v>
      </c>
      <c r="AV39" t="s">
        <v>1421</v>
      </c>
      <c r="AW39" t="s">
        <v>1422</v>
      </c>
      <c r="AX39" t="s">
        <v>1423</v>
      </c>
      <c r="AY39" t="s">
        <v>1424</v>
      </c>
      <c r="AZ39" t="s">
        <v>1425</v>
      </c>
      <c r="BA39" t="s">
        <v>819</v>
      </c>
      <c r="BB39" t="s">
        <v>1426</v>
      </c>
      <c r="BC39" t="s">
        <v>1423</v>
      </c>
      <c r="BS39" t="s">
        <v>6355</v>
      </c>
      <c r="BX39" t="s">
        <v>11199</v>
      </c>
      <c r="BY39" t="s">
        <v>13269</v>
      </c>
      <c r="CB39" t="s">
        <v>9440</v>
      </c>
      <c r="CI39" t="s">
        <v>16021</v>
      </c>
      <c r="CJ39" t="s">
        <v>7979</v>
      </c>
      <c r="CK39" t="s">
        <v>10817</v>
      </c>
      <c r="CN39" t="s">
        <v>13394</v>
      </c>
      <c r="CS39" t="s">
        <v>12447</v>
      </c>
      <c r="CU39" t="s">
        <v>6537</v>
      </c>
      <c r="CX39" t="s">
        <v>10980</v>
      </c>
      <c r="DA39" t="s">
        <v>8864</v>
      </c>
      <c r="DF39" t="s">
        <v>11760</v>
      </c>
      <c r="DI39" t="s">
        <v>13762</v>
      </c>
      <c r="DN39" s="8"/>
    </row>
    <row r="40" spans="1:118">
      <c r="A40" t="s">
        <v>16060</v>
      </c>
      <c r="B40" t="s">
        <v>16060</v>
      </c>
      <c r="AD40" t="s">
        <v>700</v>
      </c>
      <c r="AI40" t="s">
        <v>1427</v>
      </c>
      <c r="AJ40" t="s">
        <v>1428</v>
      </c>
      <c r="AK40" t="s">
        <v>1429</v>
      </c>
      <c r="AL40" t="s">
        <v>1430</v>
      </c>
      <c r="AM40" t="s">
        <v>1431</v>
      </c>
      <c r="AN40" t="s">
        <v>1432</v>
      </c>
      <c r="AO40" t="s">
        <v>1433</v>
      </c>
      <c r="AQ40" t="s">
        <v>1434</v>
      </c>
      <c r="AR40" t="s">
        <v>1435</v>
      </c>
      <c r="AS40" t="s">
        <v>1436</v>
      </c>
      <c r="AT40" t="s">
        <v>1437</v>
      </c>
      <c r="AV40" t="s">
        <v>1438</v>
      </c>
      <c r="AW40" t="s">
        <v>1439</v>
      </c>
      <c r="AX40" t="s">
        <v>1440</v>
      </c>
      <c r="AY40" t="s">
        <v>1441</v>
      </c>
      <c r="AZ40" t="s">
        <v>1442</v>
      </c>
      <c r="BA40" t="s">
        <v>1443</v>
      </c>
      <c r="BB40" t="s">
        <v>1444</v>
      </c>
      <c r="BC40" t="s">
        <v>1440</v>
      </c>
      <c r="BS40" t="s">
        <v>6363</v>
      </c>
      <c r="BX40" t="s">
        <v>11528</v>
      </c>
      <c r="BY40" t="s">
        <v>13684</v>
      </c>
      <c r="CB40" t="s">
        <v>9455</v>
      </c>
      <c r="CJ40" t="s">
        <v>8090</v>
      </c>
      <c r="CK40" t="s">
        <v>10847</v>
      </c>
      <c r="CN40" t="s">
        <v>13398</v>
      </c>
      <c r="CS40" t="s">
        <v>12563</v>
      </c>
      <c r="CU40" t="s">
        <v>6545</v>
      </c>
      <c r="CX40" t="s">
        <v>10985</v>
      </c>
      <c r="DA40" t="s">
        <v>8990</v>
      </c>
      <c r="DF40" t="s">
        <v>11804</v>
      </c>
      <c r="DI40" t="s">
        <v>13766</v>
      </c>
      <c r="DN40" s="8"/>
    </row>
    <row r="41" spans="1:118">
      <c r="A41" t="s">
        <v>16061</v>
      </c>
      <c r="B41" t="s">
        <v>16118</v>
      </c>
      <c r="AD41" t="s">
        <v>702</v>
      </c>
      <c r="AI41" t="s">
        <v>1445</v>
      </c>
      <c r="AJ41" t="s">
        <v>1446</v>
      </c>
      <c r="AK41" t="s">
        <v>1447</v>
      </c>
      <c r="AL41" t="s">
        <v>1448</v>
      </c>
      <c r="AM41" t="s">
        <v>1449</v>
      </c>
      <c r="AN41" t="s">
        <v>1450</v>
      </c>
      <c r="AO41" t="s">
        <v>781</v>
      </c>
      <c r="AQ41" t="s">
        <v>1451</v>
      </c>
      <c r="AR41" t="s">
        <v>1452</v>
      </c>
      <c r="AS41" t="s">
        <v>1453</v>
      </c>
      <c r="AT41" t="s">
        <v>1454</v>
      </c>
      <c r="AV41" t="s">
        <v>1455</v>
      </c>
      <c r="AW41" t="s">
        <v>1456</v>
      </c>
      <c r="AX41" t="s">
        <v>1457</v>
      </c>
      <c r="AY41" t="s">
        <v>1458</v>
      </c>
      <c r="AZ41" t="s">
        <v>1459</v>
      </c>
      <c r="BA41" t="s">
        <v>1460</v>
      </c>
      <c r="BB41" t="s">
        <v>1461</v>
      </c>
      <c r="BC41" t="s">
        <v>1457</v>
      </c>
      <c r="BS41" t="s">
        <v>6371</v>
      </c>
      <c r="BX41" t="s">
        <v>11607</v>
      </c>
      <c r="BY41" t="s">
        <v>13889</v>
      </c>
      <c r="CB41" t="s">
        <v>9717</v>
      </c>
      <c r="CJ41" t="s">
        <v>8167</v>
      </c>
      <c r="CK41" t="s">
        <v>10925</v>
      </c>
      <c r="CN41" t="s">
        <v>13845</v>
      </c>
      <c r="CS41" t="s">
        <v>12690</v>
      </c>
      <c r="CU41" t="s">
        <v>6553</v>
      </c>
      <c r="CX41" t="s">
        <v>11089</v>
      </c>
      <c r="DA41" t="s">
        <v>9026</v>
      </c>
      <c r="DF41" t="s">
        <v>11812</v>
      </c>
      <c r="DI41" t="s">
        <v>13770</v>
      </c>
      <c r="DN41" s="8"/>
    </row>
    <row r="42" spans="1:118">
      <c r="A42" t="s">
        <v>16062</v>
      </c>
      <c r="B42" t="s">
        <v>16119</v>
      </c>
      <c r="AD42" t="s">
        <v>704</v>
      </c>
      <c r="AI42" t="s">
        <v>1462</v>
      </c>
      <c r="AJ42" t="s">
        <v>1463</v>
      </c>
      <c r="AK42" t="s">
        <v>1464</v>
      </c>
      <c r="AL42" t="s">
        <v>1465</v>
      </c>
      <c r="AM42" t="s">
        <v>1466</v>
      </c>
      <c r="AN42" t="s">
        <v>1467</v>
      </c>
      <c r="AQ42" t="s">
        <v>1468</v>
      </c>
      <c r="AR42" t="s">
        <v>1469</v>
      </c>
      <c r="AS42" t="s">
        <v>1470</v>
      </c>
      <c r="AT42" t="s">
        <v>1471</v>
      </c>
      <c r="AV42" t="s">
        <v>1472</v>
      </c>
      <c r="AW42" t="s">
        <v>1473</v>
      </c>
      <c r="AX42" t="s">
        <v>1474</v>
      </c>
      <c r="AY42" t="s">
        <v>1475</v>
      </c>
      <c r="AZ42" t="s">
        <v>1476</v>
      </c>
      <c r="BA42" t="s">
        <v>1477</v>
      </c>
      <c r="BB42" t="s">
        <v>1478</v>
      </c>
      <c r="BC42" t="s">
        <v>1474</v>
      </c>
      <c r="BS42" t="s">
        <v>6379</v>
      </c>
      <c r="BX42" t="s">
        <v>11683</v>
      </c>
      <c r="BY42" t="s">
        <v>16021</v>
      </c>
      <c r="CB42" t="s">
        <v>9722</v>
      </c>
      <c r="CJ42" t="s">
        <v>8265</v>
      </c>
      <c r="CK42" t="s">
        <v>10930</v>
      </c>
      <c r="CN42" t="s">
        <v>13874</v>
      </c>
      <c r="CS42" t="s">
        <v>12722</v>
      </c>
      <c r="CU42" t="s">
        <v>6561</v>
      </c>
      <c r="CX42" t="s">
        <v>11699</v>
      </c>
      <c r="DA42" t="s">
        <v>9049</v>
      </c>
      <c r="DF42" t="s">
        <v>11844</v>
      </c>
      <c r="DI42" t="s">
        <v>13773</v>
      </c>
      <c r="DN42" s="8"/>
    </row>
    <row r="43" spans="1:118">
      <c r="A43" t="s">
        <v>16063</v>
      </c>
      <c r="B43" t="s">
        <v>16120</v>
      </c>
      <c r="AD43" t="s">
        <v>706</v>
      </c>
      <c r="AI43" t="s">
        <v>1479</v>
      </c>
      <c r="AJ43" t="s">
        <v>1480</v>
      </c>
      <c r="AK43" t="s">
        <v>1481</v>
      </c>
      <c r="AL43" t="s">
        <v>1482</v>
      </c>
      <c r="AM43" t="s">
        <v>1483</v>
      </c>
      <c r="AN43" t="s">
        <v>1484</v>
      </c>
      <c r="AQ43" t="s">
        <v>1485</v>
      </c>
      <c r="AR43" t="s">
        <v>1486</v>
      </c>
      <c r="AS43" t="s">
        <v>1487</v>
      </c>
      <c r="AT43" t="s">
        <v>1488</v>
      </c>
      <c r="AV43" t="s">
        <v>1489</v>
      </c>
      <c r="AW43" t="s">
        <v>1490</v>
      </c>
      <c r="AX43" t="s">
        <v>1491</v>
      </c>
      <c r="AY43" t="s">
        <v>1492</v>
      </c>
      <c r="AZ43" t="s">
        <v>1493</v>
      </c>
      <c r="BA43" t="s">
        <v>1494</v>
      </c>
      <c r="BB43" t="s">
        <v>1495</v>
      </c>
      <c r="BC43" t="s">
        <v>1491</v>
      </c>
      <c r="BS43" t="s">
        <v>6386</v>
      </c>
      <c r="BX43" t="s">
        <v>11772</v>
      </c>
      <c r="CB43" t="s">
        <v>9951</v>
      </c>
      <c r="CJ43" t="s">
        <v>8272</v>
      </c>
      <c r="CK43" t="s">
        <v>11179</v>
      </c>
      <c r="CN43" t="s">
        <v>13967</v>
      </c>
      <c r="CS43" t="s">
        <v>12857</v>
      </c>
      <c r="CU43" t="s">
        <v>6569</v>
      </c>
      <c r="CX43" t="s">
        <v>12881</v>
      </c>
      <c r="DA43" t="s">
        <v>9061</v>
      </c>
      <c r="DF43" t="s">
        <v>11928</v>
      </c>
      <c r="DI43" t="s">
        <v>13821</v>
      </c>
      <c r="DN43" s="8"/>
    </row>
    <row r="44" spans="1:118">
      <c r="A44" t="s">
        <v>16064</v>
      </c>
      <c r="B44" t="s">
        <v>16121</v>
      </c>
      <c r="AD44" t="s">
        <v>708</v>
      </c>
      <c r="AI44" t="s">
        <v>1496</v>
      </c>
      <c r="AJ44" t="s">
        <v>1497</v>
      </c>
      <c r="AK44" t="s">
        <v>1498</v>
      </c>
      <c r="AL44" t="s">
        <v>1499</v>
      </c>
      <c r="AM44" t="s">
        <v>1500</v>
      </c>
      <c r="AN44" t="s">
        <v>1501</v>
      </c>
      <c r="AQ44" t="s">
        <v>1502</v>
      </c>
      <c r="AR44" t="s">
        <v>1503</v>
      </c>
      <c r="AS44" t="s">
        <v>1504</v>
      </c>
      <c r="AT44" t="s">
        <v>1505</v>
      </c>
      <c r="AV44" t="s">
        <v>1506</v>
      </c>
      <c r="AW44" t="s">
        <v>1507</v>
      </c>
      <c r="AX44" t="s">
        <v>1508</v>
      </c>
      <c r="AY44" t="s">
        <v>1509</v>
      </c>
      <c r="AZ44" t="s">
        <v>1510</v>
      </c>
      <c r="BA44" t="s">
        <v>1511</v>
      </c>
      <c r="BB44" t="s">
        <v>1512</v>
      </c>
      <c r="BC44" t="s">
        <v>1508</v>
      </c>
      <c r="BS44" t="s">
        <v>6394</v>
      </c>
      <c r="BX44" t="s">
        <v>11872</v>
      </c>
      <c r="CB44" t="s">
        <v>10081</v>
      </c>
      <c r="CJ44" t="s">
        <v>8313</v>
      </c>
      <c r="CK44" t="s">
        <v>11647</v>
      </c>
      <c r="CN44" t="s">
        <v>14031</v>
      </c>
      <c r="CS44" t="s">
        <v>13801</v>
      </c>
      <c r="CU44" t="s">
        <v>6577</v>
      </c>
      <c r="CX44" t="s">
        <v>13125</v>
      </c>
      <c r="DA44" t="s">
        <v>9067</v>
      </c>
      <c r="DF44" t="s">
        <v>12093</v>
      </c>
      <c r="DI44" t="s">
        <v>16021</v>
      </c>
      <c r="DN44" s="8"/>
    </row>
    <row r="45" spans="1:118">
      <c r="A45" t="s">
        <v>16065</v>
      </c>
      <c r="B45" t="s">
        <v>16122</v>
      </c>
      <c r="AD45" t="s">
        <v>710</v>
      </c>
      <c r="AI45" t="s">
        <v>1513</v>
      </c>
      <c r="AJ45" t="s">
        <v>1514</v>
      </c>
      <c r="AK45" t="s">
        <v>1515</v>
      </c>
      <c r="AL45" t="s">
        <v>1516</v>
      </c>
      <c r="AM45" t="s">
        <v>1517</v>
      </c>
      <c r="AN45" t="s">
        <v>1518</v>
      </c>
      <c r="AQ45" t="s">
        <v>1519</v>
      </c>
      <c r="AR45" t="s">
        <v>1520</v>
      </c>
      <c r="AS45" t="s">
        <v>1521</v>
      </c>
      <c r="AT45" t="s">
        <v>1522</v>
      </c>
      <c r="AV45" t="s">
        <v>1523</v>
      </c>
      <c r="AW45" t="s">
        <v>1524</v>
      </c>
      <c r="AX45" t="s">
        <v>1525</v>
      </c>
      <c r="AY45" t="s">
        <v>1526</v>
      </c>
      <c r="AZ45" t="s">
        <v>1527</v>
      </c>
      <c r="BA45" t="s">
        <v>1528</v>
      </c>
      <c r="BB45" t="s">
        <v>1529</v>
      </c>
      <c r="BC45" t="s">
        <v>1525</v>
      </c>
      <c r="BS45" t="s">
        <v>6402</v>
      </c>
      <c r="BX45" t="s">
        <v>11908</v>
      </c>
      <c r="CB45" t="s">
        <v>10136</v>
      </c>
      <c r="CJ45" t="s">
        <v>8424</v>
      </c>
      <c r="CK45" t="s">
        <v>11756</v>
      </c>
      <c r="CN45" t="s">
        <v>16021</v>
      </c>
      <c r="CS45" t="s">
        <v>14025</v>
      </c>
      <c r="CU45" t="s">
        <v>6625</v>
      </c>
      <c r="CX45" t="s">
        <v>13201</v>
      </c>
      <c r="DA45" t="s">
        <v>9137</v>
      </c>
      <c r="DF45" t="s">
        <v>12109</v>
      </c>
      <c r="DN45" s="8"/>
    </row>
    <row r="46" spans="1:118">
      <c r="A46" t="s">
        <v>16066</v>
      </c>
      <c r="B46" t="s">
        <v>16123</v>
      </c>
      <c r="AD46" t="s">
        <v>712</v>
      </c>
      <c r="AI46" t="s">
        <v>1530</v>
      </c>
      <c r="AJ46" t="s">
        <v>1531</v>
      </c>
      <c r="AK46" t="s">
        <v>1532</v>
      </c>
      <c r="AL46" t="s">
        <v>1533</v>
      </c>
      <c r="AM46" t="s">
        <v>1534</v>
      </c>
      <c r="AN46" t="s">
        <v>1535</v>
      </c>
      <c r="AQ46" t="s">
        <v>1536</v>
      </c>
      <c r="AR46" t="s">
        <v>1537</v>
      </c>
      <c r="AS46" t="s">
        <v>1538</v>
      </c>
      <c r="AT46" t="s">
        <v>1539</v>
      </c>
      <c r="AV46" t="s">
        <v>1540</v>
      </c>
      <c r="AW46" t="s">
        <v>1541</v>
      </c>
      <c r="AX46" t="s">
        <v>1542</v>
      </c>
      <c r="AY46" t="s">
        <v>1543</v>
      </c>
      <c r="AZ46" t="s">
        <v>1544</v>
      </c>
      <c r="BA46" t="s">
        <v>1545</v>
      </c>
      <c r="BB46" t="s">
        <v>1546</v>
      </c>
      <c r="BC46" t="s">
        <v>1542</v>
      </c>
      <c r="BS46" t="s">
        <v>6410</v>
      </c>
      <c r="BX46" t="s">
        <v>11965</v>
      </c>
      <c r="CB46" t="s">
        <v>10146</v>
      </c>
      <c r="CJ46" t="s">
        <v>9183</v>
      </c>
      <c r="CK46" t="s">
        <v>11924</v>
      </c>
      <c r="CS46" t="s">
        <v>16021</v>
      </c>
      <c r="CU46" t="s">
        <v>6941</v>
      </c>
      <c r="CX46" t="s">
        <v>13237</v>
      </c>
      <c r="DA46" t="s">
        <v>9178</v>
      </c>
      <c r="DF46" t="s">
        <v>12173</v>
      </c>
      <c r="DN46" s="8"/>
    </row>
    <row r="47" spans="1:118">
      <c r="A47" t="s">
        <v>16067</v>
      </c>
      <c r="B47" t="s">
        <v>16067</v>
      </c>
      <c r="AD47" t="s">
        <v>714</v>
      </c>
      <c r="AI47" t="s">
        <v>1547</v>
      </c>
      <c r="AJ47" t="s">
        <v>1548</v>
      </c>
      <c r="AK47" t="s">
        <v>1549</v>
      </c>
      <c r="AL47" t="s">
        <v>1550</v>
      </c>
      <c r="AM47" t="s">
        <v>1551</v>
      </c>
      <c r="AN47" t="s">
        <v>1552</v>
      </c>
      <c r="AQ47" t="s">
        <v>1553</v>
      </c>
      <c r="AR47" t="s">
        <v>1554</v>
      </c>
      <c r="AS47" t="s">
        <v>1555</v>
      </c>
      <c r="AT47" t="s">
        <v>1556</v>
      </c>
      <c r="AV47" t="s">
        <v>1557</v>
      </c>
      <c r="AW47" t="s">
        <v>1558</v>
      </c>
      <c r="AX47" t="s">
        <v>1559</v>
      </c>
      <c r="AY47" t="s">
        <v>1560</v>
      </c>
      <c r="AZ47" t="s">
        <v>1561</v>
      </c>
      <c r="BA47" t="s">
        <v>1562</v>
      </c>
      <c r="BB47" t="s">
        <v>1563</v>
      </c>
      <c r="BC47" t="s">
        <v>1559</v>
      </c>
      <c r="BS47" t="s">
        <v>6418</v>
      </c>
      <c r="BX47" t="s">
        <v>12400</v>
      </c>
      <c r="CB47" t="s">
        <v>10343</v>
      </c>
      <c r="CJ47" t="s">
        <v>9247</v>
      </c>
      <c r="CK47" t="s">
        <v>12225</v>
      </c>
      <c r="CU47" t="s">
        <v>7012</v>
      </c>
      <c r="CX47" t="s">
        <v>13261</v>
      </c>
      <c r="DA47" t="s">
        <v>9212</v>
      </c>
      <c r="DF47" t="s">
        <v>12209</v>
      </c>
      <c r="DN47" s="8"/>
    </row>
    <row r="48" spans="1:118">
      <c r="A48" t="s">
        <v>16068</v>
      </c>
      <c r="B48" t="s">
        <v>16068</v>
      </c>
      <c r="AD48" t="s">
        <v>716</v>
      </c>
      <c r="AI48" t="s">
        <v>1564</v>
      </c>
      <c r="AJ48" t="s">
        <v>1565</v>
      </c>
      <c r="AK48" t="s">
        <v>1566</v>
      </c>
      <c r="AL48" t="s">
        <v>1567</v>
      </c>
      <c r="AM48" t="s">
        <v>1568</v>
      </c>
      <c r="AN48" t="s">
        <v>1569</v>
      </c>
      <c r="AQ48" t="s">
        <v>1570</v>
      </c>
      <c r="AR48" t="s">
        <v>1571</v>
      </c>
      <c r="AS48" t="s">
        <v>1572</v>
      </c>
      <c r="AT48" t="s">
        <v>1573</v>
      </c>
      <c r="AV48" t="s">
        <v>1574</v>
      </c>
      <c r="AW48" t="s">
        <v>1575</v>
      </c>
      <c r="AX48" t="s">
        <v>1576</v>
      </c>
      <c r="AY48" t="s">
        <v>1577</v>
      </c>
      <c r="AZ48" t="s">
        <v>1578</v>
      </c>
      <c r="BA48" t="s">
        <v>1579</v>
      </c>
      <c r="BB48" t="s">
        <v>1580</v>
      </c>
      <c r="BC48" t="s">
        <v>1576</v>
      </c>
      <c r="BS48" t="s">
        <v>6426</v>
      </c>
      <c r="BX48" t="s">
        <v>485</v>
      </c>
      <c r="CB48" t="s">
        <v>10623</v>
      </c>
      <c r="CJ48" t="s">
        <v>9659</v>
      </c>
      <c r="CK48" t="s">
        <v>12296</v>
      </c>
      <c r="CU48" t="s">
        <v>7172</v>
      </c>
      <c r="CX48" t="s">
        <v>13571</v>
      </c>
      <c r="DA48" t="s">
        <v>9232</v>
      </c>
      <c r="DF48" t="s">
        <v>12213</v>
      </c>
      <c r="DN48" s="8"/>
    </row>
    <row r="49" spans="1:118">
      <c r="A49" t="s">
        <v>16069</v>
      </c>
      <c r="B49" t="s">
        <v>16069</v>
      </c>
      <c r="AD49" t="s">
        <v>718</v>
      </c>
      <c r="AI49" t="s">
        <v>1581</v>
      </c>
      <c r="AJ49" t="s">
        <v>1582</v>
      </c>
      <c r="AK49" t="s">
        <v>1583</v>
      </c>
      <c r="AL49" t="s">
        <v>1584</v>
      </c>
      <c r="AM49" t="s">
        <v>1585</v>
      </c>
      <c r="AN49" t="s">
        <v>1586</v>
      </c>
      <c r="AQ49" t="s">
        <v>1587</v>
      </c>
      <c r="AR49" t="s">
        <v>1588</v>
      </c>
      <c r="AS49" t="s">
        <v>1589</v>
      </c>
      <c r="AT49" t="s">
        <v>1590</v>
      </c>
      <c r="AV49" t="s">
        <v>1591</v>
      </c>
      <c r="AW49" t="s">
        <v>1592</v>
      </c>
      <c r="AX49" t="s">
        <v>1593</v>
      </c>
      <c r="AY49" t="s">
        <v>1594</v>
      </c>
      <c r="AZ49" t="s">
        <v>1595</v>
      </c>
      <c r="BA49" t="s">
        <v>1596</v>
      </c>
      <c r="BB49" t="s">
        <v>1597</v>
      </c>
      <c r="BC49" t="s">
        <v>1593</v>
      </c>
      <c r="BS49" t="s">
        <v>6449</v>
      </c>
      <c r="BX49" t="s">
        <v>12415</v>
      </c>
      <c r="CB49" t="s">
        <v>10668</v>
      </c>
      <c r="CJ49" t="s">
        <v>9664</v>
      </c>
      <c r="CK49" t="s">
        <v>6009</v>
      </c>
      <c r="CU49" t="s">
        <v>7297</v>
      </c>
      <c r="CX49" t="s">
        <v>13599</v>
      </c>
      <c r="DA49" t="s">
        <v>9237</v>
      </c>
      <c r="DF49" t="s">
        <v>12217</v>
      </c>
      <c r="DN49" s="8"/>
    </row>
    <row r="50" spans="1:118">
      <c r="A50" t="s">
        <v>16070</v>
      </c>
      <c r="B50" t="s">
        <v>16070</v>
      </c>
      <c r="AD50" t="s">
        <v>720</v>
      </c>
      <c r="AI50" t="s">
        <v>1598</v>
      </c>
      <c r="AJ50" t="s">
        <v>1599</v>
      </c>
      <c r="AK50" t="s">
        <v>1600</v>
      </c>
      <c r="AL50" t="s">
        <v>1601</v>
      </c>
      <c r="AM50" t="s">
        <v>1602</v>
      </c>
      <c r="AN50" t="s">
        <v>1603</v>
      </c>
      <c r="AQ50" t="s">
        <v>1604</v>
      </c>
      <c r="AR50" t="s">
        <v>1605</v>
      </c>
      <c r="AS50" t="s">
        <v>1606</v>
      </c>
      <c r="AT50" t="s">
        <v>1607</v>
      </c>
      <c r="AV50" t="s">
        <v>1608</v>
      </c>
      <c r="AW50" t="s">
        <v>1609</v>
      </c>
      <c r="AX50" t="s">
        <v>1610</v>
      </c>
      <c r="AY50" t="s">
        <v>1611</v>
      </c>
      <c r="AZ50" t="s">
        <v>1612</v>
      </c>
      <c r="BA50" t="s">
        <v>1613</v>
      </c>
      <c r="BB50" t="s">
        <v>1614</v>
      </c>
      <c r="BC50" t="s">
        <v>1610</v>
      </c>
      <c r="BS50" t="s">
        <v>6609</v>
      </c>
      <c r="BX50" t="s">
        <v>12439</v>
      </c>
      <c r="CB50" t="s">
        <v>10708</v>
      </c>
      <c r="CJ50" t="s">
        <v>9669</v>
      </c>
      <c r="CK50" t="s">
        <v>12734</v>
      </c>
      <c r="CU50" t="s">
        <v>7394</v>
      </c>
      <c r="CX50" t="s">
        <v>13665</v>
      </c>
      <c r="DA50" t="s">
        <v>1231</v>
      </c>
      <c r="DF50" t="s">
        <v>12233</v>
      </c>
      <c r="DN50" s="8"/>
    </row>
    <row r="51" spans="1:118">
      <c r="A51" t="s">
        <v>16071</v>
      </c>
      <c r="B51" t="s">
        <v>16124</v>
      </c>
      <c r="AD51" s="184"/>
      <c r="AI51" t="s">
        <v>1615</v>
      </c>
      <c r="AJ51" t="s">
        <v>1616</v>
      </c>
      <c r="AK51" t="s">
        <v>1617</v>
      </c>
      <c r="AL51" t="s">
        <v>1618</v>
      </c>
      <c r="AM51" t="s">
        <v>1619</v>
      </c>
      <c r="AN51" t="s">
        <v>1620</v>
      </c>
      <c r="AQ51" t="s">
        <v>1621</v>
      </c>
      <c r="AR51" t="s">
        <v>1622</v>
      </c>
      <c r="AS51" t="s">
        <v>1623</v>
      </c>
      <c r="AT51" t="s">
        <v>1624</v>
      </c>
      <c r="AV51" t="s">
        <v>1625</v>
      </c>
      <c r="AW51" t="s">
        <v>1626</v>
      </c>
      <c r="AX51" t="s">
        <v>1627</v>
      </c>
      <c r="AY51" t="s">
        <v>1628</v>
      </c>
      <c r="AZ51" t="s">
        <v>1629</v>
      </c>
      <c r="BA51" t="s">
        <v>1630</v>
      </c>
      <c r="BB51" t="s">
        <v>1631</v>
      </c>
      <c r="BC51" t="s">
        <v>1627</v>
      </c>
      <c r="BS51" t="s">
        <v>6751</v>
      </c>
      <c r="BX51" t="s">
        <v>13069</v>
      </c>
      <c r="CB51" t="s">
        <v>10743</v>
      </c>
      <c r="CJ51" t="s">
        <v>9674</v>
      </c>
      <c r="CK51" t="s">
        <v>12877</v>
      </c>
      <c r="CU51" t="s">
        <v>7429</v>
      </c>
      <c r="CX51" t="s">
        <v>14052</v>
      </c>
      <c r="DA51" t="s">
        <v>9326</v>
      </c>
      <c r="DF51" t="s">
        <v>12348</v>
      </c>
      <c r="DN51" s="8"/>
    </row>
    <row r="52" spans="1:118">
      <c r="A52" t="s">
        <v>16072</v>
      </c>
      <c r="B52" t="s">
        <v>16125</v>
      </c>
      <c r="AI52" t="s">
        <v>1632</v>
      </c>
      <c r="AJ52" t="s">
        <v>1633</v>
      </c>
      <c r="AK52" t="s">
        <v>1634</v>
      </c>
      <c r="AL52" t="s">
        <v>1635</v>
      </c>
      <c r="AM52" t="s">
        <v>1636</v>
      </c>
      <c r="AN52" t="s">
        <v>1637</v>
      </c>
      <c r="AQ52" t="s">
        <v>1638</v>
      </c>
      <c r="AR52" t="s">
        <v>1639</v>
      </c>
      <c r="AS52" t="s">
        <v>1640</v>
      </c>
      <c r="AT52" t="s">
        <v>1641</v>
      </c>
      <c r="AV52" t="s">
        <v>1642</v>
      </c>
      <c r="AW52" t="s">
        <v>1643</v>
      </c>
      <c r="AX52" t="s">
        <v>1644</v>
      </c>
      <c r="AY52" t="s">
        <v>1645</v>
      </c>
      <c r="AZ52" t="s">
        <v>1646</v>
      </c>
      <c r="BA52" t="s">
        <v>1647</v>
      </c>
      <c r="BB52" t="s">
        <v>1648</v>
      </c>
      <c r="BC52" t="s">
        <v>1644</v>
      </c>
      <c r="BS52" t="s">
        <v>6877</v>
      </c>
      <c r="BX52" t="s">
        <v>13185</v>
      </c>
      <c r="CB52" t="s">
        <v>10837</v>
      </c>
      <c r="CJ52" t="s">
        <v>9679</v>
      </c>
      <c r="CK52" t="s">
        <v>13249</v>
      </c>
      <c r="CU52" t="s">
        <v>7478</v>
      </c>
      <c r="CX52" t="s">
        <v>14070</v>
      </c>
      <c r="DA52" t="s">
        <v>9460</v>
      </c>
      <c r="DF52" t="s">
        <v>12427</v>
      </c>
      <c r="DN52" s="8"/>
    </row>
    <row r="53" spans="1:118">
      <c r="A53" t="s">
        <v>16073</v>
      </c>
      <c r="B53" t="s">
        <v>16126</v>
      </c>
      <c r="AI53" t="s">
        <v>1649</v>
      </c>
      <c r="AJ53" t="s">
        <v>1650</v>
      </c>
      <c r="AK53" t="s">
        <v>1651</v>
      </c>
      <c r="AL53" t="s">
        <v>1652</v>
      </c>
      <c r="AM53" t="s">
        <v>1653</v>
      </c>
      <c r="AN53" t="s">
        <v>1654</v>
      </c>
      <c r="AQ53" t="s">
        <v>1655</v>
      </c>
      <c r="AR53" t="s">
        <v>1656</v>
      </c>
      <c r="AS53" t="s">
        <v>1657</v>
      </c>
      <c r="AT53" t="s">
        <v>1658</v>
      </c>
      <c r="AV53" t="s">
        <v>1659</v>
      </c>
      <c r="AW53" t="s">
        <v>1660</v>
      </c>
      <c r="AX53" t="s">
        <v>1661</v>
      </c>
      <c r="AY53" t="s">
        <v>1662</v>
      </c>
      <c r="AZ53" t="s">
        <v>1663</v>
      </c>
      <c r="BA53" t="s">
        <v>1664</v>
      </c>
      <c r="BB53" t="s">
        <v>1665</v>
      </c>
      <c r="BC53" t="s">
        <v>1661</v>
      </c>
      <c r="BS53" t="s">
        <v>6901</v>
      </c>
      <c r="BX53" t="s">
        <v>13265</v>
      </c>
      <c r="CB53" t="s">
        <v>10842</v>
      </c>
      <c r="CJ53" t="s">
        <v>9684</v>
      </c>
      <c r="CK53" t="s">
        <v>13370</v>
      </c>
      <c r="CU53" t="s">
        <v>7506</v>
      </c>
      <c r="CX53" t="s">
        <v>14073</v>
      </c>
      <c r="DA53" t="s">
        <v>9465</v>
      </c>
      <c r="DF53" t="s">
        <v>12475</v>
      </c>
    </row>
    <row r="54" spans="1:118">
      <c r="A54" t="s">
        <v>16074</v>
      </c>
      <c r="B54" t="s">
        <v>16074</v>
      </c>
      <c r="AI54" t="s">
        <v>1666</v>
      </c>
      <c r="AJ54" t="s">
        <v>1667</v>
      </c>
      <c r="AK54" t="s">
        <v>1668</v>
      </c>
      <c r="AL54" t="s">
        <v>1669</v>
      </c>
      <c r="AM54" t="s">
        <v>1670</v>
      </c>
      <c r="AN54" t="s">
        <v>1671</v>
      </c>
      <c r="AQ54" t="s">
        <v>1672</v>
      </c>
      <c r="AR54" t="s">
        <v>1673</v>
      </c>
      <c r="AS54" t="s">
        <v>1674</v>
      </c>
      <c r="AT54" t="s">
        <v>1675</v>
      </c>
      <c r="AV54" t="s">
        <v>1676</v>
      </c>
      <c r="AW54" t="s">
        <v>1677</v>
      </c>
      <c r="AX54" t="s">
        <v>1678</v>
      </c>
      <c r="AY54" t="s">
        <v>1679</v>
      </c>
      <c r="AZ54" t="s">
        <v>1680</v>
      </c>
      <c r="BA54" t="s">
        <v>1681</v>
      </c>
      <c r="BB54" t="s">
        <v>1682</v>
      </c>
      <c r="BC54" t="s">
        <v>1678</v>
      </c>
      <c r="BS54" t="s">
        <v>7060</v>
      </c>
      <c r="BX54" t="s">
        <v>13366</v>
      </c>
      <c r="CB54" t="s">
        <v>10935</v>
      </c>
      <c r="CJ54" t="s">
        <v>9836</v>
      </c>
      <c r="CK54" t="s">
        <v>13849</v>
      </c>
      <c r="CU54" t="s">
        <v>7659</v>
      </c>
      <c r="CX54" t="s">
        <v>14099</v>
      </c>
      <c r="DA54" t="s">
        <v>9560</v>
      </c>
      <c r="DF54" t="s">
        <v>12579</v>
      </c>
    </row>
    <row r="55" spans="1:118">
      <c r="A55" t="s">
        <v>16075</v>
      </c>
      <c r="B55" t="s">
        <v>16075</v>
      </c>
      <c r="AI55" t="s">
        <v>1683</v>
      </c>
      <c r="AJ55" t="s">
        <v>1684</v>
      </c>
      <c r="AK55" t="s">
        <v>1685</v>
      </c>
      <c r="AL55" t="s">
        <v>1686</v>
      </c>
      <c r="AM55" t="s">
        <v>1687</v>
      </c>
      <c r="AN55" t="s">
        <v>1688</v>
      </c>
      <c r="AQ55" t="s">
        <v>1689</v>
      </c>
      <c r="AR55" t="s">
        <v>1690</v>
      </c>
      <c r="AS55" t="s">
        <v>1691</v>
      </c>
      <c r="AT55" t="s">
        <v>1692</v>
      </c>
      <c r="AV55" t="s">
        <v>1693</v>
      </c>
      <c r="AW55" t="s">
        <v>1694</v>
      </c>
      <c r="AX55" t="s">
        <v>1695</v>
      </c>
      <c r="AY55" t="s">
        <v>1696</v>
      </c>
      <c r="AZ55" t="s">
        <v>1697</v>
      </c>
      <c r="BA55" t="s">
        <v>1698</v>
      </c>
      <c r="BB55" t="s">
        <v>1699</v>
      </c>
      <c r="BC55" t="s">
        <v>1695</v>
      </c>
      <c r="BS55" t="s">
        <v>7257</v>
      </c>
      <c r="BX55" t="s">
        <v>13446</v>
      </c>
      <c r="CB55" t="s">
        <v>11040</v>
      </c>
      <c r="CJ55" t="s">
        <v>9921</v>
      </c>
      <c r="CK55" t="s">
        <v>13862</v>
      </c>
      <c r="CU55" t="s">
        <v>7763</v>
      </c>
      <c r="CX55" t="s">
        <v>16021</v>
      </c>
      <c r="DA55" t="s">
        <v>9654</v>
      </c>
      <c r="DF55" t="s">
        <v>12638</v>
      </c>
    </row>
    <row r="56" spans="1:118">
      <c r="A56" t="s">
        <v>16076</v>
      </c>
      <c r="B56" t="s">
        <v>16076</v>
      </c>
      <c r="AI56" t="s">
        <v>1700</v>
      </c>
      <c r="AJ56" t="s">
        <v>1701</v>
      </c>
      <c r="AK56" t="s">
        <v>1702</v>
      </c>
      <c r="AL56" t="s">
        <v>1703</v>
      </c>
      <c r="AM56" t="s">
        <v>1704</v>
      </c>
      <c r="AN56" t="s">
        <v>1705</v>
      </c>
      <c r="AQ56" t="s">
        <v>1706</v>
      </c>
      <c r="AR56" t="s">
        <v>1707</v>
      </c>
      <c r="AS56" t="s">
        <v>1708</v>
      </c>
      <c r="AT56" t="s">
        <v>1709</v>
      </c>
      <c r="AV56" t="s">
        <v>1710</v>
      </c>
      <c r="AW56" t="s">
        <v>1711</v>
      </c>
      <c r="AX56" t="s">
        <v>1712</v>
      </c>
      <c r="AY56" t="s">
        <v>1713</v>
      </c>
      <c r="AZ56" t="s">
        <v>1714</v>
      </c>
      <c r="BA56" t="s">
        <v>1715</v>
      </c>
      <c r="BB56" t="s">
        <v>1716</v>
      </c>
      <c r="BC56" t="s">
        <v>1712</v>
      </c>
      <c r="BS56" t="s">
        <v>7485</v>
      </c>
      <c r="BX56" t="s">
        <v>13551</v>
      </c>
      <c r="CB56" t="s">
        <v>11184</v>
      </c>
      <c r="CJ56" t="s">
        <v>10195</v>
      </c>
      <c r="CK56" t="s">
        <v>13943</v>
      </c>
      <c r="CU56" t="s">
        <v>7812</v>
      </c>
      <c r="DA56" t="s">
        <v>9826</v>
      </c>
      <c r="DF56" t="s">
        <v>12642</v>
      </c>
    </row>
    <row r="57" spans="1:118">
      <c r="A57" t="s">
        <v>16077</v>
      </c>
      <c r="B57" t="s">
        <v>16077</v>
      </c>
      <c r="AI57" t="s">
        <v>1717</v>
      </c>
      <c r="AJ57" t="s">
        <v>1718</v>
      </c>
      <c r="AK57" t="s">
        <v>1719</v>
      </c>
      <c r="AL57" t="s">
        <v>1720</v>
      </c>
      <c r="AM57" t="s">
        <v>1721</v>
      </c>
      <c r="AN57" t="s">
        <v>1722</v>
      </c>
      <c r="AQ57" t="s">
        <v>1723</v>
      </c>
      <c r="AR57" t="s">
        <v>1724</v>
      </c>
      <c r="AS57" t="s">
        <v>1725</v>
      </c>
      <c r="AT57" t="s">
        <v>1726</v>
      </c>
      <c r="AV57" t="s">
        <v>1727</v>
      </c>
      <c r="AW57" t="s">
        <v>1728</v>
      </c>
      <c r="AX57" t="s">
        <v>1729</v>
      </c>
      <c r="AY57" t="s">
        <v>1730</v>
      </c>
      <c r="AZ57" t="s">
        <v>1731</v>
      </c>
      <c r="BA57" t="s">
        <v>1732</v>
      </c>
      <c r="BB57" t="s">
        <v>1733</v>
      </c>
      <c r="BC57" t="s">
        <v>1729</v>
      </c>
      <c r="BS57" t="s">
        <v>7492</v>
      </c>
      <c r="BX57" t="s">
        <v>13579</v>
      </c>
      <c r="CB57" t="s">
        <v>11419</v>
      </c>
      <c r="CJ57" t="s">
        <v>10249</v>
      </c>
      <c r="CK57" t="s">
        <v>16021</v>
      </c>
      <c r="CU57" t="s">
        <v>8153</v>
      </c>
      <c r="DA57" t="s">
        <v>9856</v>
      </c>
      <c r="DF57" t="s">
        <v>12646</v>
      </c>
    </row>
    <row r="58" spans="1:118">
      <c r="A58" t="s">
        <v>16078</v>
      </c>
      <c r="B58" t="s">
        <v>16078</v>
      </c>
      <c r="AI58" t="s">
        <v>1734</v>
      </c>
      <c r="AJ58" t="s">
        <v>1735</v>
      </c>
      <c r="AK58" t="s">
        <v>1736</v>
      </c>
      <c r="AL58" t="s">
        <v>1737</v>
      </c>
      <c r="AM58" t="s">
        <v>1738</v>
      </c>
      <c r="AN58" t="s">
        <v>1739</v>
      </c>
      <c r="AQ58" t="s">
        <v>1740</v>
      </c>
      <c r="AR58" t="s">
        <v>1741</v>
      </c>
      <c r="AS58" t="s">
        <v>1742</v>
      </c>
      <c r="AT58" t="s">
        <v>1743</v>
      </c>
      <c r="AV58" t="s">
        <v>1744</v>
      </c>
      <c r="AW58" t="s">
        <v>1745</v>
      </c>
      <c r="AX58" t="s">
        <v>1746</v>
      </c>
      <c r="AY58" t="s">
        <v>1747</v>
      </c>
      <c r="AZ58" t="s">
        <v>1748</v>
      </c>
      <c r="BA58" t="s">
        <v>1749</v>
      </c>
      <c r="BB58" t="s">
        <v>1750</v>
      </c>
      <c r="BC58" t="s">
        <v>1746</v>
      </c>
      <c r="BS58" t="s">
        <v>7638</v>
      </c>
      <c r="BX58" t="s">
        <v>13688</v>
      </c>
      <c r="CB58" t="s">
        <v>11453</v>
      </c>
      <c r="CJ58" t="s">
        <v>10264</v>
      </c>
      <c r="CU58" t="s">
        <v>8258</v>
      </c>
      <c r="DA58" t="s">
        <v>9946</v>
      </c>
      <c r="DF58" t="s">
        <v>12650</v>
      </c>
    </row>
    <row r="59" spans="1:118">
      <c r="A59" t="s">
        <v>16079</v>
      </c>
      <c r="B59" t="s">
        <v>16079</v>
      </c>
      <c r="AI59" t="s">
        <v>1751</v>
      </c>
      <c r="AJ59" t="s">
        <v>1752</v>
      </c>
      <c r="AK59" t="s">
        <v>1753</v>
      </c>
      <c r="AL59" t="s">
        <v>1754</v>
      </c>
      <c r="AM59" t="s">
        <v>1755</v>
      </c>
      <c r="AN59" t="s">
        <v>1756</v>
      </c>
      <c r="AQ59" t="s">
        <v>1757</v>
      </c>
      <c r="AR59" t="s">
        <v>1758</v>
      </c>
      <c r="AS59" t="s">
        <v>1759</v>
      </c>
      <c r="AT59" t="s">
        <v>1760</v>
      </c>
      <c r="AV59" t="s">
        <v>1761</v>
      </c>
      <c r="AW59" t="s">
        <v>1762</v>
      </c>
      <c r="AX59" t="s">
        <v>1763</v>
      </c>
      <c r="AY59" t="s">
        <v>1764</v>
      </c>
      <c r="AZ59" t="s">
        <v>1765</v>
      </c>
      <c r="BA59" t="s">
        <v>1766</v>
      </c>
      <c r="BB59" t="s">
        <v>1767</v>
      </c>
      <c r="BC59" t="s">
        <v>1763</v>
      </c>
      <c r="BS59" t="s">
        <v>7652</v>
      </c>
      <c r="BX59" t="s">
        <v>13868</v>
      </c>
      <c r="CB59" t="s">
        <v>11655</v>
      </c>
      <c r="CJ59" t="s">
        <v>10442</v>
      </c>
      <c r="CU59" t="s">
        <v>8347</v>
      </c>
      <c r="DA59" t="s">
        <v>10131</v>
      </c>
      <c r="DF59" t="s">
        <v>12654</v>
      </c>
    </row>
    <row r="60" spans="1:118">
      <c r="A60" t="s">
        <v>16080</v>
      </c>
      <c r="B60" t="s">
        <v>16127</v>
      </c>
      <c r="AI60" t="s">
        <v>1768</v>
      </c>
      <c r="AJ60" t="s">
        <v>1769</v>
      </c>
      <c r="AK60" t="s">
        <v>1770</v>
      </c>
      <c r="AL60" t="s">
        <v>1771</v>
      </c>
      <c r="AM60" t="s">
        <v>1772</v>
      </c>
      <c r="AN60" t="s">
        <v>1773</v>
      </c>
      <c r="AQ60" t="s">
        <v>1774</v>
      </c>
      <c r="AR60" t="s">
        <v>1775</v>
      </c>
      <c r="AS60" t="s">
        <v>1776</v>
      </c>
      <c r="AT60" t="s">
        <v>1777</v>
      </c>
      <c r="AV60" t="s">
        <v>1778</v>
      </c>
      <c r="AW60" t="s">
        <v>1779</v>
      </c>
      <c r="AX60" t="s">
        <v>1780</v>
      </c>
      <c r="AY60" t="s">
        <v>1781</v>
      </c>
      <c r="AZ60" t="s">
        <v>1782</v>
      </c>
      <c r="BA60" t="s">
        <v>1783</v>
      </c>
      <c r="BB60" t="s">
        <v>1784</v>
      </c>
      <c r="BC60" t="s">
        <v>1780</v>
      </c>
      <c r="BS60" t="s">
        <v>7736</v>
      </c>
      <c r="BX60" t="s">
        <v>16021</v>
      </c>
      <c r="CB60" t="s">
        <v>11663</v>
      </c>
      <c r="CJ60" t="s">
        <v>10447</v>
      </c>
      <c r="CU60" t="s">
        <v>8389</v>
      </c>
      <c r="DA60" t="s">
        <v>10151</v>
      </c>
      <c r="DF60" t="s">
        <v>12658</v>
      </c>
    </row>
    <row r="61" spans="1:118">
      <c r="A61" t="s">
        <v>16081</v>
      </c>
      <c r="B61" t="s">
        <v>16081</v>
      </c>
      <c r="AI61" t="s">
        <v>1785</v>
      </c>
      <c r="AJ61" t="s">
        <v>1786</v>
      </c>
      <c r="AK61" t="s">
        <v>1787</v>
      </c>
      <c r="AL61" t="s">
        <v>1788</v>
      </c>
      <c r="AM61" t="s">
        <v>1789</v>
      </c>
      <c r="AN61" t="s">
        <v>1790</v>
      </c>
      <c r="AQ61" t="s">
        <v>1791</v>
      </c>
      <c r="AR61" t="s">
        <v>1792</v>
      </c>
      <c r="AS61" t="s">
        <v>1793</v>
      </c>
      <c r="AT61" t="s">
        <v>1794</v>
      </c>
      <c r="AV61" t="s">
        <v>1795</v>
      </c>
      <c r="AW61" t="s">
        <v>1796</v>
      </c>
      <c r="AX61" t="s">
        <v>1797</v>
      </c>
      <c r="AY61" t="s">
        <v>1798</v>
      </c>
      <c r="AZ61" t="s">
        <v>1799</v>
      </c>
      <c r="BA61" t="s">
        <v>1800</v>
      </c>
      <c r="BB61" t="s">
        <v>1801</v>
      </c>
      <c r="BC61" t="s">
        <v>1797</v>
      </c>
      <c r="BS61" t="s">
        <v>7923</v>
      </c>
      <c r="CB61" t="s">
        <v>11687</v>
      </c>
      <c r="CJ61" t="s">
        <v>10535</v>
      </c>
      <c r="CU61" t="s">
        <v>8403</v>
      </c>
      <c r="DA61" t="s">
        <v>10274</v>
      </c>
      <c r="DF61" t="s">
        <v>12662</v>
      </c>
    </row>
    <row r="62" spans="1:118">
      <c r="A62" t="s">
        <v>16082</v>
      </c>
      <c r="B62" t="s">
        <v>16082</v>
      </c>
      <c r="AI62" t="s">
        <v>1802</v>
      </c>
      <c r="AJ62" t="s">
        <v>1803</v>
      </c>
      <c r="AK62" t="s">
        <v>1804</v>
      </c>
      <c r="AL62" t="s">
        <v>1805</v>
      </c>
      <c r="AM62" t="s">
        <v>1806</v>
      </c>
      <c r="AN62" t="s">
        <v>1807</v>
      </c>
      <c r="AQ62" t="s">
        <v>781</v>
      </c>
      <c r="AR62" t="s">
        <v>1808</v>
      </c>
      <c r="AS62" t="s">
        <v>1809</v>
      </c>
      <c r="AT62" t="s">
        <v>1810</v>
      </c>
      <c r="AV62" t="s">
        <v>1811</v>
      </c>
      <c r="AW62" t="s">
        <v>1812</v>
      </c>
      <c r="AX62" t="s">
        <v>1813</v>
      </c>
      <c r="AY62" t="s">
        <v>1814</v>
      </c>
      <c r="AZ62" t="s">
        <v>1815</v>
      </c>
      <c r="BA62" t="s">
        <v>1816</v>
      </c>
      <c r="BB62" t="s">
        <v>1817</v>
      </c>
      <c r="BC62" t="s">
        <v>1813</v>
      </c>
      <c r="BS62" t="s">
        <v>7944</v>
      </c>
      <c r="CB62" t="s">
        <v>11691</v>
      </c>
      <c r="CJ62" t="s">
        <v>10560</v>
      </c>
      <c r="CU62" t="s">
        <v>8452</v>
      </c>
      <c r="DA62" t="s">
        <v>10408</v>
      </c>
      <c r="DF62" t="s">
        <v>12702</v>
      </c>
    </row>
    <row r="63" spans="1:118">
      <c r="A63" s="8" t="s">
        <v>16023</v>
      </c>
      <c r="B63" t="s">
        <v>16021</v>
      </c>
      <c r="AI63" t="s">
        <v>1818</v>
      </c>
      <c r="AJ63" t="s">
        <v>1819</v>
      </c>
      <c r="AK63" t="s">
        <v>1820</v>
      </c>
      <c r="AL63" t="s">
        <v>1821</v>
      </c>
      <c r="AM63" t="s">
        <v>1822</v>
      </c>
      <c r="AN63" t="s">
        <v>1823</v>
      </c>
      <c r="AR63" t="s">
        <v>1824</v>
      </c>
      <c r="AS63" t="s">
        <v>1825</v>
      </c>
      <c r="AT63" t="s">
        <v>1826</v>
      </c>
      <c r="AV63" t="s">
        <v>1827</v>
      </c>
      <c r="AW63" t="s">
        <v>1828</v>
      </c>
      <c r="AX63" t="s">
        <v>1829</v>
      </c>
      <c r="AY63" t="s">
        <v>1830</v>
      </c>
      <c r="AZ63" t="s">
        <v>1831</v>
      </c>
      <c r="BA63" t="s">
        <v>1832</v>
      </c>
      <c r="BB63" t="s">
        <v>1833</v>
      </c>
      <c r="BC63" t="s">
        <v>1829</v>
      </c>
      <c r="BS63" t="s">
        <v>7951</v>
      </c>
      <c r="CB63" t="s">
        <v>11695</v>
      </c>
      <c r="CJ63" t="s">
        <v>10594</v>
      </c>
      <c r="CU63" t="s">
        <v>8494</v>
      </c>
      <c r="DA63" t="s">
        <v>10683</v>
      </c>
      <c r="DF63" t="s">
        <v>12795</v>
      </c>
    </row>
    <row r="64" spans="1:118">
      <c r="A64" t="s">
        <v>452</v>
      </c>
      <c r="B64" t="s">
        <v>452</v>
      </c>
      <c r="AI64" t="s">
        <v>1834</v>
      </c>
      <c r="AJ64" t="s">
        <v>1835</v>
      </c>
      <c r="AK64" t="s">
        <v>1836</v>
      </c>
      <c r="AL64" t="s">
        <v>1837</v>
      </c>
      <c r="AM64" t="s">
        <v>1838</v>
      </c>
      <c r="AN64" t="s">
        <v>1839</v>
      </c>
      <c r="AR64" t="s">
        <v>1840</v>
      </c>
      <c r="AS64" t="s">
        <v>1841</v>
      </c>
      <c r="AT64" t="s">
        <v>1842</v>
      </c>
      <c r="AV64" t="s">
        <v>1843</v>
      </c>
      <c r="AW64" t="s">
        <v>1844</v>
      </c>
      <c r="AX64" t="s">
        <v>1845</v>
      </c>
      <c r="AY64" t="s">
        <v>1846</v>
      </c>
      <c r="AZ64" t="s">
        <v>1847</v>
      </c>
      <c r="BA64" t="s">
        <v>1848</v>
      </c>
      <c r="BB64" t="s">
        <v>1849</v>
      </c>
      <c r="BC64" t="s">
        <v>1845</v>
      </c>
      <c r="BS64" t="s">
        <v>8014</v>
      </c>
      <c r="CB64" t="s">
        <v>11726</v>
      </c>
      <c r="CJ64" t="s">
        <v>10723</v>
      </c>
      <c r="CU64" t="s">
        <v>8709</v>
      </c>
      <c r="DA64" t="s">
        <v>11229</v>
      </c>
      <c r="DF64" t="s">
        <v>12933</v>
      </c>
    </row>
    <row r="65" spans="1:110">
      <c r="A65" t="s">
        <v>15964</v>
      </c>
      <c r="B65" t="s">
        <v>453</v>
      </c>
      <c r="AI65" t="s">
        <v>1850</v>
      </c>
      <c r="AJ65" t="s">
        <v>1851</v>
      </c>
      <c r="AK65" t="s">
        <v>1852</v>
      </c>
      <c r="AL65" t="s">
        <v>1853</v>
      </c>
      <c r="AM65" t="s">
        <v>1854</v>
      </c>
      <c r="AN65" t="s">
        <v>1855</v>
      </c>
      <c r="AR65" t="s">
        <v>1856</v>
      </c>
      <c r="AS65" t="s">
        <v>1857</v>
      </c>
      <c r="AT65" t="s">
        <v>1858</v>
      </c>
      <c r="AV65" t="s">
        <v>1859</v>
      </c>
      <c r="AW65" t="s">
        <v>1860</v>
      </c>
      <c r="AX65" t="s">
        <v>1861</v>
      </c>
      <c r="AY65" t="s">
        <v>1862</v>
      </c>
      <c r="AZ65" t="s">
        <v>1863</v>
      </c>
      <c r="BA65" t="s">
        <v>1864</v>
      </c>
      <c r="BB65" t="s">
        <v>1865</v>
      </c>
      <c r="BC65" t="s">
        <v>1861</v>
      </c>
      <c r="BS65" t="s">
        <v>8251</v>
      </c>
      <c r="CB65" t="s">
        <v>11780</v>
      </c>
      <c r="CJ65" t="s">
        <v>10738</v>
      </c>
      <c r="CU65" t="s">
        <v>8733</v>
      </c>
      <c r="DA65" t="s">
        <v>11234</v>
      </c>
      <c r="DF65" t="s">
        <v>13049</v>
      </c>
    </row>
    <row r="66" spans="1:110">
      <c r="A66" t="s">
        <v>454</v>
      </c>
      <c r="B66" t="s">
        <v>454</v>
      </c>
      <c r="AI66" t="s">
        <v>1866</v>
      </c>
      <c r="AJ66" t="s">
        <v>1867</v>
      </c>
      <c r="AK66" t="s">
        <v>1868</v>
      </c>
      <c r="AL66" t="s">
        <v>1869</v>
      </c>
      <c r="AM66" t="s">
        <v>1870</v>
      </c>
      <c r="AN66" t="s">
        <v>1871</v>
      </c>
      <c r="AR66" t="s">
        <v>1872</v>
      </c>
      <c r="AS66" t="s">
        <v>1873</v>
      </c>
      <c r="AT66" t="s">
        <v>1874</v>
      </c>
      <c r="AV66" t="s">
        <v>1875</v>
      </c>
      <c r="AW66" t="s">
        <v>1876</v>
      </c>
      <c r="AX66" t="s">
        <v>1877</v>
      </c>
      <c r="AY66" t="s">
        <v>1878</v>
      </c>
      <c r="AZ66" t="s">
        <v>1879</v>
      </c>
      <c r="BA66" t="s">
        <v>1880</v>
      </c>
      <c r="BB66" t="s">
        <v>1881</v>
      </c>
      <c r="BC66" t="s">
        <v>1877</v>
      </c>
      <c r="BS66" t="s">
        <v>8279</v>
      </c>
      <c r="CB66" t="s">
        <v>11864</v>
      </c>
      <c r="CJ66" t="s">
        <v>11339</v>
      </c>
      <c r="CU66" t="s">
        <v>8775</v>
      </c>
      <c r="DA66" t="s">
        <v>11239</v>
      </c>
      <c r="DF66" t="s">
        <v>13053</v>
      </c>
    </row>
    <row r="67" spans="1:110">
      <c r="A67" t="s">
        <v>455</v>
      </c>
      <c r="B67" t="s">
        <v>455</v>
      </c>
      <c r="AI67" t="s">
        <v>1882</v>
      </c>
      <c r="AJ67" t="s">
        <v>1883</v>
      </c>
      <c r="AK67" t="s">
        <v>1884</v>
      </c>
      <c r="AL67" t="s">
        <v>1885</v>
      </c>
      <c r="AM67" t="s">
        <v>1886</v>
      </c>
      <c r="AN67" t="s">
        <v>1887</v>
      </c>
      <c r="AR67" t="s">
        <v>1888</v>
      </c>
      <c r="AS67" t="s">
        <v>1889</v>
      </c>
      <c r="AT67" t="s">
        <v>1890</v>
      </c>
      <c r="AV67" t="s">
        <v>1891</v>
      </c>
      <c r="AW67" t="s">
        <v>1892</v>
      </c>
      <c r="AX67" t="s">
        <v>1893</v>
      </c>
      <c r="AY67" t="s">
        <v>1894</v>
      </c>
      <c r="AZ67" t="s">
        <v>1895</v>
      </c>
      <c r="BA67" t="s">
        <v>1896</v>
      </c>
      <c r="BB67" t="s">
        <v>1897</v>
      </c>
      <c r="BC67" t="s">
        <v>1893</v>
      </c>
      <c r="BS67" t="s">
        <v>8445</v>
      </c>
      <c r="CB67" t="s">
        <v>12001</v>
      </c>
      <c r="CJ67" t="s">
        <v>11480</v>
      </c>
      <c r="CU67" t="s">
        <v>8781</v>
      </c>
      <c r="DA67" t="s">
        <v>11244</v>
      </c>
      <c r="DF67" t="s">
        <v>13057</v>
      </c>
    </row>
    <row r="68" spans="1:110">
      <c r="A68" t="s">
        <v>456</v>
      </c>
      <c r="B68" t="s">
        <v>16443</v>
      </c>
      <c r="AI68" t="s">
        <v>1898</v>
      </c>
      <c r="AJ68" t="s">
        <v>1899</v>
      </c>
      <c r="AK68" t="s">
        <v>1900</v>
      </c>
      <c r="AL68" t="s">
        <v>1901</v>
      </c>
      <c r="AM68" t="s">
        <v>1902</v>
      </c>
      <c r="AN68" t="s">
        <v>1903</v>
      </c>
      <c r="AR68" t="s">
        <v>1904</v>
      </c>
      <c r="AS68" t="s">
        <v>1905</v>
      </c>
      <c r="AT68" t="s">
        <v>1906</v>
      </c>
      <c r="AV68" t="s">
        <v>1907</v>
      </c>
      <c r="AW68" t="s">
        <v>1908</v>
      </c>
      <c r="AX68" t="s">
        <v>1909</v>
      </c>
      <c r="AY68" t="s">
        <v>1910</v>
      </c>
      <c r="AZ68" t="s">
        <v>1911</v>
      </c>
      <c r="BA68" t="s">
        <v>1912</v>
      </c>
      <c r="BB68" t="s">
        <v>1913</v>
      </c>
      <c r="BC68" t="s">
        <v>1909</v>
      </c>
      <c r="BS68" t="s">
        <v>8508</v>
      </c>
      <c r="CB68" t="s">
        <v>12105</v>
      </c>
      <c r="CJ68" t="s">
        <v>11488</v>
      </c>
      <c r="CU68" t="s">
        <v>8793</v>
      </c>
      <c r="DA68" t="s">
        <v>11249</v>
      </c>
      <c r="DF68" t="s">
        <v>13065</v>
      </c>
    </row>
    <row r="69" spans="1:110">
      <c r="A69" t="s">
        <v>457</v>
      </c>
      <c r="B69" t="s">
        <v>457</v>
      </c>
      <c r="AI69" t="s">
        <v>1914</v>
      </c>
      <c r="AJ69" t="s">
        <v>1915</v>
      </c>
      <c r="AK69" t="s">
        <v>1916</v>
      </c>
      <c r="AL69" t="s">
        <v>1917</v>
      </c>
      <c r="AM69" t="s">
        <v>1918</v>
      </c>
      <c r="AN69" t="s">
        <v>1919</v>
      </c>
      <c r="AR69" t="s">
        <v>1920</v>
      </c>
      <c r="AS69" t="s">
        <v>1921</v>
      </c>
      <c r="AT69" t="s">
        <v>1922</v>
      </c>
      <c r="AV69" t="s">
        <v>1923</v>
      </c>
      <c r="AW69" t="s">
        <v>1924</v>
      </c>
      <c r="AX69" t="s">
        <v>1925</v>
      </c>
      <c r="AY69" t="s">
        <v>1926</v>
      </c>
      <c r="AZ69" t="s">
        <v>1927</v>
      </c>
      <c r="BA69" t="s">
        <v>1928</v>
      </c>
      <c r="BB69" t="s">
        <v>1929</v>
      </c>
      <c r="BC69" t="s">
        <v>1925</v>
      </c>
      <c r="BS69" t="s">
        <v>8721</v>
      </c>
      <c r="CB69" t="s">
        <v>12165</v>
      </c>
      <c r="CJ69" t="s">
        <v>11492</v>
      </c>
      <c r="CU69" t="s">
        <v>8858</v>
      </c>
      <c r="DA69" t="s">
        <v>11254</v>
      </c>
      <c r="DF69" t="s">
        <v>13081</v>
      </c>
    </row>
    <row r="70" spans="1:110">
      <c r="A70" t="s">
        <v>458</v>
      </c>
      <c r="B70" t="s">
        <v>458</v>
      </c>
      <c r="AI70" t="s">
        <v>1930</v>
      </c>
      <c r="AJ70" t="s">
        <v>1931</v>
      </c>
      <c r="AK70" t="s">
        <v>1932</v>
      </c>
      <c r="AL70" t="s">
        <v>1933</v>
      </c>
      <c r="AM70" t="s">
        <v>1934</v>
      </c>
      <c r="AN70" t="s">
        <v>1935</v>
      </c>
      <c r="AR70" t="s">
        <v>1936</v>
      </c>
      <c r="AS70" t="s">
        <v>1937</v>
      </c>
      <c r="AT70" t="s">
        <v>1938</v>
      </c>
      <c r="AV70" t="s">
        <v>1939</v>
      </c>
      <c r="AW70" t="s">
        <v>1940</v>
      </c>
      <c r="AX70" t="s">
        <v>1941</v>
      </c>
      <c r="AY70" t="s">
        <v>1942</v>
      </c>
      <c r="AZ70" t="s">
        <v>1943</v>
      </c>
      <c r="BA70" t="s">
        <v>1944</v>
      </c>
      <c r="BB70" t="s">
        <v>1945</v>
      </c>
      <c r="BC70" t="s">
        <v>1941</v>
      </c>
      <c r="BS70" t="s">
        <v>9173</v>
      </c>
      <c r="CB70" t="s">
        <v>12682</v>
      </c>
      <c r="CJ70" t="s">
        <v>11504</v>
      </c>
      <c r="CU70" t="s">
        <v>8960</v>
      </c>
      <c r="DA70" t="s">
        <v>11259</v>
      </c>
      <c r="DF70" t="s">
        <v>13121</v>
      </c>
    </row>
    <row r="71" spans="1:110">
      <c r="A71" t="s">
        <v>459</v>
      </c>
      <c r="B71" t="s">
        <v>459</v>
      </c>
      <c r="AI71" t="s">
        <v>1946</v>
      </c>
      <c r="AJ71" t="s">
        <v>1947</v>
      </c>
      <c r="AK71" t="s">
        <v>1948</v>
      </c>
      <c r="AL71" t="s">
        <v>1949</v>
      </c>
      <c r="AM71" t="s">
        <v>1950</v>
      </c>
      <c r="AN71" t="s">
        <v>1951</v>
      </c>
      <c r="AR71" t="s">
        <v>1952</v>
      </c>
      <c r="AS71" t="s">
        <v>1953</v>
      </c>
      <c r="AT71" t="s">
        <v>1954</v>
      </c>
      <c r="AV71" t="s">
        <v>1955</v>
      </c>
      <c r="AW71" t="s">
        <v>1956</v>
      </c>
      <c r="AX71" t="s">
        <v>1957</v>
      </c>
      <c r="AY71" t="s">
        <v>1958</v>
      </c>
      <c r="AZ71" t="s">
        <v>1959</v>
      </c>
      <c r="BA71" t="s">
        <v>1960</v>
      </c>
      <c r="BB71" t="s">
        <v>1961</v>
      </c>
      <c r="BC71" t="s">
        <v>1957</v>
      </c>
      <c r="BS71" t="s">
        <v>9331</v>
      </c>
      <c r="CB71" t="s">
        <v>12776</v>
      </c>
      <c r="CJ71" t="s">
        <v>11563</v>
      </c>
      <c r="CU71" t="s">
        <v>8990</v>
      </c>
      <c r="DA71" t="s">
        <v>11264</v>
      </c>
      <c r="DF71" t="s">
        <v>13233</v>
      </c>
    </row>
    <row r="72" spans="1:110">
      <c r="A72" t="s">
        <v>460</v>
      </c>
      <c r="B72" t="s">
        <v>15929</v>
      </c>
      <c r="AI72" t="s">
        <v>1962</v>
      </c>
      <c r="AJ72" t="s">
        <v>1963</v>
      </c>
      <c r="AK72" t="s">
        <v>1964</v>
      </c>
      <c r="AL72" t="s">
        <v>1965</v>
      </c>
      <c r="AM72" t="s">
        <v>1966</v>
      </c>
      <c r="AN72" t="s">
        <v>1967</v>
      </c>
      <c r="AR72" t="s">
        <v>1968</v>
      </c>
      <c r="AS72" t="s">
        <v>1969</v>
      </c>
      <c r="AT72" t="s">
        <v>1970</v>
      </c>
      <c r="AV72" t="s">
        <v>1971</v>
      </c>
      <c r="AW72" t="s">
        <v>1972</v>
      </c>
      <c r="AX72" t="s">
        <v>1973</v>
      </c>
      <c r="AY72" t="s">
        <v>1974</v>
      </c>
      <c r="AZ72" t="s">
        <v>1975</v>
      </c>
      <c r="BA72" t="s">
        <v>1976</v>
      </c>
      <c r="BB72" t="s">
        <v>1977</v>
      </c>
      <c r="BC72" t="s">
        <v>1973</v>
      </c>
      <c r="BS72" t="s">
        <v>9366</v>
      </c>
      <c r="CB72" t="s">
        <v>12787</v>
      </c>
      <c r="CJ72" t="s">
        <v>11784</v>
      </c>
      <c r="CU72" t="s">
        <v>9002</v>
      </c>
      <c r="DA72" t="s">
        <v>11269</v>
      </c>
      <c r="DF72" t="s">
        <v>13288</v>
      </c>
    </row>
    <row r="73" spans="1:110">
      <c r="A73" t="s">
        <v>461</v>
      </c>
      <c r="B73" t="s">
        <v>15928</v>
      </c>
      <c r="AI73" t="s">
        <v>1978</v>
      </c>
      <c r="AJ73" t="s">
        <v>1979</v>
      </c>
      <c r="AK73" t="s">
        <v>1980</v>
      </c>
      <c r="AL73" t="s">
        <v>1981</v>
      </c>
      <c r="AM73" t="s">
        <v>1982</v>
      </c>
      <c r="AN73" t="s">
        <v>1983</v>
      </c>
      <c r="AR73" t="s">
        <v>1984</v>
      </c>
      <c r="AS73" t="s">
        <v>1985</v>
      </c>
      <c r="AT73" t="s">
        <v>1986</v>
      </c>
      <c r="AV73" t="s">
        <v>1987</v>
      </c>
      <c r="AW73" t="s">
        <v>1988</v>
      </c>
      <c r="AX73" t="s">
        <v>1989</v>
      </c>
      <c r="AY73" t="s">
        <v>1990</v>
      </c>
      <c r="AZ73" t="s">
        <v>1991</v>
      </c>
      <c r="BA73" t="s">
        <v>1992</v>
      </c>
      <c r="BB73" t="s">
        <v>1993</v>
      </c>
      <c r="BC73" t="s">
        <v>1989</v>
      </c>
      <c r="BS73" t="s">
        <v>9371</v>
      </c>
      <c r="CB73" t="s">
        <v>12802</v>
      </c>
      <c r="CJ73" t="s">
        <v>11912</v>
      </c>
      <c r="CU73" t="s">
        <v>9207</v>
      </c>
      <c r="DA73" t="s">
        <v>11274</v>
      </c>
      <c r="DF73" t="s">
        <v>13292</v>
      </c>
    </row>
    <row r="74" spans="1:110">
      <c r="A74" t="s">
        <v>576</v>
      </c>
      <c r="B74" t="s">
        <v>15930</v>
      </c>
      <c r="AI74" t="s">
        <v>1994</v>
      </c>
      <c r="AJ74" t="s">
        <v>1995</v>
      </c>
      <c r="AK74" t="s">
        <v>1996</v>
      </c>
      <c r="AL74" t="s">
        <v>1997</v>
      </c>
      <c r="AM74" t="s">
        <v>1998</v>
      </c>
      <c r="AN74" t="s">
        <v>1999</v>
      </c>
      <c r="AR74" t="s">
        <v>2000</v>
      </c>
      <c r="AS74" t="s">
        <v>2001</v>
      </c>
      <c r="AT74" t="s">
        <v>2002</v>
      </c>
      <c r="AV74" t="s">
        <v>2003</v>
      </c>
      <c r="AW74" t="s">
        <v>2004</v>
      </c>
      <c r="AX74" t="s">
        <v>2005</v>
      </c>
      <c r="AY74" t="s">
        <v>2006</v>
      </c>
      <c r="AZ74" t="s">
        <v>2007</v>
      </c>
      <c r="BA74" t="s">
        <v>2008</v>
      </c>
      <c r="BB74" t="s">
        <v>2009</v>
      </c>
      <c r="BC74" t="s">
        <v>2005</v>
      </c>
      <c r="BS74" t="s">
        <v>9376</v>
      </c>
      <c r="CB74" t="s">
        <v>12810</v>
      </c>
      <c r="CJ74" t="s">
        <v>12029</v>
      </c>
      <c r="CU74" t="s">
        <v>9346</v>
      </c>
      <c r="DA74" t="s">
        <v>11299</v>
      </c>
      <c r="DF74" t="s">
        <v>13450</v>
      </c>
    </row>
    <row r="75" spans="1:110">
      <c r="A75" t="s">
        <v>583</v>
      </c>
      <c r="B75" t="s">
        <v>15930</v>
      </c>
      <c r="AI75" t="s">
        <v>2010</v>
      </c>
      <c r="AJ75" t="s">
        <v>2011</v>
      </c>
      <c r="AK75" t="s">
        <v>2012</v>
      </c>
      <c r="AL75" t="s">
        <v>2013</v>
      </c>
      <c r="AM75" t="s">
        <v>2014</v>
      </c>
      <c r="AN75" t="s">
        <v>2015</v>
      </c>
      <c r="AR75" t="s">
        <v>2016</v>
      </c>
      <c r="AS75" t="s">
        <v>2017</v>
      </c>
      <c r="AT75" t="s">
        <v>2018</v>
      </c>
      <c r="AV75" t="s">
        <v>2019</v>
      </c>
      <c r="AW75" t="s">
        <v>2020</v>
      </c>
      <c r="AX75" t="s">
        <v>2021</v>
      </c>
      <c r="AY75" t="s">
        <v>2022</v>
      </c>
      <c r="AZ75" t="s">
        <v>2023</v>
      </c>
      <c r="BA75" t="s">
        <v>2024</v>
      </c>
      <c r="BB75" t="s">
        <v>2025</v>
      </c>
      <c r="BC75" t="s">
        <v>2021</v>
      </c>
      <c r="BS75" t="s">
        <v>9420</v>
      </c>
      <c r="CB75" t="s">
        <v>13197</v>
      </c>
      <c r="CJ75" t="s">
        <v>12036</v>
      </c>
      <c r="CU75" t="s">
        <v>9535</v>
      </c>
      <c r="DA75" t="s">
        <v>11304</v>
      </c>
      <c r="DF75" t="s">
        <v>13567</v>
      </c>
    </row>
    <row r="76" spans="1:110">
      <c r="A76" t="s">
        <v>590</v>
      </c>
      <c r="B76" t="s">
        <v>15930</v>
      </c>
      <c r="AI76" t="s">
        <v>2026</v>
      </c>
      <c r="AJ76" t="s">
        <v>2027</v>
      </c>
      <c r="AK76" t="s">
        <v>2028</v>
      </c>
      <c r="AL76" t="s">
        <v>2029</v>
      </c>
      <c r="AM76" t="s">
        <v>2030</v>
      </c>
      <c r="AN76" t="s">
        <v>2031</v>
      </c>
      <c r="AR76" t="s">
        <v>2032</v>
      </c>
      <c r="AS76" t="s">
        <v>2033</v>
      </c>
      <c r="AT76" t="s">
        <v>2034</v>
      </c>
      <c r="AV76" t="s">
        <v>2035</v>
      </c>
      <c r="AW76" t="s">
        <v>2036</v>
      </c>
      <c r="AX76" t="s">
        <v>2037</v>
      </c>
      <c r="AY76" t="s">
        <v>2038</v>
      </c>
      <c r="AZ76" t="s">
        <v>2039</v>
      </c>
      <c r="BA76" t="s">
        <v>2040</v>
      </c>
      <c r="BB76" t="s">
        <v>2041</v>
      </c>
      <c r="BC76" t="s">
        <v>2037</v>
      </c>
      <c r="BS76" t="s">
        <v>9786</v>
      </c>
      <c r="CB76" t="s">
        <v>13300</v>
      </c>
      <c r="CJ76" t="s">
        <v>12074</v>
      </c>
      <c r="CU76" t="s">
        <v>9540</v>
      </c>
      <c r="DA76" t="s">
        <v>11309</v>
      </c>
      <c r="DF76" t="s">
        <v>13583</v>
      </c>
    </row>
    <row r="77" spans="1:110">
      <c r="A77" t="s">
        <v>597</v>
      </c>
      <c r="B77" t="s">
        <v>15930</v>
      </c>
      <c r="AI77" t="s">
        <v>2042</v>
      </c>
      <c r="AJ77" t="s">
        <v>2043</v>
      </c>
      <c r="AK77" t="s">
        <v>2044</v>
      </c>
      <c r="AL77" t="s">
        <v>2045</v>
      </c>
      <c r="AM77" t="s">
        <v>2046</v>
      </c>
      <c r="AN77" t="s">
        <v>2047</v>
      </c>
      <c r="AR77" t="s">
        <v>2048</v>
      </c>
      <c r="AS77" t="s">
        <v>2049</v>
      </c>
      <c r="AT77" t="s">
        <v>2050</v>
      </c>
      <c r="AV77" t="s">
        <v>2051</v>
      </c>
      <c r="AW77" t="s">
        <v>2052</v>
      </c>
      <c r="AX77" t="s">
        <v>2053</v>
      </c>
      <c r="AY77" t="s">
        <v>2054</v>
      </c>
      <c r="AZ77" t="s">
        <v>2055</v>
      </c>
      <c r="BA77" t="s">
        <v>2056</v>
      </c>
      <c r="BB77" t="s">
        <v>2057</v>
      </c>
      <c r="BC77" t="s">
        <v>2053</v>
      </c>
      <c r="BS77" t="s">
        <v>9791</v>
      </c>
      <c r="CB77" t="s">
        <v>13304</v>
      </c>
      <c r="CJ77" t="s">
        <v>12129</v>
      </c>
      <c r="CU77" t="s">
        <v>9545</v>
      </c>
      <c r="DA77" t="s">
        <v>11349</v>
      </c>
      <c r="DF77" t="s">
        <v>13907</v>
      </c>
    </row>
    <row r="78" spans="1:110">
      <c r="A78" t="s">
        <v>604</v>
      </c>
      <c r="B78" t="s">
        <v>15930</v>
      </c>
      <c r="AI78" t="s">
        <v>2058</v>
      </c>
      <c r="AJ78" t="s">
        <v>2059</v>
      </c>
      <c r="AK78" t="s">
        <v>2060</v>
      </c>
      <c r="AL78" t="s">
        <v>2061</v>
      </c>
      <c r="AM78" t="s">
        <v>2062</v>
      </c>
      <c r="AN78" t="s">
        <v>2063</v>
      </c>
      <c r="AR78" t="s">
        <v>2064</v>
      </c>
      <c r="AS78" t="s">
        <v>462</v>
      </c>
      <c r="AT78" t="s">
        <v>2065</v>
      </c>
      <c r="AV78" t="s">
        <v>2066</v>
      </c>
      <c r="AW78" t="s">
        <v>2067</v>
      </c>
      <c r="AX78" t="s">
        <v>2068</v>
      </c>
      <c r="AY78" t="s">
        <v>2069</v>
      </c>
      <c r="AZ78" t="s">
        <v>2070</v>
      </c>
      <c r="BA78" t="s">
        <v>2071</v>
      </c>
      <c r="BB78" t="s">
        <v>2072</v>
      </c>
      <c r="BC78" t="s">
        <v>2068</v>
      </c>
      <c r="BS78" t="s">
        <v>9801</v>
      </c>
      <c r="CB78" t="s">
        <v>13853</v>
      </c>
      <c r="CJ78" t="s">
        <v>12245</v>
      </c>
      <c r="CU78" t="s">
        <v>9555</v>
      </c>
      <c r="DA78" t="s">
        <v>11369</v>
      </c>
      <c r="DF78" t="s">
        <v>13955</v>
      </c>
    </row>
    <row r="79" spans="1:110">
      <c r="A79" t="s">
        <v>611</v>
      </c>
      <c r="B79" t="s">
        <v>15930</v>
      </c>
      <c r="AI79" t="s">
        <v>2073</v>
      </c>
      <c r="AJ79" t="s">
        <v>2074</v>
      </c>
      <c r="AK79" t="s">
        <v>2075</v>
      </c>
      <c r="AL79" t="s">
        <v>2076</v>
      </c>
      <c r="AM79" t="s">
        <v>2077</v>
      </c>
      <c r="AN79" t="s">
        <v>2078</v>
      </c>
      <c r="AR79" t="s">
        <v>2079</v>
      </c>
      <c r="AS79" t="s">
        <v>2080</v>
      </c>
      <c r="AT79" t="s">
        <v>2081</v>
      </c>
      <c r="AV79" t="s">
        <v>2082</v>
      </c>
      <c r="AW79" t="s">
        <v>2083</v>
      </c>
      <c r="AX79" t="s">
        <v>2084</v>
      </c>
      <c r="AY79" t="s">
        <v>2085</v>
      </c>
      <c r="AZ79" t="s">
        <v>2086</v>
      </c>
      <c r="BA79" t="s">
        <v>2087</v>
      </c>
      <c r="BB79" t="s">
        <v>2088</v>
      </c>
      <c r="BC79" t="s">
        <v>2084</v>
      </c>
      <c r="BS79" t="s">
        <v>9841</v>
      </c>
      <c r="CB79" t="s">
        <v>13865</v>
      </c>
      <c r="CJ79" t="s">
        <v>12249</v>
      </c>
      <c r="CU79" t="s">
        <v>9589</v>
      </c>
      <c r="DA79" t="s">
        <v>11639</v>
      </c>
    </row>
    <row r="80" spans="1:110">
      <c r="A80" t="s">
        <v>617</v>
      </c>
      <c r="B80" t="s">
        <v>15930</v>
      </c>
      <c r="AI80" t="s">
        <v>2089</v>
      </c>
      <c r="AJ80" t="s">
        <v>2090</v>
      </c>
      <c r="AK80" t="s">
        <v>2091</v>
      </c>
      <c r="AL80" t="s">
        <v>2092</v>
      </c>
      <c r="AM80" t="s">
        <v>2093</v>
      </c>
      <c r="AN80" t="s">
        <v>2094</v>
      </c>
      <c r="AR80" t="s">
        <v>2095</v>
      </c>
      <c r="AS80" t="s">
        <v>2096</v>
      </c>
      <c r="AT80" t="s">
        <v>2097</v>
      </c>
      <c r="AV80" t="s">
        <v>2098</v>
      </c>
      <c r="AW80" t="s">
        <v>2099</v>
      </c>
      <c r="AX80" t="s">
        <v>2100</v>
      </c>
      <c r="AY80" t="s">
        <v>2101</v>
      </c>
      <c r="AZ80" t="s">
        <v>2102</v>
      </c>
      <c r="BA80" t="s">
        <v>2103</v>
      </c>
      <c r="BB80" t="s">
        <v>2104</v>
      </c>
      <c r="BC80" t="s">
        <v>2100</v>
      </c>
      <c r="BS80" t="s">
        <v>9956</v>
      </c>
      <c r="CB80" t="s">
        <v>13937</v>
      </c>
      <c r="CJ80" t="s">
        <v>12451</v>
      </c>
      <c r="CU80" t="s">
        <v>9629</v>
      </c>
      <c r="DA80" t="s">
        <v>11764</v>
      </c>
    </row>
    <row r="81" spans="1:105">
      <c r="A81" t="s">
        <v>623</v>
      </c>
      <c r="B81" t="s">
        <v>15930</v>
      </c>
      <c r="AI81" t="s">
        <v>2105</v>
      </c>
      <c r="AJ81" t="s">
        <v>2106</v>
      </c>
      <c r="AK81" t="s">
        <v>2107</v>
      </c>
      <c r="AL81" t="s">
        <v>2108</v>
      </c>
      <c r="AM81" t="s">
        <v>2109</v>
      </c>
      <c r="AN81" t="s">
        <v>2110</v>
      </c>
      <c r="AR81" t="s">
        <v>2111</v>
      </c>
      <c r="AS81" t="s">
        <v>2112</v>
      </c>
      <c r="AT81" t="s">
        <v>2113</v>
      </c>
      <c r="AV81" t="s">
        <v>2114</v>
      </c>
      <c r="AW81" t="s">
        <v>2115</v>
      </c>
      <c r="AX81" t="s">
        <v>2116</v>
      </c>
      <c r="AY81" t="s">
        <v>2117</v>
      </c>
      <c r="AZ81" t="s">
        <v>2118</v>
      </c>
      <c r="BA81" t="s">
        <v>2119</v>
      </c>
      <c r="BB81" t="s">
        <v>2120</v>
      </c>
      <c r="BC81" t="s">
        <v>2116</v>
      </c>
      <c r="BS81" t="s">
        <v>10001</v>
      </c>
      <c r="CB81" t="s">
        <v>13987</v>
      </c>
      <c r="CJ81" t="s">
        <v>12467</v>
      </c>
      <c r="CU81" t="s">
        <v>9634</v>
      </c>
      <c r="DA81" t="s">
        <v>12005</v>
      </c>
    </row>
    <row r="82" spans="1:105">
      <c r="A82" t="s">
        <v>628</v>
      </c>
      <c r="B82" t="s">
        <v>15930</v>
      </c>
      <c r="AI82" t="s">
        <v>2121</v>
      </c>
      <c r="AJ82" t="s">
        <v>2122</v>
      </c>
      <c r="AK82" t="s">
        <v>2123</v>
      </c>
      <c r="AL82" t="s">
        <v>2124</v>
      </c>
      <c r="AM82" t="s">
        <v>2125</v>
      </c>
      <c r="AN82" t="s">
        <v>2126</v>
      </c>
      <c r="AR82" t="s">
        <v>2127</v>
      </c>
      <c r="AS82" t="s">
        <v>2128</v>
      </c>
      <c r="AT82" t="s">
        <v>2129</v>
      </c>
      <c r="AV82" t="s">
        <v>2130</v>
      </c>
      <c r="AW82" t="s">
        <v>2131</v>
      </c>
      <c r="AX82" t="s">
        <v>2132</v>
      </c>
      <c r="AY82" t="s">
        <v>2133</v>
      </c>
      <c r="AZ82" t="s">
        <v>2134</v>
      </c>
      <c r="BA82" t="s">
        <v>2135</v>
      </c>
      <c r="BB82" t="s">
        <v>2136</v>
      </c>
      <c r="BC82" t="s">
        <v>2132</v>
      </c>
      <c r="BS82" t="s">
        <v>10006</v>
      </c>
      <c r="CB82" t="s">
        <v>14008</v>
      </c>
      <c r="CJ82" t="s">
        <v>12818</v>
      </c>
      <c r="CU82" t="s">
        <v>9821</v>
      </c>
      <c r="DA82" t="s">
        <v>12070</v>
      </c>
    </row>
    <row r="83" spans="1:105">
      <c r="A83" t="s">
        <v>633</v>
      </c>
      <c r="B83" t="s">
        <v>15930</v>
      </c>
      <c r="AI83" t="s">
        <v>2137</v>
      </c>
      <c r="AJ83" t="s">
        <v>2138</v>
      </c>
      <c r="AK83" t="s">
        <v>2139</v>
      </c>
      <c r="AL83" t="s">
        <v>2140</v>
      </c>
      <c r="AM83" t="s">
        <v>2141</v>
      </c>
      <c r="AN83" t="s">
        <v>2142</v>
      </c>
      <c r="AR83" t="s">
        <v>2143</v>
      </c>
      <c r="AS83" t="s">
        <v>571</v>
      </c>
      <c r="AT83" t="s">
        <v>2144</v>
      </c>
      <c r="AV83" t="s">
        <v>2145</v>
      </c>
      <c r="AW83" t="s">
        <v>2146</v>
      </c>
      <c r="AX83" t="s">
        <v>2147</v>
      </c>
      <c r="AY83" t="s">
        <v>2148</v>
      </c>
      <c r="AZ83" t="s">
        <v>2149</v>
      </c>
      <c r="BA83" t="s">
        <v>2150</v>
      </c>
      <c r="BB83" t="s">
        <v>2151</v>
      </c>
      <c r="BC83" t="s">
        <v>2147</v>
      </c>
      <c r="BS83" t="s">
        <v>10116</v>
      </c>
      <c r="CB83" t="s">
        <v>14028</v>
      </c>
      <c r="CJ83" t="s">
        <v>13339</v>
      </c>
      <c r="CU83" t="s">
        <v>9851</v>
      </c>
      <c r="DA83" t="s">
        <v>4913</v>
      </c>
    </row>
    <row r="84" spans="1:105">
      <c r="A84" t="s">
        <v>638</v>
      </c>
      <c r="B84" t="s">
        <v>15930</v>
      </c>
      <c r="AI84" t="s">
        <v>2152</v>
      </c>
      <c r="AJ84" t="s">
        <v>2153</v>
      </c>
      <c r="AK84" t="s">
        <v>2154</v>
      </c>
      <c r="AL84" t="s">
        <v>2155</v>
      </c>
      <c r="AM84" t="s">
        <v>2156</v>
      </c>
      <c r="AN84" t="s">
        <v>2157</v>
      </c>
      <c r="AR84" t="s">
        <v>2158</v>
      </c>
      <c r="AS84" t="s">
        <v>2159</v>
      </c>
      <c r="AT84" t="s">
        <v>2160</v>
      </c>
      <c r="AV84" t="s">
        <v>2161</v>
      </c>
      <c r="AW84" t="s">
        <v>2162</v>
      </c>
      <c r="AX84" t="s">
        <v>2163</v>
      </c>
      <c r="AY84" t="s">
        <v>2164</v>
      </c>
      <c r="AZ84" t="s">
        <v>2165</v>
      </c>
      <c r="BA84" t="s">
        <v>2166</v>
      </c>
      <c r="BB84" t="s">
        <v>2167</v>
      </c>
      <c r="BC84" t="s">
        <v>2163</v>
      </c>
      <c r="BS84" t="s">
        <v>10121</v>
      </c>
      <c r="CB84" t="s">
        <v>16021</v>
      </c>
      <c r="CJ84" t="s">
        <v>13362</v>
      </c>
      <c r="CU84" t="s">
        <v>10071</v>
      </c>
      <c r="DA84" t="s">
        <v>12388</v>
      </c>
    </row>
    <row r="85" spans="1:105">
      <c r="A85" t="s">
        <v>643</v>
      </c>
      <c r="B85" t="s">
        <v>15930</v>
      </c>
      <c r="AI85" t="s">
        <v>2168</v>
      </c>
      <c r="AJ85" t="s">
        <v>2169</v>
      </c>
      <c r="AK85" t="s">
        <v>2170</v>
      </c>
      <c r="AL85" t="s">
        <v>2171</v>
      </c>
      <c r="AM85" t="s">
        <v>2172</v>
      </c>
      <c r="AN85" t="s">
        <v>2173</v>
      </c>
      <c r="AR85" t="s">
        <v>2174</v>
      </c>
      <c r="AS85" t="s">
        <v>2175</v>
      </c>
      <c r="AT85" t="s">
        <v>2176</v>
      </c>
      <c r="AV85" t="s">
        <v>2177</v>
      </c>
      <c r="AW85" t="s">
        <v>2178</v>
      </c>
      <c r="AX85" t="s">
        <v>2179</v>
      </c>
      <c r="AY85" t="s">
        <v>2180</v>
      </c>
      <c r="AZ85" t="s">
        <v>2181</v>
      </c>
      <c r="BA85" t="s">
        <v>2182</v>
      </c>
      <c r="BB85" t="s">
        <v>2183</v>
      </c>
      <c r="BC85" t="s">
        <v>2179</v>
      </c>
      <c r="BS85" t="s">
        <v>10141</v>
      </c>
      <c r="CJ85" t="s">
        <v>13877</v>
      </c>
      <c r="CU85" t="s">
        <v>10076</v>
      </c>
      <c r="DA85" t="s">
        <v>12559</v>
      </c>
    </row>
    <row r="86" spans="1:105">
      <c r="A86" t="s">
        <v>648</v>
      </c>
      <c r="B86" t="s">
        <v>15930</v>
      </c>
      <c r="AI86" t="s">
        <v>2184</v>
      </c>
      <c r="AJ86" t="s">
        <v>2185</v>
      </c>
      <c r="AK86" t="s">
        <v>2186</v>
      </c>
      <c r="AL86" t="s">
        <v>2187</v>
      </c>
      <c r="AM86" t="s">
        <v>2188</v>
      </c>
      <c r="AN86" t="s">
        <v>2189</v>
      </c>
      <c r="AR86" t="s">
        <v>2190</v>
      </c>
      <c r="AS86" t="s">
        <v>2191</v>
      </c>
      <c r="AT86" t="s">
        <v>2192</v>
      </c>
      <c r="AV86" t="s">
        <v>2193</v>
      </c>
      <c r="AW86" t="s">
        <v>2194</v>
      </c>
      <c r="AX86" t="s">
        <v>2195</v>
      </c>
      <c r="AY86" t="s">
        <v>2196</v>
      </c>
      <c r="AZ86" t="s">
        <v>2197</v>
      </c>
      <c r="BA86" t="s">
        <v>2198</v>
      </c>
      <c r="BB86" t="s">
        <v>2199</v>
      </c>
      <c r="BC86" t="s">
        <v>2195</v>
      </c>
      <c r="BS86" t="s">
        <v>10219</v>
      </c>
      <c r="CJ86" t="s">
        <v>13883</v>
      </c>
      <c r="CU86" t="s">
        <v>10091</v>
      </c>
      <c r="DA86" t="s">
        <v>12567</v>
      </c>
    </row>
    <row r="87" spans="1:105">
      <c r="A87" t="s">
        <v>653</v>
      </c>
      <c r="B87" t="s">
        <v>15930</v>
      </c>
      <c r="AI87" t="s">
        <v>781</v>
      </c>
      <c r="AJ87" t="s">
        <v>2200</v>
      </c>
      <c r="AK87" t="s">
        <v>2201</v>
      </c>
      <c r="AL87" t="s">
        <v>2202</v>
      </c>
      <c r="AM87" t="s">
        <v>2203</v>
      </c>
      <c r="AN87" t="s">
        <v>2204</v>
      </c>
      <c r="AR87" t="s">
        <v>1832</v>
      </c>
      <c r="AS87" t="s">
        <v>2205</v>
      </c>
      <c r="AT87" t="s">
        <v>2206</v>
      </c>
      <c r="AV87" t="s">
        <v>2207</v>
      </c>
      <c r="AW87" t="s">
        <v>2208</v>
      </c>
      <c r="AX87" t="s">
        <v>2209</v>
      </c>
      <c r="AY87" t="s">
        <v>2210</v>
      </c>
      <c r="AZ87" t="s">
        <v>2211</v>
      </c>
      <c r="BA87" t="s">
        <v>2212</v>
      </c>
      <c r="BB87" t="s">
        <v>2213</v>
      </c>
      <c r="BC87" t="s">
        <v>2209</v>
      </c>
      <c r="BS87" t="s">
        <v>10254</v>
      </c>
      <c r="CJ87" t="s">
        <v>13949</v>
      </c>
      <c r="CU87" t="s">
        <v>10096</v>
      </c>
      <c r="DA87" t="s">
        <v>12614</v>
      </c>
    </row>
    <row r="88" spans="1:105">
      <c r="A88" t="s">
        <v>658</v>
      </c>
      <c r="B88" t="s">
        <v>15930</v>
      </c>
      <c r="AJ88" t="s">
        <v>2214</v>
      </c>
      <c r="AK88" t="s">
        <v>2215</v>
      </c>
      <c r="AL88" t="s">
        <v>2216</v>
      </c>
      <c r="AM88" t="s">
        <v>2217</v>
      </c>
      <c r="AN88" t="s">
        <v>2218</v>
      </c>
      <c r="AR88" t="s">
        <v>2219</v>
      </c>
      <c r="AS88" t="s">
        <v>2220</v>
      </c>
      <c r="AT88" t="s">
        <v>2221</v>
      </c>
      <c r="AV88" t="s">
        <v>2222</v>
      </c>
      <c r="AW88" t="s">
        <v>2223</v>
      </c>
      <c r="AX88" t="s">
        <v>2224</v>
      </c>
      <c r="AY88" t="s">
        <v>2225</v>
      </c>
      <c r="AZ88" t="s">
        <v>2226</v>
      </c>
      <c r="BA88" t="s">
        <v>2227</v>
      </c>
      <c r="BB88" t="s">
        <v>2228</v>
      </c>
      <c r="BC88" t="s">
        <v>2224</v>
      </c>
      <c r="BS88" t="s">
        <v>10288</v>
      </c>
      <c r="CJ88" t="s">
        <v>13964</v>
      </c>
      <c r="CU88" t="s">
        <v>10224</v>
      </c>
      <c r="DA88" t="s">
        <v>12710</v>
      </c>
    </row>
    <row r="89" spans="1:105">
      <c r="A89" t="s">
        <v>662</v>
      </c>
      <c r="B89" t="s">
        <v>15930</v>
      </c>
      <c r="AJ89" t="s">
        <v>2229</v>
      </c>
      <c r="AK89" t="s">
        <v>2230</v>
      </c>
      <c r="AL89" t="s">
        <v>2231</v>
      </c>
      <c r="AM89" t="s">
        <v>2232</v>
      </c>
      <c r="AN89" t="s">
        <v>2233</v>
      </c>
      <c r="AR89" t="s">
        <v>2234</v>
      </c>
      <c r="AS89" t="s">
        <v>2235</v>
      </c>
      <c r="AT89" t="s">
        <v>2236</v>
      </c>
      <c r="AV89" t="s">
        <v>2237</v>
      </c>
      <c r="AW89" t="s">
        <v>2238</v>
      </c>
      <c r="AX89" t="s">
        <v>2239</v>
      </c>
      <c r="AY89" t="s">
        <v>2240</v>
      </c>
      <c r="AZ89" t="s">
        <v>2241</v>
      </c>
      <c r="BA89" t="s">
        <v>2242</v>
      </c>
      <c r="BB89" t="s">
        <v>2243</v>
      </c>
      <c r="BC89" t="s">
        <v>2239</v>
      </c>
      <c r="BS89" t="s">
        <v>10318</v>
      </c>
      <c r="CJ89" t="s">
        <v>13981</v>
      </c>
      <c r="CU89" t="s">
        <v>10229</v>
      </c>
      <c r="DA89" t="s">
        <v>12730</v>
      </c>
    </row>
    <row r="90" spans="1:105">
      <c r="A90" t="s">
        <v>666</v>
      </c>
      <c r="B90" t="s">
        <v>15930</v>
      </c>
      <c r="AJ90" t="s">
        <v>2244</v>
      </c>
      <c r="AK90" t="s">
        <v>2245</v>
      </c>
      <c r="AL90" t="s">
        <v>2246</v>
      </c>
      <c r="AM90" t="s">
        <v>2247</v>
      </c>
      <c r="AN90" t="s">
        <v>2248</v>
      </c>
      <c r="AR90" t="s">
        <v>2249</v>
      </c>
      <c r="AS90" t="s">
        <v>2250</v>
      </c>
      <c r="AT90" t="s">
        <v>2251</v>
      </c>
      <c r="AV90" t="s">
        <v>2252</v>
      </c>
      <c r="AW90" t="s">
        <v>2253</v>
      </c>
      <c r="AX90" t="s">
        <v>2254</v>
      </c>
      <c r="AY90" t="s">
        <v>2255</v>
      </c>
      <c r="AZ90" t="s">
        <v>2256</v>
      </c>
      <c r="BA90" t="s">
        <v>1130</v>
      </c>
      <c r="BB90" t="s">
        <v>2257</v>
      </c>
      <c r="BC90" t="s">
        <v>2254</v>
      </c>
      <c r="BS90" t="s">
        <v>10373</v>
      </c>
      <c r="CJ90" t="s">
        <v>13987</v>
      </c>
      <c r="CU90" t="s">
        <v>10259</v>
      </c>
      <c r="DA90" t="s">
        <v>13481</v>
      </c>
    </row>
    <row r="91" spans="1:105">
      <c r="A91" t="s">
        <v>670</v>
      </c>
      <c r="B91" t="s">
        <v>15930</v>
      </c>
      <c r="AJ91" t="s">
        <v>2258</v>
      </c>
      <c r="AK91" t="s">
        <v>2259</v>
      </c>
      <c r="AL91" t="s">
        <v>2260</v>
      </c>
      <c r="AM91" t="s">
        <v>2261</v>
      </c>
      <c r="AN91" t="s">
        <v>2262</v>
      </c>
      <c r="AR91" t="s">
        <v>2263</v>
      </c>
      <c r="AS91" t="s">
        <v>2264</v>
      </c>
      <c r="AT91" t="s">
        <v>2265</v>
      </c>
      <c r="AV91" t="s">
        <v>2266</v>
      </c>
      <c r="AW91" t="s">
        <v>2267</v>
      </c>
      <c r="AX91" t="s">
        <v>2268</v>
      </c>
      <c r="AY91" t="s">
        <v>2269</v>
      </c>
      <c r="AZ91" t="s">
        <v>2270</v>
      </c>
      <c r="BA91" t="s">
        <v>2271</v>
      </c>
      <c r="BB91" t="s">
        <v>2272</v>
      </c>
      <c r="BC91" t="s">
        <v>2268</v>
      </c>
      <c r="BS91" t="s">
        <v>10423</v>
      </c>
      <c r="CJ91" t="s">
        <v>13990</v>
      </c>
      <c r="CU91" t="s">
        <v>10333</v>
      </c>
      <c r="DA91" t="s">
        <v>13489</v>
      </c>
    </row>
    <row r="92" spans="1:105">
      <c r="A92" t="s">
        <v>674</v>
      </c>
      <c r="B92" t="s">
        <v>15930</v>
      </c>
      <c r="AJ92" t="s">
        <v>2273</v>
      </c>
      <c r="AK92" t="s">
        <v>2274</v>
      </c>
      <c r="AL92" t="s">
        <v>2275</v>
      </c>
      <c r="AM92" t="s">
        <v>2276</v>
      </c>
      <c r="AN92" t="s">
        <v>2277</v>
      </c>
      <c r="AR92" t="s">
        <v>2278</v>
      </c>
      <c r="AS92" t="s">
        <v>2279</v>
      </c>
      <c r="AT92" t="s">
        <v>2280</v>
      </c>
      <c r="AV92" t="s">
        <v>2281</v>
      </c>
      <c r="AW92" t="s">
        <v>2282</v>
      </c>
      <c r="AX92" t="s">
        <v>2283</v>
      </c>
      <c r="AY92" t="s">
        <v>2284</v>
      </c>
      <c r="AZ92" t="s">
        <v>2285</v>
      </c>
      <c r="BA92" t="s">
        <v>2286</v>
      </c>
      <c r="BB92" t="s">
        <v>2287</v>
      </c>
      <c r="BC92" t="s">
        <v>2283</v>
      </c>
      <c r="BS92" t="s">
        <v>10866</v>
      </c>
      <c r="CJ92" t="s">
        <v>14034</v>
      </c>
      <c r="CU92" t="s">
        <v>10338</v>
      </c>
      <c r="DA92" t="s">
        <v>13535</v>
      </c>
    </row>
    <row r="93" spans="1:105">
      <c r="A93" t="s">
        <v>678</v>
      </c>
      <c r="B93" t="s">
        <v>15930</v>
      </c>
      <c r="AJ93" t="s">
        <v>2288</v>
      </c>
      <c r="AK93" t="s">
        <v>2289</v>
      </c>
      <c r="AL93" t="s">
        <v>2290</v>
      </c>
      <c r="AM93" t="s">
        <v>2291</v>
      </c>
      <c r="AN93" t="s">
        <v>2292</v>
      </c>
      <c r="AR93" t="s">
        <v>2293</v>
      </c>
      <c r="AS93" t="s">
        <v>2294</v>
      </c>
      <c r="AT93" t="s">
        <v>2295</v>
      </c>
      <c r="AV93" t="s">
        <v>2296</v>
      </c>
      <c r="AW93" t="s">
        <v>2297</v>
      </c>
      <c r="AX93" t="s">
        <v>2298</v>
      </c>
      <c r="AY93" t="s">
        <v>2299</v>
      </c>
      <c r="AZ93" t="s">
        <v>2300</v>
      </c>
      <c r="BA93" t="s">
        <v>2301</v>
      </c>
      <c r="BB93" t="s">
        <v>2302</v>
      </c>
      <c r="BC93" t="s">
        <v>2298</v>
      </c>
      <c r="BS93" t="s">
        <v>10920</v>
      </c>
      <c r="CJ93" t="s">
        <v>14061</v>
      </c>
      <c r="CU93" t="s">
        <v>10388</v>
      </c>
      <c r="DA93" t="s">
        <v>13587</v>
      </c>
    </row>
    <row r="94" spans="1:105">
      <c r="A94" t="s">
        <v>682</v>
      </c>
      <c r="B94" t="s">
        <v>15930</v>
      </c>
      <c r="AJ94" t="s">
        <v>2303</v>
      </c>
      <c r="AK94" t="s">
        <v>2304</v>
      </c>
      <c r="AL94" t="s">
        <v>2305</v>
      </c>
      <c r="AM94" t="s">
        <v>2306</v>
      </c>
      <c r="AN94" t="s">
        <v>2307</v>
      </c>
      <c r="AR94" t="s">
        <v>2308</v>
      </c>
      <c r="AS94" t="s">
        <v>2309</v>
      </c>
      <c r="AT94" t="s">
        <v>2310</v>
      </c>
      <c r="AV94" t="s">
        <v>2311</v>
      </c>
      <c r="AW94" t="s">
        <v>2312</v>
      </c>
      <c r="AX94" t="s">
        <v>2313</v>
      </c>
      <c r="AY94" t="s">
        <v>2314</v>
      </c>
      <c r="AZ94" t="s">
        <v>2315</v>
      </c>
      <c r="BA94" t="s">
        <v>2316</v>
      </c>
      <c r="BB94" t="s">
        <v>2317</v>
      </c>
      <c r="BC94" t="s">
        <v>2313</v>
      </c>
      <c r="BS94" t="s">
        <v>10955</v>
      </c>
      <c r="CJ94" t="s">
        <v>14064</v>
      </c>
      <c r="CU94" t="s">
        <v>10492</v>
      </c>
      <c r="DA94" t="s">
        <v>13661</v>
      </c>
    </row>
    <row r="95" spans="1:105">
      <c r="A95" t="s">
        <v>685</v>
      </c>
      <c r="B95" t="s">
        <v>15930</v>
      </c>
      <c r="AJ95" t="s">
        <v>2318</v>
      </c>
      <c r="AK95" t="s">
        <v>2319</v>
      </c>
      <c r="AL95" t="s">
        <v>2320</v>
      </c>
      <c r="AM95" t="s">
        <v>2321</v>
      </c>
      <c r="AN95" t="s">
        <v>2322</v>
      </c>
      <c r="AR95" t="s">
        <v>2323</v>
      </c>
      <c r="AS95" t="s">
        <v>2324</v>
      </c>
      <c r="AT95" t="s">
        <v>2325</v>
      </c>
      <c r="AV95" t="s">
        <v>2326</v>
      </c>
      <c r="AW95" t="s">
        <v>2327</v>
      </c>
      <c r="AX95" t="s">
        <v>2328</v>
      </c>
      <c r="AY95" t="s">
        <v>2329</v>
      </c>
      <c r="AZ95" t="s">
        <v>2330</v>
      </c>
      <c r="BA95" t="s">
        <v>2331</v>
      </c>
      <c r="BB95" t="s">
        <v>2332</v>
      </c>
      <c r="BC95" t="s">
        <v>2328</v>
      </c>
      <c r="BS95" t="s">
        <v>10990</v>
      </c>
      <c r="CJ95" t="s">
        <v>14067</v>
      </c>
      <c r="CU95" t="s">
        <v>10497</v>
      </c>
      <c r="DA95" t="s">
        <v>13758</v>
      </c>
    </row>
    <row r="96" spans="1:105">
      <c r="A96" t="s">
        <v>687</v>
      </c>
      <c r="B96" t="s">
        <v>15930</v>
      </c>
      <c r="AJ96" t="s">
        <v>2333</v>
      </c>
      <c r="AK96" t="s">
        <v>2334</v>
      </c>
      <c r="AL96" t="s">
        <v>2335</v>
      </c>
      <c r="AM96" t="s">
        <v>2336</v>
      </c>
      <c r="AN96" t="s">
        <v>2337</v>
      </c>
      <c r="AR96" t="s">
        <v>2338</v>
      </c>
      <c r="AS96" t="s">
        <v>2339</v>
      </c>
      <c r="AT96" t="s">
        <v>2340</v>
      </c>
      <c r="AV96" t="s">
        <v>2341</v>
      </c>
      <c r="AW96" t="s">
        <v>2342</v>
      </c>
      <c r="AX96" t="s">
        <v>2343</v>
      </c>
      <c r="AY96" t="s">
        <v>2344</v>
      </c>
      <c r="AZ96" t="s">
        <v>2345</v>
      </c>
      <c r="BA96" t="s">
        <v>2346</v>
      </c>
      <c r="BB96" t="s">
        <v>2347</v>
      </c>
      <c r="BC96" t="s">
        <v>2343</v>
      </c>
      <c r="BS96" t="s">
        <v>11060</v>
      </c>
      <c r="CJ96" t="s">
        <v>16021</v>
      </c>
      <c r="CU96" t="s">
        <v>10502</v>
      </c>
      <c r="DA96" t="s">
        <v>13817</v>
      </c>
    </row>
    <row r="97" spans="1:105">
      <c r="A97" t="s">
        <v>689</v>
      </c>
      <c r="B97" t="s">
        <v>15930</v>
      </c>
      <c r="AJ97" t="s">
        <v>2348</v>
      </c>
      <c r="AK97" t="s">
        <v>2349</v>
      </c>
      <c r="AL97" t="s">
        <v>2350</v>
      </c>
      <c r="AM97" t="s">
        <v>2351</v>
      </c>
      <c r="AN97" t="s">
        <v>2352</v>
      </c>
      <c r="AR97" t="s">
        <v>2353</v>
      </c>
      <c r="AS97" t="s">
        <v>2354</v>
      </c>
      <c r="AT97" t="s">
        <v>2355</v>
      </c>
      <c r="AV97" t="s">
        <v>2356</v>
      </c>
      <c r="AW97" t="s">
        <v>2357</v>
      </c>
      <c r="AX97" t="s">
        <v>2358</v>
      </c>
      <c r="AY97" t="s">
        <v>2359</v>
      </c>
      <c r="AZ97" t="s">
        <v>2360</v>
      </c>
      <c r="BA97" t="s">
        <v>2361</v>
      </c>
      <c r="BB97" t="s">
        <v>2362</v>
      </c>
      <c r="BC97" t="s">
        <v>2358</v>
      </c>
      <c r="BS97" t="s">
        <v>11134</v>
      </c>
      <c r="CU97" t="s">
        <v>4439</v>
      </c>
      <c r="DA97" t="s">
        <v>13895</v>
      </c>
    </row>
    <row r="98" spans="1:105">
      <c r="A98" t="s">
        <v>691</v>
      </c>
      <c r="B98" t="s">
        <v>15930</v>
      </c>
      <c r="AJ98" t="s">
        <v>2363</v>
      </c>
      <c r="AK98" t="s">
        <v>2364</v>
      </c>
      <c r="AL98" t="s">
        <v>2365</v>
      </c>
      <c r="AM98" t="s">
        <v>2366</v>
      </c>
      <c r="AN98" t="s">
        <v>2367</v>
      </c>
      <c r="AR98" t="s">
        <v>2368</v>
      </c>
      <c r="AS98" t="s">
        <v>2369</v>
      </c>
      <c r="AT98" t="s">
        <v>2370</v>
      </c>
      <c r="AV98" t="s">
        <v>2371</v>
      </c>
      <c r="AW98" t="s">
        <v>2372</v>
      </c>
      <c r="AX98" t="s">
        <v>2373</v>
      </c>
      <c r="AY98" t="s">
        <v>2374</v>
      </c>
      <c r="AZ98" t="s">
        <v>2375</v>
      </c>
      <c r="BA98" t="s">
        <v>2376</v>
      </c>
      <c r="BB98" t="s">
        <v>2377</v>
      </c>
      <c r="BC98" t="s">
        <v>2373</v>
      </c>
      <c r="BS98" t="s">
        <v>11139</v>
      </c>
      <c r="CU98" t="s">
        <v>10511</v>
      </c>
      <c r="DA98" t="s">
        <v>13967</v>
      </c>
    </row>
    <row r="99" spans="1:105">
      <c r="A99" t="s">
        <v>693</v>
      </c>
      <c r="B99" t="s">
        <v>15930</v>
      </c>
      <c r="AJ99" t="s">
        <v>2378</v>
      </c>
      <c r="AK99" t="s">
        <v>2379</v>
      </c>
      <c r="AL99" t="s">
        <v>2380</v>
      </c>
      <c r="AM99" t="s">
        <v>2381</v>
      </c>
      <c r="AN99" t="s">
        <v>2382</v>
      </c>
      <c r="AR99" t="s">
        <v>2383</v>
      </c>
      <c r="AS99" t="s">
        <v>2384</v>
      </c>
      <c r="AT99" t="s">
        <v>2385</v>
      </c>
      <c r="AV99" t="s">
        <v>2386</v>
      </c>
      <c r="AW99" t="s">
        <v>2387</v>
      </c>
      <c r="AX99" t="s">
        <v>2388</v>
      </c>
      <c r="AY99" t="s">
        <v>2389</v>
      </c>
      <c r="AZ99" t="s">
        <v>2390</v>
      </c>
      <c r="BA99" t="s">
        <v>2391</v>
      </c>
      <c r="BB99" t="s">
        <v>2392</v>
      </c>
      <c r="BC99" t="s">
        <v>2388</v>
      </c>
      <c r="BS99" t="s">
        <v>11149</v>
      </c>
      <c r="CU99" t="s">
        <v>10515</v>
      </c>
      <c r="DA99" t="s">
        <v>13970</v>
      </c>
    </row>
    <row r="100" spans="1:105">
      <c r="A100" t="s">
        <v>695</v>
      </c>
      <c r="B100" t="s">
        <v>15930</v>
      </c>
      <c r="AJ100" t="s">
        <v>2393</v>
      </c>
      <c r="AK100" t="s">
        <v>2394</v>
      </c>
      <c r="AL100" t="s">
        <v>2395</v>
      </c>
      <c r="AM100" t="s">
        <v>2396</v>
      </c>
      <c r="AN100" t="s">
        <v>2397</v>
      </c>
      <c r="AR100" t="s">
        <v>2398</v>
      </c>
      <c r="AS100" t="s">
        <v>2399</v>
      </c>
      <c r="AT100" t="s">
        <v>2400</v>
      </c>
      <c r="AV100" t="s">
        <v>2401</v>
      </c>
      <c r="AW100" t="s">
        <v>2402</v>
      </c>
      <c r="AX100" t="s">
        <v>2403</v>
      </c>
      <c r="AY100" t="s">
        <v>2404</v>
      </c>
      <c r="AZ100" t="s">
        <v>2405</v>
      </c>
      <c r="BA100" t="s">
        <v>2406</v>
      </c>
      <c r="BB100" t="s">
        <v>2407</v>
      </c>
      <c r="BC100" t="s">
        <v>2403</v>
      </c>
      <c r="BS100" t="s">
        <v>11169</v>
      </c>
      <c r="CU100" t="s">
        <v>10520</v>
      </c>
      <c r="DA100" t="s">
        <v>13978</v>
      </c>
    </row>
    <row r="101" spans="1:105">
      <c r="A101" t="s">
        <v>697</v>
      </c>
      <c r="B101" t="s">
        <v>15930</v>
      </c>
      <c r="AJ101" t="s">
        <v>2408</v>
      </c>
      <c r="AK101" t="s">
        <v>2409</v>
      </c>
      <c r="AL101" t="s">
        <v>2410</v>
      </c>
      <c r="AM101" t="s">
        <v>2411</v>
      </c>
      <c r="AN101" t="s">
        <v>2412</v>
      </c>
      <c r="AR101" t="s">
        <v>2413</v>
      </c>
      <c r="AS101" t="s">
        <v>2414</v>
      </c>
      <c r="AT101" t="s">
        <v>2415</v>
      </c>
      <c r="AV101" t="s">
        <v>2416</v>
      </c>
      <c r="AW101" t="s">
        <v>2417</v>
      </c>
      <c r="AX101" t="s">
        <v>2418</v>
      </c>
      <c r="AY101" t="s">
        <v>2419</v>
      </c>
      <c r="AZ101" t="s">
        <v>2420</v>
      </c>
      <c r="BA101" t="s">
        <v>2421</v>
      </c>
      <c r="BB101" t="s">
        <v>2422</v>
      </c>
      <c r="BC101" t="s">
        <v>2418</v>
      </c>
      <c r="BS101" t="s">
        <v>11194</v>
      </c>
      <c r="CU101" t="s">
        <v>10550</v>
      </c>
      <c r="DA101" t="s">
        <v>14005</v>
      </c>
    </row>
    <row r="102" spans="1:105">
      <c r="A102" t="s">
        <v>699</v>
      </c>
      <c r="B102" t="s">
        <v>15930</v>
      </c>
      <c r="AJ102" t="s">
        <v>2423</v>
      </c>
      <c r="AK102" t="s">
        <v>2424</v>
      </c>
      <c r="AL102" t="s">
        <v>2425</v>
      </c>
      <c r="AM102" t="s">
        <v>2426</v>
      </c>
      <c r="AN102" t="s">
        <v>2427</v>
      </c>
      <c r="AR102" t="s">
        <v>2428</v>
      </c>
      <c r="AS102" t="s">
        <v>2429</v>
      </c>
      <c r="AT102" t="s">
        <v>2430</v>
      </c>
      <c r="AV102" t="s">
        <v>2431</v>
      </c>
      <c r="AW102" t="s">
        <v>2432</v>
      </c>
      <c r="AX102" t="s">
        <v>2433</v>
      </c>
      <c r="AY102" t="s">
        <v>781</v>
      </c>
      <c r="AZ102" t="s">
        <v>2434</v>
      </c>
      <c r="BA102" t="s">
        <v>2435</v>
      </c>
      <c r="BB102" t="s">
        <v>2436</v>
      </c>
      <c r="BC102" t="s">
        <v>2433</v>
      </c>
      <c r="BS102" t="s">
        <v>11204</v>
      </c>
      <c r="CU102" t="s">
        <v>10633</v>
      </c>
      <c r="DA102" t="s">
        <v>14013</v>
      </c>
    </row>
    <row r="103" spans="1:105">
      <c r="A103" t="s">
        <v>701</v>
      </c>
      <c r="B103" t="s">
        <v>15930</v>
      </c>
      <c r="AJ103" t="s">
        <v>2437</v>
      </c>
      <c r="AK103" t="s">
        <v>2438</v>
      </c>
      <c r="AL103" t="s">
        <v>2439</v>
      </c>
      <c r="AM103" t="s">
        <v>2440</v>
      </c>
      <c r="AN103" t="s">
        <v>2441</v>
      </c>
      <c r="AR103" t="s">
        <v>2442</v>
      </c>
      <c r="AS103" t="s">
        <v>2443</v>
      </c>
      <c r="AT103" t="s">
        <v>2444</v>
      </c>
      <c r="AV103" t="s">
        <v>2445</v>
      </c>
      <c r="AW103" t="s">
        <v>2446</v>
      </c>
      <c r="AX103" t="s">
        <v>2447</v>
      </c>
      <c r="AZ103" t="s">
        <v>2448</v>
      </c>
      <c r="BA103" t="s">
        <v>2449</v>
      </c>
      <c r="BB103" t="s">
        <v>2450</v>
      </c>
      <c r="BC103" t="s">
        <v>2447</v>
      </c>
      <c r="BS103" t="s">
        <v>11284</v>
      </c>
      <c r="CU103" t="s">
        <v>10792</v>
      </c>
      <c r="DA103" t="s">
        <v>14040</v>
      </c>
    </row>
    <row r="104" spans="1:105">
      <c r="A104" t="s">
        <v>703</v>
      </c>
      <c r="B104" t="s">
        <v>15930</v>
      </c>
      <c r="AJ104" t="s">
        <v>2451</v>
      </c>
      <c r="AK104" t="s">
        <v>2452</v>
      </c>
      <c r="AL104" t="s">
        <v>2453</v>
      </c>
      <c r="AM104" t="s">
        <v>2454</v>
      </c>
      <c r="AN104" t="s">
        <v>2455</v>
      </c>
      <c r="AR104" t="s">
        <v>2456</v>
      </c>
      <c r="AS104" t="s">
        <v>2457</v>
      </c>
      <c r="AT104" t="s">
        <v>2458</v>
      </c>
      <c r="AV104" t="s">
        <v>2459</v>
      </c>
      <c r="AW104" t="s">
        <v>2460</v>
      </c>
      <c r="AX104" t="s">
        <v>2461</v>
      </c>
      <c r="AZ104" t="s">
        <v>2462</v>
      </c>
      <c r="BA104" t="s">
        <v>2463</v>
      </c>
      <c r="BB104" t="s">
        <v>2464</v>
      </c>
      <c r="BC104" t="s">
        <v>2461</v>
      </c>
      <c r="BS104" t="s">
        <v>11289</v>
      </c>
      <c r="CU104" t="s">
        <v>10915</v>
      </c>
      <c r="DA104" t="s">
        <v>14088</v>
      </c>
    </row>
    <row r="105" spans="1:105">
      <c r="A105" t="s">
        <v>705</v>
      </c>
      <c r="B105" t="s">
        <v>15930</v>
      </c>
      <c r="AJ105" t="s">
        <v>2465</v>
      </c>
      <c r="AK105" t="s">
        <v>2466</v>
      </c>
      <c r="AL105" t="s">
        <v>2467</v>
      </c>
      <c r="AM105" t="s">
        <v>2468</v>
      </c>
      <c r="AN105" t="s">
        <v>2469</v>
      </c>
      <c r="AR105" t="s">
        <v>2470</v>
      </c>
      <c r="AS105" t="s">
        <v>2471</v>
      </c>
      <c r="AT105" t="s">
        <v>2472</v>
      </c>
      <c r="AV105" t="s">
        <v>2473</v>
      </c>
      <c r="AW105" t="s">
        <v>2474</v>
      </c>
      <c r="AX105" t="s">
        <v>2475</v>
      </c>
      <c r="AZ105" t="s">
        <v>2476</v>
      </c>
      <c r="BA105" t="s">
        <v>2477</v>
      </c>
      <c r="BB105" t="s">
        <v>2478</v>
      </c>
      <c r="BC105" t="s">
        <v>2475</v>
      </c>
      <c r="BS105" t="s">
        <v>11329</v>
      </c>
      <c r="CU105" t="s">
        <v>11045</v>
      </c>
      <c r="DA105" t="s">
        <v>16021</v>
      </c>
    </row>
    <row r="106" spans="1:105">
      <c r="A106" t="s">
        <v>707</v>
      </c>
      <c r="B106" t="s">
        <v>15930</v>
      </c>
      <c r="AJ106" t="s">
        <v>2479</v>
      </c>
      <c r="AK106" t="s">
        <v>2480</v>
      </c>
      <c r="AL106" t="s">
        <v>2481</v>
      </c>
      <c r="AM106" t="s">
        <v>2482</v>
      </c>
      <c r="AN106" t="s">
        <v>2483</v>
      </c>
      <c r="AR106" t="s">
        <v>2484</v>
      </c>
      <c r="AS106" t="s">
        <v>2485</v>
      </c>
      <c r="AT106" t="s">
        <v>2486</v>
      </c>
      <c r="AV106" t="s">
        <v>2487</v>
      </c>
      <c r="AW106" t="s">
        <v>2488</v>
      </c>
      <c r="AX106" t="s">
        <v>2489</v>
      </c>
      <c r="AZ106" t="s">
        <v>2490</v>
      </c>
      <c r="BA106" t="s">
        <v>2491</v>
      </c>
      <c r="BB106" t="s">
        <v>2492</v>
      </c>
      <c r="BC106" t="s">
        <v>2489</v>
      </c>
      <c r="BS106" t="s">
        <v>11354</v>
      </c>
      <c r="CU106" t="s">
        <v>11065</v>
      </c>
    </row>
    <row r="107" spans="1:105">
      <c r="A107" t="s">
        <v>709</v>
      </c>
      <c r="B107" t="s">
        <v>15930</v>
      </c>
      <c r="AJ107" t="s">
        <v>2493</v>
      </c>
      <c r="AK107" t="s">
        <v>2494</v>
      </c>
      <c r="AL107" t="s">
        <v>2495</v>
      </c>
      <c r="AM107" t="s">
        <v>2496</v>
      </c>
      <c r="AN107" t="s">
        <v>2497</v>
      </c>
      <c r="AR107" t="s">
        <v>2498</v>
      </c>
      <c r="AS107" t="s">
        <v>2499</v>
      </c>
      <c r="AT107" t="s">
        <v>2500</v>
      </c>
      <c r="AV107" t="s">
        <v>2501</v>
      </c>
      <c r="AW107" t="s">
        <v>2502</v>
      </c>
      <c r="AX107" t="s">
        <v>2503</v>
      </c>
      <c r="AZ107" t="s">
        <v>2504</v>
      </c>
      <c r="BA107" t="s">
        <v>2505</v>
      </c>
      <c r="BB107" t="s">
        <v>2506</v>
      </c>
      <c r="BC107" t="s">
        <v>2503</v>
      </c>
      <c r="BS107" t="s">
        <v>11364</v>
      </c>
      <c r="CU107" t="s">
        <v>11099</v>
      </c>
    </row>
    <row r="108" spans="1:105">
      <c r="A108" t="s">
        <v>711</v>
      </c>
      <c r="B108" t="s">
        <v>15930</v>
      </c>
      <c r="AJ108" t="s">
        <v>2507</v>
      </c>
      <c r="AK108" t="s">
        <v>2508</v>
      </c>
      <c r="AL108" t="s">
        <v>2509</v>
      </c>
      <c r="AM108" t="s">
        <v>2510</v>
      </c>
      <c r="AN108" t="s">
        <v>2511</v>
      </c>
      <c r="AR108" t="s">
        <v>2512</v>
      </c>
      <c r="AS108" t="s">
        <v>2513</v>
      </c>
      <c r="AT108" t="s">
        <v>2514</v>
      </c>
      <c r="AV108" t="s">
        <v>2515</v>
      </c>
      <c r="AW108" t="s">
        <v>2516</v>
      </c>
      <c r="AX108" t="s">
        <v>2517</v>
      </c>
      <c r="AZ108" t="s">
        <v>2518</v>
      </c>
      <c r="BA108" t="s">
        <v>2519</v>
      </c>
      <c r="BB108" t="s">
        <v>2520</v>
      </c>
      <c r="BC108" t="s">
        <v>2517</v>
      </c>
      <c r="BS108" t="s">
        <v>11389</v>
      </c>
      <c r="CU108" t="s">
        <v>11104</v>
      </c>
    </row>
    <row r="109" spans="1:105">
      <c r="A109" t="s">
        <v>713</v>
      </c>
      <c r="B109" t="s">
        <v>15930</v>
      </c>
      <c r="AJ109" t="s">
        <v>2521</v>
      </c>
      <c r="AK109" t="s">
        <v>2522</v>
      </c>
      <c r="AL109" t="s">
        <v>2523</v>
      </c>
      <c r="AM109" t="s">
        <v>2524</v>
      </c>
      <c r="AN109" t="s">
        <v>2525</v>
      </c>
      <c r="AR109" t="s">
        <v>2526</v>
      </c>
      <c r="AS109" t="s">
        <v>2527</v>
      </c>
      <c r="AT109" t="s">
        <v>2528</v>
      </c>
      <c r="AV109" t="s">
        <v>2529</v>
      </c>
      <c r="AW109" t="s">
        <v>2530</v>
      </c>
      <c r="AX109" t="s">
        <v>2531</v>
      </c>
      <c r="AZ109" t="s">
        <v>2532</v>
      </c>
      <c r="BA109" t="s">
        <v>2533</v>
      </c>
      <c r="BB109" t="s">
        <v>2534</v>
      </c>
      <c r="BC109" t="s">
        <v>2531</v>
      </c>
      <c r="BS109" t="s">
        <v>11745</v>
      </c>
      <c r="CU109" t="s">
        <v>11109</v>
      </c>
    </row>
    <row r="110" spans="1:105">
      <c r="A110" t="s">
        <v>715</v>
      </c>
      <c r="B110" t="s">
        <v>15930</v>
      </c>
      <c r="AJ110" t="s">
        <v>2535</v>
      </c>
      <c r="AK110" t="s">
        <v>2536</v>
      </c>
      <c r="AL110" t="s">
        <v>2537</v>
      </c>
      <c r="AM110" t="s">
        <v>2538</v>
      </c>
      <c r="AN110" t="s">
        <v>2539</v>
      </c>
      <c r="AR110" t="s">
        <v>2540</v>
      </c>
      <c r="AS110" t="s">
        <v>2541</v>
      </c>
      <c r="AT110" t="s">
        <v>2542</v>
      </c>
      <c r="AV110" t="s">
        <v>2543</v>
      </c>
      <c r="AW110" t="s">
        <v>2544</v>
      </c>
      <c r="AX110" t="s">
        <v>2545</v>
      </c>
      <c r="AZ110" t="s">
        <v>2546</v>
      </c>
      <c r="BA110" t="s">
        <v>2547</v>
      </c>
      <c r="BB110" t="s">
        <v>2548</v>
      </c>
      <c r="BC110" t="s">
        <v>2545</v>
      </c>
      <c r="BS110" t="s">
        <v>11752</v>
      </c>
      <c r="CU110" t="s">
        <v>11114</v>
      </c>
    </row>
    <row r="111" spans="1:105">
      <c r="A111" t="s">
        <v>717</v>
      </c>
      <c r="B111" t="s">
        <v>15930</v>
      </c>
      <c r="AJ111" t="s">
        <v>2549</v>
      </c>
      <c r="AK111" t="s">
        <v>2550</v>
      </c>
      <c r="AL111" t="s">
        <v>2551</v>
      </c>
      <c r="AM111" t="s">
        <v>2552</v>
      </c>
      <c r="AN111" t="s">
        <v>2553</v>
      </c>
      <c r="AR111" t="s">
        <v>2554</v>
      </c>
      <c r="AS111" t="s">
        <v>2555</v>
      </c>
      <c r="AT111" t="s">
        <v>2556</v>
      </c>
      <c r="AV111" t="s">
        <v>2557</v>
      </c>
      <c r="AW111" t="s">
        <v>2558</v>
      </c>
      <c r="AX111" t="s">
        <v>2559</v>
      </c>
      <c r="AZ111" t="s">
        <v>2560</v>
      </c>
      <c r="BA111" t="s">
        <v>2561</v>
      </c>
      <c r="BB111" t="s">
        <v>2562</v>
      </c>
      <c r="BC111" t="s">
        <v>2559</v>
      </c>
      <c r="BS111" t="s">
        <v>11816</v>
      </c>
      <c r="CU111" t="s">
        <v>11119</v>
      </c>
    </row>
    <row r="112" spans="1:105">
      <c r="A112" t="s">
        <v>719</v>
      </c>
      <c r="B112" t="s">
        <v>15930</v>
      </c>
      <c r="AJ112" t="s">
        <v>2563</v>
      </c>
      <c r="AK112" t="s">
        <v>2564</v>
      </c>
      <c r="AL112" t="s">
        <v>2565</v>
      </c>
      <c r="AM112" t="s">
        <v>2566</v>
      </c>
      <c r="AN112" t="s">
        <v>2567</v>
      </c>
      <c r="AR112" t="s">
        <v>2568</v>
      </c>
      <c r="AS112" t="s">
        <v>2569</v>
      </c>
      <c r="AT112" t="s">
        <v>2570</v>
      </c>
      <c r="AV112" t="s">
        <v>2571</v>
      </c>
      <c r="AW112" t="s">
        <v>2572</v>
      </c>
      <c r="AX112" t="s">
        <v>2573</v>
      </c>
      <c r="AZ112" t="s">
        <v>2574</v>
      </c>
      <c r="BA112" t="s">
        <v>2575</v>
      </c>
      <c r="BB112" t="s">
        <v>2576</v>
      </c>
      <c r="BC112" t="s">
        <v>2573</v>
      </c>
      <c r="BS112" t="s">
        <v>11820</v>
      </c>
      <c r="CU112" t="s">
        <v>11209</v>
      </c>
    </row>
    <row r="113" spans="1:99">
      <c r="A113" t="s">
        <v>721</v>
      </c>
      <c r="B113" t="s">
        <v>15930</v>
      </c>
      <c r="AJ113" t="s">
        <v>2577</v>
      </c>
      <c r="AK113" t="s">
        <v>2578</v>
      </c>
      <c r="AL113" t="s">
        <v>2579</v>
      </c>
      <c r="AM113" t="s">
        <v>2580</v>
      </c>
      <c r="AN113" t="s">
        <v>2581</v>
      </c>
      <c r="AR113" t="s">
        <v>2582</v>
      </c>
      <c r="AS113" t="s">
        <v>2583</v>
      </c>
      <c r="AT113" t="s">
        <v>2584</v>
      </c>
      <c r="AV113" t="s">
        <v>2585</v>
      </c>
      <c r="AW113" t="s">
        <v>2586</v>
      </c>
      <c r="AX113" t="s">
        <v>2587</v>
      </c>
      <c r="AZ113" t="s">
        <v>2588</v>
      </c>
      <c r="BA113" t="s">
        <v>2589</v>
      </c>
      <c r="BB113" t="s">
        <v>2590</v>
      </c>
      <c r="BC113" t="s">
        <v>2587</v>
      </c>
      <c r="BS113" t="s">
        <v>11824</v>
      </c>
      <c r="CU113" t="s">
        <v>11374</v>
      </c>
    </row>
    <row r="114" spans="1:99">
      <c r="A114" t="s">
        <v>722</v>
      </c>
      <c r="B114" t="s">
        <v>15930</v>
      </c>
      <c r="AJ114" t="s">
        <v>2591</v>
      </c>
      <c r="AK114" t="s">
        <v>2592</v>
      </c>
      <c r="AL114" t="s">
        <v>781</v>
      </c>
      <c r="AM114" t="s">
        <v>2593</v>
      </c>
      <c r="AN114" t="s">
        <v>2594</v>
      </c>
      <c r="AR114" t="s">
        <v>2595</v>
      </c>
      <c r="AS114" t="s">
        <v>2596</v>
      </c>
      <c r="AT114" t="s">
        <v>2597</v>
      </c>
      <c r="AV114" t="s">
        <v>2598</v>
      </c>
      <c r="AW114" t="s">
        <v>2599</v>
      </c>
      <c r="AX114" t="s">
        <v>2600</v>
      </c>
      <c r="AZ114" t="s">
        <v>2601</v>
      </c>
      <c r="BA114" t="s">
        <v>2602</v>
      </c>
      <c r="BB114" t="s">
        <v>2603</v>
      </c>
      <c r="BC114" t="s">
        <v>2600</v>
      </c>
      <c r="BS114" t="s">
        <v>11828</v>
      </c>
      <c r="CU114" t="s">
        <v>11379</v>
      </c>
    </row>
    <row r="115" spans="1:99">
      <c r="A115" t="s">
        <v>723</v>
      </c>
      <c r="B115" t="s">
        <v>15930</v>
      </c>
      <c r="AJ115" t="s">
        <v>2604</v>
      </c>
      <c r="AK115" t="s">
        <v>2605</v>
      </c>
      <c r="AM115" t="s">
        <v>2606</v>
      </c>
      <c r="AN115" t="s">
        <v>2607</v>
      </c>
      <c r="AR115" t="s">
        <v>2608</v>
      </c>
      <c r="AS115" t="s">
        <v>2609</v>
      </c>
      <c r="AT115" t="s">
        <v>2610</v>
      </c>
      <c r="AV115" t="s">
        <v>2611</v>
      </c>
      <c r="AW115" t="s">
        <v>2612</v>
      </c>
      <c r="AX115" t="s">
        <v>2613</v>
      </c>
      <c r="AZ115" t="s">
        <v>2614</v>
      </c>
      <c r="BA115" t="s">
        <v>2615</v>
      </c>
      <c r="BB115" t="s">
        <v>2616</v>
      </c>
      <c r="BC115" t="s">
        <v>2613</v>
      </c>
      <c r="BS115" t="s">
        <v>11832</v>
      </c>
      <c r="CU115" t="s">
        <v>11384</v>
      </c>
    </row>
    <row r="116" spans="1:99">
      <c r="A116" s="8" t="s">
        <v>176</v>
      </c>
      <c r="B116" s="8">
        <v>0</v>
      </c>
      <c r="AJ116" t="s">
        <v>2617</v>
      </c>
      <c r="AK116" t="s">
        <v>2618</v>
      </c>
      <c r="AM116" t="s">
        <v>2619</v>
      </c>
      <c r="AN116" t="s">
        <v>2620</v>
      </c>
      <c r="AR116" t="s">
        <v>2621</v>
      </c>
      <c r="AS116" t="s">
        <v>2622</v>
      </c>
      <c r="AT116" t="s">
        <v>2623</v>
      </c>
      <c r="AV116" t="s">
        <v>2624</v>
      </c>
      <c r="AW116" t="s">
        <v>2625</v>
      </c>
      <c r="AX116" t="s">
        <v>2626</v>
      </c>
      <c r="AZ116" t="s">
        <v>2627</v>
      </c>
      <c r="BA116" t="s">
        <v>2628</v>
      </c>
      <c r="BB116" t="s">
        <v>2629</v>
      </c>
      <c r="BC116" t="s">
        <v>2626</v>
      </c>
      <c r="BS116" t="s">
        <v>11836</v>
      </c>
      <c r="CU116" t="s">
        <v>11433</v>
      </c>
    </row>
    <row r="117" spans="1:99">
      <c r="A117" s="8" t="s">
        <v>203</v>
      </c>
      <c r="B117" s="8">
        <v>0</v>
      </c>
      <c r="AJ117" t="s">
        <v>2630</v>
      </c>
      <c r="AK117" t="s">
        <v>2631</v>
      </c>
      <c r="AM117" t="s">
        <v>2632</v>
      </c>
      <c r="AN117" t="s">
        <v>2633</v>
      </c>
      <c r="AR117" t="s">
        <v>2634</v>
      </c>
      <c r="AS117" t="s">
        <v>2635</v>
      </c>
      <c r="AT117" t="s">
        <v>2636</v>
      </c>
      <c r="AV117" t="s">
        <v>2637</v>
      </c>
      <c r="AW117" t="s">
        <v>2638</v>
      </c>
      <c r="AX117" t="s">
        <v>2639</v>
      </c>
      <c r="AZ117" t="s">
        <v>2640</v>
      </c>
      <c r="BA117" t="s">
        <v>2641</v>
      </c>
      <c r="BB117" t="s">
        <v>2642</v>
      </c>
      <c r="BC117" t="s">
        <v>2639</v>
      </c>
      <c r="BS117" t="s">
        <v>11840</v>
      </c>
      <c r="CU117" t="s">
        <v>11571</v>
      </c>
    </row>
    <row r="118" spans="1:99">
      <c r="A118" s="8" t="s">
        <v>210</v>
      </c>
      <c r="B118" s="8">
        <v>2</v>
      </c>
      <c r="AJ118" t="s">
        <v>2643</v>
      </c>
      <c r="AK118" t="s">
        <v>2644</v>
      </c>
      <c r="AM118" t="s">
        <v>2645</v>
      </c>
      <c r="AN118" t="s">
        <v>2646</v>
      </c>
      <c r="AR118" t="s">
        <v>2647</v>
      </c>
      <c r="AS118" t="s">
        <v>2648</v>
      </c>
      <c r="AT118" t="s">
        <v>2649</v>
      </c>
      <c r="AV118" t="s">
        <v>2650</v>
      </c>
      <c r="AW118" t="s">
        <v>2651</v>
      </c>
      <c r="AX118" t="s">
        <v>2652</v>
      </c>
      <c r="AZ118" t="s">
        <v>2653</v>
      </c>
      <c r="BA118" t="s">
        <v>2654</v>
      </c>
      <c r="BB118" t="s">
        <v>2655</v>
      </c>
      <c r="BC118" t="s">
        <v>2652</v>
      </c>
      <c r="BS118" t="s">
        <v>11848</v>
      </c>
      <c r="CU118" t="s">
        <v>11643</v>
      </c>
    </row>
    <row r="119" spans="1:99">
      <c r="A119" s="8" t="s">
        <v>177</v>
      </c>
      <c r="B119" s="8">
        <v>1</v>
      </c>
      <c r="AJ119" t="s">
        <v>2656</v>
      </c>
      <c r="AK119" t="s">
        <v>2657</v>
      </c>
      <c r="AM119" t="s">
        <v>2658</v>
      </c>
      <c r="AN119" t="s">
        <v>2659</v>
      </c>
      <c r="AR119" t="s">
        <v>2660</v>
      </c>
      <c r="AS119" t="s">
        <v>2661</v>
      </c>
      <c r="AT119" t="s">
        <v>2662</v>
      </c>
      <c r="AV119" t="s">
        <v>2663</v>
      </c>
      <c r="AW119" t="s">
        <v>2664</v>
      </c>
      <c r="AX119" t="s">
        <v>2665</v>
      </c>
      <c r="AZ119" t="s">
        <v>2666</v>
      </c>
      <c r="BA119" t="s">
        <v>2667</v>
      </c>
      <c r="BB119" t="s">
        <v>2668</v>
      </c>
      <c r="BC119" t="s">
        <v>2665</v>
      </c>
      <c r="BS119" t="s">
        <v>11852</v>
      </c>
      <c r="CU119" t="s">
        <v>11651</v>
      </c>
    </row>
    <row r="120" spans="1:99">
      <c r="A120" s="8" t="s">
        <v>731</v>
      </c>
      <c r="B120" s="8">
        <v>2</v>
      </c>
      <c r="AJ120" t="s">
        <v>2669</v>
      </c>
      <c r="AK120" t="s">
        <v>2670</v>
      </c>
      <c r="AM120" t="s">
        <v>2671</v>
      </c>
      <c r="AN120" t="s">
        <v>2672</v>
      </c>
      <c r="AR120" t="s">
        <v>2673</v>
      </c>
      <c r="AS120" t="s">
        <v>2674</v>
      </c>
      <c r="AT120" t="s">
        <v>2675</v>
      </c>
      <c r="AV120" t="s">
        <v>2676</v>
      </c>
      <c r="AW120" t="s">
        <v>2677</v>
      </c>
      <c r="AX120" t="s">
        <v>2678</v>
      </c>
      <c r="AZ120" t="s">
        <v>2679</v>
      </c>
      <c r="BA120" t="s">
        <v>2680</v>
      </c>
      <c r="BB120" t="s">
        <v>2681</v>
      </c>
      <c r="BC120" t="s">
        <v>2678</v>
      </c>
      <c r="BS120" t="s">
        <v>11856</v>
      </c>
      <c r="CU120" t="s">
        <v>11659</v>
      </c>
    </row>
    <row r="121" spans="1:99">
      <c r="A121" s="8" t="s">
        <v>178</v>
      </c>
      <c r="B121" s="8">
        <v>1</v>
      </c>
      <c r="AJ121" t="s">
        <v>2682</v>
      </c>
      <c r="AK121" t="s">
        <v>2683</v>
      </c>
      <c r="AM121" t="s">
        <v>2684</v>
      </c>
      <c r="AN121" t="s">
        <v>2685</v>
      </c>
      <c r="AR121" t="s">
        <v>2686</v>
      </c>
      <c r="AS121" t="s">
        <v>2687</v>
      </c>
      <c r="AT121" t="s">
        <v>2688</v>
      </c>
      <c r="AV121" t="s">
        <v>2689</v>
      </c>
      <c r="AW121" t="s">
        <v>2690</v>
      </c>
      <c r="AX121" t="s">
        <v>2691</v>
      </c>
      <c r="AZ121" t="s">
        <v>2692</v>
      </c>
      <c r="BA121" t="s">
        <v>2693</v>
      </c>
      <c r="BB121" t="s">
        <v>2694</v>
      </c>
      <c r="BC121" t="s">
        <v>2691</v>
      </c>
      <c r="BS121" t="s">
        <v>11868</v>
      </c>
      <c r="CU121" t="s">
        <v>11730</v>
      </c>
    </row>
    <row r="122" spans="1:99">
      <c r="A122" s="8" t="s">
        <v>179</v>
      </c>
      <c r="B122" s="8">
        <v>0</v>
      </c>
      <c r="AJ122" t="s">
        <v>2695</v>
      </c>
      <c r="AK122" t="s">
        <v>2696</v>
      </c>
      <c r="AM122" t="s">
        <v>2697</v>
      </c>
      <c r="AN122" t="s">
        <v>2698</v>
      </c>
      <c r="AR122" t="s">
        <v>2699</v>
      </c>
      <c r="AS122" t="s">
        <v>2700</v>
      </c>
      <c r="AT122" t="s">
        <v>2701</v>
      </c>
      <c r="AV122" t="s">
        <v>2702</v>
      </c>
      <c r="AW122" t="s">
        <v>2703</v>
      </c>
      <c r="AX122" t="s">
        <v>2704</v>
      </c>
      <c r="AZ122" t="s">
        <v>2705</v>
      </c>
      <c r="BA122" t="s">
        <v>2706</v>
      </c>
      <c r="BB122" t="s">
        <v>2707</v>
      </c>
      <c r="BC122" t="s">
        <v>2704</v>
      </c>
      <c r="BS122" t="s">
        <v>11876</v>
      </c>
      <c r="CU122" t="s">
        <v>11888</v>
      </c>
    </row>
    <row r="123" spans="1:99">
      <c r="A123" s="8" t="s">
        <v>180</v>
      </c>
      <c r="B123" s="8">
        <v>0</v>
      </c>
      <c r="AJ123" t="s">
        <v>2708</v>
      </c>
      <c r="AK123" t="s">
        <v>2709</v>
      </c>
      <c r="AM123" t="s">
        <v>2710</v>
      </c>
      <c r="AN123" t="s">
        <v>2711</v>
      </c>
      <c r="AR123" t="s">
        <v>2712</v>
      </c>
      <c r="AS123" t="s">
        <v>2713</v>
      </c>
      <c r="AT123" t="s">
        <v>2714</v>
      </c>
      <c r="AV123" t="s">
        <v>2715</v>
      </c>
      <c r="AW123" t="s">
        <v>2716</v>
      </c>
      <c r="AX123" t="s">
        <v>2717</v>
      </c>
      <c r="AZ123" t="s">
        <v>2718</v>
      </c>
      <c r="BA123" t="s">
        <v>2719</v>
      </c>
      <c r="BB123" t="s">
        <v>2720</v>
      </c>
      <c r="BC123" t="s">
        <v>2717</v>
      </c>
      <c r="BS123" t="s">
        <v>11880</v>
      </c>
      <c r="CU123" t="s">
        <v>11920</v>
      </c>
    </row>
    <row r="124" spans="1:99">
      <c r="A124" s="8" t="s">
        <v>167</v>
      </c>
      <c r="B124" s="8">
        <v>2</v>
      </c>
      <c r="AJ124" t="s">
        <v>2721</v>
      </c>
      <c r="AK124" t="s">
        <v>2722</v>
      </c>
      <c r="AM124" t="s">
        <v>2723</v>
      </c>
      <c r="AN124" t="s">
        <v>2724</v>
      </c>
      <c r="AR124" t="s">
        <v>2725</v>
      </c>
      <c r="AS124" t="s">
        <v>2726</v>
      </c>
      <c r="AT124" t="s">
        <v>2727</v>
      </c>
      <c r="AV124" t="s">
        <v>2728</v>
      </c>
      <c r="AW124" t="s">
        <v>2729</v>
      </c>
      <c r="AX124" t="s">
        <v>2730</v>
      </c>
      <c r="AZ124" t="s">
        <v>2731</v>
      </c>
      <c r="BA124" t="s">
        <v>2732</v>
      </c>
      <c r="BB124" t="s">
        <v>2733</v>
      </c>
      <c r="BC124" t="s">
        <v>2730</v>
      </c>
      <c r="BS124" t="s">
        <v>11884</v>
      </c>
      <c r="CU124" t="s">
        <v>12017</v>
      </c>
    </row>
    <row r="125" spans="1:99">
      <c r="A125" s="8" t="s">
        <v>182</v>
      </c>
      <c r="B125" s="8">
        <v>2</v>
      </c>
      <c r="AJ125" t="s">
        <v>2734</v>
      </c>
      <c r="AK125" t="s">
        <v>2735</v>
      </c>
      <c r="AM125" t="s">
        <v>2736</v>
      </c>
      <c r="AN125" t="s">
        <v>2737</v>
      </c>
      <c r="AR125" t="s">
        <v>2738</v>
      </c>
      <c r="AS125" t="s">
        <v>2739</v>
      </c>
      <c r="AT125" t="s">
        <v>2740</v>
      </c>
      <c r="AV125" t="s">
        <v>2741</v>
      </c>
      <c r="AW125" t="s">
        <v>2742</v>
      </c>
      <c r="AX125" t="s">
        <v>2743</v>
      </c>
      <c r="AZ125" t="s">
        <v>2744</v>
      </c>
      <c r="BA125" t="s">
        <v>2745</v>
      </c>
      <c r="BB125" t="s">
        <v>2746</v>
      </c>
      <c r="BC125" t="s">
        <v>2743</v>
      </c>
      <c r="BS125" t="s">
        <v>11936</v>
      </c>
      <c r="CU125" t="s">
        <v>12063</v>
      </c>
    </row>
    <row r="126" spans="1:99">
      <c r="A126" s="8" t="s">
        <v>65</v>
      </c>
      <c r="B126" s="8">
        <v>2</v>
      </c>
      <c r="AJ126" t="s">
        <v>2747</v>
      </c>
      <c r="AK126" t="s">
        <v>2748</v>
      </c>
      <c r="AM126" t="s">
        <v>2749</v>
      </c>
      <c r="AN126" t="s">
        <v>2750</v>
      </c>
      <c r="AR126" t="s">
        <v>2751</v>
      </c>
      <c r="AS126" t="s">
        <v>2752</v>
      </c>
      <c r="AT126" t="s">
        <v>2753</v>
      </c>
      <c r="AV126" t="s">
        <v>2754</v>
      </c>
      <c r="AW126" t="s">
        <v>2755</v>
      </c>
      <c r="AX126" t="s">
        <v>2756</v>
      </c>
      <c r="AZ126" t="s">
        <v>2757</v>
      </c>
      <c r="BA126" t="s">
        <v>2758</v>
      </c>
      <c r="BB126" t="s">
        <v>2759</v>
      </c>
      <c r="BC126" t="s">
        <v>2756</v>
      </c>
      <c r="BS126" t="s">
        <v>12021</v>
      </c>
      <c r="CU126" t="s">
        <v>12265</v>
      </c>
    </row>
    <row r="127" spans="1:99">
      <c r="A127" s="8" t="s">
        <v>66</v>
      </c>
      <c r="B127" s="8">
        <v>2</v>
      </c>
      <c r="AJ127" t="s">
        <v>2760</v>
      </c>
      <c r="AK127" t="s">
        <v>2761</v>
      </c>
      <c r="AM127" t="s">
        <v>2762</v>
      </c>
      <c r="AN127" t="s">
        <v>2763</v>
      </c>
      <c r="AR127" t="s">
        <v>2764</v>
      </c>
      <c r="AS127" t="s">
        <v>2765</v>
      </c>
      <c r="AT127" t="s">
        <v>2766</v>
      </c>
      <c r="AV127" t="s">
        <v>2767</v>
      </c>
      <c r="AW127" t="s">
        <v>2768</v>
      </c>
      <c r="AX127" t="s">
        <v>2769</v>
      </c>
      <c r="AZ127" t="s">
        <v>2770</v>
      </c>
      <c r="BA127" t="s">
        <v>2771</v>
      </c>
      <c r="BB127" t="s">
        <v>2772</v>
      </c>
      <c r="BC127" t="s">
        <v>2769</v>
      </c>
      <c r="BS127" t="s">
        <v>12067</v>
      </c>
      <c r="CU127" t="s">
        <v>12281</v>
      </c>
    </row>
    <row r="128" spans="1:99">
      <c r="A128" s="8" t="s">
        <v>181</v>
      </c>
      <c r="B128" s="8">
        <v>2</v>
      </c>
      <c r="AJ128" t="s">
        <v>2773</v>
      </c>
      <c r="AK128" t="s">
        <v>2774</v>
      </c>
      <c r="AM128" t="s">
        <v>2775</v>
      </c>
      <c r="AN128" t="s">
        <v>2776</v>
      </c>
      <c r="AR128" t="s">
        <v>2777</v>
      </c>
      <c r="AS128" t="s">
        <v>2778</v>
      </c>
      <c r="AT128" t="s">
        <v>2779</v>
      </c>
      <c r="AV128" t="s">
        <v>2780</v>
      </c>
      <c r="AW128" t="s">
        <v>2781</v>
      </c>
      <c r="AX128" t="s">
        <v>2782</v>
      </c>
      <c r="AZ128" t="s">
        <v>2783</v>
      </c>
      <c r="BA128" t="s">
        <v>2784</v>
      </c>
      <c r="BB128" t="s">
        <v>2785</v>
      </c>
      <c r="BC128" t="s">
        <v>2782</v>
      </c>
      <c r="BS128" t="s">
        <v>12157</v>
      </c>
      <c r="CU128" t="s">
        <v>12288</v>
      </c>
    </row>
    <row r="129" spans="36:99">
      <c r="AJ129" t="s">
        <v>2786</v>
      </c>
      <c r="AK129" t="s">
        <v>2787</v>
      </c>
      <c r="AM129" t="s">
        <v>2788</v>
      </c>
      <c r="AN129" t="s">
        <v>2789</v>
      </c>
      <c r="AR129" t="s">
        <v>2790</v>
      </c>
      <c r="AS129" t="s">
        <v>2791</v>
      </c>
      <c r="AT129" t="s">
        <v>2792</v>
      </c>
      <c r="AV129" t="s">
        <v>2793</v>
      </c>
      <c r="AW129" t="s">
        <v>2794</v>
      </c>
      <c r="AX129" t="s">
        <v>2795</v>
      </c>
      <c r="AZ129" t="s">
        <v>2796</v>
      </c>
      <c r="BA129" t="s">
        <v>2797</v>
      </c>
      <c r="BB129" t="s">
        <v>2798</v>
      </c>
      <c r="BC129" t="s">
        <v>2795</v>
      </c>
      <c r="BS129" t="s">
        <v>12229</v>
      </c>
      <c r="CU129" t="s">
        <v>12296</v>
      </c>
    </row>
    <row r="130" spans="36:99">
      <c r="AJ130" t="s">
        <v>2799</v>
      </c>
      <c r="AK130" t="s">
        <v>2800</v>
      </c>
      <c r="AM130" t="s">
        <v>2801</v>
      </c>
      <c r="AN130" t="s">
        <v>2802</v>
      </c>
      <c r="AR130" t="s">
        <v>2803</v>
      </c>
      <c r="AS130" t="s">
        <v>2804</v>
      </c>
      <c r="AT130" t="s">
        <v>2805</v>
      </c>
      <c r="AV130" t="s">
        <v>2806</v>
      </c>
      <c r="AW130" t="s">
        <v>2807</v>
      </c>
      <c r="AX130" t="s">
        <v>2808</v>
      </c>
      <c r="AZ130" t="s">
        <v>2809</v>
      </c>
      <c r="BA130" t="s">
        <v>2810</v>
      </c>
      <c r="BB130" t="s">
        <v>2811</v>
      </c>
      <c r="BC130" t="s">
        <v>2808</v>
      </c>
      <c r="BS130" t="s">
        <v>6009</v>
      </c>
      <c r="CU130" t="s">
        <v>12310</v>
      </c>
    </row>
    <row r="131" spans="36:99">
      <c r="AJ131" t="s">
        <v>2812</v>
      </c>
      <c r="AK131" t="s">
        <v>2813</v>
      </c>
      <c r="AM131" t="s">
        <v>2814</v>
      </c>
      <c r="AN131" t="s">
        <v>2815</v>
      </c>
      <c r="AR131" t="s">
        <v>2816</v>
      </c>
      <c r="AS131" t="s">
        <v>2817</v>
      </c>
      <c r="AT131" t="s">
        <v>2818</v>
      </c>
      <c r="AV131" t="s">
        <v>2819</v>
      </c>
      <c r="AW131" t="s">
        <v>2820</v>
      </c>
      <c r="AX131" t="s">
        <v>2821</v>
      </c>
      <c r="AZ131" t="s">
        <v>2822</v>
      </c>
      <c r="BA131" t="s">
        <v>2823</v>
      </c>
      <c r="BB131" t="s">
        <v>2824</v>
      </c>
      <c r="BC131" t="s">
        <v>2821</v>
      </c>
      <c r="BS131" t="s">
        <v>12407</v>
      </c>
      <c r="CU131" t="s">
        <v>12321</v>
      </c>
    </row>
    <row r="132" spans="36:99">
      <c r="AJ132" t="s">
        <v>2825</v>
      </c>
      <c r="AK132" t="s">
        <v>2826</v>
      </c>
      <c r="AM132" t="s">
        <v>2827</v>
      </c>
      <c r="AN132" t="s">
        <v>2828</v>
      </c>
      <c r="AR132" t="s">
        <v>2829</v>
      </c>
      <c r="AS132" t="s">
        <v>2830</v>
      </c>
      <c r="AT132" t="s">
        <v>2831</v>
      </c>
      <c r="AV132" t="s">
        <v>2832</v>
      </c>
      <c r="AW132" t="s">
        <v>2833</v>
      </c>
      <c r="AX132" t="s">
        <v>2834</v>
      </c>
      <c r="AZ132" t="s">
        <v>2835</v>
      </c>
      <c r="BA132" t="s">
        <v>2836</v>
      </c>
      <c r="BB132" t="s">
        <v>2837</v>
      </c>
      <c r="BC132" t="s">
        <v>2834</v>
      </c>
      <c r="BS132" t="s">
        <v>12411</v>
      </c>
      <c r="CU132" t="s">
        <v>12380</v>
      </c>
    </row>
    <row r="133" spans="36:99">
      <c r="AJ133" t="s">
        <v>2838</v>
      </c>
      <c r="AK133" t="s">
        <v>2839</v>
      </c>
      <c r="AM133" t="s">
        <v>2840</v>
      </c>
      <c r="AN133" t="s">
        <v>2841</v>
      </c>
      <c r="AR133" t="s">
        <v>2842</v>
      </c>
      <c r="AS133" t="s">
        <v>2843</v>
      </c>
      <c r="AT133" t="s">
        <v>2844</v>
      </c>
      <c r="AV133" t="s">
        <v>2845</v>
      </c>
      <c r="AW133" t="s">
        <v>2846</v>
      </c>
      <c r="AX133" t="s">
        <v>2847</v>
      </c>
      <c r="AZ133" t="s">
        <v>2848</v>
      </c>
      <c r="BA133" t="s">
        <v>2849</v>
      </c>
      <c r="BB133" t="s">
        <v>2850</v>
      </c>
      <c r="BC133" t="s">
        <v>2847</v>
      </c>
      <c r="BS133" t="s">
        <v>12686</v>
      </c>
      <c r="CU133" t="s">
        <v>12396</v>
      </c>
    </row>
    <row r="134" spans="36:99">
      <c r="AJ134" t="s">
        <v>2851</v>
      </c>
      <c r="AK134" t="s">
        <v>2852</v>
      </c>
      <c r="AM134" t="s">
        <v>2853</v>
      </c>
      <c r="AN134" t="s">
        <v>2854</v>
      </c>
      <c r="AR134" t="s">
        <v>2855</v>
      </c>
      <c r="AS134" t="s">
        <v>2856</v>
      </c>
      <c r="AT134" t="s">
        <v>2857</v>
      </c>
      <c r="AV134" t="s">
        <v>2858</v>
      </c>
      <c r="AW134" t="s">
        <v>2859</v>
      </c>
      <c r="AX134" t="s">
        <v>2860</v>
      </c>
      <c r="AZ134" t="s">
        <v>2861</v>
      </c>
      <c r="BA134" t="s">
        <v>2862</v>
      </c>
      <c r="BB134" t="s">
        <v>2863</v>
      </c>
      <c r="BC134" t="s">
        <v>2860</v>
      </c>
      <c r="BS134" t="s">
        <v>12714</v>
      </c>
      <c r="CU134" t="s">
        <v>12419</v>
      </c>
    </row>
    <row r="135" spans="36:99">
      <c r="AJ135" t="s">
        <v>2864</v>
      </c>
      <c r="AK135" t="s">
        <v>2865</v>
      </c>
      <c r="AM135" t="s">
        <v>2866</v>
      </c>
      <c r="AN135" t="s">
        <v>2867</v>
      </c>
      <c r="AR135" t="s">
        <v>2868</v>
      </c>
      <c r="AS135" t="s">
        <v>2869</v>
      </c>
      <c r="AT135" t="s">
        <v>2870</v>
      </c>
      <c r="AV135" t="s">
        <v>2871</v>
      </c>
      <c r="AW135" t="s">
        <v>2872</v>
      </c>
      <c r="AX135" t="s">
        <v>2873</v>
      </c>
      <c r="AZ135" t="s">
        <v>2874</v>
      </c>
      <c r="BA135" t="s">
        <v>2875</v>
      </c>
      <c r="BB135" t="s">
        <v>2876</v>
      </c>
      <c r="BC135" t="s">
        <v>2873</v>
      </c>
      <c r="BS135" t="s">
        <v>12726</v>
      </c>
      <c r="CU135" t="s">
        <v>12423</v>
      </c>
    </row>
    <row r="136" spans="36:99">
      <c r="AJ136" t="s">
        <v>2877</v>
      </c>
      <c r="AK136" t="s">
        <v>2878</v>
      </c>
      <c r="AM136" t="s">
        <v>2879</v>
      </c>
      <c r="AN136" t="s">
        <v>2880</v>
      </c>
      <c r="AR136" t="s">
        <v>2881</v>
      </c>
      <c r="AS136" t="s">
        <v>2882</v>
      </c>
      <c r="AT136" t="s">
        <v>2883</v>
      </c>
      <c r="AV136" t="s">
        <v>2884</v>
      </c>
      <c r="AW136" t="s">
        <v>2885</v>
      </c>
      <c r="AX136" t="s">
        <v>2886</v>
      </c>
      <c r="AZ136" t="s">
        <v>2887</v>
      </c>
      <c r="BA136" t="s">
        <v>2888</v>
      </c>
      <c r="BB136" t="s">
        <v>2889</v>
      </c>
      <c r="BC136" t="s">
        <v>2886</v>
      </c>
      <c r="BS136" t="s">
        <v>12945</v>
      </c>
      <c r="CU136" t="s">
        <v>12435</v>
      </c>
    </row>
    <row r="137" spans="36:99">
      <c r="AJ137" t="s">
        <v>2890</v>
      </c>
      <c r="AK137" t="s">
        <v>2891</v>
      </c>
      <c r="AM137" t="s">
        <v>2892</v>
      </c>
      <c r="AN137" t="s">
        <v>2893</v>
      </c>
      <c r="AR137" t="s">
        <v>2894</v>
      </c>
      <c r="AS137" t="s">
        <v>2895</v>
      </c>
      <c r="AT137" t="s">
        <v>2896</v>
      </c>
      <c r="AV137" t="s">
        <v>2897</v>
      </c>
      <c r="AW137" t="s">
        <v>2898</v>
      </c>
      <c r="AX137" t="s">
        <v>2899</v>
      </c>
      <c r="AZ137" t="s">
        <v>2900</v>
      </c>
      <c r="BA137" t="s">
        <v>2901</v>
      </c>
      <c r="BB137" t="s">
        <v>2902</v>
      </c>
      <c r="BC137" t="s">
        <v>2899</v>
      </c>
      <c r="BS137" t="s">
        <v>12949</v>
      </c>
      <c r="CU137" t="s">
        <v>12459</v>
      </c>
    </row>
    <row r="138" spans="36:99">
      <c r="AJ138" t="s">
        <v>2903</v>
      </c>
      <c r="AK138" t="s">
        <v>2904</v>
      </c>
      <c r="AM138" t="s">
        <v>2905</v>
      </c>
      <c r="AN138" t="s">
        <v>2906</v>
      </c>
      <c r="AR138" t="s">
        <v>2907</v>
      </c>
      <c r="AS138" t="s">
        <v>2908</v>
      </c>
      <c r="AT138" t="s">
        <v>2909</v>
      </c>
      <c r="AV138" t="s">
        <v>2910</v>
      </c>
      <c r="AW138" t="s">
        <v>2911</v>
      </c>
      <c r="AX138" t="s">
        <v>2912</v>
      </c>
      <c r="AZ138" t="s">
        <v>2913</v>
      </c>
      <c r="BA138" t="s">
        <v>2914</v>
      </c>
      <c r="BB138" t="s">
        <v>2915</v>
      </c>
      <c r="BC138" t="s">
        <v>2912</v>
      </c>
      <c r="BS138" t="s">
        <v>12953</v>
      </c>
      <c r="CU138" t="s">
        <v>12463</v>
      </c>
    </row>
    <row r="139" spans="36:99">
      <c r="AJ139" t="s">
        <v>2916</v>
      </c>
      <c r="AK139" t="s">
        <v>2917</v>
      </c>
      <c r="AM139" t="s">
        <v>2918</v>
      </c>
      <c r="AN139" t="s">
        <v>2919</v>
      </c>
      <c r="AR139" t="s">
        <v>2920</v>
      </c>
      <c r="AS139" t="s">
        <v>675</v>
      </c>
      <c r="AT139" t="s">
        <v>2921</v>
      </c>
      <c r="AV139" t="s">
        <v>2922</v>
      </c>
      <c r="AW139" t="s">
        <v>2923</v>
      </c>
      <c r="AX139" t="s">
        <v>2924</v>
      </c>
      <c r="AZ139" t="s">
        <v>2925</v>
      </c>
      <c r="BA139" t="s">
        <v>2926</v>
      </c>
      <c r="BB139" t="s">
        <v>2927</v>
      </c>
      <c r="BC139" t="s">
        <v>2924</v>
      </c>
      <c r="BS139" t="s">
        <v>12957</v>
      </c>
      <c r="CU139" t="s">
        <v>12471</v>
      </c>
    </row>
    <row r="140" spans="36:99">
      <c r="AJ140" t="s">
        <v>2928</v>
      </c>
      <c r="AK140" t="s">
        <v>2929</v>
      </c>
      <c r="AM140" t="s">
        <v>2930</v>
      </c>
      <c r="AN140" t="s">
        <v>2931</v>
      </c>
      <c r="AR140" t="s">
        <v>2932</v>
      </c>
      <c r="AS140" t="s">
        <v>2933</v>
      </c>
      <c r="AT140" t="s">
        <v>2934</v>
      </c>
      <c r="AV140" t="s">
        <v>2935</v>
      </c>
      <c r="AW140" t="s">
        <v>2936</v>
      </c>
      <c r="AX140" t="s">
        <v>2937</v>
      </c>
      <c r="AZ140" t="s">
        <v>2938</v>
      </c>
      <c r="BA140" t="s">
        <v>2939</v>
      </c>
      <c r="BB140" t="s">
        <v>2940</v>
      </c>
      <c r="BC140" t="s">
        <v>2937</v>
      </c>
      <c r="BS140" t="s">
        <v>12961</v>
      </c>
      <c r="CU140" t="s">
        <v>12483</v>
      </c>
    </row>
    <row r="141" spans="36:99">
      <c r="AJ141" t="s">
        <v>2941</v>
      </c>
      <c r="AK141" t="s">
        <v>2942</v>
      </c>
      <c r="AM141" t="s">
        <v>2943</v>
      </c>
      <c r="AN141" t="s">
        <v>2944</v>
      </c>
      <c r="AR141" t="s">
        <v>2945</v>
      </c>
      <c r="AS141" t="s">
        <v>2946</v>
      </c>
      <c r="AT141" t="s">
        <v>2947</v>
      </c>
      <c r="AV141" t="s">
        <v>2948</v>
      </c>
      <c r="AW141" t="s">
        <v>2949</v>
      </c>
      <c r="AX141" t="s">
        <v>2950</v>
      </c>
      <c r="AZ141" t="s">
        <v>2951</v>
      </c>
      <c r="BA141" t="s">
        <v>2952</v>
      </c>
      <c r="BB141" t="s">
        <v>2953</v>
      </c>
      <c r="BC141" t="s">
        <v>2950</v>
      </c>
      <c r="BS141" t="s">
        <v>12965</v>
      </c>
      <c r="CU141" t="s">
        <v>12487</v>
      </c>
    </row>
    <row r="142" spans="36:99">
      <c r="AJ142" t="s">
        <v>2954</v>
      </c>
      <c r="AK142" t="s">
        <v>2955</v>
      </c>
      <c r="AM142" t="s">
        <v>2956</v>
      </c>
      <c r="AN142" t="s">
        <v>2957</v>
      </c>
      <c r="AR142" t="s">
        <v>2958</v>
      </c>
      <c r="AS142" t="s">
        <v>2959</v>
      </c>
      <c r="AT142" t="s">
        <v>2960</v>
      </c>
      <c r="AV142" t="s">
        <v>2961</v>
      </c>
      <c r="AW142" t="s">
        <v>2962</v>
      </c>
      <c r="AX142" t="s">
        <v>2963</v>
      </c>
      <c r="AZ142" t="s">
        <v>2964</v>
      </c>
      <c r="BA142" t="s">
        <v>2965</v>
      </c>
      <c r="BB142" t="s">
        <v>2966</v>
      </c>
      <c r="BC142" t="s">
        <v>2963</v>
      </c>
      <c r="BS142" t="s">
        <v>12969</v>
      </c>
      <c r="CU142" t="s">
        <v>12491</v>
      </c>
    </row>
    <row r="143" spans="36:99">
      <c r="AJ143" t="s">
        <v>2967</v>
      </c>
      <c r="AK143" t="s">
        <v>2968</v>
      </c>
      <c r="AM143" t="s">
        <v>2969</v>
      </c>
      <c r="AN143" t="s">
        <v>2970</v>
      </c>
      <c r="AR143" t="s">
        <v>2971</v>
      </c>
      <c r="AS143" t="s">
        <v>2972</v>
      </c>
      <c r="AT143" t="s">
        <v>2973</v>
      </c>
      <c r="AV143" t="s">
        <v>2974</v>
      </c>
      <c r="AW143" t="s">
        <v>2975</v>
      </c>
      <c r="AX143" t="s">
        <v>2976</v>
      </c>
      <c r="AZ143" t="s">
        <v>2977</v>
      </c>
      <c r="BA143" t="s">
        <v>2978</v>
      </c>
      <c r="BB143" t="s">
        <v>2979</v>
      </c>
      <c r="BC143" t="s">
        <v>2976</v>
      </c>
      <c r="BS143" t="s">
        <v>12973</v>
      </c>
      <c r="CU143" t="s">
        <v>12495</v>
      </c>
    </row>
    <row r="144" spans="36:99">
      <c r="AJ144" t="s">
        <v>2980</v>
      </c>
      <c r="AK144" t="s">
        <v>2981</v>
      </c>
      <c r="AM144" t="s">
        <v>2982</v>
      </c>
      <c r="AN144" t="s">
        <v>2983</v>
      </c>
      <c r="AR144" t="s">
        <v>2984</v>
      </c>
      <c r="AS144" t="s">
        <v>2985</v>
      </c>
      <c r="AT144" t="s">
        <v>2986</v>
      </c>
      <c r="AV144" t="s">
        <v>2987</v>
      </c>
      <c r="AW144" t="s">
        <v>2988</v>
      </c>
      <c r="AX144" t="s">
        <v>2989</v>
      </c>
      <c r="AZ144" t="s">
        <v>2990</v>
      </c>
      <c r="BA144" t="s">
        <v>2991</v>
      </c>
      <c r="BB144" t="s">
        <v>2992</v>
      </c>
      <c r="BC144" t="s">
        <v>2989</v>
      </c>
      <c r="BS144" t="s">
        <v>13025</v>
      </c>
      <c r="CU144" t="s">
        <v>12499</v>
      </c>
    </row>
    <row r="145" spans="36:99">
      <c r="AJ145" t="s">
        <v>2993</v>
      </c>
      <c r="AK145" t="s">
        <v>2994</v>
      </c>
      <c r="AM145" t="s">
        <v>2995</v>
      </c>
      <c r="AN145" t="s">
        <v>2996</v>
      </c>
      <c r="AR145" t="s">
        <v>2997</v>
      </c>
      <c r="AS145" t="s">
        <v>2998</v>
      </c>
      <c r="AT145" t="s">
        <v>2999</v>
      </c>
      <c r="AV145" t="s">
        <v>3000</v>
      </c>
      <c r="AW145" t="s">
        <v>3001</v>
      </c>
      <c r="AX145" t="s">
        <v>3002</v>
      </c>
      <c r="AZ145" t="s">
        <v>3003</v>
      </c>
      <c r="BA145" t="s">
        <v>3004</v>
      </c>
      <c r="BB145" t="s">
        <v>3005</v>
      </c>
      <c r="BC145" t="s">
        <v>3002</v>
      </c>
      <c r="BS145" t="s">
        <v>13173</v>
      </c>
      <c r="CU145" t="s">
        <v>12503</v>
      </c>
    </row>
    <row r="146" spans="36:99">
      <c r="AJ146" t="s">
        <v>3006</v>
      </c>
      <c r="AK146" t="s">
        <v>3007</v>
      </c>
      <c r="AM146" t="s">
        <v>3008</v>
      </c>
      <c r="AN146" t="s">
        <v>3009</v>
      </c>
      <c r="AR146" t="s">
        <v>3010</v>
      </c>
      <c r="AS146" t="s">
        <v>3011</v>
      </c>
      <c r="AT146" t="s">
        <v>3012</v>
      </c>
      <c r="AV146" t="s">
        <v>3013</v>
      </c>
      <c r="AW146" t="s">
        <v>3014</v>
      </c>
      <c r="AX146" t="s">
        <v>3015</v>
      </c>
      <c r="AZ146" t="s">
        <v>3016</v>
      </c>
      <c r="BA146" t="s">
        <v>3017</v>
      </c>
      <c r="BB146" t="s">
        <v>3018</v>
      </c>
      <c r="BC146" t="s">
        <v>3015</v>
      </c>
      <c r="BS146" t="s">
        <v>13177</v>
      </c>
      <c r="CU146" t="s">
        <v>12507</v>
      </c>
    </row>
    <row r="147" spans="36:99">
      <c r="AJ147" t="s">
        <v>3019</v>
      </c>
      <c r="AK147" t="s">
        <v>3020</v>
      </c>
      <c r="AM147" t="s">
        <v>3021</v>
      </c>
      <c r="AN147" t="s">
        <v>3022</v>
      </c>
      <c r="AR147" t="s">
        <v>3023</v>
      </c>
      <c r="AS147" t="s">
        <v>3024</v>
      </c>
      <c r="AT147" t="s">
        <v>3025</v>
      </c>
      <c r="AV147" t="s">
        <v>3026</v>
      </c>
      <c r="AW147" t="s">
        <v>3027</v>
      </c>
      <c r="AX147" t="s">
        <v>3028</v>
      </c>
      <c r="AZ147" t="s">
        <v>3029</v>
      </c>
      <c r="BA147" t="s">
        <v>3030</v>
      </c>
      <c r="BB147" t="s">
        <v>3031</v>
      </c>
      <c r="BC147" t="s">
        <v>3028</v>
      </c>
      <c r="BS147" t="s">
        <v>13328</v>
      </c>
      <c r="CU147" t="s">
        <v>12511</v>
      </c>
    </row>
    <row r="148" spans="36:99">
      <c r="AJ148" t="s">
        <v>3032</v>
      </c>
      <c r="AK148" t="s">
        <v>3033</v>
      </c>
      <c r="AM148" t="s">
        <v>3034</v>
      </c>
      <c r="AN148" t="s">
        <v>3035</v>
      </c>
      <c r="AR148" t="s">
        <v>3036</v>
      </c>
      <c r="AS148" t="s">
        <v>470</v>
      </c>
      <c r="AT148" t="s">
        <v>3037</v>
      </c>
      <c r="AV148" t="s">
        <v>3038</v>
      </c>
      <c r="AW148" t="s">
        <v>3039</v>
      </c>
      <c r="AX148" t="s">
        <v>3040</v>
      </c>
      <c r="AZ148" t="s">
        <v>3041</v>
      </c>
      <c r="BA148" t="s">
        <v>3042</v>
      </c>
      <c r="BB148" t="s">
        <v>3043</v>
      </c>
      <c r="BC148" t="s">
        <v>3040</v>
      </c>
      <c r="BS148" t="s">
        <v>13501</v>
      </c>
      <c r="CU148" t="s">
        <v>12515</v>
      </c>
    </row>
    <row r="149" spans="36:99">
      <c r="AJ149" t="s">
        <v>3044</v>
      </c>
      <c r="AK149" t="s">
        <v>3045</v>
      </c>
      <c r="AM149" t="s">
        <v>3046</v>
      </c>
      <c r="AN149" t="s">
        <v>3047</v>
      </c>
      <c r="AR149" t="s">
        <v>3048</v>
      </c>
      <c r="AS149" t="s">
        <v>3049</v>
      </c>
      <c r="AT149" t="s">
        <v>3050</v>
      </c>
      <c r="AV149" t="s">
        <v>3051</v>
      </c>
      <c r="AW149" t="s">
        <v>3052</v>
      </c>
      <c r="AX149" t="s">
        <v>3053</v>
      </c>
      <c r="AZ149" t="s">
        <v>3054</v>
      </c>
      <c r="BA149" t="s">
        <v>3055</v>
      </c>
      <c r="BB149" t="s">
        <v>3056</v>
      </c>
      <c r="BC149" t="s">
        <v>3053</v>
      </c>
      <c r="BS149" t="s">
        <v>13520</v>
      </c>
      <c r="CU149" t="s">
        <v>12519</v>
      </c>
    </row>
    <row r="150" spans="36:99">
      <c r="AJ150" t="s">
        <v>3057</v>
      </c>
      <c r="AK150" t="s">
        <v>3058</v>
      </c>
      <c r="AM150" t="s">
        <v>3059</v>
      </c>
      <c r="AN150" t="s">
        <v>3060</v>
      </c>
      <c r="AR150" t="s">
        <v>3061</v>
      </c>
      <c r="AS150" t="s">
        <v>3062</v>
      </c>
      <c r="AT150" t="s">
        <v>3063</v>
      </c>
      <c r="AV150" t="s">
        <v>3064</v>
      </c>
      <c r="AW150" t="s">
        <v>3065</v>
      </c>
      <c r="AX150" t="s">
        <v>3066</v>
      </c>
      <c r="AZ150" t="s">
        <v>3067</v>
      </c>
      <c r="BA150" t="s">
        <v>3068</v>
      </c>
      <c r="BB150" t="s">
        <v>3069</v>
      </c>
      <c r="BC150" t="s">
        <v>3066</v>
      </c>
      <c r="BS150" t="s">
        <v>13524</v>
      </c>
      <c r="CU150" t="s">
        <v>12523</v>
      </c>
    </row>
    <row r="151" spans="36:99">
      <c r="AJ151" t="s">
        <v>3070</v>
      </c>
      <c r="AK151" t="s">
        <v>3071</v>
      </c>
      <c r="AM151" t="s">
        <v>3072</v>
      </c>
      <c r="AN151" t="s">
        <v>3073</v>
      </c>
      <c r="AR151" t="s">
        <v>3074</v>
      </c>
      <c r="AS151" t="s">
        <v>3075</v>
      </c>
      <c r="AT151" t="s">
        <v>3076</v>
      </c>
      <c r="AV151" t="s">
        <v>3077</v>
      </c>
      <c r="AW151" t="s">
        <v>3078</v>
      </c>
      <c r="AX151" t="s">
        <v>3079</v>
      </c>
      <c r="AZ151" t="s">
        <v>3080</v>
      </c>
      <c r="BA151" t="s">
        <v>3081</v>
      </c>
      <c r="BB151" t="s">
        <v>3082</v>
      </c>
      <c r="BC151" t="s">
        <v>3079</v>
      </c>
      <c r="BS151" t="s">
        <v>13528</v>
      </c>
      <c r="CU151" t="s">
        <v>12527</v>
      </c>
    </row>
    <row r="152" spans="36:99">
      <c r="AJ152" t="s">
        <v>3083</v>
      </c>
      <c r="AK152" t="s">
        <v>3084</v>
      </c>
      <c r="AM152" t="s">
        <v>3085</v>
      </c>
      <c r="AN152" t="s">
        <v>3086</v>
      </c>
      <c r="AR152" t="s">
        <v>3087</v>
      </c>
      <c r="AS152" t="s">
        <v>3088</v>
      </c>
      <c r="AT152" t="s">
        <v>3089</v>
      </c>
      <c r="AV152" t="s">
        <v>3090</v>
      </c>
      <c r="AW152" t="s">
        <v>3091</v>
      </c>
      <c r="AX152" t="s">
        <v>3092</v>
      </c>
      <c r="AZ152" t="s">
        <v>3093</v>
      </c>
      <c r="BA152" t="s">
        <v>3094</v>
      </c>
      <c r="BB152" t="s">
        <v>3095</v>
      </c>
      <c r="BC152" t="s">
        <v>3092</v>
      </c>
      <c r="BS152" t="s">
        <v>13591</v>
      </c>
      <c r="CU152" t="s">
        <v>12531</v>
      </c>
    </row>
    <row r="153" spans="36:99">
      <c r="AJ153" t="s">
        <v>3096</v>
      </c>
      <c r="AK153" t="s">
        <v>3097</v>
      </c>
      <c r="AM153" t="s">
        <v>3098</v>
      </c>
      <c r="AN153" t="s">
        <v>3099</v>
      </c>
      <c r="AR153" t="s">
        <v>3100</v>
      </c>
      <c r="AS153" t="s">
        <v>3101</v>
      </c>
      <c r="AT153" t="s">
        <v>3102</v>
      </c>
      <c r="AV153" t="s">
        <v>3103</v>
      </c>
      <c r="AW153" t="s">
        <v>3104</v>
      </c>
      <c r="AX153" t="s">
        <v>3105</v>
      </c>
      <c r="AZ153" t="s">
        <v>3106</v>
      </c>
      <c r="BA153" t="s">
        <v>3107</v>
      </c>
      <c r="BB153" t="s">
        <v>3108</v>
      </c>
      <c r="BC153" t="s">
        <v>3105</v>
      </c>
      <c r="BS153" t="s">
        <v>13727</v>
      </c>
      <c r="CU153" t="s">
        <v>12535</v>
      </c>
    </row>
    <row r="154" spans="36:99">
      <c r="AJ154" t="s">
        <v>3109</v>
      </c>
      <c r="AK154" t="s">
        <v>3110</v>
      </c>
      <c r="AM154" t="s">
        <v>3111</v>
      </c>
      <c r="AN154" t="s">
        <v>3112</v>
      </c>
      <c r="AR154" t="s">
        <v>3113</v>
      </c>
      <c r="AS154" t="s">
        <v>3114</v>
      </c>
      <c r="AT154" t="s">
        <v>3115</v>
      </c>
      <c r="AV154" t="s">
        <v>3116</v>
      </c>
      <c r="AW154" t="s">
        <v>3117</v>
      </c>
      <c r="AX154" t="s">
        <v>3118</v>
      </c>
      <c r="AZ154" t="s">
        <v>3119</v>
      </c>
      <c r="BA154" t="s">
        <v>3120</v>
      </c>
      <c r="BB154" t="s">
        <v>3121</v>
      </c>
      <c r="BC154" t="s">
        <v>3118</v>
      </c>
      <c r="BS154" t="s">
        <v>13742</v>
      </c>
      <c r="CU154" t="s">
        <v>12539</v>
      </c>
    </row>
    <row r="155" spans="36:99">
      <c r="AJ155" t="s">
        <v>3122</v>
      </c>
      <c r="AK155" t="s">
        <v>3123</v>
      </c>
      <c r="AM155" t="s">
        <v>3124</v>
      </c>
      <c r="AN155" t="s">
        <v>3125</v>
      </c>
      <c r="AR155" t="s">
        <v>3126</v>
      </c>
      <c r="AS155" t="s">
        <v>3127</v>
      </c>
      <c r="AT155" t="s">
        <v>3128</v>
      </c>
      <c r="AV155" t="s">
        <v>3129</v>
      </c>
      <c r="AW155" t="s">
        <v>3130</v>
      </c>
      <c r="AX155" t="s">
        <v>3131</v>
      </c>
      <c r="AZ155" t="s">
        <v>3132</v>
      </c>
      <c r="BA155" t="s">
        <v>3133</v>
      </c>
      <c r="BB155" t="s">
        <v>3134</v>
      </c>
      <c r="BC155" t="s">
        <v>3131</v>
      </c>
      <c r="BS155" t="s">
        <v>13777</v>
      </c>
      <c r="CU155" t="s">
        <v>12543</v>
      </c>
    </row>
    <row r="156" spans="36:99">
      <c r="AJ156" t="s">
        <v>3135</v>
      </c>
      <c r="AK156" t="s">
        <v>3136</v>
      </c>
      <c r="AM156" t="s">
        <v>3137</v>
      </c>
      <c r="AN156" t="s">
        <v>3138</v>
      </c>
      <c r="AR156" t="s">
        <v>3139</v>
      </c>
      <c r="AS156" t="s">
        <v>3140</v>
      </c>
      <c r="AT156" t="s">
        <v>3141</v>
      </c>
      <c r="AV156" t="s">
        <v>3142</v>
      </c>
      <c r="AW156" t="s">
        <v>3143</v>
      </c>
      <c r="AX156" t="s">
        <v>3144</v>
      </c>
      <c r="AZ156" t="s">
        <v>3145</v>
      </c>
      <c r="BA156" t="s">
        <v>3146</v>
      </c>
      <c r="BB156" t="s">
        <v>3147</v>
      </c>
      <c r="BC156" t="s">
        <v>3144</v>
      </c>
      <c r="BS156" t="s">
        <v>13901</v>
      </c>
      <c r="CU156" t="s">
        <v>12547</v>
      </c>
    </row>
    <row r="157" spans="36:99">
      <c r="AJ157" t="s">
        <v>3148</v>
      </c>
      <c r="AK157" t="s">
        <v>3149</v>
      </c>
      <c r="AM157" t="s">
        <v>3150</v>
      </c>
      <c r="AN157" t="s">
        <v>3151</v>
      </c>
      <c r="AR157" t="s">
        <v>3152</v>
      </c>
      <c r="AS157" t="s">
        <v>3153</v>
      </c>
      <c r="AT157" t="s">
        <v>3154</v>
      </c>
      <c r="AV157" t="s">
        <v>3155</v>
      </c>
      <c r="AW157" t="s">
        <v>3156</v>
      </c>
      <c r="AX157" t="s">
        <v>3157</v>
      </c>
      <c r="AZ157" t="s">
        <v>3158</v>
      </c>
      <c r="BA157" t="s">
        <v>3159</v>
      </c>
      <c r="BB157" t="s">
        <v>3160</v>
      </c>
      <c r="BC157" t="s">
        <v>3157</v>
      </c>
      <c r="BS157" t="s">
        <v>13910</v>
      </c>
      <c r="CU157" t="s">
        <v>12551</v>
      </c>
    </row>
    <row r="158" spans="36:99">
      <c r="AJ158" t="s">
        <v>3161</v>
      </c>
      <c r="AK158" t="s">
        <v>3162</v>
      </c>
      <c r="AM158" t="s">
        <v>3163</v>
      </c>
      <c r="AN158" t="s">
        <v>3164</v>
      </c>
      <c r="AR158" t="s">
        <v>3165</v>
      </c>
      <c r="AS158" t="s">
        <v>3166</v>
      </c>
      <c r="AT158" t="s">
        <v>3167</v>
      </c>
      <c r="AV158" t="s">
        <v>3168</v>
      </c>
      <c r="AW158" t="s">
        <v>3169</v>
      </c>
      <c r="AX158" t="s">
        <v>3170</v>
      </c>
      <c r="AZ158" t="s">
        <v>3171</v>
      </c>
      <c r="BA158" t="s">
        <v>3172</v>
      </c>
      <c r="BB158" t="s">
        <v>3173</v>
      </c>
      <c r="BC158" t="s">
        <v>3170</v>
      </c>
      <c r="BS158" t="s">
        <v>13958</v>
      </c>
      <c r="CU158" t="s">
        <v>12555</v>
      </c>
    </row>
    <row r="159" spans="36:99">
      <c r="AJ159" t="s">
        <v>3174</v>
      </c>
      <c r="AK159" t="s">
        <v>3175</v>
      </c>
      <c r="AM159" t="s">
        <v>3176</v>
      </c>
      <c r="AN159" t="s">
        <v>3177</v>
      </c>
      <c r="AR159" t="s">
        <v>3178</v>
      </c>
      <c r="AS159" t="s">
        <v>3179</v>
      </c>
      <c r="AT159" t="s">
        <v>3180</v>
      </c>
      <c r="AV159" t="s">
        <v>3181</v>
      </c>
      <c r="AW159" t="s">
        <v>3182</v>
      </c>
      <c r="AX159" t="s">
        <v>3183</v>
      </c>
      <c r="AZ159" t="s">
        <v>3184</v>
      </c>
      <c r="BA159" t="s">
        <v>3185</v>
      </c>
      <c r="BB159" t="s">
        <v>3186</v>
      </c>
      <c r="BC159" t="s">
        <v>3183</v>
      </c>
      <c r="BS159" t="s">
        <v>13975</v>
      </c>
      <c r="CU159" t="s">
        <v>12575</v>
      </c>
    </row>
    <row r="160" spans="36:99">
      <c r="AJ160" t="s">
        <v>3187</v>
      </c>
      <c r="AK160" t="s">
        <v>3188</v>
      </c>
      <c r="AM160" t="s">
        <v>3189</v>
      </c>
      <c r="AN160" t="s">
        <v>3190</v>
      </c>
      <c r="AR160" t="s">
        <v>3191</v>
      </c>
      <c r="AS160" t="s">
        <v>3192</v>
      </c>
      <c r="AT160" t="s">
        <v>3193</v>
      </c>
      <c r="AV160" t="s">
        <v>3194</v>
      </c>
      <c r="AW160" t="s">
        <v>3195</v>
      </c>
      <c r="AX160" t="s">
        <v>3196</v>
      </c>
      <c r="AZ160" t="s">
        <v>3197</v>
      </c>
      <c r="BA160" t="s">
        <v>3198</v>
      </c>
      <c r="BB160" t="s">
        <v>3199</v>
      </c>
      <c r="BC160" t="s">
        <v>3196</v>
      </c>
      <c r="BS160" t="s">
        <v>13996</v>
      </c>
      <c r="CU160" t="s">
        <v>12594</v>
      </c>
    </row>
    <row r="161" spans="36:99">
      <c r="AJ161" t="s">
        <v>3200</v>
      </c>
      <c r="AK161" t="s">
        <v>3201</v>
      </c>
      <c r="AM161" t="s">
        <v>3202</v>
      </c>
      <c r="AN161" t="s">
        <v>3203</v>
      </c>
      <c r="AR161" t="s">
        <v>3204</v>
      </c>
      <c r="AS161" t="s">
        <v>3205</v>
      </c>
      <c r="AT161" t="s">
        <v>3206</v>
      </c>
      <c r="AV161" t="s">
        <v>3207</v>
      </c>
      <c r="AW161" t="s">
        <v>3208</v>
      </c>
      <c r="AX161" t="s">
        <v>3209</v>
      </c>
      <c r="AZ161" t="s">
        <v>3210</v>
      </c>
      <c r="BA161" t="s">
        <v>3211</v>
      </c>
      <c r="BB161" t="s">
        <v>3212</v>
      </c>
      <c r="BC161" t="s">
        <v>3209</v>
      </c>
      <c r="BS161" t="s">
        <v>14058</v>
      </c>
      <c r="CU161" t="s">
        <v>12666</v>
      </c>
    </row>
    <row r="162" spans="36:99">
      <c r="AJ162" t="s">
        <v>3213</v>
      </c>
      <c r="AK162" t="s">
        <v>3214</v>
      </c>
      <c r="AM162" t="s">
        <v>3215</v>
      </c>
      <c r="AN162" t="s">
        <v>3216</v>
      </c>
      <c r="AR162" t="s">
        <v>3217</v>
      </c>
      <c r="AS162" t="s">
        <v>3218</v>
      </c>
      <c r="AT162" t="s">
        <v>3219</v>
      </c>
      <c r="AV162" t="s">
        <v>3220</v>
      </c>
      <c r="AW162" t="s">
        <v>3221</v>
      </c>
      <c r="AX162" t="s">
        <v>3222</v>
      </c>
      <c r="AZ162" t="s">
        <v>3223</v>
      </c>
      <c r="BA162" t="s">
        <v>3224</v>
      </c>
      <c r="BB162" t="s">
        <v>3225</v>
      </c>
      <c r="BC162" t="s">
        <v>3222</v>
      </c>
      <c r="BS162" t="s">
        <v>16021</v>
      </c>
      <c r="CU162" t="s">
        <v>12694</v>
      </c>
    </row>
    <row r="163" spans="36:99">
      <c r="AJ163" t="s">
        <v>3226</v>
      </c>
      <c r="AK163" t="s">
        <v>3227</v>
      </c>
      <c r="AM163" t="s">
        <v>3228</v>
      </c>
      <c r="AN163" t="s">
        <v>3229</v>
      </c>
      <c r="AR163" t="s">
        <v>3230</v>
      </c>
      <c r="AS163" t="s">
        <v>3231</v>
      </c>
      <c r="AT163" t="s">
        <v>3232</v>
      </c>
      <c r="AV163" t="s">
        <v>3233</v>
      </c>
      <c r="AW163" t="s">
        <v>3234</v>
      </c>
      <c r="AX163" t="s">
        <v>3235</v>
      </c>
      <c r="AZ163" t="s">
        <v>3236</v>
      </c>
      <c r="BA163" t="s">
        <v>3237</v>
      </c>
      <c r="BB163" t="s">
        <v>3238</v>
      </c>
      <c r="BC163" t="s">
        <v>3235</v>
      </c>
      <c r="CU163" t="s">
        <v>12698</v>
      </c>
    </row>
    <row r="164" spans="36:99">
      <c r="AJ164" t="s">
        <v>3239</v>
      </c>
      <c r="AK164" t="s">
        <v>3240</v>
      </c>
      <c r="AM164" t="s">
        <v>3241</v>
      </c>
      <c r="AN164" t="s">
        <v>3242</v>
      </c>
      <c r="AR164" t="s">
        <v>3243</v>
      </c>
      <c r="AS164" t="s">
        <v>3244</v>
      </c>
      <c r="AT164" t="s">
        <v>3245</v>
      </c>
      <c r="AV164" t="s">
        <v>3246</v>
      </c>
      <c r="AW164" t="s">
        <v>3247</v>
      </c>
      <c r="AX164" t="s">
        <v>3248</v>
      </c>
      <c r="AZ164" t="s">
        <v>3249</v>
      </c>
      <c r="BA164" t="s">
        <v>3250</v>
      </c>
      <c r="BB164" t="s">
        <v>3251</v>
      </c>
      <c r="BC164" t="s">
        <v>3248</v>
      </c>
      <c r="CU164" t="s">
        <v>12745</v>
      </c>
    </row>
    <row r="165" spans="36:99">
      <c r="AJ165" t="s">
        <v>3252</v>
      </c>
      <c r="AK165" t="s">
        <v>3253</v>
      </c>
      <c r="AM165" t="s">
        <v>3254</v>
      </c>
      <c r="AN165" t="s">
        <v>3255</v>
      </c>
      <c r="AR165" t="s">
        <v>3256</v>
      </c>
      <c r="AS165" t="s">
        <v>3257</v>
      </c>
      <c r="AT165" t="s">
        <v>3258</v>
      </c>
      <c r="AV165" t="s">
        <v>3259</v>
      </c>
      <c r="AW165" t="s">
        <v>3260</v>
      </c>
      <c r="AX165" t="s">
        <v>3261</v>
      </c>
      <c r="AZ165" t="s">
        <v>3262</v>
      </c>
      <c r="BA165" t="s">
        <v>3263</v>
      </c>
      <c r="BB165" t="s">
        <v>3264</v>
      </c>
      <c r="BC165" t="s">
        <v>3261</v>
      </c>
      <c r="CU165" t="s">
        <v>12753</v>
      </c>
    </row>
    <row r="166" spans="36:99">
      <c r="AJ166" t="s">
        <v>3265</v>
      </c>
      <c r="AK166" t="s">
        <v>3266</v>
      </c>
      <c r="AM166" t="s">
        <v>3267</v>
      </c>
      <c r="AN166" t="s">
        <v>3268</v>
      </c>
      <c r="AR166" t="s">
        <v>3269</v>
      </c>
      <c r="AS166" t="s">
        <v>3270</v>
      </c>
      <c r="AT166" t="s">
        <v>3271</v>
      </c>
      <c r="AV166" t="s">
        <v>3272</v>
      </c>
      <c r="AW166" t="s">
        <v>3273</v>
      </c>
      <c r="AX166" t="s">
        <v>3274</v>
      </c>
      <c r="AZ166" t="s">
        <v>3275</v>
      </c>
      <c r="BA166" t="s">
        <v>3276</v>
      </c>
      <c r="BB166" t="s">
        <v>3277</v>
      </c>
      <c r="BC166" t="s">
        <v>3274</v>
      </c>
      <c r="CU166" t="s">
        <v>12845</v>
      </c>
    </row>
    <row r="167" spans="36:99">
      <c r="AJ167" t="s">
        <v>3278</v>
      </c>
      <c r="AK167" t="s">
        <v>3279</v>
      </c>
      <c r="AM167" t="s">
        <v>3280</v>
      </c>
      <c r="AN167" t="s">
        <v>3281</v>
      </c>
      <c r="AR167" t="s">
        <v>3282</v>
      </c>
      <c r="AS167" t="s">
        <v>3283</v>
      </c>
      <c r="AT167" t="s">
        <v>3284</v>
      </c>
      <c r="AV167" t="s">
        <v>3285</v>
      </c>
      <c r="AW167" t="s">
        <v>3286</v>
      </c>
      <c r="AX167" t="s">
        <v>3287</v>
      </c>
      <c r="AZ167" t="s">
        <v>3288</v>
      </c>
      <c r="BA167" t="s">
        <v>3289</v>
      </c>
      <c r="BB167" t="s">
        <v>3290</v>
      </c>
      <c r="BC167" t="s">
        <v>3287</v>
      </c>
      <c r="CU167" t="s">
        <v>12853</v>
      </c>
    </row>
    <row r="168" spans="36:99">
      <c r="AJ168" t="s">
        <v>3291</v>
      </c>
      <c r="AK168" t="s">
        <v>3292</v>
      </c>
      <c r="AM168" t="s">
        <v>3293</v>
      </c>
      <c r="AN168" t="s">
        <v>3294</v>
      </c>
      <c r="AR168" t="s">
        <v>3295</v>
      </c>
      <c r="AS168" t="s">
        <v>3296</v>
      </c>
      <c r="AT168" t="s">
        <v>3297</v>
      </c>
      <c r="AV168" t="s">
        <v>3298</v>
      </c>
      <c r="AW168" t="s">
        <v>3299</v>
      </c>
      <c r="AX168" t="s">
        <v>3300</v>
      </c>
      <c r="AZ168" t="s">
        <v>3301</v>
      </c>
      <c r="BA168" t="s">
        <v>3302</v>
      </c>
      <c r="BB168" t="s">
        <v>3303</v>
      </c>
      <c r="BC168" t="s">
        <v>3300</v>
      </c>
      <c r="CU168" t="s">
        <v>12861</v>
      </c>
    </row>
    <row r="169" spans="36:99">
      <c r="AJ169" t="s">
        <v>3304</v>
      </c>
      <c r="AK169" t="s">
        <v>3305</v>
      </c>
      <c r="AM169" t="s">
        <v>3306</v>
      </c>
      <c r="AN169" t="s">
        <v>3307</v>
      </c>
      <c r="AR169" t="s">
        <v>3308</v>
      </c>
      <c r="AS169" t="s">
        <v>3309</v>
      </c>
      <c r="AT169" t="s">
        <v>3310</v>
      </c>
      <c r="AV169" t="s">
        <v>3311</v>
      </c>
      <c r="AW169" t="s">
        <v>3312</v>
      </c>
      <c r="AX169" t="s">
        <v>3313</v>
      </c>
      <c r="AZ169" t="s">
        <v>3314</v>
      </c>
      <c r="BA169" t="s">
        <v>3315</v>
      </c>
      <c r="BB169" t="s">
        <v>3316</v>
      </c>
      <c r="BC169" t="s">
        <v>3313</v>
      </c>
      <c r="CU169" t="s">
        <v>13113</v>
      </c>
    </row>
    <row r="170" spans="36:99">
      <c r="AJ170" t="s">
        <v>3317</v>
      </c>
      <c r="AK170" t="s">
        <v>3318</v>
      </c>
      <c r="AM170" t="s">
        <v>3319</v>
      </c>
      <c r="AN170" t="s">
        <v>3320</v>
      </c>
      <c r="AR170" t="s">
        <v>3321</v>
      </c>
      <c r="AS170" t="s">
        <v>464</v>
      </c>
      <c r="AT170" t="s">
        <v>3322</v>
      </c>
      <c r="AV170" t="s">
        <v>3323</v>
      </c>
      <c r="AW170" t="s">
        <v>3324</v>
      </c>
      <c r="AX170" t="s">
        <v>3325</v>
      </c>
      <c r="AZ170" t="s">
        <v>3326</v>
      </c>
      <c r="BA170" t="s">
        <v>3327</v>
      </c>
      <c r="BB170" t="s">
        <v>3328</v>
      </c>
      <c r="BC170" t="s">
        <v>3325</v>
      </c>
      <c r="CU170" t="s">
        <v>13516</v>
      </c>
    </row>
    <row r="171" spans="36:99">
      <c r="AJ171" t="s">
        <v>3329</v>
      </c>
      <c r="AK171" t="s">
        <v>3330</v>
      </c>
      <c r="AM171" t="s">
        <v>3331</v>
      </c>
      <c r="AN171" t="s">
        <v>3332</v>
      </c>
      <c r="AR171" t="s">
        <v>3333</v>
      </c>
      <c r="AS171" t="s">
        <v>3334</v>
      </c>
      <c r="AT171" t="s">
        <v>3335</v>
      </c>
      <c r="AV171" t="s">
        <v>3336</v>
      </c>
      <c r="AW171" t="s">
        <v>3337</v>
      </c>
      <c r="AX171" t="s">
        <v>3338</v>
      </c>
      <c r="AZ171" t="s">
        <v>3339</v>
      </c>
      <c r="BA171" t="s">
        <v>3340</v>
      </c>
      <c r="BB171" t="s">
        <v>3341</v>
      </c>
      <c r="BC171" t="s">
        <v>3338</v>
      </c>
      <c r="CU171" t="s">
        <v>13673</v>
      </c>
    </row>
    <row r="172" spans="36:99">
      <c r="AJ172" t="s">
        <v>3342</v>
      </c>
      <c r="AK172" t="s">
        <v>3343</v>
      </c>
      <c r="AM172" t="s">
        <v>3344</v>
      </c>
      <c r="AN172" t="s">
        <v>3345</v>
      </c>
      <c r="AR172" t="s">
        <v>3346</v>
      </c>
      <c r="AS172" t="s">
        <v>3347</v>
      </c>
      <c r="AT172" t="s">
        <v>3348</v>
      </c>
      <c r="AV172" t="s">
        <v>3349</v>
      </c>
      <c r="AW172" t="s">
        <v>3350</v>
      </c>
      <c r="AX172" t="s">
        <v>3351</v>
      </c>
      <c r="AZ172" t="s">
        <v>3352</v>
      </c>
      <c r="BA172" t="s">
        <v>3353</v>
      </c>
      <c r="BB172" t="s">
        <v>3354</v>
      </c>
      <c r="BC172" t="s">
        <v>3351</v>
      </c>
      <c r="CU172" t="s">
        <v>13680</v>
      </c>
    </row>
    <row r="173" spans="36:99">
      <c r="AJ173" t="s">
        <v>3355</v>
      </c>
      <c r="AK173" t="s">
        <v>3356</v>
      </c>
      <c r="AM173" t="s">
        <v>3357</v>
      </c>
      <c r="AN173" t="s">
        <v>3358</v>
      </c>
      <c r="AR173" t="s">
        <v>3359</v>
      </c>
      <c r="AS173" t="s">
        <v>3360</v>
      </c>
      <c r="AT173" t="s">
        <v>3361</v>
      </c>
      <c r="AV173" t="s">
        <v>3362</v>
      </c>
      <c r="AW173" t="s">
        <v>3363</v>
      </c>
      <c r="AX173" t="s">
        <v>3364</v>
      </c>
      <c r="AZ173" t="s">
        <v>3365</v>
      </c>
      <c r="BA173" t="s">
        <v>3366</v>
      </c>
      <c r="BB173" t="s">
        <v>3367</v>
      </c>
      <c r="BC173" t="s">
        <v>3364</v>
      </c>
      <c r="CU173" t="s">
        <v>13734</v>
      </c>
    </row>
    <row r="174" spans="36:99">
      <c r="AJ174" t="s">
        <v>3368</v>
      </c>
      <c r="AK174" t="s">
        <v>3369</v>
      </c>
      <c r="AM174" t="s">
        <v>3370</v>
      </c>
      <c r="AN174" t="s">
        <v>3371</v>
      </c>
      <c r="AR174" t="s">
        <v>3372</v>
      </c>
      <c r="AS174" t="s">
        <v>3373</v>
      </c>
      <c r="AT174" t="s">
        <v>3374</v>
      </c>
      <c r="AV174" t="s">
        <v>3375</v>
      </c>
      <c r="AW174" t="s">
        <v>3376</v>
      </c>
      <c r="AX174" t="s">
        <v>3377</v>
      </c>
      <c r="AZ174" t="s">
        <v>3378</v>
      </c>
      <c r="BA174" t="s">
        <v>3379</v>
      </c>
      <c r="BB174" t="s">
        <v>3380</v>
      </c>
      <c r="BC174" t="s">
        <v>3377</v>
      </c>
      <c r="CU174" t="s">
        <v>13738</v>
      </c>
    </row>
    <row r="175" spans="36:99">
      <c r="AJ175" t="s">
        <v>3381</v>
      </c>
      <c r="AK175" t="s">
        <v>3382</v>
      </c>
      <c r="AM175" t="s">
        <v>3383</v>
      </c>
      <c r="AN175" t="s">
        <v>3384</v>
      </c>
      <c r="AR175" t="s">
        <v>3385</v>
      </c>
      <c r="AS175" t="s">
        <v>3386</v>
      </c>
      <c r="AT175" t="s">
        <v>3387</v>
      </c>
      <c r="AV175" t="s">
        <v>3388</v>
      </c>
      <c r="AW175" t="s">
        <v>3389</v>
      </c>
      <c r="AX175" t="s">
        <v>3390</v>
      </c>
      <c r="AZ175" t="s">
        <v>3391</v>
      </c>
      <c r="BA175" t="s">
        <v>3392</v>
      </c>
      <c r="BB175" t="s">
        <v>3393</v>
      </c>
      <c r="BC175" t="s">
        <v>3390</v>
      </c>
      <c r="CU175" t="s">
        <v>13789</v>
      </c>
    </row>
    <row r="176" spans="36:99">
      <c r="AJ176" t="s">
        <v>3394</v>
      </c>
      <c r="AK176" t="s">
        <v>3395</v>
      </c>
      <c r="AM176" t="s">
        <v>3396</v>
      </c>
      <c r="AN176" t="s">
        <v>3397</v>
      </c>
      <c r="AR176" t="s">
        <v>3398</v>
      </c>
      <c r="AS176" t="s">
        <v>3399</v>
      </c>
      <c r="AT176" t="s">
        <v>3400</v>
      </c>
      <c r="AV176" t="s">
        <v>3401</v>
      </c>
      <c r="AW176" t="s">
        <v>3402</v>
      </c>
      <c r="AX176" t="s">
        <v>3403</v>
      </c>
      <c r="AZ176" t="s">
        <v>3404</v>
      </c>
      <c r="BA176" t="s">
        <v>3405</v>
      </c>
      <c r="BB176" t="s">
        <v>3406</v>
      </c>
      <c r="BC176" t="s">
        <v>3403</v>
      </c>
      <c r="CU176" t="s">
        <v>13880</v>
      </c>
    </row>
    <row r="177" spans="36:99">
      <c r="AJ177" t="s">
        <v>3407</v>
      </c>
      <c r="AK177" t="s">
        <v>3408</v>
      </c>
      <c r="AM177" t="s">
        <v>3409</v>
      </c>
      <c r="AN177" t="s">
        <v>3410</v>
      </c>
      <c r="AR177" t="s">
        <v>3411</v>
      </c>
      <c r="AS177" t="s">
        <v>3412</v>
      </c>
      <c r="AT177" t="s">
        <v>3413</v>
      </c>
      <c r="AV177" t="s">
        <v>3414</v>
      </c>
      <c r="AW177" t="s">
        <v>3415</v>
      </c>
      <c r="AX177" t="s">
        <v>3416</v>
      </c>
      <c r="AZ177" t="s">
        <v>3417</v>
      </c>
      <c r="BA177" t="s">
        <v>3418</v>
      </c>
      <c r="BB177" t="s">
        <v>3419</v>
      </c>
      <c r="BC177" t="s">
        <v>3416</v>
      </c>
      <c r="CU177" t="s">
        <v>14085</v>
      </c>
    </row>
    <row r="178" spans="36:99">
      <c r="AJ178" t="s">
        <v>3420</v>
      </c>
      <c r="AK178" t="s">
        <v>3421</v>
      </c>
      <c r="AM178" t="s">
        <v>3422</v>
      </c>
      <c r="AN178" t="s">
        <v>3423</v>
      </c>
      <c r="AR178" t="s">
        <v>3424</v>
      </c>
      <c r="AS178" t="s">
        <v>3425</v>
      </c>
      <c r="AT178" t="s">
        <v>3426</v>
      </c>
      <c r="AV178" t="s">
        <v>3427</v>
      </c>
      <c r="AW178" t="s">
        <v>3428</v>
      </c>
      <c r="AX178" t="s">
        <v>3429</v>
      </c>
      <c r="AZ178" t="s">
        <v>3430</v>
      </c>
      <c r="BA178" t="s">
        <v>3431</v>
      </c>
      <c r="BB178" t="s">
        <v>3432</v>
      </c>
      <c r="BC178" t="s">
        <v>3429</v>
      </c>
      <c r="CU178" t="s">
        <v>14091</v>
      </c>
    </row>
    <row r="179" spans="36:99">
      <c r="AJ179" t="s">
        <v>3433</v>
      </c>
      <c r="AK179" t="s">
        <v>3434</v>
      </c>
      <c r="AM179" t="s">
        <v>3435</v>
      </c>
      <c r="AN179" t="s">
        <v>3436</v>
      </c>
      <c r="AR179" t="s">
        <v>3437</v>
      </c>
      <c r="AS179" t="s">
        <v>487</v>
      </c>
      <c r="AT179" t="s">
        <v>3438</v>
      </c>
      <c r="AV179" t="s">
        <v>3439</v>
      </c>
      <c r="AW179" t="s">
        <v>3440</v>
      </c>
      <c r="AX179" t="s">
        <v>3441</v>
      </c>
      <c r="AZ179" t="s">
        <v>3442</v>
      </c>
      <c r="BA179" t="s">
        <v>3443</v>
      </c>
      <c r="BB179" t="s">
        <v>3444</v>
      </c>
      <c r="BC179" t="s">
        <v>3441</v>
      </c>
      <c r="CU179" t="s">
        <v>16021</v>
      </c>
    </row>
    <row r="180" spans="36:99">
      <c r="AJ180" t="s">
        <v>3445</v>
      </c>
      <c r="AK180" t="s">
        <v>3446</v>
      </c>
      <c r="AM180" t="s">
        <v>3447</v>
      </c>
      <c r="AN180" t="s">
        <v>3448</v>
      </c>
      <c r="AR180" t="s">
        <v>3449</v>
      </c>
      <c r="AS180" t="s">
        <v>3450</v>
      </c>
      <c r="AT180" t="s">
        <v>3451</v>
      </c>
      <c r="AV180" t="s">
        <v>3452</v>
      </c>
      <c r="AW180" t="s">
        <v>3453</v>
      </c>
      <c r="AX180" t="s">
        <v>3454</v>
      </c>
      <c r="AZ180" t="s">
        <v>3455</v>
      </c>
      <c r="BA180" t="s">
        <v>3456</v>
      </c>
      <c r="BB180" t="s">
        <v>932</v>
      </c>
      <c r="BC180" t="s">
        <v>3454</v>
      </c>
    </row>
    <row r="181" spans="36:99">
      <c r="AJ181" t="s">
        <v>3457</v>
      </c>
      <c r="AK181" t="s">
        <v>3458</v>
      </c>
      <c r="AM181" t="s">
        <v>3459</v>
      </c>
      <c r="AN181" t="s">
        <v>3460</v>
      </c>
      <c r="AR181" t="s">
        <v>3461</v>
      </c>
      <c r="AS181" t="s">
        <v>3462</v>
      </c>
      <c r="AT181" t="s">
        <v>3463</v>
      </c>
      <c r="AV181" t="s">
        <v>3464</v>
      </c>
      <c r="AW181" t="s">
        <v>3465</v>
      </c>
      <c r="AX181" t="s">
        <v>3466</v>
      </c>
      <c r="AZ181" t="s">
        <v>3467</v>
      </c>
      <c r="BA181" t="s">
        <v>3468</v>
      </c>
      <c r="BB181" t="s">
        <v>3469</v>
      </c>
      <c r="BC181" t="s">
        <v>3466</v>
      </c>
    </row>
    <row r="182" spans="36:99">
      <c r="AJ182" t="s">
        <v>3470</v>
      </c>
      <c r="AK182" t="s">
        <v>3471</v>
      </c>
      <c r="AM182" t="s">
        <v>3472</v>
      </c>
      <c r="AN182" t="s">
        <v>3473</v>
      </c>
      <c r="AR182" t="s">
        <v>3474</v>
      </c>
      <c r="AS182" t="s">
        <v>3475</v>
      </c>
      <c r="AT182" t="s">
        <v>3476</v>
      </c>
      <c r="AV182" t="s">
        <v>3477</v>
      </c>
      <c r="AW182" t="s">
        <v>3478</v>
      </c>
      <c r="AX182" t="s">
        <v>3479</v>
      </c>
      <c r="AZ182" t="s">
        <v>3480</v>
      </c>
      <c r="BA182" t="s">
        <v>3481</v>
      </c>
      <c r="BB182" t="s">
        <v>3482</v>
      </c>
      <c r="BC182" t="s">
        <v>3479</v>
      </c>
    </row>
    <row r="183" spans="36:99">
      <c r="AJ183" t="s">
        <v>3483</v>
      </c>
      <c r="AK183" t="s">
        <v>3484</v>
      </c>
      <c r="AM183" t="s">
        <v>3485</v>
      </c>
      <c r="AN183" t="s">
        <v>3486</v>
      </c>
      <c r="AR183" t="s">
        <v>3487</v>
      </c>
      <c r="AS183" t="s">
        <v>3488</v>
      </c>
      <c r="AT183" t="s">
        <v>3489</v>
      </c>
      <c r="AV183" t="s">
        <v>3490</v>
      </c>
      <c r="AW183" t="s">
        <v>3491</v>
      </c>
      <c r="AX183" t="s">
        <v>3492</v>
      </c>
      <c r="AZ183" t="s">
        <v>3493</v>
      </c>
      <c r="BA183" t="s">
        <v>3494</v>
      </c>
      <c r="BB183" t="s">
        <v>3495</v>
      </c>
      <c r="BC183" t="s">
        <v>3492</v>
      </c>
    </row>
    <row r="184" spans="36:99">
      <c r="AJ184" t="s">
        <v>3496</v>
      </c>
      <c r="AK184" t="s">
        <v>3497</v>
      </c>
      <c r="AM184" t="s">
        <v>3498</v>
      </c>
      <c r="AN184" t="s">
        <v>3499</v>
      </c>
      <c r="AR184" t="s">
        <v>3500</v>
      </c>
      <c r="AS184" t="s">
        <v>3501</v>
      </c>
      <c r="AT184" t="s">
        <v>3502</v>
      </c>
      <c r="AV184" t="s">
        <v>3503</v>
      </c>
      <c r="AW184" t="s">
        <v>3504</v>
      </c>
      <c r="AX184" t="s">
        <v>3505</v>
      </c>
      <c r="AZ184" t="s">
        <v>3506</v>
      </c>
      <c r="BA184" t="s">
        <v>3507</v>
      </c>
      <c r="BB184" t="s">
        <v>3508</v>
      </c>
      <c r="BC184" t="s">
        <v>3505</v>
      </c>
    </row>
    <row r="185" spans="36:99">
      <c r="AJ185" t="s">
        <v>3509</v>
      </c>
      <c r="AK185" t="s">
        <v>3510</v>
      </c>
      <c r="AM185" t="s">
        <v>3511</v>
      </c>
      <c r="AN185" t="s">
        <v>3512</v>
      </c>
      <c r="AR185" t="s">
        <v>3513</v>
      </c>
      <c r="AS185" t="s">
        <v>3514</v>
      </c>
      <c r="AT185" t="s">
        <v>3515</v>
      </c>
      <c r="AV185" t="s">
        <v>3516</v>
      </c>
      <c r="AW185" t="s">
        <v>3517</v>
      </c>
      <c r="AX185" t="s">
        <v>3518</v>
      </c>
      <c r="AZ185" t="s">
        <v>3519</v>
      </c>
      <c r="BA185" t="s">
        <v>3520</v>
      </c>
      <c r="BB185" t="s">
        <v>3521</v>
      </c>
      <c r="BC185" t="s">
        <v>3518</v>
      </c>
    </row>
    <row r="186" spans="36:99">
      <c r="AJ186" t="s">
        <v>3522</v>
      </c>
      <c r="AK186" t="s">
        <v>3523</v>
      </c>
      <c r="AM186" t="s">
        <v>3524</v>
      </c>
      <c r="AN186" t="s">
        <v>3525</v>
      </c>
      <c r="AR186" t="s">
        <v>3526</v>
      </c>
      <c r="AS186" t="s">
        <v>3527</v>
      </c>
      <c r="AT186" t="s">
        <v>3528</v>
      </c>
      <c r="AV186" t="s">
        <v>3529</v>
      </c>
      <c r="AW186" t="s">
        <v>3530</v>
      </c>
      <c r="AX186" t="s">
        <v>3531</v>
      </c>
      <c r="AZ186" t="s">
        <v>3532</v>
      </c>
      <c r="BA186" t="s">
        <v>3533</v>
      </c>
      <c r="BB186" t="s">
        <v>3534</v>
      </c>
      <c r="BC186" t="s">
        <v>3531</v>
      </c>
    </row>
    <row r="187" spans="36:99">
      <c r="AJ187" t="s">
        <v>3535</v>
      </c>
      <c r="AK187" t="s">
        <v>3536</v>
      </c>
      <c r="AM187" t="s">
        <v>3537</v>
      </c>
      <c r="AN187" t="s">
        <v>3538</v>
      </c>
      <c r="AR187" t="s">
        <v>3539</v>
      </c>
      <c r="AS187" t="s">
        <v>3540</v>
      </c>
      <c r="AT187" t="s">
        <v>3541</v>
      </c>
      <c r="AV187" t="s">
        <v>3542</v>
      </c>
      <c r="AW187" t="s">
        <v>3543</v>
      </c>
      <c r="AX187" t="s">
        <v>3544</v>
      </c>
      <c r="AZ187" t="s">
        <v>3545</v>
      </c>
      <c r="BA187" t="s">
        <v>3546</v>
      </c>
      <c r="BB187" t="s">
        <v>3547</v>
      </c>
      <c r="BC187" t="s">
        <v>3544</v>
      </c>
    </row>
    <row r="188" spans="36:99">
      <c r="AJ188" t="s">
        <v>3548</v>
      </c>
      <c r="AK188" t="s">
        <v>3549</v>
      </c>
      <c r="AM188" t="s">
        <v>3550</v>
      </c>
      <c r="AN188" t="s">
        <v>3551</v>
      </c>
      <c r="AR188" t="s">
        <v>3552</v>
      </c>
      <c r="AS188" t="s">
        <v>3553</v>
      </c>
      <c r="AT188" t="s">
        <v>3554</v>
      </c>
      <c r="AV188" t="s">
        <v>3555</v>
      </c>
      <c r="AW188" t="s">
        <v>3556</v>
      </c>
      <c r="AX188" t="s">
        <v>3557</v>
      </c>
      <c r="AZ188" t="s">
        <v>3558</v>
      </c>
      <c r="BA188" t="s">
        <v>781</v>
      </c>
      <c r="BB188" t="s">
        <v>3559</v>
      </c>
      <c r="BC188" t="s">
        <v>3557</v>
      </c>
    </row>
    <row r="189" spans="36:99">
      <c r="AJ189" t="s">
        <v>3560</v>
      </c>
      <c r="AK189" t="s">
        <v>3561</v>
      </c>
      <c r="AM189" t="s">
        <v>3562</v>
      </c>
      <c r="AN189" t="s">
        <v>3563</v>
      </c>
      <c r="AR189" t="s">
        <v>3564</v>
      </c>
      <c r="AS189" t="s">
        <v>3565</v>
      </c>
      <c r="AT189" t="s">
        <v>3566</v>
      </c>
      <c r="AV189" t="s">
        <v>3567</v>
      </c>
      <c r="AW189" t="s">
        <v>3568</v>
      </c>
      <c r="AX189" t="s">
        <v>3569</v>
      </c>
      <c r="AZ189" t="s">
        <v>3570</v>
      </c>
      <c r="BB189" t="s">
        <v>3571</v>
      </c>
      <c r="BC189" t="s">
        <v>3569</v>
      </c>
    </row>
    <row r="190" spans="36:99">
      <c r="AJ190" t="s">
        <v>781</v>
      </c>
      <c r="AK190" t="s">
        <v>3572</v>
      </c>
      <c r="AM190" t="s">
        <v>3573</v>
      </c>
      <c r="AN190" t="s">
        <v>3574</v>
      </c>
      <c r="AR190" t="s">
        <v>3575</v>
      </c>
      <c r="AS190" t="s">
        <v>3576</v>
      </c>
      <c r="AT190" t="s">
        <v>3577</v>
      </c>
      <c r="AV190" t="s">
        <v>3578</v>
      </c>
      <c r="AW190" t="s">
        <v>3579</v>
      </c>
      <c r="AX190" t="s">
        <v>3580</v>
      </c>
      <c r="AZ190" t="s">
        <v>3581</v>
      </c>
      <c r="BB190" t="s">
        <v>3582</v>
      </c>
      <c r="BC190" t="s">
        <v>3580</v>
      </c>
    </row>
    <row r="191" spans="36:99">
      <c r="AK191" t="s">
        <v>3583</v>
      </c>
      <c r="AM191" t="s">
        <v>3584</v>
      </c>
      <c r="AN191" t="s">
        <v>3585</v>
      </c>
      <c r="AR191" t="s">
        <v>3586</v>
      </c>
      <c r="AS191" t="s">
        <v>3587</v>
      </c>
      <c r="AT191" t="s">
        <v>3588</v>
      </c>
      <c r="AV191" t="s">
        <v>3589</v>
      </c>
      <c r="AW191" t="s">
        <v>3590</v>
      </c>
      <c r="AX191" t="s">
        <v>3591</v>
      </c>
      <c r="AZ191" t="s">
        <v>3592</v>
      </c>
      <c r="BB191" t="s">
        <v>3593</v>
      </c>
      <c r="BC191" t="s">
        <v>3591</v>
      </c>
    </row>
    <row r="192" spans="36:99">
      <c r="AK192" t="s">
        <v>3594</v>
      </c>
      <c r="AM192" t="s">
        <v>3595</v>
      </c>
      <c r="AN192" t="s">
        <v>3596</v>
      </c>
      <c r="AR192" t="s">
        <v>3597</v>
      </c>
      <c r="AS192" t="s">
        <v>3598</v>
      </c>
      <c r="AT192" t="s">
        <v>3599</v>
      </c>
      <c r="AV192" t="s">
        <v>3600</v>
      </c>
      <c r="AW192" t="s">
        <v>3601</v>
      </c>
      <c r="AX192" t="s">
        <v>3602</v>
      </c>
      <c r="AZ192" t="s">
        <v>3603</v>
      </c>
      <c r="BB192" t="s">
        <v>3604</v>
      </c>
      <c r="BC192" t="s">
        <v>3602</v>
      </c>
    </row>
    <row r="193" spans="37:55">
      <c r="AK193" t="s">
        <v>3605</v>
      </c>
      <c r="AM193" t="s">
        <v>3606</v>
      </c>
      <c r="AN193" t="s">
        <v>3607</v>
      </c>
      <c r="AR193" t="s">
        <v>3608</v>
      </c>
      <c r="AS193" t="s">
        <v>3609</v>
      </c>
      <c r="AT193" t="s">
        <v>3610</v>
      </c>
      <c r="AV193" t="s">
        <v>3611</v>
      </c>
      <c r="AW193" t="s">
        <v>3612</v>
      </c>
      <c r="AX193" t="s">
        <v>3613</v>
      </c>
      <c r="AZ193" t="s">
        <v>3614</v>
      </c>
      <c r="BB193" t="s">
        <v>3615</v>
      </c>
      <c r="BC193" t="s">
        <v>3613</v>
      </c>
    </row>
    <row r="194" spans="37:55">
      <c r="AK194" t="s">
        <v>3616</v>
      </c>
      <c r="AM194" t="s">
        <v>3617</v>
      </c>
      <c r="AN194" t="s">
        <v>3618</v>
      </c>
      <c r="AR194" t="s">
        <v>3619</v>
      </c>
      <c r="AS194" t="s">
        <v>3620</v>
      </c>
      <c r="AT194" t="s">
        <v>3621</v>
      </c>
      <c r="AV194" t="s">
        <v>3622</v>
      </c>
      <c r="AW194" t="s">
        <v>3623</v>
      </c>
      <c r="AX194" t="s">
        <v>3624</v>
      </c>
      <c r="AZ194" t="s">
        <v>3625</v>
      </c>
      <c r="BB194" t="s">
        <v>3626</v>
      </c>
      <c r="BC194" t="s">
        <v>3624</v>
      </c>
    </row>
    <row r="195" spans="37:55">
      <c r="AK195" t="s">
        <v>3627</v>
      </c>
      <c r="AM195" t="s">
        <v>3628</v>
      </c>
      <c r="AN195" t="s">
        <v>3629</v>
      </c>
      <c r="AR195" t="s">
        <v>3630</v>
      </c>
      <c r="AS195" t="s">
        <v>3631</v>
      </c>
      <c r="AT195" t="s">
        <v>3632</v>
      </c>
      <c r="AV195" t="s">
        <v>3633</v>
      </c>
      <c r="AW195" t="s">
        <v>3634</v>
      </c>
      <c r="AX195" t="s">
        <v>3635</v>
      </c>
      <c r="AZ195" t="s">
        <v>3636</v>
      </c>
      <c r="BB195" t="s">
        <v>3637</v>
      </c>
      <c r="BC195" t="s">
        <v>3635</v>
      </c>
    </row>
    <row r="196" spans="37:55">
      <c r="AK196" t="s">
        <v>3638</v>
      </c>
      <c r="AM196" t="s">
        <v>3639</v>
      </c>
      <c r="AN196" t="s">
        <v>3640</v>
      </c>
      <c r="AR196" t="s">
        <v>3641</v>
      </c>
      <c r="AS196" t="s">
        <v>3642</v>
      </c>
      <c r="AT196" t="s">
        <v>3643</v>
      </c>
      <c r="AV196" t="s">
        <v>3644</v>
      </c>
      <c r="AW196" t="s">
        <v>3645</v>
      </c>
      <c r="AX196" t="s">
        <v>3646</v>
      </c>
      <c r="AZ196" t="s">
        <v>3647</v>
      </c>
      <c r="BB196" t="s">
        <v>3648</v>
      </c>
      <c r="BC196" t="s">
        <v>3646</v>
      </c>
    </row>
    <row r="197" spans="37:55">
      <c r="AK197" t="s">
        <v>3649</v>
      </c>
      <c r="AM197" t="s">
        <v>3650</v>
      </c>
      <c r="AN197" t="s">
        <v>3651</v>
      </c>
      <c r="AR197" t="s">
        <v>3652</v>
      </c>
      <c r="AS197" t="s">
        <v>3653</v>
      </c>
      <c r="AT197" t="s">
        <v>3654</v>
      </c>
      <c r="AV197" t="s">
        <v>3655</v>
      </c>
      <c r="AW197" t="s">
        <v>3656</v>
      </c>
      <c r="AX197" t="s">
        <v>3657</v>
      </c>
      <c r="AZ197" t="s">
        <v>3658</v>
      </c>
      <c r="BB197" t="s">
        <v>3659</v>
      </c>
      <c r="BC197" t="s">
        <v>3657</v>
      </c>
    </row>
    <row r="198" spans="37:55">
      <c r="AK198" t="s">
        <v>3660</v>
      </c>
      <c r="AM198" t="s">
        <v>3661</v>
      </c>
      <c r="AN198" t="s">
        <v>3662</v>
      </c>
      <c r="AR198" t="s">
        <v>3663</v>
      </c>
      <c r="AS198" t="s">
        <v>3664</v>
      </c>
      <c r="AT198" t="s">
        <v>3665</v>
      </c>
      <c r="AV198" t="s">
        <v>3666</v>
      </c>
      <c r="AW198" t="s">
        <v>3667</v>
      </c>
      <c r="AX198" t="s">
        <v>3668</v>
      </c>
      <c r="AZ198" t="s">
        <v>3669</v>
      </c>
      <c r="BB198" t="s">
        <v>3670</v>
      </c>
      <c r="BC198" t="s">
        <v>3668</v>
      </c>
    </row>
    <row r="199" spans="37:55">
      <c r="AK199" t="s">
        <v>3671</v>
      </c>
      <c r="AM199" t="s">
        <v>3672</v>
      </c>
      <c r="AN199" t="s">
        <v>3673</v>
      </c>
      <c r="AR199" t="s">
        <v>3674</v>
      </c>
      <c r="AS199" t="s">
        <v>3675</v>
      </c>
      <c r="AT199" t="s">
        <v>3676</v>
      </c>
      <c r="AV199" t="s">
        <v>3677</v>
      </c>
      <c r="AW199" t="s">
        <v>3678</v>
      </c>
      <c r="AX199" t="s">
        <v>3679</v>
      </c>
      <c r="AZ199" t="s">
        <v>3680</v>
      </c>
      <c r="BB199" t="s">
        <v>3681</v>
      </c>
      <c r="BC199" t="s">
        <v>3679</v>
      </c>
    </row>
    <row r="200" spans="37:55">
      <c r="AK200" t="s">
        <v>3682</v>
      </c>
      <c r="AM200" t="s">
        <v>3683</v>
      </c>
      <c r="AN200" t="s">
        <v>3684</v>
      </c>
      <c r="AR200" t="s">
        <v>3685</v>
      </c>
      <c r="AS200" t="s">
        <v>3686</v>
      </c>
      <c r="AT200" t="s">
        <v>3687</v>
      </c>
      <c r="AV200" t="s">
        <v>3688</v>
      </c>
      <c r="AW200" t="s">
        <v>3689</v>
      </c>
      <c r="AX200" t="s">
        <v>3690</v>
      </c>
      <c r="AZ200" t="s">
        <v>3691</v>
      </c>
      <c r="BB200" t="s">
        <v>3692</v>
      </c>
      <c r="BC200" t="s">
        <v>3690</v>
      </c>
    </row>
    <row r="201" spans="37:55">
      <c r="AK201" t="s">
        <v>3693</v>
      </c>
      <c r="AM201" t="s">
        <v>3694</v>
      </c>
      <c r="AN201" t="s">
        <v>3695</v>
      </c>
      <c r="AR201" t="s">
        <v>3696</v>
      </c>
      <c r="AS201" t="s">
        <v>3697</v>
      </c>
      <c r="AT201" t="s">
        <v>3698</v>
      </c>
      <c r="AV201" t="s">
        <v>3699</v>
      </c>
      <c r="AW201" t="s">
        <v>3700</v>
      </c>
      <c r="AX201" t="s">
        <v>3701</v>
      </c>
      <c r="AZ201" t="s">
        <v>3702</v>
      </c>
      <c r="BB201" t="s">
        <v>3703</v>
      </c>
      <c r="BC201" t="s">
        <v>3701</v>
      </c>
    </row>
    <row r="202" spans="37:55">
      <c r="AK202" t="s">
        <v>3704</v>
      </c>
      <c r="AM202" t="s">
        <v>3705</v>
      </c>
      <c r="AN202" t="s">
        <v>3706</v>
      </c>
      <c r="AR202" t="s">
        <v>3707</v>
      </c>
      <c r="AS202" t="s">
        <v>3708</v>
      </c>
      <c r="AT202" t="s">
        <v>3709</v>
      </c>
      <c r="AV202" t="s">
        <v>3710</v>
      </c>
      <c r="AW202" t="s">
        <v>3711</v>
      </c>
      <c r="AX202" t="s">
        <v>3712</v>
      </c>
      <c r="AZ202" t="s">
        <v>3713</v>
      </c>
      <c r="BB202" t="s">
        <v>3714</v>
      </c>
      <c r="BC202" t="s">
        <v>3712</v>
      </c>
    </row>
    <row r="203" spans="37:55">
      <c r="AK203" t="s">
        <v>3715</v>
      </c>
      <c r="AM203" t="s">
        <v>3716</v>
      </c>
      <c r="AN203" t="s">
        <v>3717</v>
      </c>
      <c r="AR203" t="s">
        <v>3718</v>
      </c>
      <c r="AS203" t="s">
        <v>3719</v>
      </c>
      <c r="AT203" t="s">
        <v>3720</v>
      </c>
      <c r="AV203" t="s">
        <v>3721</v>
      </c>
      <c r="AW203" t="s">
        <v>3722</v>
      </c>
      <c r="AX203" t="s">
        <v>3723</v>
      </c>
      <c r="AZ203" t="s">
        <v>3724</v>
      </c>
      <c r="BB203" t="s">
        <v>3725</v>
      </c>
      <c r="BC203" t="s">
        <v>3723</v>
      </c>
    </row>
    <row r="204" spans="37:55">
      <c r="AK204" t="s">
        <v>3726</v>
      </c>
      <c r="AM204" t="s">
        <v>3727</v>
      </c>
      <c r="AN204" t="s">
        <v>3728</v>
      </c>
      <c r="AR204" t="s">
        <v>3729</v>
      </c>
      <c r="AS204" t="s">
        <v>3730</v>
      </c>
      <c r="AT204" t="s">
        <v>3731</v>
      </c>
      <c r="AV204" t="s">
        <v>3732</v>
      </c>
      <c r="AW204" t="s">
        <v>3733</v>
      </c>
      <c r="AX204" t="s">
        <v>3734</v>
      </c>
      <c r="AZ204" t="s">
        <v>3735</v>
      </c>
      <c r="BB204" t="s">
        <v>3736</v>
      </c>
      <c r="BC204" t="s">
        <v>3734</v>
      </c>
    </row>
    <row r="205" spans="37:55">
      <c r="AK205" t="s">
        <v>3737</v>
      </c>
      <c r="AM205" t="s">
        <v>3738</v>
      </c>
      <c r="AN205" t="s">
        <v>3739</v>
      </c>
      <c r="AR205" t="s">
        <v>3740</v>
      </c>
      <c r="AS205" t="s">
        <v>3741</v>
      </c>
      <c r="AT205" t="s">
        <v>3742</v>
      </c>
      <c r="AV205" t="s">
        <v>3743</v>
      </c>
      <c r="AW205" t="s">
        <v>3744</v>
      </c>
      <c r="AX205" t="s">
        <v>3745</v>
      </c>
      <c r="AZ205" t="s">
        <v>3746</v>
      </c>
      <c r="BB205" t="s">
        <v>3747</v>
      </c>
      <c r="BC205" t="s">
        <v>3745</v>
      </c>
    </row>
    <row r="206" spans="37:55">
      <c r="AK206" t="s">
        <v>3748</v>
      </c>
      <c r="AM206" t="s">
        <v>3749</v>
      </c>
      <c r="AN206" t="s">
        <v>3750</v>
      </c>
      <c r="AR206" t="s">
        <v>3751</v>
      </c>
      <c r="AS206" t="s">
        <v>3752</v>
      </c>
      <c r="AT206" t="s">
        <v>3753</v>
      </c>
      <c r="AV206" t="s">
        <v>3754</v>
      </c>
      <c r="AW206" t="s">
        <v>3755</v>
      </c>
      <c r="AX206" t="s">
        <v>3756</v>
      </c>
      <c r="AZ206" t="s">
        <v>3757</v>
      </c>
      <c r="BB206" t="s">
        <v>3758</v>
      </c>
      <c r="BC206" t="s">
        <v>3756</v>
      </c>
    </row>
    <row r="207" spans="37:55">
      <c r="AK207" t="s">
        <v>3759</v>
      </c>
      <c r="AM207" t="s">
        <v>3760</v>
      </c>
      <c r="AN207" t="s">
        <v>3761</v>
      </c>
      <c r="AR207" t="s">
        <v>3762</v>
      </c>
      <c r="AS207" t="s">
        <v>3763</v>
      </c>
      <c r="AT207" t="s">
        <v>3764</v>
      </c>
      <c r="AV207" t="s">
        <v>3765</v>
      </c>
      <c r="AW207" t="s">
        <v>3766</v>
      </c>
      <c r="AX207" t="s">
        <v>3767</v>
      </c>
      <c r="AZ207" t="s">
        <v>3768</v>
      </c>
      <c r="BB207" t="s">
        <v>3769</v>
      </c>
      <c r="BC207" t="s">
        <v>3767</v>
      </c>
    </row>
    <row r="208" spans="37:55">
      <c r="AK208" t="s">
        <v>3770</v>
      </c>
      <c r="AM208" t="s">
        <v>3771</v>
      </c>
      <c r="AN208" t="s">
        <v>3772</v>
      </c>
      <c r="AR208" t="s">
        <v>3773</v>
      </c>
      <c r="AS208" t="s">
        <v>3774</v>
      </c>
      <c r="AT208" t="s">
        <v>3775</v>
      </c>
      <c r="AV208" t="s">
        <v>3776</v>
      </c>
      <c r="AW208" t="s">
        <v>3777</v>
      </c>
      <c r="AX208" t="s">
        <v>3778</v>
      </c>
      <c r="AZ208" t="s">
        <v>3779</v>
      </c>
      <c r="BB208" t="s">
        <v>3780</v>
      </c>
      <c r="BC208" t="s">
        <v>3778</v>
      </c>
    </row>
    <row r="209" spans="37:55">
      <c r="AK209" t="s">
        <v>3781</v>
      </c>
      <c r="AM209" t="s">
        <v>3782</v>
      </c>
      <c r="AN209" t="s">
        <v>3783</v>
      </c>
      <c r="AR209" t="s">
        <v>3784</v>
      </c>
      <c r="AS209" t="s">
        <v>3785</v>
      </c>
      <c r="AT209" t="s">
        <v>3786</v>
      </c>
      <c r="AV209" t="s">
        <v>3787</v>
      </c>
      <c r="AW209" t="s">
        <v>3788</v>
      </c>
      <c r="AX209" t="s">
        <v>3789</v>
      </c>
      <c r="AZ209" t="s">
        <v>3790</v>
      </c>
      <c r="BB209" t="s">
        <v>3791</v>
      </c>
      <c r="BC209" t="s">
        <v>3789</v>
      </c>
    </row>
    <row r="210" spans="37:55">
      <c r="AK210" t="s">
        <v>3792</v>
      </c>
      <c r="AM210" t="s">
        <v>3793</v>
      </c>
      <c r="AN210" t="s">
        <v>3794</v>
      </c>
      <c r="AR210" t="s">
        <v>3795</v>
      </c>
      <c r="AS210" t="s">
        <v>3796</v>
      </c>
      <c r="AT210" t="s">
        <v>3797</v>
      </c>
      <c r="AV210" t="s">
        <v>3798</v>
      </c>
      <c r="AW210" t="s">
        <v>3799</v>
      </c>
      <c r="AX210" t="s">
        <v>3800</v>
      </c>
      <c r="AZ210" t="s">
        <v>3801</v>
      </c>
      <c r="BB210" t="s">
        <v>3802</v>
      </c>
      <c r="BC210" t="s">
        <v>3800</v>
      </c>
    </row>
    <row r="211" spans="37:55">
      <c r="AK211" t="s">
        <v>3803</v>
      </c>
      <c r="AM211" t="s">
        <v>3804</v>
      </c>
      <c r="AN211" t="s">
        <v>3805</v>
      </c>
      <c r="AR211" t="s">
        <v>3806</v>
      </c>
      <c r="AS211" t="s">
        <v>3807</v>
      </c>
      <c r="AT211" t="s">
        <v>3808</v>
      </c>
      <c r="AV211" t="s">
        <v>3809</v>
      </c>
      <c r="AW211" t="s">
        <v>3810</v>
      </c>
      <c r="AX211" t="s">
        <v>3811</v>
      </c>
      <c r="AZ211" t="s">
        <v>3812</v>
      </c>
      <c r="BB211" t="s">
        <v>3813</v>
      </c>
      <c r="BC211" t="s">
        <v>3811</v>
      </c>
    </row>
    <row r="212" spans="37:55">
      <c r="AK212" t="s">
        <v>3814</v>
      </c>
      <c r="AM212" t="s">
        <v>3815</v>
      </c>
      <c r="AN212" t="s">
        <v>3816</v>
      </c>
      <c r="AR212" t="s">
        <v>3817</v>
      </c>
      <c r="AS212" t="s">
        <v>3818</v>
      </c>
      <c r="AT212" t="s">
        <v>3819</v>
      </c>
      <c r="AV212" t="s">
        <v>3820</v>
      </c>
      <c r="AW212" t="s">
        <v>3821</v>
      </c>
      <c r="AX212" t="s">
        <v>3822</v>
      </c>
      <c r="AZ212" t="s">
        <v>3823</v>
      </c>
      <c r="BB212" t="s">
        <v>3824</v>
      </c>
      <c r="BC212" t="s">
        <v>3822</v>
      </c>
    </row>
    <row r="213" spans="37:55">
      <c r="AK213" t="s">
        <v>3825</v>
      </c>
      <c r="AM213" t="s">
        <v>3826</v>
      </c>
      <c r="AN213" t="s">
        <v>3827</v>
      </c>
      <c r="AR213" t="s">
        <v>3828</v>
      </c>
      <c r="AS213" t="s">
        <v>3829</v>
      </c>
      <c r="AT213" t="s">
        <v>3830</v>
      </c>
      <c r="AV213" t="s">
        <v>3831</v>
      </c>
      <c r="AW213" t="s">
        <v>3832</v>
      </c>
      <c r="AX213" t="s">
        <v>3833</v>
      </c>
      <c r="AZ213" t="s">
        <v>3834</v>
      </c>
      <c r="BB213" t="s">
        <v>3835</v>
      </c>
      <c r="BC213" t="s">
        <v>3833</v>
      </c>
    </row>
    <row r="214" spans="37:55">
      <c r="AK214" t="s">
        <v>3836</v>
      </c>
      <c r="AM214" t="s">
        <v>3837</v>
      </c>
      <c r="AN214" t="s">
        <v>3838</v>
      </c>
      <c r="AR214" t="s">
        <v>3839</v>
      </c>
      <c r="AS214" t="s">
        <v>3840</v>
      </c>
      <c r="AT214" t="s">
        <v>3841</v>
      </c>
      <c r="AV214" t="s">
        <v>3842</v>
      </c>
      <c r="AW214" t="s">
        <v>3843</v>
      </c>
      <c r="AX214" t="s">
        <v>3844</v>
      </c>
      <c r="AZ214" t="s">
        <v>3845</v>
      </c>
      <c r="BB214" t="s">
        <v>3846</v>
      </c>
      <c r="BC214" t="s">
        <v>3844</v>
      </c>
    </row>
    <row r="215" spans="37:55">
      <c r="AK215" t="s">
        <v>3847</v>
      </c>
      <c r="AM215" t="s">
        <v>3848</v>
      </c>
      <c r="AN215" t="s">
        <v>3849</v>
      </c>
      <c r="AR215" t="s">
        <v>3850</v>
      </c>
      <c r="AS215" t="s">
        <v>3851</v>
      </c>
      <c r="AT215" t="s">
        <v>3852</v>
      </c>
      <c r="AV215" t="s">
        <v>3853</v>
      </c>
      <c r="AW215" t="s">
        <v>3854</v>
      </c>
      <c r="AX215" t="s">
        <v>3855</v>
      </c>
      <c r="AZ215" t="s">
        <v>3856</v>
      </c>
      <c r="BB215" t="s">
        <v>3857</v>
      </c>
      <c r="BC215" t="s">
        <v>3855</v>
      </c>
    </row>
    <row r="216" spans="37:55">
      <c r="AK216" t="s">
        <v>3858</v>
      </c>
      <c r="AM216" t="s">
        <v>3859</v>
      </c>
      <c r="AN216" t="s">
        <v>3860</v>
      </c>
      <c r="AR216" t="s">
        <v>3861</v>
      </c>
      <c r="AS216" t="s">
        <v>3862</v>
      </c>
      <c r="AT216" t="s">
        <v>3863</v>
      </c>
      <c r="AV216" t="s">
        <v>3864</v>
      </c>
      <c r="AW216" t="s">
        <v>3865</v>
      </c>
      <c r="AX216" t="s">
        <v>3866</v>
      </c>
      <c r="AZ216" t="s">
        <v>3867</v>
      </c>
      <c r="BB216" t="s">
        <v>3868</v>
      </c>
      <c r="BC216" t="s">
        <v>3866</v>
      </c>
    </row>
    <row r="217" spans="37:55">
      <c r="AK217" t="s">
        <v>3869</v>
      </c>
      <c r="AM217" t="s">
        <v>3870</v>
      </c>
      <c r="AN217" t="s">
        <v>3871</v>
      </c>
      <c r="AR217" t="s">
        <v>3872</v>
      </c>
      <c r="AS217" t="s">
        <v>3873</v>
      </c>
      <c r="AT217" t="s">
        <v>3874</v>
      </c>
      <c r="AV217" t="s">
        <v>3875</v>
      </c>
      <c r="AW217" t="s">
        <v>3876</v>
      </c>
      <c r="AX217" t="s">
        <v>3877</v>
      </c>
      <c r="AZ217" t="s">
        <v>3878</v>
      </c>
      <c r="BB217" t="s">
        <v>3879</v>
      </c>
      <c r="BC217" t="s">
        <v>3877</v>
      </c>
    </row>
    <row r="218" spans="37:55">
      <c r="AK218" t="s">
        <v>3880</v>
      </c>
      <c r="AM218" t="s">
        <v>3881</v>
      </c>
      <c r="AN218" t="s">
        <v>3882</v>
      </c>
      <c r="AR218" t="s">
        <v>3883</v>
      </c>
      <c r="AS218" t="s">
        <v>3884</v>
      </c>
      <c r="AT218" t="s">
        <v>3885</v>
      </c>
      <c r="AV218" t="s">
        <v>3886</v>
      </c>
      <c r="AW218" t="s">
        <v>3887</v>
      </c>
      <c r="AX218" t="s">
        <v>3888</v>
      </c>
      <c r="AZ218" t="s">
        <v>3889</v>
      </c>
      <c r="BB218" t="s">
        <v>3890</v>
      </c>
      <c r="BC218" t="s">
        <v>3888</v>
      </c>
    </row>
    <row r="219" spans="37:55">
      <c r="AK219" t="s">
        <v>3891</v>
      </c>
      <c r="AM219" t="s">
        <v>3892</v>
      </c>
      <c r="AN219" t="s">
        <v>3893</v>
      </c>
      <c r="AR219" t="s">
        <v>3894</v>
      </c>
      <c r="AS219" t="s">
        <v>550</v>
      </c>
      <c r="AT219" t="s">
        <v>3895</v>
      </c>
      <c r="AV219" t="s">
        <v>3896</v>
      </c>
      <c r="AW219" t="s">
        <v>3897</v>
      </c>
      <c r="AX219" t="s">
        <v>3898</v>
      </c>
      <c r="AZ219" t="s">
        <v>3899</v>
      </c>
      <c r="BB219" t="s">
        <v>3900</v>
      </c>
      <c r="BC219" t="s">
        <v>3898</v>
      </c>
    </row>
    <row r="220" spans="37:55">
      <c r="AK220" t="s">
        <v>3901</v>
      </c>
      <c r="AM220" t="s">
        <v>3902</v>
      </c>
      <c r="AN220" t="s">
        <v>3903</v>
      </c>
      <c r="AR220" t="s">
        <v>3904</v>
      </c>
      <c r="AS220" t="s">
        <v>3905</v>
      </c>
      <c r="AT220" t="s">
        <v>3906</v>
      </c>
      <c r="AV220" t="s">
        <v>3907</v>
      </c>
      <c r="AW220" t="s">
        <v>3908</v>
      </c>
      <c r="AX220" t="s">
        <v>3909</v>
      </c>
      <c r="AZ220" t="s">
        <v>3910</v>
      </c>
      <c r="BB220" t="s">
        <v>3911</v>
      </c>
      <c r="BC220" t="s">
        <v>3909</v>
      </c>
    </row>
    <row r="221" spans="37:55">
      <c r="AK221" t="s">
        <v>3912</v>
      </c>
      <c r="AM221" t="s">
        <v>3913</v>
      </c>
      <c r="AN221" t="s">
        <v>3914</v>
      </c>
      <c r="AR221" t="s">
        <v>3915</v>
      </c>
      <c r="AS221" t="s">
        <v>3916</v>
      </c>
      <c r="AT221" t="s">
        <v>3917</v>
      </c>
      <c r="AV221" t="s">
        <v>3918</v>
      </c>
      <c r="AW221" t="s">
        <v>3919</v>
      </c>
      <c r="AX221" t="s">
        <v>3920</v>
      </c>
      <c r="AZ221" t="s">
        <v>3921</v>
      </c>
      <c r="BB221" t="s">
        <v>3922</v>
      </c>
      <c r="BC221" t="s">
        <v>3920</v>
      </c>
    </row>
    <row r="222" spans="37:55">
      <c r="AK222" t="s">
        <v>3923</v>
      </c>
      <c r="AM222" t="s">
        <v>3924</v>
      </c>
      <c r="AN222" t="s">
        <v>3925</v>
      </c>
      <c r="AR222" t="s">
        <v>3926</v>
      </c>
      <c r="AS222" t="s">
        <v>3927</v>
      </c>
      <c r="AT222" t="s">
        <v>3928</v>
      </c>
      <c r="AV222" t="s">
        <v>3929</v>
      </c>
      <c r="AW222" t="s">
        <v>3930</v>
      </c>
      <c r="AX222" t="s">
        <v>3931</v>
      </c>
      <c r="AZ222" t="s">
        <v>3932</v>
      </c>
      <c r="BB222" t="s">
        <v>3933</v>
      </c>
      <c r="BC222" t="s">
        <v>3931</v>
      </c>
    </row>
    <row r="223" spans="37:55">
      <c r="AK223" t="s">
        <v>3934</v>
      </c>
      <c r="AM223" t="s">
        <v>3935</v>
      </c>
      <c r="AN223" t="s">
        <v>3936</v>
      </c>
      <c r="AR223" t="s">
        <v>3937</v>
      </c>
      <c r="AS223" t="s">
        <v>3938</v>
      </c>
      <c r="AT223" t="s">
        <v>3939</v>
      </c>
      <c r="AV223" t="s">
        <v>3940</v>
      </c>
      <c r="AW223" t="s">
        <v>3941</v>
      </c>
      <c r="AX223" t="s">
        <v>3942</v>
      </c>
      <c r="AZ223" t="s">
        <v>3943</v>
      </c>
      <c r="BB223" t="s">
        <v>3944</v>
      </c>
      <c r="BC223" t="s">
        <v>3942</v>
      </c>
    </row>
    <row r="224" spans="37:55">
      <c r="AK224" t="s">
        <v>3945</v>
      </c>
      <c r="AM224" t="s">
        <v>3946</v>
      </c>
      <c r="AN224" t="s">
        <v>3947</v>
      </c>
      <c r="AR224" t="s">
        <v>3948</v>
      </c>
      <c r="AS224" t="s">
        <v>3949</v>
      </c>
      <c r="AT224" t="s">
        <v>3950</v>
      </c>
      <c r="AV224" t="s">
        <v>3951</v>
      </c>
      <c r="AW224" t="s">
        <v>3952</v>
      </c>
      <c r="AX224" t="s">
        <v>3953</v>
      </c>
      <c r="AZ224" t="s">
        <v>3954</v>
      </c>
      <c r="BB224" t="s">
        <v>3955</v>
      </c>
      <c r="BC224" t="s">
        <v>3953</v>
      </c>
    </row>
    <row r="225" spans="37:55">
      <c r="AK225" t="s">
        <v>3956</v>
      </c>
      <c r="AM225" t="s">
        <v>3957</v>
      </c>
      <c r="AN225" t="s">
        <v>3958</v>
      </c>
      <c r="AR225" t="s">
        <v>3959</v>
      </c>
      <c r="AS225" t="s">
        <v>3960</v>
      </c>
      <c r="AT225" t="s">
        <v>3961</v>
      </c>
      <c r="AV225" t="s">
        <v>3962</v>
      </c>
      <c r="AW225" t="s">
        <v>3963</v>
      </c>
      <c r="AX225" t="s">
        <v>3964</v>
      </c>
      <c r="AZ225" t="s">
        <v>3965</v>
      </c>
      <c r="BB225" t="s">
        <v>3966</v>
      </c>
      <c r="BC225" t="s">
        <v>3964</v>
      </c>
    </row>
    <row r="226" spans="37:55">
      <c r="AK226" t="s">
        <v>3967</v>
      </c>
      <c r="AM226" t="s">
        <v>3968</v>
      </c>
      <c r="AN226" t="s">
        <v>3969</v>
      </c>
      <c r="AR226" t="s">
        <v>3970</v>
      </c>
      <c r="AS226" t="s">
        <v>3971</v>
      </c>
      <c r="AT226" t="s">
        <v>3972</v>
      </c>
      <c r="AV226" t="s">
        <v>3973</v>
      </c>
      <c r="AW226" t="s">
        <v>3974</v>
      </c>
      <c r="AX226" t="s">
        <v>3975</v>
      </c>
      <c r="AZ226" t="s">
        <v>3976</v>
      </c>
      <c r="BB226" t="s">
        <v>3977</v>
      </c>
      <c r="BC226" t="s">
        <v>3975</v>
      </c>
    </row>
    <row r="227" spans="37:55">
      <c r="AK227" t="s">
        <v>3978</v>
      </c>
      <c r="AM227" t="s">
        <v>3979</v>
      </c>
      <c r="AN227" t="s">
        <v>3980</v>
      </c>
      <c r="AR227" t="s">
        <v>3981</v>
      </c>
      <c r="AS227" t="s">
        <v>3982</v>
      </c>
      <c r="AT227" t="s">
        <v>3983</v>
      </c>
      <c r="AV227" t="s">
        <v>3984</v>
      </c>
      <c r="AW227" t="s">
        <v>3985</v>
      </c>
      <c r="AX227" t="s">
        <v>3986</v>
      </c>
      <c r="AZ227" t="s">
        <v>3987</v>
      </c>
      <c r="BB227" t="s">
        <v>3988</v>
      </c>
      <c r="BC227" t="s">
        <v>3986</v>
      </c>
    </row>
    <row r="228" spans="37:55">
      <c r="AK228" t="s">
        <v>3989</v>
      </c>
      <c r="AM228" t="s">
        <v>3990</v>
      </c>
      <c r="AN228" t="s">
        <v>3991</v>
      </c>
      <c r="AR228" t="s">
        <v>3992</v>
      </c>
      <c r="AS228" t="s">
        <v>3993</v>
      </c>
      <c r="AT228" t="s">
        <v>3994</v>
      </c>
      <c r="AV228" t="s">
        <v>3995</v>
      </c>
      <c r="AW228" t="s">
        <v>3996</v>
      </c>
      <c r="AX228" t="s">
        <v>3997</v>
      </c>
      <c r="AZ228" t="s">
        <v>3998</v>
      </c>
      <c r="BB228" t="s">
        <v>3999</v>
      </c>
      <c r="BC228" t="s">
        <v>3997</v>
      </c>
    </row>
    <row r="229" spans="37:55">
      <c r="AK229" t="s">
        <v>4000</v>
      </c>
      <c r="AM229" t="s">
        <v>4001</v>
      </c>
      <c r="AN229" t="s">
        <v>4002</v>
      </c>
      <c r="AR229" t="s">
        <v>4003</v>
      </c>
      <c r="AS229" t="s">
        <v>463</v>
      </c>
      <c r="AT229" t="s">
        <v>4004</v>
      </c>
      <c r="AV229" t="s">
        <v>4005</v>
      </c>
      <c r="AW229" t="s">
        <v>4006</v>
      </c>
      <c r="AX229" t="s">
        <v>4007</v>
      </c>
      <c r="AZ229" t="s">
        <v>4008</v>
      </c>
      <c r="BB229" t="s">
        <v>4009</v>
      </c>
      <c r="BC229" t="s">
        <v>4007</v>
      </c>
    </row>
    <row r="230" spans="37:55">
      <c r="AK230" t="s">
        <v>4010</v>
      </c>
      <c r="AM230" t="s">
        <v>4011</v>
      </c>
      <c r="AN230" t="s">
        <v>4012</v>
      </c>
      <c r="AR230" t="s">
        <v>4013</v>
      </c>
      <c r="AS230" t="s">
        <v>4014</v>
      </c>
      <c r="AT230" t="s">
        <v>4015</v>
      </c>
      <c r="AV230" t="s">
        <v>4016</v>
      </c>
      <c r="AW230" t="s">
        <v>4017</v>
      </c>
      <c r="AX230" t="s">
        <v>4018</v>
      </c>
      <c r="AZ230" t="s">
        <v>4019</v>
      </c>
      <c r="BB230" t="s">
        <v>4020</v>
      </c>
      <c r="BC230" t="s">
        <v>4018</v>
      </c>
    </row>
    <row r="231" spans="37:55">
      <c r="AK231" t="s">
        <v>4021</v>
      </c>
      <c r="AM231" t="s">
        <v>4022</v>
      </c>
      <c r="AN231" t="s">
        <v>4023</v>
      </c>
      <c r="AR231" t="s">
        <v>4024</v>
      </c>
      <c r="AS231" t="s">
        <v>4025</v>
      </c>
      <c r="AT231" t="s">
        <v>4026</v>
      </c>
      <c r="AV231" t="s">
        <v>4027</v>
      </c>
      <c r="AW231" t="s">
        <v>4028</v>
      </c>
      <c r="AX231" t="s">
        <v>4029</v>
      </c>
      <c r="AZ231" t="s">
        <v>4030</v>
      </c>
      <c r="BB231" t="s">
        <v>4031</v>
      </c>
      <c r="BC231" t="s">
        <v>4029</v>
      </c>
    </row>
    <row r="232" spans="37:55">
      <c r="AK232" t="s">
        <v>4032</v>
      </c>
      <c r="AM232" t="s">
        <v>4033</v>
      </c>
      <c r="AN232" t="s">
        <v>4034</v>
      </c>
      <c r="AR232" t="s">
        <v>4035</v>
      </c>
      <c r="AS232" t="s">
        <v>4036</v>
      </c>
      <c r="AT232" t="s">
        <v>4037</v>
      </c>
      <c r="AV232" t="s">
        <v>4038</v>
      </c>
      <c r="AW232" t="s">
        <v>4039</v>
      </c>
      <c r="AX232" t="s">
        <v>4040</v>
      </c>
      <c r="AZ232" t="s">
        <v>4041</v>
      </c>
      <c r="BB232" t="s">
        <v>4042</v>
      </c>
      <c r="BC232" t="s">
        <v>4040</v>
      </c>
    </row>
    <row r="233" spans="37:55">
      <c r="AK233" t="s">
        <v>4043</v>
      </c>
      <c r="AM233" t="s">
        <v>4044</v>
      </c>
      <c r="AN233" t="s">
        <v>4045</v>
      </c>
      <c r="AR233" t="s">
        <v>4046</v>
      </c>
      <c r="AS233" t="s">
        <v>506</v>
      </c>
      <c r="AT233" t="s">
        <v>4047</v>
      </c>
      <c r="AV233" t="s">
        <v>4048</v>
      </c>
      <c r="AW233" t="s">
        <v>4049</v>
      </c>
      <c r="AX233" t="s">
        <v>4050</v>
      </c>
      <c r="AZ233" t="s">
        <v>4051</v>
      </c>
      <c r="BB233" t="s">
        <v>4052</v>
      </c>
      <c r="BC233" t="s">
        <v>4050</v>
      </c>
    </row>
    <row r="234" spans="37:55">
      <c r="AK234" t="s">
        <v>4053</v>
      </c>
      <c r="AM234" t="s">
        <v>4054</v>
      </c>
      <c r="AN234" t="s">
        <v>4055</v>
      </c>
      <c r="AR234" t="s">
        <v>4056</v>
      </c>
      <c r="AS234" t="s">
        <v>4057</v>
      </c>
      <c r="AT234" t="s">
        <v>4058</v>
      </c>
      <c r="AV234" t="s">
        <v>4059</v>
      </c>
      <c r="AW234" t="s">
        <v>4060</v>
      </c>
      <c r="AX234" t="s">
        <v>4061</v>
      </c>
      <c r="AZ234" t="s">
        <v>4062</v>
      </c>
      <c r="BB234" t="s">
        <v>4063</v>
      </c>
      <c r="BC234" t="s">
        <v>4061</v>
      </c>
    </row>
    <row r="235" spans="37:55">
      <c r="AK235" t="s">
        <v>4064</v>
      </c>
      <c r="AM235" t="s">
        <v>4065</v>
      </c>
      <c r="AN235" t="s">
        <v>4066</v>
      </c>
      <c r="AR235" t="s">
        <v>4067</v>
      </c>
      <c r="AS235" t="s">
        <v>2257</v>
      </c>
      <c r="AT235" t="s">
        <v>4068</v>
      </c>
      <c r="AV235" t="s">
        <v>4069</v>
      </c>
      <c r="AW235" t="s">
        <v>4070</v>
      </c>
      <c r="AX235" t="s">
        <v>4071</v>
      </c>
      <c r="AZ235" t="s">
        <v>4072</v>
      </c>
      <c r="BB235" t="s">
        <v>4073</v>
      </c>
      <c r="BC235" t="s">
        <v>4071</v>
      </c>
    </row>
    <row r="236" spans="37:55">
      <c r="AK236" t="s">
        <v>4074</v>
      </c>
      <c r="AM236" t="s">
        <v>4075</v>
      </c>
      <c r="AN236" t="s">
        <v>4076</v>
      </c>
      <c r="AR236" t="s">
        <v>4077</v>
      </c>
      <c r="AS236" t="s">
        <v>4078</v>
      </c>
      <c r="AT236" t="s">
        <v>4079</v>
      </c>
      <c r="AV236" t="s">
        <v>4080</v>
      </c>
      <c r="AW236" t="s">
        <v>4081</v>
      </c>
      <c r="AX236" t="s">
        <v>4082</v>
      </c>
      <c r="AZ236" t="s">
        <v>4083</v>
      </c>
      <c r="BB236" t="s">
        <v>4084</v>
      </c>
      <c r="BC236" t="s">
        <v>4082</v>
      </c>
    </row>
    <row r="237" spans="37:55">
      <c r="AK237" t="s">
        <v>4085</v>
      </c>
      <c r="AM237" t="s">
        <v>4086</v>
      </c>
      <c r="AN237" t="s">
        <v>4087</v>
      </c>
      <c r="AR237" t="s">
        <v>4088</v>
      </c>
      <c r="AS237" t="s">
        <v>4089</v>
      </c>
      <c r="AT237" t="s">
        <v>4090</v>
      </c>
      <c r="AV237" t="s">
        <v>4091</v>
      </c>
      <c r="AW237" t="s">
        <v>4092</v>
      </c>
      <c r="AX237" t="s">
        <v>4093</v>
      </c>
      <c r="AZ237" t="s">
        <v>4094</v>
      </c>
      <c r="BB237" t="s">
        <v>4095</v>
      </c>
      <c r="BC237" t="s">
        <v>4093</v>
      </c>
    </row>
    <row r="238" spans="37:55">
      <c r="AK238" t="s">
        <v>4096</v>
      </c>
      <c r="AM238" t="s">
        <v>4097</v>
      </c>
      <c r="AN238" t="s">
        <v>4098</v>
      </c>
      <c r="AR238" t="s">
        <v>4099</v>
      </c>
      <c r="AS238" t="s">
        <v>4100</v>
      </c>
      <c r="AT238" t="s">
        <v>4101</v>
      </c>
      <c r="AV238" t="s">
        <v>4102</v>
      </c>
      <c r="AW238" t="s">
        <v>4103</v>
      </c>
      <c r="AX238" t="s">
        <v>4104</v>
      </c>
      <c r="AZ238" t="s">
        <v>4105</v>
      </c>
      <c r="BB238" t="s">
        <v>4106</v>
      </c>
      <c r="BC238" t="s">
        <v>4104</v>
      </c>
    </row>
    <row r="239" spans="37:55">
      <c r="AK239" t="s">
        <v>4107</v>
      </c>
      <c r="AM239" t="s">
        <v>4108</v>
      </c>
      <c r="AN239" t="s">
        <v>4109</v>
      </c>
      <c r="AR239" t="s">
        <v>4110</v>
      </c>
      <c r="AS239" t="s">
        <v>4111</v>
      </c>
      <c r="AT239" t="s">
        <v>4112</v>
      </c>
      <c r="AV239" t="s">
        <v>4113</v>
      </c>
      <c r="AW239" t="s">
        <v>4114</v>
      </c>
      <c r="AX239" t="s">
        <v>4115</v>
      </c>
      <c r="AZ239" t="s">
        <v>4116</v>
      </c>
      <c r="BB239" t="s">
        <v>4117</v>
      </c>
      <c r="BC239" t="s">
        <v>4115</v>
      </c>
    </row>
    <row r="240" spans="37:55">
      <c r="AK240" t="s">
        <v>4118</v>
      </c>
      <c r="AM240" t="s">
        <v>4119</v>
      </c>
      <c r="AN240" t="s">
        <v>4120</v>
      </c>
      <c r="AR240" t="s">
        <v>4121</v>
      </c>
      <c r="AS240" t="s">
        <v>4122</v>
      </c>
      <c r="AT240" t="s">
        <v>4123</v>
      </c>
      <c r="AV240" t="s">
        <v>4124</v>
      </c>
      <c r="AW240" t="s">
        <v>4125</v>
      </c>
      <c r="AX240" t="s">
        <v>4126</v>
      </c>
      <c r="AZ240" t="s">
        <v>4127</v>
      </c>
      <c r="BB240" t="s">
        <v>4128</v>
      </c>
      <c r="BC240" t="s">
        <v>4126</v>
      </c>
    </row>
    <row r="241" spans="37:55">
      <c r="AK241" t="s">
        <v>4129</v>
      </c>
      <c r="AM241" t="s">
        <v>4130</v>
      </c>
      <c r="AN241" t="s">
        <v>4131</v>
      </c>
      <c r="AR241" t="s">
        <v>4132</v>
      </c>
      <c r="AS241" t="s">
        <v>4133</v>
      </c>
      <c r="AT241" t="s">
        <v>4134</v>
      </c>
      <c r="AV241" t="s">
        <v>4135</v>
      </c>
      <c r="AW241" t="s">
        <v>4136</v>
      </c>
      <c r="AX241" t="s">
        <v>4137</v>
      </c>
      <c r="AZ241" t="s">
        <v>4138</v>
      </c>
      <c r="BB241" t="s">
        <v>4139</v>
      </c>
      <c r="BC241" t="s">
        <v>4137</v>
      </c>
    </row>
    <row r="242" spans="37:55">
      <c r="AK242" t="s">
        <v>4140</v>
      </c>
      <c r="AM242" t="s">
        <v>4141</v>
      </c>
      <c r="AN242" t="s">
        <v>4142</v>
      </c>
      <c r="AR242" t="s">
        <v>4143</v>
      </c>
      <c r="AS242" t="s">
        <v>4144</v>
      </c>
      <c r="AT242" t="s">
        <v>4145</v>
      </c>
      <c r="AV242" t="s">
        <v>4146</v>
      </c>
      <c r="AW242" t="s">
        <v>4147</v>
      </c>
      <c r="AX242" t="s">
        <v>4148</v>
      </c>
      <c r="AZ242" t="s">
        <v>4149</v>
      </c>
      <c r="BB242" t="s">
        <v>4150</v>
      </c>
      <c r="BC242" t="s">
        <v>4148</v>
      </c>
    </row>
    <row r="243" spans="37:55">
      <c r="AK243" t="s">
        <v>4151</v>
      </c>
      <c r="AM243" t="s">
        <v>4152</v>
      </c>
      <c r="AN243" t="s">
        <v>4153</v>
      </c>
      <c r="AR243" t="s">
        <v>4154</v>
      </c>
      <c r="AS243" t="s">
        <v>4155</v>
      </c>
      <c r="AT243" t="s">
        <v>4156</v>
      </c>
      <c r="AV243" t="s">
        <v>4157</v>
      </c>
      <c r="AW243" t="s">
        <v>4158</v>
      </c>
      <c r="AX243" t="s">
        <v>4159</v>
      </c>
      <c r="AZ243" t="s">
        <v>4160</v>
      </c>
      <c r="BB243" t="s">
        <v>4161</v>
      </c>
      <c r="BC243" t="s">
        <v>4159</v>
      </c>
    </row>
    <row r="244" spans="37:55">
      <c r="AK244" t="s">
        <v>4162</v>
      </c>
      <c r="AM244" t="s">
        <v>4163</v>
      </c>
      <c r="AN244" t="s">
        <v>4164</v>
      </c>
      <c r="AR244" t="s">
        <v>4165</v>
      </c>
      <c r="AS244" t="s">
        <v>4166</v>
      </c>
      <c r="AT244" t="s">
        <v>4167</v>
      </c>
      <c r="AV244" t="s">
        <v>4168</v>
      </c>
      <c r="AW244" t="s">
        <v>4169</v>
      </c>
      <c r="AX244" t="s">
        <v>4170</v>
      </c>
      <c r="AZ244" t="s">
        <v>4171</v>
      </c>
      <c r="BB244" t="s">
        <v>4172</v>
      </c>
      <c r="BC244" t="s">
        <v>4170</v>
      </c>
    </row>
    <row r="245" spans="37:55">
      <c r="AK245" t="s">
        <v>4173</v>
      </c>
      <c r="AM245" t="s">
        <v>4174</v>
      </c>
      <c r="AN245" t="s">
        <v>4175</v>
      </c>
      <c r="AR245" t="s">
        <v>4176</v>
      </c>
      <c r="AS245" t="s">
        <v>4177</v>
      </c>
      <c r="AT245" t="s">
        <v>4178</v>
      </c>
      <c r="AV245" t="s">
        <v>4179</v>
      </c>
      <c r="AW245" t="s">
        <v>4180</v>
      </c>
      <c r="AX245" t="s">
        <v>4181</v>
      </c>
      <c r="AZ245" t="s">
        <v>4182</v>
      </c>
      <c r="BB245" t="s">
        <v>4183</v>
      </c>
      <c r="BC245" t="s">
        <v>4181</v>
      </c>
    </row>
    <row r="246" spans="37:55">
      <c r="AK246" t="s">
        <v>4184</v>
      </c>
      <c r="AM246" t="s">
        <v>4185</v>
      </c>
      <c r="AN246" t="s">
        <v>4186</v>
      </c>
      <c r="AR246" t="s">
        <v>4187</v>
      </c>
      <c r="AS246" t="s">
        <v>4188</v>
      </c>
      <c r="AT246" t="s">
        <v>4189</v>
      </c>
      <c r="AV246" t="s">
        <v>4190</v>
      </c>
      <c r="AW246" t="s">
        <v>4191</v>
      </c>
      <c r="AX246" t="s">
        <v>4192</v>
      </c>
      <c r="AZ246" t="s">
        <v>4193</v>
      </c>
      <c r="BB246" t="s">
        <v>4194</v>
      </c>
      <c r="BC246" t="s">
        <v>4192</v>
      </c>
    </row>
    <row r="247" spans="37:55">
      <c r="AK247" t="s">
        <v>4195</v>
      </c>
      <c r="AM247" t="s">
        <v>4196</v>
      </c>
      <c r="AN247" t="s">
        <v>4197</v>
      </c>
      <c r="AR247" t="s">
        <v>4198</v>
      </c>
      <c r="AS247" t="s">
        <v>4199</v>
      </c>
      <c r="AT247" t="s">
        <v>4200</v>
      </c>
      <c r="AV247" t="s">
        <v>4201</v>
      </c>
      <c r="AW247" t="s">
        <v>4202</v>
      </c>
      <c r="AX247" t="s">
        <v>4203</v>
      </c>
      <c r="AZ247" t="s">
        <v>4204</v>
      </c>
      <c r="BB247" t="s">
        <v>4205</v>
      </c>
      <c r="BC247" t="s">
        <v>4203</v>
      </c>
    </row>
    <row r="248" spans="37:55">
      <c r="AK248" t="s">
        <v>4206</v>
      </c>
      <c r="AM248" t="s">
        <v>4207</v>
      </c>
      <c r="AN248" t="s">
        <v>4208</v>
      </c>
      <c r="AR248" t="s">
        <v>4209</v>
      </c>
      <c r="AS248" t="s">
        <v>4210</v>
      </c>
      <c r="AT248" t="s">
        <v>4211</v>
      </c>
      <c r="AV248" t="s">
        <v>4212</v>
      </c>
      <c r="AW248" t="s">
        <v>4213</v>
      </c>
      <c r="AX248" t="s">
        <v>4214</v>
      </c>
      <c r="AZ248" t="s">
        <v>4215</v>
      </c>
      <c r="BB248" t="s">
        <v>4216</v>
      </c>
      <c r="BC248" t="s">
        <v>4214</v>
      </c>
    </row>
    <row r="249" spans="37:55">
      <c r="AK249" t="s">
        <v>4217</v>
      </c>
      <c r="AM249" t="s">
        <v>4218</v>
      </c>
      <c r="AN249" t="s">
        <v>4219</v>
      </c>
      <c r="AR249" t="s">
        <v>4220</v>
      </c>
      <c r="AS249" t="s">
        <v>4221</v>
      </c>
      <c r="AT249" t="s">
        <v>4222</v>
      </c>
      <c r="AV249" t="s">
        <v>4223</v>
      </c>
      <c r="AW249" t="s">
        <v>4224</v>
      </c>
      <c r="AX249" t="s">
        <v>4225</v>
      </c>
      <c r="AZ249" t="s">
        <v>4226</v>
      </c>
      <c r="BB249" t="s">
        <v>4227</v>
      </c>
      <c r="BC249" t="s">
        <v>4225</v>
      </c>
    </row>
    <row r="250" spans="37:55">
      <c r="AK250" t="s">
        <v>4228</v>
      </c>
      <c r="AM250" t="s">
        <v>4229</v>
      </c>
      <c r="AN250" t="s">
        <v>4230</v>
      </c>
      <c r="AR250" t="s">
        <v>4231</v>
      </c>
      <c r="AS250" t="s">
        <v>594</v>
      </c>
      <c r="AT250" t="s">
        <v>4232</v>
      </c>
      <c r="AV250" t="s">
        <v>4233</v>
      </c>
      <c r="AW250" t="s">
        <v>4234</v>
      </c>
      <c r="AX250" t="s">
        <v>4235</v>
      </c>
      <c r="AZ250" t="s">
        <v>4236</v>
      </c>
      <c r="BB250" t="s">
        <v>4237</v>
      </c>
      <c r="BC250" t="s">
        <v>4235</v>
      </c>
    </row>
    <row r="251" spans="37:55">
      <c r="AK251" t="s">
        <v>4238</v>
      </c>
      <c r="AM251" t="s">
        <v>4239</v>
      </c>
      <c r="AN251" t="s">
        <v>4240</v>
      </c>
      <c r="AR251" t="s">
        <v>4241</v>
      </c>
      <c r="AS251" t="s">
        <v>515</v>
      </c>
      <c r="AT251" t="s">
        <v>4242</v>
      </c>
      <c r="AV251" t="s">
        <v>4243</v>
      </c>
      <c r="AW251" t="s">
        <v>4244</v>
      </c>
      <c r="AX251" t="s">
        <v>4245</v>
      </c>
      <c r="AZ251" t="s">
        <v>4246</v>
      </c>
      <c r="BB251" t="s">
        <v>4247</v>
      </c>
      <c r="BC251" t="s">
        <v>4245</v>
      </c>
    </row>
    <row r="252" spans="37:55">
      <c r="AK252" t="s">
        <v>4248</v>
      </c>
      <c r="AM252" t="s">
        <v>4249</v>
      </c>
      <c r="AN252" t="s">
        <v>4250</v>
      </c>
      <c r="AR252" t="s">
        <v>4251</v>
      </c>
      <c r="AS252" t="s">
        <v>526</v>
      </c>
      <c r="AT252" t="s">
        <v>4252</v>
      </c>
      <c r="AV252" t="s">
        <v>4253</v>
      </c>
      <c r="AW252" t="s">
        <v>4254</v>
      </c>
      <c r="AX252" t="s">
        <v>4255</v>
      </c>
      <c r="AZ252" t="s">
        <v>4256</v>
      </c>
      <c r="BB252" t="s">
        <v>4257</v>
      </c>
      <c r="BC252" t="s">
        <v>4255</v>
      </c>
    </row>
    <row r="253" spans="37:55">
      <c r="AK253" t="s">
        <v>4258</v>
      </c>
      <c r="AM253" t="s">
        <v>4259</v>
      </c>
      <c r="AN253" t="s">
        <v>4260</v>
      </c>
      <c r="AR253" t="s">
        <v>4261</v>
      </c>
      <c r="AS253" t="s">
        <v>537</v>
      </c>
      <c r="AT253" t="s">
        <v>4262</v>
      </c>
      <c r="AV253" t="s">
        <v>4263</v>
      </c>
      <c r="AW253" t="s">
        <v>4264</v>
      </c>
      <c r="AX253" t="s">
        <v>4265</v>
      </c>
      <c r="AZ253" t="s">
        <v>4266</v>
      </c>
      <c r="BB253" t="s">
        <v>4267</v>
      </c>
      <c r="BC253" t="s">
        <v>4265</v>
      </c>
    </row>
    <row r="254" spans="37:55">
      <c r="AK254" t="s">
        <v>4268</v>
      </c>
      <c r="AM254" t="s">
        <v>4269</v>
      </c>
      <c r="AN254" t="s">
        <v>4270</v>
      </c>
      <c r="AR254" t="s">
        <v>4271</v>
      </c>
      <c r="AS254" t="s">
        <v>548</v>
      </c>
      <c r="AT254" t="s">
        <v>4272</v>
      </c>
      <c r="AV254" t="s">
        <v>4273</v>
      </c>
      <c r="AW254" t="s">
        <v>4274</v>
      </c>
      <c r="AX254" t="s">
        <v>4275</v>
      </c>
      <c r="AZ254" t="s">
        <v>4276</v>
      </c>
      <c r="BB254" t="s">
        <v>4277</v>
      </c>
      <c r="BC254" t="s">
        <v>4275</v>
      </c>
    </row>
    <row r="255" spans="37:55">
      <c r="AK255" t="s">
        <v>4278</v>
      </c>
      <c r="AM255" t="s">
        <v>4279</v>
      </c>
      <c r="AN255" t="s">
        <v>4280</v>
      </c>
      <c r="AR255" t="s">
        <v>4281</v>
      </c>
      <c r="AS255" t="s">
        <v>671</v>
      </c>
      <c r="AT255" t="s">
        <v>4282</v>
      </c>
      <c r="AV255" t="s">
        <v>4283</v>
      </c>
      <c r="AW255" t="s">
        <v>4284</v>
      </c>
      <c r="AX255" t="s">
        <v>4285</v>
      </c>
      <c r="AZ255" t="s">
        <v>4286</v>
      </c>
      <c r="BB255" t="s">
        <v>4287</v>
      </c>
      <c r="BC255" t="s">
        <v>4285</v>
      </c>
    </row>
    <row r="256" spans="37:55">
      <c r="AK256" t="s">
        <v>4288</v>
      </c>
      <c r="AM256" t="s">
        <v>4289</v>
      </c>
      <c r="AN256" t="s">
        <v>4290</v>
      </c>
      <c r="AR256" t="s">
        <v>4291</v>
      </c>
      <c r="AS256" t="s">
        <v>477</v>
      </c>
      <c r="AT256" t="s">
        <v>4292</v>
      </c>
      <c r="AV256" t="s">
        <v>4293</v>
      </c>
      <c r="AW256" t="s">
        <v>4294</v>
      </c>
      <c r="AX256" t="s">
        <v>4295</v>
      </c>
      <c r="AZ256" t="s">
        <v>4296</v>
      </c>
      <c r="BB256" t="s">
        <v>4297</v>
      </c>
      <c r="BC256" t="s">
        <v>4295</v>
      </c>
    </row>
    <row r="257" spans="37:55">
      <c r="AK257" t="s">
        <v>4298</v>
      </c>
      <c r="AM257" t="s">
        <v>4299</v>
      </c>
      <c r="AN257" t="s">
        <v>4300</v>
      </c>
      <c r="AR257" t="s">
        <v>4301</v>
      </c>
      <c r="AS257" t="s">
        <v>478</v>
      </c>
      <c r="AT257" t="s">
        <v>4302</v>
      </c>
      <c r="AV257" t="s">
        <v>4303</v>
      </c>
      <c r="AW257" t="s">
        <v>4304</v>
      </c>
      <c r="AX257" t="s">
        <v>4305</v>
      </c>
      <c r="AZ257" t="s">
        <v>4306</v>
      </c>
      <c r="BB257" t="s">
        <v>4307</v>
      </c>
      <c r="BC257" t="s">
        <v>4305</v>
      </c>
    </row>
    <row r="258" spans="37:55">
      <c r="AK258" t="s">
        <v>4308</v>
      </c>
      <c r="AM258" t="s">
        <v>4309</v>
      </c>
      <c r="AN258" t="s">
        <v>4310</v>
      </c>
      <c r="AR258" t="s">
        <v>4311</v>
      </c>
      <c r="AS258" t="s">
        <v>557</v>
      </c>
      <c r="AT258" t="s">
        <v>4312</v>
      </c>
      <c r="AV258" t="s">
        <v>4313</v>
      </c>
      <c r="AW258" t="s">
        <v>4314</v>
      </c>
      <c r="AX258" t="s">
        <v>4315</v>
      </c>
      <c r="AZ258" t="s">
        <v>4316</v>
      </c>
      <c r="BB258" t="s">
        <v>4317</v>
      </c>
      <c r="BC258" t="s">
        <v>4315</v>
      </c>
    </row>
    <row r="259" spans="37:55">
      <c r="AK259" t="s">
        <v>4318</v>
      </c>
      <c r="AM259" t="s">
        <v>4319</v>
      </c>
      <c r="AN259" t="s">
        <v>4320</v>
      </c>
      <c r="AR259" t="s">
        <v>4321</v>
      </c>
      <c r="AS259" t="s">
        <v>563</v>
      </c>
      <c r="AT259" t="s">
        <v>4322</v>
      </c>
      <c r="AV259" t="s">
        <v>4323</v>
      </c>
      <c r="AW259" t="s">
        <v>4324</v>
      </c>
      <c r="AX259" t="s">
        <v>4325</v>
      </c>
      <c r="AZ259" t="s">
        <v>4326</v>
      </c>
      <c r="BB259" t="s">
        <v>4327</v>
      </c>
      <c r="BC259" t="s">
        <v>4325</v>
      </c>
    </row>
    <row r="260" spans="37:55">
      <c r="AK260" t="s">
        <v>4328</v>
      </c>
      <c r="AM260" t="s">
        <v>4329</v>
      </c>
      <c r="AN260" t="s">
        <v>4330</v>
      </c>
      <c r="AR260" t="s">
        <v>4331</v>
      </c>
      <c r="AS260" t="s">
        <v>569</v>
      </c>
      <c r="AT260" t="s">
        <v>4332</v>
      </c>
      <c r="AV260" t="s">
        <v>4333</v>
      </c>
      <c r="AW260" t="s">
        <v>4334</v>
      </c>
      <c r="AX260" t="s">
        <v>4335</v>
      </c>
      <c r="AZ260" t="s">
        <v>4336</v>
      </c>
      <c r="BB260" t="s">
        <v>4337</v>
      </c>
      <c r="BC260" t="s">
        <v>4335</v>
      </c>
    </row>
    <row r="261" spans="37:55">
      <c r="AK261" t="s">
        <v>4338</v>
      </c>
      <c r="AM261" t="s">
        <v>4339</v>
      </c>
      <c r="AN261" t="s">
        <v>4340</v>
      </c>
      <c r="AR261" t="s">
        <v>4341</v>
      </c>
      <c r="AS261" t="s">
        <v>479</v>
      </c>
      <c r="AT261" t="s">
        <v>4342</v>
      </c>
      <c r="AV261" t="s">
        <v>4343</v>
      </c>
      <c r="AW261" t="s">
        <v>4344</v>
      </c>
      <c r="AX261" t="s">
        <v>4345</v>
      </c>
      <c r="AZ261" t="s">
        <v>4346</v>
      </c>
      <c r="BB261" t="s">
        <v>4347</v>
      </c>
      <c r="BC261" t="s">
        <v>4345</v>
      </c>
    </row>
    <row r="262" spans="37:55">
      <c r="AK262" t="s">
        <v>4348</v>
      </c>
      <c r="AM262" t="s">
        <v>4349</v>
      </c>
      <c r="AN262" t="s">
        <v>4350</v>
      </c>
      <c r="AR262" t="s">
        <v>4351</v>
      </c>
      <c r="AS262" t="s">
        <v>499</v>
      </c>
      <c r="AT262" t="s">
        <v>4352</v>
      </c>
      <c r="AV262" t="s">
        <v>4353</v>
      </c>
      <c r="AW262" t="s">
        <v>4354</v>
      </c>
      <c r="AX262" t="s">
        <v>4355</v>
      </c>
      <c r="AZ262" t="s">
        <v>4356</v>
      </c>
      <c r="BB262" t="s">
        <v>4357</v>
      </c>
      <c r="BC262" t="s">
        <v>4355</v>
      </c>
    </row>
    <row r="263" spans="37:55">
      <c r="AK263" t="s">
        <v>4358</v>
      </c>
      <c r="AM263" t="s">
        <v>4359</v>
      </c>
      <c r="AN263" t="s">
        <v>4360</v>
      </c>
      <c r="AR263" t="s">
        <v>4361</v>
      </c>
      <c r="AS263" t="s">
        <v>575</v>
      </c>
      <c r="AT263" t="s">
        <v>4362</v>
      </c>
      <c r="AV263" t="s">
        <v>4363</v>
      </c>
      <c r="AW263" t="s">
        <v>4364</v>
      </c>
      <c r="AX263" t="s">
        <v>4365</v>
      </c>
      <c r="AZ263" t="s">
        <v>4366</v>
      </c>
      <c r="BB263" t="s">
        <v>4367</v>
      </c>
      <c r="BC263" t="s">
        <v>4365</v>
      </c>
    </row>
    <row r="264" spans="37:55">
      <c r="AK264" t="s">
        <v>4368</v>
      </c>
      <c r="AM264" t="s">
        <v>4369</v>
      </c>
      <c r="AN264" t="s">
        <v>4370</v>
      </c>
      <c r="AR264" t="s">
        <v>781</v>
      </c>
      <c r="AS264" t="s">
        <v>511</v>
      </c>
      <c r="AT264" t="s">
        <v>4371</v>
      </c>
      <c r="AV264" t="s">
        <v>4372</v>
      </c>
      <c r="AW264" t="s">
        <v>4373</v>
      </c>
      <c r="AX264" t="s">
        <v>4374</v>
      </c>
      <c r="AZ264" t="s">
        <v>4375</v>
      </c>
      <c r="BB264" t="s">
        <v>4376</v>
      </c>
      <c r="BC264" t="s">
        <v>4374</v>
      </c>
    </row>
    <row r="265" spans="37:55">
      <c r="AK265" t="s">
        <v>4377</v>
      </c>
      <c r="AM265" t="s">
        <v>4378</v>
      </c>
      <c r="AN265" t="s">
        <v>4379</v>
      </c>
      <c r="AS265" t="s">
        <v>663</v>
      </c>
      <c r="AT265" t="s">
        <v>4380</v>
      </c>
      <c r="AV265" t="s">
        <v>4381</v>
      </c>
      <c r="AW265" t="s">
        <v>4382</v>
      </c>
      <c r="AX265" t="s">
        <v>4383</v>
      </c>
      <c r="AZ265" t="s">
        <v>4384</v>
      </c>
      <c r="BB265" t="s">
        <v>4385</v>
      </c>
      <c r="BC265" t="s">
        <v>4383</v>
      </c>
    </row>
    <row r="266" spans="37:55">
      <c r="AK266" t="s">
        <v>4386</v>
      </c>
      <c r="AM266" t="s">
        <v>4387</v>
      </c>
      <c r="AN266" t="s">
        <v>4388</v>
      </c>
      <c r="AS266" t="s">
        <v>581</v>
      </c>
      <c r="AT266" t="s">
        <v>4389</v>
      </c>
      <c r="AV266" t="s">
        <v>4390</v>
      </c>
      <c r="AW266" t="s">
        <v>4391</v>
      </c>
      <c r="AX266" t="s">
        <v>4392</v>
      </c>
      <c r="AZ266" t="s">
        <v>4393</v>
      </c>
      <c r="BB266" t="s">
        <v>4394</v>
      </c>
      <c r="BC266" t="s">
        <v>4392</v>
      </c>
    </row>
    <row r="267" spans="37:55">
      <c r="AK267" t="s">
        <v>4395</v>
      </c>
      <c r="AM267" t="s">
        <v>4396</v>
      </c>
      <c r="AN267" t="s">
        <v>4397</v>
      </c>
      <c r="AS267" t="s">
        <v>492</v>
      </c>
      <c r="AT267" t="s">
        <v>4398</v>
      </c>
      <c r="AV267" t="s">
        <v>4399</v>
      </c>
      <c r="AW267" t="s">
        <v>4400</v>
      </c>
      <c r="AX267" t="s">
        <v>4401</v>
      </c>
      <c r="AZ267" t="s">
        <v>4402</v>
      </c>
      <c r="BB267" t="s">
        <v>4403</v>
      </c>
      <c r="BC267" t="s">
        <v>4401</v>
      </c>
    </row>
    <row r="268" spans="37:55">
      <c r="AK268" t="s">
        <v>4404</v>
      </c>
      <c r="AM268" t="s">
        <v>4405</v>
      </c>
      <c r="AN268" t="s">
        <v>4406</v>
      </c>
      <c r="AS268" t="s">
        <v>588</v>
      </c>
      <c r="AT268" t="s">
        <v>4407</v>
      </c>
      <c r="AV268" t="s">
        <v>4408</v>
      </c>
      <c r="AW268" t="s">
        <v>4409</v>
      </c>
      <c r="AX268" t="s">
        <v>4410</v>
      </c>
      <c r="AZ268" t="s">
        <v>4411</v>
      </c>
      <c r="BB268" t="s">
        <v>4412</v>
      </c>
      <c r="BC268" t="s">
        <v>4410</v>
      </c>
    </row>
    <row r="269" spans="37:55">
      <c r="AK269" t="s">
        <v>4413</v>
      </c>
      <c r="AM269" t="s">
        <v>4414</v>
      </c>
      <c r="AN269" t="s">
        <v>4415</v>
      </c>
      <c r="AS269" t="s">
        <v>595</v>
      </c>
      <c r="AT269" t="s">
        <v>4416</v>
      </c>
      <c r="AV269" t="s">
        <v>4417</v>
      </c>
      <c r="AW269" t="s">
        <v>4418</v>
      </c>
      <c r="AX269" t="s">
        <v>4419</v>
      </c>
      <c r="AZ269" t="s">
        <v>4420</v>
      </c>
      <c r="BB269" t="s">
        <v>4421</v>
      </c>
      <c r="BC269" t="s">
        <v>4419</v>
      </c>
    </row>
    <row r="270" spans="37:55">
      <c r="AK270" t="s">
        <v>4422</v>
      </c>
      <c r="AM270" t="s">
        <v>4423</v>
      </c>
      <c r="AN270" t="s">
        <v>4424</v>
      </c>
      <c r="AS270" t="s">
        <v>602</v>
      </c>
      <c r="AT270" t="s">
        <v>4425</v>
      </c>
      <c r="AV270" t="s">
        <v>4426</v>
      </c>
      <c r="AW270" t="s">
        <v>4427</v>
      </c>
      <c r="AX270" t="s">
        <v>4428</v>
      </c>
      <c r="AZ270" t="s">
        <v>4429</v>
      </c>
      <c r="BB270" t="s">
        <v>4430</v>
      </c>
      <c r="BC270" t="s">
        <v>4428</v>
      </c>
    </row>
    <row r="271" spans="37:55">
      <c r="AK271" t="s">
        <v>4431</v>
      </c>
      <c r="AM271" t="s">
        <v>4432</v>
      </c>
      <c r="AN271" t="s">
        <v>4433</v>
      </c>
      <c r="AS271" t="s">
        <v>609</v>
      </c>
      <c r="AT271" t="s">
        <v>4434</v>
      </c>
      <c r="AV271" t="s">
        <v>4435</v>
      </c>
      <c r="AW271" t="s">
        <v>4436</v>
      </c>
      <c r="AX271" t="s">
        <v>4437</v>
      </c>
      <c r="AZ271" t="s">
        <v>4438</v>
      </c>
      <c r="BB271" t="s">
        <v>4439</v>
      </c>
      <c r="BC271" t="s">
        <v>4437</v>
      </c>
    </row>
    <row r="272" spans="37:55">
      <c r="AK272" t="s">
        <v>4440</v>
      </c>
      <c r="AM272" t="s">
        <v>4441</v>
      </c>
      <c r="AN272" t="s">
        <v>4442</v>
      </c>
      <c r="AS272" t="s">
        <v>615</v>
      </c>
      <c r="AT272" t="s">
        <v>4443</v>
      </c>
      <c r="AV272" t="s">
        <v>4444</v>
      </c>
      <c r="AW272" t="s">
        <v>4445</v>
      </c>
      <c r="AX272" t="s">
        <v>4446</v>
      </c>
      <c r="AZ272" t="s">
        <v>4447</v>
      </c>
      <c r="BB272" t="s">
        <v>4448</v>
      </c>
      <c r="BC272" t="s">
        <v>4446</v>
      </c>
    </row>
    <row r="273" spans="37:55">
      <c r="AK273" t="s">
        <v>4449</v>
      </c>
      <c r="AM273" t="s">
        <v>4450</v>
      </c>
      <c r="AN273" t="s">
        <v>4451</v>
      </c>
      <c r="AS273" t="s">
        <v>621</v>
      </c>
      <c r="AT273" t="s">
        <v>4452</v>
      </c>
      <c r="AV273" t="s">
        <v>4453</v>
      </c>
      <c r="AW273" t="s">
        <v>4454</v>
      </c>
      <c r="AX273" t="s">
        <v>4455</v>
      </c>
      <c r="AZ273" t="s">
        <v>4456</v>
      </c>
      <c r="BB273" t="s">
        <v>4457</v>
      </c>
      <c r="BC273" t="s">
        <v>4455</v>
      </c>
    </row>
    <row r="274" spans="37:55">
      <c r="AK274" t="s">
        <v>4458</v>
      </c>
      <c r="AM274" t="s">
        <v>1709</v>
      </c>
      <c r="AN274" t="s">
        <v>4459</v>
      </c>
      <c r="AS274" t="s">
        <v>512</v>
      </c>
      <c r="AT274" t="s">
        <v>4460</v>
      </c>
      <c r="AV274" t="s">
        <v>4461</v>
      </c>
      <c r="AW274" t="s">
        <v>4462</v>
      </c>
      <c r="AX274" t="s">
        <v>4463</v>
      </c>
      <c r="AZ274" t="s">
        <v>4464</v>
      </c>
      <c r="BB274" t="s">
        <v>4465</v>
      </c>
      <c r="BC274" t="s">
        <v>4463</v>
      </c>
    </row>
    <row r="275" spans="37:55">
      <c r="AK275" t="s">
        <v>4466</v>
      </c>
      <c r="AM275" t="s">
        <v>4467</v>
      </c>
      <c r="AN275" t="s">
        <v>4468</v>
      </c>
      <c r="AS275" t="s">
        <v>626</v>
      </c>
      <c r="AT275" t="s">
        <v>4469</v>
      </c>
      <c r="AV275" t="s">
        <v>4470</v>
      </c>
      <c r="AW275" t="s">
        <v>4471</v>
      </c>
      <c r="AX275" t="s">
        <v>4472</v>
      </c>
      <c r="AZ275" t="s">
        <v>4473</v>
      </c>
      <c r="BB275" t="s">
        <v>4474</v>
      </c>
      <c r="BC275" t="s">
        <v>4472</v>
      </c>
    </row>
    <row r="276" spans="37:55">
      <c r="AK276" t="s">
        <v>4475</v>
      </c>
      <c r="AM276" t="s">
        <v>4476</v>
      </c>
      <c r="AN276" t="s">
        <v>4477</v>
      </c>
      <c r="AS276" t="s">
        <v>631</v>
      </c>
      <c r="AT276" t="s">
        <v>4478</v>
      </c>
      <c r="AV276" t="s">
        <v>4479</v>
      </c>
      <c r="AW276" t="s">
        <v>4480</v>
      </c>
      <c r="AX276" t="s">
        <v>4481</v>
      </c>
      <c r="AZ276" t="s">
        <v>4482</v>
      </c>
      <c r="BB276" t="s">
        <v>4483</v>
      </c>
      <c r="BC276" t="s">
        <v>4481</v>
      </c>
    </row>
    <row r="277" spans="37:55">
      <c r="AK277" t="s">
        <v>4484</v>
      </c>
      <c r="AM277" t="s">
        <v>4485</v>
      </c>
      <c r="AN277" t="s">
        <v>4486</v>
      </c>
      <c r="AS277" t="s">
        <v>636</v>
      </c>
      <c r="AT277" t="s">
        <v>4487</v>
      </c>
      <c r="AV277" t="s">
        <v>4488</v>
      </c>
      <c r="AW277" t="s">
        <v>4489</v>
      </c>
      <c r="AX277" t="s">
        <v>4490</v>
      </c>
      <c r="AZ277" t="s">
        <v>4491</v>
      </c>
      <c r="BB277" t="s">
        <v>4492</v>
      </c>
      <c r="BC277" t="s">
        <v>4490</v>
      </c>
    </row>
    <row r="278" spans="37:55">
      <c r="AK278" t="s">
        <v>4493</v>
      </c>
      <c r="AM278" t="s">
        <v>4494</v>
      </c>
      <c r="AN278" t="s">
        <v>4495</v>
      </c>
      <c r="AS278" t="s">
        <v>641</v>
      </c>
      <c r="AT278" t="s">
        <v>4496</v>
      </c>
      <c r="AV278" t="s">
        <v>4497</v>
      </c>
      <c r="AW278" t="s">
        <v>4498</v>
      </c>
      <c r="AX278" t="s">
        <v>4499</v>
      </c>
      <c r="AZ278" t="s">
        <v>4500</v>
      </c>
      <c r="BB278" t="s">
        <v>4501</v>
      </c>
      <c r="BC278" t="s">
        <v>4499</v>
      </c>
    </row>
    <row r="279" spans="37:55">
      <c r="AK279" t="s">
        <v>4502</v>
      </c>
      <c r="AM279" t="s">
        <v>4503</v>
      </c>
      <c r="AN279" t="s">
        <v>4504</v>
      </c>
      <c r="AS279" t="s">
        <v>646</v>
      </c>
      <c r="AT279" t="s">
        <v>4505</v>
      </c>
      <c r="AV279" t="s">
        <v>4506</v>
      </c>
      <c r="AW279" t="s">
        <v>4507</v>
      </c>
      <c r="AX279" t="s">
        <v>4508</v>
      </c>
      <c r="AZ279" t="s">
        <v>4509</v>
      </c>
      <c r="BB279" t="s">
        <v>4510</v>
      </c>
      <c r="BC279" t="s">
        <v>4508</v>
      </c>
    </row>
    <row r="280" spans="37:55">
      <c r="AK280" t="s">
        <v>4511</v>
      </c>
      <c r="AM280" t="s">
        <v>4512</v>
      </c>
      <c r="AN280" t="s">
        <v>4513</v>
      </c>
      <c r="AS280" t="s">
        <v>494</v>
      </c>
      <c r="AT280" t="s">
        <v>4514</v>
      </c>
      <c r="AV280" t="s">
        <v>4515</v>
      </c>
      <c r="AW280" t="s">
        <v>4516</v>
      </c>
      <c r="AX280" t="s">
        <v>4517</v>
      </c>
      <c r="AZ280" t="s">
        <v>4518</v>
      </c>
      <c r="BB280" t="s">
        <v>4519</v>
      </c>
      <c r="BC280" t="s">
        <v>4517</v>
      </c>
    </row>
    <row r="281" spans="37:55">
      <c r="AK281" t="s">
        <v>4520</v>
      </c>
      <c r="AM281" t="s">
        <v>4521</v>
      </c>
      <c r="AN281" t="s">
        <v>4522</v>
      </c>
      <c r="AS281" t="s">
        <v>651</v>
      </c>
      <c r="AT281" t="s">
        <v>4523</v>
      </c>
      <c r="AV281" t="s">
        <v>4524</v>
      </c>
      <c r="AW281" t="s">
        <v>4525</v>
      </c>
      <c r="AX281" t="s">
        <v>4526</v>
      </c>
      <c r="AZ281" t="s">
        <v>4527</v>
      </c>
      <c r="BB281" t="s">
        <v>4528</v>
      </c>
      <c r="BC281" t="s">
        <v>4526</v>
      </c>
    </row>
    <row r="282" spans="37:55">
      <c r="AK282" t="s">
        <v>4529</v>
      </c>
      <c r="AM282" t="s">
        <v>4530</v>
      </c>
      <c r="AN282" t="s">
        <v>4531</v>
      </c>
      <c r="AS282" t="s">
        <v>656</v>
      </c>
      <c r="AT282" t="s">
        <v>4532</v>
      </c>
      <c r="AV282" t="s">
        <v>4533</v>
      </c>
      <c r="AW282" t="s">
        <v>4534</v>
      </c>
      <c r="AX282" t="s">
        <v>4535</v>
      </c>
      <c r="AZ282" t="s">
        <v>4536</v>
      </c>
      <c r="BB282" t="s">
        <v>4537</v>
      </c>
      <c r="BC282" t="s">
        <v>4535</v>
      </c>
    </row>
    <row r="283" spans="37:55">
      <c r="AK283" t="s">
        <v>4538</v>
      </c>
      <c r="AM283" t="s">
        <v>4539</v>
      </c>
      <c r="AN283" t="s">
        <v>4540</v>
      </c>
      <c r="AS283" t="s">
        <v>601</v>
      </c>
      <c r="AT283" t="s">
        <v>4541</v>
      </c>
      <c r="AV283" t="s">
        <v>4542</v>
      </c>
      <c r="AW283" t="s">
        <v>4543</v>
      </c>
      <c r="AX283" t="s">
        <v>4544</v>
      </c>
      <c r="AZ283" t="s">
        <v>4545</v>
      </c>
      <c r="BB283" t="s">
        <v>4546</v>
      </c>
      <c r="BC283" t="s">
        <v>4544</v>
      </c>
    </row>
    <row r="284" spans="37:55">
      <c r="AK284" t="s">
        <v>4547</v>
      </c>
      <c r="AM284" t="s">
        <v>4548</v>
      </c>
      <c r="AN284" t="s">
        <v>4549</v>
      </c>
      <c r="AS284" t="s">
        <v>660</v>
      </c>
      <c r="AT284" t="s">
        <v>4550</v>
      </c>
      <c r="AV284" t="s">
        <v>4551</v>
      </c>
      <c r="AW284" t="s">
        <v>4552</v>
      </c>
      <c r="AX284" t="s">
        <v>4553</v>
      </c>
      <c r="AZ284" t="s">
        <v>4554</v>
      </c>
      <c r="BB284" t="s">
        <v>4555</v>
      </c>
      <c r="BC284" t="s">
        <v>4553</v>
      </c>
    </row>
    <row r="285" spans="37:55">
      <c r="AK285" t="s">
        <v>4556</v>
      </c>
      <c r="AM285" t="s">
        <v>4557</v>
      </c>
      <c r="AN285" t="s">
        <v>4558</v>
      </c>
      <c r="AS285" t="s">
        <v>510</v>
      </c>
      <c r="AT285" t="s">
        <v>4559</v>
      </c>
      <c r="AV285" t="s">
        <v>4560</v>
      </c>
      <c r="AW285" t="s">
        <v>4561</v>
      </c>
      <c r="AX285" t="s">
        <v>4562</v>
      </c>
      <c r="AZ285" t="s">
        <v>4563</v>
      </c>
      <c r="BB285" t="s">
        <v>4564</v>
      </c>
      <c r="BC285" t="s">
        <v>4562</v>
      </c>
    </row>
    <row r="286" spans="37:55">
      <c r="AK286" t="s">
        <v>4565</v>
      </c>
      <c r="AM286" t="s">
        <v>4566</v>
      </c>
      <c r="AN286" t="s">
        <v>4567</v>
      </c>
      <c r="AS286" t="s">
        <v>664</v>
      </c>
      <c r="AT286" t="s">
        <v>4568</v>
      </c>
      <c r="AV286" t="s">
        <v>4569</v>
      </c>
      <c r="AW286" t="s">
        <v>4570</v>
      </c>
      <c r="AX286" t="s">
        <v>4571</v>
      </c>
      <c r="AZ286" t="s">
        <v>4572</v>
      </c>
      <c r="BB286" t="s">
        <v>4573</v>
      </c>
      <c r="BC286" t="s">
        <v>4571</v>
      </c>
    </row>
    <row r="287" spans="37:55">
      <c r="AK287" t="s">
        <v>4574</v>
      </c>
      <c r="AM287" t="s">
        <v>4575</v>
      </c>
      <c r="AN287" t="s">
        <v>4576</v>
      </c>
      <c r="AS287" t="s">
        <v>668</v>
      </c>
      <c r="AT287" t="s">
        <v>4577</v>
      </c>
      <c r="AV287" t="s">
        <v>4578</v>
      </c>
      <c r="AW287" t="s">
        <v>4579</v>
      </c>
      <c r="AX287" t="s">
        <v>4580</v>
      </c>
      <c r="AZ287" t="s">
        <v>4581</v>
      </c>
      <c r="BB287" t="s">
        <v>4582</v>
      </c>
      <c r="BC287" t="s">
        <v>4580</v>
      </c>
    </row>
    <row r="288" spans="37:55">
      <c r="AK288" t="s">
        <v>4583</v>
      </c>
      <c r="AM288" t="s">
        <v>4584</v>
      </c>
      <c r="AN288" t="s">
        <v>4585</v>
      </c>
      <c r="AS288" t="s">
        <v>480</v>
      </c>
      <c r="AT288" t="s">
        <v>4586</v>
      </c>
      <c r="AV288" t="s">
        <v>4587</v>
      </c>
      <c r="AW288" t="s">
        <v>4588</v>
      </c>
      <c r="AX288" t="s">
        <v>4589</v>
      </c>
      <c r="AZ288" t="s">
        <v>4590</v>
      </c>
      <c r="BB288" t="s">
        <v>4591</v>
      </c>
      <c r="BC288" t="s">
        <v>4589</v>
      </c>
    </row>
    <row r="289" spans="37:55">
      <c r="AK289" t="s">
        <v>4592</v>
      </c>
      <c r="AM289" t="s">
        <v>4593</v>
      </c>
      <c r="AN289" t="s">
        <v>4594</v>
      </c>
      <c r="AS289" t="s">
        <v>672</v>
      </c>
      <c r="AT289" t="s">
        <v>4595</v>
      </c>
      <c r="AV289" t="s">
        <v>4596</v>
      </c>
      <c r="AW289" t="s">
        <v>4597</v>
      </c>
      <c r="AX289" t="s">
        <v>4598</v>
      </c>
      <c r="AZ289" t="s">
        <v>4599</v>
      </c>
      <c r="BB289" t="s">
        <v>4600</v>
      </c>
      <c r="BC289" t="s">
        <v>4598</v>
      </c>
    </row>
    <row r="290" spans="37:55">
      <c r="AK290" t="s">
        <v>4601</v>
      </c>
      <c r="AM290" t="s">
        <v>4602</v>
      </c>
      <c r="AN290" t="s">
        <v>4603</v>
      </c>
      <c r="AS290" t="s">
        <v>676</v>
      </c>
      <c r="AT290" t="s">
        <v>4604</v>
      </c>
      <c r="AV290" t="s">
        <v>4605</v>
      </c>
      <c r="AW290" t="s">
        <v>4606</v>
      </c>
      <c r="AX290" t="s">
        <v>4607</v>
      </c>
      <c r="AZ290" t="s">
        <v>4608</v>
      </c>
      <c r="BB290" t="s">
        <v>4609</v>
      </c>
      <c r="BC290" t="s">
        <v>4607</v>
      </c>
    </row>
    <row r="291" spans="37:55">
      <c r="AK291" t="s">
        <v>4610</v>
      </c>
      <c r="AM291" t="s">
        <v>4611</v>
      </c>
      <c r="AN291" t="s">
        <v>4612</v>
      </c>
      <c r="AS291" t="s">
        <v>556</v>
      </c>
      <c r="AT291" t="s">
        <v>4613</v>
      </c>
      <c r="AV291" t="s">
        <v>4614</v>
      </c>
      <c r="AW291" t="s">
        <v>4615</v>
      </c>
      <c r="AX291" t="s">
        <v>4616</v>
      </c>
      <c r="AZ291" t="s">
        <v>4617</v>
      </c>
      <c r="BB291" t="s">
        <v>4618</v>
      </c>
      <c r="BC291" t="s">
        <v>4616</v>
      </c>
    </row>
    <row r="292" spans="37:55">
      <c r="AK292" t="s">
        <v>4619</v>
      </c>
      <c r="AM292" t="s">
        <v>4620</v>
      </c>
      <c r="AN292" t="s">
        <v>4621</v>
      </c>
      <c r="AS292" t="s">
        <v>680</v>
      </c>
      <c r="AT292" t="s">
        <v>4622</v>
      </c>
      <c r="AV292" t="s">
        <v>4623</v>
      </c>
      <c r="AW292" t="s">
        <v>4624</v>
      </c>
      <c r="AX292" t="s">
        <v>4625</v>
      </c>
      <c r="AZ292" t="s">
        <v>4626</v>
      </c>
      <c r="BB292" t="s">
        <v>4627</v>
      </c>
      <c r="BC292" t="s">
        <v>4625</v>
      </c>
    </row>
    <row r="293" spans="37:55">
      <c r="AK293" t="s">
        <v>4628</v>
      </c>
      <c r="AM293" t="s">
        <v>4629</v>
      </c>
      <c r="AN293" t="s">
        <v>4630</v>
      </c>
      <c r="AS293" t="s">
        <v>684</v>
      </c>
      <c r="AT293" t="s">
        <v>4631</v>
      </c>
      <c r="AV293" t="s">
        <v>4632</v>
      </c>
      <c r="AW293" t="s">
        <v>4633</v>
      </c>
      <c r="AX293" t="s">
        <v>4634</v>
      </c>
      <c r="AZ293" t="s">
        <v>4635</v>
      </c>
      <c r="BB293" t="s">
        <v>4636</v>
      </c>
      <c r="BC293" t="s">
        <v>4634</v>
      </c>
    </row>
    <row r="294" spans="37:55">
      <c r="AK294" t="s">
        <v>4637</v>
      </c>
      <c r="AM294" t="s">
        <v>4638</v>
      </c>
      <c r="AN294" t="s">
        <v>4639</v>
      </c>
      <c r="AS294" t="s">
        <v>640</v>
      </c>
      <c r="AT294" t="s">
        <v>4640</v>
      </c>
      <c r="AV294" t="s">
        <v>4641</v>
      </c>
      <c r="AW294" t="s">
        <v>4642</v>
      </c>
      <c r="AX294" t="s">
        <v>4643</v>
      </c>
      <c r="AZ294" t="s">
        <v>4644</v>
      </c>
      <c r="BB294" t="s">
        <v>4645</v>
      </c>
      <c r="BC294" t="s">
        <v>4643</v>
      </c>
    </row>
    <row r="295" spans="37:55">
      <c r="AK295" t="s">
        <v>4646</v>
      </c>
      <c r="AM295" t="s">
        <v>4647</v>
      </c>
      <c r="AN295" t="s">
        <v>4648</v>
      </c>
      <c r="AS295" t="s">
        <v>4649</v>
      </c>
      <c r="AT295" t="s">
        <v>4650</v>
      </c>
      <c r="AV295" t="s">
        <v>4651</v>
      </c>
      <c r="AW295" t="s">
        <v>4652</v>
      </c>
      <c r="AX295" t="s">
        <v>4653</v>
      </c>
      <c r="AZ295" t="s">
        <v>4654</v>
      </c>
      <c r="BB295" t="s">
        <v>4655</v>
      </c>
      <c r="BC295" t="s">
        <v>4653</v>
      </c>
    </row>
    <row r="296" spans="37:55">
      <c r="AK296" t="s">
        <v>4656</v>
      </c>
      <c r="AM296" t="s">
        <v>4657</v>
      </c>
      <c r="AN296" t="s">
        <v>4658</v>
      </c>
      <c r="AS296" t="s">
        <v>4659</v>
      </c>
      <c r="AT296" t="s">
        <v>4660</v>
      </c>
      <c r="AV296" t="s">
        <v>4661</v>
      </c>
      <c r="AW296" t="s">
        <v>4662</v>
      </c>
      <c r="AX296" t="s">
        <v>4663</v>
      </c>
      <c r="AZ296" t="s">
        <v>4664</v>
      </c>
      <c r="BB296" t="s">
        <v>4665</v>
      </c>
      <c r="BC296" t="s">
        <v>4663</v>
      </c>
    </row>
    <row r="297" spans="37:55">
      <c r="AK297" t="s">
        <v>4666</v>
      </c>
      <c r="AM297" t="s">
        <v>4667</v>
      </c>
      <c r="AN297" t="s">
        <v>4668</v>
      </c>
      <c r="AS297" t="s">
        <v>490</v>
      </c>
      <c r="AT297" t="s">
        <v>4669</v>
      </c>
      <c r="AV297" t="s">
        <v>4670</v>
      </c>
      <c r="AW297" t="s">
        <v>4671</v>
      </c>
      <c r="AX297" t="s">
        <v>4672</v>
      </c>
      <c r="AZ297" t="s">
        <v>4673</v>
      </c>
      <c r="BB297" t="s">
        <v>4674</v>
      </c>
      <c r="BC297" t="s">
        <v>4672</v>
      </c>
    </row>
    <row r="298" spans="37:55">
      <c r="AK298" t="s">
        <v>4675</v>
      </c>
      <c r="AM298" t="s">
        <v>4676</v>
      </c>
      <c r="AN298" t="s">
        <v>4677</v>
      </c>
      <c r="AS298" t="s">
        <v>4678</v>
      </c>
      <c r="AT298" t="s">
        <v>4679</v>
      </c>
      <c r="AV298" t="s">
        <v>4680</v>
      </c>
      <c r="AW298" t="s">
        <v>4681</v>
      </c>
      <c r="AX298" t="s">
        <v>4682</v>
      </c>
      <c r="AZ298" t="s">
        <v>4683</v>
      </c>
      <c r="BB298" t="s">
        <v>4684</v>
      </c>
      <c r="BC298" t="s">
        <v>4682</v>
      </c>
    </row>
    <row r="299" spans="37:55">
      <c r="AK299" t="s">
        <v>4685</v>
      </c>
      <c r="AM299" t="s">
        <v>4686</v>
      </c>
      <c r="AN299" t="s">
        <v>4687</v>
      </c>
      <c r="AS299" t="s">
        <v>4688</v>
      </c>
      <c r="AT299" t="s">
        <v>4689</v>
      </c>
      <c r="AV299" t="s">
        <v>4690</v>
      </c>
      <c r="AW299" t="s">
        <v>4691</v>
      </c>
      <c r="AX299" t="s">
        <v>4692</v>
      </c>
      <c r="AZ299" t="s">
        <v>4693</v>
      </c>
      <c r="BB299" t="s">
        <v>4694</v>
      </c>
      <c r="BC299" t="s">
        <v>4692</v>
      </c>
    </row>
    <row r="300" spans="37:55">
      <c r="AK300" t="s">
        <v>4695</v>
      </c>
      <c r="AM300" t="s">
        <v>4696</v>
      </c>
      <c r="AN300" t="s">
        <v>4697</v>
      </c>
      <c r="AS300" t="s">
        <v>4698</v>
      </c>
      <c r="AT300" t="s">
        <v>4699</v>
      </c>
      <c r="AV300" t="s">
        <v>4700</v>
      </c>
      <c r="AW300" t="s">
        <v>4701</v>
      </c>
      <c r="AX300" t="s">
        <v>4702</v>
      </c>
      <c r="AZ300" t="s">
        <v>4703</v>
      </c>
      <c r="BB300" t="s">
        <v>4704</v>
      </c>
      <c r="BC300" t="s">
        <v>4702</v>
      </c>
    </row>
    <row r="301" spans="37:55">
      <c r="AK301" t="s">
        <v>4705</v>
      </c>
      <c r="AM301" t="s">
        <v>4706</v>
      </c>
      <c r="AN301" t="s">
        <v>4707</v>
      </c>
      <c r="AS301" t="s">
        <v>4708</v>
      </c>
      <c r="AT301" t="s">
        <v>4709</v>
      </c>
      <c r="AV301" t="s">
        <v>4710</v>
      </c>
      <c r="AW301" t="s">
        <v>4711</v>
      </c>
      <c r="AX301" t="s">
        <v>4712</v>
      </c>
      <c r="AZ301" t="s">
        <v>4713</v>
      </c>
      <c r="BB301" t="s">
        <v>4714</v>
      </c>
      <c r="BC301" t="s">
        <v>4712</v>
      </c>
    </row>
    <row r="302" spans="37:55">
      <c r="AK302" t="s">
        <v>4715</v>
      </c>
      <c r="AM302" t="s">
        <v>4716</v>
      </c>
      <c r="AN302" t="s">
        <v>4717</v>
      </c>
      <c r="AS302" t="s">
        <v>4718</v>
      </c>
      <c r="AT302" t="s">
        <v>4719</v>
      </c>
      <c r="AV302" t="s">
        <v>4720</v>
      </c>
      <c r="AW302" t="s">
        <v>4721</v>
      </c>
      <c r="AX302" t="s">
        <v>4722</v>
      </c>
      <c r="AZ302" t="s">
        <v>4723</v>
      </c>
      <c r="BB302" t="s">
        <v>4724</v>
      </c>
      <c r="BC302" t="s">
        <v>4722</v>
      </c>
    </row>
    <row r="303" spans="37:55">
      <c r="AK303" t="s">
        <v>4725</v>
      </c>
      <c r="AM303" t="s">
        <v>4726</v>
      </c>
      <c r="AN303" t="s">
        <v>4727</v>
      </c>
      <c r="AS303" t="s">
        <v>4728</v>
      </c>
      <c r="AT303" t="s">
        <v>4729</v>
      </c>
      <c r="AV303" t="s">
        <v>4730</v>
      </c>
      <c r="AW303" t="s">
        <v>4731</v>
      </c>
      <c r="AX303" t="s">
        <v>4732</v>
      </c>
      <c r="AZ303" t="s">
        <v>4733</v>
      </c>
      <c r="BB303" t="s">
        <v>4734</v>
      </c>
      <c r="BC303" t="s">
        <v>4732</v>
      </c>
    </row>
    <row r="304" spans="37:55">
      <c r="AK304" t="s">
        <v>4735</v>
      </c>
      <c r="AM304" t="s">
        <v>4736</v>
      </c>
      <c r="AN304" t="s">
        <v>4737</v>
      </c>
      <c r="AS304" t="s">
        <v>4738</v>
      </c>
      <c r="AT304" t="s">
        <v>4739</v>
      </c>
      <c r="AV304" t="s">
        <v>4740</v>
      </c>
      <c r="AW304" t="s">
        <v>4741</v>
      </c>
      <c r="AX304" t="s">
        <v>4742</v>
      </c>
      <c r="AZ304" t="s">
        <v>4743</v>
      </c>
      <c r="BB304" t="s">
        <v>4744</v>
      </c>
      <c r="BC304" t="s">
        <v>4742</v>
      </c>
    </row>
    <row r="305" spans="37:55">
      <c r="AK305" t="s">
        <v>4745</v>
      </c>
      <c r="AM305" t="s">
        <v>4746</v>
      </c>
      <c r="AN305" t="s">
        <v>4747</v>
      </c>
      <c r="AS305" t="s">
        <v>4748</v>
      </c>
      <c r="AT305" t="s">
        <v>4749</v>
      </c>
      <c r="AV305" t="s">
        <v>4750</v>
      </c>
      <c r="AW305" t="s">
        <v>4751</v>
      </c>
      <c r="AX305" t="s">
        <v>4752</v>
      </c>
      <c r="AZ305" t="s">
        <v>4753</v>
      </c>
      <c r="BB305" t="s">
        <v>4754</v>
      </c>
      <c r="BC305" t="s">
        <v>4752</v>
      </c>
    </row>
    <row r="306" spans="37:55">
      <c r="AK306" t="s">
        <v>4755</v>
      </c>
      <c r="AM306" t="s">
        <v>4756</v>
      </c>
      <c r="AN306" t="s">
        <v>4757</v>
      </c>
      <c r="AS306" t="s">
        <v>4758</v>
      </c>
      <c r="AT306" t="s">
        <v>4759</v>
      </c>
      <c r="AV306" t="s">
        <v>4760</v>
      </c>
      <c r="AW306" t="s">
        <v>4761</v>
      </c>
      <c r="AX306" t="s">
        <v>4762</v>
      </c>
      <c r="AZ306" t="s">
        <v>4763</v>
      </c>
      <c r="BB306" t="s">
        <v>4764</v>
      </c>
      <c r="BC306" t="s">
        <v>4762</v>
      </c>
    </row>
    <row r="307" spans="37:55">
      <c r="AK307" t="s">
        <v>4765</v>
      </c>
      <c r="AM307" t="s">
        <v>4766</v>
      </c>
      <c r="AN307" t="s">
        <v>4767</v>
      </c>
      <c r="AS307" t="s">
        <v>4768</v>
      </c>
      <c r="AT307" t="s">
        <v>4769</v>
      </c>
      <c r="AV307" t="s">
        <v>4770</v>
      </c>
      <c r="AW307" t="s">
        <v>4771</v>
      </c>
      <c r="AX307" t="s">
        <v>4772</v>
      </c>
      <c r="AZ307" t="s">
        <v>4773</v>
      </c>
      <c r="BB307" t="s">
        <v>4774</v>
      </c>
      <c r="BC307" t="s">
        <v>4772</v>
      </c>
    </row>
    <row r="308" spans="37:55">
      <c r="AK308" t="s">
        <v>4775</v>
      </c>
      <c r="AM308" t="s">
        <v>4776</v>
      </c>
      <c r="AN308" t="s">
        <v>4777</v>
      </c>
      <c r="AS308" t="s">
        <v>4778</v>
      </c>
      <c r="AT308" t="s">
        <v>4779</v>
      </c>
      <c r="AV308" t="s">
        <v>4780</v>
      </c>
      <c r="AW308" t="s">
        <v>4781</v>
      </c>
      <c r="AX308" t="s">
        <v>4782</v>
      </c>
      <c r="AZ308" t="s">
        <v>4783</v>
      </c>
      <c r="BB308" t="s">
        <v>4784</v>
      </c>
      <c r="BC308" t="s">
        <v>4782</v>
      </c>
    </row>
    <row r="309" spans="37:55">
      <c r="AK309" t="s">
        <v>4785</v>
      </c>
      <c r="AM309" t="s">
        <v>4786</v>
      </c>
      <c r="AN309" t="s">
        <v>4787</v>
      </c>
      <c r="AS309" t="s">
        <v>4788</v>
      </c>
      <c r="AT309" t="s">
        <v>4789</v>
      </c>
      <c r="AV309" t="s">
        <v>4790</v>
      </c>
      <c r="AW309" t="s">
        <v>4791</v>
      </c>
      <c r="AX309" t="s">
        <v>4792</v>
      </c>
      <c r="AZ309" t="s">
        <v>4793</v>
      </c>
      <c r="BB309" t="s">
        <v>4794</v>
      </c>
      <c r="BC309" t="s">
        <v>4792</v>
      </c>
    </row>
    <row r="310" spans="37:55">
      <c r="AK310" t="s">
        <v>4795</v>
      </c>
      <c r="AM310" t="s">
        <v>4796</v>
      </c>
      <c r="AN310" t="s">
        <v>4797</v>
      </c>
      <c r="AS310" t="s">
        <v>4798</v>
      </c>
      <c r="AT310" t="s">
        <v>4799</v>
      </c>
      <c r="AV310" t="s">
        <v>4800</v>
      </c>
      <c r="AW310" t="s">
        <v>4801</v>
      </c>
      <c r="AX310" t="s">
        <v>4802</v>
      </c>
      <c r="AZ310" t="s">
        <v>4803</v>
      </c>
      <c r="BB310" t="s">
        <v>4804</v>
      </c>
      <c r="BC310" t="s">
        <v>4802</v>
      </c>
    </row>
    <row r="311" spans="37:55">
      <c r="AK311" t="s">
        <v>4805</v>
      </c>
      <c r="AM311" t="s">
        <v>4806</v>
      </c>
      <c r="AN311" t="s">
        <v>4807</v>
      </c>
      <c r="AS311" t="s">
        <v>4808</v>
      </c>
      <c r="AT311" t="s">
        <v>4809</v>
      </c>
      <c r="AV311" t="s">
        <v>4810</v>
      </c>
      <c r="AW311" t="s">
        <v>4811</v>
      </c>
      <c r="AX311" t="s">
        <v>4812</v>
      </c>
      <c r="AZ311" t="s">
        <v>4813</v>
      </c>
      <c r="BB311" t="s">
        <v>4814</v>
      </c>
      <c r="BC311" t="s">
        <v>4812</v>
      </c>
    </row>
    <row r="312" spans="37:55">
      <c r="AK312" t="s">
        <v>4815</v>
      </c>
      <c r="AM312" t="s">
        <v>4816</v>
      </c>
      <c r="AN312" t="s">
        <v>4817</v>
      </c>
      <c r="AS312" t="s">
        <v>4818</v>
      </c>
      <c r="AT312" t="s">
        <v>4819</v>
      </c>
      <c r="AV312" t="s">
        <v>4820</v>
      </c>
      <c r="AW312" t="s">
        <v>4821</v>
      </c>
      <c r="AX312" t="s">
        <v>4822</v>
      </c>
      <c r="AZ312" t="s">
        <v>4823</v>
      </c>
      <c r="BB312" t="s">
        <v>4824</v>
      </c>
      <c r="BC312" t="s">
        <v>4822</v>
      </c>
    </row>
    <row r="313" spans="37:55">
      <c r="AK313" t="s">
        <v>4825</v>
      </c>
      <c r="AM313" t="s">
        <v>4826</v>
      </c>
      <c r="AN313" t="s">
        <v>4827</v>
      </c>
      <c r="AS313" t="s">
        <v>4828</v>
      </c>
      <c r="AT313" t="s">
        <v>4829</v>
      </c>
      <c r="AV313" t="s">
        <v>4830</v>
      </c>
      <c r="AW313" t="s">
        <v>4831</v>
      </c>
      <c r="AX313" t="s">
        <v>4832</v>
      </c>
      <c r="AZ313" t="s">
        <v>4833</v>
      </c>
      <c r="BB313" t="s">
        <v>4834</v>
      </c>
      <c r="BC313" t="s">
        <v>4832</v>
      </c>
    </row>
    <row r="314" spans="37:55">
      <c r="AK314" t="s">
        <v>4835</v>
      </c>
      <c r="AM314" t="s">
        <v>4836</v>
      </c>
      <c r="AN314" t="s">
        <v>4837</v>
      </c>
      <c r="AS314" t="s">
        <v>4838</v>
      </c>
      <c r="AT314" t="s">
        <v>4839</v>
      </c>
      <c r="AV314" t="s">
        <v>4840</v>
      </c>
      <c r="AW314" t="s">
        <v>4841</v>
      </c>
      <c r="AX314" t="s">
        <v>4842</v>
      </c>
      <c r="AZ314" t="s">
        <v>4843</v>
      </c>
      <c r="BB314" t="s">
        <v>4844</v>
      </c>
      <c r="BC314" t="s">
        <v>4842</v>
      </c>
    </row>
    <row r="315" spans="37:55">
      <c r="AK315" t="s">
        <v>4845</v>
      </c>
      <c r="AM315" t="s">
        <v>4846</v>
      </c>
      <c r="AN315" t="s">
        <v>4847</v>
      </c>
      <c r="AS315" t="s">
        <v>4848</v>
      </c>
      <c r="AT315" t="s">
        <v>4849</v>
      </c>
      <c r="AV315" t="s">
        <v>4850</v>
      </c>
      <c r="AW315" t="s">
        <v>4851</v>
      </c>
      <c r="AX315" t="s">
        <v>4852</v>
      </c>
      <c r="AZ315" t="s">
        <v>4853</v>
      </c>
      <c r="BB315" t="s">
        <v>4854</v>
      </c>
      <c r="BC315" t="s">
        <v>4852</v>
      </c>
    </row>
    <row r="316" spans="37:55">
      <c r="AK316" t="s">
        <v>4855</v>
      </c>
      <c r="AM316" t="s">
        <v>4856</v>
      </c>
      <c r="AN316" t="s">
        <v>4857</v>
      </c>
      <c r="AS316" t="s">
        <v>4858</v>
      </c>
      <c r="AT316" t="s">
        <v>4859</v>
      </c>
      <c r="AV316" t="s">
        <v>4860</v>
      </c>
      <c r="AW316" t="s">
        <v>4861</v>
      </c>
      <c r="AX316" t="s">
        <v>4862</v>
      </c>
      <c r="AZ316" t="s">
        <v>4863</v>
      </c>
      <c r="BB316" t="s">
        <v>4864</v>
      </c>
      <c r="BC316" t="s">
        <v>4862</v>
      </c>
    </row>
    <row r="317" spans="37:55">
      <c r="AK317" t="s">
        <v>4865</v>
      </c>
      <c r="AM317" t="s">
        <v>4866</v>
      </c>
      <c r="AN317" t="s">
        <v>4867</v>
      </c>
      <c r="AS317" t="s">
        <v>4868</v>
      </c>
      <c r="AT317" t="s">
        <v>4869</v>
      </c>
      <c r="AV317" t="s">
        <v>4870</v>
      </c>
      <c r="AW317" t="s">
        <v>4871</v>
      </c>
      <c r="AX317" t="s">
        <v>4872</v>
      </c>
      <c r="AZ317" t="s">
        <v>4873</v>
      </c>
      <c r="BB317" t="s">
        <v>4874</v>
      </c>
      <c r="BC317" t="s">
        <v>4872</v>
      </c>
    </row>
    <row r="318" spans="37:55">
      <c r="AK318" t="s">
        <v>4875</v>
      </c>
      <c r="AM318" t="s">
        <v>4876</v>
      </c>
      <c r="AN318" t="s">
        <v>4877</v>
      </c>
      <c r="AS318" t="s">
        <v>4878</v>
      </c>
      <c r="AT318" t="s">
        <v>4879</v>
      </c>
      <c r="AV318" t="s">
        <v>4880</v>
      </c>
      <c r="AW318" t="s">
        <v>4881</v>
      </c>
      <c r="AX318" t="s">
        <v>4882</v>
      </c>
      <c r="AZ318" t="s">
        <v>4883</v>
      </c>
      <c r="BB318" t="s">
        <v>4884</v>
      </c>
      <c r="BC318" t="s">
        <v>4882</v>
      </c>
    </row>
    <row r="319" spans="37:55">
      <c r="AK319" t="s">
        <v>4885</v>
      </c>
      <c r="AM319" t="s">
        <v>4886</v>
      </c>
      <c r="AN319" t="s">
        <v>4887</v>
      </c>
      <c r="AS319" t="s">
        <v>493</v>
      </c>
      <c r="AT319" t="s">
        <v>4888</v>
      </c>
      <c r="AV319" t="s">
        <v>4889</v>
      </c>
      <c r="AW319" t="s">
        <v>4890</v>
      </c>
      <c r="AX319" t="s">
        <v>4891</v>
      </c>
      <c r="AZ319" t="s">
        <v>4892</v>
      </c>
      <c r="BB319" t="s">
        <v>4893</v>
      </c>
      <c r="BC319" t="s">
        <v>4891</v>
      </c>
    </row>
    <row r="320" spans="37:55">
      <c r="AK320" t="s">
        <v>4894</v>
      </c>
      <c r="AM320" t="s">
        <v>4895</v>
      </c>
      <c r="AN320" t="s">
        <v>4896</v>
      </c>
      <c r="AS320" t="s">
        <v>4897</v>
      </c>
      <c r="AT320" t="s">
        <v>4898</v>
      </c>
      <c r="AV320" t="s">
        <v>4899</v>
      </c>
      <c r="AW320" t="s">
        <v>4900</v>
      </c>
      <c r="AX320" t="s">
        <v>4901</v>
      </c>
      <c r="AZ320" t="s">
        <v>4902</v>
      </c>
      <c r="BB320" t="s">
        <v>4903</v>
      </c>
      <c r="BC320" t="s">
        <v>4901</v>
      </c>
    </row>
    <row r="321" spans="37:55">
      <c r="AK321" t="s">
        <v>4904</v>
      </c>
      <c r="AM321" t="s">
        <v>4905</v>
      </c>
      <c r="AN321" t="s">
        <v>4906</v>
      </c>
      <c r="AS321" t="s">
        <v>4907</v>
      </c>
      <c r="AT321" t="s">
        <v>4908</v>
      </c>
      <c r="AV321" t="s">
        <v>4909</v>
      </c>
      <c r="AW321" t="s">
        <v>4910</v>
      </c>
      <c r="AX321" t="s">
        <v>4911</v>
      </c>
      <c r="AZ321" t="s">
        <v>4912</v>
      </c>
      <c r="BB321" t="s">
        <v>4913</v>
      </c>
      <c r="BC321" t="s">
        <v>4911</v>
      </c>
    </row>
    <row r="322" spans="37:55">
      <c r="AK322" t="s">
        <v>4914</v>
      </c>
      <c r="AM322" t="s">
        <v>4915</v>
      </c>
      <c r="AN322" t="s">
        <v>4916</v>
      </c>
      <c r="AS322" t="s">
        <v>4917</v>
      </c>
      <c r="AT322" t="s">
        <v>4918</v>
      </c>
      <c r="AV322" t="s">
        <v>4919</v>
      </c>
      <c r="AW322" t="s">
        <v>4920</v>
      </c>
      <c r="AX322" t="s">
        <v>4921</v>
      </c>
      <c r="AZ322" t="s">
        <v>4922</v>
      </c>
      <c r="BB322" t="s">
        <v>4923</v>
      </c>
      <c r="BC322" t="s">
        <v>4921</v>
      </c>
    </row>
    <row r="323" spans="37:55">
      <c r="AK323" t="s">
        <v>4924</v>
      </c>
      <c r="AM323" t="s">
        <v>4925</v>
      </c>
      <c r="AN323" t="s">
        <v>4926</v>
      </c>
      <c r="AS323" t="s">
        <v>4927</v>
      </c>
      <c r="AT323" t="s">
        <v>4928</v>
      </c>
      <c r="AV323" t="s">
        <v>4929</v>
      </c>
      <c r="AW323" t="s">
        <v>4930</v>
      </c>
      <c r="AX323" t="s">
        <v>4931</v>
      </c>
      <c r="AZ323" t="s">
        <v>4932</v>
      </c>
      <c r="BB323" t="s">
        <v>4933</v>
      </c>
      <c r="BC323" t="s">
        <v>4931</v>
      </c>
    </row>
    <row r="324" spans="37:55">
      <c r="AK324" t="s">
        <v>4934</v>
      </c>
      <c r="AM324" t="s">
        <v>4935</v>
      </c>
      <c r="AN324" t="s">
        <v>4936</v>
      </c>
      <c r="AS324" t="s">
        <v>4937</v>
      </c>
      <c r="AT324" t="s">
        <v>4938</v>
      </c>
      <c r="AV324" t="s">
        <v>4939</v>
      </c>
      <c r="AW324" t="s">
        <v>4940</v>
      </c>
      <c r="AX324" t="s">
        <v>4941</v>
      </c>
      <c r="AZ324" t="s">
        <v>4942</v>
      </c>
      <c r="BB324" t="s">
        <v>4943</v>
      </c>
      <c r="BC324" t="s">
        <v>4941</v>
      </c>
    </row>
    <row r="325" spans="37:55">
      <c r="AK325" t="s">
        <v>4944</v>
      </c>
      <c r="AM325" t="s">
        <v>4945</v>
      </c>
      <c r="AN325" t="s">
        <v>4946</v>
      </c>
      <c r="AS325" t="s">
        <v>4947</v>
      </c>
      <c r="AT325" t="s">
        <v>4948</v>
      </c>
      <c r="AV325" t="s">
        <v>4949</v>
      </c>
      <c r="AW325" t="s">
        <v>4950</v>
      </c>
      <c r="AX325" t="s">
        <v>4951</v>
      </c>
      <c r="AZ325" t="s">
        <v>4952</v>
      </c>
      <c r="BB325" t="s">
        <v>4953</v>
      </c>
      <c r="BC325" t="s">
        <v>4951</v>
      </c>
    </row>
    <row r="326" spans="37:55">
      <c r="AK326" t="s">
        <v>4954</v>
      </c>
      <c r="AM326" t="s">
        <v>4955</v>
      </c>
      <c r="AN326" t="s">
        <v>4956</v>
      </c>
      <c r="AS326" t="s">
        <v>4957</v>
      </c>
      <c r="AT326" t="s">
        <v>4958</v>
      </c>
      <c r="AV326" t="s">
        <v>4959</v>
      </c>
      <c r="AW326" t="s">
        <v>4960</v>
      </c>
      <c r="AX326" t="s">
        <v>4961</v>
      </c>
      <c r="AZ326" t="s">
        <v>4962</v>
      </c>
      <c r="BB326" t="s">
        <v>4963</v>
      </c>
      <c r="BC326" t="s">
        <v>4961</v>
      </c>
    </row>
    <row r="327" spans="37:55">
      <c r="AK327" t="s">
        <v>4964</v>
      </c>
      <c r="AM327" t="s">
        <v>4965</v>
      </c>
      <c r="AN327" t="s">
        <v>4966</v>
      </c>
      <c r="AS327" t="s">
        <v>4967</v>
      </c>
      <c r="AT327" t="s">
        <v>4968</v>
      </c>
      <c r="AV327" t="s">
        <v>4969</v>
      </c>
      <c r="AW327" t="s">
        <v>4970</v>
      </c>
      <c r="AX327" t="s">
        <v>4971</v>
      </c>
      <c r="AZ327" t="s">
        <v>4972</v>
      </c>
      <c r="BB327" t="s">
        <v>4973</v>
      </c>
      <c r="BC327" t="s">
        <v>4971</v>
      </c>
    </row>
    <row r="328" spans="37:55">
      <c r="AK328" t="s">
        <v>4974</v>
      </c>
      <c r="AM328" t="s">
        <v>4975</v>
      </c>
      <c r="AN328" t="s">
        <v>4976</v>
      </c>
      <c r="AS328" t="s">
        <v>4977</v>
      </c>
      <c r="AT328" t="s">
        <v>4978</v>
      </c>
      <c r="AV328" t="s">
        <v>4979</v>
      </c>
      <c r="AW328" t="s">
        <v>4980</v>
      </c>
      <c r="AX328" t="s">
        <v>4981</v>
      </c>
      <c r="AZ328" t="s">
        <v>4982</v>
      </c>
      <c r="BB328" t="s">
        <v>4983</v>
      </c>
      <c r="BC328" t="s">
        <v>4981</v>
      </c>
    </row>
    <row r="329" spans="37:55">
      <c r="AK329" t="s">
        <v>4984</v>
      </c>
      <c r="AM329" t="s">
        <v>4985</v>
      </c>
      <c r="AN329" t="s">
        <v>4986</v>
      </c>
      <c r="AS329" t="s">
        <v>4987</v>
      </c>
      <c r="AT329" t="s">
        <v>4988</v>
      </c>
      <c r="AV329" t="s">
        <v>4989</v>
      </c>
      <c r="AW329" t="s">
        <v>4990</v>
      </c>
      <c r="AX329" t="s">
        <v>4991</v>
      </c>
      <c r="AZ329" t="s">
        <v>4992</v>
      </c>
      <c r="BB329" t="s">
        <v>4993</v>
      </c>
      <c r="BC329" t="s">
        <v>4991</v>
      </c>
    </row>
    <row r="330" spans="37:55">
      <c r="AK330" t="s">
        <v>4994</v>
      </c>
      <c r="AM330" t="s">
        <v>4995</v>
      </c>
      <c r="AN330" t="s">
        <v>4996</v>
      </c>
      <c r="AS330" t="s">
        <v>4997</v>
      </c>
      <c r="AT330" t="s">
        <v>4998</v>
      </c>
      <c r="AV330" t="s">
        <v>4999</v>
      </c>
      <c r="AW330" t="s">
        <v>5000</v>
      </c>
      <c r="AX330" t="s">
        <v>5001</v>
      </c>
      <c r="AZ330" t="s">
        <v>5002</v>
      </c>
      <c r="BB330" t="s">
        <v>5003</v>
      </c>
      <c r="BC330" t="s">
        <v>5001</v>
      </c>
    </row>
    <row r="331" spans="37:55">
      <c r="AK331" t="s">
        <v>5004</v>
      </c>
      <c r="AM331" t="s">
        <v>5005</v>
      </c>
      <c r="AN331" t="s">
        <v>5006</v>
      </c>
      <c r="AS331" t="s">
        <v>5007</v>
      </c>
      <c r="AT331" t="s">
        <v>5008</v>
      </c>
      <c r="AV331" t="s">
        <v>5009</v>
      </c>
      <c r="AW331" t="s">
        <v>5010</v>
      </c>
      <c r="AX331" t="s">
        <v>5011</v>
      </c>
      <c r="AZ331" t="s">
        <v>5012</v>
      </c>
      <c r="BB331" t="s">
        <v>5013</v>
      </c>
      <c r="BC331" t="s">
        <v>5011</v>
      </c>
    </row>
    <row r="332" spans="37:55">
      <c r="AK332" t="s">
        <v>5014</v>
      </c>
      <c r="AM332" t="s">
        <v>5015</v>
      </c>
      <c r="AN332" t="s">
        <v>5016</v>
      </c>
      <c r="AS332" t="s">
        <v>5017</v>
      </c>
      <c r="AT332" t="s">
        <v>5018</v>
      </c>
      <c r="AV332" t="s">
        <v>5019</v>
      </c>
      <c r="AW332" t="s">
        <v>5020</v>
      </c>
      <c r="AX332" t="s">
        <v>5021</v>
      </c>
      <c r="AZ332" t="s">
        <v>5022</v>
      </c>
      <c r="BB332" t="s">
        <v>5023</v>
      </c>
      <c r="BC332" t="s">
        <v>5021</v>
      </c>
    </row>
    <row r="333" spans="37:55">
      <c r="AK333" t="s">
        <v>5024</v>
      </c>
      <c r="AM333" t="s">
        <v>5025</v>
      </c>
      <c r="AN333" t="s">
        <v>5026</v>
      </c>
      <c r="AS333" t="s">
        <v>5027</v>
      </c>
      <c r="AT333" t="s">
        <v>5028</v>
      </c>
      <c r="AV333" t="s">
        <v>5029</v>
      </c>
      <c r="AW333" t="s">
        <v>5030</v>
      </c>
      <c r="AX333" t="s">
        <v>5031</v>
      </c>
      <c r="AZ333" t="s">
        <v>5032</v>
      </c>
      <c r="BB333" t="s">
        <v>5033</v>
      </c>
      <c r="BC333" t="s">
        <v>5031</v>
      </c>
    </row>
    <row r="334" spans="37:55">
      <c r="AK334" t="s">
        <v>5034</v>
      </c>
      <c r="AM334" t="s">
        <v>5035</v>
      </c>
      <c r="AN334" t="s">
        <v>5036</v>
      </c>
      <c r="AS334" t="s">
        <v>5037</v>
      </c>
      <c r="AT334" t="s">
        <v>5038</v>
      </c>
      <c r="AV334" t="s">
        <v>5039</v>
      </c>
      <c r="AW334" t="s">
        <v>5040</v>
      </c>
      <c r="AX334" t="s">
        <v>5041</v>
      </c>
      <c r="AZ334" t="s">
        <v>5042</v>
      </c>
      <c r="BB334" t="s">
        <v>5043</v>
      </c>
      <c r="BC334" t="s">
        <v>5041</v>
      </c>
    </row>
    <row r="335" spans="37:55">
      <c r="AK335" t="s">
        <v>5044</v>
      </c>
      <c r="AM335" t="s">
        <v>5045</v>
      </c>
      <c r="AN335" t="s">
        <v>5046</v>
      </c>
      <c r="AS335" t="s">
        <v>5047</v>
      </c>
      <c r="AT335" t="s">
        <v>5048</v>
      </c>
      <c r="AV335" t="s">
        <v>5049</v>
      </c>
      <c r="AW335" t="s">
        <v>5050</v>
      </c>
      <c r="AX335" t="s">
        <v>5051</v>
      </c>
      <c r="AZ335" t="s">
        <v>5052</v>
      </c>
      <c r="BB335" t="s">
        <v>5053</v>
      </c>
      <c r="BC335" t="s">
        <v>5051</v>
      </c>
    </row>
    <row r="336" spans="37:55">
      <c r="AK336" t="s">
        <v>5054</v>
      </c>
      <c r="AM336" t="s">
        <v>5055</v>
      </c>
      <c r="AN336" t="s">
        <v>5056</v>
      </c>
      <c r="AS336" t="s">
        <v>1743</v>
      </c>
      <c r="AT336" t="s">
        <v>5057</v>
      </c>
      <c r="AV336" t="s">
        <v>5058</v>
      </c>
      <c r="AW336" t="s">
        <v>5059</v>
      </c>
      <c r="AX336" t="s">
        <v>5060</v>
      </c>
      <c r="AZ336" t="s">
        <v>5061</v>
      </c>
      <c r="BB336" t="s">
        <v>5062</v>
      </c>
      <c r="BC336" t="s">
        <v>5060</v>
      </c>
    </row>
    <row r="337" spans="37:55">
      <c r="AK337" t="s">
        <v>5063</v>
      </c>
      <c r="AM337" t="s">
        <v>5064</v>
      </c>
      <c r="AN337" t="s">
        <v>5065</v>
      </c>
      <c r="AS337" t="s">
        <v>5066</v>
      </c>
      <c r="AT337" t="s">
        <v>5067</v>
      </c>
      <c r="AV337" t="s">
        <v>5068</v>
      </c>
      <c r="AW337" t="s">
        <v>5069</v>
      </c>
      <c r="AX337" t="s">
        <v>5070</v>
      </c>
      <c r="AZ337" t="s">
        <v>5071</v>
      </c>
      <c r="BB337" t="s">
        <v>5072</v>
      </c>
      <c r="BC337" t="s">
        <v>5070</v>
      </c>
    </row>
    <row r="338" spans="37:55">
      <c r="AK338" t="s">
        <v>5073</v>
      </c>
      <c r="AM338" t="s">
        <v>5074</v>
      </c>
      <c r="AN338" t="s">
        <v>5075</v>
      </c>
      <c r="AS338" t="s">
        <v>5076</v>
      </c>
      <c r="AT338" t="s">
        <v>5077</v>
      </c>
      <c r="AV338" t="s">
        <v>5078</v>
      </c>
      <c r="AW338" t="s">
        <v>5079</v>
      </c>
      <c r="AX338" t="s">
        <v>5080</v>
      </c>
      <c r="AZ338" t="s">
        <v>5081</v>
      </c>
      <c r="BB338" t="s">
        <v>5082</v>
      </c>
      <c r="BC338" t="s">
        <v>5080</v>
      </c>
    </row>
    <row r="339" spans="37:55">
      <c r="AK339" t="s">
        <v>5083</v>
      </c>
      <c r="AM339" t="s">
        <v>5084</v>
      </c>
      <c r="AN339" t="s">
        <v>5085</v>
      </c>
      <c r="AS339" t="s">
        <v>5086</v>
      </c>
      <c r="AT339" t="s">
        <v>5087</v>
      </c>
      <c r="AV339" t="s">
        <v>5088</v>
      </c>
      <c r="AW339" t="s">
        <v>5089</v>
      </c>
      <c r="AX339" t="s">
        <v>5090</v>
      </c>
      <c r="AZ339" t="s">
        <v>5091</v>
      </c>
      <c r="BB339" t="s">
        <v>5092</v>
      </c>
      <c r="BC339" t="s">
        <v>5090</v>
      </c>
    </row>
    <row r="340" spans="37:55">
      <c r="AK340" t="s">
        <v>5093</v>
      </c>
      <c r="AM340" t="s">
        <v>5094</v>
      </c>
      <c r="AN340" t="s">
        <v>5095</v>
      </c>
      <c r="AS340" t="s">
        <v>5096</v>
      </c>
      <c r="AT340" t="s">
        <v>5097</v>
      </c>
      <c r="AV340" t="s">
        <v>5098</v>
      </c>
      <c r="AW340" t="s">
        <v>5099</v>
      </c>
      <c r="AX340" t="s">
        <v>5100</v>
      </c>
      <c r="AZ340" t="s">
        <v>5101</v>
      </c>
      <c r="BB340" t="s">
        <v>5102</v>
      </c>
      <c r="BC340" t="s">
        <v>5100</v>
      </c>
    </row>
    <row r="341" spans="37:55">
      <c r="AK341" t="s">
        <v>5103</v>
      </c>
      <c r="AM341" t="s">
        <v>5104</v>
      </c>
      <c r="AN341" t="s">
        <v>5105</v>
      </c>
      <c r="AS341" t="s">
        <v>5106</v>
      </c>
      <c r="AT341" t="s">
        <v>5107</v>
      </c>
      <c r="AV341" t="s">
        <v>5108</v>
      </c>
      <c r="AW341" t="s">
        <v>5109</v>
      </c>
      <c r="AX341" t="s">
        <v>5110</v>
      </c>
      <c r="AZ341" t="s">
        <v>5111</v>
      </c>
      <c r="BB341" t="s">
        <v>5112</v>
      </c>
      <c r="BC341" t="s">
        <v>5110</v>
      </c>
    </row>
    <row r="342" spans="37:55">
      <c r="AK342" t="s">
        <v>5113</v>
      </c>
      <c r="AM342" t="s">
        <v>5114</v>
      </c>
      <c r="AN342" t="s">
        <v>5115</v>
      </c>
      <c r="AS342" t="s">
        <v>5116</v>
      </c>
      <c r="AT342" t="s">
        <v>5117</v>
      </c>
      <c r="AV342" t="s">
        <v>5118</v>
      </c>
      <c r="AW342" t="s">
        <v>5119</v>
      </c>
      <c r="AX342" t="s">
        <v>5120</v>
      </c>
      <c r="AZ342" t="s">
        <v>5121</v>
      </c>
      <c r="BB342" t="s">
        <v>5122</v>
      </c>
      <c r="BC342" t="s">
        <v>5120</v>
      </c>
    </row>
    <row r="343" spans="37:55">
      <c r="AK343" t="s">
        <v>5123</v>
      </c>
      <c r="AM343" t="s">
        <v>5124</v>
      </c>
      <c r="AN343" t="s">
        <v>5125</v>
      </c>
      <c r="AS343" t="s">
        <v>5126</v>
      </c>
      <c r="AT343" t="s">
        <v>5127</v>
      </c>
      <c r="AV343" t="s">
        <v>5128</v>
      </c>
      <c r="AW343" t="s">
        <v>5129</v>
      </c>
      <c r="AX343" t="s">
        <v>5130</v>
      </c>
      <c r="AZ343" t="s">
        <v>5131</v>
      </c>
      <c r="BB343" t="s">
        <v>5132</v>
      </c>
      <c r="BC343" t="s">
        <v>5130</v>
      </c>
    </row>
    <row r="344" spans="37:55">
      <c r="AK344" t="s">
        <v>5133</v>
      </c>
      <c r="AM344" t="s">
        <v>5134</v>
      </c>
      <c r="AN344" t="s">
        <v>5135</v>
      </c>
      <c r="AS344" t="s">
        <v>5136</v>
      </c>
      <c r="AT344" t="s">
        <v>5137</v>
      </c>
      <c r="AV344" t="s">
        <v>5138</v>
      </c>
      <c r="AW344" t="s">
        <v>5139</v>
      </c>
      <c r="AX344" t="s">
        <v>5140</v>
      </c>
      <c r="AZ344" t="s">
        <v>5141</v>
      </c>
      <c r="BB344" t="s">
        <v>5142</v>
      </c>
      <c r="BC344" t="s">
        <v>5140</v>
      </c>
    </row>
    <row r="345" spans="37:55">
      <c r="AK345" t="s">
        <v>5143</v>
      </c>
      <c r="AM345" t="s">
        <v>5144</v>
      </c>
      <c r="AN345" t="s">
        <v>5145</v>
      </c>
      <c r="AS345" t="s">
        <v>5146</v>
      </c>
      <c r="AT345" t="s">
        <v>5147</v>
      </c>
      <c r="AV345" t="s">
        <v>5148</v>
      </c>
      <c r="AW345" t="s">
        <v>5149</v>
      </c>
      <c r="AX345" t="s">
        <v>5150</v>
      </c>
      <c r="AZ345" t="s">
        <v>5151</v>
      </c>
      <c r="BB345" t="s">
        <v>5152</v>
      </c>
      <c r="BC345" t="s">
        <v>5150</v>
      </c>
    </row>
    <row r="346" spans="37:55">
      <c r="AK346" t="s">
        <v>5153</v>
      </c>
      <c r="AM346" t="s">
        <v>5154</v>
      </c>
      <c r="AN346" t="s">
        <v>5155</v>
      </c>
      <c r="AS346" t="s">
        <v>5156</v>
      </c>
      <c r="AT346" t="s">
        <v>5157</v>
      </c>
      <c r="AV346" t="s">
        <v>5158</v>
      </c>
      <c r="AW346" t="s">
        <v>5159</v>
      </c>
      <c r="AX346" t="s">
        <v>5160</v>
      </c>
      <c r="AZ346" t="s">
        <v>5161</v>
      </c>
      <c r="BB346" t="s">
        <v>5162</v>
      </c>
      <c r="BC346" t="s">
        <v>5160</v>
      </c>
    </row>
    <row r="347" spans="37:55">
      <c r="AK347" t="s">
        <v>5163</v>
      </c>
      <c r="AM347" t="s">
        <v>5164</v>
      </c>
      <c r="AN347" t="s">
        <v>5165</v>
      </c>
      <c r="AS347" t="s">
        <v>5166</v>
      </c>
      <c r="AT347" t="s">
        <v>5167</v>
      </c>
      <c r="AV347" t="s">
        <v>5168</v>
      </c>
      <c r="AW347" t="s">
        <v>5169</v>
      </c>
      <c r="AX347" t="s">
        <v>5170</v>
      </c>
      <c r="AZ347" t="s">
        <v>5171</v>
      </c>
      <c r="BB347" t="s">
        <v>5172</v>
      </c>
      <c r="BC347" t="s">
        <v>5170</v>
      </c>
    </row>
    <row r="348" spans="37:55">
      <c r="AK348" t="s">
        <v>5173</v>
      </c>
      <c r="AM348" t="s">
        <v>5174</v>
      </c>
      <c r="AN348" t="s">
        <v>5175</v>
      </c>
      <c r="AS348" t="s">
        <v>5176</v>
      </c>
      <c r="AT348" t="s">
        <v>5177</v>
      </c>
      <c r="AV348" t="s">
        <v>5178</v>
      </c>
      <c r="AW348" t="s">
        <v>5179</v>
      </c>
      <c r="AX348" t="s">
        <v>5180</v>
      </c>
      <c r="AZ348" t="s">
        <v>5181</v>
      </c>
      <c r="BB348" t="s">
        <v>5182</v>
      </c>
      <c r="BC348" t="s">
        <v>5180</v>
      </c>
    </row>
    <row r="349" spans="37:55">
      <c r="AK349" t="s">
        <v>5183</v>
      </c>
      <c r="AM349" t="s">
        <v>5184</v>
      </c>
      <c r="AN349" t="s">
        <v>5185</v>
      </c>
      <c r="AS349" t="s">
        <v>5186</v>
      </c>
      <c r="AT349" t="s">
        <v>5187</v>
      </c>
      <c r="AV349" t="s">
        <v>5188</v>
      </c>
      <c r="AW349" t="s">
        <v>5189</v>
      </c>
      <c r="AX349" t="s">
        <v>5190</v>
      </c>
      <c r="AZ349" t="s">
        <v>5191</v>
      </c>
      <c r="BB349" t="s">
        <v>5192</v>
      </c>
      <c r="BC349" t="s">
        <v>5190</v>
      </c>
    </row>
    <row r="350" spans="37:55">
      <c r="AK350" t="s">
        <v>5193</v>
      </c>
      <c r="AM350" t="s">
        <v>5194</v>
      </c>
      <c r="AN350" t="s">
        <v>5195</v>
      </c>
      <c r="AS350" t="s">
        <v>5196</v>
      </c>
      <c r="AT350" t="s">
        <v>5197</v>
      </c>
      <c r="AV350" t="s">
        <v>5198</v>
      </c>
      <c r="AW350" t="s">
        <v>5199</v>
      </c>
      <c r="AX350" t="s">
        <v>5200</v>
      </c>
      <c r="AZ350" t="s">
        <v>5201</v>
      </c>
      <c r="BB350" t="s">
        <v>5202</v>
      </c>
      <c r="BC350" t="s">
        <v>5200</v>
      </c>
    </row>
    <row r="351" spans="37:55">
      <c r="AK351" t="s">
        <v>5203</v>
      </c>
      <c r="AM351" t="s">
        <v>5204</v>
      </c>
      <c r="AN351" t="s">
        <v>5205</v>
      </c>
      <c r="AS351" t="s">
        <v>5206</v>
      </c>
      <c r="AT351" t="s">
        <v>5207</v>
      </c>
      <c r="AV351" t="s">
        <v>5208</v>
      </c>
      <c r="AW351" t="s">
        <v>5209</v>
      </c>
      <c r="AX351" t="s">
        <v>5210</v>
      </c>
      <c r="AZ351" t="s">
        <v>5211</v>
      </c>
      <c r="BB351" t="s">
        <v>5212</v>
      </c>
      <c r="BC351" t="s">
        <v>5210</v>
      </c>
    </row>
    <row r="352" spans="37:55">
      <c r="AK352" t="s">
        <v>5213</v>
      </c>
      <c r="AM352" t="s">
        <v>5214</v>
      </c>
      <c r="AN352" t="s">
        <v>5215</v>
      </c>
      <c r="AS352" t="s">
        <v>5216</v>
      </c>
      <c r="AT352" t="s">
        <v>5217</v>
      </c>
      <c r="AV352" t="s">
        <v>5218</v>
      </c>
      <c r="AW352" t="s">
        <v>5219</v>
      </c>
      <c r="AX352" t="s">
        <v>5220</v>
      </c>
      <c r="AZ352" t="s">
        <v>5221</v>
      </c>
      <c r="BB352" t="s">
        <v>5222</v>
      </c>
      <c r="BC352" t="s">
        <v>5220</v>
      </c>
    </row>
    <row r="353" spans="37:55">
      <c r="AK353" t="s">
        <v>5223</v>
      </c>
      <c r="AM353" t="s">
        <v>5224</v>
      </c>
      <c r="AN353" t="s">
        <v>5225</v>
      </c>
      <c r="AS353" t="s">
        <v>5226</v>
      </c>
      <c r="AT353" t="s">
        <v>5227</v>
      </c>
      <c r="AV353" t="s">
        <v>5228</v>
      </c>
      <c r="AW353" t="s">
        <v>5229</v>
      </c>
      <c r="AX353" t="s">
        <v>5230</v>
      </c>
      <c r="AZ353" t="s">
        <v>5231</v>
      </c>
      <c r="BB353" t="s">
        <v>5232</v>
      </c>
      <c r="BC353" t="s">
        <v>5230</v>
      </c>
    </row>
    <row r="354" spans="37:55">
      <c r="AK354" t="s">
        <v>5233</v>
      </c>
      <c r="AM354" t="s">
        <v>5234</v>
      </c>
      <c r="AN354" t="s">
        <v>5235</v>
      </c>
      <c r="AS354" t="s">
        <v>5236</v>
      </c>
      <c r="AT354" t="s">
        <v>5237</v>
      </c>
      <c r="AV354" t="s">
        <v>5238</v>
      </c>
      <c r="AW354" t="s">
        <v>5239</v>
      </c>
      <c r="AX354" t="s">
        <v>5240</v>
      </c>
      <c r="AZ354" t="s">
        <v>5241</v>
      </c>
      <c r="BB354" t="s">
        <v>5242</v>
      </c>
      <c r="BC354" t="s">
        <v>5240</v>
      </c>
    </row>
    <row r="355" spans="37:55">
      <c r="AK355" t="s">
        <v>5243</v>
      </c>
      <c r="AM355" t="s">
        <v>5244</v>
      </c>
      <c r="AN355" t="s">
        <v>5245</v>
      </c>
      <c r="AS355" t="s">
        <v>5246</v>
      </c>
      <c r="AT355" t="s">
        <v>5247</v>
      </c>
      <c r="AV355" t="s">
        <v>5248</v>
      </c>
      <c r="AW355" t="s">
        <v>5249</v>
      </c>
      <c r="AX355" t="s">
        <v>5250</v>
      </c>
      <c r="AZ355" t="s">
        <v>5251</v>
      </c>
      <c r="BB355" t="s">
        <v>5252</v>
      </c>
      <c r="BC355" t="s">
        <v>5250</v>
      </c>
    </row>
    <row r="356" spans="37:55">
      <c r="AK356" t="s">
        <v>5253</v>
      </c>
      <c r="AM356" t="s">
        <v>5254</v>
      </c>
      <c r="AN356" t="s">
        <v>5255</v>
      </c>
      <c r="AS356" t="s">
        <v>5256</v>
      </c>
      <c r="AT356" t="s">
        <v>5257</v>
      </c>
      <c r="AV356" t="s">
        <v>5258</v>
      </c>
      <c r="AW356" t="s">
        <v>5259</v>
      </c>
      <c r="AX356" t="s">
        <v>5260</v>
      </c>
      <c r="AZ356" t="s">
        <v>5261</v>
      </c>
      <c r="BB356" t="s">
        <v>5262</v>
      </c>
      <c r="BC356" t="s">
        <v>5260</v>
      </c>
    </row>
    <row r="357" spans="37:55">
      <c r="AK357" t="s">
        <v>5263</v>
      </c>
      <c r="AM357" t="s">
        <v>5264</v>
      </c>
      <c r="AN357" t="s">
        <v>5265</v>
      </c>
      <c r="AS357" t="s">
        <v>5266</v>
      </c>
      <c r="AT357" t="s">
        <v>5267</v>
      </c>
      <c r="AV357" t="s">
        <v>5268</v>
      </c>
      <c r="AW357" t="s">
        <v>5269</v>
      </c>
      <c r="AX357" t="s">
        <v>5270</v>
      </c>
      <c r="AZ357" t="s">
        <v>5271</v>
      </c>
      <c r="BB357" t="s">
        <v>5272</v>
      </c>
      <c r="BC357" t="s">
        <v>5270</v>
      </c>
    </row>
    <row r="358" spans="37:55">
      <c r="AK358" t="s">
        <v>5273</v>
      </c>
      <c r="AM358" t="s">
        <v>5274</v>
      </c>
      <c r="AN358" t="s">
        <v>5275</v>
      </c>
      <c r="AS358" t="s">
        <v>5276</v>
      </c>
      <c r="AT358" t="s">
        <v>5277</v>
      </c>
      <c r="AV358" t="s">
        <v>5278</v>
      </c>
      <c r="AW358" t="s">
        <v>5279</v>
      </c>
      <c r="AX358" t="s">
        <v>5280</v>
      </c>
      <c r="AZ358" t="s">
        <v>5281</v>
      </c>
      <c r="BB358" t="s">
        <v>5282</v>
      </c>
      <c r="BC358" t="s">
        <v>5280</v>
      </c>
    </row>
    <row r="359" spans="37:55">
      <c r="AK359" t="s">
        <v>5283</v>
      </c>
      <c r="AM359" t="s">
        <v>5284</v>
      </c>
      <c r="AN359" t="s">
        <v>5285</v>
      </c>
      <c r="AS359" t="s">
        <v>5286</v>
      </c>
      <c r="AT359" t="s">
        <v>5287</v>
      </c>
      <c r="AV359" t="s">
        <v>5288</v>
      </c>
      <c r="AW359" t="s">
        <v>5289</v>
      </c>
      <c r="AX359" t="s">
        <v>5290</v>
      </c>
      <c r="AZ359" t="s">
        <v>5291</v>
      </c>
      <c r="BB359" t="s">
        <v>5292</v>
      </c>
      <c r="BC359" t="s">
        <v>5290</v>
      </c>
    </row>
    <row r="360" spans="37:55">
      <c r="AK360" t="s">
        <v>5293</v>
      </c>
      <c r="AM360" t="s">
        <v>5294</v>
      </c>
      <c r="AN360" t="s">
        <v>5295</v>
      </c>
      <c r="AS360" t="s">
        <v>5296</v>
      </c>
      <c r="AT360" t="s">
        <v>5297</v>
      </c>
      <c r="AV360" t="s">
        <v>5298</v>
      </c>
      <c r="AW360" t="s">
        <v>5299</v>
      </c>
      <c r="AX360" t="s">
        <v>5300</v>
      </c>
      <c r="AZ360" t="s">
        <v>5301</v>
      </c>
      <c r="BB360" t="s">
        <v>5302</v>
      </c>
      <c r="BC360" t="s">
        <v>5300</v>
      </c>
    </row>
    <row r="361" spans="37:55">
      <c r="AK361" t="s">
        <v>5303</v>
      </c>
      <c r="AM361" t="s">
        <v>5304</v>
      </c>
      <c r="AN361" t="s">
        <v>5305</v>
      </c>
      <c r="AS361" t="s">
        <v>625</v>
      </c>
      <c r="AT361" t="s">
        <v>5306</v>
      </c>
      <c r="AV361" t="s">
        <v>5307</v>
      </c>
      <c r="AW361" t="s">
        <v>5308</v>
      </c>
      <c r="AX361" t="s">
        <v>5309</v>
      </c>
      <c r="AZ361" t="s">
        <v>5310</v>
      </c>
      <c r="BB361" t="s">
        <v>5311</v>
      </c>
      <c r="BC361" t="s">
        <v>5309</v>
      </c>
    </row>
    <row r="362" spans="37:55">
      <c r="AK362" t="s">
        <v>5312</v>
      </c>
      <c r="AM362" t="s">
        <v>5313</v>
      </c>
      <c r="AN362" t="s">
        <v>5314</v>
      </c>
      <c r="AS362" t="s">
        <v>473</v>
      </c>
      <c r="AT362" t="s">
        <v>5315</v>
      </c>
      <c r="AV362" t="s">
        <v>5316</v>
      </c>
      <c r="AW362" t="s">
        <v>5317</v>
      </c>
      <c r="AX362" t="s">
        <v>5318</v>
      </c>
      <c r="AZ362" t="s">
        <v>5319</v>
      </c>
      <c r="BB362" t="s">
        <v>5320</v>
      </c>
      <c r="BC362" t="s">
        <v>5318</v>
      </c>
    </row>
    <row r="363" spans="37:55">
      <c r="AK363" t="s">
        <v>5321</v>
      </c>
      <c r="AM363" t="s">
        <v>5322</v>
      </c>
      <c r="AN363" t="s">
        <v>5323</v>
      </c>
      <c r="AS363" t="s">
        <v>5324</v>
      </c>
      <c r="AT363" t="s">
        <v>5325</v>
      </c>
      <c r="AV363" t="s">
        <v>5326</v>
      </c>
      <c r="AW363" t="s">
        <v>5327</v>
      </c>
      <c r="AX363" t="s">
        <v>5328</v>
      </c>
      <c r="AZ363" t="s">
        <v>5329</v>
      </c>
      <c r="BB363" t="s">
        <v>5330</v>
      </c>
      <c r="BC363" t="s">
        <v>5328</v>
      </c>
    </row>
    <row r="364" spans="37:55">
      <c r="AK364" t="s">
        <v>5331</v>
      </c>
      <c r="AM364" t="s">
        <v>5332</v>
      </c>
      <c r="AN364" t="s">
        <v>5333</v>
      </c>
      <c r="AS364" t="s">
        <v>497</v>
      </c>
      <c r="AT364" t="s">
        <v>5334</v>
      </c>
      <c r="AV364" t="s">
        <v>5335</v>
      </c>
      <c r="AW364" t="s">
        <v>5336</v>
      </c>
      <c r="AX364" t="s">
        <v>5337</v>
      </c>
      <c r="AZ364" t="s">
        <v>5338</v>
      </c>
      <c r="BB364" t="s">
        <v>5339</v>
      </c>
      <c r="BC364" t="s">
        <v>5337</v>
      </c>
    </row>
    <row r="365" spans="37:55">
      <c r="AK365" t="s">
        <v>5340</v>
      </c>
      <c r="AM365" t="s">
        <v>5341</v>
      </c>
      <c r="AN365" t="s">
        <v>5342</v>
      </c>
      <c r="AS365" t="s">
        <v>690</v>
      </c>
      <c r="AT365" t="s">
        <v>5343</v>
      </c>
      <c r="AV365" t="s">
        <v>5344</v>
      </c>
      <c r="AW365" t="s">
        <v>5345</v>
      </c>
      <c r="AX365" t="s">
        <v>5346</v>
      </c>
      <c r="AZ365" t="s">
        <v>5347</v>
      </c>
      <c r="BB365" t="s">
        <v>5348</v>
      </c>
      <c r="BC365" t="s">
        <v>5346</v>
      </c>
    </row>
    <row r="366" spans="37:55">
      <c r="AK366" t="s">
        <v>5349</v>
      </c>
      <c r="AM366" t="s">
        <v>5350</v>
      </c>
      <c r="AN366" t="s">
        <v>5351</v>
      </c>
      <c r="AS366" t="s">
        <v>650</v>
      </c>
      <c r="AT366" t="s">
        <v>5352</v>
      </c>
      <c r="AV366" t="s">
        <v>5353</v>
      </c>
      <c r="AW366" t="s">
        <v>5354</v>
      </c>
      <c r="AX366" t="s">
        <v>5355</v>
      </c>
      <c r="AZ366" t="s">
        <v>5356</v>
      </c>
      <c r="BB366" t="s">
        <v>5357</v>
      </c>
      <c r="BC366" t="s">
        <v>5355</v>
      </c>
    </row>
    <row r="367" spans="37:55">
      <c r="AK367" t="s">
        <v>5358</v>
      </c>
      <c r="AM367" t="s">
        <v>5359</v>
      </c>
      <c r="AN367" t="s">
        <v>5360</v>
      </c>
      <c r="AS367" t="s">
        <v>5361</v>
      </c>
      <c r="AT367" t="s">
        <v>5362</v>
      </c>
      <c r="AV367" t="s">
        <v>5363</v>
      </c>
      <c r="AW367" t="s">
        <v>5364</v>
      </c>
      <c r="AX367" t="s">
        <v>5365</v>
      </c>
      <c r="AZ367" t="s">
        <v>5366</v>
      </c>
      <c r="BB367" t="s">
        <v>5367</v>
      </c>
      <c r="BC367" t="s">
        <v>5365</v>
      </c>
    </row>
    <row r="368" spans="37:55">
      <c r="AK368" t="s">
        <v>5368</v>
      </c>
      <c r="AM368" t="s">
        <v>5369</v>
      </c>
      <c r="AN368" t="s">
        <v>5370</v>
      </c>
      <c r="AS368" t="s">
        <v>587</v>
      </c>
      <c r="AT368" t="s">
        <v>5371</v>
      </c>
      <c r="AV368" t="s">
        <v>5372</v>
      </c>
      <c r="AW368" t="s">
        <v>5373</v>
      </c>
      <c r="AX368" t="s">
        <v>5374</v>
      </c>
      <c r="AZ368" t="s">
        <v>5375</v>
      </c>
      <c r="BB368" t="s">
        <v>5376</v>
      </c>
      <c r="BC368" t="s">
        <v>5374</v>
      </c>
    </row>
    <row r="369" spans="37:55">
      <c r="AK369" t="s">
        <v>5377</v>
      </c>
      <c r="AM369" t="s">
        <v>5378</v>
      </c>
      <c r="AN369" t="s">
        <v>5379</v>
      </c>
      <c r="AS369" t="s">
        <v>692</v>
      </c>
      <c r="AT369" t="s">
        <v>5380</v>
      </c>
      <c r="AV369" t="s">
        <v>5381</v>
      </c>
      <c r="AW369" t="s">
        <v>5382</v>
      </c>
      <c r="AX369" t="s">
        <v>5383</v>
      </c>
      <c r="AZ369" t="s">
        <v>5384</v>
      </c>
      <c r="BB369" t="s">
        <v>5385</v>
      </c>
      <c r="BC369" t="s">
        <v>5383</v>
      </c>
    </row>
    <row r="370" spans="37:55">
      <c r="AK370" t="s">
        <v>5386</v>
      </c>
      <c r="AM370" t="s">
        <v>5387</v>
      </c>
      <c r="AN370" t="s">
        <v>5388</v>
      </c>
      <c r="AS370" t="s">
        <v>514</v>
      </c>
      <c r="AT370" t="s">
        <v>5389</v>
      </c>
      <c r="AV370" t="s">
        <v>5390</v>
      </c>
      <c r="AW370" t="s">
        <v>5391</v>
      </c>
      <c r="AX370" t="s">
        <v>5392</v>
      </c>
      <c r="AZ370" t="s">
        <v>5393</v>
      </c>
      <c r="BB370" t="s">
        <v>5394</v>
      </c>
      <c r="BC370" t="s">
        <v>5392</v>
      </c>
    </row>
    <row r="371" spans="37:55">
      <c r="AK371" t="s">
        <v>5395</v>
      </c>
      <c r="AM371" t="s">
        <v>5396</v>
      </c>
      <c r="AN371" t="s">
        <v>5397</v>
      </c>
      <c r="AS371" t="s">
        <v>545</v>
      </c>
      <c r="AT371" t="s">
        <v>5398</v>
      </c>
      <c r="AV371" t="s">
        <v>5399</v>
      </c>
      <c r="AW371" t="s">
        <v>5400</v>
      </c>
      <c r="AX371" t="s">
        <v>5401</v>
      </c>
      <c r="AZ371" t="s">
        <v>5402</v>
      </c>
      <c r="BB371" t="s">
        <v>5403</v>
      </c>
      <c r="BC371" t="s">
        <v>5401</v>
      </c>
    </row>
    <row r="372" spans="37:55">
      <c r="AK372" t="s">
        <v>5404</v>
      </c>
      <c r="AM372" t="s">
        <v>5405</v>
      </c>
      <c r="AN372" t="s">
        <v>5406</v>
      </c>
      <c r="AS372" t="s">
        <v>476</v>
      </c>
      <c r="AT372" t="s">
        <v>5407</v>
      </c>
      <c r="AV372" t="s">
        <v>5408</v>
      </c>
      <c r="AW372" t="s">
        <v>5409</v>
      </c>
      <c r="AX372" t="s">
        <v>5410</v>
      </c>
      <c r="AZ372" t="s">
        <v>5411</v>
      </c>
      <c r="BB372" t="s">
        <v>5412</v>
      </c>
      <c r="BC372" t="s">
        <v>5410</v>
      </c>
    </row>
    <row r="373" spans="37:55">
      <c r="AK373" t="s">
        <v>5413</v>
      </c>
      <c r="AM373" t="s">
        <v>5414</v>
      </c>
      <c r="AN373" t="s">
        <v>5415</v>
      </c>
      <c r="AS373" t="s">
        <v>472</v>
      </c>
      <c r="AT373" t="s">
        <v>5416</v>
      </c>
      <c r="AV373" t="s">
        <v>5417</v>
      </c>
      <c r="AW373" t="s">
        <v>5418</v>
      </c>
      <c r="AX373" t="s">
        <v>5419</v>
      </c>
      <c r="AZ373" t="s">
        <v>5420</v>
      </c>
      <c r="BB373" t="s">
        <v>5421</v>
      </c>
      <c r="BC373" t="s">
        <v>5419</v>
      </c>
    </row>
    <row r="374" spans="37:55">
      <c r="AK374" t="s">
        <v>5422</v>
      </c>
      <c r="AM374" t="s">
        <v>5423</v>
      </c>
      <c r="AN374" t="s">
        <v>5424</v>
      </c>
      <c r="AS374" t="s">
        <v>694</v>
      </c>
      <c r="AT374" t="s">
        <v>5425</v>
      </c>
      <c r="AV374" t="s">
        <v>5426</v>
      </c>
      <c r="AW374" t="s">
        <v>5427</v>
      </c>
      <c r="AX374" t="s">
        <v>5428</v>
      </c>
      <c r="AZ374" t="s">
        <v>5429</v>
      </c>
      <c r="BB374" t="s">
        <v>5430</v>
      </c>
      <c r="BC374" t="s">
        <v>5428</v>
      </c>
    </row>
    <row r="375" spans="37:55">
      <c r="AK375" t="s">
        <v>5431</v>
      </c>
      <c r="AM375" t="s">
        <v>5432</v>
      </c>
      <c r="AN375" t="s">
        <v>5433</v>
      </c>
      <c r="AS375" t="s">
        <v>495</v>
      </c>
      <c r="AT375" t="s">
        <v>5434</v>
      </c>
      <c r="AV375" t="s">
        <v>5435</v>
      </c>
      <c r="AW375" t="s">
        <v>5436</v>
      </c>
      <c r="AX375" t="s">
        <v>5437</v>
      </c>
      <c r="AZ375" t="s">
        <v>5438</v>
      </c>
      <c r="BB375" t="s">
        <v>5439</v>
      </c>
      <c r="BC375" t="s">
        <v>5437</v>
      </c>
    </row>
    <row r="376" spans="37:55">
      <c r="AK376" t="s">
        <v>5440</v>
      </c>
      <c r="AM376" t="s">
        <v>5441</v>
      </c>
      <c r="AN376" t="s">
        <v>5442</v>
      </c>
      <c r="AS376" t="s">
        <v>475</v>
      </c>
      <c r="AT376" t="s">
        <v>5443</v>
      </c>
      <c r="AV376" t="s">
        <v>5444</v>
      </c>
      <c r="AW376" t="s">
        <v>5445</v>
      </c>
      <c r="AX376" t="s">
        <v>5446</v>
      </c>
      <c r="AZ376" t="s">
        <v>5447</v>
      </c>
      <c r="BB376" t="s">
        <v>5448</v>
      </c>
      <c r="BC376" t="s">
        <v>5446</v>
      </c>
    </row>
    <row r="377" spans="37:55">
      <c r="AK377" t="s">
        <v>5449</v>
      </c>
      <c r="AM377" t="s">
        <v>5450</v>
      </c>
      <c r="AN377" t="s">
        <v>5451</v>
      </c>
      <c r="AS377" t="s">
        <v>645</v>
      </c>
      <c r="AT377" t="s">
        <v>5452</v>
      </c>
      <c r="AV377" t="s">
        <v>5453</v>
      </c>
      <c r="AW377" t="s">
        <v>5454</v>
      </c>
      <c r="AX377" t="s">
        <v>5455</v>
      </c>
      <c r="AZ377" t="s">
        <v>5456</v>
      </c>
      <c r="BB377" t="s">
        <v>5457</v>
      </c>
      <c r="BC377" t="s">
        <v>5455</v>
      </c>
    </row>
    <row r="378" spans="37:55">
      <c r="AK378" t="s">
        <v>5458</v>
      </c>
      <c r="AM378" t="s">
        <v>5459</v>
      </c>
      <c r="AN378" t="s">
        <v>5460</v>
      </c>
      <c r="AS378" t="s">
        <v>679</v>
      </c>
      <c r="AT378" t="s">
        <v>5461</v>
      </c>
      <c r="AV378" t="s">
        <v>5462</v>
      </c>
      <c r="AW378" t="s">
        <v>5463</v>
      </c>
      <c r="AX378" t="s">
        <v>5464</v>
      </c>
      <c r="AZ378" t="s">
        <v>5465</v>
      </c>
      <c r="BB378" t="s">
        <v>5466</v>
      </c>
      <c r="BC378" t="s">
        <v>5464</v>
      </c>
    </row>
    <row r="379" spans="37:55">
      <c r="AK379" t="s">
        <v>5467</v>
      </c>
      <c r="AM379" t="s">
        <v>5468</v>
      </c>
      <c r="AN379" t="s">
        <v>5469</v>
      </c>
      <c r="AS379" t="s">
        <v>546</v>
      </c>
      <c r="AT379" t="s">
        <v>5470</v>
      </c>
      <c r="AV379" t="s">
        <v>5471</v>
      </c>
      <c r="AW379" t="s">
        <v>5472</v>
      </c>
      <c r="AX379" t="s">
        <v>5473</v>
      </c>
      <c r="AZ379" t="s">
        <v>5474</v>
      </c>
      <c r="BB379" t="s">
        <v>5475</v>
      </c>
      <c r="BC379" t="s">
        <v>5473</v>
      </c>
    </row>
    <row r="380" spans="37:55">
      <c r="AK380" t="s">
        <v>5476</v>
      </c>
      <c r="AM380" t="s">
        <v>5477</v>
      </c>
      <c r="AN380" t="s">
        <v>5478</v>
      </c>
      <c r="AS380" t="s">
        <v>696</v>
      </c>
      <c r="AT380" t="s">
        <v>5479</v>
      </c>
      <c r="AV380" t="s">
        <v>5480</v>
      </c>
      <c r="AW380" t="s">
        <v>5481</v>
      </c>
      <c r="AX380" t="s">
        <v>5482</v>
      </c>
      <c r="AZ380" t="s">
        <v>5483</v>
      </c>
      <c r="BB380" t="s">
        <v>5484</v>
      </c>
      <c r="BC380" t="s">
        <v>5482</v>
      </c>
    </row>
    <row r="381" spans="37:55">
      <c r="AK381" t="s">
        <v>5485</v>
      </c>
      <c r="AM381" t="s">
        <v>5486</v>
      </c>
      <c r="AN381" t="s">
        <v>5487</v>
      </c>
      <c r="AS381" t="s">
        <v>698</v>
      </c>
      <c r="AT381" t="s">
        <v>5488</v>
      </c>
      <c r="AV381" t="s">
        <v>5489</v>
      </c>
      <c r="AW381" t="s">
        <v>5490</v>
      </c>
      <c r="AX381" t="s">
        <v>5491</v>
      </c>
      <c r="AZ381" t="s">
        <v>5492</v>
      </c>
      <c r="BB381" t="s">
        <v>5493</v>
      </c>
      <c r="BC381" t="s">
        <v>5491</v>
      </c>
    </row>
    <row r="382" spans="37:55">
      <c r="AK382" t="s">
        <v>5494</v>
      </c>
      <c r="AM382" t="s">
        <v>5495</v>
      </c>
      <c r="AN382" t="s">
        <v>5496</v>
      </c>
      <c r="AS382" t="s">
        <v>509</v>
      </c>
      <c r="AT382" t="s">
        <v>5497</v>
      </c>
      <c r="AV382" t="s">
        <v>5498</v>
      </c>
      <c r="AW382" t="s">
        <v>5499</v>
      </c>
      <c r="AX382" t="s">
        <v>5500</v>
      </c>
      <c r="AZ382" t="s">
        <v>5501</v>
      </c>
      <c r="BB382" t="s">
        <v>5502</v>
      </c>
      <c r="BC382" t="s">
        <v>5500</v>
      </c>
    </row>
    <row r="383" spans="37:55">
      <c r="AK383" t="s">
        <v>5503</v>
      </c>
      <c r="AM383" t="s">
        <v>5504</v>
      </c>
      <c r="AN383" t="s">
        <v>5505</v>
      </c>
      <c r="AS383" t="s">
        <v>5506</v>
      </c>
      <c r="AT383" t="s">
        <v>5507</v>
      </c>
      <c r="AV383" t="s">
        <v>5508</v>
      </c>
      <c r="AW383" t="s">
        <v>5509</v>
      </c>
      <c r="AX383" t="s">
        <v>5510</v>
      </c>
      <c r="AZ383" t="s">
        <v>5511</v>
      </c>
      <c r="BB383" t="s">
        <v>5512</v>
      </c>
      <c r="BC383" t="s">
        <v>5510</v>
      </c>
    </row>
    <row r="384" spans="37:55">
      <c r="AK384" t="s">
        <v>5513</v>
      </c>
      <c r="AM384" t="s">
        <v>5514</v>
      </c>
      <c r="AN384" t="s">
        <v>5515</v>
      </c>
      <c r="AS384" t="s">
        <v>525</v>
      </c>
      <c r="AT384" t="s">
        <v>5516</v>
      </c>
      <c r="AV384" t="s">
        <v>5517</v>
      </c>
      <c r="AW384" t="s">
        <v>5518</v>
      </c>
      <c r="AX384" t="s">
        <v>5519</v>
      </c>
      <c r="AZ384" t="s">
        <v>5520</v>
      </c>
      <c r="BB384" t="s">
        <v>5521</v>
      </c>
      <c r="BC384" t="s">
        <v>5519</v>
      </c>
    </row>
    <row r="385" spans="37:55">
      <c r="AK385" t="s">
        <v>5522</v>
      </c>
      <c r="AM385" t="s">
        <v>5523</v>
      </c>
      <c r="AN385" t="s">
        <v>5524</v>
      </c>
      <c r="AS385" t="s">
        <v>5525</v>
      </c>
      <c r="AT385" t="s">
        <v>5526</v>
      </c>
      <c r="AV385" t="s">
        <v>5527</v>
      </c>
      <c r="AW385" t="s">
        <v>5528</v>
      </c>
      <c r="AX385" t="s">
        <v>5529</v>
      </c>
      <c r="AZ385" t="s">
        <v>5530</v>
      </c>
      <c r="BB385" t="s">
        <v>5531</v>
      </c>
      <c r="BC385" t="s">
        <v>5529</v>
      </c>
    </row>
    <row r="386" spans="37:55">
      <c r="AK386" t="s">
        <v>5532</v>
      </c>
      <c r="AM386" t="s">
        <v>5533</v>
      </c>
      <c r="AN386" t="s">
        <v>5534</v>
      </c>
      <c r="AS386" t="s">
        <v>5535</v>
      </c>
      <c r="AT386" t="s">
        <v>5536</v>
      </c>
      <c r="AV386" t="s">
        <v>5537</v>
      </c>
      <c r="AW386" t="s">
        <v>5538</v>
      </c>
      <c r="AX386" t="s">
        <v>5539</v>
      </c>
      <c r="AZ386" t="s">
        <v>5540</v>
      </c>
      <c r="BB386" t="s">
        <v>5541</v>
      </c>
      <c r="BC386" t="s">
        <v>5539</v>
      </c>
    </row>
    <row r="387" spans="37:55">
      <c r="AK387" t="s">
        <v>5542</v>
      </c>
      <c r="AM387" t="s">
        <v>5543</v>
      </c>
      <c r="AN387" t="s">
        <v>5544</v>
      </c>
      <c r="AS387" t="s">
        <v>5545</v>
      </c>
      <c r="AT387" t="s">
        <v>5546</v>
      </c>
      <c r="AV387" t="s">
        <v>5547</v>
      </c>
      <c r="AW387" t="s">
        <v>5548</v>
      </c>
      <c r="AX387" t="s">
        <v>5549</v>
      </c>
      <c r="AZ387" t="s">
        <v>5550</v>
      </c>
      <c r="BB387" t="s">
        <v>5551</v>
      </c>
      <c r="BC387" t="s">
        <v>5549</v>
      </c>
    </row>
    <row r="388" spans="37:55">
      <c r="AK388" t="s">
        <v>5552</v>
      </c>
      <c r="AM388" t="s">
        <v>5553</v>
      </c>
      <c r="AN388" t="s">
        <v>5554</v>
      </c>
      <c r="AS388" t="s">
        <v>5555</v>
      </c>
      <c r="AT388" t="s">
        <v>5556</v>
      </c>
      <c r="AV388" t="s">
        <v>5557</v>
      </c>
      <c r="AW388" t="s">
        <v>5558</v>
      </c>
      <c r="AX388" t="s">
        <v>5559</v>
      </c>
      <c r="AZ388" t="s">
        <v>5560</v>
      </c>
      <c r="BB388" t="s">
        <v>5561</v>
      </c>
      <c r="BC388" t="s">
        <v>5559</v>
      </c>
    </row>
    <row r="389" spans="37:55">
      <c r="AK389" t="s">
        <v>5562</v>
      </c>
      <c r="AM389" t="s">
        <v>5563</v>
      </c>
      <c r="AN389" t="s">
        <v>5564</v>
      </c>
      <c r="AS389" t="s">
        <v>5565</v>
      </c>
      <c r="AT389" t="s">
        <v>5566</v>
      </c>
      <c r="AV389" t="s">
        <v>5567</v>
      </c>
      <c r="AW389" t="s">
        <v>5568</v>
      </c>
      <c r="AX389" t="s">
        <v>5569</v>
      </c>
      <c r="AZ389" t="s">
        <v>5570</v>
      </c>
      <c r="BB389" t="s">
        <v>5571</v>
      </c>
      <c r="BC389" t="s">
        <v>5569</v>
      </c>
    </row>
    <row r="390" spans="37:55">
      <c r="AK390" t="s">
        <v>5572</v>
      </c>
      <c r="AM390" t="s">
        <v>5573</v>
      </c>
      <c r="AN390" t="s">
        <v>5574</v>
      </c>
      <c r="AS390" t="s">
        <v>5575</v>
      </c>
      <c r="AT390" t="s">
        <v>5576</v>
      </c>
      <c r="AV390" t="s">
        <v>5577</v>
      </c>
      <c r="AW390" t="s">
        <v>5578</v>
      </c>
      <c r="AX390" t="s">
        <v>5579</v>
      </c>
      <c r="AZ390" t="s">
        <v>5580</v>
      </c>
      <c r="BB390" t="s">
        <v>5581</v>
      </c>
      <c r="BC390" t="s">
        <v>5579</v>
      </c>
    </row>
    <row r="391" spans="37:55">
      <c r="AK391" t="s">
        <v>5582</v>
      </c>
      <c r="AM391" t="s">
        <v>5583</v>
      </c>
      <c r="AN391" t="s">
        <v>5584</v>
      </c>
      <c r="AS391" t="s">
        <v>5585</v>
      </c>
      <c r="AT391" t="s">
        <v>5586</v>
      </c>
      <c r="AV391" t="s">
        <v>5587</v>
      </c>
      <c r="AW391" t="s">
        <v>5588</v>
      </c>
      <c r="AX391" t="s">
        <v>5589</v>
      </c>
      <c r="AZ391" t="s">
        <v>5590</v>
      </c>
      <c r="BB391" t="s">
        <v>5591</v>
      </c>
      <c r="BC391" t="s">
        <v>5589</v>
      </c>
    </row>
    <row r="392" spans="37:55">
      <c r="AK392" t="s">
        <v>5592</v>
      </c>
      <c r="AM392" t="s">
        <v>5593</v>
      </c>
      <c r="AN392" t="s">
        <v>5594</v>
      </c>
      <c r="AS392" t="s">
        <v>5595</v>
      </c>
      <c r="AT392" t="s">
        <v>5596</v>
      </c>
      <c r="AV392" t="s">
        <v>5597</v>
      </c>
      <c r="AW392" t="s">
        <v>5598</v>
      </c>
      <c r="AX392" t="s">
        <v>5599</v>
      </c>
      <c r="AZ392" t="s">
        <v>5600</v>
      </c>
      <c r="BB392" t="s">
        <v>5601</v>
      </c>
      <c r="BC392" t="s">
        <v>5599</v>
      </c>
    </row>
    <row r="393" spans="37:55">
      <c r="AK393" t="s">
        <v>5602</v>
      </c>
      <c r="AM393" t="s">
        <v>5603</v>
      </c>
      <c r="AN393" t="s">
        <v>5604</v>
      </c>
      <c r="AS393" t="s">
        <v>5605</v>
      </c>
      <c r="AT393" t="s">
        <v>5606</v>
      </c>
      <c r="AV393" t="s">
        <v>5607</v>
      </c>
      <c r="AW393" t="s">
        <v>5608</v>
      </c>
      <c r="AX393" t="s">
        <v>5609</v>
      </c>
      <c r="AZ393" t="s">
        <v>5610</v>
      </c>
      <c r="BB393" t="s">
        <v>5611</v>
      </c>
      <c r="BC393" t="s">
        <v>5609</v>
      </c>
    </row>
    <row r="394" spans="37:55">
      <c r="AK394" t="s">
        <v>5612</v>
      </c>
      <c r="AM394" t="s">
        <v>5613</v>
      </c>
      <c r="AN394" t="s">
        <v>5614</v>
      </c>
      <c r="AS394" t="s">
        <v>5615</v>
      </c>
      <c r="AT394" t="s">
        <v>5616</v>
      </c>
      <c r="AV394" t="s">
        <v>5617</v>
      </c>
      <c r="AW394" t="s">
        <v>5618</v>
      </c>
      <c r="AX394" t="s">
        <v>5619</v>
      </c>
      <c r="AZ394" t="s">
        <v>5620</v>
      </c>
      <c r="BB394" t="s">
        <v>5621</v>
      </c>
      <c r="BC394" t="s">
        <v>5619</v>
      </c>
    </row>
    <row r="395" spans="37:55">
      <c r="AK395" t="s">
        <v>5622</v>
      </c>
      <c r="AM395" t="s">
        <v>5623</v>
      </c>
      <c r="AN395" t="s">
        <v>5624</v>
      </c>
      <c r="AS395" t="s">
        <v>5625</v>
      </c>
      <c r="AT395" t="s">
        <v>5626</v>
      </c>
      <c r="AV395" t="s">
        <v>5627</v>
      </c>
      <c r="AW395" t="s">
        <v>5628</v>
      </c>
      <c r="AX395" t="s">
        <v>5629</v>
      </c>
      <c r="AZ395" t="s">
        <v>5630</v>
      </c>
      <c r="BB395" t="s">
        <v>5631</v>
      </c>
      <c r="BC395" t="s">
        <v>5629</v>
      </c>
    </row>
    <row r="396" spans="37:55">
      <c r="AK396" t="s">
        <v>5632</v>
      </c>
      <c r="AM396" t="s">
        <v>5633</v>
      </c>
      <c r="AN396" t="s">
        <v>5634</v>
      </c>
      <c r="AS396" t="s">
        <v>5635</v>
      </c>
      <c r="AT396" t="s">
        <v>5636</v>
      </c>
      <c r="AV396" t="s">
        <v>5637</v>
      </c>
      <c r="AW396" t="s">
        <v>5638</v>
      </c>
      <c r="AX396" t="s">
        <v>5639</v>
      </c>
      <c r="AZ396" t="s">
        <v>5640</v>
      </c>
      <c r="BB396" t="s">
        <v>5641</v>
      </c>
      <c r="BC396" t="s">
        <v>5639</v>
      </c>
    </row>
    <row r="397" spans="37:55">
      <c r="AK397" t="s">
        <v>5642</v>
      </c>
      <c r="AM397" t="s">
        <v>5643</v>
      </c>
      <c r="AN397" t="s">
        <v>5644</v>
      </c>
      <c r="AS397" t="s">
        <v>5645</v>
      </c>
      <c r="AT397" t="s">
        <v>5646</v>
      </c>
      <c r="AV397" t="s">
        <v>5647</v>
      </c>
      <c r="AW397" t="s">
        <v>5648</v>
      </c>
      <c r="AX397" t="s">
        <v>5649</v>
      </c>
      <c r="AZ397" t="s">
        <v>5650</v>
      </c>
      <c r="BB397" t="s">
        <v>5651</v>
      </c>
      <c r="BC397" t="s">
        <v>5649</v>
      </c>
    </row>
    <row r="398" spans="37:55">
      <c r="AK398" t="s">
        <v>5652</v>
      </c>
      <c r="AM398" t="s">
        <v>5653</v>
      </c>
      <c r="AN398" t="s">
        <v>5654</v>
      </c>
      <c r="AS398" t="s">
        <v>5655</v>
      </c>
      <c r="AT398" t="s">
        <v>5656</v>
      </c>
      <c r="AV398" t="s">
        <v>5657</v>
      </c>
      <c r="AW398" t="s">
        <v>5658</v>
      </c>
      <c r="AX398" t="s">
        <v>5659</v>
      </c>
      <c r="AZ398" t="s">
        <v>5660</v>
      </c>
      <c r="BB398" t="s">
        <v>5661</v>
      </c>
      <c r="BC398" t="s">
        <v>5659</v>
      </c>
    </row>
    <row r="399" spans="37:55">
      <c r="AK399" t="s">
        <v>5662</v>
      </c>
      <c r="AM399" t="s">
        <v>5663</v>
      </c>
      <c r="AN399" t="s">
        <v>5664</v>
      </c>
      <c r="AS399" t="s">
        <v>5665</v>
      </c>
      <c r="AT399" t="s">
        <v>5666</v>
      </c>
      <c r="AV399" t="s">
        <v>5667</v>
      </c>
      <c r="AW399" t="s">
        <v>5668</v>
      </c>
      <c r="AX399" t="s">
        <v>5669</v>
      </c>
      <c r="AZ399" t="s">
        <v>5670</v>
      </c>
      <c r="BB399" t="s">
        <v>5671</v>
      </c>
      <c r="BC399" t="s">
        <v>5669</v>
      </c>
    </row>
    <row r="400" spans="37:55">
      <c r="AK400" t="s">
        <v>5672</v>
      </c>
      <c r="AM400" t="s">
        <v>5673</v>
      </c>
      <c r="AN400" t="s">
        <v>5674</v>
      </c>
      <c r="AS400" t="s">
        <v>5675</v>
      </c>
      <c r="AT400" t="s">
        <v>5676</v>
      </c>
      <c r="AV400" t="s">
        <v>5677</v>
      </c>
      <c r="AW400" t="s">
        <v>5678</v>
      </c>
      <c r="AX400" t="s">
        <v>5679</v>
      </c>
      <c r="AZ400" t="s">
        <v>5680</v>
      </c>
      <c r="BB400" t="s">
        <v>5681</v>
      </c>
      <c r="BC400" t="s">
        <v>5679</v>
      </c>
    </row>
    <row r="401" spans="37:55">
      <c r="AK401" t="s">
        <v>5682</v>
      </c>
      <c r="AM401" t="s">
        <v>5683</v>
      </c>
      <c r="AN401" t="s">
        <v>5684</v>
      </c>
      <c r="AS401" t="s">
        <v>5685</v>
      </c>
      <c r="AT401" t="s">
        <v>5686</v>
      </c>
      <c r="AV401" t="s">
        <v>5687</v>
      </c>
      <c r="AW401" t="s">
        <v>5688</v>
      </c>
      <c r="AX401" t="s">
        <v>5689</v>
      </c>
      <c r="AZ401" t="s">
        <v>5690</v>
      </c>
      <c r="BB401" t="s">
        <v>5691</v>
      </c>
      <c r="BC401" t="s">
        <v>5689</v>
      </c>
    </row>
    <row r="402" spans="37:55">
      <c r="AK402" t="s">
        <v>5692</v>
      </c>
      <c r="AM402" t="s">
        <v>5693</v>
      </c>
      <c r="AN402" t="s">
        <v>5694</v>
      </c>
      <c r="AS402" t="s">
        <v>5695</v>
      </c>
      <c r="AT402" t="s">
        <v>5696</v>
      </c>
      <c r="AV402" t="s">
        <v>5697</v>
      </c>
      <c r="AW402" t="s">
        <v>5698</v>
      </c>
      <c r="AX402" t="s">
        <v>5699</v>
      </c>
      <c r="AZ402" t="s">
        <v>5700</v>
      </c>
      <c r="BB402" t="s">
        <v>5701</v>
      </c>
      <c r="BC402" t="s">
        <v>5699</v>
      </c>
    </row>
    <row r="403" spans="37:55">
      <c r="AK403" t="s">
        <v>5702</v>
      </c>
      <c r="AM403" t="s">
        <v>5703</v>
      </c>
      <c r="AN403" t="s">
        <v>5704</v>
      </c>
      <c r="AS403" t="s">
        <v>5705</v>
      </c>
      <c r="AT403" t="s">
        <v>5706</v>
      </c>
      <c r="AV403" t="s">
        <v>5707</v>
      </c>
      <c r="AW403" t="s">
        <v>5708</v>
      </c>
      <c r="AX403" t="s">
        <v>5709</v>
      </c>
      <c r="AZ403" t="s">
        <v>5710</v>
      </c>
      <c r="BB403" t="s">
        <v>5711</v>
      </c>
      <c r="BC403" t="s">
        <v>5709</v>
      </c>
    </row>
    <row r="404" spans="37:55">
      <c r="AK404" t="s">
        <v>5712</v>
      </c>
      <c r="AM404" t="s">
        <v>5713</v>
      </c>
      <c r="AN404" t="s">
        <v>5714</v>
      </c>
      <c r="AS404" t="s">
        <v>5715</v>
      </c>
      <c r="AT404" t="s">
        <v>5716</v>
      </c>
      <c r="AV404" t="s">
        <v>5717</v>
      </c>
      <c r="AW404" t="s">
        <v>5718</v>
      </c>
      <c r="AX404" t="s">
        <v>5719</v>
      </c>
      <c r="AZ404" t="s">
        <v>5720</v>
      </c>
      <c r="BB404" t="s">
        <v>5721</v>
      </c>
      <c r="BC404" t="s">
        <v>5719</v>
      </c>
    </row>
    <row r="405" spans="37:55">
      <c r="AK405" t="s">
        <v>5722</v>
      </c>
      <c r="AM405" t="s">
        <v>5723</v>
      </c>
      <c r="AN405" t="s">
        <v>5724</v>
      </c>
      <c r="AS405" t="s">
        <v>5725</v>
      </c>
      <c r="AT405" t="s">
        <v>5726</v>
      </c>
      <c r="AV405" t="s">
        <v>5727</v>
      </c>
      <c r="AW405" t="s">
        <v>5728</v>
      </c>
      <c r="AX405" t="s">
        <v>5729</v>
      </c>
      <c r="AZ405" t="s">
        <v>5730</v>
      </c>
      <c r="BB405" t="s">
        <v>5731</v>
      </c>
      <c r="BC405" t="s">
        <v>5729</v>
      </c>
    </row>
    <row r="406" spans="37:55">
      <c r="AK406" t="s">
        <v>5732</v>
      </c>
      <c r="AM406" t="s">
        <v>5733</v>
      </c>
      <c r="AN406" t="s">
        <v>5734</v>
      </c>
      <c r="AS406" t="s">
        <v>5735</v>
      </c>
      <c r="AT406" t="s">
        <v>5736</v>
      </c>
      <c r="AV406" t="s">
        <v>5737</v>
      </c>
      <c r="AW406" t="s">
        <v>5738</v>
      </c>
      <c r="AX406" t="s">
        <v>5739</v>
      </c>
      <c r="AZ406" t="s">
        <v>5740</v>
      </c>
      <c r="BB406" t="s">
        <v>5741</v>
      </c>
      <c r="BC406" t="s">
        <v>5739</v>
      </c>
    </row>
    <row r="407" spans="37:55">
      <c r="AK407" t="s">
        <v>5742</v>
      </c>
      <c r="AM407" t="s">
        <v>5743</v>
      </c>
      <c r="AN407" t="s">
        <v>5744</v>
      </c>
      <c r="AS407" t="s">
        <v>5745</v>
      </c>
      <c r="AT407" t="s">
        <v>5746</v>
      </c>
      <c r="AV407" t="s">
        <v>5747</v>
      </c>
      <c r="AW407" t="s">
        <v>5748</v>
      </c>
      <c r="AX407" t="s">
        <v>5749</v>
      </c>
      <c r="AZ407" t="s">
        <v>5750</v>
      </c>
      <c r="BB407" t="s">
        <v>5751</v>
      </c>
      <c r="BC407" t="s">
        <v>5749</v>
      </c>
    </row>
    <row r="408" spans="37:55">
      <c r="AK408" t="s">
        <v>5752</v>
      </c>
      <c r="AM408" t="s">
        <v>5753</v>
      </c>
      <c r="AN408" t="s">
        <v>5754</v>
      </c>
      <c r="AS408" t="s">
        <v>614</v>
      </c>
      <c r="AT408" t="s">
        <v>5755</v>
      </c>
      <c r="AV408" t="s">
        <v>5756</v>
      </c>
      <c r="AW408" t="s">
        <v>5757</v>
      </c>
      <c r="AX408" t="s">
        <v>5758</v>
      </c>
      <c r="AZ408" t="s">
        <v>5759</v>
      </c>
      <c r="BB408" t="s">
        <v>5760</v>
      </c>
      <c r="BC408" t="s">
        <v>5758</v>
      </c>
    </row>
    <row r="409" spans="37:55">
      <c r="AK409" t="s">
        <v>5761</v>
      </c>
      <c r="AM409" t="s">
        <v>5762</v>
      </c>
      <c r="AN409" t="s">
        <v>5763</v>
      </c>
      <c r="AS409" t="s">
        <v>562</v>
      </c>
      <c r="AT409" t="s">
        <v>5764</v>
      </c>
      <c r="AV409" t="s">
        <v>5765</v>
      </c>
      <c r="AW409" t="s">
        <v>5766</v>
      </c>
      <c r="AX409" t="s">
        <v>5767</v>
      </c>
      <c r="AZ409" t="s">
        <v>5768</v>
      </c>
      <c r="BB409" t="s">
        <v>5769</v>
      </c>
      <c r="BC409" t="s">
        <v>5767</v>
      </c>
    </row>
    <row r="410" spans="37:55">
      <c r="AK410" t="s">
        <v>5770</v>
      </c>
      <c r="AM410" t="s">
        <v>5771</v>
      </c>
      <c r="AN410" t="s">
        <v>5772</v>
      </c>
      <c r="AS410" t="s">
        <v>534</v>
      </c>
      <c r="AT410" t="s">
        <v>5773</v>
      </c>
      <c r="AV410" t="s">
        <v>5774</v>
      </c>
      <c r="AW410" t="s">
        <v>5775</v>
      </c>
      <c r="AX410" t="s">
        <v>5776</v>
      </c>
      <c r="AZ410" t="s">
        <v>5777</v>
      </c>
      <c r="BB410" t="s">
        <v>5778</v>
      </c>
      <c r="BC410" t="s">
        <v>5776</v>
      </c>
    </row>
    <row r="411" spans="37:55">
      <c r="AK411" t="s">
        <v>5779</v>
      </c>
      <c r="AM411" t="s">
        <v>5780</v>
      </c>
      <c r="AN411" t="s">
        <v>5781</v>
      </c>
      <c r="AS411" t="s">
        <v>5782</v>
      </c>
      <c r="AT411" t="s">
        <v>5783</v>
      </c>
      <c r="AV411" t="s">
        <v>5784</v>
      </c>
      <c r="AW411" t="s">
        <v>5785</v>
      </c>
      <c r="AX411" t="s">
        <v>5786</v>
      </c>
      <c r="AZ411" t="s">
        <v>5787</v>
      </c>
      <c r="BB411" t="s">
        <v>5788</v>
      </c>
      <c r="BC411" t="s">
        <v>5786</v>
      </c>
    </row>
    <row r="412" spans="37:55">
      <c r="AK412" t="s">
        <v>5789</v>
      </c>
      <c r="AM412" t="s">
        <v>5790</v>
      </c>
      <c r="AN412" t="s">
        <v>5791</v>
      </c>
      <c r="AS412" t="s">
        <v>667</v>
      </c>
      <c r="AT412" t="s">
        <v>5792</v>
      </c>
      <c r="AV412" t="s">
        <v>5793</v>
      </c>
      <c r="AW412" t="s">
        <v>5794</v>
      </c>
      <c r="AX412" t="s">
        <v>5795</v>
      </c>
      <c r="AZ412" t="s">
        <v>5796</v>
      </c>
      <c r="BB412" t="s">
        <v>5797</v>
      </c>
      <c r="BC412" t="s">
        <v>5795</v>
      </c>
    </row>
    <row r="413" spans="37:55">
      <c r="AK413" t="s">
        <v>5798</v>
      </c>
      <c r="AM413" t="s">
        <v>5799</v>
      </c>
      <c r="AN413" t="s">
        <v>5800</v>
      </c>
      <c r="AS413" t="s">
        <v>5801</v>
      </c>
      <c r="AT413" t="s">
        <v>5802</v>
      </c>
      <c r="AV413" t="s">
        <v>5803</v>
      </c>
      <c r="AW413" t="s">
        <v>5804</v>
      </c>
      <c r="AX413" t="s">
        <v>5805</v>
      </c>
      <c r="AZ413" t="s">
        <v>5806</v>
      </c>
      <c r="BB413" t="s">
        <v>5807</v>
      </c>
      <c r="BC413" t="s">
        <v>5805</v>
      </c>
    </row>
    <row r="414" spans="37:55">
      <c r="AK414" t="s">
        <v>5808</v>
      </c>
      <c r="AM414" t="s">
        <v>5809</v>
      </c>
      <c r="AN414" t="s">
        <v>5810</v>
      </c>
      <c r="AS414" t="s">
        <v>5811</v>
      </c>
      <c r="AT414" t="s">
        <v>5812</v>
      </c>
      <c r="AV414" t="s">
        <v>5813</v>
      </c>
      <c r="AW414" t="s">
        <v>5814</v>
      </c>
      <c r="AX414" t="s">
        <v>5815</v>
      </c>
      <c r="AZ414" t="s">
        <v>5816</v>
      </c>
      <c r="BB414" t="s">
        <v>5817</v>
      </c>
      <c r="BC414" t="s">
        <v>5815</v>
      </c>
    </row>
    <row r="415" spans="37:55">
      <c r="AK415" t="s">
        <v>5818</v>
      </c>
      <c r="AM415" t="s">
        <v>5819</v>
      </c>
      <c r="AN415" t="s">
        <v>5820</v>
      </c>
      <c r="AS415" t="s">
        <v>5821</v>
      </c>
      <c r="AT415" t="s">
        <v>5822</v>
      </c>
      <c r="AV415" t="s">
        <v>5823</v>
      </c>
      <c r="AW415" t="s">
        <v>5824</v>
      </c>
      <c r="AX415" t="s">
        <v>5825</v>
      </c>
      <c r="AZ415" t="s">
        <v>5826</v>
      </c>
      <c r="BB415" t="s">
        <v>5827</v>
      </c>
      <c r="BC415" t="s">
        <v>5825</v>
      </c>
    </row>
    <row r="416" spans="37:55">
      <c r="AK416" t="s">
        <v>5828</v>
      </c>
      <c r="AM416" t="s">
        <v>5829</v>
      </c>
      <c r="AN416" t="s">
        <v>5830</v>
      </c>
      <c r="AS416" t="s">
        <v>5831</v>
      </c>
      <c r="AT416" t="s">
        <v>5832</v>
      </c>
      <c r="AV416" t="s">
        <v>5833</v>
      </c>
      <c r="AW416" t="s">
        <v>5834</v>
      </c>
      <c r="AX416" t="s">
        <v>5835</v>
      </c>
      <c r="AZ416" t="s">
        <v>5836</v>
      </c>
      <c r="BB416" t="s">
        <v>5837</v>
      </c>
      <c r="BC416" t="s">
        <v>5835</v>
      </c>
    </row>
    <row r="417" spans="37:55">
      <c r="AK417" t="s">
        <v>5838</v>
      </c>
      <c r="AM417" t="s">
        <v>5839</v>
      </c>
      <c r="AN417" t="s">
        <v>5840</v>
      </c>
      <c r="AS417" t="s">
        <v>5841</v>
      </c>
      <c r="AT417" t="s">
        <v>5842</v>
      </c>
      <c r="AV417" t="s">
        <v>5843</v>
      </c>
      <c r="AW417" t="s">
        <v>5844</v>
      </c>
      <c r="AX417" t="s">
        <v>5845</v>
      </c>
      <c r="AZ417" t="s">
        <v>5846</v>
      </c>
      <c r="BB417" t="s">
        <v>5847</v>
      </c>
      <c r="BC417" t="s">
        <v>5845</v>
      </c>
    </row>
    <row r="418" spans="37:55">
      <c r="AK418" t="s">
        <v>5848</v>
      </c>
      <c r="AM418" t="s">
        <v>5849</v>
      </c>
      <c r="AN418" t="s">
        <v>5850</v>
      </c>
      <c r="AS418" t="s">
        <v>5851</v>
      </c>
      <c r="AT418" t="s">
        <v>5852</v>
      </c>
      <c r="AV418" t="s">
        <v>5853</v>
      </c>
      <c r="AW418" t="s">
        <v>5854</v>
      </c>
      <c r="AX418" t="s">
        <v>5855</v>
      </c>
      <c r="AZ418" t="s">
        <v>5856</v>
      </c>
      <c r="BB418" t="s">
        <v>5857</v>
      </c>
      <c r="BC418" t="s">
        <v>5855</v>
      </c>
    </row>
    <row r="419" spans="37:55">
      <c r="AK419" t="s">
        <v>5858</v>
      </c>
      <c r="AM419" t="s">
        <v>5859</v>
      </c>
      <c r="AN419" t="s">
        <v>5860</v>
      </c>
      <c r="AS419" t="s">
        <v>5861</v>
      </c>
      <c r="AT419" t="s">
        <v>5862</v>
      </c>
      <c r="AV419" t="s">
        <v>5863</v>
      </c>
      <c r="AW419" t="s">
        <v>5864</v>
      </c>
      <c r="AX419" t="s">
        <v>5865</v>
      </c>
      <c r="AZ419" t="s">
        <v>5866</v>
      </c>
      <c r="BB419" t="s">
        <v>5867</v>
      </c>
      <c r="BC419" t="s">
        <v>5865</v>
      </c>
    </row>
    <row r="420" spans="37:55">
      <c r="AK420" t="s">
        <v>5868</v>
      </c>
      <c r="AM420" t="s">
        <v>5869</v>
      </c>
      <c r="AN420" t="s">
        <v>5870</v>
      </c>
      <c r="AS420" t="s">
        <v>5871</v>
      </c>
      <c r="AT420" t="s">
        <v>5872</v>
      </c>
      <c r="AV420" t="s">
        <v>5873</v>
      </c>
      <c r="AW420" t="s">
        <v>5874</v>
      </c>
      <c r="AX420" t="s">
        <v>5875</v>
      </c>
      <c r="AZ420" t="s">
        <v>5876</v>
      </c>
      <c r="BB420" t="s">
        <v>5877</v>
      </c>
      <c r="BC420" t="s">
        <v>5875</v>
      </c>
    </row>
    <row r="421" spans="37:55">
      <c r="AK421" t="s">
        <v>5878</v>
      </c>
      <c r="AM421" t="s">
        <v>5879</v>
      </c>
      <c r="AN421" t="s">
        <v>5880</v>
      </c>
      <c r="AS421" t="s">
        <v>5881</v>
      </c>
      <c r="AT421" t="s">
        <v>5882</v>
      </c>
      <c r="AV421" t="s">
        <v>5883</v>
      </c>
      <c r="AW421" t="s">
        <v>5884</v>
      </c>
      <c r="AX421" t="s">
        <v>5885</v>
      </c>
      <c r="AZ421" t="s">
        <v>5886</v>
      </c>
      <c r="BB421" t="s">
        <v>5887</v>
      </c>
      <c r="BC421" t="s">
        <v>5885</v>
      </c>
    </row>
    <row r="422" spans="37:55">
      <c r="AK422" t="s">
        <v>5888</v>
      </c>
      <c r="AM422" t="s">
        <v>5889</v>
      </c>
      <c r="AN422" t="s">
        <v>5890</v>
      </c>
      <c r="AS422" t="s">
        <v>5891</v>
      </c>
      <c r="AT422" t="s">
        <v>5892</v>
      </c>
      <c r="AV422" t="s">
        <v>5893</v>
      </c>
      <c r="AW422" t="s">
        <v>5894</v>
      </c>
      <c r="AX422" t="s">
        <v>5895</v>
      </c>
      <c r="AZ422" t="s">
        <v>5896</v>
      </c>
      <c r="BB422" t="s">
        <v>5897</v>
      </c>
      <c r="BC422" t="s">
        <v>5895</v>
      </c>
    </row>
    <row r="423" spans="37:55">
      <c r="AK423" t="s">
        <v>5898</v>
      </c>
      <c r="AM423" t="s">
        <v>5899</v>
      </c>
      <c r="AN423" t="s">
        <v>5900</v>
      </c>
      <c r="AS423" t="s">
        <v>5901</v>
      </c>
      <c r="AT423" t="s">
        <v>5902</v>
      </c>
      <c r="AV423" t="s">
        <v>5903</v>
      </c>
      <c r="AW423" t="s">
        <v>5904</v>
      </c>
      <c r="AX423" t="s">
        <v>5905</v>
      </c>
      <c r="AZ423" t="s">
        <v>5906</v>
      </c>
      <c r="BB423" t="s">
        <v>5907</v>
      </c>
      <c r="BC423" t="s">
        <v>5905</v>
      </c>
    </row>
    <row r="424" spans="37:55">
      <c r="AK424" t="s">
        <v>5908</v>
      </c>
      <c r="AM424" t="s">
        <v>5909</v>
      </c>
      <c r="AN424" t="s">
        <v>5910</v>
      </c>
      <c r="AS424" t="s">
        <v>5911</v>
      </c>
      <c r="AT424" t="s">
        <v>5912</v>
      </c>
      <c r="AV424" t="s">
        <v>5913</v>
      </c>
      <c r="AW424" t="s">
        <v>5914</v>
      </c>
      <c r="AX424" t="s">
        <v>5915</v>
      </c>
      <c r="AZ424" t="s">
        <v>5916</v>
      </c>
      <c r="BB424" t="s">
        <v>5917</v>
      </c>
      <c r="BC424" t="s">
        <v>5915</v>
      </c>
    </row>
    <row r="425" spans="37:55">
      <c r="AK425" t="s">
        <v>5918</v>
      </c>
      <c r="AM425" t="s">
        <v>5919</v>
      </c>
      <c r="AN425" t="s">
        <v>5920</v>
      </c>
      <c r="AS425" t="s">
        <v>5921</v>
      </c>
      <c r="AT425" t="s">
        <v>5922</v>
      </c>
      <c r="AV425" t="s">
        <v>5923</v>
      </c>
      <c r="AW425" t="s">
        <v>5924</v>
      </c>
      <c r="AX425" t="s">
        <v>5925</v>
      </c>
      <c r="AZ425" t="s">
        <v>5926</v>
      </c>
      <c r="BB425" t="s">
        <v>5927</v>
      </c>
      <c r="BC425" t="s">
        <v>5925</v>
      </c>
    </row>
    <row r="426" spans="37:55">
      <c r="AK426" t="s">
        <v>5928</v>
      </c>
      <c r="AM426" t="s">
        <v>5929</v>
      </c>
      <c r="AN426" t="s">
        <v>5930</v>
      </c>
      <c r="AS426" t="s">
        <v>5931</v>
      </c>
      <c r="AT426" t="s">
        <v>5932</v>
      </c>
      <c r="AV426" t="s">
        <v>5933</v>
      </c>
      <c r="AW426" t="s">
        <v>5934</v>
      </c>
      <c r="AX426" t="s">
        <v>5935</v>
      </c>
      <c r="AZ426" t="s">
        <v>5936</v>
      </c>
      <c r="BB426" t="s">
        <v>5937</v>
      </c>
      <c r="BC426" t="s">
        <v>5935</v>
      </c>
    </row>
    <row r="427" spans="37:55">
      <c r="AK427" t="s">
        <v>5938</v>
      </c>
      <c r="AM427" t="s">
        <v>5939</v>
      </c>
      <c r="AN427" t="s">
        <v>5940</v>
      </c>
      <c r="AS427" t="s">
        <v>5941</v>
      </c>
      <c r="AT427" t="s">
        <v>5942</v>
      </c>
      <c r="AV427" t="s">
        <v>5943</v>
      </c>
      <c r="AW427" t="s">
        <v>5944</v>
      </c>
      <c r="AX427" t="s">
        <v>5945</v>
      </c>
      <c r="AZ427" t="s">
        <v>5946</v>
      </c>
      <c r="BB427" t="s">
        <v>5947</v>
      </c>
      <c r="BC427" t="s">
        <v>5945</v>
      </c>
    </row>
    <row r="428" spans="37:55">
      <c r="AK428" t="s">
        <v>5948</v>
      </c>
      <c r="AM428" t="s">
        <v>5949</v>
      </c>
      <c r="AN428" t="s">
        <v>5950</v>
      </c>
      <c r="AS428" t="s">
        <v>5951</v>
      </c>
      <c r="AT428" t="s">
        <v>5952</v>
      </c>
      <c r="AV428" t="s">
        <v>5953</v>
      </c>
      <c r="AW428" t="s">
        <v>5954</v>
      </c>
      <c r="AX428" t="s">
        <v>5955</v>
      </c>
      <c r="AZ428" t="s">
        <v>5956</v>
      </c>
      <c r="BB428" t="s">
        <v>5957</v>
      </c>
      <c r="BC428" t="s">
        <v>5955</v>
      </c>
    </row>
    <row r="429" spans="37:55">
      <c r="AK429" t="s">
        <v>5958</v>
      </c>
      <c r="AM429" t="s">
        <v>5959</v>
      </c>
      <c r="AN429" t="s">
        <v>5960</v>
      </c>
      <c r="AS429" t="s">
        <v>5961</v>
      </c>
      <c r="AT429" t="s">
        <v>5962</v>
      </c>
      <c r="AV429" t="s">
        <v>5963</v>
      </c>
      <c r="AW429" t="s">
        <v>5964</v>
      </c>
      <c r="AX429" t="s">
        <v>5965</v>
      </c>
      <c r="AZ429" t="s">
        <v>5966</v>
      </c>
      <c r="BB429" t="s">
        <v>5967</v>
      </c>
      <c r="BC429" t="s">
        <v>5965</v>
      </c>
    </row>
    <row r="430" spans="37:55">
      <c r="AK430" t="s">
        <v>5968</v>
      </c>
      <c r="AM430" t="s">
        <v>5969</v>
      </c>
      <c r="AN430" t="s">
        <v>5970</v>
      </c>
      <c r="AS430" t="s">
        <v>5971</v>
      </c>
      <c r="AT430" t="s">
        <v>5972</v>
      </c>
      <c r="AV430" t="s">
        <v>5973</v>
      </c>
      <c r="AW430" t="s">
        <v>5974</v>
      </c>
      <c r="AX430" t="s">
        <v>5975</v>
      </c>
      <c r="AZ430" t="s">
        <v>5976</v>
      </c>
      <c r="BB430" t="s">
        <v>5977</v>
      </c>
      <c r="BC430" t="s">
        <v>5975</v>
      </c>
    </row>
    <row r="431" spans="37:55">
      <c r="AK431" t="s">
        <v>5978</v>
      </c>
      <c r="AM431" t="s">
        <v>5979</v>
      </c>
      <c r="AN431" t="s">
        <v>5980</v>
      </c>
      <c r="AS431" t="s">
        <v>5981</v>
      </c>
      <c r="AT431" t="s">
        <v>5982</v>
      </c>
      <c r="AV431" t="s">
        <v>5983</v>
      </c>
      <c r="AW431" t="s">
        <v>5984</v>
      </c>
      <c r="AX431" t="s">
        <v>5985</v>
      </c>
      <c r="AZ431" t="s">
        <v>5986</v>
      </c>
      <c r="BB431" t="s">
        <v>781</v>
      </c>
      <c r="BC431" t="s">
        <v>5985</v>
      </c>
    </row>
    <row r="432" spans="37:55">
      <c r="AK432" t="s">
        <v>5987</v>
      </c>
      <c r="AM432" t="s">
        <v>5988</v>
      </c>
      <c r="AN432" t="s">
        <v>5989</v>
      </c>
      <c r="AS432" t="s">
        <v>5990</v>
      </c>
      <c r="AT432" t="s">
        <v>5991</v>
      </c>
      <c r="AV432" t="s">
        <v>5992</v>
      </c>
      <c r="AW432" t="s">
        <v>5993</v>
      </c>
      <c r="AX432" t="s">
        <v>5994</v>
      </c>
      <c r="AZ432" t="s">
        <v>5995</v>
      </c>
      <c r="BC432" t="s">
        <v>5994</v>
      </c>
    </row>
    <row r="433" spans="37:55">
      <c r="AK433" t="s">
        <v>5996</v>
      </c>
      <c r="AM433" t="s">
        <v>5997</v>
      </c>
      <c r="AN433" t="s">
        <v>5998</v>
      </c>
      <c r="AS433" t="s">
        <v>5999</v>
      </c>
      <c r="AT433" t="s">
        <v>6000</v>
      </c>
      <c r="AV433" t="s">
        <v>6001</v>
      </c>
      <c r="AW433" t="s">
        <v>6002</v>
      </c>
      <c r="AX433" t="s">
        <v>6003</v>
      </c>
      <c r="AZ433" t="s">
        <v>6004</v>
      </c>
      <c r="BC433" t="s">
        <v>6003</v>
      </c>
    </row>
    <row r="434" spans="37:55">
      <c r="AK434" t="s">
        <v>6005</v>
      </c>
      <c r="AM434" t="s">
        <v>6006</v>
      </c>
      <c r="AN434" t="s">
        <v>6007</v>
      </c>
      <c r="AS434" t="s">
        <v>6008</v>
      </c>
      <c r="AT434" t="s">
        <v>6009</v>
      </c>
      <c r="AV434" t="s">
        <v>6010</v>
      </c>
      <c r="AW434" t="s">
        <v>6011</v>
      </c>
      <c r="AX434" t="s">
        <v>6012</v>
      </c>
      <c r="AZ434" t="s">
        <v>6013</v>
      </c>
      <c r="BC434" t="s">
        <v>6012</v>
      </c>
    </row>
    <row r="435" spans="37:55">
      <c r="AK435" t="s">
        <v>6014</v>
      </c>
      <c r="AM435" t="s">
        <v>6015</v>
      </c>
      <c r="AN435" t="s">
        <v>6016</v>
      </c>
      <c r="AS435" t="s">
        <v>6017</v>
      </c>
      <c r="AT435" t="s">
        <v>6018</v>
      </c>
      <c r="AV435" t="s">
        <v>6019</v>
      </c>
      <c r="AW435" t="s">
        <v>6020</v>
      </c>
      <c r="AX435" t="s">
        <v>6021</v>
      </c>
      <c r="AZ435" t="s">
        <v>6022</v>
      </c>
      <c r="BC435" t="s">
        <v>6021</v>
      </c>
    </row>
    <row r="436" spans="37:55">
      <c r="AK436" t="s">
        <v>6023</v>
      </c>
      <c r="AM436" t="s">
        <v>6024</v>
      </c>
      <c r="AN436" t="s">
        <v>6025</v>
      </c>
      <c r="AS436" t="s">
        <v>6026</v>
      </c>
      <c r="AT436" t="s">
        <v>6027</v>
      </c>
      <c r="AV436" t="s">
        <v>6028</v>
      </c>
      <c r="AW436" t="s">
        <v>6029</v>
      </c>
      <c r="AX436" t="s">
        <v>6030</v>
      </c>
      <c r="AZ436" t="s">
        <v>6031</v>
      </c>
      <c r="BC436" t="s">
        <v>6030</v>
      </c>
    </row>
    <row r="437" spans="37:55">
      <c r="AK437" t="s">
        <v>6032</v>
      </c>
      <c r="AM437" t="s">
        <v>6033</v>
      </c>
      <c r="AN437" t="s">
        <v>6034</v>
      </c>
      <c r="AS437" t="s">
        <v>6035</v>
      </c>
      <c r="AT437" t="s">
        <v>6036</v>
      </c>
      <c r="AV437" t="s">
        <v>6037</v>
      </c>
      <c r="AW437" t="s">
        <v>6038</v>
      </c>
      <c r="AX437" t="s">
        <v>6039</v>
      </c>
      <c r="AZ437" t="s">
        <v>6040</v>
      </c>
      <c r="BC437" t="s">
        <v>6039</v>
      </c>
    </row>
    <row r="438" spans="37:55">
      <c r="AK438" t="s">
        <v>6041</v>
      </c>
      <c r="AM438" t="s">
        <v>6042</v>
      </c>
      <c r="AN438" t="s">
        <v>6043</v>
      </c>
      <c r="AS438" t="s">
        <v>6044</v>
      </c>
      <c r="AT438" t="s">
        <v>6045</v>
      </c>
      <c r="AV438" t="s">
        <v>6046</v>
      </c>
      <c r="AW438" t="s">
        <v>6047</v>
      </c>
      <c r="AX438" t="s">
        <v>6048</v>
      </c>
      <c r="AZ438" t="s">
        <v>6049</v>
      </c>
      <c r="BC438" t="s">
        <v>6048</v>
      </c>
    </row>
    <row r="439" spans="37:55">
      <c r="AK439" t="s">
        <v>6050</v>
      </c>
      <c r="AM439" t="s">
        <v>6051</v>
      </c>
      <c r="AN439" t="s">
        <v>6052</v>
      </c>
      <c r="AS439" t="s">
        <v>6053</v>
      </c>
      <c r="AT439" t="s">
        <v>6054</v>
      </c>
      <c r="AV439" t="s">
        <v>6055</v>
      </c>
      <c r="AW439" t="s">
        <v>6056</v>
      </c>
      <c r="AX439" t="s">
        <v>6057</v>
      </c>
      <c r="AZ439" t="s">
        <v>6058</v>
      </c>
      <c r="BC439" t="s">
        <v>6057</v>
      </c>
    </row>
    <row r="440" spans="37:55">
      <c r="AK440" t="s">
        <v>6059</v>
      </c>
      <c r="AM440" t="s">
        <v>6060</v>
      </c>
      <c r="AN440" t="s">
        <v>6061</v>
      </c>
      <c r="AS440" t="s">
        <v>6062</v>
      </c>
      <c r="AT440" t="s">
        <v>6063</v>
      </c>
      <c r="AV440" t="s">
        <v>6064</v>
      </c>
      <c r="AW440" t="s">
        <v>6065</v>
      </c>
      <c r="AX440" t="s">
        <v>6066</v>
      </c>
      <c r="AZ440" t="s">
        <v>6067</v>
      </c>
      <c r="BC440" t="s">
        <v>6066</v>
      </c>
    </row>
    <row r="441" spans="37:55">
      <c r="AK441" t="s">
        <v>6068</v>
      </c>
      <c r="AM441" t="s">
        <v>6069</v>
      </c>
      <c r="AN441" t="s">
        <v>6070</v>
      </c>
      <c r="AS441" t="s">
        <v>6071</v>
      </c>
      <c r="AT441" t="s">
        <v>6072</v>
      </c>
      <c r="AV441" t="s">
        <v>6073</v>
      </c>
      <c r="AW441" t="s">
        <v>6074</v>
      </c>
      <c r="AX441" t="s">
        <v>6075</v>
      </c>
      <c r="AZ441" t="s">
        <v>781</v>
      </c>
      <c r="BC441" t="s">
        <v>6075</v>
      </c>
    </row>
    <row r="442" spans="37:55">
      <c r="AK442" t="s">
        <v>6076</v>
      </c>
      <c r="AM442" t="s">
        <v>6077</v>
      </c>
      <c r="AN442" t="s">
        <v>6078</v>
      </c>
      <c r="AS442" t="s">
        <v>488</v>
      </c>
      <c r="AT442" t="s">
        <v>6079</v>
      </c>
      <c r="AV442" t="s">
        <v>6080</v>
      </c>
      <c r="AW442" t="s">
        <v>6081</v>
      </c>
      <c r="AX442" t="s">
        <v>6082</v>
      </c>
      <c r="BC442" t="s">
        <v>6082</v>
      </c>
    </row>
    <row r="443" spans="37:55">
      <c r="AK443" t="s">
        <v>6083</v>
      </c>
      <c r="AM443" t="s">
        <v>6084</v>
      </c>
      <c r="AN443" t="s">
        <v>6085</v>
      </c>
      <c r="AS443" t="s">
        <v>6086</v>
      </c>
      <c r="AT443" t="s">
        <v>6087</v>
      </c>
      <c r="AV443" t="s">
        <v>6088</v>
      </c>
      <c r="AW443" t="s">
        <v>6089</v>
      </c>
      <c r="AX443" t="s">
        <v>6090</v>
      </c>
      <c r="BC443" t="s">
        <v>6090</v>
      </c>
    </row>
    <row r="444" spans="37:55">
      <c r="AK444" t="s">
        <v>6091</v>
      </c>
      <c r="AM444" t="s">
        <v>6092</v>
      </c>
      <c r="AN444" t="s">
        <v>6093</v>
      </c>
      <c r="AS444" t="s">
        <v>6094</v>
      </c>
      <c r="AT444" t="s">
        <v>6095</v>
      </c>
      <c r="AV444" t="s">
        <v>6096</v>
      </c>
      <c r="AW444" t="s">
        <v>6097</v>
      </c>
      <c r="AX444" t="s">
        <v>6098</v>
      </c>
      <c r="BC444" t="s">
        <v>6098</v>
      </c>
    </row>
    <row r="445" spans="37:55">
      <c r="AK445" t="s">
        <v>6099</v>
      </c>
      <c r="AM445" t="s">
        <v>6100</v>
      </c>
      <c r="AN445" t="s">
        <v>6101</v>
      </c>
      <c r="AS445" t="s">
        <v>6102</v>
      </c>
      <c r="AT445" t="s">
        <v>6103</v>
      </c>
      <c r="AV445" t="s">
        <v>6104</v>
      </c>
      <c r="AW445" t="s">
        <v>6105</v>
      </c>
      <c r="AX445" t="s">
        <v>6106</v>
      </c>
      <c r="BC445" t="s">
        <v>6106</v>
      </c>
    </row>
    <row r="446" spans="37:55">
      <c r="AK446" t="s">
        <v>6107</v>
      </c>
      <c r="AM446" t="s">
        <v>6108</v>
      </c>
      <c r="AN446" t="s">
        <v>6109</v>
      </c>
      <c r="AS446" t="s">
        <v>6110</v>
      </c>
      <c r="AT446" t="s">
        <v>6111</v>
      </c>
      <c r="AV446" t="s">
        <v>6112</v>
      </c>
      <c r="AW446" t="s">
        <v>6113</v>
      </c>
      <c r="AX446" t="s">
        <v>6114</v>
      </c>
      <c r="BC446" t="s">
        <v>6114</v>
      </c>
    </row>
    <row r="447" spans="37:55">
      <c r="AK447" t="s">
        <v>6115</v>
      </c>
      <c r="AM447" t="s">
        <v>6116</v>
      </c>
      <c r="AN447" t="s">
        <v>6117</v>
      </c>
      <c r="AS447" t="s">
        <v>6118</v>
      </c>
      <c r="AT447" t="s">
        <v>6119</v>
      </c>
      <c r="AV447" t="s">
        <v>6120</v>
      </c>
      <c r="AW447" t="s">
        <v>6121</v>
      </c>
      <c r="AX447" t="s">
        <v>6122</v>
      </c>
      <c r="BC447" t="s">
        <v>6122</v>
      </c>
    </row>
    <row r="448" spans="37:55">
      <c r="AK448" t="s">
        <v>6123</v>
      </c>
      <c r="AM448" t="s">
        <v>6124</v>
      </c>
      <c r="AN448" t="s">
        <v>6125</v>
      </c>
      <c r="AS448" t="s">
        <v>6126</v>
      </c>
      <c r="AT448" t="s">
        <v>6127</v>
      </c>
      <c r="AV448" t="s">
        <v>6128</v>
      </c>
      <c r="AW448" t="s">
        <v>6129</v>
      </c>
      <c r="AX448" t="s">
        <v>6130</v>
      </c>
      <c r="BC448" t="s">
        <v>6130</v>
      </c>
    </row>
    <row r="449" spans="37:55">
      <c r="AK449" t="s">
        <v>2408</v>
      </c>
      <c r="AM449" t="s">
        <v>6131</v>
      </c>
      <c r="AN449" t="s">
        <v>6132</v>
      </c>
      <c r="AS449" t="s">
        <v>6133</v>
      </c>
      <c r="AT449" t="s">
        <v>6134</v>
      </c>
      <c r="AV449" t="s">
        <v>6135</v>
      </c>
      <c r="AW449" t="s">
        <v>6136</v>
      </c>
      <c r="AX449" t="s">
        <v>6137</v>
      </c>
      <c r="BC449" t="s">
        <v>6137</v>
      </c>
    </row>
    <row r="450" spans="37:55">
      <c r="AK450" t="s">
        <v>6138</v>
      </c>
      <c r="AM450" t="s">
        <v>6139</v>
      </c>
      <c r="AN450" t="s">
        <v>6140</v>
      </c>
      <c r="AS450" t="s">
        <v>496</v>
      </c>
      <c r="AT450" t="s">
        <v>6141</v>
      </c>
      <c r="AV450" t="s">
        <v>6142</v>
      </c>
      <c r="AW450" t="s">
        <v>6143</v>
      </c>
      <c r="AX450" t="s">
        <v>6144</v>
      </c>
      <c r="BC450" t="s">
        <v>6144</v>
      </c>
    </row>
    <row r="451" spans="37:55">
      <c r="AK451" t="s">
        <v>6145</v>
      </c>
      <c r="AM451" t="s">
        <v>6146</v>
      </c>
      <c r="AN451" t="s">
        <v>6147</v>
      </c>
      <c r="AS451" t="s">
        <v>6148</v>
      </c>
      <c r="AT451" t="s">
        <v>6149</v>
      </c>
      <c r="AV451" t="s">
        <v>6150</v>
      </c>
      <c r="AW451" t="s">
        <v>6151</v>
      </c>
      <c r="AX451" t="s">
        <v>6152</v>
      </c>
      <c r="BC451" t="s">
        <v>6152</v>
      </c>
    </row>
    <row r="452" spans="37:55">
      <c r="AK452" t="s">
        <v>6153</v>
      </c>
      <c r="AM452" t="s">
        <v>6154</v>
      </c>
      <c r="AN452" t="s">
        <v>6155</v>
      </c>
      <c r="AS452" t="s">
        <v>536</v>
      </c>
      <c r="AT452" t="s">
        <v>6156</v>
      </c>
      <c r="AV452" t="s">
        <v>6157</v>
      </c>
      <c r="AW452" t="s">
        <v>6158</v>
      </c>
      <c r="AX452" t="s">
        <v>6159</v>
      </c>
      <c r="BC452" t="s">
        <v>6159</v>
      </c>
    </row>
    <row r="453" spans="37:55">
      <c r="AK453" t="s">
        <v>6160</v>
      </c>
      <c r="AM453" t="s">
        <v>6161</v>
      </c>
      <c r="AN453" t="s">
        <v>6162</v>
      </c>
      <c r="AS453" t="s">
        <v>630</v>
      </c>
      <c r="AT453" t="s">
        <v>6163</v>
      </c>
      <c r="AV453" t="s">
        <v>6164</v>
      </c>
      <c r="AW453" t="s">
        <v>6165</v>
      </c>
      <c r="AX453" t="s">
        <v>6166</v>
      </c>
      <c r="BC453" t="s">
        <v>6166</v>
      </c>
    </row>
    <row r="454" spans="37:55">
      <c r="AK454" t="s">
        <v>6167</v>
      </c>
      <c r="AM454" t="s">
        <v>6168</v>
      </c>
      <c r="AN454" t="s">
        <v>6169</v>
      </c>
      <c r="AS454" t="s">
        <v>6170</v>
      </c>
      <c r="AT454" t="s">
        <v>6171</v>
      </c>
      <c r="AV454" t="s">
        <v>6172</v>
      </c>
      <c r="AW454" t="s">
        <v>6173</v>
      </c>
      <c r="AX454" t="s">
        <v>6174</v>
      </c>
      <c r="BC454" t="s">
        <v>6174</v>
      </c>
    </row>
    <row r="455" spans="37:55">
      <c r="AK455" t="s">
        <v>6175</v>
      </c>
      <c r="AM455" t="s">
        <v>6176</v>
      </c>
      <c r="AN455" t="s">
        <v>6177</v>
      </c>
      <c r="AS455" t="s">
        <v>700</v>
      </c>
      <c r="AT455" t="s">
        <v>6178</v>
      </c>
      <c r="AV455" t="s">
        <v>6179</v>
      </c>
      <c r="AW455" t="s">
        <v>6180</v>
      </c>
      <c r="AX455" t="s">
        <v>1905</v>
      </c>
      <c r="BC455" t="s">
        <v>1905</v>
      </c>
    </row>
    <row r="456" spans="37:55">
      <c r="AK456" t="s">
        <v>6181</v>
      </c>
      <c r="AM456" t="s">
        <v>6182</v>
      </c>
      <c r="AN456" t="s">
        <v>6183</v>
      </c>
      <c r="AS456" t="s">
        <v>6184</v>
      </c>
      <c r="AT456" t="s">
        <v>6185</v>
      </c>
      <c r="AV456" t="s">
        <v>6186</v>
      </c>
      <c r="AW456" t="s">
        <v>6187</v>
      </c>
      <c r="AX456" t="s">
        <v>6188</v>
      </c>
      <c r="BC456" t="s">
        <v>6188</v>
      </c>
    </row>
    <row r="457" spans="37:55">
      <c r="AK457" t="s">
        <v>6189</v>
      </c>
      <c r="AM457" t="s">
        <v>6190</v>
      </c>
      <c r="AN457" t="s">
        <v>6191</v>
      </c>
      <c r="AS457" t="s">
        <v>6192</v>
      </c>
      <c r="AT457" t="s">
        <v>6193</v>
      </c>
      <c r="AV457" t="s">
        <v>6194</v>
      </c>
      <c r="AW457" t="s">
        <v>6195</v>
      </c>
      <c r="AX457" t="s">
        <v>6196</v>
      </c>
      <c r="BC457" t="s">
        <v>6196</v>
      </c>
    </row>
    <row r="458" spans="37:55">
      <c r="AK458" t="s">
        <v>6197</v>
      </c>
      <c r="AM458" t="s">
        <v>6198</v>
      </c>
      <c r="AN458" t="s">
        <v>6199</v>
      </c>
      <c r="AS458" t="s">
        <v>702</v>
      </c>
      <c r="AT458" t="s">
        <v>6200</v>
      </c>
      <c r="AV458" t="s">
        <v>6201</v>
      </c>
      <c r="AW458" t="s">
        <v>6202</v>
      </c>
      <c r="AX458" t="s">
        <v>6203</v>
      </c>
      <c r="BC458" t="s">
        <v>6203</v>
      </c>
    </row>
    <row r="459" spans="37:55">
      <c r="AK459" t="s">
        <v>6204</v>
      </c>
      <c r="AM459" t="s">
        <v>6205</v>
      </c>
      <c r="AN459" t="s">
        <v>6206</v>
      </c>
      <c r="AS459" t="s">
        <v>535</v>
      </c>
      <c r="AT459" t="s">
        <v>6207</v>
      </c>
      <c r="AV459" t="s">
        <v>6208</v>
      </c>
      <c r="AW459" t="s">
        <v>6209</v>
      </c>
      <c r="AX459" t="s">
        <v>6210</v>
      </c>
      <c r="BC459" t="s">
        <v>6210</v>
      </c>
    </row>
    <row r="460" spans="37:55">
      <c r="AK460" t="s">
        <v>6211</v>
      </c>
      <c r="AM460" t="s">
        <v>6212</v>
      </c>
      <c r="AN460" t="s">
        <v>6213</v>
      </c>
      <c r="AS460" t="s">
        <v>513</v>
      </c>
      <c r="AT460" t="s">
        <v>6214</v>
      </c>
      <c r="AV460" t="s">
        <v>6215</v>
      </c>
      <c r="AW460" t="s">
        <v>6216</v>
      </c>
      <c r="AX460" t="s">
        <v>6217</v>
      </c>
      <c r="BC460" t="s">
        <v>6217</v>
      </c>
    </row>
    <row r="461" spans="37:55">
      <c r="AK461" t="s">
        <v>6218</v>
      </c>
      <c r="AM461" t="s">
        <v>6219</v>
      </c>
      <c r="AN461" t="s">
        <v>6220</v>
      </c>
      <c r="AS461" t="s">
        <v>555</v>
      </c>
      <c r="AT461" t="s">
        <v>6221</v>
      </c>
      <c r="AV461" t="s">
        <v>6222</v>
      </c>
      <c r="AW461" t="s">
        <v>6223</v>
      </c>
      <c r="AX461" t="s">
        <v>6224</v>
      </c>
      <c r="BC461" t="s">
        <v>6224</v>
      </c>
    </row>
    <row r="462" spans="37:55">
      <c r="AK462" t="s">
        <v>6225</v>
      </c>
      <c r="AM462" t="s">
        <v>6226</v>
      </c>
      <c r="AN462" t="s">
        <v>6227</v>
      </c>
      <c r="AS462" t="s">
        <v>6228</v>
      </c>
      <c r="AT462" t="s">
        <v>6229</v>
      </c>
      <c r="AV462" t="s">
        <v>6230</v>
      </c>
      <c r="AW462" t="s">
        <v>6231</v>
      </c>
      <c r="AX462" t="s">
        <v>6232</v>
      </c>
      <c r="BC462" t="s">
        <v>6232</v>
      </c>
    </row>
    <row r="463" spans="37:55">
      <c r="AK463" t="s">
        <v>6233</v>
      </c>
      <c r="AM463" t="s">
        <v>6234</v>
      </c>
      <c r="AN463" t="s">
        <v>6235</v>
      </c>
      <c r="AS463" t="s">
        <v>6236</v>
      </c>
      <c r="AT463" t="s">
        <v>6237</v>
      </c>
      <c r="AV463" t="s">
        <v>6238</v>
      </c>
      <c r="AW463" t="s">
        <v>6239</v>
      </c>
      <c r="AX463" t="s">
        <v>6240</v>
      </c>
      <c r="BC463" t="s">
        <v>6240</v>
      </c>
    </row>
    <row r="464" spans="37:55">
      <c r="AK464" t="s">
        <v>6241</v>
      </c>
      <c r="AM464" t="s">
        <v>6242</v>
      </c>
      <c r="AN464" t="s">
        <v>6243</v>
      </c>
      <c r="AS464" t="s">
        <v>6244</v>
      </c>
      <c r="AT464" t="s">
        <v>6245</v>
      </c>
      <c r="AV464" t="s">
        <v>6246</v>
      </c>
      <c r="AW464" t="s">
        <v>6247</v>
      </c>
      <c r="AX464" t="s">
        <v>6248</v>
      </c>
      <c r="BC464" t="s">
        <v>6248</v>
      </c>
    </row>
    <row r="465" spans="37:55">
      <c r="AK465" t="s">
        <v>6249</v>
      </c>
      <c r="AM465" t="s">
        <v>6250</v>
      </c>
      <c r="AN465" t="s">
        <v>6251</v>
      </c>
      <c r="AS465" t="s">
        <v>6252</v>
      </c>
      <c r="AT465" t="s">
        <v>6253</v>
      </c>
      <c r="AV465" t="s">
        <v>6254</v>
      </c>
      <c r="AW465" t="s">
        <v>6255</v>
      </c>
      <c r="AX465" t="s">
        <v>6256</v>
      </c>
      <c r="BC465" t="s">
        <v>6256</v>
      </c>
    </row>
    <row r="466" spans="37:55">
      <c r="AK466" t="s">
        <v>6257</v>
      </c>
      <c r="AM466" t="s">
        <v>6258</v>
      </c>
      <c r="AN466" t="s">
        <v>6259</v>
      </c>
      <c r="AS466" t="s">
        <v>6260</v>
      </c>
      <c r="AT466" t="s">
        <v>6261</v>
      </c>
      <c r="AV466" t="s">
        <v>6262</v>
      </c>
      <c r="AW466" t="s">
        <v>6263</v>
      </c>
      <c r="AX466" t="s">
        <v>6264</v>
      </c>
      <c r="BC466" t="s">
        <v>6264</v>
      </c>
    </row>
    <row r="467" spans="37:55">
      <c r="AK467" t="s">
        <v>6265</v>
      </c>
      <c r="AM467" t="s">
        <v>6266</v>
      </c>
      <c r="AN467" t="s">
        <v>6267</v>
      </c>
      <c r="AS467" t="s">
        <v>6268</v>
      </c>
      <c r="AT467" t="s">
        <v>6269</v>
      </c>
      <c r="AV467" t="s">
        <v>6270</v>
      </c>
      <c r="AW467" t="s">
        <v>6271</v>
      </c>
      <c r="AX467" t="s">
        <v>6272</v>
      </c>
      <c r="BC467" t="s">
        <v>6272</v>
      </c>
    </row>
    <row r="468" spans="37:55">
      <c r="AK468" t="s">
        <v>6273</v>
      </c>
      <c r="AM468" t="s">
        <v>6274</v>
      </c>
      <c r="AN468" t="s">
        <v>6275</v>
      </c>
      <c r="AS468" t="s">
        <v>6276</v>
      </c>
      <c r="AT468" t="s">
        <v>6277</v>
      </c>
      <c r="AV468" t="s">
        <v>6278</v>
      </c>
      <c r="AW468" t="s">
        <v>6279</v>
      </c>
      <c r="AX468" t="s">
        <v>6280</v>
      </c>
      <c r="BC468" t="s">
        <v>6280</v>
      </c>
    </row>
    <row r="469" spans="37:55">
      <c r="AK469" t="s">
        <v>6281</v>
      </c>
      <c r="AM469" t="s">
        <v>6282</v>
      </c>
      <c r="AN469" t="s">
        <v>6283</v>
      </c>
      <c r="AS469" t="s">
        <v>6284</v>
      </c>
      <c r="AT469" t="s">
        <v>6285</v>
      </c>
      <c r="AV469" t="s">
        <v>6286</v>
      </c>
      <c r="AW469" t="s">
        <v>6287</v>
      </c>
      <c r="AX469" t="s">
        <v>6288</v>
      </c>
      <c r="BC469" t="s">
        <v>6288</v>
      </c>
    </row>
    <row r="470" spans="37:55">
      <c r="AK470" t="s">
        <v>6289</v>
      </c>
      <c r="AM470" t="s">
        <v>6290</v>
      </c>
      <c r="AN470" t="s">
        <v>6291</v>
      </c>
      <c r="AS470" t="s">
        <v>6292</v>
      </c>
      <c r="AT470" t="s">
        <v>6293</v>
      </c>
      <c r="AV470" t="s">
        <v>6294</v>
      </c>
      <c r="AW470" t="s">
        <v>6295</v>
      </c>
      <c r="AX470" t="s">
        <v>6296</v>
      </c>
      <c r="BC470" t="s">
        <v>6296</v>
      </c>
    </row>
    <row r="471" spans="37:55">
      <c r="AK471" t="s">
        <v>6297</v>
      </c>
      <c r="AM471" t="s">
        <v>6298</v>
      </c>
      <c r="AN471" t="s">
        <v>6299</v>
      </c>
      <c r="AS471" t="s">
        <v>6300</v>
      </c>
      <c r="AT471" t="s">
        <v>6301</v>
      </c>
      <c r="AV471" t="s">
        <v>6302</v>
      </c>
      <c r="AW471" t="s">
        <v>6303</v>
      </c>
      <c r="AX471" t="s">
        <v>6304</v>
      </c>
      <c r="BC471" t="s">
        <v>6304</v>
      </c>
    </row>
    <row r="472" spans="37:55">
      <c r="AK472" t="s">
        <v>6305</v>
      </c>
      <c r="AM472" t="s">
        <v>6306</v>
      </c>
      <c r="AN472" t="s">
        <v>6307</v>
      </c>
      <c r="AS472" t="s">
        <v>6308</v>
      </c>
      <c r="AT472" t="s">
        <v>6309</v>
      </c>
      <c r="AV472" t="s">
        <v>6310</v>
      </c>
      <c r="AW472" t="s">
        <v>6311</v>
      </c>
      <c r="AX472" t="s">
        <v>6312</v>
      </c>
      <c r="BC472" t="s">
        <v>6312</v>
      </c>
    </row>
    <row r="473" spans="37:55">
      <c r="AK473" t="s">
        <v>6313</v>
      </c>
      <c r="AM473" t="s">
        <v>6314</v>
      </c>
      <c r="AN473" t="s">
        <v>6315</v>
      </c>
      <c r="AS473" t="s">
        <v>6316</v>
      </c>
      <c r="AT473" t="s">
        <v>6317</v>
      </c>
      <c r="AV473" t="s">
        <v>6318</v>
      </c>
      <c r="AW473" t="s">
        <v>6319</v>
      </c>
      <c r="AX473" t="s">
        <v>6320</v>
      </c>
      <c r="BC473" t="s">
        <v>6320</v>
      </c>
    </row>
    <row r="474" spans="37:55">
      <c r="AK474" t="s">
        <v>6321</v>
      </c>
      <c r="AM474" t="s">
        <v>6322</v>
      </c>
      <c r="AN474" t="s">
        <v>6323</v>
      </c>
      <c r="AS474" t="s">
        <v>6324</v>
      </c>
      <c r="AT474" t="s">
        <v>6325</v>
      </c>
      <c r="AV474" t="s">
        <v>6326</v>
      </c>
      <c r="AW474" t="s">
        <v>6327</v>
      </c>
      <c r="AX474" t="s">
        <v>6328</v>
      </c>
      <c r="BC474" t="s">
        <v>6328</v>
      </c>
    </row>
    <row r="475" spans="37:55">
      <c r="AK475" t="s">
        <v>6329</v>
      </c>
      <c r="AM475" t="s">
        <v>6330</v>
      </c>
      <c r="AN475" t="s">
        <v>6331</v>
      </c>
      <c r="AS475" t="s">
        <v>6332</v>
      </c>
      <c r="AT475" t="s">
        <v>6333</v>
      </c>
      <c r="AV475" t="s">
        <v>6334</v>
      </c>
      <c r="AW475" t="s">
        <v>6335</v>
      </c>
      <c r="AX475" t="s">
        <v>6336</v>
      </c>
      <c r="BC475" t="s">
        <v>6336</v>
      </c>
    </row>
    <row r="476" spans="37:55">
      <c r="AK476" t="s">
        <v>6337</v>
      </c>
      <c r="AM476" t="s">
        <v>6338</v>
      </c>
      <c r="AN476" t="s">
        <v>6339</v>
      </c>
      <c r="AS476" t="s">
        <v>6340</v>
      </c>
      <c r="AT476" t="s">
        <v>6341</v>
      </c>
      <c r="AV476" t="s">
        <v>6342</v>
      </c>
      <c r="AW476" t="s">
        <v>6343</v>
      </c>
      <c r="AX476" t="s">
        <v>6344</v>
      </c>
      <c r="BC476" t="s">
        <v>6344</v>
      </c>
    </row>
    <row r="477" spans="37:55">
      <c r="AK477" t="s">
        <v>6345</v>
      </c>
      <c r="AM477" t="s">
        <v>6346</v>
      </c>
      <c r="AN477" t="s">
        <v>6347</v>
      </c>
      <c r="AS477" t="s">
        <v>6348</v>
      </c>
      <c r="AT477" t="s">
        <v>6349</v>
      </c>
      <c r="AV477" t="s">
        <v>6350</v>
      </c>
      <c r="AW477" t="s">
        <v>6351</v>
      </c>
      <c r="AX477" t="s">
        <v>2049</v>
      </c>
      <c r="BC477" t="s">
        <v>2049</v>
      </c>
    </row>
    <row r="478" spans="37:55">
      <c r="AK478" t="s">
        <v>6352</v>
      </c>
      <c r="AM478" t="s">
        <v>6353</v>
      </c>
      <c r="AN478" t="s">
        <v>6354</v>
      </c>
      <c r="AS478" t="s">
        <v>6355</v>
      </c>
      <c r="AT478" t="s">
        <v>6356</v>
      </c>
      <c r="AV478" t="s">
        <v>6357</v>
      </c>
      <c r="AW478" t="s">
        <v>6358</v>
      </c>
      <c r="AX478" t="s">
        <v>6359</v>
      </c>
      <c r="BC478" t="s">
        <v>6359</v>
      </c>
    </row>
    <row r="479" spans="37:55">
      <c r="AK479" t="s">
        <v>6360</v>
      </c>
      <c r="AM479" t="s">
        <v>6361</v>
      </c>
      <c r="AN479" t="s">
        <v>6362</v>
      </c>
      <c r="AS479" t="s">
        <v>6363</v>
      </c>
      <c r="AT479" t="s">
        <v>6364</v>
      </c>
      <c r="AV479" t="s">
        <v>6365</v>
      </c>
      <c r="AW479" t="s">
        <v>6366</v>
      </c>
      <c r="AX479" t="s">
        <v>6367</v>
      </c>
      <c r="BC479" t="s">
        <v>6367</v>
      </c>
    </row>
    <row r="480" spans="37:55">
      <c r="AK480" t="s">
        <v>6368</v>
      </c>
      <c r="AM480" t="s">
        <v>6369</v>
      </c>
      <c r="AN480" t="s">
        <v>6370</v>
      </c>
      <c r="AS480" t="s">
        <v>6371</v>
      </c>
      <c r="AT480" t="s">
        <v>6372</v>
      </c>
      <c r="AV480" t="s">
        <v>6373</v>
      </c>
      <c r="AW480" t="s">
        <v>6374</v>
      </c>
      <c r="AX480" t="s">
        <v>6375</v>
      </c>
      <c r="BC480" t="s">
        <v>6375</v>
      </c>
    </row>
    <row r="481" spans="37:55">
      <c r="AK481" t="s">
        <v>6376</v>
      </c>
      <c r="AM481" t="s">
        <v>6377</v>
      </c>
      <c r="AN481" t="s">
        <v>6378</v>
      </c>
      <c r="AS481" t="s">
        <v>6379</v>
      </c>
      <c r="AT481" t="s">
        <v>6380</v>
      </c>
      <c r="AV481" t="s">
        <v>6381</v>
      </c>
      <c r="AW481" t="s">
        <v>2745</v>
      </c>
      <c r="AX481" t="s">
        <v>6382</v>
      </c>
      <c r="BC481" t="s">
        <v>6382</v>
      </c>
    </row>
    <row r="482" spans="37:55">
      <c r="AK482" t="s">
        <v>6383</v>
      </c>
      <c r="AM482" t="s">
        <v>6384</v>
      </c>
      <c r="AN482" t="s">
        <v>6385</v>
      </c>
      <c r="AS482" t="s">
        <v>6386</v>
      </c>
      <c r="AT482" t="s">
        <v>6387</v>
      </c>
      <c r="AV482" t="s">
        <v>6388</v>
      </c>
      <c r="AW482" t="s">
        <v>6389</v>
      </c>
      <c r="AX482" t="s">
        <v>6390</v>
      </c>
      <c r="BC482" t="s">
        <v>6390</v>
      </c>
    </row>
    <row r="483" spans="37:55">
      <c r="AK483" t="s">
        <v>6391</v>
      </c>
      <c r="AM483" t="s">
        <v>6392</v>
      </c>
      <c r="AN483" t="s">
        <v>6393</v>
      </c>
      <c r="AS483" t="s">
        <v>6394</v>
      </c>
      <c r="AT483" t="s">
        <v>6395</v>
      </c>
      <c r="AV483" t="s">
        <v>6396</v>
      </c>
      <c r="AW483" t="s">
        <v>6397</v>
      </c>
      <c r="AX483" t="s">
        <v>6398</v>
      </c>
      <c r="BC483" t="s">
        <v>6398</v>
      </c>
    </row>
    <row r="484" spans="37:55">
      <c r="AK484" t="s">
        <v>6399</v>
      </c>
      <c r="AM484" t="s">
        <v>6400</v>
      </c>
      <c r="AN484" t="s">
        <v>6401</v>
      </c>
      <c r="AS484" t="s">
        <v>6402</v>
      </c>
      <c r="AT484" t="s">
        <v>6403</v>
      </c>
      <c r="AV484" t="s">
        <v>6404</v>
      </c>
      <c r="AW484" t="s">
        <v>6405</v>
      </c>
      <c r="AX484" t="s">
        <v>6406</v>
      </c>
      <c r="BC484" t="s">
        <v>6406</v>
      </c>
    </row>
    <row r="485" spans="37:55">
      <c r="AK485" t="s">
        <v>6407</v>
      </c>
      <c r="AM485" t="s">
        <v>6408</v>
      </c>
      <c r="AN485" t="s">
        <v>6409</v>
      </c>
      <c r="AS485" t="s">
        <v>6410</v>
      </c>
      <c r="AT485" t="s">
        <v>6411</v>
      </c>
      <c r="AV485" t="s">
        <v>6412</v>
      </c>
      <c r="AW485" t="s">
        <v>6413</v>
      </c>
      <c r="AX485" t="s">
        <v>6414</v>
      </c>
      <c r="BC485" t="s">
        <v>6414</v>
      </c>
    </row>
    <row r="486" spans="37:55">
      <c r="AK486" t="s">
        <v>6415</v>
      </c>
      <c r="AM486" t="s">
        <v>6416</v>
      </c>
      <c r="AN486" t="s">
        <v>6417</v>
      </c>
      <c r="AS486" t="s">
        <v>6418</v>
      </c>
      <c r="AT486" t="s">
        <v>6419</v>
      </c>
      <c r="AV486" t="s">
        <v>6420</v>
      </c>
      <c r="AW486" t="s">
        <v>6421</v>
      </c>
      <c r="AX486" t="s">
        <v>6422</v>
      </c>
      <c r="BC486" t="s">
        <v>6422</v>
      </c>
    </row>
    <row r="487" spans="37:55">
      <c r="AK487" t="s">
        <v>6423</v>
      </c>
      <c r="AM487" t="s">
        <v>6424</v>
      </c>
      <c r="AN487" t="s">
        <v>6425</v>
      </c>
      <c r="AS487" t="s">
        <v>6426</v>
      </c>
      <c r="AT487" t="s">
        <v>6427</v>
      </c>
      <c r="AV487" t="s">
        <v>6428</v>
      </c>
      <c r="AW487" t="s">
        <v>6429</v>
      </c>
      <c r="AX487" t="s">
        <v>6430</v>
      </c>
      <c r="BC487" t="s">
        <v>6430</v>
      </c>
    </row>
    <row r="488" spans="37:55">
      <c r="AK488" t="s">
        <v>6431</v>
      </c>
      <c r="AM488" t="s">
        <v>6432</v>
      </c>
      <c r="AN488" t="s">
        <v>6433</v>
      </c>
      <c r="AS488" t="s">
        <v>704</v>
      </c>
      <c r="AT488" t="s">
        <v>6434</v>
      </c>
      <c r="AV488" t="s">
        <v>6435</v>
      </c>
      <c r="AW488" t="s">
        <v>6436</v>
      </c>
      <c r="AX488" t="s">
        <v>6437</v>
      </c>
      <c r="BC488" t="s">
        <v>6437</v>
      </c>
    </row>
    <row r="489" spans="37:55">
      <c r="AK489" t="s">
        <v>6438</v>
      </c>
      <c r="AM489" t="s">
        <v>6439</v>
      </c>
      <c r="AN489" t="s">
        <v>6440</v>
      </c>
      <c r="AS489" t="s">
        <v>6441</v>
      </c>
      <c r="AT489" t="s">
        <v>6442</v>
      </c>
      <c r="AV489" t="s">
        <v>6443</v>
      </c>
      <c r="AW489" t="s">
        <v>6444</v>
      </c>
      <c r="AX489" t="s">
        <v>6445</v>
      </c>
      <c r="BC489" t="s">
        <v>6445</v>
      </c>
    </row>
    <row r="490" spans="37:55">
      <c r="AK490" t="s">
        <v>6446</v>
      </c>
      <c r="AM490" t="s">
        <v>6447</v>
      </c>
      <c r="AN490" t="s">
        <v>6448</v>
      </c>
      <c r="AS490" t="s">
        <v>6449</v>
      </c>
      <c r="AT490" t="s">
        <v>6450</v>
      </c>
      <c r="AV490" t="s">
        <v>6451</v>
      </c>
      <c r="AW490" t="s">
        <v>6452</v>
      </c>
      <c r="AX490" t="s">
        <v>6453</v>
      </c>
      <c r="BC490" t="s">
        <v>6453</v>
      </c>
    </row>
    <row r="491" spans="37:55">
      <c r="AK491" t="s">
        <v>6454</v>
      </c>
      <c r="AM491" t="s">
        <v>6455</v>
      </c>
      <c r="AN491" t="s">
        <v>6456</v>
      </c>
      <c r="AS491" t="s">
        <v>6457</v>
      </c>
      <c r="AT491" t="s">
        <v>6458</v>
      </c>
      <c r="AV491" t="s">
        <v>6459</v>
      </c>
      <c r="AW491" t="s">
        <v>6460</v>
      </c>
      <c r="AX491" t="s">
        <v>6461</v>
      </c>
      <c r="BC491" t="s">
        <v>6461</v>
      </c>
    </row>
    <row r="492" spans="37:55">
      <c r="AK492" t="s">
        <v>6462</v>
      </c>
      <c r="AM492" t="s">
        <v>6463</v>
      </c>
      <c r="AN492" t="s">
        <v>6464</v>
      </c>
      <c r="AS492" t="s">
        <v>6465</v>
      </c>
      <c r="AT492" t="s">
        <v>6466</v>
      </c>
      <c r="AV492" t="s">
        <v>6467</v>
      </c>
      <c r="AW492" t="s">
        <v>6468</v>
      </c>
      <c r="AX492" t="s">
        <v>6469</v>
      </c>
      <c r="BC492" t="s">
        <v>6469</v>
      </c>
    </row>
    <row r="493" spans="37:55">
      <c r="AK493" t="s">
        <v>6470</v>
      </c>
      <c r="AM493" t="s">
        <v>6471</v>
      </c>
      <c r="AN493" t="s">
        <v>6472</v>
      </c>
      <c r="AS493" t="s">
        <v>6473</v>
      </c>
      <c r="AT493" t="s">
        <v>6474</v>
      </c>
      <c r="AV493" t="s">
        <v>6475</v>
      </c>
      <c r="AW493" t="s">
        <v>6476</v>
      </c>
      <c r="AX493" t="s">
        <v>6477</v>
      </c>
      <c r="BC493" t="s">
        <v>6477</v>
      </c>
    </row>
    <row r="494" spans="37:55">
      <c r="AK494" t="s">
        <v>6478</v>
      </c>
      <c r="AM494" t="s">
        <v>6479</v>
      </c>
      <c r="AN494" t="s">
        <v>6480</v>
      </c>
      <c r="AS494" t="s">
        <v>6481</v>
      </c>
      <c r="AT494" t="s">
        <v>6482</v>
      </c>
      <c r="AV494" t="s">
        <v>6483</v>
      </c>
      <c r="AW494" t="s">
        <v>6484</v>
      </c>
      <c r="AX494" t="s">
        <v>6485</v>
      </c>
      <c r="BC494" t="s">
        <v>6485</v>
      </c>
    </row>
    <row r="495" spans="37:55">
      <c r="AK495" t="s">
        <v>6486</v>
      </c>
      <c r="AM495" t="s">
        <v>6487</v>
      </c>
      <c r="AN495" t="s">
        <v>6488</v>
      </c>
      <c r="AS495" t="s">
        <v>6489</v>
      </c>
      <c r="AT495" t="s">
        <v>6490</v>
      </c>
      <c r="AV495" t="s">
        <v>6491</v>
      </c>
      <c r="AW495" t="s">
        <v>6492</v>
      </c>
      <c r="AX495" t="s">
        <v>6493</v>
      </c>
      <c r="BC495" t="s">
        <v>6493</v>
      </c>
    </row>
    <row r="496" spans="37:55">
      <c r="AK496" t="s">
        <v>6494</v>
      </c>
      <c r="AM496" t="s">
        <v>6495</v>
      </c>
      <c r="AN496" t="s">
        <v>6496</v>
      </c>
      <c r="AS496" t="s">
        <v>6497</v>
      </c>
      <c r="AT496" t="s">
        <v>6498</v>
      </c>
      <c r="AV496" t="s">
        <v>6499</v>
      </c>
      <c r="AW496" t="s">
        <v>6500</v>
      </c>
      <c r="AX496" t="s">
        <v>6501</v>
      </c>
      <c r="BC496" t="s">
        <v>6501</v>
      </c>
    </row>
    <row r="497" spans="37:55">
      <c r="AK497" t="s">
        <v>6502</v>
      </c>
      <c r="AM497" t="s">
        <v>6503</v>
      </c>
      <c r="AN497" t="s">
        <v>6504</v>
      </c>
      <c r="AS497" t="s">
        <v>6505</v>
      </c>
      <c r="AT497" t="s">
        <v>6506</v>
      </c>
      <c r="AV497" t="s">
        <v>6507</v>
      </c>
      <c r="AW497" t="s">
        <v>6508</v>
      </c>
      <c r="AX497" t="s">
        <v>6509</v>
      </c>
      <c r="BC497" t="s">
        <v>6509</v>
      </c>
    </row>
    <row r="498" spans="37:55">
      <c r="AK498" t="s">
        <v>6510</v>
      </c>
      <c r="AM498" t="s">
        <v>6511</v>
      </c>
      <c r="AN498" t="s">
        <v>6512</v>
      </c>
      <c r="AS498" t="s">
        <v>6513</v>
      </c>
      <c r="AT498" t="s">
        <v>6514</v>
      </c>
      <c r="AV498" t="s">
        <v>6515</v>
      </c>
      <c r="AW498" t="s">
        <v>6516</v>
      </c>
      <c r="AX498" t="s">
        <v>6517</v>
      </c>
      <c r="BC498" t="s">
        <v>6517</v>
      </c>
    </row>
    <row r="499" spans="37:55">
      <c r="AK499" t="s">
        <v>6518</v>
      </c>
      <c r="AM499" t="s">
        <v>6519</v>
      </c>
      <c r="AN499" t="s">
        <v>6520</v>
      </c>
      <c r="AS499" t="s">
        <v>6521</v>
      </c>
      <c r="AT499" t="s">
        <v>6522</v>
      </c>
      <c r="AV499" t="s">
        <v>6523</v>
      </c>
      <c r="AW499" t="s">
        <v>6524</v>
      </c>
      <c r="AX499" t="s">
        <v>6525</v>
      </c>
      <c r="BC499" t="s">
        <v>6525</v>
      </c>
    </row>
    <row r="500" spans="37:55">
      <c r="AK500" t="s">
        <v>6526</v>
      </c>
      <c r="AM500" t="s">
        <v>6527</v>
      </c>
      <c r="AN500" t="s">
        <v>6528</v>
      </c>
      <c r="AS500" t="s">
        <v>6529</v>
      </c>
      <c r="AT500" t="s">
        <v>6530</v>
      </c>
      <c r="AV500" t="s">
        <v>6531</v>
      </c>
      <c r="AW500" t="s">
        <v>6532</v>
      </c>
      <c r="AX500" t="s">
        <v>6533</v>
      </c>
      <c r="BC500" t="s">
        <v>6533</v>
      </c>
    </row>
    <row r="501" spans="37:55">
      <c r="AK501" t="s">
        <v>6534</v>
      </c>
      <c r="AM501" t="s">
        <v>6535</v>
      </c>
      <c r="AN501" t="s">
        <v>6536</v>
      </c>
      <c r="AS501" t="s">
        <v>6537</v>
      </c>
      <c r="AT501" t="s">
        <v>6538</v>
      </c>
      <c r="AV501" t="s">
        <v>6539</v>
      </c>
      <c r="AW501" t="s">
        <v>6540</v>
      </c>
      <c r="AX501" t="s">
        <v>6541</v>
      </c>
      <c r="BC501" t="s">
        <v>6541</v>
      </c>
    </row>
    <row r="502" spans="37:55">
      <c r="AK502" t="s">
        <v>6542</v>
      </c>
      <c r="AM502" t="s">
        <v>6543</v>
      </c>
      <c r="AN502" t="s">
        <v>6544</v>
      </c>
      <c r="AS502" t="s">
        <v>6545</v>
      </c>
      <c r="AT502" t="s">
        <v>6546</v>
      </c>
      <c r="AV502" t="s">
        <v>6547</v>
      </c>
      <c r="AW502" t="s">
        <v>6548</v>
      </c>
      <c r="AX502" t="s">
        <v>6549</v>
      </c>
      <c r="BC502" t="s">
        <v>6549</v>
      </c>
    </row>
    <row r="503" spans="37:55">
      <c r="AK503" t="s">
        <v>6550</v>
      </c>
      <c r="AM503" t="s">
        <v>6551</v>
      </c>
      <c r="AN503" t="s">
        <v>6552</v>
      </c>
      <c r="AS503" t="s">
        <v>6553</v>
      </c>
      <c r="AT503" t="s">
        <v>6554</v>
      </c>
      <c r="AV503" t="s">
        <v>6555</v>
      </c>
      <c r="AW503" t="s">
        <v>6556</v>
      </c>
      <c r="AX503" t="s">
        <v>6557</v>
      </c>
      <c r="BC503" t="s">
        <v>6557</v>
      </c>
    </row>
    <row r="504" spans="37:55">
      <c r="AK504" t="s">
        <v>6558</v>
      </c>
      <c r="AM504" t="s">
        <v>6559</v>
      </c>
      <c r="AN504" t="s">
        <v>6560</v>
      </c>
      <c r="AS504" t="s">
        <v>6561</v>
      </c>
      <c r="AT504" t="s">
        <v>6562</v>
      </c>
      <c r="AV504" t="s">
        <v>6563</v>
      </c>
      <c r="AW504" t="s">
        <v>6564</v>
      </c>
      <c r="AX504" t="s">
        <v>6565</v>
      </c>
      <c r="BC504" t="s">
        <v>6565</v>
      </c>
    </row>
    <row r="505" spans="37:55">
      <c r="AK505" t="s">
        <v>6566</v>
      </c>
      <c r="AM505" t="s">
        <v>6567</v>
      </c>
      <c r="AN505" t="s">
        <v>6568</v>
      </c>
      <c r="AS505" t="s">
        <v>6569</v>
      </c>
      <c r="AT505" t="s">
        <v>6570</v>
      </c>
      <c r="AV505" t="s">
        <v>6571</v>
      </c>
      <c r="AW505" t="s">
        <v>6572</v>
      </c>
      <c r="AX505" t="s">
        <v>6573</v>
      </c>
      <c r="BC505" t="s">
        <v>6573</v>
      </c>
    </row>
    <row r="506" spans="37:55">
      <c r="AK506" t="s">
        <v>6574</v>
      </c>
      <c r="AM506" t="s">
        <v>6575</v>
      </c>
      <c r="AN506" t="s">
        <v>6576</v>
      </c>
      <c r="AS506" t="s">
        <v>6577</v>
      </c>
      <c r="AT506" t="s">
        <v>6578</v>
      </c>
      <c r="AV506" t="s">
        <v>6579</v>
      </c>
      <c r="AW506" t="s">
        <v>6580</v>
      </c>
      <c r="AX506" t="s">
        <v>6581</v>
      </c>
      <c r="BC506" t="s">
        <v>6581</v>
      </c>
    </row>
    <row r="507" spans="37:55">
      <c r="AK507" t="s">
        <v>6582</v>
      </c>
      <c r="AM507" t="s">
        <v>6583</v>
      </c>
      <c r="AN507" t="s">
        <v>6584</v>
      </c>
      <c r="AS507" t="s">
        <v>6585</v>
      </c>
      <c r="AT507" t="s">
        <v>6586</v>
      </c>
      <c r="AV507" t="s">
        <v>6587</v>
      </c>
      <c r="AW507" t="s">
        <v>6588</v>
      </c>
      <c r="AX507" t="s">
        <v>6589</v>
      </c>
      <c r="BC507" t="s">
        <v>6589</v>
      </c>
    </row>
    <row r="508" spans="37:55">
      <c r="AK508" t="s">
        <v>6590</v>
      </c>
      <c r="AM508" t="s">
        <v>6591</v>
      </c>
      <c r="AN508" t="s">
        <v>6592</v>
      </c>
      <c r="AS508" t="s">
        <v>6593</v>
      </c>
      <c r="AT508" t="s">
        <v>6594</v>
      </c>
      <c r="AV508" t="s">
        <v>6595</v>
      </c>
      <c r="AW508" t="s">
        <v>6596</v>
      </c>
      <c r="AX508" t="s">
        <v>6597</v>
      </c>
      <c r="BC508" t="s">
        <v>6597</v>
      </c>
    </row>
    <row r="509" spans="37:55">
      <c r="AK509" t="s">
        <v>6598</v>
      </c>
      <c r="AM509" t="s">
        <v>6599</v>
      </c>
      <c r="AN509" t="s">
        <v>6600</v>
      </c>
      <c r="AS509" t="s">
        <v>6601</v>
      </c>
      <c r="AT509" t="s">
        <v>6602</v>
      </c>
      <c r="AV509" t="s">
        <v>6603</v>
      </c>
      <c r="AW509" t="s">
        <v>6604</v>
      </c>
      <c r="AX509" t="s">
        <v>6605</v>
      </c>
      <c r="BC509" t="s">
        <v>6605</v>
      </c>
    </row>
    <row r="510" spans="37:55">
      <c r="AK510" t="s">
        <v>6606</v>
      </c>
      <c r="AM510" t="s">
        <v>6607</v>
      </c>
      <c r="AN510" t="s">
        <v>6608</v>
      </c>
      <c r="AS510" t="s">
        <v>6609</v>
      </c>
      <c r="AT510" t="s">
        <v>6610</v>
      </c>
      <c r="AV510" t="s">
        <v>6611</v>
      </c>
      <c r="AW510" t="s">
        <v>6612</v>
      </c>
      <c r="AX510" t="s">
        <v>6613</v>
      </c>
      <c r="BC510" t="s">
        <v>6613</v>
      </c>
    </row>
    <row r="511" spans="37:55">
      <c r="AK511" t="s">
        <v>6614</v>
      </c>
      <c r="AM511" t="s">
        <v>6615</v>
      </c>
      <c r="AN511" t="s">
        <v>6616</v>
      </c>
      <c r="AS511" t="s">
        <v>6617</v>
      </c>
      <c r="AT511" t="s">
        <v>6618</v>
      </c>
      <c r="AV511" t="s">
        <v>6619</v>
      </c>
      <c r="AW511" t="s">
        <v>6620</v>
      </c>
      <c r="AX511" t="s">
        <v>6621</v>
      </c>
      <c r="BC511" t="s">
        <v>6621</v>
      </c>
    </row>
    <row r="512" spans="37:55">
      <c r="AK512" t="s">
        <v>6622</v>
      </c>
      <c r="AM512" t="s">
        <v>6623</v>
      </c>
      <c r="AN512" t="s">
        <v>6624</v>
      </c>
      <c r="AS512" t="s">
        <v>6625</v>
      </c>
      <c r="AT512" t="s">
        <v>6626</v>
      </c>
      <c r="AV512" t="s">
        <v>6627</v>
      </c>
      <c r="AW512" t="s">
        <v>6628</v>
      </c>
      <c r="AX512" t="s">
        <v>6629</v>
      </c>
      <c r="BC512" t="s">
        <v>6629</v>
      </c>
    </row>
    <row r="513" spans="37:55">
      <c r="AK513" t="s">
        <v>6630</v>
      </c>
      <c r="AM513" t="s">
        <v>6631</v>
      </c>
      <c r="AN513" t="s">
        <v>6632</v>
      </c>
      <c r="AS513" t="s">
        <v>6633</v>
      </c>
      <c r="AT513" t="s">
        <v>6634</v>
      </c>
      <c r="AV513" t="s">
        <v>6635</v>
      </c>
      <c r="AW513" t="s">
        <v>6636</v>
      </c>
      <c r="AX513" t="s">
        <v>6637</v>
      </c>
      <c r="BC513" t="s">
        <v>6637</v>
      </c>
    </row>
    <row r="514" spans="37:55">
      <c r="AK514" t="s">
        <v>6638</v>
      </c>
      <c r="AM514" t="s">
        <v>6639</v>
      </c>
      <c r="AN514" t="s">
        <v>6640</v>
      </c>
      <c r="AS514" t="s">
        <v>6641</v>
      </c>
      <c r="AT514" t="s">
        <v>6642</v>
      </c>
      <c r="AV514" t="s">
        <v>6643</v>
      </c>
      <c r="AW514" t="s">
        <v>6644</v>
      </c>
      <c r="AX514" t="s">
        <v>6645</v>
      </c>
      <c r="BC514" t="s">
        <v>6645</v>
      </c>
    </row>
    <row r="515" spans="37:55">
      <c r="AK515" t="s">
        <v>6646</v>
      </c>
      <c r="AM515" t="s">
        <v>6647</v>
      </c>
      <c r="AN515" t="s">
        <v>6648</v>
      </c>
      <c r="AS515" t="s">
        <v>505</v>
      </c>
      <c r="AT515" t="s">
        <v>6649</v>
      </c>
      <c r="AV515" t="s">
        <v>6650</v>
      </c>
      <c r="AW515" t="s">
        <v>6651</v>
      </c>
      <c r="AX515" t="s">
        <v>6652</v>
      </c>
      <c r="BC515" t="s">
        <v>6652</v>
      </c>
    </row>
    <row r="516" spans="37:55">
      <c r="AK516" t="s">
        <v>6653</v>
      </c>
      <c r="AM516" t="s">
        <v>6654</v>
      </c>
      <c r="AN516" t="s">
        <v>6655</v>
      </c>
      <c r="AS516" t="s">
        <v>6656</v>
      </c>
      <c r="AT516" t="s">
        <v>6657</v>
      </c>
      <c r="AV516" t="s">
        <v>6658</v>
      </c>
      <c r="AW516" t="s">
        <v>6659</v>
      </c>
      <c r="AX516" t="s">
        <v>6660</v>
      </c>
      <c r="BC516" t="s">
        <v>6660</v>
      </c>
    </row>
    <row r="517" spans="37:55">
      <c r="AK517" t="s">
        <v>6661</v>
      </c>
      <c r="AM517" t="s">
        <v>6662</v>
      </c>
      <c r="AN517" t="s">
        <v>6663</v>
      </c>
      <c r="AS517" t="s">
        <v>6664</v>
      </c>
      <c r="AT517" t="s">
        <v>6665</v>
      </c>
      <c r="AV517" t="s">
        <v>6666</v>
      </c>
      <c r="AW517" t="s">
        <v>6667</v>
      </c>
      <c r="AX517" t="s">
        <v>6668</v>
      </c>
      <c r="BC517" t="s">
        <v>6668</v>
      </c>
    </row>
    <row r="518" spans="37:55">
      <c r="AK518" t="s">
        <v>6669</v>
      </c>
      <c r="AM518" t="s">
        <v>6670</v>
      </c>
      <c r="AN518" t="s">
        <v>6671</v>
      </c>
      <c r="AS518" t="s">
        <v>6672</v>
      </c>
      <c r="AT518" t="s">
        <v>6673</v>
      </c>
      <c r="AV518" t="s">
        <v>6674</v>
      </c>
      <c r="AW518" t="s">
        <v>6675</v>
      </c>
      <c r="AX518" t="s">
        <v>6676</v>
      </c>
      <c r="BC518" t="s">
        <v>6676</v>
      </c>
    </row>
    <row r="519" spans="37:55">
      <c r="AK519" t="s">
        <v>6677</v>
      </c>
      <c r="AM519" t="s">
        <v>6678</v>
      </c>
      <c r="AN519" t="s">
        <v>6679</v>
      </c>
      <c r="AS519" t="s">
        <v>6680</v>
      </c>
      <c r="AT519" t="s">
        <v>6681</v>
      </c>
      <c r="AV519" t="s">
        <v>6682</v>
      </c>
      <c r="AW519" t="s">
        <v>6683</v>
      </c>
      <c r="AX519" t="s">
        <v>6684</v>
      </c>
      <c r="BC519" t="s">
        <v>6684</v>
      </c>
    </row>
    <row r="520" spans="37:55">
      <c r="AK520" t="s">
        <v>6685</v>
      </c>
      <c r="AM520" t="s">
        <v>6686</v>
      </c>
      <c r="AN520" t="s">
        <v>6687</v>
      </c>
      <c r="AS520" t="s">
        <v>6688</v>
      </c>
      <c r="AT520" t="s">
        <v>6689</v>
      </c>
      <c r="AV520" t="s">
        <v>6690</v>
      </c>
      <c r="AW520" t="s">
        <v>6691</v>
      </c>
      <c r="AX520" t="s">
        <v>6692</v>
      </c>
      <c r="BC520" t="s">
        <v>6692</v>
      </c>
    </row>
    <row r="521" spans="37:55">
      <c r="AK521" t="s">
        <v>6693</v>
      </c>
      <c r="AM521" t="s">
        <v>6694</v>
      </c>
      <c r="AN521" t="s">
        <v>6695</v>
      </c>
      <c r="AS521" t="s">
        <v>6696</v>
      </c>
      <c r="AT521" t="s">
        <v>6697</v>
      </c>
      <c r="AV521" t="s">
        <v>6698</v>
      </c>
      <c r="AW521" t="s">
        <v>6699</v>
      </c>
      <c r="AX521" t="s">
        <v>6700</v>
      </c>
      <c r="BC521" t="s">
        <v>6700</v>
      </c>
    </row>
    <row r="522" spans="37:55">
      <c r="AK522" t="s">
        <v>6701</v>
      </c>
      <c r="AM522" t="s">
        <v>6702</v>
      </c>
      <c r="AN522" t="s">
        <v>6703</v>
      </c>
      <c r="AS522" t="s">
        <v>6704</v>
      </c>
      <c r="AT522" t="s">
        <v>6705</v>
      </c>
      <c r="AV522" t="s">
        <v>6706</v>
      </c>
      <c r="AW522" t="s">
        <v>6707</v>
      </c>
      <c r="AX522" t="s">
        <v>6708</v>
      </c>
      <c r="BC522" t="s">
        <v>6708</v>
      </c>
    </row>
    <row r="523" spans="37:55">
      <c r="AK523" t="s">
        <v>6709</v>
      </c>
      <c r="AM523" t="s">
        <v>6710</v>
      </c>
      <c r="AN523" t="s">
        <v>6711</v>
      </c>
      <c r="AS523" t="s">
        <v>6712</v>
      </c>
      <c r="AT523" t="s">
        <v>6713</v>
      </c>
      <c r="AV523" t="s">
        <v>6714</v>
      </c>
      <c r="AW523" t="s">
        <v>6715</v>
      </c>
      <c r="AX523" t="s">
        <v>6716</v>
      </c>
      <c r="BC523" t="s">
        <v>6716</v>
      </c>
    </row>
    <row r="524" spans="37:55">
      <c r="AK524" t="s">
        <v>6717</v>
      </c>
      <c r="AM524" t="s">
        <v>6718</v>
      </c>
      <c r="AN524" t="s">
        <v>6719</v>
      </c>
      <c r="AS524" t="s">
        <v>683</v>
      </c>
      <c r="AT524" t="s">
        <v>6720</v>
      </c>
      <c r="AV524" t="s">
        <v>6721</v>
      </c>
      <c r="AW524" t="s">
        <v>6722</v>
      </c>
      <c r="AX524" t="s">
        <v>6723</v>
      </c>
      <c r="BC524" t="s">
        <v>6723</v>
      </c>
    </row>
    <row r="525" spans="37:55">
      <c r="AK525" t="s">
        <v>6724</v>
      </c>
      <c r="AM525" t="s">
        <v>6725</v>
      </c>
      <c r="AN525" t="s">
        <v>6726</v>
      </c>
      <c r="AS525" t="s">
        <v>6727</v>
      </c>
      <c r="AT525" t="s">
        <v>6728</v>
      </c>
      <c r="AV525" t="s">
        <v>6729</v>
      </c>
      <c r="AW525" t="s">
        <v>6730</v>
      </c>
      <c r="AX525" t="s">
        <v>6731</v>
      </c>
      <c r="BC525" t="s">
        <v>6731</v>
      </c>
    </row>
    <row r="526" spans="37:55">
      <c r="AK526" t="s">
        <v>6732</v>
      </c>
      <c r="AM526" t="s">
        <v>6733</v>
      </c>
      <c r="AN526" t="s">
        <v>6734</v>
      </c>
      <c r="AS526" t="s">
        <v>6735</v>
      </c>
      <c r="AT526" t="s">
        <v>6736</v>
      </c>
      <c r="AV526" t="s">
        <v>6737</v>
      </c>
      <c r="AW526" t="s">
        <v>6738</v>
      </c>
      <c r="AX526" t="s">
        <v>6739</v>
      </c>
      <c r="BC526" t="s">
        <v>6739</v>
      </c>
    </row>
    <row r="527" spans="37:55">
      <c r="AK527" t="s">
        <v>6740</v>
      </c>
      <c r="AM527" t="s">
        <v>6741</v>
      </c>
      <c r="AN527" t="s">
        <v>6742</v>
      </c>
      <c r="AS527" t="s">
        <v>6743</v>
      </c>
      <c r="AT527" t="s">
        <v>6744</v>
      </c>
      <c r="AV527" t="s">
        <v>6745</v>
      </c>
      <c r="AW527" t="s">
        <v>6746</v>
      </c>
      <c r="AX527" t="s">
        <v>6747</v>
      </c>
      <c r="BC527" t="s">
        <v>6747</v>
      </c>
    </row>
    <row r="528" spans="37:55">
      <c r="AK528" t="s">
        <v>6748</v>
      </c>
      <c r="AM528" t="s">
        <v>6749</v>
      </c>
      <c r="AN528" t="s">
        <v>6750</v>
      </c>
      <c r="AS528" t="s">
        <v>6751</v>
      </c>
      <c r="AT528" t="s">
        <v>6752</v>
      </c>
      <c r="AV528" t="s">
        <v>6753</v>
      </c>
      <c r="AW528" t="s">
        <v>6754</v>
      </c>
      <c r="AX528" t="s">
        <v>6755</v>
      </c>
      <c r="BC528" t="s">
        <v>6755</v>
      </c>
    </row>
    <row r="529" spans="37:55">
      <c r="AK529" t="s">
        <v>6756</v>
      </c>
      <c r="AM529" t="s">
        <v>6757</v>
      </c>
      <c r="AN529" t="s">
        <v>6758</v>
      </c>
      <c r="AS529" t="s">
        <v>6759</v>
      </c>
      <c r="AT529" t="s">
        <v>6760</v>
      </c>
      <c r="AV529" t="s">
        <v>6761</v>
      </c>
      <c r="AW529" t="s">
        <v>6762</v>
      </c>
      <c r="AX529" t="s">
        <v>6763</v>
      </c>
      <c r="BC529" t="s">
        <v>6763</v>
      </c>
    </row>
    <row r="530" spans="37:55">
      <c r="AK530" t="s">
        <v>6764</v>
      </c>
      <c r="AM530" t="s">
        <v>6765</v>
      </c>
      <c r="AN530" t="s">
        <v>6766</v>
      </c>
      <c r="AS530" t="s">
        <v>6767</v>
      </c>
      <c r="AT530" t="s">
        <v>6768</v>
      </c>
      <c r="AV530" t="s">
        <v>6769</v>
      </c>
      <c r="AW530" t="s">
        <v>6770</v>
      </c>
      <c r="AX530" t="s">
        <v>6771</v>
      </c>
      <c r="BC530" t="s">
        <v>6771</v>
      </c>
    </row>
    <row r="531" spans="37:55">
      <c r="AK531" t="s">
        <v>6772</v>
      </c>
      <c r="AM531" t="s">
        <v>6773</v>
      </c>
      <c r="AN531" t="s">
        <v>6774</v>
      </c>
      <c r="AS531" t="s">
        <v>6775</v>
      </c>
      <c r="AT531" t="s">
        <v>6776</v>
      </c>
      <c r="AV531" t="s">
        <v>6777</v>
      </c>
      <c r="AW531" t="s">
        <v>6778</v>
      </c>
      <c r="AX531" t="s">
        <v>6779</v>
      </c>
      <c r="BC531" t="s">
        <v>6779</v>
      </c>
    </row>
    <row r="532" spans="37:55">
      <c r="AK532" t="s">
        <v>6780</v>
      </c>
      <c r="AM532" t="s">
        <v>6781</v>
      </c>
      <c r="AN532" t="s">
        <v>6782</v>
      </c>
      <c r="AS532" t="s">
        <v>6783</v>
      </c>
      <c r="AT532" t="s">
        <v>6784</v>
      </c>
      <c r="AV532" t="s">
        <v>6785</v>
      </c>
      <c r="AW532" t="s">
        <v>6786</v>
      </c>
      <c r="AX532" t="s">
        <v>6787</v>
      </c>
      <c r="BC532" t="s">
        <v>6787</v>
      </c>
    </row>
    <row r="533" spans="37:55">
      <c r="AK533" t="s">
        <v>6788</v>
      </c>
      <c r="AM533" t="s">
        <v>6789</v>
      </c>
      <c r="AN533" t="s">
        <v>6790</v>
      </c>
      <c r="AS533" t="s">
        <v>620</v>
      </c>
      <c r="AT533" t="s">
        <v>6791</v>
      </c>
      <c r="AV533" t="s">
        <v>6792</v>
      </c>
      <c r="AW533" t="s">
        <v>6793</v>
      </c>
      <c r="AX533" t="s">
        <v>6794</v>
      </c>
      <c r="BC533" t="s">
        <v>6794</v>
      </c>
    </row>
    <row r="534" spans="37:55">
      <c r="AK534" t="s">
        <v>6795</v>
      </c>
      <c r="AM534" t="s">
        <v>6796</v>
      </c>
      <c r="AN534" t="s">
        <v>6797</v>
      </c>
      <c r="AS534" t="s">
        <v>1301</v>
      </c>
      <c r="AT534" t="s">
        <v>6798</v>
      </c>
      <c r="AV534" t="s">
        <v>6799</v>
      </c>
      <c r="AW534" t="s">
        <v>6800</v>
      </c>
      <c r="AX534" t="s">
        <v>6801</v>
      </c>
      <c r="BC534" t="s">
        <v>6801</v>
      </c>
    </row>
    <row r="535" spans="37:55">
      <c r="AK535" t="s">
        <v>6802</v>
      </c>
      <c r="AM535" t="s">
        <v>6803</v>
      </c>
      <c r="AN535" t="s">
        <v>6804</v>
      </c>
      <c r="AS535" t="s">
        <v>6805</v>
      </c>
      <c r="AT535" t="s">
        <v>6806</v>
      </c>
      <c r="AV535" t="s">
        <v>6807</v>
      </c>
      <c r="AW535" t="s">
        <v>6808</v>
      </c>
      <c r="AX535" t="s">
        <v>6809</v>
      </c>
      <c r="BC535" t="s">
        <v>6809</v>
      </c>
    </row>
    <row r="536" spans="37:55">
      <c r="AK536" t="s">
        <v>6810</v>
      </c>
      <c r="AM536" t="s">
        <v>6811</v>
      </c>
      <c r="AN536" t="s">
        <v>6812</v>
      </c>
      <c r="AS536" t="s">
        <v>6813</v>
      </c>
      <c r="AT536" t="s">
        <v>6814</v>
      </c>
      <c r="AV536" t="s">
        <v>6815</v>
      </c>
      <c r="AW536" t="s">
        <v>6816</v>
      </c>
      <c r="AX536" t="s">
        <v>6817</v>
      </c>
      <c r="BC536" t="s">
        <v>6817</v>
      </c>
    </row>
    <row r="537" spans="37:55">
      <c r="AK537" t="s">
        <v>6818</v>
      </c>
      <c r="AM537" t="s">
        <v>6819</v>
      </c>
      <c r="AN537" t="s">
        <v>6820</v>
      </c>
      <c r="AS537" t="s">
        <v>6821</v>
      </c>
      <c r="AT537" t="s">
        <v>6822</v>
      </c>
      <c r="AV537" t="s">
        <v>6823</v>
      </c>
      <c r="AW537" t="s">
        <v>6824</v>
      </c>
      <c r="AX537" t="s">
        <v>6825</v>
      </c>
      <c r="BC537" t="s">
        <v>6825</v>
      </c>
    </row>
    <row r="538" spans="37:55">
      <c r="AK538" t="s">
        <v>6826</v>
      </c>
      <c r="AM538" t="s">
        <v>6827</v>
      </c>
      <c r="AN538" t="s">
        <v>6828</v>
      </c>
      <c r="AS538" t="s">
        <v>6829</v>
      </c>
      <c r="AT538" t="s">
        <v>6830</v>
      </c>
      <c r="AV538" t="s">
        <v>6831</v>
      </c>
      <c r="AW538" t="s">
        <v>6832</v>
      </c>
      <c r="AX538" t="s">
        <v>6833</v>
      </c>
      <c r="BC538" t="s">
        <v>6833</v>
      </c>
    </row>
    <row r="539" spans="37:55">
      <c r="AK539" t="s">
        <v>6834</v>
      </c>
      <c r="AM539" t="s">
        <v>6835</v>
      </c>
      <c r="AN539" t="s">
        <v>6836</v>
      </c>
      <c r="AS539" t="s">
        <v>6837</v>
      </c>
      <c r="AT539" t="s">
        <v>6838</v>
      </c>
      <c r="AV539" t="s">
        <v>6839</v>
      </c>
      <c r="AW539" t="s">
        <v>6840</v>
      </c>
      <c r="AX539" t="s">
        <v>6841</v>
      </c>
      <c r="BC539" t="s">
        <v>6841</v>
      </c>
    </row>
    <row r="540" spans="37:55">
      <c r="AK540" t="s">
        <v>6842</v>
      </c>
      <c r="AM540" t="s">
        <v>6843</v>
      </c>
      <c r="AN540" t="s">
        <v>6844</v>
      </c>
      <c r="AS540" t="s">
        <v>6845</v>
      </c>
      <c r="AT540" t="s">
        <v>6846</v>
      </c>
      <c r="AV540" t="s">
        <v>6847</v>
      </c>
      <c r="AW540" t="s">
        <v>6848</v>
      </c>
      <c r="AX540" t="s">
        <v>6849</v>
      </c>
      <c r="BC540" t="s">
        <v>6849</v>
      </c>
    </row>
    <row r="541" spans="37:55">
      <c r="AK541" t="s">
        <v>6850</v>
      </c>
      <c r="AM541" t="s">
        <v>6851</v>
      </c>
      <c r="AN541" t="s">
        <v>6852</v>
      </c>
      <c r="AS541" t="s">
        <v>6853</v>
      </c>
      <c r="AT541" t="s">
        <v>6854</v>
      </c>
      <c r="AV541" t="s">
        <v>6855</v>
      </c>
      <c r="AW541" t="s">
        <v>6856</v>
      </c>
      <c r="AX541" t="s">
        <v>6857</v>
      </c>
      <c r="BC541" t="s">
        <v>6857</v>
      </c>
    </row>
    <row r="542" spans="37:55">
      <c r="AK542" t="s">
        <v>6858</v>
      </c>
      <c r="AM542" t="s">
        <v>6859</v>
      </c>
      <c r="AN542" t="s">
        <v>6860</v>
      </c>
      <c r="AS542" t="s">
        <v>6861</v>
      </c>
      <c r="AT542" t="s">
        <v>6862</v>
      </c>
      <c r="AV542" t="s">
        <v>6863</v>
      </c>
      <c r="AW542" t="s">
        <v>6864</v>
      </c>
      <c r="AX542" t="s">
        <v>6865</v>
      </c>
      <c r="BC542" t="s">
        <v>6865</v>
      </c>
    </row>
    <row r="543" spans="37:55">
      <c r="AK543" t="s">
        <v>6866</v>
      </c>
      <c r="AM543" t="s">
        <v>6867</v>
      </c>
      <c r="AN543" t="s">
        <v>6868</v>
      </c>
      <c r="AS543" t="s">
        <v>6869</v>
      </c>
      <c r="AT543" t="s">
        <v>6870</v>
      </c>
      <c r="AV543" t="s">
        <v>6871</v>
      </c>
      <c r="AW543" t="s">
        <v>6872</v>
      </c>
      <c r="AX543" t="s">
        <v>6873</v>
      </c>
      <c r="BC543" t="s">
        <v>6873</v>
      </c>
    </row>
    <row r="544" spans="37:55">
      <c r="AK544" t="s">
        <v>6874</v>
      </c>
      <c r="AM544" t="s">
        <v>6875</v>
      </c>
      <c r="AN544" t="s">
        <v>6876</v>
      </c>
      <c r="AS544" t="s">
        <v>6877</v>
      </c>
      <c r="AT544" t="s">
        <v>6878</v>
      </c>
      <c r="AV544" t="s">
        <v>6879</v>
      </c>
      <c r="AW544" t="s">
        <v>6880</v>
      </c>
      <c r="AX544" t="s">
        <v>6881</v>
      </c>
      <c r="BC544" t="s">
        <v>6881</v>
      </c>
    </row>
    <row r="545" spans="37:55">
      <c r="AK545" t="s">
        <v>6882</v>
      </c>
      <c r="AM545" t="s">
        <v>6883</v>
      </c>
      <c r="AN545" t="s">
        <v>6884</v>
      </c>
      <c r="AS545" t="s">
        <v>6885</v>
      </c>
      <c r="AT545" t="s">
        <v>6886</v>
      </c>
      <c r="AV545" t="s">
        <v>6887</v>
      </c>
      <c r="AW545" t="s">
        <v>6888</v>
      </c>
      <c r="AX545" t="s">
        <v>6889</v>
      </c>
      <c r="BC545" t="s">
        <v>6889</v>
      </c>
    </row>
    <row r="546" spans="37:55">
      <c r="AK546" t="s">
        <v>6890</v>
      </c>
      <c r="AM546" t="s">
        <v>6891</v>
      </c>
      <c r="AN546" t="s">
        <v>6892</v>
      </c>
      <c r="AS546" t="s">
        <v>6893</v>
      </c>
      <c r="AT546" t="s">
        <v>6894</v>
      </c>
      <c r="AV546" t="s">
        <v>6895</v>
      </c>
      <c r="AW546" t="s">
        <v>6896</v>
      </c>
      <c r="AX546" t="s">
        <v>6897</v>
      </c>
      <c r="BC546" t="s">
        <v>6897</v>
      </c>
    </row>
    <row r="547" spans="37:55">
      <c r="AK547" t="s">
        <v>6898</v>
      </c>
      <c r="AM547" t="s">
        <v>6899</v>
      </c>
      <c r="AN547" t="s">
        <v>6900</v>
      </c>
      <c r="AS547" t="s">
        <v>6901</v>
      </c>
      <c r="AT547" t="s">
        <v>6902</v>
      </c>
      <c r="AV547" t="s">
        <v>6903</v>
      </c>
      <c r="AW547" t="s">
        <v>6904</v>
      </c>
      <c r="AX547" t="s">
        <v>6905</v>
      </c>
      <c r="BC547" t="s">
        <v>6905</v>
      </c>
    </row>
    <row r="548" spans="37:55">
      <c r="AK548" t="s">
        <v>6906</v>
      </c>
      <c r="AM548" t="s">
        <v>6907</v>
      </c>
      <c r="AN548" t="s">
        <v>6908</v>
      </c>
      <c r="AS548" t="s">
        <v>6909</v>
      </c>
      <c r="AT548" t="s">
        <v>6910</v>
      </c>
      <c r="AV548" t="s">
        <v>6911</v>
      </c>
      <c r="AW548" t="s">
        <v>6912</v>
      </c>
      <c r="AX548" t="s">
        <v>6913</v>
      </c>
      <c r="BC548" t="s">
        <v>6913</v>
      </c>
    </row>
    <row r="549" spans="37:55">
      <c r="AK549" t="s">
        <v>6914</v>
      </c>
      <c r="AM549" t="s">
        <v>6915</v>
      </c>
      <c r="AN549" t="s">
        <v>6916</v>
      </c>
      <c r="AS549" t="s">
        <v>6917</v>
      </c>
      <c r="AT549" t="s">
        <v>6918</v>
      </c>
      <c r="AV549" t="s">
        <v>6919</v>
      </c>
      <c r="AW549" t="s">
        <v>6920</v>
      </c>
      <c r="AX549" t="s">
        <v>6921</v>
      </c>
      <c r="BC549" t="s">
        <v>6921</v>
      </c>
    </row>
    <row r="550" spans="37:55">
      <c r="AK550" t="s">
        <v>6922</v>
      </c>
      <c r="AM550" t="s">
        <v>6923</v>
      </c>
      <c r="AN550" t="s">
        <v>6924</v>
      </c>
      <c r="AS550" t="s">
        <v>6925</v>
      </c>
      <c r="AT550" t="s">
        <v>6926</v>
      </c>
      <c r="AV550" t="s">
        <v>6927</v>
      </c>
      <c r="AW550" t="s">
        <v>6928</v>
      </c>
      <c r="AX550" t="s">
        <v>6929</v>
      </c>
      <c r="BC550" t="s">
        <v>6929</v>
      </c>
    </row>
    <row r="551" spans="37:55">
      <c r="AK551" t="s">
        <v>6930</v>
      </c>
      <c r="AM551" t="s">
        <v>6931</v>
      </c>
      <c r="AN551" t="s">
        <v>6932</v>
      </c>
      <c r="AS551" t="s">
        <v>6933</v>
      </c>
      <c r="AT551" t="s">
        <v>6934</v>
      </c>
      <c r="AV551" t="s">
        <v>6935</v>
      </c>
      <c r="AW551" t="s">
        <v>6936</v>
      </c>
      <c r="AX551" t="s">
        <v>6937</v>
      </c>
      <c r="BC551" t="s">
        <v>6937</v>
      </c>
    </row>
    <row r="552" spans="37:55">
      <c r="AK552" t="s">
        <v>6938</v>
      </c>
      <c r="AM552" t="s">
        <v>6939</v>
      </c>
      <c r="AN552" t="s">
        <v>6940</v>
      </c>
      <c r="AS552" t="s">
        <v>6941</v>
      </c>
      <c r="AT552" t="s">
        <v>6942</v>
      </c>
      <c r="AV552" t="s">
        <v>6943</v>
      </c>
      <c r="AW552" t="s">
        <v>6944</v>
      </c>
      <c r="AX552" t="s">
        <v>6945</v>
      </c>
      <c r="BC552" t="s">
        <v>6945</v>
      </c>
    </row>
    <row r="553" spans="37:55">
      <c r="AK553" t="s">
        <v>6946</v>
      </c>
      <c r="AM553" t="s">
        <v>6947</v>
      </c>
      <c r="AN553" t="s">
        <v>6948</v>
      </c>
      <c r="AS553" t="s">
        <v>6949</v>
      </c>
      <c r="AT553" t="s">
        <v>6950</v>
      </c>
      <c r="AV553" t="s">
        <v>6951</v>
      </c>
      <c r="AW553" t="s">
        <v>6952</v>
      </c>
      <c r="AX553" t="s">
        <v>6953</v>
      </c>
      <c r="BC553" t="s">
        <v>6953</v>
      </c>
    </row>
    <row r="554" spans="37:55">
      <c r="AK554" t="s">
        <v>6954</v>
      </c>
      <c r="AM554" t="s">
        <v>6955</v>
      </c>
      <c r="AN554" t="s">
        <v>6956</v>
      </c>
      <c r="AS554" t="s">
        <v>6957</v>
      </c>
      <c r="AT554" t="s">
        <v>6958</v>
      </c>
      <c r="AV554" t="s">
        <v>6959</v>
      </c>
      <c r="AW554" t="s">
        <v>6960</v>
      </c>
      <c r="AX554" t="s">
        <v>6961</v>
      </c>
      <c r="BC554" t="s">
        <v>6961</v>
      </c>
    </row>
    <row r="555" spans="37:55">
      <c r="AK555" t="s">
        <v>6962</v>
      </c>
      <c r="AM555" t="s">
        <v>6963</v>
      </c>
      <c r="AN555" t="s">
        <v>6964</v>
      </c>
      <c r="AS555" t="s">
        <v>6965</v>
      </c>
      <c r="AT555" t="s">
        <v>6966</v>
      </c>
      <c r="AV555" t="s">
        <v>6967</v>
      </c>
      <c r="AW555" t="s">
        <v>6968</v>
      </c>
      <c r="AX555" t="s">
        <v>6969</v>
      </c>
      <c r="BC555" t="s">
        <v>6969</v>
      </c>
    </row>
    <row r="556" spans="37:55">
      <c r="AK556" t="s">
        <v>6970</v>
      </c>
      <c r="AM556" t="s">
        <v>6971</v>
      </c>
      <c r="AN556" t="s">
        <v>6972</v>
      </c>
      <c r="AS556" t="s">
        <v>6973</v>
      </c>
      <c r="AT556" t="s">
        <v>6974</v>
      </c>
      <c r="AV556" t="s">
        <v>6975</v>
      </c>
      <c r="AW556" t="s">
        <v>6976</v>
      </c>
      <c r="AX556" t="s">
        <v>6977</v>
      </c>
      <c r="BC556" t="s">
        <v>6977</v>
      </c>
    </row>
    <row r="557" spans="37:55">
      <c r="AK557" t="s">
        <v>6978</v>
      </c>
      <c r="AM557" t="s">
        <v>6979</v>
      </c>
      <c r="AN557" t="s">
        <v>6980</v>
      </c>
      <c r="AS557" t="s">
        <v>6981</v>
      </c>
      <c r="AT557" t="s">
        <v>6982</v>
      </c>
      <c r="AV557" t="s">
        <v>6983</v>
      </c>
      <c r="AW557" t="s">
        <v>6984</v>
      </c>
      <c r="AX557" t="s">
        <v>6985</v>
      </c>
      <c r="BC557" t="s">
        <v>6985</v>
      </c>
    </row>
    <row r="558" spans="37:55">
      <c r="AK558" t="s">
        <v>6986</v>
      </c>
      <c r="AM558" t="s">
        <v>6987</v>
      </c>
      <c r="AN558" t="s">
        <v>6988</v>
      </c>
      <c r="AS558" t="s">
        <v>6989</v>
      </c>
      <c r="AT558" t="s">
        <v>6990</v>
      </c>
      <c r="AV558" t="s">
        <v>6991</v>
      </c>
      <c r="AW558" t="s">
        <v>6992</v>
      </c>
      <c r="AX558" t="s">
        <v>6993</v>
      </c>
      <c r="BC558" t="s">
        <v>6993</v>
      </c>
    </row>
    <row r="559" spans="37:55">
      <c r="AK559" t="s">
        <v>6994</v>
      </c>
      <c r="AM559" t="s">
        <v>6995</v>
      </c>
      <c r="AN559" t="s">
        <v>6996</v>
      </c>
      <c r="AS559" t="s">
        <v>6997</v>
      </c>
      <c r="AT559" t="s">
        <v>6998</v>
      </c>
      <c r="AV559" t="s">
        <v>6999</v>
      </c>
      <c r="AW559" t="s">
        <v>7000</v>
      </c>
      <c r="AX559" t="s">
        <v>7001</v>
      </c>
      <c r="BC559" t="s">
        <v>7001</v>
      </c>
    </row>
    <row r="560" spans="37:55">
      <c r="AK560" t="s">
        <v>7002</v>
      </c>
      <c r="AM560" t="s">
        <v>7003</v>
      </c>
      <c r="AN560" t="s">
        <v>7004</v>
      </c>
      <c r="AS560" t="s">
        <v>706</v>
      </c>
      <c r="AT560" t="s">
        <v>7005</v>
      </c>
      <c r="AV560" t="s">
        <v>7006</v>
      </c>
      <c r="AW560" t="s">
        <v>7007</v>
      </c>
      <c r="AX560" t="s">
        <v>7008</v>
      </c>
      <c r="BC560" t="s">
        <v>7008</v>
      </c>
    </row>
    <row r="561" spans="37:55">
      <c r="AK561" t="s">
        <v>7009</v>
      </c>
      <c r="AM561" t="s">
        <v>7010</v>
      </c>
      <c r="AN561" t="s">
        <v>7011</v>
      </c>
      <c r="AS561" t="s">
        <v>7012</v>
      </c>
      <c r="AT561" t="s">
        <v>7013</v>
      </c>
      <c r="AV561" t="s">
        <v>7014</v>
      </c>
      <c r="AW561" t="s">
        <v>7015</v>
      </c>
      <c r="AX561" t="s">
        <v>7016</v>
      </c>
      <c r="BC561" t="s">
        <v>7016</v>
      </c>
    </row>
    <row r="562" spans="37:55">
      <c r="AK562" t="s">
        <v>7017</v>
      </c>
      <c r="AM562" t="s">
        <v>7018</v>
      </c>
      <c r="AN562" t="s">
        <v>7019</v>
      </c>
      <c r="AS562" t="s">
        <v>7020</v>
      </c>
      <c r="AT562" t="s">
        <v>7021</v>
      </c>
      <c r="AV562" t="s">
        <v>7022</v>
      </c>
      <c r="AW562" t="s">
        <v>7023</v>
      </c>
      <c r="AX562" t="s">
        <v>7024</v>
      </c>
      <c r="BC562" t="s">
        <v>7024</v>
      </c>
    </row>
    <row r="563" spans="37:55">
      <c r="AK563" t="s">
        <v>7025</v>
      </c>
      <c r="AM563" t="s">
        <v>7026</v>
      </c>
      <c r="AN563" t="s">
        <v>7027</v>
      </c>
      <c r="AS563" t="s">
        <v>7028</v>
      </c>
      <c r="AT563" t="s">
        <v>7029</v>
      </c>
      <c r="AV563" t="s">
        <v>7030</v>
      </c>
      <c r="AW563" t="s">
        <v>7031</v>
      </c>
      <c r="AX563" t="s">
        <v>7032</v>
      </c>
      <c r="BC563" t="s">
        <v>7032</v>
      </c>
    </row>
    <row r="564" spans="37:55">
      <c r="AK564" t="s">
        <v>7033</v>
      </c>
      <c r="AM564" t="s">
        <v>7034</v>
      </c>
      <c r="AN564" t="s">
        <v>7035</v>
      </c>
      <c r="AS564" t="s">
        <v>7036</v>
      </c>
      <c r="AT564" t="s">
        <v>7037</v>
      </c>
      <c r="AV564" t="s">
        <v>7038</v>
      </c>
      <c r="AW564" t="s">
        <v>7039</v>
      </c>
      <c r="AX564" t="s">
        <v>7040</v>
      </c>
      <c r="BC564" t="s">
        <v>7040</v>
      </c>
    </row>
    <row r="565" spans="37:55">
      <c r="AK565" t="s">
        <v>7041</v>
      </c>
      <c r="AM565" t="s">
        <v>7042</v>
      </c>
      <c r="AN565" t="s">
        <v>7043</v>
      </c>
      <c r="AS565" t="s">
        <v>7044</v>
      </c>
      <c r="AT565" t="s">
        <v>7045</v>
      </c>
      <c r="AV565" t="s">
        <v>7046</v>
      </c>
      <c r="AW565" t="s">
        <v>7047</v>
      </c>
      <c r="AX565" t="s">
        <v>7048</v>
      </c>
      <c r="BC565" t="s">
        <v>7048</v>
      </c>
    </row>
    <row r="566" spans="37:55">
      <c r="AK566" t="s">
        <v>7049</v>
      </c>
      <c r="AM566" t="s">
        <v>7050</v>
      </c>
      <c r="AN566" t="s">
        <v>7051</v>
      </c>
      <c r="AS566" t="s">
        <v>7052</v>
      </c>
      <c r="AT566" t="s">
        <v>7053</v>
      </c>
      <c r="AV566" t="s">
        <v>7054</v>
      </c>
      <c r="AW566" t="s">
        <v>7055</v>
      </c>
      <c r="AX566" t="s">
        <v>7056</v>
      </c>
      <c r="BC566" t="s">
        <v>7056</v>
      </c>
    </row>
    <row r="567" spans="37:55">
      <c r="AK567" t="s">
        <v>7057</v>
      </c>
      <c r="AM567" t="s">
        <v>7058</v>
      </c>
      <c r="AN567" t="s">
        <v>7059</v>
      </c>
      <c r="AS567" t="s">
        <v>7060</v>
      </c>
      <c r="AT567" t="s">
        <v>7061</v>
      </c>
      <c r="AV567" t="s">
        <v>7062</v>
      </c>
      <c r="AW567" t="s">
        <v>7063</v>
      </c>
      <c r="AX567" t="s">
        <v>7064</v>
      </c>
      <c r="BC567" t="s">
        <v>7064</v>
      </c>
    </row>
    <row r="568" spans="37:55">
      <c r="AK568" t="s">
        <v>7065</v>
      </c>
      <c r="AM568" t="s">
        <v>7066</v>
      </c>
      <c r="AN568" t="s">
        <v>7067</v>
      </c>
      <c r="AS568" t="s">
        <v>7068</v>
      </c>
      <c r="AT568" t="s">
        <v>7069</v>
      </c>
      <c r="AV568" t="s">
        <v>7070</v>
      </c>
      <c r="AW568" t="s">
        <v>7071</v>
      </c>
      <c r="AX568" t="s">
        <v>7072</v>
      </c>
      <c r="BC568" t="s">
        <v>7072</v>
      </c>
    </row>
    <row r="569" spans="37:55">
      <c r="AK569" t="s">
        <v>7073</v>
      </c>
      <c r="AM569" t="s">
        <v>7074</v>
      </c>
      <c r="AN569" t="s">
        <v>7075</v>
      </c>
      <c r="AS569" t="s">
        <v>7076</v>
      </c>
      <c r="AT569" t="s">
        <v>7077</v>
      </c>
      <c r="AV569" t="s">
        <v>7078</v>
      </c>
      <c r="AW569" t="s">
        <v>7079</v>
      </c>
      <c r="AX569" t="s">
        <v>7080</v>
      </c>
      <c r="BC569" t="s">
        <v>7080</v>
      </c>
    </row>
    <row r="570" spans="37:55">
      <c r="AK570" t="s">
        <v>7081</v>
      </c>
      <c r="AM570" t="s">
        <v>7082</v>
      </c>
      <c r="AN570" t="s">
        <v>7083</v>
      </c>
      <c r="AS570" t="s">
        <v>7084</v>
      </c>
      <c r="AT570" t="s">
        <v>7085</v>
      </c>
      <c r="AV570" t="s">
        <v>7086</v>
      </c>
      <c r="AW570" t="s">
        <v>7087</v>
      </c>
      <c r="AX570" t="s">
        <v>7088</v>
      </c>
      <c r="BC570" t="s">
        <v>7088</v>
      </c>
    </row>
    <row r="571" spans="37:55">
      <c r="AK571" t="s">
        <v>7089</v>
      </c>
      <c r="AM571" t="s">
        <v>7090</v>
      </c>
      <c r="AN571" t="s">
        <v>7091</v>
      </c>
      <c r="AS571" t="s">
        <v>7092</v>
      </c>
      <c r="AT571" t="s">
        <v>7093</v>
      </c>
      <c r="AV571" t="s">
        <v>7094</v>
      </c>
      <c r="AW571" t="s">
        <v>7095</v>
      </c>
      <c r="AX571" t="s">
        <v>7096</v>
      </c>
      <c r="BC571" t="s">
        <v>7096</v>
      </c>
    </row>
    <row r="572" spans="37:55">
      <c r="AK572" t="s">
        <v>7097</v>
      </c>
      <c r="AM572" t="s">
        <v>7098</v>
      </c>
      <c r="AN572" t="s">
        <v>7099</v>
      </c>
      <c r="AS572" t="s">
        <v>7100</v>
      </c>
      <c r="AT572" t="s">
        <v>7101</v>
      </c>
      <c r="AV572" t="s">
        <v>7102</v>
      </c>
      <c r="AW572" t="s">
        <v>7103</v>
      </c>
      <c r="AX572" t="s">
        <v>7104</v>
      </c>
      <c r="BC572" t="s">
        <v>7104</v>
      </c>
    </row>
    <row r="573" spans="37:55">
      <c r="AK573" t="s">
        <v>7105</v>
      </c>
      <c r="AM573" t="s">
        <v>7106</v>
      </c>
      <c r="AN573" t="s">
        <v>7107</v>
      </c>
      <c r="AS573" t="s">
        <v>7108</v>
      </c>
      <c r="AT573" t="s">
        <v>7109</v>
      </c>
      <c r="AV573" t="s">
        <v>7110</v>
      </c>
      <c r="AW573" t="s">
        <v>7111</v>
      </c>
      <c r="AX573" t="s">
        <v>7112</v>
      </c>
      <c r="BC573" t="s">
        <v>7112</v>
      </c>
    </row>
    <row r="574" spans="37:55">
      <c r="AK574" t="s">
        <v>7113</v>
      </c>
      <c r="AM574" t="s">
        <v>7114</v>
      </c>
      <c r="AN574" t="s">
        <v>7115</v>
      </c>
      <c r="AS574" t="s">
        <v>7116</v>
      </c>
      <c r="AT574" t="s">
        <v>7117</v>
      </c>
      <c r="AV574" t="s">
        <v>7118</v>
      </c>
      <c r="AW574" t="s">
        <v>7119</v>
      </c>
      <c r="AX574" t="s">
        <v>7120</v>
      </c>
      <c r="BC574" t="s">
        <v>7120</v>
      </c>
    </row>
    <row r="575" spans="37:55">
      <c r="AK575" t="s">
        <v>7121</v>
      </c>
      <c r="AM575" t="s">
        <v>7122</v>
      </c>
      <c r="AN575" t="s">
        <v>7123</v>
      </c>
      <c r="AS575" t="s">
        <v>7124</v>
      </c>
      <c r="AT575" t="s">
        <v>7125</v>
      </c>
      <c r="AV575" t="s">
        <v>7126</v>
      </c>
      <c r="AW575" t="s">
        <v>7127</v>
      </c>
      <c r="AX575" t="s">
        <v>7128</v>
      </c>
      <c r="BC575" t="s">
        <v>7128</v>
      </c>
    </row>
    <row r="576" spans="37:55">
      <c r="AK576" t="s">
        <v>7129</v>
      </c>
      <c r="AM576" t="s">
        <v>7130</v>
      </c>
      <c r="AN576" t="s">
        <v>7131</v>
      </c>
      <c r="AS576" t="s">
        <v>7132</v>
      </c>
      <c r="AT576" t="s">
        <v>7133</v>
      </c>
      <c r="AV576" t="s">
        <v>7134</v>
      </c>
      <c r="AW576" t="s">
        <v>7135</v>
      </c>
      <c r="AX576" t="s">
        <v>7136</v>
      </c>
      <c r="BC576" t="s">
        <v>7136</v>
      </c>
    </row>
    <row r="577" spans="37:55">
      <c r="AK577" t="s">
        <v>7137</v>
      </c>
      <c r="AM577" t="s">
        <v>7138</v>
      </c>
      <c r="AN577" t="s">
        <v>7139</v>
      </c>
      <c r="AS577" t="s">
        <v>7140</v>
      </c>
      <c r="AT577" t="s">
        <v>7141</v>
      </c>
      <c r="AV577" t="s">
        <v>7142</v>
      </c>
      <c r="AW577" t="s">
        <v>7143</v>
      </c>
      <c r="AX577" t="s">
        <v>7144</v>
      </c>
      <c r="BC577" t="s">
        <v>7144</v>
      </c>
    </row>
    <row r="578" spans="37:55">
      <c r="AK578" t="s">
        <v>7145</v>
      </c>
      <c r="AM578" t="s">
        <v>7146</v>
      </c>
      <c r="AN578" t="s">
        <v>7147</v>
      </c>
      <c r="AS578" t="s">
        <v>7148</v>
      </c>
      <c r="AT578" t="s">
        <v>7149</v>
      </c>
      <c r="AV578" t="s">
        <v>7150</v>
      </c>
      <c r="AW578" t="s">
        <v>7151</v>
      </c>
      <c r="AX578" t="s">
        <v>7152</v>
      </c>
      <c r="BC578" t="s">
        <v>7152</v>
      </c>
    </row>
    <row r="579" spans="37:55">
      <c r="AK579" t="s">
        <v>7153</v>
      </c>
      <c r="AM579" t="s">
        <v>7154</v>
      </c>
      <c r="AN579" t="s">
        <v>7155</v>
      </c>
      <c r="AS579" t="s">
        <v>7156</v>
      </c>
      <c r="AT579" t="s">
        <v>7157</v>
      </c>
      <c r="AV579" t="s">
        <v>7158</v>
      </c>
      <c r="AW579" t="s">
        <v>7159</v>
      </c>
      <c r="AX579" t="s">
        <v>7160</v>
      </c>
      <c r="BC579" t="s">
        <v>7160</v>
      </c>
    </row>
    <row r="580" spans="37:55">
      <c r="AK580" t="s">
        <v>7161</v>
      </c>
      <c r="AM580" t="s">
        <v>7162</v>
      </c>
      <c r="AN580" t="s">
        <v>7163</v>
      </c>
      <c r="AS580" t="s">
        <v>7164</v>
      </c>
      <c r="AT580" t="s">
        <v>7165</v>
      </c>
      <c r="AV580" t="s">
        <v>7166</v>
      </c>
      <c r="AW580" t="s">
        <v>7167</v>
      </c>
      <c r="AX580" t="s">
        <v>7168</v>
      </c>
      <c r="BC580" t="s">
        <v>7168</v>
      </c>
    </row>
    <row r="581" spans="37:55">
      <c r="AK581" t="s">
        <v>7169</v>
      </c>
      <c r="AM581" t="s">
        <v>7170</v>
      </c>
      <c r="AN581" t="s">
        <v>7171</v>
      </c>
      <c r="AS581" t="s">
        <v>7172</v>
      </c>
      <c r="AT581" t="s">
        <v>7173</v>
      </c>
      <c r="AV581" t="s">
        <v>7174</v>
      </c>
      <c r="AW581" t="s">
        <v>7175</v>
      </c>
      <c r="AX581" t="s">
        <v>7176</v>
      </c>
      <c r="BC581" t="s">
        <v>7176</v>
      </c>
    </row>
    <row r="582" spans="37:55">
      <c r="AK582" t="s">
        <v>7177</v>
      </c>
      <c r="AM582" t="s">
        <v>7178</v>
      </c>
      <c r="AN582" t="s">
        <v>7179</v>
      </c>
      <c r="AS582" t="s">
        <v>7180</v>
      </c>
      <c r="AT582" t="s">
        <v>7181</v>
      </c>
      <c r="AV582" t="s">
        <v>7182</v>
      </c>
      <c r="AW582" t="s">
        <v>7183</v>
      </c>
      <c r="AX582" t="s">
        <v>7184</v>
      </c>
      <c r="BC582" t="s">
        <v>7184</v>
      </c>
    </row>
    <row r="583" spans="37:55">
      <c r="AK583" t="s">
        <v>7185</v>
      </c>
      <c r="AM583" t="s">
        <v>7186</v>
      </c>
      <c r="AN583" t="s">
        <v>7187</v>
      </c>
      <c r="AS583" t="s">
        <v>7188</v>
      </c>
      <c r="AT583" t="s">
        <v>7189</v>
      </c>
      <c r="AV583" t="s">
        <v>7190</v>
      </c>
      <c r="AW583" t="s">
        <v>7191</v>
      </c>
      <c r="AX583" t="s">
        <v>7192</v>
      </c>
      <c r="BC583" t="s">
        <v>7192</v>
      </c>
    </row>
    <row r="584" spans="37:55">
      <c r="AK584" t="s">
        <v>7193</v>
      </c>
      <c r="AM584" t="s">
        <v>7194</v>
      </c>
      <c r="AN584" t="s">
        <v>7195</v>
      </c>
      <c r="AS584" t="s">
        <v>708</v>
      </c>
      <c r="AT584" t="s">
        <v>7196</v>
      </c>
      <c r="AV584" t="s">
        <v>7197</v>
      </c>
      <c r="AW584" t="s">
        <v>7198</v>
      </c>
      <c r="AX584" t="s">
        <v>7199</v>
      </c>
      <c r="BC584" t="s">
        <v>7199</v>
      </c>
    </row>
    <row r="585" spans="37:55">
      <c r="AK585" t="s">
        <v>7200</v>
      </c>
      <c r="AM585" t="s">
        <v>7201</v>
      </c>
      <c r="AN585" t="s">
        <v>7202</v>
      </c>
      <c r="AS585" t="s">
        <v>7203</v>
      </c>
      <c r="AT585" t="s">
        <v>7204</v>
      </c>
      <c r="AV585" t="s">
        <v>7205</v>
      </c>
      <c r="AW585" t="s">
        <v>7206</v>
      </c>
      <c r="AX585" t="s">
        <v>7207</v>
      </c>
      <c r="BC585" t="s">
        <v>7207</v>
      </c>
    </row>
    <row r="586" spans="37:55">
      <c r="AK586" t="s">
        <v>7208</v>
      </c>
      <c r="AM586" t="s">
        <v>7209</v>
      </c>
      <c r="AN586" t="s">
        <v>7210</v>
      </c>
      <c r="AS586" t="s">
        <v>574</v>
      </c>
      <c r="AT586" t="s">
        <v>7211</v>
      </c>
      <c r="AV586" t="s">
        <v>7212</v>
      </c>
      <c r="AW586" t="s">
        <v>7213</v>
      </c>
      <c r="AX586" t="s">
        <v>7214</v>
      </c>
      <c r="BC586" t="s">
        <v>7214</v>
      </c>
    </row>
    <row r="587" spans="37:55">
      <c r="AK587" t="s">
        <v>7215</v>
      </c>
      <c r="AM587" t="s">
        <v>7216</v>
      </c>
      <c r="AN587" t="s">
        <v>7217</v>
      </c>
      <c r="AS587" t="s">
        <v>7218</v>
      </c>
      <c r="AT587" t="s">
        <v>7219</v>
      </c>
      <c r="AV587" t="s">
        <v>7220</v>
      </c>
      <c r="AW587" t="s">
        <v>7221</v>
      </c>
      <c r="AX587" t="s">
        <v>7222</v>
      </c>
      <c r="BC587" t="s">
        <v>7222</v>
      </c>
    </row>
    <row r="588" spans="37:55">
      <c r="AK588" t="s">
        <v>7223</v>
      </c>
      <c r="AM588" t="s">
        <v>7224</v>
      </c>
      <c r="AN588" t="s">
        <v>7225</v>
      </c>
      <c r="AS588" t="s">
        <v>710</v>
      </c>
      <c r="AT588" t="s">
        <v>7226</v>
      </c>
      <c r="AV588" t="s">
        <v>7227</v>
      </c>
      <c r="AW588" t="s">
        <v>7228</v>
      </c>
      <c r="AX588" t="s">
        <v>7229</v>
      </c>
      <c r="BC588" t="s">
        <v>7229</v>
      </c>
    </row>
    <row r="589" spans="37:55">
      <c r="AK589" t="s">
        <v>7230</v>
      </c>
      <c r="AM589" t="s">
        <v>7231</v>
      </c>
      <c r="AN589" t="s">
        <v>7232</v>
      </c>
      <c r="AS589" t="s">
        <v>7233</v>
      </c>
      <c r="AT589" t="s">
        <v>7234</v>
      </c>
      <c r="AV589" t="s">
        <v>7235</v>
      </c>
      <c r="AW589" t="s">
        <v>7236</v>
      </c>
      <c r="AX589" t="s">
        <v>7237</v>
      </c>
      <c r="BC589" t="s">
        <v>7237</v>
      </c>
    </row>
    <row r="590" spans="37:55">
      <c r="AK590" t="s">
        <v>7238</v>
      </c>
      <c r="AM590" t="s">
        <v>7239</v>
      </c>
      <c r="AN590" t="s">
        <v>7240</v>
      </c>
      <c r="AS590" t="s">
        <v>7241</v>
      </c>
      <c r="AT590" t="s">
        <v>7242</v>
      </c>
      <c r="AV590" t="s">
        <v>7243</v>
      </c>
      <c r="AW590" t="s">
        <v>7244</v>
      </c>
      <c r="AX590" t="s">
        <v>7245</v>
      </c>
      <c r="BC590" t="s">
        <v>7245</v>
      </c>
    </row>
    <row r="591" spans="37:55">
      <c r="AK591" t="s">
        <v>7246</v>
      </c>
      <c r="AM591" t="s">
        <v>7247</v>
      </c>
      <c r="AN591" t="s">
        <v>7248</v>
      </c>
      <c r="AS591" t="s">
        <v>7249</v>
      </c>
      <c r="AT591" t="s">
        <v>7250</v>
      </c>
      <c r="AV591" t="s">
        <v>7251</v>
      </c>
      <c r="AW591" t="s">
        <v>7252</v>
      </c>
      <c r="AX591" t="s">
        <v>7253</v>
      </c>
      <c r="BC591" t="s">
        <v>7253</v>
      </c>
    </row>
    <row r="592" spans="37:55">
      <c r="AK592" t="s">
        <v>7254</v>
      </c>
      <c r="AM592" t="s">
        <v>7255</v>
      </c>
      <c r="AN592" t="s">
        <v>7256</v>
      </c>
      <c r="AS592" t="s">
        <v>7257</v>
      </c>
      <c r="AT592" t="s">
        <v>7258</v>
      </c>
      <c r="AV592" t="s">
        <v>7259</v>
      </c>
      <c r="AW592" t="s">
        <v>7260</v>
      </c>
      <c r="AX592" t="s">
        <v>7261</v>
      </c>
      <c r="BC592" t="s">
        <v>7261</v>
      </c>
    </row>
    <row r="593" spans="37:55">
      <c r="AK593" t="s">
        <v>7262</v>
      </c>
      <c r="AM593" t="s">
        <v>7263</v>
      </c>
      <c r="AN593" t="s">
        <v>7264</v>
      </c>
      <c r="AS593" t="s">
        <v>7265</v>
      </c>
      <c r="AT593" t="s">
        <v>7266</v>
      </c>
      <c r="AV593" t="s">
        <v>7267</v>
      </c>
      <c r="AW593" t="s">
        <v>7268</v>
      </c>
      <c r="AX593" t="s">
        <v>7269</v>
      </c>
      <c r="BC593" t="s">
        <v>7269</v>
      </c>
    </row>
    <row r="594" spans="37:55">
      <c r="AK594" t="s">
        <v>7270</v>
      </c>
      <c r="AM594" t="s">
        <v>7271</v>
      </c>
      <c r="AN594" t="s">
        <v>7272</v>
      </c>
      <c r="AS594" t="s">
        <v>7273</v>
      </c>
      <c r="AT594" t="s">
        <v>7274</v>
      </c>
      <c r="AV594" t="s">
        <v>7275</v>
      </c>
      <c r="AW594" t="s">
        <v>7276</v>
      </c>
      <c r="AX594" t="s">
        <v>7277</v>
      </c>
      <c r="BC594" t="s">
        <v>7277</v>
      </c>
    </row>
    <row r="595" spans="37:55">
      <c r="AK595" t="s">
        <v>7278</v>
      </c>
      <c r="AM595" t="s">
        <v>7279</v>
      </c>
      <c r="AN595" t="s">
        <v>7280</v>
      </c>
      <c r="AS595" t="s">
        <v>7281</v>
      </c>
      <c r="AT595" t="s">
        <v>7282</v>
      </c>
      <c r="AV595" t="s">
        <v>7283</v>
      </c>
      <c r="AW595" t="s">
        <v>7284</v>
      </c>
      <c r="AX595" t="s">
        <v>7285</v>
      </c>
      <c r="BC595" t="s">
        <v>7285</v>
      </c>
    </row>
    <row r="596" spans="37:55">
      <c r="AK596" t="s">
        <v>7286</v>
      </c>
      <c r="AM596" t="s">
        <v>7287</v>
      </c>
      <c r="AN596" t="s">
        <v>7288</v>
      </c>
      <c r="AS596" t="s">
        <v>7289</v>
      </c>
      <c r="AT596" t="s">
        <v>7290</v>
      </c>
      <c r="AV596" t="s">
        <v>7291</v>
      </c>
      <c r="AW596" t="s">
        <v>7292</v>
      </c>
      <c r="AX596" t="s">
        <v>7293</v>
      </c>
      <c r="BC596" t="s">
        <v>7293</v>
      </c>
    </row>
    <row r="597" spans="37:55">
      <c r="AK597" t="s">
        <v>7294</v>
      </c>
      <c r="AM597" t="s">
        <v>7295</v>
      </c>
      <c r="AN597" t="s">
        <v>7296</v>
      </c>
      <c r="AS597" t="s">
        <v>7297</v>
      </c>
      <c r="AT597" t="s">
        <v>7298</v>
      </c>
      <c r="AV597" t="s">
        <v>7299</v>
      </c>
      <c r="AW597" t="s">
        <v>7300</v>
      </c>
      <c r="AX597" t="s">
        <v>7301</v>
      </c>
      <c r="BC597" t="s">
        <v>7301</v>
      </c>
    </row>
    <row r="598" spans="37:55">
      <c r="AK598" t="s">
        <v>7302</v>
      </c>
      <c r="AM598" t="s">
        <v>7303</v>
      </c>
      <c r="AN598" t="s">
        <v>7304</v>
      </c>
      <c r="AS598" t="s">
        <v>7305</v>
      </c>
      <c r="AT598" t="s">
        <v>7306</v>
      </c>
      <c r="AV598" t="s">
        <v>7307</v>
      </c>
      <c r="AW598" t="s">
        <v>7308</v>
      </c>
      <c r="AX598" t="s">
        <v>7309</v>
      </c>
      <c r="BC598" t="s">
        <v>7309</v>
      </c>
    </row>
    <row r="599" spans="37:55">
      <c r="AK599" t="s">
        <v>7310</v>
      </c>
      <c r="AM599" t="s">
        <v>7311</v>
      </c>
      <c r="AN599" t="s">
        <v>7312</v>
      </c>
      <c r="AS599" t="s">
        <v>7313</v>
      </c>
      <c r="AT599" t="s">
        <v>7314</v>
      </c>
      <c r="AV599" t="s">
        <v>7315</v>
      </c>
      <c r="AW599" t="s">
        <v>7316</v>
      </c>
      <c r="AX599" t="s">
        <v>7317</v>
      </c>
      <c r="BC599" t="s">
        <v>7317</v>
      </c>
    </row>
    <row r="600" spans="37:55">
      <c r="AK600" t="s">
        <v>7318</v>
      </c>
      <c r="AM600" t="s">
        <v>7319</v>
      </c>
      <c r="AN600" t="s">
        <v>7320</v>
      </c>
      <c r="AS600" t="s">
        <v>7321</v>
      </c>
      <c r="AT600" t="s">
        <v>7322</v>
      </c>
      <c r="AV600" t="s">
        <v>7323</v>
      </c>
      <c r="AW600" t="s">
        <v>7324</v>
      </c>
      <c r="AX600" t="s">
        <v>7325</v>
      </c>
      <c r="BC600" t="s">
        <v>7325</v>
      </c>
    </row>
    <row r="601" spans="37:55">
      <c r="AK601" t="s">
        <v>7326</v>
      </c>
      <c r="AM601" t="s">
        <v>7327</v>
      </c>
      <c r="AN601" t="s">
        <v>7328</v>
      </c>
      <c r="AS601" t="s">
        <v>7329</v>
      </c>
      <c r="AT601" t="s">
        <v>7330</v>
      </c>
      <c r="AV601" t="s">
        <v>7331</v>
      </c>
      <c r="AW601" t="s">
        <v>7332</v>
      </c>
      <c r="AX601" t="s">
        <v>7333</v>
      </c>
      <c r="BC601" t="s">
        <v>7333</v>
      </c>
    </row>
    <row r="602" spans="37:55">
      <c r="AK602" t="s">
        <v>7334</v>
      </c>
      <c r="AM602" t="s">
        <v>7335</v>
      </c>
      <c r="AN602" t="s">
        <v>7336</v>
      </c>
      <c r="AS602" t="s">
        <v>7337</v>
      </c>
      <c r="AT602" t="s">
        <v>7338</v>
      </c>
      <c r="AV602" t="s">
        <v>7339</v>
      </c>
      <c r="AW602" t="s">
        <v>7340</v>
      </c>
      <c r="AX602" t="s">
        <v>7341</v>
      </c>
      <c r="BC602" t="s">
        <v>7341</v>
      </c>
    </row>
    <row r="603" spans="37:55">
      <c r="AK603" t="s">
        <v>7342</v>
      </c>
      <c r="AM603" t="s">
        <v>7343</v>
      </c>
      <c r="AN603" t="s">
        <v>7344</v>
      </c>
      <c r="AS603" t="s">
        <v>7345</v>
      </c>
      <c r="AT603" t="s">
        <v>7346</v>
      </c>
      <c r="AV603" t="s">
        <v>7347</v>
      </c>
      <c r="AW603" t="s">
        <v>7348</v>
      </c>
      <c r="AX603" t="s">
        <v>7349</v>
      </c>
      <c r="BC603" t="s">
        <v>7349</v>
      </c>
    </row>
    <row r="604" spans="37:55">
      <c r="AK604" t="s">
        <v>7350</v>
      </c>
      <c r="AM604" t="s">
        <v>7351</v>
      </c>
      <c r="AN604" t="s">
        <v>7352</v>
      </c>
      <c r="AS604" t="s">
        <v>7353</v>
      </c>
      <c r="AT604" t="s">
        <v>781</v>
      </c>
      <c r="AV604" t="s">
        <v>7354</v>
      </c>
      <c r="AW604" t="s">
        <v>7355</v>
      </c>
      <c r="AX604" t="s">
        <v>962</v>
      </c>
      <c r="BC604" t="s">
        <v>962</v>
      </c>
    </row>
    <row r="605" spans="37:55">
      <c r="AK605" t="s">
        <v>7356</v>
      </c>
      <c r="AM605" t="s">
        <v>7357</v>
      </c>
      <c r="AN605" t="s">
        <v>7358</v>
      </c>
      <c r="AS605" t="s">
        <v>7359</v>
      </c>
      <c r="AV605" t="s">
        <v>7360</v>
      </c>
      <c r="AW605" t="s">
        <v>7361</v>
      </c>
      <c r="AX605" t="s">
        <v>7362</v>
      </c>
      <c r="BC605" t="s">
        <v>7362</v>
      </c>
    </row>
    <row r="606" spans="37:55">
      <c r="AK606" t="s">
        <v>7363</v>
      </c>
      <c r="AM606" t="s">
        <v>7364</v>
      </c>
      <c r="AN606" t="s">
        <v>7365</v>
      </c>
      <c r="AS606" t="s">
        <v>7366</v>
      </c>
      <c r="AV606" t="s">
        <v>7367</v>
      </c>
      <c r="AW606" t="s">
        <v>7368</v>
      </c>
      <c r="AX606" t="s">
        <v>7369</v>
      </c>
      <c r="BC606" t="s">
        <v>7369</v>
      </c>
    </row>
    <row r="607" spans="37:55">
      <c r="AK607" t="s">
        <v>7370</v>
      </c>
      <c r="AM607" t="s">
        <v>7371</v>
      </c>
      <c r="AN607" t="s">
        <v>7372</v>
      </c>
      <c r="AS607" t="s">
        <v>7373</v>
      </c>
      <c r="AV607" t="s">
        <v>7374</v>
      </c>
      <c r="AW607" t="s">
        <v>7375</v>
      </c>
      <c r="AX607" t="s">
        <v>7376</v>
      </c>
      <c r="BC607" t="s">
        <v>7376</v>
      </c>
    </row>
    <row r="608" spans="37:55">
      <c r="AK608" t="s">
        <v>7377</v>
      </c>
      <c r="AM608" t="s">
        <v>7378</v>
      </c>
      <c r="AN608" t="s">
        <v>7379</v>
      </c>
      <c r="AS608" t="s">
        <v>7380</v>
      </c>
      <c r="AV608" t="s">
        <v>7381</v>
      </c>
      <c r="AW608" t="s">
        <v>7382</v>
      </c>
      <c r="AX608" t="s">
        <v>7383</v>
      </c>
      <c r="BC608" t="s">
        <v>7383</v>
      </c>
    </row>
    <row r="609" spans="37:55">
      <c r="AK609" t="s">
        <v>7384</v>
      </c>
      <c r="AM609" t="s">
        <v>7385</v>
      </c>
      <c r="AN609" t="s">
        <v>7386</v>
      </c>
      <c r="AS609" t="s">
        <v>7387</v>
      </c>
      <c r="AV609" t="s">
        <v>7388</v>
      </c>
      <c r="AW609" t="s">
        <v>7389</v>
      </c>
      <c r="AX609" t="s">
        <v>7390</v>
      </c>
      <c r="BC609" t="s">
        <v>7390</v>
      </c>
    </row>
    <row r="610" spans="37:55">
      <c r="AK610" t="s">
        <v>7391</v>
      </c>
      <c r="AM610" t="s">
        <v>7392</v>
      </c>
      <c r="AN610" t="s">
        <v>7393</v>
      </c>
      <c r="AS610" t="s">
        <v>7394</v>
      </c>
      <c r="AV610" t="s">
        <v>7395</v>
      </c>
      <c r="AW610" t="s">
        <v>7396</v>
      </c>
      <c r="AX610" t="s">
        <v>7397</v>
      </c>
      <c r="BC610" t="s">
        <v>7397</v>
      </c>
    </row>
    <row r="611" spans="37:55">
      <c r="AK611" t="s">
        <v>7398</v>
      </c>
      <c r="AM611" t="s">
        <v>7399</v>
      </c>
      <c r="AN611" t="s">
        <v>7400</v>
      </c>
      <c r="AS611" t="s">
        <v>7401</v>
      </c>
      <c r="AV611" t="s">
        <v>7402</v>
      </c>
      <c r="AW611" t="s">
        <v>7403</v>
      </c>
      <c r="AX611" t="s">
        <v>7404</v>
      </c>
      <c r="BC611" t="s">
        <v>7404</v>
      </c>
    </row>
    <row r="612" spans="37:55">
      <c r="AK612" t="s">
        <v>7405</v>
      </c>
      <c r="AM612" t="s">
        <v>7406</v>
      </c>
      <c r="AN612" t="s">
        <v>7407</v>
      </c>
      <c r="AS612" t="s">
        <v>7408</v>
      </c>
      <c r="AV612" t="s">
        <v>7409</v>
      </c>
      <c r="AW612" t="s">
        <v>7410</v>
      </c>
      <c r="AX612" t="s">
        <v>7411</v>
      </c>
      <c r="BC612" t="s">
        <v>7411</v>
      </c>
    </row>
    <row r="613" spans="37:55">
      <c r="AK613" t="s">
        <v>7412</v>
      </c>
      <c r="AM613" t="s">
        <v>7413</v>
      </c>
      <c r="AN613" t="s">
        <v>7414</v>
      </c>
      <c r="AS613" t="s">
        <v>7415</v>
      </c>
      <c r="AV613" t="s">
        <v>7416</v>
      </c>
      <c r="AW613" t="s">
        <v>7417</v>
      </c>
      <c r="AX613" t="s">
        <v>7418</v>
      </c>
      <c r="BC613" t="s">
        <v>7418</v>
      </c>
    </row>
    <row r="614" spans="37:55">
      <c r="AK614" t="s">
        <v>7419</v>
      </c>
      <c r="AM614" t="s">
        <v>7420</v>
      </c>
      <c r="AN614" t="s">
        <v>7421</v>
      </c>
      <c r="AS614" t="s">
        <v>7422</v>
      </c>
      <c r="AV614" t="s">
        <v>7423</v>
      </c>
      <c r="AW614" t="s">
        <v>7424</v>
      </c>
      <c r="AX614" t="s">
        <v>7425</v>
      </c>
      <c r="BC614" t="s">
        <v>7425</v>
      </c>
    </row>
    <row r="615" spans="37:55">
      <c r="AK615" t="s">
        <v>7426</v>
      </c>
      <c r="AM615" t="s">
        <v>7427</v>
      </c>
      <c r="AN615" t="s">
        <v>7428</v>
      </c>
      <c r="AS615" t="s">
        <v>7429</v>
      </c>
      <c r="AV615" t="s">
        <v>7430</v>
      </c>
      <c r="AW615" t="s">
        <v>7431</v>
      </c>
      <c r="AX615" t="s">
        <v>7432</v>
      </c>
      <c r="BC615" t="s">
        <v>7432</v>
      </c>
    </row>
    <row r="616" spans="37:55">
      <c r="AK616" t="s">
        <v>7433</v>
      </c>
      <c r="AM616" t="s">
        <v>7434</v>
      </c>
      <c r="AN616" t="s">
        <v>7435</v>
      </c>
      <c r="AS616" t="s">
        <v>7436</v>
      </c>
      <c r="AV616" t="s">
        <v>7437</v>
      </c>
      <c r="AW616" t="s">
        <v>7438</v>
      </c>
      <c r="AX616" t="s">
        <v>7439</v>
      </c>
      <c r="BC616" t="s">
        <v>7439</v>
      </c>
    </row>
    <row r="617" spans="37:55">
      <c r="AK617" t="s">
        <v>7440</v>
      </c>
      <c r="AM617" t="s">
        <v>7441</v>
      </c>
      <c r="AN617" t="s">
        <v>7442</v>
      </c>
      <c r="AS617" t="s">
        <v>7443</v>
      </c>
      <c r="AV617" t="s">
        <v>7444</v>
      </c>
      <c r="AW617" t="s">
        <v>7445</v>
      </c>
      <c r="AX617" t="s">
        <v>7446</v>
      </c>
      <c r="BC617" t="s">
        <v>7446</v>
      </c>
    </row>
    <row r="618" spans="37:55">
      <c r="AK618" t="s">
        <v>7447</v>
      </c>
      <c r="AM618" t="s">
        <v>7448</v>
      </c>
      <c r="AN618" t="s">
        <v>7449</v>
      </c>
      <c r="AS618" t="s">
        <v>7450</v>
      </c>
      <c r="AV618" t="s">
        <v>7451</v>
      </c>
      <c r="AW618" t="s">
        <v>7452</v>
      </c>
      <c r="AX618" t="s">
        <v>7453</v>
      </c>
      <c r="BC618" t="s">
        <v>7453</v>
      </c>
    </row>
    <row r="619" spans="37:55">
      <c r="AK619" t="s">
        <v>7454</v>
      </c>
      <c r="AM619" t="s">
        <v>7455</v>
      </c>
      <c r="AN619" t="s">
        <v>7456</v>
      </c>
      <c r="AS619" t="s">
        <v>7457</v>
      </c>
      <c r="AV619" t="s">
        <v>7458</v>
      </c>
      <c r="AW619" t="s">
        <v>7459</v>
      </c>
      <c r="AX619" t="s">
        <v>7460</v>
      </c>
      <c r="BC619" t="s">
        <v>7460</v>
      </c>
    </row>
    <row r="620" spans="37:55">
      <c r="AK620" t="s">
        <v>7461</v>
      </c>
      <c r="AM620" t="s">
        <v>7462</v>
      </c>
      <c r="AN620" t="s">
        <v>7463</v>
      </c>
      <c r="AS620" t="s">
        <v>7464</v>
      </c>
      <c r="AV620" t="s">
        <v>7465</v>
      </c>
      <c r="AW620" t="s">
        <v>7466</v>
      </c>
      <c r="AX620" t="s">
        <v>7467</v>
      </c>
      <c r="BC620" t="s">
        <v>7467</v>
      </c>
    </row>
    <row r="621" spans="37:55">
      <c r="AK621" t="s">
        <v>7468</v>
      </c>
      <c r="AM621" t="s">
        <v>7469</v>
      </c>
      <c r="AN621" t="s">
        <v>7470</v>
      </c>
      <c r="AS621" t="s">
        <v>7471</v>
      </c>
      <c r="AV621" t="s">
        <v>7472</v>
      </c>
      <c r="AW621" t="s">
        <v>7473</v>
      </c>
      <c r="AX621" t="s">
        <v>7474</v>
      </c>
      <c r="BC621" t="s">
        <v>7474</v>
      </c>
    </row>
    <row r="622" spans="37:55">
      <c r="AK622" t="s">
        <v>7475</v>
      </c>
      <c r="AM622" t="s">
        <v>7476</v>
      </c>
      <c r="AN622" t="s">
        <v>7477</v>
      </c>
      <c r="AS622" t="s">
        <v>7478</v>
      </c>
      <c r="AV622" t="s">
        <v>7479</v>
      </c>
      <c r="AW622" t="s">
        <v>7480</v>
      </c>
      <c r="AX622" t="s">
        <v>7481</v>
      </c>
      <c r="BC622" t="s">
        <v>7481</v>
      </c>
    </row>
    <row r="623" spans="37:55">
      <c r="AK623" t="s">
        <v>7482</v>
      </c>
      <c r="AM623" t="s">
        <v>7483</v>
      </c>
      <c r="AN623" t="s">
        <v>7484</v>
      </c>
      <c r="AS623" t="s">
        <v>7485</v>
      </c>
      <c r="AV623" t="s">
        <v>7486</v>
      </c>
      <c r="AW623" t="s">
        <v>7487</v>
      </c>
      <c r="AX623" t="s">
        <v>7488</v>
      </c>
      <c r="BC623" t="s">
        <v>7488</v>
      </c>
    </row>
    <row r="624" spans="37:55">
      <c r="AK624" t="s">
        <v>7489</v>
      </c>
      <c r="AM624" t="s">
        <v>7490</v>
      </c>
      <c r="AN624" t="s">
        <v>7491</v>
      </c>
      <c r="AS624" t="s">
        <v>7492</v>
      </c>
      <c r="AV624" t="s">
        <v>7493</v>
      </c>
      <c r="AW624" t="s">
        <v>7494</v>
      </c>
      <c r="AX624" t="s">
        <v>7495</v>
      </c>
      <c r="BC624" t="s">
        <v>7495</v>
      </c>
    </row>
    <row r="625" spans="37:55">
      <c r="AK625" t="s">
        <v>7496</v>
      </c>
      <c r="AM625" t="s">
        <v>7497</v>
      </c>
      <c r="AN625" t="s">
        <v>7498</v>
      </c>
      <c r="AS625" t="s">
        <v>7499</v>
      </c>
      <c r="AV625" t="s">
        <v>7500</v>
      </c>
      <c r="AW625" t="s">
        <v>7501</v>
      </c>
      <c r="AX625" t="s">
        <v>7502</v>
      </c>
      <c r="BC625" t="s">
        <v>7502</v>
      </c>
    </row>
    <row r="626" spans="37:55">
      <c r="AK626" t="s">
        <v>7503</v>
      </c>
      <c r="AM626" t="s">
        <v>7504</v>
      </c>
      <c r="AN626" t="s">
        <v>7505</v>
      </c>
      <c r="AS626" t="s">
        <v>7506</v>
      </c>
      <c r="AV626" t="s">
        <v>7507</v>
      </c>
      <c r="AW626" t="s">
        <v>7508</v>
      </c>
      <c r="AX626" t="s">
        <v>7509</v>
      </c>
      <c r="BC626" t="s">
        <v>7509</v>
      </c>
    </row>
    <row r="627" spans="37:55">
      <c r="AK627" t="s">
        <v>7510</v>
      </c>
      <c r="AM627" t="s">
        <v>7511</v>
      </c>
      <c r="AN627" t="s">
        <v>7512</v>
      </c>
      <c r="AS627" t="s">
        <v>7513</v>
      </c>
      <c r="AV627" t="s">
        <v>7514</v>
      </c>
      <c r="AW627" t="s">
        <v>7515</v>
      </c>
      <c r="AX627" t="s">
        <v>7516</v>
      </c>
      <c r="BC627" t="s">
        <v>7516</v>
      </c>
    </row>
    <row r="628" spans="37:55">
      <c r="AK628" t="s">
        <v>7517</v>
      </c>
      <c r="AM628" t="s">
        <v>7518</v>
      </c>
      <c r="AN628" t="s">
        <v>7519</v>
      </c>
      <c r="AS628" t="s">
        <v>7520</v>
      </c>
      <c r="AV628" t="s">
        <v>7521</v>
      </c>
      <c r="AW628" t="s">
        <v>7522</v>
      </c>
      <c r="AX628" t="s">
        <v>7523</v>
      </c>
      <c r="BC628" t="s">
        <v>7523</v>
      </c>
    </row>
    <row r="629" spans="37:55">
      <c r="AK629" t="s">
        <v>7524</v>
      </c>
      <c r="AM629" t="s">
        <v>7525</v>
      </c>
      <c r="AN629" t="s">
        <v>7526</v>
      </c>
      <c r="AS629" t="s">
        <v>7527</v>
      </c>
      <c r="AV629" t="s">
        <v>7528</v>
      </c>
      <c r="AW629" t="s">
        <v>7529</v>
      </c>
      <c r="AX629" t="s">
        <v>7530</v>
      </c>
      <c r="BC629" t="s">
        <v>7530</v>
      </c>
    </row>
    <row r="630" spans="37:55">
      <c r="AK630" t="s">
        <v>7531</v>
      </c>
      <c r="AM630" t="s">
        <v>7532</v>
      </c>
      <c r="AN630" t="s">
        <v>7533</v>
      </c>
      <c r="AS630" t="s">
        <v>7534</v>
      </c>
      <c r="AV630" t="s">
        <v>7535</v>
      </c>
      <c r="AW630" t="s">
        <v>7536</v>
      </c>
      <c r="AX630" t="s">
        <v>7537</v>
      </c>
      <c r="BC630" t="s">
        <v>7537</v>
      </c>
    </row>
    <row r="631" spans="37:55">
      <c r="AK631" t="s">
        <v>7538</v>
      </c>
      <c r="AM631" t="s">
        <v>7539</v>
      </c>
      <c r="AN631" t="s">
        <v>7540</v>
      </c>
      <c r="AS631" t="s">
        <v>7541</v>
      </c>
      <c r="AV631" t="s">
        <v>7542</v>
      </c>
      <c r="AW631" t="s">
        <v>7543</v>
      </c>
      <c r="AX631" t="s">
        <v>7544</v>
      </c>
      <c r="BC631" t="s">
        <v>7544</v>
      </c>
    </row>
    <row r="632" spans="37:55">
      <c r="AK632" t="s">
        <v>7545</v>
      </c>
      <c r="AM632" t="s">
        <v>7546</v>
      </c>
      <c r="AN632" t="s">
        <v>7547</v>
      </c>
      <c r="AS632" t="s">
        <v>7548</v>
      </c>
      <c r="AV632" t="s">
        <v>7549</v>
      </c>
      <c r="AW632" t="s">
        <v>7550</v>
      </c>
      <c r="AX632" t="s">
        <v>7551</v>
      </c>
      <c r="BC632" t="s">
        <v>7551</v>
      </c>
    </row>
    <row r="633" spans="37:55">
      <c r="AK633" t="s">
        <v>7552</v>
      </c>
      <c r="AM633" t="s">
        <v>7553</v>
      </c>
      <c r="AN633" t="s">
        <v>7554</v>
      </c>
      <c r="AS633" t="s">
        <v>7555</v>
      </c>
      <c r="AV633" t="s">
        <v>7556</v>
      </c>
      <c r="AW633" t="s">
        <v>7557</v>
      </c>
      <c r="AX633" t="s">
        <v>7558</v>
      </c>
      <c r="BC633" t="s">
        <v>7558</v>
      </c>
    </row>
    <row r="634" spans="37:55">
      <c r="AK634" t="s">
        <v>7559</v>
      </c>
      <c r="AM634" t="s">
        <v>7560</v>
      </c>
      <c r="AN634" t="s">
        <v>7561</v>
      </c>
      <c r="AS634" t="s">
        <v>7562</v>
      </c>
      <c r="AV634" t="s">
        <v>7563</v>
      </c>
      <c r="AW634" t="s">
        <v>7564</v>
      </c>
      <c r="AX634" t="s">
        <v>7565</v>
      </c>
      <c r="BC634" t="s">
        <v>7565</v>
      </c>
    </row>
    <row r="635" spans="37:55">
      <c r="AK635" t="s">
        <v>7566</v>
      </c>
      <c r="AM635" t="s">
        <v>7567</v>
      </c>
      <c r="AN635" t="s">
        <v>7568</v>
      </c>
      <c r="AS635" t="s">
        <v>7569</v>
      </c>
      <c r="AV635" t="s">
        <v>7570</v>
      </c>
      <c r="AW635" t="s">
        <v>7571</v>
      </c>
      <c r="AX635" t="s">
        <v>7572</v>
      </c>
      <c r="BC635" t="s">
        <v>7572</v>
      </c>
    </row>
    <row r="636" spans="37:55">
      <c r="AK636" t="s">
        <v>7573</v>
      </c>
      <c r="AM636" t="s">
        <v>7574</v>
      </c>
      <c r="AN636" t="s">
        <v>7575</v>
      </c>
      <c r="AS636" t="s">
        <v>7576</v>
      </c>
      <c r="AV636" t="s">
        <v>7577</v>
      </c>
      <c r="AW636" t="s">
        <v>7578</v>
      </c>
      <c r="AX636" t="s">
        <v>7579</v>
      </c>
      <c r="BC636" t="s">
        <v>7579</v>
      </c>
    </row>
    <row r="637" spans="37:55">
      <c r="AK637" t="s">
        <v>7580</v>
      </c>
      <c r="AM637" t="s">
        <v>7581</v>
      </c>
      <c r="AN637" t="s">
        <v>7582</v>
      </c>
      <c r="AS637" t="s">
        <v>7583</v>
      </c>
      <c r="AV637" t="s">
        <v>7584</v>
      </c>
      <c r="AW637" t="s">
        <v>7585</v>
      </c>
      <c r="AX637" t="s">
        <v>7586</v>
      </c>
      <c r="BC637" t="s">
        <v>7586</v>
      </c>
    </row>
    <row r="638" spans="37:55">
      <c r="AK638" t="s">
        <v>7587</v>
      </c>
      <c r="AM638" t="s">
        <v>7588</v>
      </c>
      <c r="AN638" t="s">
        <v>7589</v>
      </c>
      <c r="AS638" t="s">
        <v>7590</v>
      </c>
      <c r="AV638" t="s">
        <v>7591</v>
      </c>
      <c r="AW638" t="s">
        <v>7592</v>
      </c>
      <c r="AX638" t="s">
        <v>7593</v>
      </c>
      <c r="BC638" t="s">
        <v>7593</v>
      </c>
    </row>
    <row r="639" spans="37:55">
      <c r="AK639" t="s">
        <v>7594</v>
      </c>
      <c r="AM639" t="s">
        <v>7595</v>
      </c>
      <c r="AN639" t="s">
        <v>7596</v>
      </c>
      <c r="AS639" t="s">
        <v>7597</v>
      </c>
      <c r="AV639" t="s">
        <v>7598</v>
      </c>
      <c r="AW639" t="s">
        <v>7599</v>
      </c>
      <c r="AX639" t="s">
        <v>7600</v>
      </c>
      <c r="BC639" t="s">
        <v>7600</v>
      </c>
    </row>
    <row r="640" spans="37:55">
      <c r="AK640" t="s">
        <v>7601</v>
      </c>
      <c r="AM640" t="s">
        <v>7602</v>
      </c>
      <c r="AN640" t="s">
        <v>7603</v>
      </c>
      <c r="AS640" t="s">
        <v>7604</v>
      </c>
      <c r="AV640" t="s">
        <v>7605</v>
      </c>
      <c r="AW640" t="s">
        <v>7606</v>
      </c>
      <c r="AX640" t="s">
        <v>7607</v>
      </c>
      <c r="BC640" t="s">
        <v>7607</v>
      </c>
    </row>
    <row r="641" spans="37:55">
      <c r="AK641" t="s">
        <v>7608</v>
      </c>
      <c r="AM641" t="s">
        <v>7609</v>
      </c>
      <c r="AN641" t="s">
        <v>7610</v>
      </c>
      <c r="AS641" t="s">
        <v>7611</v>
      </c>
      <c r="AV641" t="s">
        <v>7612</v>
      </c>
      <c r="AW641" t="s">
        <v>7613</v>
      </c>
      <c r="AX641" t="s">
        <v>7614</v>
      </c>
      <c r="BC641" t="s">
        <v>7614</v>
      </c>
    </row>
    <row r="642" spans="37:55">
      <c r="AK642" t="s">
        <v>7615</v>
      </c>
      <c r="AM642" t="s">
        <v>7616</v>
      </c>
      <c r="AN642" t="s">
        <v>7617</v>
      </c>
      <c r="AS642" t="s">
        <v>7618</v>
      </c>
      <c r="AV642" t="s">
        <v>7619</v>
      </c>
      <c r="AW642" t="s">
        <v>7620</v>
      </c>
      <c r="AX642" t="s">
        <v>7621</v>
      </c>
      <c r="BC642" t="s">
        <v>7621</v>
      </c>
    </row>
    <row r="643" spans="37:55">
      <c r="AK643" t="s">
        <v>7622</v>
      </c>
      <c r="AM643" t="s">
        <v>7623</v>
      </c>
      <c r="AN643" t="s">
        <v>7624</v>
      </c>
      <c r="AS643" t="s">
        <v>3825</v>
      </c>
      <c r="AV643" t="s">
        <v>7625</v>
      </c>
      <c r="AW643" t="s">
        <v>7626</v>
      </c>
      <c r="AX643" t="s">
        <v>7627</v>
      </c>
      <c r="BC643" t="s">
        <v>7627</v>
      </c>
    </row>
    <row r="644" spans="37:55">
      <c r="AK644" t="s">
        <v>7628</v>
      </c>
      <c r="AM644" t="s">
        <v>7629</v>
      </c>
      <c r="AN644" t="s">
        <v>7630</v>
      </c>
      <c r="AS644" t="s">
        <v>7631</v>
      </c>
      <c r="AV644" t="s">
        <v>7632</v>
      </c>
      <c r="AW644" t="s">
        <v>7633</v>
      </c>
      <c r="AX644" t="s">
        <v>7634</v>
      </c>
      <c r="BC644" t="s">
        <v>7634</v>
      </c>
    </row>
    <row r="645" spans="37:55">
      <c r="AK645" t="s">
        <v>7635</v>
      </c>
      <c r="AM645" t="s">
        <v>7636</v>
      </c>
      <c r="AN645" t="s">
        <v>7637</v>
      </c>
      <c r="AS645" t="s">
        <v>7638</v>
      </c>
      <c r="AV645" t="s">
        <v>7639</v>
      </c>
      <c r="AW645" t="s">
        <v>7640</v>
      </c>
      <c r="AX645" t="s">
        <v>7641</v>
      </c>
      <c r="BC645" t="s">
        <v>7641</v>
      </c>
    </row>
    <row r="646" spans="37:55">
      <c r="AK646" t="s">
        <v>7642</v>
      </c>
      <c r="AM646" t="s">
        <v>7643</v>
      </c>
      <c r="AN646" t="s">
        <v>7644</v>
      </c>
      <c r="AS646" t="s">
        <v>7645</v>
      </c>
      <c r="AV646" t="s">
        <v>7646</v>
      </c>
      <c r="AW646" t="s">
        <v>7647</v>
      </c>
      <c r="AX646" t="s">
        <v>7648</v>
      </c>
      <c r="BC646" t="s">
        <v>7648</v>
      </c>
    </row>
    <row r="647" spans="37:55">
      <c r="AK647" t="s">
        <v>7649</v>
      </c>
      <c r="AM647" t="s">
        <v>7650</v>
      </c>
      <c r="AN647" t="s">
        <v>7651</v>
      </c>
      <c r="AS647" t="s">
        <v>7652</v>
      </c>
      <c r="AV647" t="s">
        <v>7653</v>
      </c>
      <c r="AW647" t="s">
        <v>7654</v>
      </c>
      <c r="AX647" t="s">
        <v>7655</v>
      </c>
      <c r="BC647" t="s">
        <v>7655</v>
      </c>
    </row>
    <row r="648" spans="37:55">
      <c r="AK648" t="s">
        <v>7656</v>
      </c>
      <c r="AM648" t="s">
        <v>7657</v>
      </c>
      <c r="AN648" t="s">
        <v>7658</v>
      </c>
      <c r="AS648" t="s">
        <v>7659</v>
      </c>
      <c r="AV648" t="s">
        <v>7660</v>
      </c>
      <c r="AW648" t="s">
        <v>7661</v>
      </c>
      <c r="AX648" t="s">
        <v>7662</v>
      </c>
      <c r="BC648" t="s">
        <v>7662</v>
      </c>
    </row>
    <row r="649" spans="37:55">
      <c r="AK649" t="s">
        <v>7663</v>
      </c>
      <c r="AM649" t="s">
        <v>7664</v>
      </c>
      <c r="AN649" t="s">
        <v>7665</v>
      </c>
      <c r="AS649" t="s">
        <v>7666</v>
      </c>
      <c r="AV649" t="s">
        <v>7667</v>
      </c>
      <c r="AW649" t="s">
        <v>7668</v>
      </c>
      <c r="AX649" t="s">
        <v>7669</v>
      </c>
      <c r="BC649" t="s">
        <v>7669</v>
      </c>
    </row>
    <row r="650" spans="37:55">
      <c r="AK650" t="s">
        <v>7670</v>
      </c>
      <c r="AM650" t="s">
        <v>7671</v>
      </c>
      <c r="AN650" t="s">
        <v>7672</v>
      </c>
      <c r="AS650" t="s">
        <v>7673</v>
      </c>
      <c r="AV650" t="s">
        <v>7674</v>
      </c>
      <c r="AW650" t="s">
        <v>7675</v>
      </c>
      <c r="AX650" t="s">
        <v>7676</v>
      </c>
      <c r="BC650" t="s">
        <v>7676</v>
      </c>
    </row>
    <row r="651" spans="37:55">
      <c r="AK651" t="s">
        <v>7677</v>
      </c>
      <c r="AM651" t="s">
        <v>7678</v>
      </c>
      <c r="AN651" t="s">
        <v>7679</v>
      </c>
      <c r="AS651" t="s">
        <v>7680</v>
      </c>
      <c r="AV651" t="s">
        <v>7681</v>
      </c>
      <c r="AW651" t="s">
        <v>7682</v>
      </c>
      <c r="AX651" t="s">
        <v>7683</v>
      </c>
      <c r="BC651" t="s">
        <v>7683</v>
      </c>
    </row>
    <row r="652" spans="37:55">
      <c r="AK652" t="s">
        <v>7684</v>
      </c>
      <c r="AM652" t="s">
        <v>7685</v>
      </c>
      <c r="AN652" t="s">
        <v>7686</v>
      </c>
      <c r="AS652" t="s">
        <v>7687</v>
      </c>
      <c r="AV652" t="s">
        <v>7688</v>
      </c>
      <c r="AW652" t="s">
        <v>7689</v>
      </c>
      <c r="AX652" t="s">
        <v>7690</v>
      </c>
      <c r="BC652" t="s">
        <v>7690</v>
      </c>
    </row>
    <row r="653" spans="37:55">
      <c r="AK653" t="s">
        <v>7691</v>
      </c>
      <c r="AM653" t="s">
        <v>7692</v>
      </c>
      <c r="AN653" t="s">
        <v>7693</v>
      </c>
      <c r="AS653" t="s">
        <v>7694</v>
      </c>
      <c r="AV653" t="s">
        <v>7695</v>
      </c>
      <c r="AW653" t="s">
        <v>7696</v>
      </c>
      <c r="AX653" t="s">
        <v>7697</v>
      </c>
      <c r="BC653" t="s">
        <v>7697</v>
      </c>
    </row>
    <row r="654" spans="37:55">
      <c r="AK654" t="s">
        <v>7698</v>
      </c>
      <c r="AM654" t="s">
        <v>7699</v>
      </c>
      <c r="AN654" t="s">
        <v>7700</v>
      </c>
      <c r="AS654" t="s">
        <v>7701</v>
      </c>
      <c r="AV654" t="s">
        <v>7702</v>
      </c>
      <c r="AW654" t="s">
        <v>7703</v>
      </c>
      <c r="AX654" t="s">
        <v>7704</v>
      </c>
      <c r="BC654" t="s">
        <v>7704</v>
      </c>
    </row>
    <row r="655" spans="37:55">
      <c r="AK655" t="s">
        <v>7705</v>
      </c>
      <c r="AM655" t="s">
        <v>7706</v>
      </c>
      <c r="AN655" t="s">
        <v>7707</v>
      </c>
      <c r="AS655" t="s">
        <v>7708</v>
      </c>
      <c r="AV655" t="s">
        <v>7709</v>
      </c>
      <c r="AW655" t="s">
        <v>7710</v>
      </c>
      <c r="AX655" t="s">
        <v>7711</v>
      </c>
      <c r="BC655" t="s">
        <v>7711</v>
      </c>
    </row>
    <row r="656" spans="37:55">
      <c r="AK656" t="s">
        <v>7712</v>
      </c>
      <c r="AM656" t="s">
        <v>7713</v>
      </c>
      <c r="AN656" t="s">
        <v>7714</v>
      </c>
      <c r="AS656" t="s">
        <v>7715</v>
      </c>
      <c r="AV656" t="s">
        <v>7716</v>
      </c>
      <c r="AW656" t="s">
        <v>7717</v>
      </c>
      <c r="AX656" t="s">
        <v>7718</v>
      </c>
      <c r="BC656" t="s">
        <v>7718</v>
      </c>
    </row>
    <row r="657" spans="37:55">
      <c r="AK657" t="s">
        <v>7719</v>
      </c>
      <c r="AM657" t="s">
        <v>7720</v>
      </c>
      <c r="AN657" t="s">
        <v>7721</v>
      </c>
      <c r="AS657" t="s">
        <v>7722</v>
      </c>
      <c r="AV657" t="s">
        <v>7723</v>
      </c>
      <c r="AW657" t="s">
        <v>7724</v>
      </c>
      <c r="AX657" t="s">
        <v>7725</v>
      </c>
      <c r="BC657" t="s">
        <v>7725</v>
      </c>
    </row>
    <row r="658" spans="37:55">
      <c r="AK658" t="s">
        <v>7726</v>
      </c>
      <c r="AM658" t="s">
        <v>7727</v>
      </c>
      <c r="AN658" t="s">
        <v>7728</v>
      </c>
      <c r="AS658" t="s">
        <v>7729</v>
      </c>
      <c r="AV658" t="s">
        <v>7730</v>
      </c>
      <c r="AW658" t="s">
        <v>7731</v>
      </c>
      <c r="AX658" t="s">
        <v>7732</v>
      </c>
      <c r="BC658" t="s">
        <v>7732</v>
      </c>
    </row>
    <row r="659" spans="37:55">
      <c r="AK659" t="s">
        <v>7733</v>
      </c>
      <c r="AM659" t="s">
        <v>7734</v>
      </c>
      <c r="AN659" t="s">
        <v>7735</v>
      </c>
      <c r="AS659" t="s">
        <v>7736</v>
      </c>
      <c r="AV659" t="s">
        <v>7737</v>
      </c>
      <c r="AW659" t="s">
        <v>7738</v>
      </c>
      <c r="AX659" t="s">
        <v>7739</v>
      </c>
      <c r="BC659" t="s">
        <v>7739</v>
      </c>
    </row>
    <row r="660" spans="37:55">
      <c r="AK660" t="s">
        <v>4527</v>
      </c>
      <c r="AM660" t="s">
        <v>7740</v>
      </c>
      <c r="AN660" t="s">
        <v>7741</v>
      </c>
      <c r="AS660" t="s">
        <v>7742</v>
      </c>
      <c r="AV660" t="s">
        <v>7743</v>
      </c>
      <c r="AW660" t="s">
        <v>7744</v>
      </c>
      <c r="AX660" t="s">
        <v>7745</v>
      </c>
      <c r="BC660" t="s">
        <v>7745</v>
      </c>
    </row>
    <row r="661" spans="37:55">
      <c r="AK661" t="s">
        <v>7746</v>
      </c>
      <c r="AM661" t="s">
        <v>7747</v>
      </c>
      <c r="AN661" t="s">
        <v>7748</v>
      </c>
      <c r="AS661" t="s">
        <v>7749</v>
      </c>
      <c r="AV661" t="s">
        <v>7750</v>
      </c>
      <c r="AW661" t="s">
        <v>7751</v>
      </c>
      <c r="AX661" t="s">
        <v>7752</v>
      </c>
      <c r="BC661" t="s">
        <v>7752</v>
      </c>
    </row>
    <row r="662" spans="37:55">
      <c r="AK662" t="s">
        <v>7753</v>
      </c>
      <c r="AM662" t="s">
        <v>7754</v>
      </c>
      <c r="AN662" t="s">
        <v>7755</v>
      </c>
      <c r="AS662" t="s">
        <v>7756</v>
      </c>
      <c r="AV662" t="s">
        <v>7757</v>
      </c>
      <c r="AW662" t="s">
        <v>7758</v>
      </c>
      <c r="AX662" t="s">
        <v>7759</v>
      </c>
      <c r="BC662" t="s">
        <v>7759</v>
      </c>
    </row>
    <row r="663" spans="37:55">
      <c r="AK663" t="s">
        <v>7760</v>
      </c>
      <c r="AM663" t="s">
        <v>7761</v>
      </c>
      <c r="AN663" t="s">
        <v>7762</v>
      </c>
      <c r="AS663" t="s">
        <v>7763</v>
      </c>
      <c r="AV663" t="s">
        <v>7764</v>
      </c>
      <c r="AW663" t="s">
        <v>7765</v>
      </c>
      <c r="AX663" t="s">
        <v>7766</v>
      </c>
      <c r="BC663" t="s">
        <v>7766</v>
      </c>
    </row>
    <row r="664" spans="37:55">
      <c r="AK664" t="s">
        <v>7767</v>
      </c>
      <c r="AM664" t="s">
        <v>7768</v>
      </c>
      <c r="AN664" t="s">
        <v>7769</v>
      </c>
      <c r="AS664" t="s">
        <v>7770</v>
      </c>
      <c r="AV664" t="s">
        <v>7771</v>
      </c>
      <c r="AW664" t="s">
        <v>7772</v>
      </c>
      <c r="AX664" t="s">
        <v>7773</v>
      </c>
      <c r="BC664" t="s">
        <v>7773</v>
      </c>
    </row>
    <row r="665" spans="37:55">
      <c r="AK665" t="s">
        <v>7774</v>
      </c>
      <c r="AM665" t="s">
        <v>7775</v>
      </c>
      <c r="AN665" t="s">
        <v>7776</v>
      </c>
      <c r="AS665" t="s">
        <v>7777</v>
      </c>
      <c r="AV665" t="s">
        <v>7778</v>
      </c>
      <c r="AW665" t="s">
        <v>7779</v>
      </c>
      <c r="AX665" t="s">
        <v>7780</v>
      </c>
      <c r="BC665" t="s">
        <v>7780</v>
      </c>
    </row>
    <row r="666" spans="37:55">
      <c r="AK666" t="s">
        <v>7781</v>
      </c>
      <c r="AM666" t="s">
        <v>7782</v>
      </c>
      <c r="AN666" t="s">
        <v>7783</v>
      </c>
      <c r="AS666" t="s">
        <v>7784</v>
      </c>
      <c r="AV666" t="s">
        <v>7785</v>
      </c>
      <c r="AW666" t="s">
        <v>7786</v>
      </c>
      <c r="AX666" t="s">
        <v>7787</v>
      </c>
      <c r="BC666" t="s">
        <v>7787</v>
      </c>
    </row>
    <row r="667" spans="37:55">
      <c r="AK667" t="s">
        <v>7788</v>
      </c>
      <c r="AM667" t="s">
        <v>7789</v>
      </c>
      <c r="AN667" t="s">
        <v>7790</v>
      </c>
      <c r="AS667" t="s">
        <v>7791</v>
      </c>
      <c r="AV667" t="s">
        <v>7792</v>
      </c>
      <c r="AW667" t="s">
        <v>7793</v>
      </c>
      <c r="AX667" t="s">
        <v>7794</v>
      </c>
      <c r="BC667" t="s">
        <v>7794</v>
      </c>
    </row>
    <row r="668" spans="37:55">
      <c r="AK668" t="s">
        <v>7795</v>
      </c>
      <c r="AM668" t="s">
        <v>7796</v>
      </c>
      <c r="AN668" t="s">
        <v>7797</v>
      </c>
      <c r="AS668" t="s">
        <v>7798</v>
      </c>
      <c r="AV668" t="s">
        <v>7799</v>
      </c>
      <c r="AW668" t="s">
        <v>7800</v>
      </c>
      <c r="AX668" t="s">
        <v>7801</v>
      </c>
      <c r="BC668" t="s">
        <v>7801</v>
      </c>
    </row>
    <row r="669" spans="37:55">
      <c r="AK669" t="s">
        <v>7802</v>
      </c>
      <c r="AM669" t="s">
        <v>7803</v>
      </c>
      <c r="AN669" t="s">
        <v>7804</v>
      </c>
      <c r="AS669" t="s">
        <v>7805</v>
      </c>
      <c r="AV669" t="s">
        <v>7806</v>
      </c>
      <c r="AW669" t="s">
        <v>7807</v>
      </c>
      <c r="AX669" t="s">
        <v>7808</v>
      </c>
      <c r="BC669" t="s">
        <v>7808</v>
      </c>
    </row>
    <row r="670" spans="37:55">
      <c r="AK670" t="s">
        <v>7809</v>
      </c>
      <c r="AM670" t="s">
        <v>7810</v>
      </c>
      <c r="AN670" t="s">
        <v>7811</v>
      </c>
      <c r="AS670" t="s">
        <v>7812</v>
      </c>
      <c r="AV670" t="s">
        <v>7813</v>
      </c>
      <c r="AW670" t="s">
        <v>7814</v>
      </c>
      <c r="AX670" t="s">
        <v>7815</v>
      </c>
      <c r="BC670" t="s">
        <v>7815</v>
      </c>
    </row>
    <row r="671" spans="37:55">
      <c r="AK671" t="s">
        <v>7816</v>
      </c>
      <c r="AM671" t="s">
        <v>7817</v>
      </c>
      <c r="AN671" t="s">
        <v>7818</v>
      </c>
      <c r="AS671" t="s">
        <v>7819</v>
      </c>
      <c r="AV671" t="s">
        <v>7820</v>
      </c>
      <c r="AW671" t="s">
        <v>7821</v>
      </c>
      <c r="AX671" t="s">
        <v>7822</v>
      </c>
      <c r="BC671" t="s">
        <v>7822</v>
      </c>
    </row>
    <row r="672" spans="37:55">
      <c r="AK672" t="s">
        <v>7823</v>
      </c>
      <c r="AM672" t="s">
        <v>7824</v>
      </c>
      <c r="AN672" t="s">
        <v>7825</v>
      </c>
      <c r="AS672" t="s">
        <v>7826</v>
      </c>
      <c r="AV672" t="s">
        <v>7827</v>
      </c>
      <c r="AW672" t="s">
        <v>7828</v>
      </c>
      <c r="AX672" t="s">
        <v>7829</v>
      </c>
      <c r="BC672" t="s">
        <v>7829</v>
      </c>
    </row>
    <row r="673" spans="37:55">
      <c r="AK673" t="s">
        <v>7830</v>
      </c>
      <c r="AM673" t="s">
        <v>7831</v>
      </c>
      <c r="AN673" t="s">
        <v>7832</v>
      </c>
      <c r="AS673" t="s">
        <v>7833</v>
      </c>
      <c r="AV673" t="s">
        <v>7834</v>
      </c>
      <c r="AW673" t="s">
        <v>7835</v>
      </c>
      <c r="AX673" t="s">
        <v>7836</v>
      </c>
      <c r="BC673" t="s">
        <v>7836</v>
      </c>
    </row>
    <row r="674" spans="37:55">
      <c r="AK674" t="s">
        <v>7837</v>
      </c>
      <c r="AM674" t="s">
        <v>7838</v>
      </c>
      <c r="AN674" t="s">
        <v>7839</v>
      </c>
      <c r="AS674" t="s">
        <v>7840</v>
      </c>
      <c r="AV674" t="s">
        <v>7841</v>
      </c>
      <c r="AW674" t="s">
        <v>7842</v>
      </c>
      <c r="AX674" t="s">
        <v>7843</v>
      </c>
      <c r="BC674" t="s">
        <v>7843</v>
      </c>
    </row>
    <row r="675" spans="37:55">
      <c r="AK675" t="s">
        <v>7844</v>
      </c>
      <c r="AM675" t="s">
        <v>7845</v>
      </c>
      <c r="AN675" t="s">
        <v>7846</v>
      </c>
      <c r="AS675" t="s">
        <v>7847</v>
      </c>
      <c r="AV675" t="s">
        <v>7848</v>
      </c>
      <c r="AW675" t="s">
        <v>7849</v>
      </c>
      <c r="AX675" t="s">
        <v>7850</v>
      </c>
      <c r="BC675" t="s">
        <v>7850</v>
      </c>
    </row>
    <row r="676" spans="37:55">
      <c r="AK676" t="s">
        <v>7851</v>
      </c>
      <c r="AM676" t="s">
        <v>7852</v>
      </c>
      <c r="AN676" t="s">
        <v>7853</v>
      </c>
      <c r="AS676" t="s">
        <v>7854</v>
      </c>
      <c r="AV676" t="s">
        <v>7855</v>
      </c>
      <c r="AW676" t="s">
        <v>7856</v>
      </c>
      <c r="AX676" t="s">
        <v>7857</v>
      </c>
      <c r="BC676" t="s">
        <v>7857</v>
      </c>
    </row>
    <row r="677" spans="37:55">
      <c r="AK677" t="s">
        <v>7858</v>
      </c>
      <c r="AM677" t="s">
        <v>7859</v>
      </c>
      <c r="AN677" t="s">
        <v>7860</v>
      </c>
      <c r="AS677" t="s">
        <v>7861</v>
      </c>
      <c r="AV677" t="s">
        <v>7862</v>
      </c>
      <c r="AW677" t="s">
        <v>7863</v>
      </c>
      <c r="AX677" t="s">
        <v>7864</v>
      </c>
      <c r="BC677" t="s">
        <v>7864</v>
      </c>
    </row>
    <row r="678" spans="37:55">
      <c r="AK678" t="s">
        <v>7865</v>
      </c>
      <c r="AM678" t="s">
        <v>7866</v>
      </c>
      <c r="AN678" t="s">
        <v>7867</v>
      </c>
      <c r="AS678" t="s">
        <v>7868</v>
      </c>
      <c r="AV678" t="s">
        <v>7869</v>
      </c>
      <c r="AW678" t="s">
        <v>7870</v>
      </c>
      <c r="AX678" t="s">
        <v>7871</v>
      </c>
      <c r="BC678" t="s">
        <v>7871</v>
      </c>
    </row>
    <row r="679" spans="37:55">
      <c r="AK679" t="s">
        <v>7872</v>
      </c>
      <c r="AM679" t="s">
        <v>7873</v>
      </c>
      <c r="AN679" t="s">
        <v>7874</v>
      </c>
      <c r="AS679" t="s">
        <v>7875</v>
      </c>
      <c r="AV679" t="s">
        <v>7876</v>
      </c>
      <c r="AW679" t="s">
        <v>7877</v>
      </c>
      <c r="AX679" t="s">
        <v>7878</v>
      </c>
      <c r="BC679" t="s">
        <v>7878</v>
      </c>
    </row>
    <row r="680" spans="37:55">
      <c r="AK680" t="s">
        <v>7879</v>
      </c>
      <c r="AM680" t="s">
        <v>7880</v>
      </c>
      <c r="AN680" t="s">
        <v>7881</v>
      </c>
      <c r="AS680" t="s">
        <v>7882</v>
      </c>
      <c r="AV680" t="s">
        <v>7883</v>
      </c>
      <c r="AW680" t="s">
        <v>7884</v>
      </c>
      <c r="AX680" t="s">
        <v>7885</v>
      </c>
      <c r="BC680" t="s">
        <v>7885</v>
      </c>
    </row>
    <row r="681" spans="37:55">
      <c r="AK681" t="s">
        <v>7886</v>
      </c>
      <c r="AM681" t="s">
        <v>7887</v>
      </c>
      <c r="AN681" t="s">
        <v>7888</v>
      </c>
      <c r="AS681" t="s">
        <v>7889</v>
      </c>
      <c r="AV681" t="s">
        <v>7890</v>
      </c>
      <c r="AW681" t="s">
        <v>7891</v>
      </c>
      <c r="AX681" t="s">
        <v>6026</v>
      </c>
      <c r="BC681" t="s">
        <v>6026</v>
      </c>
    </row>
    <row r="682" spans="37:55">
      <c r="AK682" t="s">
        <v>7892</v>
      </c>
      <c r="AM682" t="s">
        <v>7893</v>
      </c>
      <c r="AN682" t="s">
        <v>7894</v>
      </c>
      <c r="AS682" t="s">
        <v>7895</v>
      </c>
      <c r="AV682" t="s">
        <v>7896</v>
      </c>
      <c r="AW682" t="s">
        <v>7897</v>
      </c>
      <c r="AX682" t="s">
        <v>7898</v>
      </c>
      <c r="BC682" t="s">
        <v>7898</v>
      </c>
    </row>
    <row r="683" spans="37:55">
      <c r="AK683" t="s">
        <v>7899</v>
      </c>
      <c r="AM683" t="s">
        <v>7900</v>
      </c>
      <c r="AN683" t="s">
        <v>7901</v>
      </c>
      <c r="AS683" t="s">
        <v>7902</v>
      </c>
      <c r="AV683" t="s">
        <v>7903</v>
      </c>
      <c r="AW683" t="s">
        <v>7904</v>
      </c>
      <c r="AX683" t="s">
        <v>7905</v>
      </c>
      <c r="BC683" t="s">
        <v>7905</v>
      </c>
    </row>
    <row r="684" spans="37:55">
      <c r="AK684" t="s">
        <v>7906</v>
      </c>
      <c r="AM684" t="s">
        <v>7907</v>
      </c>
      <c r="AN684" t="s">
        <v>7908</v>
      </c>
      <c r="AS684" t="s">
        <v>7909</v>
      </c>
      <c r="AV684" t="s">
        <v>7910</v>
      </c>
      <c r="AW684" t="s">
        <v>7911</v>
      </c>
      <c r="AX684" t="s">
        <v>7912</v>
      </c>
      <c r="BC684" t="s">
        <v>7912</v>
      </c>
    </row>
    <row r="685" spans="37:55">
      <c r="AK685" t="s">
        <v>7913</v>
      </c>
      <c r="AM685" t="s">
        <v>7914</v>
      </c>
      <c r="AN685" t="s">
        <v>7915</v>
      </c>
      <c r="AS685" t="s">
        <v>7916</v>
      </c>
      <c r="AV685" t="s">
        <v>7917</v>
      </c>
      <c r="AW685" t="s">
        <v>7918</v>
      </c>
      <c r="AX685" t="s">
        <v>7919</v>
      </c>
      <c r="BC685" t="s">
        <v>7919</v>
      </c>
    </row>
    <row r="686" spans="37:55">
      <c r="AK686" t="s">
        <v>7920</v>
      </c>
      <c r="AM686" t="s">
        <v>7921</v>
      </c>
      <c r="AN686" t="s">
        <v>7922</v>
      </c>
      <c r="AS686" t="s">
        <v>7923</v>
      </c>
      <c r="AV686" t="s">
        <v>7924</v>
      </c>
      <c r="AW686" t="s">
        <v>7925</v>
      </c>
      <c r="AX686" t="s">
        <v>7926</v>
      </c>
      <c r="BC686" t="s">
        <v>7926</v>
      </c>
    </row>
    <row r="687" spans="37:55">
      <c r="AK687" t="s">
        <v>7927</v>
      </c>
      <c r="AM687" t="s">
        <v>7928</v>
      </c>
      <c r="AN687" t="s">
        <v>7929</v>
      </c>
      <c r="AS687" t="s">
        <v>7930</v>
      </c>
      <c r="AV687" t="s">
        <v>7931</v>
      </c>
      <c r="AW687" t="s">
        <v>7932</v>
      </c>
      <c r="AX687" t="s">
        <v>7933</v>
      </c>
      <c r="BC687" t="s">
        <v>7933</v>
      </c>
    </row>
    <row r="688" spans="37:55">
      <c r="AK688" t="s">
        <v>7934</v>
      </c>
      <c r="AM688" t="s">
        <v>7935</v>
      </c>
      <c r="AN688" t="s">
        <v>7936</v>
      </c>
      <c r="AS688" t="s">
        <v>7937</v>
      </c>
      <c r="AV688" t="s">
        <v>7938</v>
      </c>
      <c r="AW688" t="s">
        <v>7939</v>
      </c>
      <c r="AX688" t="s">
        <v>7940</v>
      </c>
      <c r="BC688" t="s">
        <v>7940</v>
      </c>
    </row>
    <row r="689" spans="37:55">
      <c r="AK689" t="s">
        <v>7941</v>
      </c>
      <c r="AM689" t="s">
        <v>7942</v>
      </c>
      <c r="AN689" t="s">
        <v>7943</v>
      </c>
      <c r="AS689" t="s">
        <v>7944</v>
      </c>
      <c r="AV689" t="s">
        <v>7945</v>
      </c>
      <c r="AW689" t="s">
        <v>7946</v>
      </c>
      <c r="AX689" t="s">
        <v>7947</v>
      </c>
      <c r="BC689" t="s">
        <v>7947</v>
      </c>
    </row>
    <row r="690" spans="37:55">
      <c r="AK690" t="s">
        <v>7948</v>
      </c>
      <c r="AM690" t="s">
        <v>7949</v>
      </c>
      <c r="AN690" t="s">
        <v>7950</v>
      </c>
      <c r="AS690" t="s">
        <v>7951</v>
      </c>
      <c r="AV690" t="s">
        <v>7952</v>
      </c>
      <c r="AW690" t="s">
        <v>7953</v>
      </c>
      <c r="AX690" t="s">
        <v>7954</v>
      </c>
      <c r="BC690" t="s">
        <v>7954</v>
      </c>
    </row>
    <row r="691" spans="37:55">
      <c r="AK691" t="s">
        <v>7955</v>
      </c>
      <c r="AM691" t="s">
        <v>7956</v>
      </c>
      <c r="AN691" t="s">
        <v>7957</v>
      </c>
      <c r="AS691" t="s">
        <v>7958</v>
      </c>
      <c r="AV691" t="s">
        <v>7959</v>
      </c>
      <c r="AW691" t="s">
        <v>7960</v>
      </c>
      <c r="AX691" t="s">
        <v>7961</v>
      </c>
      <c r="BC691" t="s">
        <v>7961</v>
      </c>
    </row>
    <row r="692" spans="37:55">
      <c r="AK692" t="s">
        <v>7962</v>
      </c>
      <c r="AM692" t="s">
        <v>7963</v>
      </c>
      <c r="AN692" t="s">
        <v>7964</v>
      </c>
      <c r="AS692" t="s">
        <v>7965</v>
      </c>
      <c r="AV692" t="s">
        <v>7966</v>
      </c>
      <c r="AW692" t="s">
        <v>7967</v>
      </c>
      <c r="AX692" t="s">
        <v>7968</v>
      </c>
      <c r="BC692" t="s">
        <v>7968</v>
      </c>
    </row>
    <row r="693" spans="37:55">
      <c r="AK693" t="s">
        <v>7969</v>
      </c>
      <c r="AM693" t="s">
        <v>7970</v>
      </c>
      <c r="AN693" t="s">
        <v>7971</v>
      </c>
      <c r="AS693" t="s">
        <v>7972</v>
      </c>
      <c r="AV693" t="s">
        <v>7973</v>
      </c>
      <c r="AW693" t="s">
        <v>7974</v>
      </c>
      <c r="AX693" t="s">
        <v>7975</v>
      </c>
      <c r="BC693" t="s">
        <v>7975</v>
      </c>
    </row>
    <row r="694" spans="37:55">
      <c r="AK694" t="s">
        <v>7976</v>
      </c>
      <c r="AM694" t="s">
        <v>7977</v>
      </c>
      <c r="AN694" t="s">
        <v>7978</v>
      </c>
      <c r="AS694" t="s">
        <v>7979</v>
      </c>
      <c r="AV694" t="s">
        <v>7980</v>
      </c>
      <c r="AW694" t="s">
        <v>7981</v>
      </c>
      <c r="AX694" t="s">
        <v>7982</v>
      </c>
      <c r="BC694" t="s">
        <v>7982</v>
      </c>
    </row>
    <row r="695" spans="37:55">
      <c r="AK695" t="s">
        <v>7983</v>
      </c>
      <c r="AM695" t="s">
        <v>7984</v>
      </c>
      <c r="AN695" t="s">
        <v>7985</v>
      </c>
      <c r="AS695" t="s">
        <v>7986</v>
      </c>
      <c r="AV695" t="s">
        <v>7987</v>
      </c>
      <c r="AW695" t="s">
        <v>7988</v>
      </c>
      <c r="AX695" t="s">
        <v>7989</v>
      </c>
      <c r="BC695" t="s">
        <v>7989</v>
      </c>
    </row>
    <row r="696" spans="37:55">
      <c r="AK696" t="s">
        <v>7990</v>
      </c>
      <c r="AM696" t="s">
        <v>7991</v>
      </c>
      <c r="AN696" t="s">
        <v>7992</v>
      </c>
      <c r="AS696" t="s">
        <v>7993</v>
      </c>
      <c r="AV696" t="s">
        <v>7994</v>
      </c>
      <c r="AW696" t="s">
        <v>7995</v>
      </c>
      <c r="AX696" t="s">
        <v>7996</v>
      </c>
      <c r="BC696" t="s">
        <v>7996</v>
      </c>
    </row>
    <row r="697" spans="37:55">
      <c r="AK697" t="s">
        <v>7997</v>
      </c>
      <c r="AM697" t="s">
        <v>7998</v>
      </c>
      <c r="AN697" t="s">
        <v>7999</v>
      </c>
      <c r="AS697" t="s">
        <v>8000</v>
      </c>
      <c r="AV697" t="s">
        <v>8001</v>
      </c>
      <c r="AW697" t="s">
        <v>8002</v>
      </c>
      <c r="AX697" t="s">
        <v>8003</v>
      </c>
      <c r="BC697" t="s">
        <v>8003</v>
      </c>
    </row>
    <row r="698" spans="37:55">
      <c r="AK698" t="s">
        <v>8004</v>
      </c>
      <c r="AM698" t="s">
        <v>8005</v>
      </c>
      <c r="AN698" t="s">
        <v>8006</v>
      </c>
      <c r="AS698" t="s">
        <v>8007</v>
      </c>
      <c r="AV698" t="s">
        <v>8008</v>
      </c>
      <c r="AW698" t="s">
        <v>8009</v>
      </c>
      <c r="AX698" t="s">
        <v>8010</v>
      </c>
      <c r="BC698" t="s">
        <v>8010</v>
      </c>
    </row>
    <row r="699" spans="37:55">
      <c r="AK699" t="s">
        <v>8011</v>
      </c>
      <c r="AM699" t="s">
        <v>8012</v>
      </c>
      <c r="AN699" t="s">
        <v>8013</v>
      </c>
      <c r="AS699" t="s">
        <v>8014</v>
      </c>
      <c r="AV699" t="s">
        <v>8015</v>
      </c>
      <c r="AW699" t="s">
        <v>8016</v>
      </c>
      <c r="AX699" t="s">
        <v>8017</v>
      </c>
      <c r="BC699" t="s">
        <v>8017</v>
      </c>
    </row>
    <row r="700" spans="37:55">
      <c r="AK700" t="s">
        <v>8018</v>
      </c>
      <c r="AM700" t="s">
        <v>8019</v>
      </c>
      <c r="AN700" t="s">
        <v>8020</v>
      </c>
      <c r="AS700" t="s">
        <v>8021</v>
      </c>
      <c r="AV700" t="s">
        <v>8022</v>
      </c>
      <c r="AW700" t="s">
        <v>8023</v>
      </c>
      <c r="AX700" t="s">
        <v>8024</v>
      </c>
      <c r="BC700" t="s">
        <v>8024</v>
      </c>
    </row>
    <row r="701" spans="37:55">
      <c r="AK701" t="s">
        <v>8025</v>
      </c>
      <c r="AM701" t="s">
        <v>8026</v>
      </c>
      <c r="AN701" t="s">
        <v>8027</v>
      </c>
      <c r="AS701" t="s">
        <v>8028</v>
      </c>
      <c r="AV701" t="s">
        <v>8029</v>
      </c>
      <c r="AW701" t="s">
        <v>8030</v>
      </c>
      <c r="AX701" t="s">
        <v>8031</v>
      </c>
      <c r="BC701" t="s">
        <v>8031</v>
      </c>
    </row>
    <row r="702" spans="37:55">
      <c r="AK702" t="s">
        <v>8032</v>
      </c>
      <c r="AM702" t="s">
        <v>8033</v>
      </c>
      <c r="AN702" t="s">
        <v>8034</v>
      </c>
      <c r="AS702" t="s">
        <v>8035</v>
      </c>
      <c r="AV702" t="s">
        <v>8036</v>
      </c>
      <c r="AW702" t="s">
        <v>8037</v>
      </c>
      <c r="AX702" t="s">
        <v>8038</v>
      </c>
      <c r="BC702" t="s">
        <v>8038</v>
      </c>
    </row>
    <row r="703" spans="37:55">
      <c r="AK703" t="s">
        <v>8039</v>
      </c>
      <c r="AM703" t="s">
        <v>8040</v>
      </c>
      <c r="AN703" t="s">
        <v>8041</v>
      </c>
      <c r="AS703" t="s">
        <v>8042</v>
      </c>
      <c r="AV703" t="s">
        <v>8043</v>
      </c>
      <c r="AW703" t="s">
        <v>8044</v>
      </c>
      <c r="AX703" t="s">
        <v>8045</v>
      </c>
      <c r="BC703" t="s">
        <v>8045</v>
      </c>
    </row>
    <row r="704" spans="37:55">
      <c r="AK704" t="s">
        <v>8046</v>
      </c>
      <c r="AM704" t="s">
        <v>8047</v>
      </c>
      <c r="AN704" t="s">
        <v>8048</v>
      </c>
      <c r="AS704" t="s">
        <v>8049</v>
      </c>
      <c r="AV704" t="s">
        <v>8050</v>
      </c>
      <c r="AW704" t="s">
        <v>8051</v>
      </c>
      <c r="AX704" t="s">
        <v>8052</v>
      </c>
      <c r="BC704" t="s">
        <v>8052</v>
      </c>
    </row>
    <row r="705" spans="37:55">
      <c r="AK705" t="s">
        <v>8053</v>
      </c>
      <c r="AM705" t="s">
        <v>8054</v>
      </c>
      <c r="AN705" t="s">
        <v>8055</v>
      </c>
      <c r="AS705" t="s">
        <v>482</v>
      </c>
      <c r="AV705" t="s">
        <v>8056</v>
      </c>
      <c r="AW705" t="s">
        <v>8057</v>
      </c>
      <c r="AX705" t="s">
        <v>8058</v>
      </c>
      <c r="BC705" t="s">
        <v>8058</v>
      </c>
    </row>
    <row r="706" spans="37:55">
      <c r="AK706" t="s">
        <v>8059</v>
      </c>
      <c r="AM706" t="s">
        <v>8060</v>
      </c>
      <c r="AN706" t="s">
        <v>8061</v>
      </c>
      <c r="AS706" t="s">
        <v>8062</v>
      </c>
      <c r="AV706" t="s">
        <v>8063</v>
      </c>
      <c r="AW706" t="s">
        <v>8064</v>
      </c>
      <c r="AX706" t="s">
        <v>8065</v>
      </c>
      <c r="BC706" t="s">
        <v>8065</v>
      </c>
    </row>
    <row r="707" spans="37:55">
      <c r="AK707" t="s">
        <v>8066</v>
      </c>
      <c r="AM707" t="s">
        <v>8067</v>
      </c>
      <c r="AN707" t="s">
        <v>8068</v>
      </c>
      <c r="AS707" t="s">
        <v>8069</v>
      </c>
      <c r="AV707" t="s">
        <v>8070</v>
      </c>
      <c r="AW707" t="s">
        <v>8071</v>
      </c>
      <c r="AX707" t="s">
        <v>8072</v>
      </c>
      <c r="BC707" t="s">
        <v>8072</v>
      </c>
    </row>
    <row r="708" spans="37:55">
      <c r="AK708" t="s">
        <v>8073</v>
      </c>
      <c r="AM708" t="s">
        <v>8074</v>
      </c>
      <c r="AN708" t="s">
        <v>8075</v>
      </c>
      <c r="AS708" t="s">
        <v>8076</v>
      </c>
      <c r="AV708" t="s">
        <v>8077</v>
      </c>
      <c r="AW708" t="s">
        <v>8078</v>
      </c>
      <c r="AX708" t="s">
        <v>8079</v>
      </c>
      <c r="BC708" t="s">
        <v>8079</v>
      </c>
    </row>
    <row r="709" spans="37:55">
      <c r="AK709" t="s">
        <v>8080</v>
      </c>
      <c r="AM709" t="s">
        <v>8081</v>
      </c>
      <c r="AN709" t="s">
        <v>8082</v>
      </c>
      <c r="AS709" t="s">
        <v>8083</v>
      </c>
      <c r="AV709" t="s">
        <v>8084</v>
      </c>
      <c r="AW709" t="s">
        <v>8085</v>
      </c>
      <c r="AX709" t="s">
        <v>8086</v>
      </c>
      <c r="BC709" t="s">
        <v>8086</v>
      </c>
    </row>
    <row r="710" spans="37:55">
      <c r="AK710" t="s">
        <v>8087</v>
      </c>
      <c r="AM710" t="s">
        <v>8088</v>
      </c>
      <c r="AN710" t="s">
        <v>8089</v>
      </c>
      <c r="AS710" t="s">
        <v>8090</v>
      </c>
      <c r="AV710" t="s">
        <v>8091</v>
      </c>
      <c r="AW710" t="s">
        <v>8092</v>
      </c>
      <c r="AX710" t="s">
        <v>8093</v>
      </c>
      <c r="BC710" t="s">
        <v>8093</v>
      </c>
    </row>
    <row r="711" spans="37:55">
      <c r="AK711" t="s">
        <v>8094</v>
      </c>
      <c r="AM711" t="s">
        <v>8095</v>
      </c>
      <c r="AN711" t="s">
        <v>8096</v>
      </c>
      <c r="AS711" t="s">
        <v>8097</v>
      </c>
      <c r="AV711" t="s">
        <v>8098</v>
      </c>
      <c r="AW711" t="s">
        <v>8099</v>
      </c>
      <c r="AX711" t="s">
        <v>8100</v>
      </c>
      <c r="BC711" t="s">
        <v>8100</v>
      </c>
    </row>
    <row r="712" spans="37:55">
      <c r="AK712" t="s">
        <v>8101</v>
      </c>
      <c r="AM712" t="s">
        <v>8102</v>
      </c>
      <c r="AN712" t="s">
        <v>8103</v>
      </c>
      <c r="AS712" t="s">
        <v>8104</v>
      </c>
      <c r="AV712" t="s">
        <v>8105</v>
      </c>
      <c r="AW712" t="s">
        <v>8106</v>
      </c>
      <c r="AX712" t="s">
        <v>8107</v>
      </c>
      <c r="BC712" t="s">
        <v>8107</v>
      </c>
    </row>
    <row r="713" spans="37:55">
      <c r="AK713" t="s">
        <v>8108</v>
      </c>
      <c r="AM713" t="s">
        <v>8109</v>
      </c>
      <c r="AN713" t="s">
        <v>8110</v>
      </c>
      <c r="AS713" t="s">
        <v>8111</v>
      </c>
      <c r="AV713" t="s">
        <v>8112</v>
      </c>
      <c r="AW713" t="s">
        <v>8113</v>
      </c>
      <c r="AX713" t="s">
        <v>8114</v>
      </c>
      <c r="BC713" t="s">
        <v>8114</v>
      </c>
    </row>
    <row r="714" spans="37:55">
      <c r="AK714" t="s">
        <v>8115</v>
      </c>
      <c r="AM714" t="s">
        <v>8116</v>
      </c>
      <c r="AN714" t="s">
        <v>8117</v>
      </c>
      <c r="AS714" t="s">
        <v>8118</v>
      </c>
      <c r="AV714" t="s">
        <v>8119</v>
      </c>
      <c r="AW714" t="s">
        <v>8120</v>
      </c>
      <c r="AX714" t="s">
        <v>8121</v>
      </c>
      <c r="BC714" t="s">
        <v>8121</v>
      </c>
    </row>
    <row r="715" spans="37:55">
      <c r="AK715" t="s">
        <v>8122</v>
      </c>
      <c r="AM715" t="s">
        <v>8123</v>
      </c>
      <c r="AN715" t="s">
        <v>8124</v>
      </c>
      <c r="AS715" t="s">
        <v>8125</v>
      </c>
      <c r="AV715" t="s">
        <v>8126</v>
      </c>
      <c r="AW715" t="s">
        <v>8127</v>
      </c>
      <c r="AX715" t="s">
        <v>8128</v>
      </c>
      <c r="BC715" t="s">
        <v>8128</v>
      </c>
    </row>
    <row r="716" spans="37:55">
      <c r="AK716" t="s">
        <v>8129</v>
      </c>
      <c r="AM716" t="s">
        <v>8130</v>
      </c>
      <c r="AN716" t="s">
        <v>8131</v>
      </c>
      <c r="AS716" t="s">
        <v>8132</v>
      </c>
      <c r="AV716" t="s">
        <v>8133</v>
      </c>
      <c r="AW716" t="s">
        <v>8134</v>
      </c>
      <c r="AX716" t="s">
        <v>8135</v>
      </c>
      <c r="BC716" t="s">
        <v>8135</v>
      </c>
    </row>
    <row r="717" spans="37:55">
      <c r="AK717" t="s">
        <v>8136</v>
      </c>
      <c r="AM717" t="s">
        <v>8137</v>
      </c>
      <c r="AN717" t="s">
        <v>8138</v>
      </c>
      <c r="AS717" t="s">
        <v>8139</v>
      </c>
      <c r="AV717" t="s">
        <v>8140</v>
      </c>
      <c r="AW717" t="s">
        <v>8141</v>
      </c>
      <c r="AX717" t="s">
        <v>8142</v>
      </c>
      <c r="BC717" t="s">
        <v>8142</v>
      </c>
    </row>
    <row r="718" spans="37:55">
      <c r="AK718" t="s">
        <v>8143</v>
      </c>
      <c r="AM718" t="s">
        <v>8144</v>
      </c>
      <c r="AN718" t="s">
        <v>8145</v>
      </c>
      <c r="AS718" t="s">
        <v>8146</v>
      </c>
      <c r="AV718" t="s">
        <v>8147</v>
      </c>
      <c r="AW718" t="s">
        <v>8148</v>
      </c>
      <c r="AX718" t="s">
        <v>8149</v>
      </c>
      <c r="BC718" t="s">
        <v>8149</v>
      </c>
    </row>
    <row r="719" spans="37:55">
      <c r="AK719" t="s">
        <v>8150</v>
      </c>
      <c r="AM719" t="s">
        <v>8151</v>
      </c>
      <c r="AN719" t="s">
        <v>8152</v>
      </c>
      <c r="AS719" t="s">
        <v>8153</v>
      </c>
      <c r="AV719" t="s">
        <v>8154</v>
      </c>
      <c r="AW719" t="s">
        <v>8155</v>
      </c>
      <c r="AX719" t="s">
        <v>8156</v>
      </c>
      <c r="BC719" t="s">
        <v>8156</v>
      </c>
    </row>
    <row r="720" spans="37:55">
      <c r="AK720" t="s">
        <v>8157</v>
      </c>
      <c r="AM720" t="s">
        <v>8158</v>
      </c>
      <c r="AN720" t="s">
        <v>8159</v>
      </c>
      <c r="AS720" t="s">
        <v>8160</v>
      </c>
      <c r="AV720" t="s">
        <v>8161</v>
      </c>
      <c r="AW720" t="s">
        <v>8162</v>
      </c>
      <c r="AX720" t="s">
        <v>8163</v>
      </c>
      <c r="BC720" t="s">
        <v>8163</v>
      </c>
    </row>
    <row r="721" spans="37:55">
      <c r="AK721" t="s">
        <v>8164</v>
      </c>
      <c r="AM721" t="s">
        <v>8165</v>
      </c>
      <c r="AN721" t="s">
        <v>8166</v>
      </c>
      <c r="AS721" t="s">
        <v>8167</v>
      </c>
      <c r="AV721" t="s">
        <v>8168</v>
      </c>
      <c r="AW721" t="s">
        <v>8169</v>
      </c>
      <c r="AX721" t="s">
        <v>8170</v>
      </c>
      <c r="BC721" t="s">
        <v>8170</v>
      </c>
    </row>
    <row r="722" spans="37:55">
      <c r="AK722" t="s">
        <v>8171</v>
      </c>
      <c r="AM722" t="s">
        <v>8172</v>
      </c>
      <c r="AN722" t="s">
        <v>8173</v>
      </c>
      <c r="AS722" t="s">
        <v>8174</v>
      </c>
      <c r="AV722" t="s">
        <v>8175</v>
      </c>
      <c r="AW722" t="s">
        <v>8176</v>
      </c>
      <c r="AX722" t="s">
        <v>8177</v>
      </c>
      <c r="BC722" t="s">
        <v>8177</v>
      </c>
    </row>
    <row r="723" spans="37:55">
      <c r="AK723" t="s">
        <v>8178</v>
      </c>
      <c r="AM723" t="s">
        <v>8179</v>
      </c>
      <c r="AN723" t="s">
        <v>8180</v>
      </c>
      <c r="AS723" t="s">
        <v>8181</v>
      </c>
      <c r="AV723" t="s">
        <v>8182</v>
      </c>
      <c r="AW723" t="s">
        <v>8183</v>
      </c>
      <c r="AX723" t="s">
        <v>8184</v>
      </c>
      <c r="BC723" t="s">
        <v>8184</v>
      </c>
    </row>
    <row r="724" spans="37:55">
      <c r="AK724" t="s">
        <v>8185</v>
      </c>
      <c r="AM724" t="s">
        <v>8186</v>
      </c>
      <c r="AN724" t="s">
        <v>8187</v>
      </c>
      <c r="AS724" t="s">
        <v>8188</v>
      </c>
      <c r="AV724" t="s">
        <v>8189</v>
      </c>
      <c r="AW724" t="s">
        <v>8190</v>
      </c>
      <c r="AX724" t="s">
        <v>8191</v>
      </c>
      <c r="BC724" t="s">
        <v>8191</v>
      </c>
    </row>
    <row r="725" spans="37:55">
      <c r="AK725" t="s">
        <v>8192</v>
      </c>
      <c r="AM725" t="s">
        <v>8193</v>
      </c>
      <c r="AN725" t="s">
        <v>8194</v>
      </c>
      <c r="AS725" t="s">
        <v>8195</v>
      </c>
      <c r="AV725" t="s">
        <v>8196</v>
      </c>
      <c r="AW725" t="s">
        <v>8197</v>
      </c>
      <c r="AX725" t="s">
        <v>8198</v>
      </c>
      <c r="BC725" t="s">
        <v>8198</v>
      </c>
    </row>
    <row r="726" spans="37:55">
      <c r="AK726" t="s">
        <v>8199</v>
      </c>
      <c r="AM726" t="s">
        <v>8200</v>
      </c>
      <c r="AN726" t="s">
        <v>8201</v>
      </c>
      <c r="AS726" t="s">
        <v>8202</v>
      </c>
      <c r="AV726" t="s">
        <v>8203</v>
      </c>
      <c r="AW726" t="s">
        <v>8204</v>
      </c>
      <c r="AX726" t="s">
        <v>8205</v>
      </c>
      <c r="BC726" t="s">
        <v>8205</v>
      </c>
    </row>
    <row r="727" spans="37:55">
      <c r="AK727" t="s">
        <v>8206</v>
      </c>
      <c r="AM727" t="s">
        <v>8207</v>
      </c>
      <c r="AN727" t="s">
        <v>8208</v>
      </c>
      <c r="AS727" t="s">
        <v>8209</v>
      </c>
      <c r="AV727" t="s">
        <v>8210</v>
      </c>
      <c r="AW727" t="s">
        <v>8211</v>
      </c>
      <c r="AX727" t="s">
        <v>8212</v>
      </c>
      <c r="BC727" t="s">
        <v>8212</v>
      </c>
    </row>
    <row r="728" spans="37:55">
      <c r="AK728" t="s">
        <v>8213</v>
      </c>
      <c r="AM728" t="s">
        <v>8214</v>
      </c>
      <c r="AN728" t="s">
        <v>8215</v>
      </c>
      <c r="AS728" t="s">
        <v>8216</v>
      </c>
      <c r="AV728" t="s">
        <v>8217</v>
      </c>
      <c r="AW728" t="s">
        <v>8218</v>
      </c>
      <c r="AX728" t="s">
        <v>8219</v>
      </c>
      <c r="BC728" t="s">
        <v>8219</v>
      </c>
    </row>
    <row r="729" spans="37:55">
      <c r="AK729" t="s">
        <v>8220</v>
      </c>
      <c r="AM729" t="s">
        <v>8221</v>
      </c>
      <c r="AN729" t="s">
        <v>8222</v>
      </c>
      <c r="AS729" t="s">
        <v>8223</v>
      </c>
      <c r="AV729" t="s">
        <v>8224</v>
      </c>
      <c r="AW729" t="s">
        <v>8225</v>
      </c>
      <c r="AX729" t="s">
        <v>8226</v>
      </c>
      <c r="BC729" t="s">
        <v>8226</v>
      </c>
    </row>
    <row r="730" spans="37:55">
      <c r="AK730" t="s">
        <v>8227</v>
      </c>
      <c r="AM730" t="s">
        <v>8228</v>
      </c>
      <c r="AN730" t="s">
        <v>8229</v>
      </c>
      <c r="AS730" t="s">
        <v>8230</v>
      </c>
      <c r="AV730" t="s">
        <v>8231</v>
      </c>
      <c r="AW730" t="s">
        <v>8232</v>
      </c>
      <c r="AX730" t="s">
        <v>8233</v>
      </c>
      <c r="BC730" t="s">
        <v>8233</v>
      </c>
    </row>
    <row r="731" spans="37:55">
      <c r="AK731" t="s">
        <v>8234</v>
      </c>
      <c r="AM731" t="s">
        <v>8235</v>
      </c>
      <c r="AN731" t="s">
        <v>8236</v>
      </c>
      <c r="AS731" t="s">
        <v>8237</v>
      </c>
      <c r="AV731" t="s">
        <v>8238</v>
      </c>
      <c r="AW731" t="s">
        <v>8239</v>
      </c>
      <c r="AX731" t="s">
        <v>8240</v>
      </c>
      <c r="BC731" t="s">
        <v>8240</v>
      </c>
    </row>
    <row r="732" spans="37:55">
      <c r="AK732" t="s">
        <v>8241</v>
      </c>
      <c r="AM732" t="s">
        <v>8242</v>
      </c>
      <c r="AN732" t="s">
        <v>8243</v>
      </c>
      <c r="AS732" t="s">
        <v>8244</v>
      </c>
      <c r="AV732" t="s">
        <v>8245</v>
      </c>
      <c r="AW732" t="s">
        <v>8246</v>
      </c>
      <c r="AX732" t="s">
        <v>8247</v>
      </c>
      <c r="BC732" t="s">
        <v>8247</v>
      </c>
    </row>
    <row r="733" spans="37:55">
      <c r="AK733" t="s">
        <v>8248</v>
      </c>
      <c r="AM733" t="s">
        <v>8249</v>
      </c>
      <c r="AN733" t="s">
        <v>8250</v>
      </c>
      <c r="AS733" t="s">
        <v>8251</v>
      </c>
      <c r="AV733" t="s">
        <v>8252</v>
      </c>
      <c r="AW733" t="s">
        <v>8253</v>
      </c>
      <c r="AX733" t="s">
        <v>8254</v>
      </c>
      <c r="BC733" t="s">
        <v>8254</v>
      </c>
    </row>
    <row r="734" spans="37:55">
      <c r="AK734" t="s">
        <v>8255</v>
      </c>
      <c r="AM734" t="s">
        <v>8256</v>
      </c>
      <c r="AN734" t="s">
        <v>8257</v>
      </c>
      <c r="AS734" t="s">
        <v>8258</v>
      </c>
      <c r="AV734" t="s">
        <v>8259</v>
      </c>
      <c r="AW734" t="s">
        <v>8260</v>
      </c>
      <c r="AX734" t="s">
        <v>8261</v>
      </c>
      <c r="BC734" t="s">
        <v>8261</v>
      </c>
    </row>
    <row r="735" spans="37:55">
      <c r="AK735" t="s">
        <v>8262</v>
      </c>
      <c r="AM735" t="s">
        <v>8263</v>
      </c>
      <c r="AN735" t="s">
        <v>8264</v>
      </c>
      <c r="AS735" t="s">
        <v>8265</v>
      </c>
      <c r="AV735" t="s">
        <v>8266</v>
      </c>
      <c r="AW735" t="s">
        <v>8267</v>
      </c>
      <c r="AX735" t="s">
        <v>8268</v>
      </c>
      <c r="BC735" t="s">
        <v>8268</v>
      </c>
    </row>
    <row r="736" spans="37:55">
      <c r="AK736" t="s">
        <v>8269</v>
      </c>
      <c r="AM736" t="s">
        <v>8270</v>
      </c>
      <c r="AN736" t="s">
        <v>8271</v>
      </c>
      <c r="AS736" t="s">
        <v>8272</v>
      </c>
      <c r="AV736" t="s">
        <v>8273</v>
      </c>
      <c r="AW736" t="s">
        <v>8274</v>
      </c>
      <c r="AX736" t="s">
        <v>8275</v>
      </c>
      <c r="BC736" t="s">
        <v>8275</v>
      </c>
    </row>
    <row r="737" spans="37:55">
      <c r="AK737" t="s">
        <v>8276</v>
      </c>
      <c r="AM737" t="s">
        <v>8277</v>
      </c>
      <c r="AN737" t="s">
        <v>8278</v>
      </c>
      <c r="AS737" t="s">
        <v>8279</v>
      </c>
      <c r="AV737" t="s">
        <v>8280</v>
      </c>
      <c r="AW737" t="s">
        <v>8281</v>
      </c>
      <c r="AX737" t="s">
        <v>8282</v>
      </c>
      <c r="BC737" t="s">
        <v>8282</v>
      </c>
    </row>
    <row r="738" spans="37:55">
      <c r="AK738" t="s">
        <v>3278</v>
      </c>
      <c r="AM738" t="s">
        <v>8283</v>
      </c>
      <c r="AN738" t="s">
        <v>8284</v>
      </c>
      <c r="AS738" t="s">
        <v>8285</v>
      </c>
      <c r="AV738" t="s">
        <v>8286</v>
      </c>
      <c r="AW738" t="s">
        <v>8287</v>
      </c>
      <c r="AX738" t="s">
        <v>8288</v>
      </c>
      <c r="BC738" t="s">
        <v>8288</v>
      </c>
    </row>
    <row r="739" spans="37:55">
      <c r="AK739" t="s">
        <v>8289</v>
      </c>
      <c r="AM739" t="s">
        <v>8290</v>
      </c>
      <c r="AN739" t="s">
        <v>8291</v>
      </c>
      <c r="AS739" t="s">
        <v>8292</v>
      </c>
      <c r="AV739" t="s">
        <v>8293</v>
      </c>
      <c r="AW739" t="s">
        <v>8294</v>
      </c>
      <c r="AX739" t="s">
        <v>8295</v>
      </c>
      <c r="BC739" t="s">
        <v>8295</v>
      </c>
    </row>
    <row r="740" spans="37:55">
      <c r="AK740" t="s">
        <v>8296</v>
      </c>
      <c r="AM740" t="s">
        <v>8297</v>
      </c>
      <c r="AN740" t="s">
        <v>8298</v>
      </c>
      <c r="AS740" t="s">
        <v>8299</v>
      </c>
      <c r="AV740" t="s">
        <v>8300</v>
      </c>
      <c r="AW740" t="s">
        <v>8301</v>
      </c>
      <c r="AX740" t="s">
        <v>8302</v>
      </c>
      <c r="BC740" t="s">
        <v>8302</v>
      </c>
    </row>
    <row r="741" spans="37:55">
      <c r="AK741" t="s">
        <v>8303</v>
      </c>
      <c r="AM741" t="s">
        <v>8304</v>
      </c>
      <c r="AN741" t="s">
        <v>8305</v>
      </c>
      <c r="AS741" t="s">
        <v>8306</v>
      </c>
      <c r="AV741" t="s">
        <v>8307</v>
      </c>
      <c r="AW741" t="s">
        <v>8308</v>
      </c>
      <c r="AX741" t="s">
        <v>8309</v>
      </c>
      <c r="BC741" t="s">
        <v>8309</v>
      </c>
    </row>
    <row r="742" spans="37:55">
      <c r="AK742" t="s">
        <v>8310</v>
      </c>
      <c r="AM742" t="s">
        <v>8311</v>
      </c>
      <c r="AN742" t="s">
        <v>8312</v>
      </c>
      <c r="AS742" t="s">
        <v>8313</v>
      </c>
      <c r="AV742" t="s">
        <v>8314</v>
      </c>
      <c r="AW742" t="s">
        <v>8315</v>
      </c>
      <c r="AX742" t="s">
        <v>8316</v>
      </c>
      <c r="BC742" t="s">
        <v>8316</v>
      </c>
    </row>
    <row r="743" spans="37:55">
      <c r="AK743" t="s">
        <v>8317</v>
      </c>
      <c r="AM743" t="s">
        <v>8318</v>
      </c>
      <c r="AN743" t="s">
        <v>8319</v>
      </c>
      <c r="AS743" t="s">
        <v>8320</v>
      </c>
      <c r="AV743" t="s">
        <v>8321</v>
      </c>
      <c r="AW743" t="s">
        <v>8322</v>
      </c>
      <c r="AX743" t="s">
        <v>8323</v>
      </c>
      <c r="BC743" t="s">
        <v>8323</v>
      </c>
    </row>
    <row r="744" spans="37:55">
      <c r="AK744" t="s">
        <v>8324</v>
      </c>
      <c r="AM744" t="s">
        <v>8325</v>
      </c>
      <c r="AN744" t="s">
        <v>8326</v>
      </c>
      <c r="AS744" t="s">
        <v>8327</v>
      </c>
      <c r="AV744" t="s">
        <v>8328</v>
      </c>
      <c r="AW744" t="s">
        <v>8329</v>
      </c>
      <c r="AX744" t="s">
        <v>8330</v>
      </c>
      <c r="BC744" t="s">
        <v>8330</v>
      </c>
    </row>
    <row r="745" spans="37:55">
      <c r="AK745" t="s">
        <v>8331</v>
      </c>
      <c r="AM745" t="s">
        <v>8332</v>
      </c>
      <c r="AN745" t="s">
        <v>8333</v>
      </c>
      <c r="AS745" t="s">
        <v>8334</v>
      </c>
      <c r="AV745" t="s">
        <v>8335</v>
      </c>
      <c r="AW745" t="s">
        <v>8336</v>
      </c>
      <c r="AX745" t="s">
        <v>8337</v>
      </c>
      <c r="BC745" t="s">
        <v>8337</v>
      </c>
    </row>
    <row r="746" spans="37:55">
      <c r="AK746" t="s">
        <v>8338</v>
      </c>
      <c r="AM746" t="s">
        <v>8339</v>
      </c>
      <c r="AN746" t="s">
        <v>8340</v>
      </c>
      <c r="AS746" t="s">
        <v>474</v>
      </c>
      <c r="AV746" t="s">
        <v>8341</v>
      </c>
      <c r="AW746" t="s">
        <v>8342</v>
      </c>
      <c r="AX746" t="s">
        <v>8343</v>
      </c>
      <c r="BC746" t="s">
        <v>8343</v>
      </c>
    </row>
    <row r="747" spans="37:55">
      <c r="AK747" t="s">
        <v>8344</v>
      </c>
      <c r="AM747" t="s">
        <v>8345</v>
      </c>
      <c r="AN747" t="s">
        <v>8346</v>
      </c>
      <c r="AS747" t="s">
        <v>8347</v>
      </c>
      <c r="AV747" t="s">
        <v>8348</v>
      </c>
      <c r="AW747" t="s">
        <v>8349</v>
      </c>
      <c r="AX747" t="s">
        <v>8350</v>
      </c>
      <c r="BC747" t="s">
        <v>8350</v>
      </c>
    </row>
    <row r="748" spans="37:55">
      <c r="AK748" t="s">
        <v>8351</v>
      </c>
      <c r="AM748" t="s">
        <v>8352</v>
      </c>
      <c r="AN748" t="s">
        <v>8353</v>
      </c>
      <c r="AS748" t="s">
        <v>8354</v>
      </c>
      <c r="AV748" t="s">
        <v>8355</v>
      </c>
      <c r="AW748" t="s">
        <v>8356</v>
      </c>
      <c r="AX748" t="s">
        <v>8357</v>
      </c>
      <c r="BC748" t="s">
        <v>8357</v>
      </c>
    </row>
    <row r="749" spans="37:55">
      <c r="AK749" t="s">
        <v>8358</v>
      </c>
      <c r="AM749" t="s">
        <v>8359</v>
      </c>
      <c r="AN749" t="s">
        <v>8360</v>
      </c>
      <c r="AS749" t="s">
        <v>8361</v>
      </c>
      <c r="AV749" t="s">
        <v>8362</v>
      </c>
      <c r="AW749" t="s">
        <v>8363</v>
      </c>
      <c r="AX749" t="s">
        <v>8364</v>
      </c>
      <c r="BC749" t="s">
        <v>8364</v>
      </c>
    </row>
    <row r="750" spans="37:55">
      <c r="AK750" t="s">
        <v>8365</v>
      </c>
      <c r="AM750" t="s">
        <v>8366</v>
      </c>
      <c r="AN750" t="s">
        <v>8367</v>
      </c>
      <c r="AS750" t="s">
        <v>8368</v>
      </c>
      <c r="AV750" t="s">
        <v>8369</v>
      </c>
      <c r="AW750" t="s">
        <v>8370</v>
      </c>
      <c r="AX750" t="s">
        <v>8371</v>
      </c>
      <c r="BC750" t="s">
        <v>8371</v>
      </c>
    </row>
    <row r="751" spans="37:55">
      <c r="AK751" t="s">
        <v>8372</v>
      </c>
      <c r="AM751" t="s">
        <v>8373</v>
      </c>
      <c r="AN751" t="s">
        <v>8374</v>
      </c>
      <c r="AS751" t="s">
        <v>8375</v>
      </c>
      <c r="AV751" t="s">
        <v>8376</v>
      </c>
      <c r="AW751" t="s">
        <v>8377</v>
      </c>
      <c r="AX751" t="s">
        <v>8378</v>
      </c>
      <c r="BC751" t="s">
        <v>8378</v>
      </c>
    </row>
    <row r="752" spans="37:55">
      <c r="AK752" t="s">
        <v>8379</v>
      </c>
      <c r="AM752" t="s">
        <v>8380</v>
      </c>
      <c r="AN752" t="s">
        <v>8381</v>
      </c>
      <c r="AS752" t="s">
        <v>8382</v>
      </c>
      <c r="AV752" t="s">
        <v>8383</v>
      </c>
      <c r="AW752" t="s">
        <v>8384</v>
      </c>
      <c r="AX752" t="s">
        <v>8385</v>
      </c>
      <c r="BC752" t="s">
        <v>8385</v>
      </c>
    </row>
    <row r="753" spans="37:55">
      <c r="AK753" t="s">
        <v>8386</v>
      </c>
      <c r="AM753" t="s">
        <v>8387</v>
      </c>
      <c r="AN753" t="s">
        <v>8388</v>
      </c>
      <c r="AS753" t="s">
        <v>8389</v>
      </c>
      <c r="AV753" t="s">
        <v>8390</v>
      </c>
      <c r="AW753" t="s">
        <v>8391</v>
      </c>
      <c r="AX753" t="s">
        <v>8392</v>
      </c>
      <c r="BC753" t="s">
        <v>8392</v>
      </c>
    </row>
    <row r="754" spans="37:55">
      <c r="AK754" t="s">
        <v>8393</v>
      </c>
      <c r="AM754" t="s">
        <v>8394</v>
      </c>
      <c r="AN754" t="s">
        <v>8395</v>
      </c>
      <c r="AS754" t="s">
        <v>8396</v>
      </c>
      <c r="AV754" t="s">
        <v>8397</v>
      </c>
      <c r="AW754" t="s">
        <v>8398</v>
      </c>
      <c r="AX754" t="s">
        <v>8399</v>
      </c>
      <c r="BC754" t="s">
        <v>8399</v>
      </c>
    </row>
    <row r="755" spans="37:55">
      <c r="AK755" t="s">
        <v>8400</v>
      </c>
      <c r="AM755" t="s">
        <v>8401</v>
      </c>
      <c r="AN755" t="s">
        <v>8402</v>
      </c>
      <c r="AS755" t="s">
        <v>8403</v>
      </c>
      <c r="AV755" t="s">
        <v>8404</v>
      </c>
      <c r="AW755" t="s">
        <v>8405</v>
      </c>
      <c r="AX755" t="s">
        <v>8406</v>
      </c>
      <c r="BC755" t="s">
        <v>8406</v>
      </c>
    </row>
    <row r="756" spans="37:55">
      <c r="AK756" t="s">
        <v>8407</v>
      </c>
      <c r="AM756" t="s">
        <v>8408</v>
      </c>
      <c r="AN756" t="s">
        <v>8409</v>
      </c>
      <c r="AS756" t="s">
        <v>8410</v>
      </c>
      <c r="AV756" t="s">
        <v>8411</v>
      </c>
      <c r="AW756" t="s">
        <v>8412</v>
      </c>
      <c r="AX756" t="s">
        <v>8413</v>
      </c>
      <c r="BC756" t="s">
        <v>8413</v>
      </c>
    </row>
    <row r="757" spans="37:55">
      <c r="AK757" t="s">
        <v>8414</v>
      </c>
      <c r="AM757" t="s">
        <v>8415</v>
      </c>
      <c r="AN757" t="s">
        <v>8416</v>
      </c>
      <c r="AS757" t="s">
        <v>8417</v>
      </c>
      <c r="AV757" t="s">
        <v>8418</v>
      </c>
      <c r="AW757" t="s">
        <v>8419</v>
      </c>
      <c r="AX757" t="s">
        <v>8420</v>
      </c>
      <c r="BC757" t="s">
        <v>8420</v>
      </c>
    </row>
    <row r="758" spans="37:55">
      <c r="AK758" t="s">
        <v>8421</v>
      </c>
      <c r="AM758" t="s">
        <v>8422</v>
      </c>
      <c r="AN758" t="s">
        <v>8423</v>
      </c>
      <c r="AS758" t="s">
        <v>8424</v>
      </c>
      <c r="AV758" t="s">
        <v>8425</v>
      </c>
      <c r="AW758" t="s">
        <v>8426</v>
      </c>
      <c r="AX758" t="s">
        <v>8427</v>
      </c>
      <c r="BC758" t="s">
        <v>8427</v>
      </c>
    </row>
    <row r="759" spans="37:55">
      <c r="AK759" t="s">
        <v>8428</v>
      </c>
      <c r="AM759" t="s">
        <v>8429</v>
      </c>
      <c r="AN759" t="s">
        <v>8430</v>
      </c>
      <c r="AS759" t="s">
        <v>8431</v>
      </c>
      <c r="AV759" t="s">
        <v>8432</v>
      </c>
      <c r="AW759" t="s">
        <v>8433</v>
      </c>
      <c r="AX759" t="s">
        <v>8434</v>
      </c>
      <c r="BC759" t="s">
        <v>8434</v>
      </c>
    </row>
    <row r="760" spans="37:55">
      <c r="AK760" t="s">
        <v>8435</v>
      </c>
      <c r="AM760" t="s">
        <v>8436</v>
      </c>
      <c r="AN760" t="s">
        <v>8437</v>
      </c>
      <c r="AS760" t="s">
        <v>8438</v>
      </c>
      <c r="AV760" t="s">
        <v>8439</v>
      </c>
      <c r="AW760" t="s">
        <v>8440</v>
      </c>
      <c r="AX760" t="s">
        <v>8441</v>
      </c>
      <c r="BC760" t="s">
        <v>8441</v>
      </c>
    </row>
    <row r="761" spans="37:55">
      <c r="AK761" t="s">
        <v>8442</v>
      </c>
      <c r="AM761" t="s">
        <v>8443</v>
      </c>
      <c r="AN761" t="s">
        <v>8444</v>
      </c>
      <c r="AS761" t="s">
        <v>8445</v>
      </c>
      <c r="AV761" t="s">
        <v>8446</v>
      </c>
      <c r="AW761" t="s">
        <v>8447</v>
      </c>
      <c r="AX761" t="s">
        <v>8448</v>
      </c>
      <c r="BC761" t="s">
        <v>8448</v>
      </c>
    </row>
    <row r="762" spans="37:55">
      <c r="AK762" t="s">
        <v>8449</v>
      </c>
      <c r="AM762" t="s">
        <v>8450</v>
      </c>
      <c r="AN762" t="s">
        <v>8451</v>
      </c>
      <c r="AS762" t="s">
        <v>8452</v>
      </c>
      <c r="AV762" t="s">
        <v>8453</v>
      </c>
      <c r="AW762" t="s">
        <v>8454</v>
      </c>
      <c r="AX762" t="s">
        <v>8455</v>
      </c>
      <c r="BC762" t="s">
        <v>8455</v>
      </c>
    </row>
    <row r="763" spans="37:55">
      <c r="AK763" t="s">
        <v>8456</v>
      </c>
      <c r="AM763" t="s">
        <v>8457</v>
      </c>
      <c r="AN763" t="s">
        <v>8458</v>
      </c>
      <c r="AS763" t="s">
        <v>8459</v>
      </c>
      <c r="AV763" t="s">
        <v>8460</v>
      </c>
      <c r="AW763" t="s">
        <v>8461</v>
      </c>
      <c r="AX763" t="s">
        <v>8462</v>
      </c>
      <c r="BC763" t="s">
        <v>8462</v>
      </c>
    </row>
    <row r="764" spans="37:55">
      <c r="AK764" t="s">
        <v>8463</v>
      </c>
      <c r="AM764" t="s">
        <v>8464</v>
      </c>
      <c r="AN764" t="s">
        <v>8465</v>
      </c>
      <c r="AS764" t="s">
        <v>8466</v>
      </c>
      <c r="AV764" t="s">
        <v>8467</v>
      </c>
      <c r="AW764" t="s">
        <v>8468</v>
      </c>
      <c r="AX764" t="s">
        <v>8469</v>
      </c>
      <c r="BC764" t="s">
        <v>8469</v>
      </c>
    </row>
    <row r="765" spans="37:55">
      <c r="AK765" t="s">
        <v>8470</v>
      </c>
      <c r="AM765" t="s">
        <v>8471</v>
      </c>
      <c r="AN765" t="s">
        <v>8472</v>
      </c>
      <c r="AS765" t="s">
        <v>8473</v>
      </c>
      <c r="AV765" t="s">
        <v>8474</v>
      </c>
      <c r="AW765" t="s">
        <v>8475</v>
      </c>
      <c r="AX765" t="s">
        <v>8476</v>
      </c>
      <c r="BC765" t="s">
        <v>8476</v>
      </c>
    </row>
    <row r="766" spans="37:55">
      <c r="AK766" t="s">
        <v>8477</v>
      </c>
      <c r="AM766" t="s">
        <v>8478</v>
      </c>
      <c r="AN766" t="s">
        <v>8479</v>
      </c>
      <c r="AS766" t="s">
        <v>8480</v>
      </c>
      <c r="AV766" t="s">
        <v>8481</v>
      </c>
      <c r="AW766" t="s">
        <v>8482</v>
      </c>
      <c r="AX766" t="s">
        <v>8483</v>
      </c>
      <c r="BC766" t="s">
        <v>8483</v>
      </c>
    </row>
    <row r="767" spans="37:55">
      <c r="AK767" t="s">
        <v>8484</v>
      </c>
      <c r="AM767" t="s">
        <v>8485</v>
      </c>
      <c r="AN767" t="s">
        <v>8486</v>
      </c>
      <c r="AS767" t="s">
        <v>8487</v>
      </c>
      <c r="AV767" t="s">
        <v>8488</v>
      </c>
      <c r="AW767" t="s">
        <v>8489</v>
      </c>
      <c r="AX767" t="s">
        <v>8490</v>
      </c>
      <c r="BC767" t="s">
        <v>8490</v>
      </c>
    </row>
    <row r="768" spans="37:55">
      <c r="AK768" t="s">
        <v>8491</v>
      </c>
      <c r="AM768" t="s">
        <v>8492</v>
      </c>
      <c r="AN768" t="s">
        <v>8493</v>
      </c>
      <c r="AS768" t="s">
        <v>8494</v>
      </c>
      <c r="AV768" t="s">
        <v>8495</v>
      </c>
      <c r="AW768" t="s">
        <v>8496</v>
      </c>
      <c r="AX768" t="s">
        <v>8497</v>
      </c>
      <c r="BC768" t="s">
        <v>8497</v>
      </c>
    </row>
    <row r="769" spans="37:55">
      <c r="AK769" t="s">
        <v>8498</v>
      </c>
      <c r="AM769" t="s">
        <v>8499</v>
      </c>
      <c r="AN769" t="s">
        <v>8500</v>
      </c>
      <c r="AS769" t="s">
        <v>8501</v>
      </c>
      <c r="AV769" t="s">
        <v>8502</v>
      </c>
      <c r="AW769" t="s">
        <v>8503</v>
      </c>
      <c r="AX769" t="s">
        <v>8504</v>
      </c>
      <c r="BC769" t="s">
        <v>8504</v>
      </c>
    </row>
    <row r="770" spans="37:55">
      <c r="AK770" t="s">
        <v>8505</v>
      </c>
      <c r="AM770" t="s">
        <v>8506</v>
      </c>
      <c r="AN770" t="s">
        <v>8507</v>
      </c>
      <c r="AS770" t="s">
        <v>8508</v>
      </c>
      <c r="AV770" t="s">
        <v>8509</v>
      </c>
      <c r="AW770" t="s">
        <v>8510</v>
      </c>
      <c r="AX770" t="s">
        <v>8511</v>
      </c>
      <c r="BC770" t="s">
        <v>8511</v>
      </c>
    </row>
    <row r="771" spans="37:55">
      <c r="AK771" t="s">
        <v>8512</v>
      </c>
      <c r="AM771" t="s">
        <v>8513</v>
      </c>
      <c r="AN771" t="s">
        <v>8514</v>
      </c>
      <c r="AS771" t="s">
        <v>8515</v>
      </c>
      <c r="AV771" t="s">
        <v>8516</v>
      </c>
      <c r="AW771" t="s">
        <v>8517</v>
      </c>
      <c r="AX771" t="s">
        <v>8518</v>
      </c>
      <c r="BC771" t="s">
        <v>8518</v>
      </c>
    </row>
    <row r="772" spans="37:55">
      <c r="AK772" t="s">
        <v>8519</v>
      </c>
      <c r="AM772" t="s">
        <v>8520</v>
      </c>
      <c r="AN772" t="s">
        <v>8521</v>
      </c>
      <c r="AS772" t="s">
        <v>8522</v>
      </c>
      <c r="AV772" t="s">
        <v>8523</v>
      </c>
      <c r="AW772" t="s">
        <v>8524</v>
      </c>
      <c r="AX772" t="s">
        <v>8525</v>
      </c>
      <c r="BC772" t="s">
        <v>8525</v>
      </c>
    </row>
    <row r="773" spans="37:55">
      <c r="AK773" t="s">
        <v>8526</v>
      </c>
      <c r="AM773" t="s">
        <v>8527</v>
      </c>
      <c r="AN773" t="s">
        <v>8528</v>
      </c>
      <c r="AS773" t="s">
        <v>8529</v>
      </c>
      <c r="AV773" t="s">
        <v>8530</v>
      </c>
      <c r="AW773" t="s">
        <v>8531</v>
      </c>
      <c r="AX773" t="s">
        <v>8532</v>
      </c>
      <c r="BC773" t="s">
        <v>8532</v>
      </c>
    </row>
    <row r="774" spans="37:55">
      <c r="AK774" t="s">
        <v>8533</v>
      </c>
      <c r="AM774" t="s">
        <v>8534</v>
      </c>
      <c r="AN774" t="s">
        <v>8535</v>
      </c>
      <c r="AS774" t="s">
        <v>8536</v>
      </c>
      <c r="AV774" t="s">
        <v>8537</v>
      </c>
      <c r="AW774" t="s">
        <v>8538</v>
      </c>
      <c r="AX774" t="s">
        <v>8539</v>
      </c>
      <c r="BC774" t="s">
        <v>8539</v>
      </c>
    </row>
    <row r="775" spans="37:55">
      <c r="AK775" t="s">
        <v>8540</v>
      </c>
      <c r="AM775" t="s">
        <v>8541</v>
      </c>
      <c r="AN775" t="s">
        <v>8542</v>
      </c>
      <c r="AS775" t="s">
        <v>8543</v>
      </c>
      <c r="AV775" t="s">
        <v>8544</v>
      </c>
      <c r="AW775" t="s">
        <v>8545</v>
      </c>
      <c r="AX775" t="s">
        <v>8546</v>
      </c>
      <c r="BC775" t="s">
        <v>8546</v>
      </c>
    </row>
    <row r="776" spans="37:55">
      <c r="AK776" t="s">
        <v>8547</v>
      </c>
      <c r="AM776" t="s">
        <v>8548</v>
      </c>
      <c r="AN776" t="s">
        <v>8549</v>
      </c>
      <c r="AS776" t="s">
        <v>8550</v>
      </c>
      <c r="AV776" t="s">
        <v>8551</v>
      </c>
      <c r="AW776" t="s">
        <v>8552</v>
      </c>
      <c r="AX776" t="s">
        <v>8553</v>
      </c>
      <c r="BC776" t="s">
        <v>8553</v>
      </c>
    </row>
    <row r="777" spans="37:55">
      <c r="AK777" t="s">
        <v>8554</v>
      </c>
      <c r="AM777" t="s">
        <v>8555</v>
      </c>
      <c r="AN777" t="s">
        <v>8556</v>
      </c>
      <c r="AS777" t="s">
        <v>8557</v>
      </c>
      <c r="AV777" t="s">
        <v>8558</v>
      </c>
      <c r="AW777" t="s">
        <v>8559</v>
      </c>
      <c r="AX777" t="s">
        <v>7345</v>
      </c>
      <c r="BC777" t="s">
        <v>7345</v>
      </c>
    </row>
    <row r="778" spans="37:55">
      <c r="AK778" t="s">
        <v>8560</v>
      </c>
      <c r="AM778" t="s">
        <v>8561</v>
      </c>
      <c r="AN778" t="s">
        <v>8562</v>
      </c>
      <c r="AS778" t="s">
        <v>8563</v>
      </c>
      <c r="AV778" t="s">
        <v>8564</v>
      </c>
      <c r="AW778" t="s">
        <v>8565</v>
      </c>
      <c r="AX778" t="s">
        <v>8566</v>
      </c>
      <c r="BC778" t="s">
        <v>8566</v>
      </c>
    </row>
    <row r="779" spans="37:55">
      <c r="AK779" t="s">
        <v>8567</v>
      </c>
      <c r="AM779" t="s">
        <v>8568</v>
      </c>
      <c r="AN779" t="s">
        <v>8569</v>
      </c>
      <c r="AS779" t="s">
        <v>8570</v>
      </c>
      <c r="AV779" t="s">
        <v>8571</v>
      </c>
      <c r="AW779" t="s">
        <v>8572</v>
      </c>
      <c r="AX779" t="s">
        <v>8573</v>
      </c>
      <c r="BC779" t="s">
        <v>8573</v>
      </c>
    </row>
    <row r="780" spans="37:55">
      <c r="AK780" t="s">
        <v>8574</v>
      </c>
      <c r="AM780" t="s">
        <v>8575</v>
      </c>
      <c r="AN780" t="s">
        <v>8576</v>
      </c>
      <c r="AS780" t="s">
        <v>8577</v>
      </c>
      <c r="AV780" t="s">
        <v>8578</v>
      </c>
      <c r="AW780" t="s">
        <v>8579</v>
      </c>
      <c r="AX780" t="s">
        <v>8580</v>
      </c>
      <c r="BC780" t="s">
        <v>8580</v>
      </c>
    </row>
    <row r="781" spans="37:55">
      <c r="AK781" t="s">
        <v>8581</v>
      </c>
      <c r="AM781" t="s">
        <v>8582</v>
      </c>
      <c r="AN781" t="s">
        <v>8583</v>
      </c>
      <c r="AS781" t="s">
        <v>8584</v>
      </c>
      <c r="AV781" t="s">
        <v>8585</v>
      </c>
      <c r="AW781" t="s">
        <v>8586</v>
      </c>
      <c r="AX781" t="s">
        <v>8587</v>
      </c>
      <c r="BC781" t="s">
        <v>8587</v>
      </c>
    </row>
    <row r="782" spans="37:55">
      <c r="AK782" t="s">
        <v>8588</v>
      </c>
      <c r="AM782" t="s">
        <v>8589</v>
      </c>
      <c r="AN782" t="s">
        <v>8590</v>
      </c>
      <c r="AS782" t="s">
        <v>8591</v>
      </c>
      <c r="AV782" t="s">
        <v>8592</v>
      </c>
      <c r="AW782" t="s">
        <v>8593</v>
      </c>
      <c r="AX782" t="s">
        <v>8594</v>
      </c>
      <c r="BC782" t="s">
        <v>8594</v>
      </c>
    </row>
    <row r="783" spans="37:55">
      <c r="AK783" t="s">
        <v>8595</v>
      </c>
      <c r="AM783" t="s">
        <v>8596</v>
      </c>
      <c r="AN783" t="s">
        <v>8597</v>
      </c>
      <c r="AS783" t="s">
        <v>8598</v>
      </c>
      <c r="AV783" t="s">
        <v>8599</v>
      </c>
      <c r="AW783" t="s">
        <v>8600</v>
      </c>
      <c r="AX783" t="s">
        <v>8601</v>
      </c>
      <c r="BC783" t="s">
        <v>8601</v>
      </c>
    </row>
    <row r="784" spans="37:55">
      <c r="AK784" t="s">
        <v>8602</v>
      </c>
      <c r="AM784" t="s">
        <v>8603</v>
      </c>
      <c r="AN784" t="s">
        <v>8604</v>
      </c>
      <c r="AS784" t="s">
        <v>8605</v>
      </c>
      <c r="AV784" t="s">
        <v>8606</v>
      </c>
      <c r="AW784" t="s">
        <v>8607</v>
      </c>
      <c r="AX784" t="s">
        <v>8608</v>
      </c>
      <c r="BC784" t="s">
        <v>8608</v>
      </c>
    </row>
    <row r="785" spans="37:55">
      <c r="AK785" t="s">
        <v>8609</v>
      </c>
      <c r="AM785" t="s">
        <v>8610</v>
      </c>
      <c r="AN785" t="s">
        <v>8611</v>
      </c>
      <c r="AS785" t="s">
        <v>8612</v>
      </c>
      <c r="AV785" t="s">
        <v>8613</v>
      </c>
      <c r="AW785" t="s">
        <v>8614</v>
      </c>
      <c r="AX785" t="s">
        <v>8615</v>
      </c>
      <c r="BC785" t="s">
        <v>8615</v>
      </c>
    </row>
    <row r="786" spans="37:55">
      <c r="AK786" t="s">
        <v>8616</v>
      </c>
      <c r="AM786" t="s">
        <v>8617</v>
      </c>
      <c r="AN786" t="s">
        <v>8618</v>
      </c>
      <c r="AS786" t="s">
        <v>8619</v>
      </c>
      <c r="AV786" t="s">
        <v>8620</v>
      </c>
      <c r="AW786" t="s">
        <v>8621</v>
      </c>
      <c r="AX786" t="s">
        <v>8622</v>
      </c>
      <c r="BC786" t="s">
        <v>8622</v>
      </c>
    </row>
    <row r="787" spans="37:55">
      <c r="AK787" t="s">
        <v>8623</v>
      </c>
      <c r="AM787" t="s">
        <v>8624</v>
      </c>
      <c r="AN787" t="s">
        <v>8625</v>
      </c>
      <c r="AS787" t="s">
        <v>8626</v>
      </c>
      <c r="AV787" t="s">
        <v>8627</v>
      </c>
      <c r="AW787" t="s">
        <v>8628</v>
      </c>
      <c r="AX787" t="s">
        <v>8629</v>
      </c>
      <c r="BC787" t="s">
        <v>8629</v>
      </c>
    </row>
    <row r="788" spans="37:55">
      <c r="AK788" t="s">
        <v>8630</v>
      </c>
      <c r="AM788" t="s">
        <v>8631</v>
      </c>
      <c r="AN788" t="s">
        <v>8632</v>
      </c>
      <c r="AS788" t="s">
        <v>8633</v>
      </c>
      <c r="AV788" t="s">
        <v>8634</v>
      </c>
      <c r="AW788" t="s">
        <v>8635</v>
      </c>
      <c r="AX788" t="s">
        <v>8636</v>
      </c>
      <c r="BC788" t="s">
        <v>8636</v>
      </c>
    </row>
    <row r="789" spans="37:55">
      <c r="AK789" t="s">
        <v>8637</v>
      </c>
      <c r="AM789" t="s">
        <v>8638</v>
      </c>
      <c r="AN789" t="s">
        <v>8639</v>
      </c>
      <c r="AS789" t="s">
        <v>498</v>
      </c>
      <c r="AV789" t="s">
        <v>8640</v>
      </c>
      <c r="AW789" t="s">
        <v>8641</v>
      </c>
      <c r="AX789" t="s">
        <v>8642</v>
      </c>
      <c r="BC789" t="s">
        <v>8642</v>
      </c>
    </row>
    <row r="790" spans="37:55">
      <c r="AK790" t="s">
        <v>8643</v>
      </c>
      <c r="AM790" t="s">
        <v>8644</v>
      </c>
      <c r="AN790" t="s">
        <v>8645</v>
      </c>
      <c r="AS790" t="s">
        <v>8646</v>
      </c>
      <c r="AV790" t="s">
        <v>8647</v>
      </c>
      <c r="AW790" t="s">
        <v>8648</v>
      </c>
      <c r="AX790" t="s">
        <v>8649</v>
      </c>
      <c r="BC790" t="s">
        <v>8649</v>
      </c>
    </row>
    <row r="791" spans="37:55">
      <c r="AK791" t="s">
        <v>8650</v>
      </c>
      <c r="AM791" t="s">
        <v>8651</v>
      </c>
      <c r="AN791" t="s">
        <v>8652</v>
      </c>
      <c r="AS791" t="s">
        <v>8653</v>
      </c>
      <c r="AV791" t="s">
        <v>8654</v>
      </c>
      <c r="AW791" t="s">
        <v>781</v>
      </c>
      <c r="AX791" t="s">
        <v>8655</v>
      </c>
      <c r="BC791" t="s">
        <v>8655</v>
      </c>
    </row>
    <row r="792" spans="37:55">
      <c r="AK792" t="s">
        <v>8656</v>
      </c>
      <c r="AM792" t="s">
        <v>8657</v>
      </c>
      <c r="AN792" t="s">
        <v>8658</v>
      </c>
      <c r="AS792" t="s">
        <v>8659</v>
      </c>
      <c r="AV792" t="s">
        <v>8660</v>
      </c>
      <c r="AX792" t="s">
        <v>8661</v>
      </c>
      <c r="BC792" t="s">
        <v>8661</v>
      </c>
    </row>
    <row r="793" spans="37:55">
      <c r="AK793" t="s">
        <v>8662</v>
      </c>
      <c r="AM793" t="s">
        <v>8663</v>
      </c>
      <c r="AN793" t="s">
        <v>8664</v>
      </c>
      <c r="AS793" t="s">
        <v>635</v>
      </c>
      <c r="AV793" t="s">
        <v>8665</v>
      </c>
      <c r="AX793" t="s">
        <v>8666</v>
      </c>
      <c r="BC793" t="s">
        <v>8666</v>
      </c>
    </row>
    <row r="794" spans="37:55">
      <c r="AK794" t="s">
        <v>8667</v>
      </c>
      <c r="AM794" t="s">
        <v>8668</v>
      </c>
      <c r="AN794" t="s">
        <v>8669</v>
      </c>
      <c r="AS794" t="s">
        <v>8670</v>
      </c>
      <c r="AV794" t="s">
        <v>8671</v>
      </c>
      <c r="AX794" t="s">
        <v>8672</v>
      </c>
      <c r="BC794" t="s">
        <v>8672</v>
      </c>
    </row>
    <row r="795" spans="37:55">
      <c r="AK795" t="s">
        <v>8673</v>
      </c>
      <c r="AM795" t="s">
        <v>8674</v>
      </c>
      <c r="AN795" t="s">
        <v>8675</v>
      </c>
      <c r="AS795" t="s">
        <v>712</v>
      </c>
      <c r="AV795" t="s">
        <v>8676</v>
      </c>
      <c r="AX795" t="s">
        <v>8677</v>
      </c>
      <c r="BC795" t="s">
        <v>8677</v>
      </c>
    </row>
    <row r="796" spans="37:55">
      <c r="AK796" t="s">
        <v>8678</v>
      </c>
      <c r="AM796" t="s">
        <v>8679</v>
      </c>
      <c r="AN796" t="s">
        <v>8680</v>
      </c>
      <c r="AS796" t="s">
        <v>608</v>
      </c>
      <c r="AV796" t="s">
        <v>8681</v>
      </c>
      <c r="AX796" t="s">
        <v>8682</v>
      </c>
      <c r="BC796" t="s">
        <v>8682</v>
      </c>
    </row>
    <row r="797" spans="37:55">
      <c r="AK797" t="s">
        <v>8683</v>
      </c>
      <c r="AM797" t="s">
        <v>8684</v>
      </c>
      <c r="AN797" t="s">
        <v>8685</v>
      </c>
      <c r="AS797" t="s">
        <v>714</v>
      </c>
      <c r="AV797" t="s">
        <v>8686</v>
      </c>
      <c r="AX797" t="s">
        <v>8687</v>
      </c>
      <c r="BC797" t="s">
        <v>8687</v>
      </c>
    </row>
    <row r="798" spans="37:55">
      <c r="AK798" t="s">
        <v>8688</v>
      </c>
      <c r="AM798" t="s">
        <v>8689</v>
      </c>
      <c r="AN798" t="s">
        <v>8690</v>
      </c>
      <c r="AS798" t="s">
        <v>8691</v>
      </c>
      <c r="AV798" t="s">
        <v>8692</v>
      </c>
      <c r="AX798" t="s">
        <v>8693</v>
      </c>
      <c r="BC798" t="s">
        <v>8693</v>
      </c>
    </row>
    <row r="799" spans="37:55">
      <c r="AK799" t="s">
        <v>8694</v>
      </c>
      <c r="AM799" t="s">
        <v>8695</v>
      </c>
      <c r="AN799" t="s">
        <v>8696</v>
      </c>
      <c r="AS799" t="s">
        <v>8697</v>
      </c>
      <c r="AV799" t="s">
        <v>8698</v>
      </c>
      <c r="AX799" t="s">
        <v>8699</v>
      </c>
      <c r="BC799" t="s">
        <v>8699</v>
      </c>
    </row>
    <row r="800" spans="37:55">
      <c r="AK800" t="s">
        <v>8700</v>
      </c>
      <c r="AM800" t="s">
        <v>8701</v>
      </c>
      <c r="AN800" t="s">
        <v>8702</v>
      </c>
      <c r="AS800" t="s">
        <v>8703</v>
      </c>
      <c r="AV800" t="s">
        <v>8704</v>
      </c>
      <c r="AX800" t="s">
        <v>8705</v>
      </c>
      <c r="BC800" t="s">
        <v>8705</v>
      </c>
    </row>
    <row r="801" spans="37:55">
      <c r="AK801" t="s">
        <v>8706</v>
      </c>
      <c r="AM801" t="s">
        <v>8707</v>
      </c>
      <c r="AN801" t="s">
        <v>8708</v>
      </c>
      <c r="AS801" t="s">
        <v>8709</v>
      </c>
      <c r="AV801" t="s">
        <v>8710</v>
      </c>
      <c r="AX801" t="s">
        <v>8711</v>
      </c>
      <c r="BC801" t="s">
        <v>8711</v>
      </c>
    </row>
    <row r="802" spans="37:55">
      <c r="AK802" t="s">
        <v>8712</v>
      </c>
      <c r="AM802" t="s">
        <v>8713</v>
      </c>
      <c r="AN802" t="s">
        <v>8714</v>
      </c>
      <c r="AS802" t="s">
        <v>8715</v>
      </c>
      <c r="AV802" t="s">
        <v>8716</v>
      </c>
      <c r="AX802" t="s">
        <v>8717</v>
      </c>
      <c r="BC802" t="s">
        <v>8717</v>
      </c>
    </row>
    <row r="803" spans="37:55">
      <c r="AK803" t="s">
        <v>8718</v>
      </c>
      <c r="AM803" t="s">
        <v>8719</v>
      </c>
      <c r="AN803" t="s">
        <v>8720</v>
      </c>
      <c r="AS803" t="s">
        <v>8721</v>
      </c>
      <c r="AV803" t="s">
        <v>8722</v>
      </c>
      <c r="AX803" t="s">
        <v>8723</v>
      </c>
      <c r="BC803" t="s">
        <v>8723</v>
      </c>
    </row>
    <row r="804" spans="37:55">
      <c r="AK804" t="s">
        <v>8724</v>
      </c>
      <c r="AM804" t="s">
        <v>8725</v>
      </c>
      <c r="AN804" t="s">
        <v>8726</v>
      </c>
      <c r="AS804" t="s">
        <v>8727</v>
      </c>
      <c r="AV804" t="s">
        <v>8728</v>
      </c>
      <c r="AX804" t="s">
        <v>8729</v>
      </c>
      <c r="BC804" t="s">
        <v>8729</v>
      </c>
    </row>
    <row r="805" spans="37:55">
      <c r="AK805" t="s">
        <v>8730</v>
      </c>
      <c r="AM805" t="s">
        <v>8731</v>
      </c>
      <c r="AN805" t="s">
        <v>8732</v>
      </c>
      <c r="AS805" t="s">
        <v>8733</v>
      </c>
      <c r="AV805" t="s">
        <v>8734</v>
      </c>
      <c r="AX805" t="s">
        <v>8735</v>
      </c>
      <c r="BC805" t="s">
        <v>8735</v>
      </c>
    </row>
    <row r="806" spans="37:55">
      <c r="AK806" t="s">
        <v>8736</v>
      </c>
      <c r="AM806" t="s">
        <v>8737</v>
      </c>
      <c r="AN806" t="s">
        <v>8738</v>
      </c>
      <c r="AS806" t="s">
        <v>8739</v>
      </c>
      <c r="AV806" t="s">
        <v>8740</v>
      </c>
      <c r="AX806" t="s">
        <v>8741</v>
      </c>
      <c r="BC806" t="s">
        <v>8741</v>
      </c>
    </row>
    <row r="807" spans="37:55">
      <c r="AK807" t="s">
        <v>8742</v>
      </c>
      <c r="AM807" t="s">
        <v>8743</v>
      </c>
      <c r="AN807" t="s">
        <v>8744</v>
      </c>
      <c r="AS807" t="s">
        <v>8745</v>
      </c>
      <c r="AV807" t="s">
        <v>8746</v>
      </c>
      <c r="AX807" t="s">
        <v>8747</v>
      </c>
      <c r="BC807" t="s">
        <v>8747</v>
      </c>
    </row>
    <row r="808" spans="37:55">
      <c r="AK808" t="s">
        <v>8748</v>
      </c>
      <c r="AM808" t="s">
        <v>8749</v>
      </c>
      <c r="AN808" t="s">
        <v>8750</v>
      </c>
      <c r="AS808" t="s">
        <v>8751</v>
      </c>
      <c r="AV808" t="s">
        <v>8752</v>
      </c>
      <c r="AX808" t="s">
        <v>8753</v>
      </c>
      <c r="BC808" t="s">
        <v>8753</v>
      </c>
    </row>
    <row r="809" spans="37:55">
      <c r="AK809" t="s">
        <v>8754</v>
      </c>
      <c r="AM809" t="s">
        <v>8755</v>
      </c>
      <c r="AN809" t="s">
        <v>8756</v>
      </c>
      <c r="AS809" t="s">
        <v>8757</v>
      </c>
      <c r="AV809" t="s">
        <v>8758</v>
      </c>
      <c r="AX809" t="s">
        <v>8759</v>
      </c>
      <c r="BC809" t="s">
        <v>8759</v>
      </c>
    </row>
    <row r="810" spans="37:55">
      <c r="AK810" t="s">
        <v>8760</v>
      </c>
      <c r="AM810" t="s">
        <v>8761</v>
      </c>
      <c r="AN810" t="s">
        <v>8762</v>
      </c>
      <c r="AS810" t="s">
        <v>8763</v>
      </c>
      <c r="AV810" t="s">
        <v>8764</v>
      </c>
      <c r="AX810" t="s">
        <v>8765</v>
      </c>
      <c r="BC810" t="s">
        <v>8765</v>
      </c>
    </row>
    <row r="811" spans="37:55">
      <c r="AK811" t="s">
        <v>8766</v>
      </c>
      <c r="AM811" t="s">
        <v>8767</v>
      </c>
      <c r="AN811" t="s">
        <v>8768</v>
      </c>
      <c r="AS811" t="s">
        <v>8769</v>
      </c>
      <c r="AV811" t="s">
        <v>8770</v>
      </c>
      <c r="AX811" t="s">
        <v>8771</v>
      </c>
      <c r="BC811" t="s">
        <v>8771</v>
      </c>
    </row>
    <row r="812" spans="37:55">
      <c r="AK812" t="s">
        <v>8772</v>
      </c>
      <c r="AM812" t="s">
        <v>8773</v>
      </c>
      <c r="AN812" t="s">
        <v>8774</v>
      </c>
      <c r="AS812" t="s">
        <v>8775</v>
      </c>
      <c r="AV812" t="s">
        <v>8776</v>
      </c>
      <c r="AX812" t="s">
        <v>8777</v>
      </c>
      <c r="BC812" t="s">
        <v>8777</v>
      </c>
    </row>
    <row r="813" spans="37:55">
      <c r="AK813" t="s">
        <v>8778</v>
      </c>
      <c r="AM813" t="s">
        <v>8779</v>
      </c>
      <c r="AN813" t="s">
        <v>8780</v>
      </c>
      <c r="AS813" t="s">
        <v>8781</v>
      </c>
      <c r="AV813" t="s">
        <v>8782</v>
      </c>
      <c r="AX813" t="s">
        <v>8783</v>
      </c>
      <c r="BC813" t="s">
        <v>8783</v>
      </c>
    </row>
    <row r="814" spans="37:55">
      <c r="AK814" t="s">
        <v>8784</v>
      </c>
      <c r="AM814" t="s">
        <v>8785</v>
      </c>
      <c r="AN814" t="s">
        <v>8786</v>
      </c>
      <c r="AS814" t="s">
        <v>8787</v>
      </c>
      <c r="AV814" t="s">
        <v>8788</v>
      </c>
      <c r="AX814" t="s">
        <v>8789</v>
      </c>
      <c r="BC814" t="s">
        <v>8789</v>
      </c>
    </row>
    <row r="815" spans="37:55">
      <c r="AK815" t="s">
        <v>8790</v>
      </c>
      <c r="AM815" t="s">
        <v>8791</v>
      </c>
      <c r="AN815" t="s">
        <v>8792</v>
      </c>
      <c r="AS815" t="s">
        <v>8793</v>
      </c>
      <c r="AV815" t="s">
        <v>8794</v>
      </c>
      <c r="AX815" t="s">
        <v>8795</v>
      </c>
      <c r="BC815" t="s">
        <v>8795</v>
      </c>
    </row>
    <row r="816" spans="37:55">
      <c r="AK816" t="s">
        <v>8796</v>
      </c>
      <c r="AM816" t="s">
        <v>8797</v>
      </c>
      <c r="AN816" t="s">
        <v>8798</v>
      </c>
      <c r="AS816" t="s">
        <v>8799</v>
      </c>
      <c r="AV816" t="s">
        <v>8800</v>
      </c>
      <c r="AX816" t="s">
        <v>8801</v>
      </c>
      <c r="BC816" t="s">
        <v>8801</v>
      </c>
    </row>
    <row r="817" spans="37:55">
      <c r="AK817" t="s">
        <v>8802</v>
      </c>
      <c r="AM817" t="s">
        <v>8803</v>
      </c>
      <c r="AN817" t="s">
        <v>8804</v>
      </c>
      <c r="AS817" t="s">
        <v>716</v>
      </c>
      <c r="AV817" t="s">
        <v>8805</v>
      </c>
      <c r="AX817" t="s">
        <v>8806</v>
      </c>
      <c r="BC817" t="s">
        <v>8806</v>
      </c>
    </row>
    <row r="818" spans="37:55">
      <c r="AK818" t="s">
        <v>8807</v>
      </c>
      <c r="AM818" t="s">
        <v>8808</v>
      </c>
      <c r="AN818" t="s">
        <v>8809</v>
      </c>
      <c r="AS818" t="s">
        <v>8810</v>
      </c>
      <c r="AV818" t="s">
        <v>8811</v>
      </c>
      <c r="AX818" t="s">
        <v>8812</v>
      </c>
      <c r="BC818" t="s">
        <v>8812</v>
      </c>
    </row>
    <row r="819" spans="37:55">
      <c r="AK819" t="s">
        <v>8813</v>
      </c>
      <c r="AM819" t="s">
        <v>8814</v>
      </c>
      <c r="AN819" t="s">
        <v>8815</v>
      </c>
      <c r="AS819" t="s">
        <v>8816</v>
      </c>
      <c r="AV819" t="s">
        <v>8817</v>
      </c>
      <c r="AX819" t="s">
        <v>8818</v>
      </c>
      <c r="BC819" t="s">
        <v>8818</v>
      </c>
    </row>
    <row r="820" spans="37:55">
      <c r="AK820" t="s">
        <v>8819</v>
      </c>
      <c r="AM820" t="s">
        <v>8820</v>
      </c>
      <c r="AN820" t="s">
        <v>8821</v>
      </c>
      <c r="AS820" t="s">
        <v>8822</v>
      </c>
      <c r="AV820" t="s">
        <v>8823</v>
      </c>
      <c r="AX820" t="s">
        <v>8824</v>
      </c>
      <c r="BC820" t="s">
        <v>8824</v>
      </c>
    </row>
    <row r="821" spans="37:55">
      <c r="AK821" t="s">
        <v>8825</v>
      </c>
      <c r="AM821" t="s">
        <v>8826</v>
      </c>
      <c r="AN821" t="s">
        <v>8827</v>
      </c>
      <c r="AS821" t="s">
        <v>8828</v>
      </c>
      <c r="AV821" t="s">
        <v>8829</v>
      </c>
      <c r="AX821" t="s">
        <v>8830</v>
      </c>
      <c r="BC821" t="s">
        <v>8830</v>
      </c>
    </row>
    <row r="822" spans="37:55">
      <c r="AK822" t="s">
        <v>8831</v>
      </c>
      <c r="AM822" t="s">
        <v>8832</v>
      </c>
      <c r="AN822" t="s">
        <v>8833</v>
      </c>
      <c r="AS822" t="s">
        <v>8834</v>
      </c>
      <c r="AV822" t="s">
        <v>8835</v>
      </c>
      <c r="AX822" t="s">
        <v>8836</v>
      </c>
      <c r="BC822" t="s">
        <v>8836</v>
      </c>
    </row>
    <row r="823" spans="37:55">
      <c r="AK823" t="s">
        <v>8837</v>
      </c>
      <c r="AM823" t="s">
        <v>8838</v>
      </c>
      <c r="AN823" t="s">
        <v>8839</v>
      </c>
      <c r="AS823" t="s">
        <v>8840</v>
      </c>
      <c r="AV823" t="s">
        <v>8841</v>
      </c>
      <c r="AX823" t="s">
        <v>8842</v>
      </c>
      <c r="BC823" t="s">
        <v>8842</v>
      </c>
    </row>
    <row r="824" spans="37:55">
      <c r="AK824" t="s">
        <v>8843</v>
      </c>
      <c r="AM824" t="s">
        <v>8844</v>
      </c>
      <c r="AN824" t="s">
        <v>8845</v>
      </c>
      <c r="AS824" t="s">
        <v>8846</v>
      </c>
      <c r="AV824" t="s">
        <v>8847</v>
      </c>
      <c r="AX824" t="s">
        <v>8848</v>
      </c>
      <c r="BC824" t="s">
        <v>8848</v>
      </c>
    </row>
    <row r="825" spans="37:55">
      <c r="AK825" t="s">
        <v>8849</v>
      </c>
      <c r="AM825" t="s">
        <v>8850</v>
      </c>
      <c r="AN825" t="s">
        <v>8851</v>
      </c>
      <c r="AS825" t="s">
        <v>8852</v>
      </c>
      <c r="AV825" t="s">
        <v>8853</v>
      </c>
      <c r="AX825" t="s">
        <v>8854</v>
      </c>
      <c r="BC825" t="s">
        <v>8854</v>
      </c>
    </row>
    <row r="826" spans="37:55">
      <c r="AK826" t="s">
        <v>8855</v>
      </c>
      <c r="AM826" t="s">
        <v>8856</v>
      </c>
      <c r="AN826" t="s">
        <v>8857</v>
      </c>
      <c r="AS826" t="s">
        <v>8858</v>
      </c>
      <c r="AV826" t="s">
        <v>8859</v>
      </c>
      <c r="AX826" t="s">
        <v>8860</v>
      </c>
      <c r="BC826" t="s">
        <v>8860</v>
      </c>
    </row>
    <row r="827" spans="37:55">
      <c r="AK827" t="s">
        <v>8861</v>
      </c>
      <c r="AM827" t="s">
        <v>8862</v>
      </c>
      <c r="AN827" t="s">
        <v>8863</v>
      </c>
      <c r="AS827" t="s">
        <v>8864</v>
      </c>
      <c r="AV827" t="s">
        <v>8865</v>
      </c>
      <c r="AX827" t="s">
        <v>8866</v>
      </c>
      <c r="BC827" t="s">
        <v>8866</v>
      </c>
    </row>
    <row r="828" spans="37:55">
      <c r="AK828" t="s">
        <v>8867</v>
      </c>
      <c r="AM828" t="s">
        <v>8868</v>
      </c>
      <c r="AN828" t="s">
        <v>8869</v>
      </c>
      <c r="AS828" t="s">
        <v>8870</v>
      </c>
      <c r="AV828" t="s">
        <v>8871</v>
      </c>
      <c r="AX828" t="s">
        <v>8872</v>
      </c>
      <c r="BC828" t="s">
        <v>8872</v>
      </c>
    </row>
    <row r="829" spans="37:55">
      <c r="AK829" t="s">
        <v>8873</v>
      </c>
      <c r="AM829" t="s">
        <v>8874</v>
      </c>
      <c r="AN829" t="s">
        <v>8875</v>
      </c>
      <c r="AS829" t="s">
        <v>8876</v>
      </c>
      <c r="AV829" t="s">
        <v>8877</v>
      </c>
      <c r="AX829" t="s">
        <v>8878</v>
      </c>
      <c r="BC829" t="s">
        <v>8878</v>
      </c>
    </row>
    <row r="830" spans="37:55">
      <c r="AK830" t="s">
        <v>8879</v>
      </c>
      <c r="AM830" t="s">
        <v>8880</v>
      </c>
      <c r="AN830" t="s">
        <v>8881</v>
      </c>
      <c r="AS830" t="s">
        <v>8882</v>
      </c>
      <c r="AV830" t="s">
        <v>8883</v>
      </c>
      <c r="AX830" t="s">
        <v>8884</v>
      </c>
      <c r="BC830" t="s">
        <v>8884</v>
      </c>
    </row>
    <row r="831" spans="37:55">
      <c r="AK831" t="s">
        <v>8885</v>
      </c>
      <c r="AM831" t="s">
        <v>8886</v>
      </c>
      <c r="AN831" t="s">
        <v>8887</v>
      </c>
      <c r="AS831" t="s">
        <v>8888</v>
      </c>
      <c r="AV831" t="s">
        <v>8889</v>
      </c>
      <c r="AX831" t="s">
        <v>8890</v>
      </c>
      <c r="BC831" t="s">
        <v>8890</v>
      </c>
    </row>
    <row r="832" spans="37:55">
      <c r="AK832" t="s">
        <v>8891</v>
      </c>
      <c r="AM832" t="s">
        <v>8892</v>
      </c>
      <c r="AN832" t="s">
        <v>8893</v>
      </c>
      <c r="AS832" t="s">
        <v>8894</v>
      </c>
      <c r="AV832" t="s">
        <v>8895</v>
      </c>
      <c r="AX832" t="s">
        <v>8896</v>
      </c>
      <c r="BC832" t="s">
        <v>8896</v>
      </c>
    </row>
    <row r="833" spans="37:55">
      <c r="AK833" t="s">
        <v>8897</v>
      </c>
      <c r="AM833" t="s">
        <v>8898</v>
      </c>
      <c r="AN833" t="s">
        <v>8899</v>
      </c>
      <c r="AS833" t="s">
        <v>8900</v>
      </c>
      <c r="AV833" t="s">
        <v>8901</v>
      </c>
      <c r="AX833" t="s">
        <v>8902</v>
      </c>
      <c r="BC833" t="s">
        <v>8902</v>
      </c>
    </row>
    <row r="834" spans="37:55">
      <c r="AK834" t="s">
        <v>8903</v>
      </c>
      <c r="AM834" t="s">
        <v>8904</v>
      </c>
      <c r="AN834" t="s">
        <v>8905</v>
      </c>
      <c r="AS834" t="s">
        <v>8906</v>
      </c>
      <c r="AV834" t="s">
        <v>8907</v>
      </c>
      <c r="AX834" t="s">
        <v>8908</v>
      </c>
      <c r="BC834" t="s">
        <v>8908</v>
      </c>
    </row>
    <row r="835" spans="37:55">
      <c r="AK835" t="s">
        <v>8909</v>
      </c>
      <c r="AM835" t="s">
        <v>8910</v>
      </c>
      <c r="AN835" t="s">
        <v>8911</v>
      </c>
      <c r="AS835" t="s">
        <v>8912</v>
      </c>
      <c r="AV835" t="s">
        <v>8913</v>
      </c>
      <c r="AX835" t="s">
        <v>8914</v>
      </c>
      <c r="BC835" t="s">
        <v>8914</v>
      </c>
    </row>
    <row r="836" spans="37:55">
      <c r="AK836" t="s">
        <v>8915</v>
      </c>
      <c r="AM836" t="s">
        <v>8916</v>
      </c>
      <c r="AN836" t="s">
        <v>8917</v>
      </c>
      <c r="AS836" t="s">
        <v>8918</v>
      </c>
      <c r="AV836" t="s">
        <v>8919</v>
      </c>
      <c r="AX836" t="s">
        <v>8920</v>
      </c>
      <c r="BC836" t="s">
        <v>8920</v>
      </c>
    </row>
    <row r="837" spans="37:55">
      <c r="AK837" t="s">
        <v>8921</v>
      </c>
      <c r="AM837" t="s">
        <v>8922</v>
      </c>
      <c r="AN837" t="s">
        <v>8923</v>
      </c>
      <c r="AS837" t="s">
        <v>8924</v>
      </c>
      <c r="AV837" t="s">
        <v>8925</v>
      </c>
      <c r="AX837" t="s">
        <v>8926</v>
      </c>
      <c r="BC837" t="s">
        <v>8926</v>
      </c>
    </row>
    <row r="838" spans="37:55">
      <c r="AK838" t="s">
        <v>8927</v>
      </c>
      <c r="AM838" t="s">
        <v>8928</v>
      </c>
      <c r="AN838" t="s">
        <v>8929</v>
      </c>
      <c r="AS838" t="s">
        <v>8930</v>
      </c>
      <c r="AV838" t="s">
        <v>8931</v>
      </c>
      <c r="AX838" t="s">
        <v>8932</v>
      </c>
      <c r="BC838" t="s">
        <v>8932</v>
      </c>
    </row>
    <row r="839" spans="37:55">
      <c r="AK839" t="s">
        <v>8933</v>
      </c>
      <c r="AM839" t="s">
        <v>8934</v>
      </c>
      <c r="AN839" t="s">
        <v>8935</v>
      </c>
      <c r="AS839" t="s">
        <v>8936</v>
      </c>
      <c r="AV839" t="s">
        <v>8937</v>
      </c>
      <c r="AX839" t="s">
        <v>8938</v>
      </c>
      <c r="BC839" t="s">
        <v>8938</v>
      </c>
    </row>
    <row r="840" spans="37:55">
      <c r="AK840" t="s">
        <v>8939</v>
      </c>
      <c r="AM840" t="s">
        <v>8940</v>
      </c>
      <c r="AN840" t="s">
        <v>8941</v>
      </c>
      <c r="AS840" t="s">
        <v>8942</v>
      </c>
      <c r="AV840" t="s">
        <v>8943</v>
      </c>
      <c r="AX840" t="s">
        <v>8944</v>
      </c>
      <c r="BC840" t="s">
        <v>8944</v>
      </c>
    </row>
    <row r="841" spans="37:55">
      <c r="AK841" t="s">
        <v>8945</v>
      </c>
      <c r="AM841" t="s">
        <v>8946</v>
      </c>
      <c r="AN841" t="s">
        <v>8947</v>
      </c>
      <c r="AS841" t="s">
        <v>8948</v>
      </c>
      <c r="AV841" t="s">
        <v>8949</v>
      </c>
      <c r="AX841" t="s">
        <v>8950</v>
      </c>
      <c r="BC841" t="s">
        <v>8950</v>
      </c>
    </row>
    <row r="842" spans="37:55">
      <c r="AK842" t="s">
        <v>8951</v>
      </c>
      <c r="AM842" t="s">
        <v>8952</v>
      </c>
      <c r="AN842" t="s">
        <v>8953</v>
      </c>
      <c r="AS842" t="s">
        <v>8954</v>
      </c>
      <c r="AV842" t="s">
        <v>8955</v>
      </c>
      <c r="AX842" t="s">
        <v>8956</v>
      </c>
      <c r="BC842" t="s">
        <v>8956</v>
      </c>
    </row>
    <row r="843" spans="37:55">
      <c r="AK843" t="s">
        <v>8957</v>
      </c>
      <c r="AM843" t="s">
        <v>8958</v>
      </c>
      <c r="AN843" t="s">
        <v>8959</v>
      </c>
      <c r="AS843" t="s">
        <v>8960</v>
      </c>
      <c r="AV843" t="s">
        <v>8961</v>
      </c>
      <c r="AX843" t="s">
        <v>8962</v>
      </c>
      <c r="BC843" t="s">
        <v>8962</v>
      </c>
    </row>
    <row r="844" spans="37:55">
      <c r="AK844" t="s">
        <v>8963</v>
      </c>
      <c r="AM844" t="s">
        <v>8964</v>
      </c>
      <c r="AN844" t="s">
        <v>8965</v>
      </c>
      <c r="AS844" t="s">
        <v>8966</v>
      </c>
      <c r="AV844" t="s">
        <v>8967</v>
      </c>
      <c r="AX844" t="s">
        <v>8968</v>
      </c>
      <c r="BC844" t="s">
        <v>8968</v>
      </c>
    </row>
    <row r="845" spans="37:55">
      <c r="AK845" t="s">
        <v>8969</v>
      </c>
      <c r="AM845" t="s">
        <v>8970</v>
      </c>
      <c r="AN845" t="s">
        <v>8971</v>
      </c>
      <c r="AS845" t="s">
        <v>8972</v>
      </c>
      <c r="AV845" t="s">
        <v>8973</v>
      </c>
      <c r="AX845" t="s">
        <v>8974</v>
      </c>
      <c r="BC845" t="s">
        <v>8974</v>
      </c>
    </row>
    <row r="846" spans="37:55">
      <c r="AK846" t="s">
        <v>8975</v>
      </c>
      <c r="AM846" t="s">
        <v>8976</v>
      </c>
      <c r="AN846" t="s">
        <v>8977</v>
      </c>
      <c r="AS846" t="s">
        <v>8978</v>
      </c>
      <c r="AV846" t="s">
        <v>8979</v>
      </c>
      <c r="AX846" t="s">
        <v>8980</v>
      </c>
      <c r="BC846" t="s">
        <v>8980</v>
      </c>
    </row>
    <row r="847" spans="37:55">
      <c r="AK847" t="s">
        <v>8981</v>
      </c>
      <c r="AM847" t="s">
        <v>8982</v>
      </c>
      <c r="AN847" t="s">
        <v>8983</v>
      </c>
      <c r="AS847" t="s">
        <v>8984</v>
      </c>
      <c r="AV847" t="s">
        <v>8985</v>
      </c>
      <c r="AX847" t="s">
        <v>8986</v>
      </c>
      <c r="BC847" t="s">
        <v>8986</v>
      </c>
    </row>
    <row r="848" spans="37:55">
      <c r="AK848" t="s">
        <v>8987</v>
      </c>
      <c r="AM848" t="s">
        <v>8988</v>
      </c>
      <c r="AN848" t="s">
        <v>8989</v>
      </c>
      <c r="AS848" t="s">
        <v>8990</v>
      </c>
      <c r="AV848" t="s">
        <v>8991</v>
      </c>
      <c r="AX848" t="s">
        <v>8992</v>
      </c>
      <c r="BC848" t="s">
        <v>8992</v>
      </c>
    </row>
    <row r="849" spans="37:55">
      <c r="AK849" t="s">
        <v>8993</v>
      </c>
      <c r="AM849" t="s">
        <v>8994</v>
      </c>
      <c r="AN849" t="s">
        <v>8995</v>
      </c>
      <c r="AS849" t="s">
        <v>8996</v>
      </c>
      <c r="AV849" t="s">
        <v>8997</v>
      </c>
      <c r="AX849" t="s">
        <v>8998</v>
      </c>
      <c r="BC849" t="s">
        <v>8998</v>
      </c>
    </row>
    <row r="850" spans="37:55">
      <c r="AK850" t="s">
        <v>8999</v>
      </c>
      <c r="AM850" t="s">
        <v>9000</v>
      </c>
      <c r="AN850" t="s">
        <v>9001</v>
      </c>
      <c r="AS850" t="s">
        <v>9002</v>
      </c>
      <c r="AV850" t="s">
        <v>9003</v>
      </c>
      <c r="AX850" t="s">
        <v>9004</v>
      </c>
      <c r="BC850" t="s">
        <v>9004</v>
      </c>
    </row>
    <row r="851" spans="37:55">
      <c r="AK851" t="s">
        <v>9005</v>
      </c>
      <c r="AM851" t="s">
        <v>9006</v>
      </c>
      <c r="AN851" t="s">
        <v>9007</v>
      </c>
      <c r="AS851" t="s">
        <v>9008</v>
      </c>
      <c r="AV851" t="s">
        <v>9009</v>
      </c>
      <c r="AX851" t="s">
        <v>9010</v>
      </c>
      <c r="BC851" t="s">
        <v>9010</v>
      </c>
    </row>
    <row r="852" spans="37:55">
      <c r="AK852" t="s">
        <v>9011</v>
      </c>
      <c r="AM852" t="s">
        <v>9012</v>
      </c>
      <c r="AN852" t="s">
        <v>9013</v>
      </c>
      <c r="AS852" t="s">
        <v>9014</v>
      </c>
      <c r="AV852" t="s">
        <v>9015</v>
      </c>
      <c r="AX852" t="s">
        <v>9016</v>
      </c>
      <c r="BC852" t="s">
        <v>9016</v>
      </c>
    </row>
    <row r="853" spans="37:55">
      <c r="AK853" t="s">
        <v>9017</v>
      </c>
      <c r="AM853" t="s">
        <v>9018</v>
      </c>
      <c r="AN853" t="s">
        <v>9019</v>
      </c>
      <c r="AS853" t="s">
        <v>9020</v>
      </c>
      <c r="AV853" t="s">
        <v>9021</v>
      </c>
      <c r="AX853" t="s">
        <v>9022</v>
      </c>
      <c r="BC853" t="s">
        <v>9022</v>
      </c>
    </row>
    <row r="854" spans="37:55">
      <c r="AK854" t="s">
        <v>9023</v>
      </c>
      <c r="AM854" t="s">
        <v>9024</v>
      </c>
      <c r="AN854" t="s">
        <v>9025</v>
      </c>
      <c r="AS854" t="s">
        <v>9026</v>
      </c>
      <c r="AV854" t="s">
        <v>9027</v>
      </c>
      <c r="AX854" t="s">
        <v>9028</v>
      </c>
      <c r="BC854" t="s">
        <v>9028</v>
      </c>
    </row>
    <row r="855" spans="37:55">
      <c r="AK855" t="s">
        <v>9029</v>
      </c>
      <c r="AM855" t="s">
        <v>9030</v>
      </c>
      <c r="AN855" t="s">
        <v>9031</v>
      </c>
      <c r="AS855" t="s">
        <v>9032</v>
      </c>
      <c r="AV855" t="s">
        <v>9033</v>
      </c>
      <c r="AX855" t="s">
        <v>9034</v>
      </c>
      <c r="BC855" t="s">
        <v>9034</v>
      </c>
    </row>
    <row r="856" spans="37:55">
      <c r="AK856" t="s">
        <v>9035</v>
      </c>
      <c r="AM856" t="s">
        <v>9036</v>
      </c>
      <c r="AN856" t="s">
        <v>9037</v>
      </c>
      <c r="AS856" t="s">
        <v>9038</v>
      </c>
      <c r="AV856" t="s">
        <v>9039</v>
      </c>
      <c r="AX856" t="s">
        <v>9040</v>
      </c>
      <c r="BC856" t="s">
        <v>9040</v>
      </c>
    </row>
    <row r="857" spans="37:55">
      <c r="AK857" t="s">
        <v>9041</v>
      </c>
      <c r="AM857" t="s">
        <v>9042</v>
      </c>
      <c r="AN857" t="s">
        <v>9043</v>
      </c>
      <c r="AS857" t="s">
        <v>9044</v>
      </c>
      <c r="AV857" t="s">
        <v>9045</v>
      </c>
      <c r="AX857" t="s">
        <v>2166</v>
      </c>
      <c r="BC857" t="s">
        <v>2166</v>
      </c>
    </row>
    <row r="858" spans="37:55">
      <c r="AK858" t="s">
        <v>9046</v>
      </c>
      <c r="AM858" t="s">
        <v>9047</v>
      </c>
      <c r="AN858" t="s">
        <v>9048</v>
      </c>
      <c r="AS858" t="s">
        <v>9049</v>
      </c>
      <c r="AV858" t="s">
        <v>9050</v>
      </c>
      <c r="AX858" t="s">
        <v>9051</v>
      </c>
      <c r="BC858" t="s">
        <v>9051</v>
      </c>
    </row>
    <row r="859" spans="37:55">
      <c r="AK859" t="s">
        <v>9052</v>
      </c>
      <c r="AM859" t="s">
        <v>9053</v>
      </c>
      <c r="AN859" t="s">
        <v>9054</v>
      </c>
      <c r="AS859" t="s">
        <v>9055</v>
      </c>
      <c r="AV859" t="s">
        <v>9056</v>
      </c>
      <c r="AX859" t="s">
        <v>9057</v>
      </c>
      <c r="BC859" t="s">
        <v>9057</v>
      </c>
    </row>
    <row r="860" spans="37:55">
      <c r="AK860" t="s">
        <v>9058</v>
      </c>
      <c r="AM860" t="s">
        <v>9059</v>
      </c>
      <c r="AN860" t="s">
        <v>9060</v>
      </c>
      <c r="AS860" t="s">
        <v>9061</v>
      </c>
      <c r="AV860" t="s">
        <v>9062</v>
      </c>
      <c r="AX860" t="s">
        <v>9063</v>
      </c>
      <c r="BC860" t="s">
        <v>9063</v>
      </c>
    </row>
    <row r="861" spans="37:55">
      <c r="AK861" t="s">
        <v>9064</v>
      </c>
      <c r="AM861" t="s">
        <v>9065</v>
      </c>
      <c r="AN861" t="s">
        <v>9066</v>
      </c>
      <c r="AS861" t="s">
        <v>9067</v>
      </c>
      <c r="AV861" t="s">
        <v>9068</v>
      </c>
      <c r="AX861" t="s">
        <v>9069</v>
      </c>
      <c r="BC861" t="s">
        <v>9069</v>
      </c>
    </row>
    <row r="862" spans="37:55">
      <c r="AK862" t="s">
        <v>9070</v>
      </c>
      <c r="AM862" t="s">
        <v>9071</v>
      </c>
      <c r="AN862" t="s">
        <v>9072</v>
      </c>
      <c r="AS862" t="s">
        <v>9073</v>
      </c>
      <c r="AV862" t="s">
        <v>9074</v>
      </c>
      <c r="AX862" t="s">
        <v>9075</v>
      </c>
      <c r="BC862" t="s">
        <v>9075</v>
      </c>
    </row>
    <row r="863" spans="37:55">
      <c r="AK863" t="s">
        <v>9076</v>
      </c>
      <c r="AM863" t="s">
        <v>9077</v>
      </c>
      <c r="AN863" t="s">
        <v>9078</v>
      </c>
      <c r="AS863" t="s">
        <v>9079</v>
      </c>
      <c r="AV863" t="s">
        <v>9080</v>
      </c>
      <c r="AX863" t="s">
        <v>9081</v>
      </c>
      <c r="BC863" t="s">
        <v>9081</v>
      </c>
    </row>
    <row r="864" spans="37:55">
      <c r="AK864" t="s">
        <v>9082</v>
      </c>
      <c r="AM864" t="s">
        <v>9083</v>
      </c>
      <c r="AN864" t="s">
        <v>9084</v>
      </c>
      <c r="AS864" t="s">
        <v>9085</v>
      </c>
      <c r="AV864" t="s">
        <v>9086</v>
      </c>
      <c r="AX864" t="s">
        <v>9087</v>
      </c>
      <c r="BC864" t="s">
        <v>9087</v>
      </c>
    </row>
    <row r="865" spans="37:55">
      <c r="AK865" t="s">
        <v>9088</v>
      </c>
      <c r="AM865" t="s">
        <v>9089</v>
      </c>
      <c r="AN865" t="s">
        <v>9090</v>
      </c>
      <c r="AS865" t="s">
        <v>9091</v>
      </c>
      <c r="AV865" t="s">
        <v>9092</v>
      </c>
      <c r="AX865" t="s">
        <v>9093</v>
      </c>
      <c r="BC865" t="s">
        <v>9093</v>
      </c>
    </row>
    <row r="866" spans="37:55">
      <c r="AK866" t="s">
        <v>3394</v>
      </c>
      <c r="AM866" t="s">
        <v>9094</v>
      </c>
      <c r="AN866" t="s">
        <v>9095</v>
      </c>
      <c r="AS866" t="s">
        <v>9096</v>
      </c>
      <c r="AV866" t="s">
        <v>9097</v>
      </c>
      <c r="AX866" t="s">
        <v>9098</v>
      </c>
      <c r="BC866" t="s">
        <v>9098</v>
      </c>
    </row>
    <row r="867" spans="37:55">
      <c r="AK867" t="s">
        <v>9099</v>
      </c>
      <c r="AM867" t="s">
        <v>9100</v>
      </c>
      <c r="AN867" t="s">
        <v>9101</v>
      </c>
      <c r="AS867" t="s">
        <v>9102</v>
      </c>
      <c r="AV867" t="s">
        <v>9103</v>
      </c>
      <c r="AX867" t="s">
        <v>9104</v>
      </c>
      <c r="BC867" t="s">
        <v>9104</v>
      </c>
    </row>
    <row r="868" spans="37:55">
      <c r="AK868" t="s">
        <v>9105</v>
      </c>
      <c r="AM868" t="s">
        <v>9106</v>
      </c>
      <c r="AN868" t="s">
        <v>9107</v>
      </c>
      <c r="AS868" t="s">
        <v>532</v>
      </c>
      <c r="AV868" t="s">
        <v>9108</v>
      </c>
      <c r="AX868" t="s">
        <v>9109</v>
      </c>
      <c r="BC868" t="s">
        <v>9109</v>
      </c>
    </row>
    <row r="869" spans="37:55">
      <c r="AK869" t="s">
        <v>9110</v>
      </c>
      <c r="AM869" t="s">
        <v>9111</v>
      </c>
      <c r="AN869" t="s">
        <v>9112</v>
      </c>
      <c r="AS869" t="s">
        <v>9113</v>
      </c>
      <c r="AV869" t="s">
        <v>9114</v>
      </c>
      <c r="AX869" t="s">
        <v>9115</v>
      </c>
      <c r="BC869" t="s">
        <v>9115</v>
      </c>
    </row>
    <row r="870" spans="37:55">
      <c r="AK870" t="s">
        <v>9116</v>
      </c>
      <c r="AM870" t="s">
        <v>9117</v>
      </c>
      <c r="AN870" t="s">
        <v>9118</v>
      </c>
      <c r="AS870" t="s">
        <v>9119</v>
      </c>
      <c r="AV870" t="s">
        <v>9120</v>
      </c>
      <c r="AX870" t="s">
        <v>9121</v>
      </c>
      <c r="BC870" t="s">
        <v>9121</v>
      </c>
    </row>
    <row r="871" spans="37:55">
      <c r="AK871" t="s">
        <v>9122</v>
      </c>
      <c r="AM871" t="s">
        <v>9123</v>
      </c>
      <c r="AN871" t="s">
        <v>9124</v>
      </c>
      <c r="AS871" t="s">
        <v>9125</v>
      </c>
      <c r="AV871" t="s">
        <v>9126</v>
      </c>
      <c r="AX871" t="s">
        <v>9127</v>
      </c>
      <c r="BC871" t="s">
        <v>9127</v>
      </c>
    </row>
    <row r="872" spans="37:55">
      <c r="AK872" t="s">
        <v>9128</v>
      </c>
      <c r="AM872" t="s">
        <v>9129</v>
      </c>
      <c r="AN872" t="s">
        <v>9130</v>
      </c>
      <c r="AS872" t="s">
        <v>9131</v>
      </c>
      <c r="AV872" t="s">
        <v>9132</v>
      </c>
      <c r="AX872" t="s">
        <v>9133</v>
      </c>
      <c r="BC872" t="s">
        <v>9133</v>
      </c>
    </row>
    <row r="873" spans="37:55">
      <c r="AK873" t="s">
        <v>9134</v>
      </c>
      <c r="AM873" t="s">
        <v>9135</v>
      </c>
      <c r="AN873" t="s">
        <v>9136</v>
      </c>
      <c r="AS873" t="s">
        <v>9137</v>
      </c>
      <c r="AV873" t="s">
        <v>9138</v>
      </c>
      <c r="AX873" t="s">
        <v>9139</v>
      </c>
      <c r="BC873" t="s">
        <v>9139</v>
      </c>
    </row>
    <row r="874" spans="37:55">
      <c r="AK874" t="s">
        <v>9140</v>
      </c>
      <c r="AM874" t="s">
        <v>9141</v>
      </c>
      <c r="AN874" t="s">
        <v>9142</v>
      </c>
      <c r="AS874" t="s">
        <v>9143</v>
      </c>
      <c r="AV874" t="s">
        <v>9144</v>
      </c>
      <c r="AX874" t="s">
        <v>9145</v>
      </c>
      <c r="BC874" t="s">
        <v>9145</v>
      </c>
    </row>
    <row r="875" spans="37:55">
      <c r="AK875" t="s">
        <v>781</v>
      </c>
      <c r="AM875" t="s">
        <v>9146</v>
      </c>
      <c r="AN875" t="s">
        <v>9147</v>
      </c>
      <c r="AS875" t="s">
        <v>9148</v>
      </c>
      <c r="AV875" t="s">
        <v>9149</v>
      </c>
      <c r="AX875" t="s">
        <v>9150</v>
      </c>
      <c r="BC875" t="s">
        <v>9150</v>
      </c>
    </row>
    <row r="876" spans="37:55">
      <c r="AM876" t="s">
        <v>9151</v>
      </c>
      <c r="AN876" t="s">
        <v>9152</v>
      </c>
      <c r="AS876" t="s">
        <v>9153</v>
      </c>
      <c r="AV876" t="s">
        <v>9154</v>
      </c>
      <c r="AX876" t="s">
        <v>9155</v>
      </c>
      <c r="BC876" t="s">
        <v>9155</v>
      </c>
    </row>
    <row r="877" spans="37:55">
      <c r="AM877" t="s">
        <v>9156</v>
      </c>
      <c r="AN877" t="s">
        <v>9157</v>
      </c>
      <c r="AS877" t="s">
        <v>9158</v>
      </c>
      <c r="AV877" t="s">
        <v>9159</v>
      </c>
      <c r="AX877" t="s">
        <v>9160</v>
      </c>
      <c r="BC877" t="s">
        <v>9160</v>
      </c>
    </row>
    <row r="878" spans="37:55">
      <c r="AM878" t="s">
        <v>9161</v>
      </c>
      <c r="AN878" t="s">
        <v>9162</v>
      </c>
      <c r="AS878" t="s">
        <v>9163</v>
      </c>
      <c r="AV878" t="s">
        <v>9164</v>
      </c>
      <c r="AX878" t="s">
        <v>9165</v>
      </c>
      <c r="BC878" t="s">
        <v>9165</v>
      </c>
    </row>
    <row r="879" spans="37:55">
      <c r="AM879" t="s">
        <v>9166</v>
      </c>
      <c r="AN879" t="s">
        <v>9167</v>
      </c>
      <c r="AS879" t="s">
        <v>9168</v>
      </c>
      <c r="AV879" t="s">
        <v>9169</v>
      </c>
      <c r="AX879" t="s">
        <v>9170</v>
      </c>
      <c r="BC879" t="s">
        <v>9170</v>
      </c>
    </row>
    <row r="880" spans="37:55">
      <c r="AM880" t="s">
        <v>9171</v>
      </c>
      <c r="AN880" t="s">
        <v>9172</v>
      </c>
      <c r="AS880" t="s">
        <v>9173</v>
      </c>
      <c r="AV880" t="s">
        <v>9174</v>
      </c>
      <c r="AX880" t="s">
        <v>9175</v>
      </c>
      <c r="BC880" t="s">
        <v>9175</v>
      </c>
    </row>
    <row r="881" spans="39:55">
      <c r="AM881" t="s">
        <v>9176</v>
      </c>
      <c r="AN881" t="s">
        <v>9177</v>
      </c>
      <c r="AS881" t="s">
        <v>9178</v>
      </c>
      <c r="AV881" t="s">
        <v>9179</v>
      </c>
      <c r="AX881" t="s">
        <v>9180</v>
      </c>
      <c r="BC881" t="s">
        <v>9180</v>
      </c>
    </row>
    <row r="882" spans="39:55">
      <c r="AM882" t="s">
        <v>9181</v>
      </c>
      <c r="AN882" t="s">
        <v>9182</v>
      </c>
      <c r="AS882" t="s">
        <v>9183</v>
      </c>
      <c r="AV882" t="s">
        <v>9184</v>
      </c>
      <c r="AX882" t="s">
        <v>9185</v>
      </c>
      <c r="BC882" t="s">
        <v>9185</v>
      </c>
    </row>
    <row r="883" spans="39:55">
      <c r="AM883" t="s">
        <v>9186</v>
      </c>
      <c r="AN883" t="s">
        <v>9187</v>
      </c>
      <c r="AS883" t="s">
        <v>543</v>
      </c>
      <c r="AV883" t="s">
        <v>9188</v>
      </c>
      <c r="AX883" t="s">
        <v>9189</v>
      </c>
      <c r="BC883" t="s">
        <v>9189</v>
      </c>
    </row>
    <row r="884" spans="39:55">
      <c r="AM884" t="s">
        <v>9190</v>
      </c>
      <c r="AN884" t="s">
        <v>9191</v>
      </c>
      <c r="AS884" t="s">
        <v>9192</v>
      </c>
      <c r="AV884" t="s">
        <v>9193</v>
      </c>
      <c r="AX884" t="s">
        <v>9194</v>
      </c>
      <c r="BC884" t="s">
        <v>9194</v>
      </c>
    </row>
    <row r="885" spans="39:55">
      <c r="AM885" t="s">
        <v>9195</v>
      </c>
      <c r="AN885" t="s">
        <v>9196</v>
      </c>
      <c r="AS885" t="s">
        <v>9197</v>
      </c>
      <c r="AV885" t="s">
        <v>9198</v>
      </c>
      <c r="AX885" t="s">
        <v>9199</v>
      </c>
      <c r="BC885" t="s">
        <v>9199</v>
      </c>
    </row>
    <row r="886" spans="39:55">
      <c r="AM886" t="s">
        <v>9200</v>
      </c>
      <c r="AN886" t="s">
        <v>9201</v>
      </c>
      <c r="AS886" t="s">
        <v>9202</v>
      </c>
      <c r="AV886" t="s">
        <v>9203</v>
      </c>
      <c r="AX886" t="s">
        <v>9204</v>
      </c>
      <c r="BC886" t="s">
        <v>9204</v>
      </c>
    </row>
    <row r="887" spans="39:55">
      <c r="AM887" t="s">
        <v>9205</v>
      </c>
      <c r="AN887" t="s">
        <v>9206</v>
      </c>
      <c r="AS887" t="s">
        <v>9207</v>
      </c>
      <c r="AV887" t="s">
        <v>9208</v>
      </c>
      <c r="AX887" t="s">
        <v>9209</v>
      </c>
      <c r="BC887" t="s">
        <v>9209</v>
      </c>
    </row>
    <row r="888" spans="39:55">
      <c r="AM888" t="s">
        <v>9210</v>
      </c>
      <c r="AN888" t="s">
        <v>9211</v>
      </c>
      <c r="AS888" t="s">
        <v>9212</v>
      </c>
      <c r="AV888" t="s">
        <v>9213</v>
      </c>
      <c r="AX888" t="s">
        <v>9214</v>
      </c>
      <c r="BC888" t="s">
        <v>9214</v>
      </c>
    </row>
    <row r="889" spans="39:55">
      <c r="AM889" t="s">
        <v>9215</v>
      </c>
      <c r="AN889" t="s">
        <v>9216</v>
      </c>
      <c r="AS889" t="s">
        <v>9217</v>
      </c>
      <c r="AV889" t="s">
        <v>9218</v>
      </c>
      <c r="AX889" t="s">
        <v>9219</v>
      </c>
      <c r="BC889" t="s">
        <v>9219</v>
      </c>
    </row>
    <row r="890" spans="39:55">
      <c r="AM890" t="s">
        <v>9220</v>
      </c>
      <c r="AN890" t="s">
        <v>9221</v>
      </c>
      <c r="AS890" t="s">
        <v>9222</v>
      </c>
      <c r="AV890" t="s">
        <v>9223</v>
      </c>
      <c r="AX890" t="s">
        <v>9224</v>
      </c>
      <c r="BC890" t="s">
        <v>9224</v>
      </c>
    </row>
    <row r="891" spans="39:55">
      <c r="AM891" t="s">
        <v>9225</v>
      </c>
      <c r="AN891" t="s">
        <v>9226</v>
      </c>
      <c r="AS891" t="s">
        <v>9227</v>
      </c>
      <c r="AV891" t="s">
        <v>9228</v>
      </c>
      <c r="AX891" t="s">
        <v>9229</v>
      </c>
      <c r="BC891" t="s">
        <v>9229</v>
      </c>
    </row>
    <row r="892" spans="39:55">
      <c r="AM892" t="s">
        <v>9230</v>
      </c>
      <c r="AN892" t="s">
        <v>9231</v>
      </c>
      <c r="AS892" t="s">
        <v>9232</v>
      </c>
      <c r="AV892" t="s">
        <v>9233</v>
      </c>
      <c r="AX892" t="s">
        <v>9234</v>
      </c>
      <c r="BC892" t="s">
        <v>9234</v>
      </c>
    </row>
    <row r="893" spans="39:55">
      <c r="AM893" t="s">
        <v>9235</v>
      </c>
      <c r="AN893" t="s">
        <v>9236</v>
      </c>
      <c r="AS893" t="s">
        <v>9237</v>
      </c>
      <c r="AV893" t="s">
        <v>9238</v>
      </c>
      <c r="AX893" t="s">
        <v>9239</v>
      </c>
      <c r="BC893" t="s">
        <v>9239</v>
      </c>
    </row>
    <row r="894" spans="39:55">
      <c r="AM894" t="s">
        <v>9240</v>
      </c>
      <c r="AN894" t="s">
        <v>9241</v>
      </c>
      <c r="AS894" t="s">
        <v>9242</v>
      </c>
      <c r="AV894" t="s">
        <v>9243</v>
      </c>
      <c r="AX894" t="s">
        <v>9244</v>
      </c>
      <c r="BC894" t="s">
        <v>9244</v>
      </c>
    </row>
    <row r="895" spans="39:55">
      <c r="AM895" t="s">
        <v>9245</v>
      </c>
      <c r="AN895" t="s">
        <v>9246</v>
      </c>
      <c r="AS895" t="s">
        <v>9247</v>
      </c>
      <c r="AV895" t="s">
        <v>9248</v>
      </c>
      <c r="AX895" t="s">
        <v>9249</v>
      </c>
      <c r="BC895" t="s">
        <v>9249</v>
      </c>
    </row>
    <row r="896" spans="39:55">
      <c r="AM896" t="s">
        <v>9250</v>
      </c>
      <c r="AN896" t="s">
        <v>9251</v>
      </c>
      <c r="AS896" t="s">
        <v>9252</v>
      </c>
      <c r="AV896" t="s">
        <v>9253</v>
      </c>
      <c r="AX896" t="s">
        <v>9254</v>
      </c>
      <c r="BC896" t="s">
        <v>9254</v>
      </c>
    </row>
    <row r="897" spans="39:55">
      <c r="AM897" t="s">
        <v>9255</v>
      </c>
      <c r="AN897" t="s">
        <v>9256</v>
      </c>
      <c r="AS897" t="s">
        <v>9257</v>
      </c>
      <c r="AV897" t="s">
        <v>9258</v>
      </c>
      <c r="AX897" t="s">
        <v>9259</v>
      </c>
      <c r="BC897" t="s">
        <v>9259</v>
      </c>
    </row>
    <row r="898" spans="39:55">
      <c r="AM898" t="s">
        <v>9260</v>
      </c>
      <c r="AN898" t="s">
        <v>9261</v>
      </c>
      <c r="AS898" t="s">
        <v>9262</v>
      </c>
      <c r="AV898" t="s">
        <v>9263</v>
      </c>
      <c r="AX898" t="s">
        <v>9264</v>
      </c>
      <c r="BC898" t="s">
        <v>9264</v>
      </c>
    </row>
    <row r="899" spans="39:55">
      <c r="AM899" t="s">
        <v>9265</v>
      </c>
      <c r="AN899" t="s">
        <v>9266</v>
      </c>
      <c r="AS899" t="s">
        <v>9267</v>
      </c>
      <c r="AV899" t="s">
        <v>9268</v>
      </c>
      <c r="AX899" t="s">
        <v>9269</v>
      </c>
      <c r="BC899" t="s">
        <v>9269</v>
      </c>
    </row>
    <row r="900" spans="39:55">
      <c r="AM900" t="s">
        <v>9270</v>
      </c>
      <c r="AN900" t="s">
        <v>9271</v>
      </c>
      <c r="AS900" t="s">
        <v>9272</v>
      </c>
      <c r="AV900" t="s">
        <v>9273</v>
      </c>
      <c r="AX900" t="s">
        <v>9274</v>
      </c>
      <c r="BC900" t="s">
        <v>9274</v>
      </c>
    </row>
    <row r="901" spans="39:55">
      <c r="AM901" t="s">
        <v>9275</v>
      </c>
      <c r="AN901" t="s">
        <v>9276</v>
      </c>
      <c r="AS901" t="s">
        <v>9277</v>
      </c>
      <c r="AV901" t="s">
        <v>9278</v>
      </c>
      <c r="AX901" t="s">
        <v>9279</v>
      </c>
      <c r="BC901" t="s">
        <v>9279</v>
      </c>
    </row>
    <row r="902" spans="39:55">
      <c r="AM902" t="s">
        <v>9280</v>
      </c>
      <c r="AN902" t="s">
        <v>9281</v>
      </c>
      <c r="AS902" t="s">
        <v>9282</v>
      </c>
      <c r="AV902" t="s">
        <v>9283</v>
      </c>
      <c r="AX902" t="s">
        <v>9284</v>
      </c>
      <c r="BC902" t="s">
        <v>9284</v>
      </c>
    </row>
    <row r="903" spans="39:55">
      <c r="AM903" t="s">
        <v>9285</v>
      </c>
      <c r="AN903" t="s">
        <v>9286</v>
      </c>
      <c r="AS903" t="s">
        <v>9287</v>
      </c>
      <c r="AV903" t="s">
        <v>9288</v>
      </c>
      <c r="AX903" t="s">
        <v>9289</v>
      </c>
      <c r="BC903" t="s">
        <v>9289</v>
      </c>
    </row>
    <row r="904" spans="39:55">
      <c r="AM904" t="s">
        <v>9290</v>
      </c>
      <c r="AN904" t="s">
        <v>9291</v>
      </c>
      <c r="AS904" t="s">
        <v>9292</v>
      </c>
      <c r="AV904" t="s">
        <v>9293</v>
      </c>
      <c r="AX904" t="s">
        <v>9294</v>
      </c>
      <c r="BC904" t="s">
        <v>9294</v>
      </c>
    </row>
    <row r="905" spans="39:55">
      <c r="AM905" t="s">
        <v>9295</v>
      </c>
      <c r="AN905" t="s">
        <v>9296</v>
      </c>
      <c r="AS905" t="s">
        <v>9297</v>
      </c>
      <c r="AV905" t="s">
        <v>9298</v>
      </c>
      <c r="AX905" t="s">
        <v>9299</v>
      </c>
      <c r="BC905" t="s">
        <v>9299</v>
      </c>
    </row>
    <row r="906" spans="39:55">
      <c r="AM906" t="s">
        <v>9300</v>
      </c>
      <c r="AN906" t="s">
        <v>9301</v>
      </c>
      <c r="AS906" t="s">
        <v>9302</v>
      </c>
      <c r="AV906" t="s">
        <v>9303</v>
      </c>
      <c r="AX906" t="s">
        <v>9304</v>
      </c>
      <c r="BC906" t="s">
        <v>9304</v>
      </c>
    </row>
    <row r="907" spans="39:55">
      <c r="AM907" t="s">
        <v>9305</v>
      </c>
      <c r="AN907" t="s">
        <v>9306</v>
      </c>
      <c r="AS907" t="s">
        <v>1231</v>
      </c>
      <c r="AV907" t="s">
        <v>9307</v>
      </c>
      <c r="AX907" t="s">
        <v>9308</v>
      </c>
      <c r="BC907" t="s">
        <v>9308</v>
      </c>
    </row>
    <row r="908" spans="39:55">
      <c r="AM908" t="s">
        <v>9309</v>
      </c>
      <c r="AN908" t="s">
        <v>9310</v>
      </c>
      <c r="AS908" t="s">
        <v>9311</v>
      </c>
      <c r="AV908" t="s">
        <v>9312</v>
      </c>
      <c r="AX908" t="s">
        <v>9313</v>
      </c>
      <c r="BC908" t="s">
        <v>9313</v>
      </c>
    </row>
    <row r="909" spans="39:55">
      <c r="AM909" t="s">
        <v>9314</v>
      </c>
      <c r="AN909" t="s">
        <v>9315</v>
      </c>
      <c r="AS909" t="s">
        <v>9316</v>
      </c>
      <c r="AV909" t="s">
        <v>9317</v>
      </c>
      <c r="AX909" t="s">
        <v>9318</v>
      </c>
      <c r="BC909" t="s">
        <v>9318</v>
      </c>
    </row>
    <row r="910" spans="39:55">
      <c r="AM910" t="s">
        <v>9319</v>
      </c>
      <c r="AN910" t="s">
        <v>9320</v>
      </c>
      <c r="AS910" t="s">
        <v>9321</v>
      </c>
      <c r="AV910" t="s">
        <v>9322</v>
      </c>
      <c r="AX910" t="s">
        <v>9323</v>
      </c>
      <c r="BC910" t="s">
        <v>9323</v>
      </c>
    </row>
    <row r="911" spans="39:55">
      <c r="AM911" t="s">
        <v>9324</v>
      </c>
      <c r="AN911" t="s">
        <v>9325</v>
      </c>
      <c r="AS911" t="s">
        <v>9326</v>
      </c>
      <c r="AV911" t="s">
        <v>9327</v>
      </c>
      <c r="AX911" t="s">
        <v>9328</v>
      </c>
      <c r="BC911" t="s">
        <v>9328</v>
      </c>
    </row>
    <row r="912" spans="39:55">
      <c r="AM912" t="s">
        <v>9329</v>
      </c>
      <c r="AN912" t="s">
        <v>9330</v>
      </c>
      <c r="AS912" t="s">
        <v>9331</v>
      </c>
      <c r="AV912" t="s">
        <v>9332</v>
      </c>
      <c r="AX912" t="s">
        <v>9333</v>
      </c>
      <c r="BC912" t="s">
        <v>9333</v>
      </c>
    </row>
    <row r="913" spans="39:55">
      <c r="AM913" t="s">
        <v>9334</v>
      </c>
      <c r="AN913" t="s">
        <v>9335</v>
      </c>
      <c r="AS913" t="s">
        <v>9336</v>
      </c>
      <c r="AV913" t="s">
        <v>9337</v>
      </c>
      <c r="AX913" t="s">
        <v>9338</v>
      </c>
      <c r="BC913" t="s">
        <v>9338</v>
      </c>
    </row>
    <row r="914" spans="39:55">
      <c r="AM914" t="s">
        <v>9339</v>
      </c>
      <c r="AN914" t="s">
        <v>9340</v>
      </c>
      <c r="AS914" t="s">
        <v>9341</v>
      </c>
      <c r="AV914" t="s">
        <v>9342</v>
      </c>
      <c r="AX914" t="s">
        <v>9343</v>
      </c>
      <c r="BC914" t="s">
        <v>9343</v>
      </c>
    </row>
    <row r="915" spans="39:55">
      <c r="AM915" t="s">
        <v>9344</v>
      </c>
      <c r="AN915" t="s">
        <v>9345</v>
      </c>
      <c r="AS915" t="s">
        <v>9346</v>
      </c>
      <c r="AV915" t="s">
        <v>9347</v>
      </c>
      <c r="AX915" t="s">
        <v>9348</v>
      </c>
      <c r="BC915" t="s">
        <v>9348</v>
      </c>
    </row>
    <row r="916" spans="39:55">
      <c r="AM916" t="s">
        <v>9349</v>
      </c>
      <c r="AN916" t="s">
        <v>9350</v>
      </c>
      <c r="AS916" t="s">
        <v>9351</v>
      </c>
      <c r="AV916" t="s">
        <v>9352</v>
      </c>
      <c r="AX916" t="s">
        <v>9353</v>
      </c>
      <c r="BC916" t="s">
        <v>9353</v>
      </c>
    </row>
    <row r="917" spans="39:55">
      <c r="AM917" t="s">
        <v>9354</v>
      </c>
      <c r="AN917" t="s">
        <v>9355</v>
      </c>
      <c r="AS917" t="s">
        <v>9356</v>
      </c>
      <c r="AV917" t="s">
        <v>9357</v>
      </c>
      <c r="AX917" t="s">
        <v>9358</v>
      </c>
      <c r="BC917" t="s">
        <v>9358</v>
      </c>
    </row>
    <row r="918" spans="39:55">
      <c r="AM918" t="s">
        <v>9359</v>
      </c>
      <c r="AN918" t="s">
        <v>9360</v>
      </c>
      <c r="AS918" t="s">
        <v>9361</v>
      </c>
      <c r="AV918" t="s">
        <v>9362</v>
      </c>
      <c r="AX918" t="s">
        <v>9363</v>
      </c>
      <c r="BC918" t="s">
        <v>9363</v>
      </c>
    </row>
    <row r="919" spans="39:55">
      <c r="AM919" t="s">
        <v>9364</v>
      </c>
      <c r="AN919" t="s">
        <v>9365</v>
      </c>
      <c r="AS919" t="s">
        <v>9366</v>
      </c>
      <c r="AV919" t="s">
        <v>9367</v>
      </c>
      <c r="AX919" t="s">
        <v>9368</v>
      </c>
      <c r="BC919" t="s">
        <v>9368</v>
      </c>
    </row>
    <row r="920" spans="39:55">
      <c r="AM920" t="s">
        <v>9369</v>
      </c>
      <c r="AN920" t="s">
        <v>9370</v>
      </c>
      <c r="AS920" t="s">
        <v>9371</v>
      </c>
      <c r="AV920" t="s">
        <v>9372</v>
      </c>
      <c r="AX920" t="s">
        <v>9373</v>
      </c>
      <c r="BC920" t="s">
        <v>9373</v>
      </c>
    </row>
    <row r="921" spans="39:55">
      <c r="AM921" t="s">
        <v>9374</v>
      </c>
      <c r="AN921" t="s">
        <v>9375</v>
      </c>
      <c r="AS921" t="s">
        <v>9376</v>
      </c>
      <c r="AV921" t="s">
        <v>9377</v>
      </c>
      <c r="AX921" t="s">
        <v>9378</v>
      </c>
      <c r="BC921" t="s">
        <v>9378</v>
      </c>
    </row>
    <row r="922" spans="39:55">
      <c r="AM922" t="s">
        <v>9379</v>
      </c>
      <c r="AN922" t="s">
        <v>9380</v>
      </c>
      <c r="AS922" t="s">
        <v>9381</v>
      </c>
      <c r="AV922" t="s">
        <v>9382</v>
      </c>
      <c r="AX922" t="s">
        <v>9383</v>
      </c>
      <c r="BC922" t="s">
        <v>9383</v>
      </c>
    </row>
    <row r="923" spans="39:55">
      <c r="AM923" t="s">
        <v>9384</v>
      </c>
      <c r="AN923" t="s">
        <v>9385</v>
      </c>
      <c r="AS923" t="s">
        <v>9386</v>
      </c>
      <c r="AV923" t="s">
        <v>9387</v>
      </c>
      <c r="AX923" t="s">
        <v>9388</v>
      </c>
      <c r="BC923" t="s">
        <v>9388</v>
      </c>
    </row>
    <row r="924" spans="39:55">
      <c r="AM924" t="s">
        <v>9389</v>
      </c>
      <c r="AN924" t="s">
        <v>9390</v>
      </c>
      <c r="AS924" t="s">
        <v>9391</v>
      </c>
      <c r="AV924" t="s">
        <v>9392</v>
      </c>
      <c r="AX924" t="s">
        <v>9393</v>
      </c>
      <c r="BC924" t="s">
        <v>9393</v>
      </c>
    </row>
    <row r="925" spans="39:55">
      <c r="AM925" t="s">
        <v>9394</v>
      </c>
      <c r="AN925" t="s">
        <v>9395</v>
      </c>
      <c r="AS925" t="s">
        <v>9396</v>
      </c>
      <c r="AV925" t="s">
        <v>9397</v>
      </c>
      <c r="AX925" t="s">
        <v>9398</v>
      </c>
      <c r="BC925" t="s">
        <v>9398</v>
      </c>
    </row>
    <row r="926" spans="39:55">
      <c r="AM926" t="s">
        <v>9399</v>
      </c>
      <c r="AN926" t="s">
        <v>9400</v>
      </c>
      <c r="AS926" t="s">
        <v>9401</v>
      </c>
      <c r="AV926" t="s">
        <v>9402</v>
      </c>
      <c r="AX926" t="s">
        <v>9403</v>
      </c>
      <c r="BC926" t="s">
        <v>9403</v>
      </c>
    </row>
    <row r="927" spans="39:55">
      <c r="AM927" t="s">
        <v>9404</v>
      </c>
      <c r="AN927" t="s">
        <v>9405</v>
      </c>
      <c r="AS927" t="s">
        <v>9406</v>
      </c>
      <c r="AV927" t="s">
        <v>9407</v>
      </c>
      <c r="AX927" t="s">
        <v>9408</v>
      </c>
      <c r="BC927" t="s">
        <v>9408</v>
      </c>
    </row>
    <row r="928" spans="39:55">
      <c r="AM928" t="s">
        <v>9409</v>
      </c>
      <c r="AN928" t="s">
        <v>9410</v>
      </c>
      <c r="AS928" t="s">
        <v>9411</v>
      </c>
      <c r="AV928" t="s">
        <v>9412</v>
      </c>
      <c r="AX928" t="s">
        <v>9413</v>
      </c>
      <c r="BC928" t="s">
        <v>9413</v>
      </c>
    </row>
    <row r="929" spans="39:55">
      <c r="AM929" t="s">
        <v>9414</v>
      </c>
      <c r="AN929" t="s">
        <v>9415</v>
      </c>
      <c r="AS929" t="s">
        <v>523</v>
      </c>
      <c r="AV929" t="s">
        <v>9416</v>
      </c>
      <c r="AX929" t="s">
        <v>9417</v>
      </c>
      <c r="BC929" t="s">
        <v>9417</v>
      </c>
    </row>
    <row r="930" spans="39:55">
      <c r="AM930" t="s">
        <v>9418</v>
      </c>
      <c r="AN930" t="s">
        <v>9419</v>
      </c>
      <c r="AS930" t="s">
        <v>9420</v>
      </c>
      <c r="AV930" t="s">
        <v>9421</v>
      </c>
      <c r="AX930" t="s">
        <v>9422</v>
      </c>
      <c r="BC930" t="s">
        <v>9422</v>
      </c>
    </row>
    <row r="931" spans="39:55">
      <c r="AM931" t="s">
        <v>9423</v>
      </c>
      <c r="AN931" t="s">
        <v>9424</v>
      </c>
      <c r="AS931" t="s">
        <v>9425</v>
      </c>
      <c r="AV931" t="s">
        <v>9426</v>
      </c>
      <c r="AX931" t="s">
        <v>9427</v>
      </c>
      <c r="BC931" t="s">
        <v>9427</v>
      </c>
    </row>
    <row r="932" spans="39:55">
      <c r="AM932" t="s">
        <v>9428</v>
      </c>
      <c r="AN932" t="s">
        <v>9429</v>
      </c>
      <c r="AS932" t="s">
        <v>9430</v>
      </c>
      <c r="AV932" t="s">
        <v>9431</v>
      </c>
      <c r="AX932" t="s">
        <v>9432</v>
      </c>
      <c r="BC932" t="s">
        <v>9432</v>
      </c>
    </row>
    <row r="933" spans="39:55">
      <c r="AM933" t="s">
        <v>9433</v>
      </c>
      <c r="AN933" t="s">
        <v>9434</v>
      </c>
      <c r="AS933" t="s">
        <v>9435</v>
      </c>
      <c r="AV933" t="s">
        <v>9436</v>
      </c>
      <c r="AX933" t="s">
        <v>9437</v>
      </c>
      <c r="BC933" t="s">
        <v>9437</v>
      </c>
    </row>
    <row r="934" spans="39:55">
      <c r="AM934" t="s">
        <v>9438</v>
      </c>
      <c r="AN934" t="s">
        <v>9439</v>
      </c>
      <c r="AS934" t="s">
        <v>9440</v>
      </c>
      <c r="AV934" t="s">
        <v>9441</v>
      </c>
      <c r="AX934" t="s">
        <v>9442</v>
      </c>
      <c r="BC934" t="s">
        <v>9442</v>
      </c>
    </row>
    <row r="935" spans="39:55">
      <c r="AM935" t="s">
        <v>9443</v>
      </c>
      <c r="AN935" t="s">
        <v>9444</v>
      </c>
      <c r="AS935" t="s">
        <v>9445</v>
      </c>
      <c r="AV935" t="s">
        <v>9446</v>
      </c>
      <c r="AX935" t="s">
        <v>9447</v>
      </c>
      <c r="BC935" t="s">
        <v>9447</v>
      </c>
    </row>
    <row r="936" spans="39:55">
      <c r="AM936" t="s">
        <v>9448</v>
      </c>
      <c r="AN936" t="s">
        <v>9449</v>
      </c>
      <c r="AS936" t="s">
        <v>9450</v>
      </c>
      <c r="AV936" t="s">
        <v>9451</v>
      </c>
      <c r="AX936" t="s">
        <v>9452</v>
      </c>
      <c r="BC936" t="s">
        <v>9452</v>
      </c>
    </row>
    <row r="937" spans="39:55">
      <c r="AM937" t="s">
        <v>9453</v>
      </c>
      <c r="AN937" t="s">
        <v>9454</v>
      </c>
      <c r="AS937" t="s">
        <v>9455</v>
      </c>
      <c r="AV937" t="s">
        <v>9456</v>
      </c>
      <c r="AX937" t="s">
        <v>9457</v>
      </c>
      <c r="BC937" t="s">
        <v>9457</v>
      </c>
    </row>
    <row r="938" spans="39:55">
      <c r="AM938" t="s">
        <v>9458</v>
      </c>
      <c r="AN938" t="s">
        <v>9459</v>
      </c>
      <c r="AS938" t="s">
        <v>9460</v>
      </c>
      <c r="AV938" t="s">
        <v>9461</v>
      </c>
      <c r="AX938" t="s">
        <v>9462</v>
      </c>
      <c r="BC938" t="s">
        <v>9462</v>
      </c>
    </row>
    <row r="939" spans="39:55">
      <c r="AM939" t="s">
        <v>9463</v>
      </c>
      <c r="AN939" t="s">
        <v>9464</v>
      </c>
      <c r="AS939" t="s">
        <v>9465</v>
      </c>
      <c r="AV939" t="s">
        <v>9466</v>
      </c>
      <c r="AX939" t="s">
        <v>9467</v>
      </c>
      <c r="BC939" t="s">
        <v>9467</v>
      </c>
    </row>
    <row r="940" spans="39:55">
      <c r="AM940" t="s">
        <v>9468</v>
      </c>
      <c r="AN940" t="s">
        <v>9469</v>
      </c>
      <c r="AS940" t="s">
        <v>9470</v>
      </c>
      <c r="AV940" t="s">
        <v>9471</v>
      </c>
      <c r="AX940" t="s">
        <v>9472</v>
      </c>
      <c r="BC940" t="s">
        <v>9472</v>
      </c>
    </row>
    <row r="941" spans="39:55">
      <c r="AM941" t="s">
        <v>9473</v>
      </c>
      <c r="AN941" t="s">
        <v>9474</v>
      </c>
      <c r="AS941" t="s">
        <v>9475</v>
      </c>
      <c r="AV941" t="s">
        <v>9476</v>
      </c>
      <c r="AX941" t="s">
        <v>9477</v>
      </c>
      <c r="BC941" t="s">
        <v>9477</v>
      </c>
    </row>
    <row r="942" spans="39:55">
      <c r="AM942" t="s">
        <v>9478</v>
      </c>
      <c r="AN942" t="s">
        <v>9479</v>
      </c>
      <c r="AS942" t="s">
        <v>9480</v>
      </c>
      <c r="AV942" t="s">
        <v>9481</v>
      </c>
      <c r="AX942" t="s">
        <v>9482</v>
      </c>
      <c r="BC942" t="s">
        <v>9482</v>
      </c>
    </row>
    <row r="943" spans="39:55">
      <c r="AM943" t="s">
        <v>9483</v>
      </c>
      <c r="AN943" t="s">
        <v>9484</v>
      </c>
      <c r="AS943" t="s">
        <v>9485</v>
      </c>
      <c r="AV943" t="s">
        <v>9486</v>
      </c>
      <c r="AX943" t="s">
        <v>9487</v>
      </c>
      <c r="BC943" t="s">
        <v>9487</v>
      </c>
    </row>
    <row r="944" spans="39:55">
      <c r="AM944" t="s">
        <v>9488</v>
      </c>
      <c r="AN944" t="s">
        <v>9489</v>
      </c>
      <c r="AS944" t="s">
        <v>9490</v>
      </c>
      <c r="AV944" t="s">
        <v>9491</v>
      </c>
      <c r="AX944" t="s">
        <v>9492</v>
      </c>
      <c r="BC944" t="s">
        <v>9492</v>
      </c>
    </row>
    <row r="945" spans="39:55">
      <c r="AM945" t="s">
        <v>9493</v>
      </c>
      <c r="AN945" t="s">
        <v>9494</v>
      </c>
      <c r="AS945" t="s">
        <v>9495</v>
      </c>
      <c r="AV945" t="s">
        <v>9496</v>
      </c>
      <c r="AX945" t="s">
        <v>9497</v>
      </c>
      <c r="BC945" t="s">
        <v>9497</v>
      </c>
    </row>
    <row r="946" spans="39:55">
      <c r="AM946" t="s">
        <v>9498</v>
      </c>
      <c r="AN946" t="s">
        <v>9499</v>
      </c>
      <c r="AS946" t="s">
        <v>9500</v>
      </c>
      <c r="AV946" t="s">
        <v>9501</v>
      </c>
      <c r="AX946" t="s">
        <v>9502</v>
      </c>
      <c r="BC946" t="s">
        <v>9502</v>
      </c>
    </row>
    <row r="947" spans="39:55">
      <c r="AM947" t="s">
        <v>9503</v>
      </c>
      <c r="AN947" t="s">
        <v>9504</v>
      </c>
      <c r="AS947" t="s">
        <v>9505</v>
      </c>
      <c r="AV947" t="s">
        <v>9506</v>
      </c>
      <c r="AX947" t="s">
        <v>9507</v>
      </c>
      <c r="BC947" t="s">
        <v>9507</v>
      </c>
    </row>
    <row r="948" spans="39:55">
      <c r="AM948" t="s">
        <v>9508</v>
      </c>
      <c r="AN948" t="s">
        <v>9509</v>
      </c>
      <c r="AS948" t="s">
        <v>9510</v>
      </c>
      <c r="AV948" t="s">
        <v>9511</v>
      </c>
      <c r="AX948" t="s">
        <v>9512</v>
      </c>
      <c r="BC948" t="s">
        <v>9512</v>
      </c>
    </row>
    <row r="949" spans="39:55">
      <c r="AM949" t="s">
        <v>9513</v>
      </c>
      <c r="AN949" t="s">
        <v>9514</v>
      </c>
      <c r="AS949" t="s">
        <v>9515</v>
      </c>
      <c r="AV949" t="s">
        <v>9516</v>
      </c>
      <c r="AX949" t="s">
        <v>9517</v>
      </c>
      <c r="BC949" t="s">
        <v>9517</v>
      </c>
    </row>
    <row r="950" spans="39:55">
      <c r="AM950" t="s">
        <v>9518</v>
      </c>
      <c r="AN950" t="s">
        <v>9519</v>
      </c>
      <c r="AS950" t="s">
        <v>9520</v>
      </c>
      <c r="AV950" t="s">
        <v>9521</v>
      </c>
      <c r="AX950" t="s">
        <v>9522</v>
      </c>
      <c r="BC950" t="s">
        <v>9522</v>
      </c>
    </row>
    <row r="951" spans="39:55">
      <c r="AM951" t="s">
        <v>9523</v>
      </c>
      <c r="AN951" t="s">
        <v>9524</v>
      </c>
      <c r="AS951" t="s">
        <v>9525</v>
      </c>
      <c r="AV951" t="s">
        <v>9526</v>
      </c>
      <c r="AX951" t="s">
        <v>9527</v>
      </c>
      <c r="BC951" t="s">
        <v>9527</v>
      </c>
    </row>
    <row r="952" spans="39:55">
      <c r="AM952" t="s">
        <v>9528</v>
      </c>
      <c r="AN952" t="s">
        <v>9529</v>
      </c>
      <c r="AS952" t="s">
        <v>9530</v>
      </c>
      <c r="AV952" t="s">
        <v>9531</v>
      </c>
      <c r="AX952" t="s">
        <v>9532</v>
      </c>
      <c r="BC952" t="s">
        <v>9532</v>
      </c>
    </row>
    <row r="953" spans="39:55">
      <c r="AM953" t="s">
        <v>9533</v>
      </c>
      <c r="AN953" t="s">
        <v>9534</v>
      </c>
      <c r="AS953" t="s">
        <v>9535</v>
      </c>
      <c r="AV953" t="s">
        <v>9536</v>
      </c>
      <c r="AX953" t="s">
        <v>9537</v>
      </c>
      <c r="BC953" t="s">
        <v>9537</v>
      </c>
    </row>
    <row r="954" spans="39:55">
      <c r="AM954" t="s">
        <v>9538</v>
      </c>
      <c r="AN954" t="s">
        <v>9539</v>
      </c>
      <c r="AS954" t="s">
        <v>9540</v>
      </c>
      <c r="AV954" t="s">
        <v>9541</v>
      </c>
      <c r="AX954" t="s">
        <v>9542</v>
      </c>
      <c r="BC954" t="s">
        <v>9542</v>
      </c>
    </row>
    <row r="955" spans="39:55">
      <c r="AM955" t="s">
        <v>9543</v>
      </c>
      <c r="AN955" t="s">
        <v>9544</v>
      </c>
      <c r="AS955" t="s">
        <v>9545</v>
      </c>
      <c r="AV955" t="s">
        <v>9546</v>
      </c>
      <c r="AX955" t="s">
        <v>9547</v>
      </c>
      <c r="BC955" t="s">
        <v>9547</v>
      </c>
    </row>
    <row r="956" spans="39:55">
      <c r="AM956" t="s">
        <v>9548</v>
      </c>
      <c r="AN956" t="s">
        <v>9549</v>
      </c>
      <c r="AS956" t="s">
        <v>9550</v>
      </c>
      <c r="AV956" t="s">
        <v>9551</v>
      </c>
      <c r="AX956" t="s">
        <v>9552</v>
      </c>
      <c r="BC956" t="s">
        <v>9552</v>
      </c>
    </row>
    <row r="957" spans="39:55">
      <c r="AM957" t="s">
        <v>9553</v>
      </c>
      <c r="AN957" t="s">
        <v>9554</v>
      </c>
      <c r="AS957" t="s">
        <v>9555</v>
      </c>
      <c r="AV957" t="s">
        <v>9556</v>
      </c>
      <c r="AX957" t="s">
        <v>9557</v>
      </c>
      <c r="BC957" t="s">
        <v>9557</v>
      </c>
    </row>
    <row r="958" spans="39:55">
      <c r="AM958" t="s">
        <v>9558</v>
      </c>
      <c r="AN958" t="s">
        <v>9559</v>
      </c>
      <c r="AS958" t="s">
        <v>9560</v>
      </c>
      <c r="AV958" t="s">
        <v>9561</v>
      </c>
      <c r="AX958" t="s">
        <v>9562</v>
      </c>
      <c r="BC958" t="s">
        <v>9562</v>
      </c>
    </row>
    <row r="959" spans="39:55">
      <c r="AM959" t="s">
        <v>9563</v>
      </c>
      <c r="AN959" t="s">
        <v>9564</v>
      </c>
      <c r="AS959" t="s">
        <v>9565</v>
      </c>
      <c r="AV959" t="s">
        <v>9566</v>
      </c>
      <c r="AX959" t="s">
        <v>9567</v>
      </c>
      <c r="BC959" t="s">
        <v>9567</v>
      </c>
    </row>
    <row r="960" spans="39:55">
      <c r="AM960" t="s">
        <v>9568</v>
      </c>
      <c r="AN960" t="s">
        <v>9569</v>
      </c>
      <c r="AS960" t="s">
        <v>9570</v>
      </c>
      <c r="AV960" t="s">
        <v>9571</v>
      </c>
      <c r="AX960" t="s">
        <v>9572</v>
      </c>
      <c r="BC960" t="s">
        <v>9572</v>
      </c>
    </row>
    <row r="961" spans="39:55">
      <c r="AM961" t="s">
        <v>9573</v>
      </c>
      <c r="AN961" t="s">
        <v>9574</v>
      </c>
      <c r="AS961" t="s">
        <v>69</v>
      </c>
      <c r="AV961" t="s">
        <v>9575</v>
      </c>
      <c r="AX961" t="s">
        <v>9576</v>
      </c>
      <c r="BC961" t="s">
        <v>9576</v>
      </c>
    </row>
    <row r="962" spans="39:55">
      <c r="AM962" t="s">
        <v>9577</v>
      </c>
      <c r="AN962" t="s">
        <v>9578</v>
      </c>
      <c r="AS962" t="s">
        <v>9579</v>
      </c>
      <c r="AV962" t="s">
        <v>9580</v>
      </c>
      <c r="AX962" t="s">
        <v>9581</v>
      </c>
      <c r="BC962" t="s">
        <v>9581</v>
      </c>
    </row>
    <row r="963" spans="39:55">
      <c r="AM963" t="s">
        <v>9582</v>
      </c>
      <c r="AN963" t="s">
        <v>9583</v>
      </c>
      <c r="AS963" t="s">
        <v>9584</v>
      </c>
      <c r="AV963" t="s">
        <v>9585</v>
      </c>
      <c r="AX963" t="s">
        <v>9586</v>
      </c>
      <c r="BC963" t="s">
        <v>9586</v>
      </c>
    </row>
    <row r="964" spans="39:55">
      <c r="AM964" t="s">
        <v>9587</v>
      </c>
      <c r="AN964" t="s">
        <v>9588</v>
      </c>
      <c r="AS964" t="s">
        <v>9589</v>
      </c>
      <c r="AV964" t="s">
        <v>9590</v>
      </c>
      <c r="AX964" t="s">
        <v>9591</v>
      </c>
      <c r="BC964" t="s">
        <v>9591</v>
      </c>
    </row>
    <row r="965" spans="39:55">
      <c r="AM965" t="s">
        <v>9592</v>
      </c>
      <c r="AN965" t="s">
        <v>9593</v>
      </c>
      <c r="AS965" t="s">
        <v>9594</v>
      </c>
      <c r="AV965" t="s">
        <v>9595</v>
      </c>
      <c r="AX965" t="s">
        <v>9596</v>
      </c>
      <c r="BC965" t="s">
        <v>9596</v>
      </c>
    </row>
    <row r="966" spans="39:55">
      <c r="AM966" t="s">
        <v>9597</v>
      </c>
      <c r="AN966" t="s">
        <v>9598</v>
      </c>
      <c r="AS966" t="s">
        <v>9599</v>
      </c>
      <c r="AV966" t="s">
        <v>9600</v>
      </c>
      <c r="AX966" t="s">
        <v>9601</v>
      </c>
      <c r="BC966" t="s">
        <v>9601</v>
      </c>
    </row>
    <row r="967" spans="39:55">
      <c r="AM967" t="s">
        <v>9602</v>
      </c>
      <c r="AN967" t="s">
        <v>9603</v>
      </c>
      <c r="AS967" t="s">
        <v>9604</v>
      </c>
      <c r="AV967" t="s">
        <v>9605</v>
      </c>
      <c r="AX967" t="s">
        <v>9606</v>
      </c>
      <c r="BC967" t="s">
        <v>9606</v>
      </c>
    </row>
    <row r="968" spans="39:55">
      <c r="AM968" t="s">
        <v>9607</v>
      </c>
      <c r="AN968" t="s">
        <v>9608</v>
      </c>
      <c r="AS968" t="s">
        <v>9609</v>
      </c>
      <c r="AV968" t="s">
        <v>9610</v>
      </c>
      <c r="AX968" t="s">
        <v>9611</v>
      </c>
      <c r="BC968" t="s">
        <v>9611</v>
      </c>
    </row>
    <row r="969" spans="39:55">
      <c r="AM969" t="s">
        <v>9612</v>
      </c>
      <c r="AN969" t="s">
        <v>9613</v>
      </c>
      <c r="AS969" t="s">
        <v>9614</v>
      </c>
      <c r="AV969" t="s">
        <v>9615</v>
      </c>
      <c r="AX969" t="s">
        <v>9616</v>
      </c>
      <c r="BC969" t="s">
        <v>9616</v>
      </c>
    </row>
    <row r="970" spans="39:55">
      <c r="AM970" t="s">
        <v>9617</v>
      </c>
      <c r="AN970" t="s">
        <v>9618</v>
      </c>
      <c r="AS970" t="s">
        <v>9619</v>
      </c>
      <c r="AV970" t="s">
        <v>9620</v>
      </c>
      <c r="AX970" t="s">
        <v>9621</v>
      </c>
      <c r="BC970" t="s">
        <v>9621</v>
      </c>
    </row>
    <row r="971" spans="39:55">
      <c r="AM971" t="s">
        <v>9622</v>
      </c>
      <c r="AN971" t="s">
        <v>9623</v>
      </c>
      <c r="AS971" t="s">
        <v>9624</v>
      </c>
      <c r="AV971" t="s">
        <v>9625</v>
      </c>
      <c r="AX971" t="s">
        <v>9626</v>
      </c>
      <c r="BC971" t="s">
        <v>9626</v>
      </c>
    </row>
    <row r="972" spans="39:55">
      <c r="AM972" t="s">
        <v>9627</v>
      </c>
      <c r="AN972" t="s">
        <v>9628</v>
      </c>
      <c r="AS972" t="s">
        <v>9629</v>
      </c>
      <c r="AV972" t="s">
        <v>9630</v>
      </c>
      <c r="AX972" t="s">
        <v>9631</v>
      </c>
      <c r="BC972" t="s">
        <v>9631</v>
      </c>
    </row>
    <row r="973" spans="39:55">
      <c r="AM973" t="s">
        <v>9632</v>
      </c>
      <c r="AN973" t="s">
        <v>9633</v>
      </c>
      <c r="AS973" t="s">
        <v>9634</v>
      </c>
      <c r="AV973" t="s">
        <v>9635</v>
      </c>
      <c r="AX973" t="s">
        <v>9636</v>
      </c>
      <c r="BC973" t="s">
        <v>9636</v>
      </c>
    </row>
    <row r="974" spans="39:55">
      <c r="AM974" t="s">
        <v>9637</v>
      </c>
      <c r="AN974" t="s">
        <v>9638</v>
      </c>
      <c r="AS974" t="s">
        <v>9639</v>
      </c>
      <c r="AV974" t="s">
        <v>9640</v>
      </c>
      <c r="AX974" t="s">
        <v>9641</v>
      </c>
      <c r="BC974" t="s">
        <v>9641</v>
      </c>
    </row>
    <row r="975" spans="39:55">
      <c r="AM975" t="s">
        <v>9642</v>
      </c>
      <c r="AN975" t="s">
        <v>9643</v>
      </c>
      <c r="AS975" t="s">
        <v>9644</v>
      </c>
      <c r="AV975" t="s">
        <v>9645</v>
      </c>
      <c r="AX975" t="s">
        <v>9646</v>
      </c>
      <c r="BC975" t="s">
        <v>9646</v>
      </c>
    </row>
    <row r="976" spans="39:55">
      <c r="AM976" t="s">
        <v>9647</v>
      </c>
      <c r="AN976" t="s">
        <v>9648</v>
      </c>
      <c r="AS976" t="s">
        <v>9649</v>
      </c>
      <c r="AV976" t="s">
        <v>9650</v>
      </c>
      <c r="AX976" t="s">
        <v>9651</v>
      </c>
      <c r="BC976" t="s">
        <v>9651</v>
      </c>
    </row>
    <row r="977" spans="39:55">
      <c r="AM977" t="s">
        <v>9652</v>
      </c>
      <c r="AN977" t="s">
        <v>9653</v>
      </c>
      <c r="AS977" t="s">
        <v>9654</v>
      </c>
      <c r="AV977" t="s">
        <v>9655</v>
      </c>
      <c r="AX977" t="s">
        <v>9656</v>
      </c>
      <c r="BC977" t="s">
        <v>9656</v>
      </c>
    </row>
    <row r="978" spans="39:55">
      <c r="AM978" t="s">
        <v>9657</v>
      </c>
      <c r="AN978" t="s">
        <v>9658</v>
      </c>
      <c r="AS978" t="s">
        <v>9659</v>
      </c>
      <c r="AV978" t="s">
        <v>9660</v>
      </c>
      <c r="AX978" t="s">
        <v>9661</v>
      </c>
      <c r="BC978" t="s">
        <v>9661</v>
      </c>
    </row>
    <row r="979" spans="39:55">
      <c r="AM979" t="s">
        <v>9662</v>
      </c>
      <c r="AN979" t="s">
        <v>9663</v>
      </c>
      <c r="AS979" t="s">
        <v>9664</v>
      </c>
      <c r="AV979" t="s">
        <v>9665</v>
      </c>
      <c r="AX979" t="s">
        <v>9666</v>
      </c>
      <c r="BC979" t="s">
        <v>9666</v>
      </c>
    </row>
    <row r="980" spans="39:55">
      <c r="AM980" t="s">
        <v>9667</v>
      </c>
      <c r="AN980" t="s">
        <v>9668</v>
      </c>
      <c r="AS980" t="s">
        <v>9669</v>
      </c>
      <c r="AV980" t="s">
        <v>9670</v>
      </c>
      <c r="AX980" t="s">
        <v>9671</v>
      </c>
      <c r="BC980" t="s">
        <v>9671</v>
      </c>
    </row>
    <row r="981" spans="39:55">
      <c r="AM981" t="s">
        <v>9672</v>
      </c>
      <c r="AN981" t="s">
        <v>9673</v>
      </c>
      <c r="AS981" t="s">
        <v>9674</v>
      </c>
      <c r="AV981" t="s">
        <v>9675</v>
      </c>
      <c r="AX981" t="s">
        <v>9676</v>
      </c>
      <c r="BC981" t="s">
        <v>9676</v>
      </c>
    </row>
    <row r="982" spans="39:55">
      <c r="AM982" t="s">
        <v>9677</v>
      </c>
      <c r="AN982" t="s">
        <v>9678</v>
      </c>
      <c r="AS982" t="s">
        <v>9679</v>
      </c>
      <c r="AV982" t="s">
        <v>9680</v>
      </c>
      <c r="AX982" t="s">
        <v>9681</v>
      </c>
      <c r="BC982" t="s">
        <v>9681</v>
      </c>
    </row>
    <row r="983" spans="39:55">
      <c r="AM983" t="s">
        <v>9682</v>
      </c>
      <c r="AN983" t="s">
        <v>9683</v>
      </c>
      <c r="AS983" t="s">
        <v>9684</v>
      </c>
      <c r="AV983" t="s">
        <v>9685</v>
      </c>
      <c r="AX983" t="s">
        <v>9686</v>
      </c>
      <c r="BC983" t="s">
        <v>9686</v>
      </c>
    </row>
    <row r="984" spans="39:55">
      <c r="AM984" t="s">
        <v>9687</v>
      </c>
      <c r="AN984" t="s">
        <v>9688</v>
      </c>
      <c r="AS984" t="s">
        <v>9689</v>
      </c>
      <c r="AV984" t="s">
        <v>9690</v>
      </c>
      <c r="AX984" t="s">
        <v>9691</v>
      </c>
      <c r="BC984" t="s">
        <v>9691</v>
      </c>
    </row>
    <row r="985" spans="39:55">
      <c r="AM985" t="s">
        <v>9692</v>
      </c>
      <c r="AN985" t="s">
        <v>9693</v>
      </c>
      <c r="AS985" t="s">
        <v>9694</v>
      </c>
      <c r="AV985" t="s">
        <v>9695</v>
      </c>
      <c r="AX985" t="s">
        <v>9696</v>
      </c>
      <c r="BC985" t="s">
        <v>9696</v>
      </c>
    </row>
    <row r="986" spans="39:55">
      <c r="AM986" t="s">
        <v>9697</v>
      </c>
      <c r="AN986" t="s">
        <v>9698</v>
      </c>
      <c r="AS986" t="s">
        <v>9699</v>
      </c>
      <c r="AV986" t="s">
        <v>9700</v>
      </c>
      <c r="AX986" t="s">
        <v>9701</v>
      </c>
      <c r="BC986" t="s">
        <v>9701</v>
      </c>
    </row>
    <row r="987" spans="39:55">
      <c r="AM987" t="s">
        <v>9702</v>
      </c>
      <c r="AN987" t="s">
        <v>9703</v>
      </c>
      <c r="AS987" t="s">
        <v>9704</v>
      </c>
      <c r="AV987" t="s">
        <v>9705</v>
      </c>
      <c r="AX987" t="s">
        <v>9706</v>
      </c>
      <c r="BC987" t="s">
        <v>9706</v>
      </c>
    </row>
    <row r="988" spans="39:55">
      <c r="AM988" t="s">
        <v>9707</v>
      </c>
      <c r="AN988" t="s">
        <v>9708</v>
      </c>
      <c r="AS988" t="s">
        <v>67</v>
      </c>
      <c r="AV988" t="s">
        <v>9709</v>
      </c>
      <c r="AX988" t="s">
        <v>9710</v>
      </c>
      <c r="BC988" t="s">
        <v>9710</v>
      </c>
    </row>
    <row r="989" spans="39:55">
      <c r="AM989" t="s">
        <v>9711</v>
      </c>
      <c r="AN989" t="s">
        <v>9712</v>
      </c>
      <c r="AS989" t="s">
        <v>9717</v>
      </c>
      <c r="AV989" t="s">
        <v>9713</v>
      </c>
      <c r="AX989" t="s">
        <v>9714</v>
      </c>
      <c r="BC989" t="s">
        <v>9714</v>
      </c>
    </row>
    <row r="990" spans="39:55">
      <c r="AM990" t="s">
        <v>9715</v>
      </c>
      <c r="AN990" t="s">
        <v>9716</v>
      </c>
      <c r="AS990" t="s">
        <v>9722</v>
      </c>
      <c r="AV990" t="s">
        <v>9718</v>
      </c>
      <c r="AX990" t="s">
        <v>9719</v>
      </c>
      <c r="BC990" t="s">
        <v>9719</v>
      </c>
    </row>
    <row r="991" spans="39:55">
      <c r="AM991" t="s">
        <v>9720</v>
      </c>
      <c r="AN991" t="s">
        <v>9721</v>
      </c>
      <c r="AS991" t="s">
        <v>553</v>
      </c>
      <c r="AV991" t="s">
        <v>9723</v>
      </c>
      <c r="AX991" t="s">
        <v>9724</v>
      </c>
      <c r="BC991" t="s">
        <v>9724</v>
      </c>
    </row>
    <row r="992" spans="39:55">
      <c r="AM992" t="s">
        <v>9725</v>
      </c>
      <c r="AN992" t="s">
        <v>9726</v>
      </c>
      <c r="AS992" t="s">
        <v>9731</v>
      </c>
      <c r="AV992" t="s">
        <v>9727</v>
      </c>
      <c r="AX992" t="s">
        <v>9728</v>
      </c>
      <c r="BC992" t="s">
        <v>9728</v>
      </c>
    </row>
    <row r="993" spans="39:55">
      <c r="AM993" t="s">
        <v>9729</v>
      </c>
      <c r="AN993" t="s">
        <v>9730</v>
      </c>
      <c r="AS993" t="s">
        <v>9736</v>
      </c>
      <c r="AV993" t="s">
        <v>9732</v>
      </c>
      <c r="AX993" t="s">
        <v>9733</v>
      </c>
      <c r="BC993" t="s">
        <v>9733</v>
      </c>
    </row>
    <row r="994" spans="39:55">
      <c r="AM994" t="s">
        <v>9734</v>
      </c>
      <c r="AN994" t="s">
        <v>9735</v>
      </c>
      <c r="AS994" t="s">
        <v>9741</v>
      </c>
      <c r="AV994" t="s">
        <v>9737</v>
      </c>
      <c r="AX994" t="s">
        <v>9738</v>
      </c>
      <c r="BC994" t="s">
        <v>9738</v>
      </c>
    </row>
    <row r="995" spans="39:55">
      <c r="AM995" t="s">
        <v>9739</v>
      </c>
      <c r="AN995" t="s">
        <v>9740</v>
      </c>
      <c r="AS995" t="s">
        <v>9746</v>
      </c>
      <c r="AV995" t="s">
        <v>9742</v>
      </c>
      <c r="AX995" t="s">
        <v>9743</v>
      </c>
      <c r="BC995" t="s">
        <v>9743</v>
      </c>
    </row>
    <row r="996" spans="39:55">
      <c r="AM996" t="s">
        <v>9744</v>
      </c>
      <c r="AN996" t="s">
        <v>9745</v>
      </c>
      <c r="AS996" t="s">
        <v>9751</v>
      </c>
      <c r="AV996" t="s">
        <v>9747</v>
      </c>
      <c r="AX996" t="s">
        <v>9748</v>
      </c>
      <c r="BC996" t="s">
        <v>9748</v>
      </c>
    </row>
    <row r="997" spans="39:55">
      <c r="AM997" t="s">
        <v>9749</v>
      </c>
      <c r="AN997" t="s">
        <v>9750</v>
      </c>
      <c r="AS997" t="s">
        <v>9756</v>
      </c>
      <c r="AV997" t="s">
        <v>9752</v>
      </c>
      <c r="AX997" t="s">
        <v>9753</v>
      </c>
      <c r="BC997" t="s">
        <v>9753</v>
      </c>
    </row>
    <row r="998" spans="39:55">
      <c r="AM998" t="s">
        <v>9754</v>
      </c>
      <c r="AN998" t="s">
        <v>9755</v>
      </c>
      <c r="AS998" t="s">
        <v>9761</v>
      </c>
      <c r="AV998" t="s">
        <v>9757</v>
      </c>
      <c r="AX998" t="s">
        <v>9758</v>
      </c>
      <c r="BC998" t="s">
        <v>9758</v>
      </c>
    </row>
    <row r="999" spans="39:55">
      <c r="AM999" t="s">
        <v>9759</v>
      </c>
      <c r="AN999" t="s">
        <v>9760</v>
      </c>
      <c r="AS999" t="s">
        <v>9766</v>
      </c>
      <c r="AV999" t="s">
        <v>9762</v>
      </c>
      <c r="AX999" t="s">
        <v>9763</v>
      </c>
      <c r="BC999" t="s">
        <v>9763</v>
      </c>
    </row>
    <row r="1000" spans="39:55">
      <c r="AM1000" t="s">
        <v>9764</v>
      </c>
      <c r="AN1000" t="s">
        <v>9765</v>
      </c>
      <c r="AS1000" t="s">
        <v>9771</v>
      </c>
      <c r="AV1000" t="s">
        <v>9767</v>
      </c>
      <c r="AX1000" t="s">
        <v>9768</v>
      </c>
      <c r="BC1000" t="s">
        <v>9768</v>
      </c>
    </row>
    <row r="1001" spans="39:55">
      <c r="AM1001" t="s">
        <v>9769</v>
      </c>
      <c r="AN1001" t="s">
        <v>9770</v>
      </c>
      <c r="AS1001" t="s">
        <v>9776</v>
      </c>
      <c r="AV1001" t="s">
        <v>9772</v>
      </c>
      <c r="AX1001" t="s">
        <v>9773</v>
      </c>
      <c r="BC1001" t="s">
        <v>9773</v>
      </c>
    </row>
    <row r="1002" spans="39:55">
      <c r="AM1002" t="s">
        <v>9774</v>
      </c>
      <c r="AN1002" t="s">
        <v>9775</v>
      </c>
      <c r="AS1002" t="s">
        <v>9781</v>
      </c>
      <c r="AV1002" t="s">
        <v>9777</v>
      </c>
      <c r="AX1002" t="s">
        <v>9778</v>
      </c>
      <c r="BC1002" t="s">
        <v>9778</v>
      </c>
    </row>
    <row r="1003" spans="39:55">
      <c r="AM1003" t="s">
        <v>9779</v>
      </c>
      <c r="AN1003" t="s">
        <v>9780</v>
      </c>
      <c r="AS1003" t="s">
        <v>9786</v>
      </c>
      <c r="AV1003" t="s">
        <v>9782</v>
      </c>
      <c r="AX1003" t="s">
        <v>9783</v>
      </c>
      <c r="BC1003" t="s">
        <v>9783</v>
      </c>
    </row>
    <row r="1004" spans="39:55">
      <c r="AM1004" t="s">
        <v>9784</v>
      </c>
      <c r="AN1004" t="s">
        <v>9785</v>
      </c>
      <c r="AS1004" t="s">
        <v>9791</v>
      </c>
      <c r="AV1004" t="s">
        <v>9787</v>
      </c>
      <c r="AX1004" t="s">
        <v>9788</v>
      </c>
      <c r="BC1004" t="s">
        <v>9788</v>
      </c>
    </row>
    <row r="1005" spans="39:55">
      <c r="AM1005" t="s">
        <v>9789</v>
      </c>
      <c r="AN1005" t="s">
        <v>9790</v>
      </c>
      <c r="AS1005" t="s">
        <v>9796</v>
      </c>
      <c r="AV1005" t="s">
        <v>9792</v>
      </c>
      <c r="AX1005" t="s">
        <v>9793</v>
      </c>
      <c r="BC1005" t="s">
        <v>9793</v>
      </c>
    </row>
    <row r="1006" spans="39:55">
      <c r="AM1006" t="s">
        <v>9794</v>
      </c>
      <c r="AN1006" t="s">
        <v>9795</v>
      </c>
      <c r="AS1006" t="s">
        <v>9801</v>
      </c>
      <c r="AV1006" t="s">
        <v>9797</v>
      </c>
      <c r="AX1006" t="s">
        <v>9798</v>
      </c>
      <c r="BC1006" t="s">
        <v>9798</v>
      </c>
    </row>
    <row r="1007" spans="39:55">
      <c r="AM1007" t="s">
        <v>9799</v>
      </c>
      <c r="AN1007" t="s">
        <v>9800</v>
      </c>
      <c r="AS1007" t="s">
        <v>9806</v>
      </c>
      <c r="AV1007" t="s">
        <v>9802</v>
      </c>
      <c r="AX1007" t="s">
        <v>9803</v>
      </c>
      <c r="BC1007" t="s">
        <v>9803</v>
      </c>
    </row>
    <row r="1008" spans="39:55">
      <c r="AM1008" t="s">
        <v>9804</v>
      </c>
      <c r="AN1008" t="s">
        <v>9805</v>
      </c>
      <c r="AS1008" t="s">
        <v>9811</v>
      </c>
      <c r="AV1008" t="s">
        <v>9807</v>
      </c>
      <c r="AX1008" t="s">
        <v>9808</v>
      </c>
      <c r="BC1008" t="s">
        <v>9808</v>
      </c>
    </row>
    <row r="1009" spans="39:55">
      <c r="AM1009" t="s">
        <v>9809</v>
      </c>
      <c r="AN1009" t="s">
        <v>9810</v>
      </c>
      <c r="AS1009" t="s">
        <v>9816</v>
      </c>
      <c r="AV1009" t="s">
        <v>9812</v>
      </c>
      <c r="AX1009" t="s">
        <v>9813</v>
      </c>
      <c r="BC1009" t="s">
        <v>9813</v>
      </c>
    </row>
    <row r="1010" spans="39:55">
      <c r="AM1010" t="s">
        <v>9814</v>
      </c>
      <c r="AN1010" t="s">
        <v>9815</v>
      </c>
      <c r="AS1010" t="s">
        <v>9821</v>
      </c>
      <c r="AV1010" t="s">
        <v>9817</v>
      </c>
      <c r="AX1010" t="s">
        <v>9818</v>
      </c>
      <c r="BC1010" t="s">
        <v>9818</v>
      </c>
    </row>
    <row r="1011" spans="39:55">
      <c r="AM1011" t="s">
        <v>9819</v>
      </c>
      <c r="AN1011" t="s">
        <v>9820</v>
      </c>
      <c r="AS1011" t="s">
        <v>9826</v>
      </c>
      <c r="AV1011" t="s">
        <v>9822</v>
      </c>
      <c r="AX1011" t="s">
        <v>9823</v>
      </c>
      <c r="BC1011" t="s">
        <v>9823</v>
      </c>
    </row>
    <row r="1012" spans="39:55">
      <c r="AM1012" t="s">
        <v>9824</v>
      </c>
      <c r="AN1012" t="s">
        <v>9825</v>
      </c>
      <c r="AS1012" t="s">
        <v>9831</v>
      </c>
      <c r="AV1012" t="s">
        <v>9827</v>
      </c>
      <c r="AX1012" t="s">
        <v>9828</v>
      </c>
      <c r="BC1012" t="s">
        <v>9828</v>
      </c>
    </row>
    <row r="1013" spans="39:55">
      <c r="AM1013" t="s">
        <v>9829</v>
      </c>
      <c r="AN1013" t="s">
        <v>9830</v>
      </c>
      <c r="AS1013" t="s">
        <v>9836</v>
      </c>
      <c r="AV1013" t="s">
        <v>9832</v>
      </c>
      <c r="AX1013" t="s">
        <v>9833</v>
      </c>
      <c r="BC1013" t="s">
        <v>9833</v>
      </c>
    </row>
    <row r="1014" spans="39:55">
      <c r="AM1014" t="s">
        <v>9834</v>
      </c>
      <c r="AN1014" t="s">
        <v>9835</v>
      </c>
      <c r="AS1014" t="s">
        <v>9841</v>
      </c>
      <c r="AV1014" t="s">
        <v>9837</v>
      </c>
      <c r="AX1014" t="s">
        <v>9838</v>
      </c>
      <c r="BC1014" t="s">
        <v>9838</v>
      </c>
    </row>
    <row r="1015" spans="39:55">
      <c r="AM1015" t="s">
        <v>9839</v>
      </c>
      <c r="AN1015" t="s">
        <v>9840</v>
      </c>
      <c r="AS1015" t="s">
        <v>9846</v>
      </c>
      <c r="AV1015" t="s">
        <v>9842</v>
      </c>
      <c r="AX1015" t="s">
        <v>9843</v>
      </c>
      <c r="BC1015" t="s">
        <v>9843</v>
      </c>
    </row>
    <row r="1016" spans="39:55">
      <c r="AM1016" t="s">
        <v>9844</v>
      </c>
      <c r="AN1016" t="s">
        <v>9845</v>
      </c>
      <c r="AS1016" t="s">
        <v>9851</v>
      </c>
      <c r="AV1016" t="s">
        <v>9847</v>
      </c>
      <c r="AX1016" t="s">
        <v>9848</v>
      </c>
      <c r="BC1016" t="s">
        <v>9848</v>
      </c>
    </row>
    <row r="1017" spans="39:55">
      <c r="AM1017" t="s">
        <v>9849</v>
      </c>
      <c r="AN1017" t="s">
        <v>9850</v>
      </c>
      <c r="AS1017" t="s">
        <v>9856</v>
      </c>
      <c r="AV1017" t="s">
        <v>9852</v>
      </c>
      <c r="AX1017" t="s">
        <v>9853</v>
      </c>
      <c r="BC1017" t="s">
        <v>9853</v>
      </c>
    </row>
    <row r="1018" spans="39:55">
      <c r="AM1018" t="s">
        <v>9854</v>
      </c>
      <c r="AN1018" t="s">
        <v>9855</v>
      </c>
      <c r="AS1018" t="s">
        <v>9861</v>
      </c>
      <c r="AV1018" t="s">
        <v>9857</v>
      </c>
      <c r="AX1018" t="s">
        <v>9858</v>
      </c>
      <c r="BC1018" t="s">
        <v>9858</v>
      </c>
    </row>
    <row r="1019" spans="39:55">
      <c r="AM1019" t="s">
        <v>9859</v>
      </c>
      <c r="AN1019" t="s">
        <v>9860</v>
      </c>
      <c r="AS1019" t="s">
        <v>9866</v>
      </c>
      <c r="AV1019" t="s">
        <v>9862</v>
      </c>
      <c r="AX1019" t="s">
        <v>9863</v>
      </c>
      <c r="BC1019" t="s">
        <v>9863</v>
      </c>
    </row>
    <row r="1020" spans="39:55">
      <c r="AM1020" t="s">
        <v>9864</v>
      </c>
      <c r="AN1020" t="s">
        <v>9865</v>
      </c>
      <c r="AS1020" t="s">
        <v>9871</v>
      </c>
      <c r="AV1020" t="s">
        <v>9867</v>
      </c>
      <c r="AX1020" t="s">
        <v>9868</v>
      </c>
      <c r="BC1020" t="s">
        <v>9868</v>
      </c>
    </row>
    <row r="1021" spans="39:55">
      <c r="AM1021" t="s">
        <v>9869</v>
      </c>
      <c r="AN1021" t="s">
        <v>9870</v>
      </c>
      <c r="AS1021" t="s">
        <v>9876</v>
      </c>
      <c r="AV1021" t="s">
        <v>9872</v>
      </c>
      <c r="AX1021" t="s">
        <v>9873</v>
      </c>
      <c r="BC1021" t="s">
        <v>9873</v>
      </c>
    </row>
    <row r="1022" spans="39:55">
      <c r="AM1022" t="s">
        <v>9874</v>
      </c>
      <c r="AN1022" t="s">
        <v>9875</v>
      </c>
      <c r="AS1022" t="s">
        <v>9881</v>
      </c>
      <c r="AV1022" t="s">
        <v>9877</v>
      </c>
      <c r="AX1022" t="s">
        <v>9878</v>
      </c>
      <c r="BC1022" t="s">
        <v>9878</v>
      </c>
    </row>
    <row r="1023" spans="39:55">
      <c r="AM1023" t="s">
        <v>9879</v>
      </c>
      <c r="AN1023" t="s">
        <v>9880</v>
      </c>
      <c r="AS1023" t="s">
        <v>9886</v>
      </c>
      <c r="AV1023" t="s">
        <v>9882</v>
      </c>
      <c r="AX1023" t="s">
        <v>9883</v>
      </c>
      <c r="BC1023" t="s">
        <v>9883</v>
      </c>
    </row>
    <row r="1024" spans="39:55">
      <c r="AM1024" t="s">
        <v>9884</v>
      </c>
      <c r="AN1024" t="s">
        <v>9885</v>
      </c>
      <c r="AS1024" t="s">
        <v>9891</v>
      </c>
      <c r="AV1024" t="s">
        <v>9887</v>
      </c>
      <c r="AX1024" t="s">
        <v>9888</v>
      </c>
      <c r="BC1024" t="s">
        <v>9888</v>
      </c>
    </row>
    <row r="1025" spans="39:55">
      <c r="AM1025" t="s">
        <v>9889</v>
      </c>
      <c r="AN1025" t="s">
        <v>9890</v>
      </c>
      <c r="AS1025" t="s">
        <v>9896</v>
      </c>
      <c r="AV1025" t="s">
        <v>9892</v>
      </c>
      <c r="AX1025" t="s">
        <v>9893</v>
      </c>
      <c r="BC1025" t="s">
        <v>9893</v>
      </c>
    </row>
    <row r="1026" spans="39:55">
      <c r="AM1026" t="s">
        <v>9894</v>
      </c>
      <c r="AN1026" t="s">
        <v>9895</v>
      </c>
      <c r="AS1026" t="s">
        <v>9901</v>
      </c>
      <c r="AV1026" t="s">
        <v>9897</v>
      </c>
      <c r="AX1026" t="s">
        <v>9898</v>
      </c>
      <c r="BC1026" t="s">
        <v>9898</v>
      </c>
    </row>
    <row r="1027" spans="39:55">
      <c r="AM1027" t="s">
        <v>9899</v>
      </c>
      <c r="AN1027" t="s">
        <v>9900</v>
      </c>
      <c r="AS1027" t="s">
        <v>9906</v>
      </c>
      <c r="AV1027" t="s">
        <v>9902</v>
      </c>
      <c r="AX1027" t="s">
        <v>9903</v>
      </c>
      <c r="BC1027" t="s">
        <v>9903</v>
      </c>
    </row>
    <row r="1028" spans="39:55">
      <c r="AM1028" t="s">
        <v>9904</v>
      </c>
      <c r="AN1028" t="s">
        <v>9905</v>
      </c>
      <c r="AS1028" t="s">
        <v>9911</v>
      </c>
      <c r="AV1028" t="s">
        <v>9907</v>
      </c>
      <c r="AX1028" t="s">
        <v>9908</v>
      </c>
      <c r="BC1028" t="s">
        <v>9908</v>
      </c>
    </row>
    <row r="1029" spans="39:55">
      <c r="AM1029" t="s">
        <v>9909</v>
      </c>
      <c r="AN1029" t="s">
        <v>9910</v>
      </c>
      <c r="AS1029" t="s">
        <v>9916</v>
      </c>
      <c r="AV1029" t="s">
        <v>9912</v>
      </c>
      <c r="AX1029" t="s">
        <v>9913</v>
      </c>
      <c r="BC1029" t="s">
        <v>9913</v>
      </c>
    </row>
    <row r="1030" spans="39:55">
      <c r="AM1030" t="s">
        <v>9914</v>
      </c>
      <c r="AN1030" t="s">
        <v>9915</v>
      </c>
      <c r="AS1030" t="s">
        <v>9921</v>
      </c>
      <c r="AV1030" t="s">
        <v>9917</v>
      </c>
      <c r="AX1030" t="s">
        <v>9918</v>
      </c>
      <c r="BC1030" t="s">
        <v>9918</v>
      </c>
    </row>
    <row r="1031" spans="39:55">
      <c r="AM1031" t="s">
        <v>9919</v>
      </c>
      <c r="AN1031" t="s">
        <v>9920</v>
      </c>
      <c r="AS1031" t="s">
        <v>9926</v>
      </c>
      <c r="AV1031" t="s">
        <v>9922</v>
      </c>
      <c r="AX1031" t="s">
        <v>9923</v>
      </c>
      <c r="BC1031" t="s">
        <v>9923</v>
      </c>
    </row>
    <row r="1032" spans="39:55">
      <c r="AM1032" t="s">
        <v>9924</v>
      </c>
      <c r="AN1032" t="s">
        <v>9925</v>
      </c>
      <c r="AS1032" t="s">
        <v>9931</v>
      </c>
      <c r="AV1032" t="s">
        <v>9927</v>
      </c>
      <c r="AX1032" t="s">
        <v>9928</v>
      </c>
      <c r="BC1032" t="s">
        <v>9928</v>
      </c>
    </row>
    <row r="1033" spans="39:55">
      <c r="AM1033" t="s">
        <v>9929</v>
      </c>
      <c r="AN1033" t="s">
        <v>9930</v>
      </c>
      <c r="AS1033" t="s">
        <v>9936</v>
      </c>
      <c r="AV1033" t="s">
        <v>9932</v>
      </c>
      <c r="AX1033" t="s">
        <v>9933</v>
      </c>
      <c r="BC1033" t="s">
        <v>9933</v>
      </c>
    </row>
    <row r="1034" spans="39:55">
      <c r="AM1034" t="s">
        <v>9934</v>
      </c>
      <c r="AN1034" t="s">
        <v>9935</v>
      </c>
      <c r="AS1034" t="s">
        <v>9941</v>
      </c>
      <c r="AV1034" t="s">
        <v>9937</v>
      </c>
      <c r="AX1034" t="s">
        <v>9938</v>
      </c>
      <c r="BC1034" t="s">
        <v>9938</v>
      </c>
    </row>
    <row r="1035" spans="39:55">
      <c r="AM1035" t="s">
        <v>9939</v>
      </c>
      <c r="AN1035" t="s">
        <v>9940</v>
      </c>
      <c r="AS1035" t="s">
        <v>9946</v>
      </c>
      <c r="AV1035" t="s">
        <v>9942</v>
      </c>
      <c r="AX1035" t="s">
        <v>9943</v>
      </c>
      <c r="BC1035" t="s">
        <v>9943</v>
      </c>
    </row>
    <row r="1036" spans="39:55">
      <c r="AM1036" t="s">
        <v>9944</v>
      </c>
      <c r="AN1036" t="s">
        <v>9945</v>
      </c>
      <c r="AS1036" t="s">
        <v>9951</v>
      </c>
      <c r="AV1036" t="s">
        <v>9947</v>
      </c>
      <c r="AX1036" t="s">
        <v>9948</v>
      </c>
      <c r="BC1036" t="s">
        <v>9948</v>
      </c>
    </row>
    <row r="1037" spans="39:55">
      <c r="AM1037" t="s">
        <v>9949</v>
      </c>
      <c r="AN1037" t="s">
        <v>9950</v>
      </c>
      <c r="AS1037" t="s">
        <v>9956</v>
      </c>
      <c r="AV1037" t="s">
        <v>9952</v>
      </c>
      <c r="AX1037" t="s">
        <v>9953</v>
      </c>
      <c r="BC1037" t="s">
        <v>9953</v>
      </c>
    </row>
    <row r="1038" spans="39:55">
      <c r="AM1038" t="s">
        <v>9954</v>
      </c>
      <c r="AN1038" t="s">
        <v>9955</v>
      </c>
      <c r="AS1038" t="s">
        <v>9961</v>
      </c>
      <c r="AV1038" t="s">
        <v>9957</v>
      </c>
      <c r="AX1038" t="s">
        <v>9958</v>
      </c>
      <c r="BC1038" t="s">
        <v>9958</v>
      </c>
    </row>
    <row r="1039" spans="39:55">
      <c r="AM1039" t="s">
        <v>9959</v>
      </c>
      <c r="AN1039" t="s">
        <v>9960</v>
      </c>
      <c r="AS1039" t="s">
        <v>9966</v>
      </c>
      <c r="AV1039" t="s">
        <v>9962</v>
      </c>
      <c r="AX1039" t="s">
        <v>9963</v>
      </c>
      <c r="BC1039" t="s">
        <v>9963</v>
      </c>
    </row>
    <row r="1040" spans="39:55">
      <c r="AM1040" t="s">
        <v>9964</v>
      </c>
      <c r="AN1040" t="s">
        <v>9965</v>
      </c>
      <c r="AS1040" t="s">
        <v>9971</v>
      </c>
      <c r="AV1040" t="s">
        <v>9967</v>
      </c>
      <c r="AX1040" t="s">
        <v>9968</v>
      </c>
      <c r="BC1040" t="s">
        <v>9968</v>
      </c>
    </row>
    <row r="1041" spans="39:55">
      <c r="AM1041" t="s">
        <v>9969</v>
      </c>
      <c r="AN1041" t="s">
        <v>9970</v>
      </c>
      <c r="AS1041" t="s">
        <v>9976</v>
      </c>
      <c r="AV1041" t="s">
        <v>9972</v>
      </c>
      <c r="AX1041" t="s">
        <v>9973</v>
      </c>
      <c r="BC1041" t="s">
        <v>9973</v>
      </c>
    </row>
    <row r="1042" spans="39:55">
      <c r="AM1042" t="s">
        <v>9974</v>
      </c>
      <c r="AN1042" t="s">
        <v>9975</v>
      </c>
      <c r="AS1042" t="s">
        <v>9981</v>
      </c>
      <c r="AV1042" t="s">
        <v>9977</v>
      </c>
      <c r="AX1042" t="s">
        <v>9978</v>
      </c>
      <c r="BC1042" t="s">
        <v>9978</v>
      </c>
    </row>
    <row r="1043" spans="39:55">
      <c r="AM1043" t="s">
        <v>9979</v>
      </c>
      <c r="AN1043" t="s">
        <v>9980</v>
      </c>
      <c r="AS1043" t="s">
        <v>9986</v>
      </c>
      <c r="AV1043" t="s">
        <v>9982</v>
      </c>
      <c r="AX1043" t="s">
        <v>9983</v>
      </c>
      <c r="BC1043" t="s">
        <v>9983</v>
      </c>
    </row>
    <row r="1044" spans="39:55">
      <c r="AM1044" t="s">
        <v>9984</v>
      </c>
      <c r="AN1044" t="s">
        <v>9985</v>
      </c>
      <c r="AS1044" t="s">
        <v>9991</v>
      </c>
      <c r="AV1044" t="s">
        <v>9987</v>
      </c>
      <c r="AX1044" t="s">
        <v>9988</v>
      </c>
      <c r="BC1044" t="s">
        <v>9988</v>
      </c>
    </row>
    <row r="1045" spans="39:55">
      <c r="AM1045" t="s">
        <v>9989</v>
      </c>
      <c r="AN1045" t="s">
        <v>9990</v>
      </c>
      <c r="AS1045" t="s">
        <v>9996</v>
      </c>
      <c r="AV1045" t="s">
        <v>9992</v>
      </c>
      <c r="AX1045" t="s">
        <v>9993</v>
      </c>
      <c r="BC1045" t="s">
        <v>9993</v>
      </c>
    </row>
    <row r="1046" spans="39:55">
      <c r="AM1046" t="s">
        <v>9994</v>
      </c>
      <c r="AN1046" t="s">
        <v>9995</v>
      </c>
      <c r="AS1046" t="s">
        <v>10001</v>
      </c>
      <c r="AV1046" t="s">
        <v>9997</v>
      </c>
      <c r="AX1046" t="s">
        <v>9998</v>
      </c>
      <c r="BC1046" t="s">
        <v>9998</v>
      </c>
    </row>
    <row r="1047" spans="39:55">
      <c r="AM1047" t="s">
        <v>9999</v>
      </c>
      <c r="AN1047" t="s">
        <v>10000</v>
      </c>
      <c r="AS1047" t="s">
        <v>10006</v>
      </c>
      <c r="AV1047" t="s">
        <v>10002</v>
      </c>
      <c r="AX1047" t="s">
        <v>10003</v>
      </c>
      <c r="BC1047" t="s">
        <v>10003</v>
      </c>
    </row>
    <row r="1048" spans="39:55">
      <c r="AM1048" t="s">
        <v>10004</v>
      </c>
      <c r="AN1048" t="s">
        <v>10005</v>
      </c>
      <c r="AS1048" t="s">
        <v>10011</v>
      </c>
      <c r="AV1048" t="s">
        <v>10007</v>
      </c>
      <c r="AX1048" t="s">
        <v>10008</v>
      </c>
      <c r="BC1048" t="s">
        <v>10008</v>
      </c>
    </row>
    <row r="1049" spans="39:55">
      <c r="AM1049" t="s">
        <v>10009</v>
      </c>
      <c r="AN1049" t="s">
        <v>10010</v>
      </c>
      <c r="AS1049" t="s">
        <v>10016</v>
      </c>
      <c r="AV1049" t="s">
        <v>10012</v>
      </c>
      <c r="AX1049" t="s">
        <v>10013</v>
      </c>
      <c r="BC1049" t="s">
        <v>10013</v>
      </c>
    </row>
    <row r="1050" spans="39:55">
      <c r="AM1050" t="s">
        <v>10014</v>
      </c>
      <c r="AN1050" t="s">
        <v>10015</v>
      </c>
      <c r="AS1050" t="s">
        <v>10021</v>
      </c>
      <c r="AV1050" t="s">
        <v>10017</v>
      </c>
      <c r="AX1050" t="s">
        <v>10018</v>
      </c>
      <c r="BC1050" t="s">
        <v>10018</v>
      </c>
    </row>
    <row r="1051" spans="39:55">
      <c r="AM1051" t="s">
        <v>10019</v>
      </c>
      <c r="AN1051" t="s">
        <v>10020</v>
      </c>
      <c r="AS1051" t="s">
        <v>10026</v>
      </c>
      <c r="AV1051" t="s">
        <v>10022</v>
      </c>
      <c r="AX1051" t="s">
        <v>10023</v>
      </c>
      <c r="BC1051" t="s">
        <v>10023</v>
      </c>
    </row>
    <row r="1052" spans="39:55">
      <c r="AM1052" t="s">
        <v>10024</v>
      </c>
      <c r="AN1052" t="s">
        <v>10025</v>
      </c>
      <c r="AS1052" t="s">
        <v>10031</v>
      </c>
      <c r="AV1052" t="s">
        <v>10027</v>
      </c>
      <c r="AX1052" t="s">
        <v>10028</v>
      </c>
      <c r="BC1052" t="s">
        <v>10028</v>
      </c>
    </row>
    <row r="1053" spans="39:55">
      <c r="AM1053" t="s">
        <v>10029</v>
      </c>
      <c r="AN1053" t="s">
        <v>10030</v>
      </c>
      <c r="AS1053" t="s">
        <v>10036</v>
      </c>
      <c r="AV1053" t="s">
        <v>10032</v>
      </c>
      <c r="AX1053" t="s">
        <v>10033</v>
      </c>
      <c r="BC1053" t="s">
        <v>10033</v>
      </c>
    </row>
    <row r="1054" spans="39:55">
      <c r="AM1054" t="s">
        <v>10034</v>
      </c>
      <c r="AN1054" t="s">
        <v>10035</v>
      </c>
      <c r="AS1054" t="s">
        <v>10041</v>
      </c>
      <c r="AV1054" t="s">
        <v>10037</v>
      </c>
      <c r="AX1054" t="s">
        <v>10038</v>
      </c>
      <c r="BC1054" t="s">
        <v>10038</v>
      </c>
    </row>
    <row r="1055" spans="39:55">
      <c r="AM1055" t="s">
        <v>10039</v>
      </c>
      <c r="AN1055" t="s">
        <v>10040</v>
      </c>
      <c r="AS1055" t="s">
        <v>10046</v>
      </c>
      <c r="AV1055" t="s">
        <v>10042</v>
      </c>
      <c r="AX1055" t="s">
        <v>10043</v>
      </c>
      <c r="BC1055" t="s">
        <v>10043</v>
      </c>
    </row>
    <row r="1056" spans="39:55">
      <c r="AM1056" t="s">
        <v>10044</v>
      </c>
      <c r="AN1056" t="s">
        <v>10045</v>
      </c>
      <c r="AS1056" t="s">
        <v>10051</v>
      </c>
      <c r="AV1056" t="s">
        <v>10047</v>
      </c>
      <c r="AX1056" t="s">
        <v>10048</v>
      </c>
      <c r="BC1056" t="s">
        <v>10048</v>
      </c>
    </row>
    <row r="1057" spans="39:55">
      <c r="AM1057" t="s">
        <v>10049</v>
      </c>
      <c r="AN1057" t="s">
        <v>10050</v>
      </c>
      <c r="AS1057" t="s">
        <v>10056</v>
      </c>
      <c r="AV1057" t="s">
        <v>10052</v>
      </c>
      <c r="AX1057" t="s">
        <v>10053</v>
      </c>
      <c r="BC1057" t="s">
        <v>10053</v>
      </c>
    </row>
    <row r="1058" spans="39:55">
      <c r="AM1058" t="s">
        <v>10054</v>
      </c>
      <c r="AN1058" t="s">
        <v>10055</v>
      </c>
      <c r="AS1058" t="s">
        <v>10061</v>
      </c>
      <c r="AV1058" t="s">
        <v>10057</v>
      </c>
      <c r="AX1058" t="s">
        <v>10058</v>
      </c>
      <c r="BC1058" t="s">
        <v>10058</v>
      </c>
    </row>
    <row r="1059" spans="39:55">
      <c r="AM1059" t="s">
        <v>10059</v>
      </c>
      <c r="AN1059" t="s">
        <v>10060</v>
      </c>
      <c r="AS1059" t="s">
        <v>10066</v>
      </c>
      <c r="AV1059" t="s">
        <v>10062</v>
      </c>
      <c r="AX1059" t="s">
        <v>10063</v>
      </c>
      <c r="BC1059" t="s">
        <v>10063</v>
      </c>
    </row>
    <row r="1060" spans="39:55">
      <c r="AM1060" t="s">
        <v>10064</v>
      </c>
      <c r="AN1060" t="s">
        <v>10065</v>
      </c>
      <c r="AS1060" t="s">
        <v>10071</v>
      </c>
      <c r="AV1060" t="s">
        <v>10067</v>
      </c>
      <c r="AX1060" t="s">
        <v>10068</v>
      </c>
      <c r="BC1060" t="s">
        <v>10068</v>
      </c>
    </row>
    <row r="1061" spans="39:55">
      <c r="AM1061" t="s">
        <v>10069</v>
      </c>
      <c r="AN1061" t="s">
        <v>10070</v>
      </c>
      <c r="AS1061" t="s">
        <v>10076</v>
      </c>
      <c r="AV1061" t="s">
        <v>10072</v>
      </c>
      <c r="AX1061" t="s">
        <v>10073</v>
      </c>
      <c r="BC1061" t="s">
        <v>10073</v>
      </c>
    </row>
    <row r="1062" spans="39:55">
      <c r="AM1062" t="s">
        <v>10074</v>
      </c>
      <c r="AN1062" t="s">
        <v>10075</v>
      </c>
      <c r="AS1062" t="s">
        <v>10081</v>
      </c>
      <c r="AV1062" t="s">
        <v>10077</v>
      </c>
      <c r="AX1062" t="s">
        <v>10078</v>
      </c>
      <c r="BC1062" t="s">
        <v>10078</v>
      </c>
    </row>
    <row r="1063" spans="39:55">
      <c r="AM1063" t="s">
        <v>10079</v>
      </c>
      <c r="AN1063" t="s">
        <v>10080</v>
      </c>
      <c r="AS1063" t="s">
        <v>10086</v>
      </c>
      <c r="AV1063" t="s">
        <v>10082</v>
      </c>
      <c r="AX1063" t="s">
        <v>10083</v>
      </c>
      <c r="BC1063" t="s">
        <v>10083</v>
      </c>
    </row>
    <row r="1064" spans="39:55">
      <c r="AM1064" t="s">
        <v>10084</v>
      </c>
      <c r="AN1064" t="s">
        <v>10085</v>
      </c>
      <c r="AS1064" t="s">
        <v>10091</v>
      </c>
      <c r="AV1064" t="s">
        <v>10087</v>
      </c>
      <c r="AX1064" t="s">
        <v>10088</v>
      </c>
      <c r="BC1064" t="s">
        <v>10088</v>
      </c>
    </row>
    <row r="1065" spans="39:55">
      <c r="AM1065" t="s">
        <v>10089</v>
      </c>
      <c r="AN1065" t="s">
        <v>10090</v>
      </c>
      <c r="AS1065" t="s">
        <v>10096</v>
      </c>
      <c r="AV1065" t="s">
        <v>10092</v>
      </c>
      <c r="AX1065" t="s">
        <v>10093</v>
      </c>
      <c r="BC1065" t="s">
        <v>10093</v>
      </c>
    </row>
    <row r="1066" spans="39:55">
      <c r="AM1066" t="s">
        <v>10094</v>
      </c>
      <c r="AN1066" t="s">
        <v>10095</v>
      </c>
      <c r="AS1066" t="s">
        <v>10101</v>
      </c>
      <c r="AV1066" t="s">
        <v>10097</v>
      </c>
      <c r="AX1066" t="s">
        <v>10098</v>
      </c>
      <c r="BC1066" t="s">
        <v>10098</v>
      </c>
    </row>
    <row r="1067" spans="39:55">
      <c r="AM1067" t="s">
        <v>10099</v>
      </c>
      <c r="AN1067" t="s">
        <v>10100</v>
      </c>
      <c r="AS1067" t="s">
        <v>10106</v>
      </c>
      <c r="AV1067" t="s">
        <v>10102</v>
      </c>
      <c r="AX1067" t="s">
        <v>10103</v>
      </c>
      <c r="BC1067" t="s">
        <v>10103</v>
      </c>
    </row>
    <row r="1068" spans="39:55">
      <c r="AM1068" t="s">
        <v>10104</v>
      </c>
      <c r="AN1068" t="s">
        <v>10105</v>
      </c>
      <c r="AS1068" t="s">
        <v>10111</v>
      </c>
      <c r="AV1068" t="s">
        <v>10107</v>
      </c>
      <c r="AX1068" t="s">
        <v>10108</v>
      </c>
      <c r="BC1068" t="s">
        <v>10108</v>
      </c>
    </row>
    <row r="1069" spans="39:55">
      <c r="AM1069" t="s">
        <v>10109</v>
      </c>
      <c r="AN1069" t="s">
        <v>10110</v>
      </c>
      <c r="AS1069" t="s">
        <v>10116</v>
      </c>
      <c r="AV1069" t="s">
        <v>10112</v>
      </c>
      <c r="AX1069" t="s">
        <v>10113</v>
      </c>
      <c r="BC1069" t="s">
        <v>10113</v>
      </c>
    </row>
    <row r="1070" spans="39:55">
      <c r="AM1070" t="s">
        <v>10114</v>
      </c>
      <c r="AN1070" t="s">
        <v>10115</v>
      </c>
      <c r="AS1070" t="s">
        <v>10121</v>
      </c>
      <c r="AV1070" t="s">
        <v>10117</v>
      </c>
      <c r="AX1070" t="s">
        <v>10118</v>
      </c>
      <c r="BC1070" t="s">
        <v>10118</v>
      </c>
    </row>
    <row r="1071" spans="39:55">
      <c r="AM1071" t="s">
        <v>10119</v>
      </c>
      <c r="AN1071" t="s">
        <v>10120</v>
      </c>
      <c r="AS1071" t="s">
        <v>10126</v>
      </c>
      <c r="AV1071" t="s">
        <v>10122</v>
      </c>
      <c r="AX1071" t="s">
        <v>10123</v>
      </c>
      <c r="BC1071" t="s">
        <v>10123</v>
      </c>
    </row>
    <row r="1072" spans="39:55">
      <c r="AM1072" t="s">
        <v>10124</v>
      </c>
      <c r="AN1072" t="s">
        <v>10125</v>
      </c>
      <c r="AS1072" t="s">
        <v>10131</v>
      </c>
      <c r="AV1072" t="s">
        <v>10127</v>
      </c>
      <c r="AX1072" t="s">
        <v>10128</v>
      </c>
      <c r="BC1072" t="s">
        <v>10128</v>
      </c>
    </row>
    <row r="1073" spans="39:55">
      <c r="AM1073" t="s">
        <v>10129</v>
      </c>
      <c r="AN1073" t="s">
        <v>10130</v>
      </c>
      <c r="AS1073" t="s">
        <v>10136</v>
      </c>
      <c r="AV1073" t="s">
        <v>10132</v>
      </c>
      <c r="AX1073" t="s">
        <v>10133</v>
      </c>
      <c r="BC1073" t="s">
        <v>10133</v>
      </c>
    </row>
    <row r="1074" spans="39:55">
      <c r="AM1074" t="s">
        <v>10134</v>
      </c>
      <c r="AN1074" t="s">
        <v>10135</v>
      </c>
      <c r="AS1074" t="s">
        <v>10141</v>
      </c>
      <c r="AV1074" t="s">
        <v>10137</v>
      </c>
      <c r="AX1074" t="s">
        <v>10138</v>
      </c>
      <c r="BC1074" t="s">
        <v>10138</v>
      </c>
    </row>
    <row r="1075" spans="39:55">
      <c r="AM1075" t="s">
        <v>10139</v>
      </c>
      <c r="AN1075" t="s">
        <v>10140</v>
      </c>
      <c r="AS1075" t="s">
        <v>10146</v>
      </c>
      <c r="AV1075" t="s">
        <v>10142</v>
      </c>
      <c r="AX1075" t="s">
        <v>10143</v>
      </c>
      <c r="BC1075" t="s">
        <v>10143</v>
      </c>
    </row>
    <row r="1076" spans="39:55">
      <c r="AM1076" t="s">
        <v>10144</v>
      </c>
      <c r="AN1076" t="s">
        <v>10145</v>
      </c>
      <c r="AS1076" t="s">
        <v>10151</v>
      </c>
      <c r="AV1076" t="s">
        <v>10147</v>
      </c>
      <c r="AX1076" t="s">
        <v>10148</v>
      </c>
      <c r="BC1076" t="s">
        <v>10148</v>
      </c>
    </row>
    <row r="1077" spans="39:55">
      <c r="AM1077" t="s">
        <v>10149</v>
      </c>
      <c r="AN1077" t="s">
        <v>10150</v>
      </c>
      <c r="AS1077" t="s">
        <v>10156</v>
      </c>
      <c r="AV1077" t="s">
        <v>10152</v>
      </c>
      <c r="AX1077" t="s">
        <v>10153</v>
      </c>
      <c r="BC1077" t="s">
        <v>10153</v>
      </c>
    </row>
    <row r="1078" spans="39:55">
      <c r="AM1078" t="s">
        <v>10154</v>
      </c>
      <c r="AN1078" t="s">
        <v>10155</v>
      </c>
      <c r="AS1078" t="s">
        <v>10161</v>
      </c>
      <c r="AV1078" t="s">
        <v>10157</v>
      </c>
      <c r="AX1078" t="s">
        <v>10158</v>
      </c>
      <c r="BC1078" t="s">
        <v>10158</v>
      </c>
    </row>
    <row r="1079" spans="39:55">
      <c r="AM1079" t="s">
        <v>10159</v>
      </c>
      <c r="AN1079" t="s">
        <v>10160</v>
      </c>
      <c r="AS1079" t="s">
        <v>10166</v>
      </c>
      <c r="AV1079" t="s">
        <v>10162</v>
      </c>
      <c r="AX1079" t="s">
        <v>10163</v>
      </c>
      <c r="BC1079" t="s">
        <v>10163</v>
      </c>
    </row>
    <row r="1080" spans="39:55">
      <c r="AM1080" t="s">
        <v>10164</v>
      </c>
      <c r="AN1080" t="s">
        <v>10165</v>
      </c>
      <c r="AS1080" t="s">
        <v>10171</v>
      </c>
      <c r="AV1080" t="s">
        <v>10167</v>
      </c>
      <c r="AX1080" t="s">
        <v>10168</v>
      </c>
      <c r="BC1080" t="s">
        <v>10168</v>
      </c>
    </row>
    <row r="1081" spans="39:55">
      <c r="AM1081" t="s">
        <v>10169</v>
      </c>
      <c r="AN1081" t="s">
        <v>10170</v>
      </c>
      <c r="AS1081" t="s">
        <v>10176</v>
      </c>
      <c r="AV1081" t="s">
        <v>10172</v>
      </c>
      <c r="AX1081" t="s">
        <v>10173</v>
      </c>
      <c r="BC1081" t="s">
        <v>10173</v>
      </c>
    </row>
    <row r="1082" spans="39:55">
      <c r="AM1082" t="s">
        <v>10174</v>
      </c>
      <c r="AN1082" t="s">
        <v>10175</v>
      </c>
      <c r="AS1082" t="s">
        <v>10181</v>
      </c>
      <c r="AV1082" t="s">
        <v>10177</v>
      </c>
      <c r="AX1082" t="s">
        <v>10178</v>
      </c>
      <c r="BC1082" t="s">
        <v>10178</v>
      </c>
    </row>
    <row r="1083" spans="39:55">
      <c r="AM1083" t="s">
        <v>10179</v>
      </c>
      <c r="AN1083" t="s">
        <v>10180</v>
      </c>
      <c r="AS1083" t="s">
        <v>10186</v>
      </c>
      <c r="AV1083" t="s">
        <v>10182</v>
      </c>
      <c r="AX1083" t="s">
        <v>10183</v>
      </c>
      <c r="BC1083" t="s">
        <v>10183</v>
      </c>
    </row>
    <row r="1084" spans="39:55">
      <c r="AM1084" t="s">
        <v>10184</v>
      </c>
      <c r="AN1084" t="s">
        <v>10185</v>
      </c>
      <c r="AS1084" t="s">
        <v>465</v>
      </c>
      <c r="AV1084" t="s">
        <v>10187</v>
      </c>
      <c r="AX1084" t="s">
        <v>10188</v>
      </c>
      <c r="BC1084" t="s">
        <v>10188</v>
      </c>
    </row>
    <row r="1085" spans="39:55">
      <c r="AM1085" t="s">
        <v>10189</v>
      </c>
      <c r="AN1085" t="s">
        <v>10190</v>
      </c>
      <c r="AS1085" t="s">
        <v>10195</v>
      </c>
      <c r="AV1085" t="s">
        <v>10191</v>
      </c>
      <c r="AX1085" t="s">
        <v>10192</v>
      </c>
      <c r="BC1085" t="s">
        <v>10192</v>
      </c>
    </row>
    <row r="1086" spans="39:55">
      <c r="AM1086" t="s">
        <v>10193</v>
      </c>
      <c r="AN1086" t="s">
        <v>10194</v>
      </c>
      <c r="AS1086" t="s">
        <v>10200</v>
      </c>
      <c r="AV1086" t="s">
        <v>10196</v>
      </c>
      <c r="AX1086" t="s">
        <v>10197</v>
      </c>
      <c r="BC1086" t="s">
        <v>10197</v>
      </c>
    </row>
    <row r="1087" spans="39:55">
      <c r="AM1087" t="s">
        <v>10198</v>
      </c>
      <c r="AN1087" t="s">
        <v>10199</v>
      </c>
      <c r="AS1087" t="s">
        <v>10205</v>
      </c>
      <c r="AV1087" t="s">
        <v>10201</v>
      </c>
      <c r="AX1087" t="s">
        <v>10202</v>
      </c>
      <c r="BC1087" t="s">
        <v>10202</v>
      </c>
    </row>
    <row r="1088" spans="39:55">
      <c r="AM1088" t="s">
        <v>10203</v>
      </c>
      <c r="AN1088" t="s">
        <v>10204</v>
      </c>
      <c r="AS1088" t="s">
        <v>501</v>
      </c>
      <c r="AV1088" t="s">
        <v>10206</v>
      </c>
      <c r="AX1088" t="s">
        <v>10207</v>
      </c>
      <c r="BC1088" t="s">
        <v>10207</v>
      </c>
    </row>
    <row r="1089" spans="39:55">
      <c r="AM1089" t="s">
        <v>10208</v>
      </c>
      <c r="AN1089" t="s">
        <v>10209</v>
      </c>
      <c r="AS1089" t="s">
        <v>10214</v>
      </c>
      <c r="AV1089" t="s">
        <v>10210</v>
      </c>
      <c r="AX1089" t="s">
        <v>10211</v>
      </c>
      <c r="BC1089" t="s">
        <v>10211</v>
      </c>
    </row>
    <row r="1090" spans="39:55">
      <c r="AM1090" t="s">
        <v>10212</v>
      </c>
      <c r="AN1090" t="s">
        <v>10213</v>
      </c>
      <c r="AS1090" t="s">
        <v>10219</v>
      </c>
      <c r="AV1090" t="s">
        <v>10215</v>
      </c>
      <c r="AX1090" t="s">
        <v>10216</v>
      </c>
      <c r="BC1090" t="s">
        <v>10216</v>
      </c>
    </row>
    <row r="1091" spans="39:55">
      <c r="AM1091" t="s">
        <v>10217</v>
      </c>
      <c r="AN1091" t="s">
        <v>10218</v>
      </c>
      <c r="AS1091" t="s">
        <v>10224</v>
      </c>
      <c r="AV1091" t="s">
        <v>10220</v>
      </c>
      <c r="AX1091" t="s">
        <v>10221</v>
      </c>
      <c r="BC1091" t="s">
        <v>10221</v>
      </c>
    </row>
    <row r="1092" spans="39:55">
      <c r="AM1092" t="s">
        <v>10222</v>
      </c>
      <c r="AN1092" t="s">
        <v>10223</v>
      </c>
      <c r="AS1092" t="s">
        <v>10229</v>
      </c>
      <c r="AV1092" t="s">
        <v>10225</v>
      </c>
      <c r="AX1092" t="s">
        <v>10226</v>
      </c>
      <c r="BC1092" t="s">
        <v>10226</v>
      </c>
    </row>
    <row r="1093" spans="39:55">
      <c r="AM1093" t="s">
        <v>10227</v>
      </c>
      <c r="AN1093" t="s">
        <v>10228</v>
      </c>
      <c r="AS1093" t="s">
        <v>10234</v>
      </c>
      <c r="AV1093" t="s">
        <v>10230</v>
      </c>
      <c r="AX1093" t="s">
        <v>10231</v>
      </c>
      <c r="BC1093" t="s">
        <v>10231</v>
      </c>
    </row>
    <row r="1094" spans="39:55">
      <c r="AM1094" t="s">
        <v>10232</v>
      </c>
      <c r="AN1094" t="s">
        <v>10233</v>
      </c>
      <c r="AS1094" t="s">
        <v>10239</v>
      </c>
      <c r="AV1094" t="s">
        <v>10235</v>
      </c>
      <c r="AX1094" t="s">
        <v>10236</v>
      </c>
      <c r="BC1094" t="s">
        <v>10236</v>
      </c>
    </row>
    <row r="1095" spans="39:55">
      <c r="AM1095" t="s">
        <v>10237</v>
      </c>
      <c r="AN1095" t="s">
        <v>10238</v>
      </c>
      <c r="AS1095" t="s">
        <v>10244</v>
      </c>
      <c r="AV1095" t="s">
        <v>10240</v>
      </c>
      <c r="AX1095" t="s">
        <v>10241</v>
      </c>
      <c r="BC1095" t="s">
        <v>10241</v>
      </c>
    </row>
    <row r="1096" spans="39:55">
      <c r="AM1096" t="s">
        <v>10242</v>
      </c>
      <c r="AN1096" t="s">
        <v>10243</v>
      </c>
      <c r="AS1096" t="s">
        <v>10249</v>
      </c>
      <c r="AV1096" t="s">
        <v>10245</v>
      </c>
      <c r="AX1096" t="s">
        <v>10246</v>
      </c>
      <c r="BC1096" t="s">
        <v>10246</v>
      </c>
    </row>
    <row r="1097" spans="39:55">
      <c r="AM1097" t="s">
        <v>10247</v>
      </c>
      <c r="AN1097" t="s">
        <v>10248</v>
      </c>
      <c r="AS1097" t="s">
        <v>10254</v>
      </c>
      <c r="AV1097" t="s">
        <v>10250</v>
      </c>
      <c r="AX1097" t="s">
        <v>10251</v>
      </c>
      <c r="BC1097" t="s">
        <v>10251</v>
      </c>
    </row>
    <row r="1098" spans="39:55">
      <c r="AM1098" t="s">
        <v>10252</v>
      </c>
      <c r="AN1098" t="s">
        <v>10253</v>
      </c>
      <c r="AS1098" t="s">
        <v>10259</v>
      </c>
      <c r="AV1098" t="s">
        <v>10255</v>
      </c>
      <c r="AX1098" t="s">
        <v>10256</v>
      </c>
      <c r="BC1098" t="s">
        <v>10256</v>
      </c>
    </row>
    <row r="1099" spans="39:55">
      <c r="AM1099" t="s">
        <v>10257</v>
      </c>
      <c r="AN1099" t="s">
        <v>10258</v>
      </c>
      <c r="AS1099" t="s">
        <v>10264</v>
      </c>
      <c r="AV1099" t="s">
        <v>10260</v>
      </c>
      <c r="AX1099" t="s">
        <v>10261</v>
      </c>
      <c r="BC1099" t="s">
        <v>10261</v>
      </c>
    </row>
    <row r="1100" spans="39:55">
      <c r="AM1100" t="s">
        <v>10262</v>
      </c>
      <c r="AN1100" t="s">
        <v>10263</v>
      </c>
      <c r="AS1100" t="s">
        <v>10269</v>
      </c>
      <c r="AV1100" t="s">
        <v>10265</v>
      </c>
      <c r="AX1100" t="s">
        <v>10266</v>
      </c>
      <c r="BC1100" t="s">
        <v>10266</v>
      </c>
    </row>
    <row r="1101" spans="39:55">
      <c r="AM1101" t="s">
        <v>10267</v>
      </c>
      <c r="AN1101" t="s">
        <v>10268</v>
      </c>
      <c r="AS1101" t="s">
        <v>10274</v>
      </c>
      <c r="AV1101" t="s">
        <v>10270</v>
      </c>
      <c r="AX1101" t="s">
        <v>10271</v>
      </c>
      <c r="BC1101" t="s">
        <v>10271</v>
      </c>
    </row>
    <row r="1102" spans="39:55">
      <c r="AM1102" t="s">
        <v>10272</v>
      </c>
      <c r="AN1102" t="s">
        <v>10273</v>
      </c>
      <c r="AS1102" t="s">
        <v>547</v>
      </c>
      <c r="AV1102" t="s">
        <v>10275</v>
      </c>
      <c r="AX1102" t="s">
        <v>10276</v>
      </c>
      <c r="BC1102" t="s">
        <v>10276</v>
      </c>
    </row>
    <row r="1103" spans="39:55">
      <c r="AM1103" t="s">
        <v>10277</v>
      </c>
      <c r="AN1103" t="s">
        <v>10278</v>
      </c>
      <c r="AS1103" t="s">
        <v>10283</v>
      </c>
      <c r="AV1103" t="s">
        <v>10279</v>
      </c>
      <c r="AX1103" t="s">
        <v>10280</v>
      </c>
      <c r="BC1103" t="s">
        <v>10280</v>
      </c>
    </row>
    <row r="1104" spans="39:55">
      <c r="AM1104" t="s">
        <v>10281</v>
      </c>
      <c r="AN1104" t="s">
        <v>10282</v>
      </c>
      <c r="AS1104" t="s">
        <v>10288</v>
      </c>
      <c r="AV1104" t="s">
        <v>10284</v>
      </c>
      <c r="AX1104" t="s">
        <v>10285</v>
      </c>
      <c r="BC1104" t="s">
        <v>10285</v>
      </c>
    </row>
    <row r="1105" spans="39:55">
      <c r="AM1105" t="s">
        <v>10286</v>
      </c>
      <c r="AN1105" t="s">
        <v>10287</v>
      </c>
      <c r="AS1105" t="s">
        <v>10293</v>
      </c>
      <c r="AV1105" t="s">
        <v>10289</v>
      </c>
      <c r="AX1105" t="s">
        <v>10290</v>
      </c>
      <c r="BC1105" t="s">
        <v>10290</v>
      </c>
    </row>
    <row r="1106" spans="39:55">
      <c r="AM1106" t="s">
        <v>10291</v>
      </c>
      <c r="AN1106" t="s">
        <v>10292</v>
      </c>
      <c r="AS1106" t="s">
        <v>10298</v>
      </c>
      <c r="AV1106" t="s">
        <v>10294</v>
      </c>
      <c r="AX1106" t="s">
        <v>10295</v>
      </c>
      <c r="BC1106" t="s">
        <v>10295</v>
      </c>
    </row>
    <row r="1107" spans="39:55">
      <c r="AM1107" t="s">
        <v>10296</v>
      </c>
      <c r="AN1107" t="s">
        <v>10297</v>
      </c>
      <c r="AS1107" t="s">
        <v>10303</v>
      </c>
      <c r="AV1107" t="s">
        <v>10299</v>
      </c>
      <c r="AX1107" t="s">
        <v>10300</v>
      </c>
      <c r="BC1107" t="s">
        <v>10300</v>
      </c>
    </row>
    <row r="1108" spans="39:55">
      <c r="AM1108" t="s">
        <v>10301</v>
      </c>
      <c r="AN1108" t="s">
        <v>10302</v>
      </c>
      <c r="AS1108" t="s">
        <v>10308</v>
      </c>
      <c r="AV1108" t="s">
        <v>10304</v>
      </c>
      <c r="AX1108" t="s">
        <v>10305</v>
      </c>
      <c r="BC1108" t="s">
        <v>10305</v>
      </c>
    </row>
    <row r="1109" spans="39:55">
      <c r="AM1109" t="s">
        <v>10306</v>
      </c>
      <c r="AN1109" t="s">
        <v>10307</v>
      </c>
      <c r="AS1109" t="s">
        <v>10313</v>
      </c>
      <c r="AV1109" t="s">
        <v>10309</v>
      </c>
      <c r="AX1109" t="s">
        <v>10310</v>
      </c>
      <c r="BC1109" t="s">
        <v>10310</v>
      </c>
    </row>
    <row r="1110" spans="39:55">
      <c r="AM1110" t="s">
        <v>10311</v>
      </c>
      <c r="AN1110" t="s">
        <v>10312</v>
      </c>
      <c r="AS1110" t="s">
        <v>10318</v>
      </c>
      <c r="AV1110" t="s">
        <v>10314</v>
      </c>
      <c r="AX1110" t="s">
        <v>10315</v>
      </c>
      <c r="BC1110" t="s">
        <v>10315</v>
      </c>
    </row>
    <row r="1111" spans="39:55">
      <c r="AM1111" t="s">
        <v>10316</v>
      </c>
      <c r="AN1111" t="s">
        <v>10317</v>
      </c>
      <c r="AS1111" t="s">
        <v>10323</v>
      </c>
      <c r="AV1111" t="s">
        <v>10319</v>
      </c>
      <c r="AX1111" t="s">
        <v>10320</v>
      </c>
      <c r="BC1111" t="s">
        <v>10320</v>
      </c>
    </row>
    <row r="1112" spans="39:55">
      <c r="AM1112" t="s">
        <v>10321</v>
      </c>
      <c r="AN1112" t="s">
        <v>10322</v>
      </c>
      <c r="AS1112" t="s">
        <v>10328</v>
      </c>
      <c r="AV1112" t="s">
        <v>10324</v>
      </c>
      <c r="AX1112" t="s">
        <v>10325</v>
      </c>
      <c r="BC1112" t="s">
        <v>10325</v>
      </c>
    </row>
    <row r="1113" spans="39:55">
      <c r="AM1113" t="s">
        <v>10326</v>
      </c>
      <c r="AN1113" t="s">
        <v>10327</v>
      </c>
      <c r="AS1113" t="s">
        <v>10333</v>
      </c>
      <c r="AV1113" t="s">
        <v>10329</v>
      </c>
      <c r="AX1113" t="s">
        <v>10330</v>
      </c>
      <c r="BC1113" t="s">
        <v>10330</v>
      </c>
    </row>
    <row r="1114" spans="39:55">
      <c r="AM1114" t="s">
        <v>10331</v>
      </c>
      <c r="AN1114" t="s">
        <v>10332</v>
      </c>
      <c r="AS1114" t="s">
        <v>10338</v>
      </c>
      <c r="AV1114" t="s">
        <v>10334</v>
      </c>
      <c r="AX1114" t="s">
        <v>10335</v>
      </c>
      <c r="BC1114" t="s">
        <v>10335</v>
      </c>
    </row>
    <row r="1115" spans="39:55">
      <c r="AM1115" t="s">
        <v>10336</v>
      </c>
      <c r="AN1115" t="s">
        <v>10337</v>
      </c>
      <c r="AS1115" t="s">
        <v>10343</v>
      </c>
      <c r="AV1115" t="s">
        <v>10339</v>
      </c>
      <c r="AX1115" t="s">
        <v>10340</v>
      </c>
      <c r="BC1115" t="s">
        <v>10340</v>
      </c>
    </row>
    <row r="1116" spans="39:55">
      <c r="AM1116" t="s">
        <v>10341</v>
      </c>
      <c r="AN1116" t="s">
        <v>10342</v>
      </c>
      <c r="AS1116" t="s">
        <v>10348</v>
      </c>
      <c r="AV1116" t="s">
        <v>10344</v>
      </c>
      <c r="AX1116" t="s">
        <v>10345</v>
      </c>
      <c r="BC1116" t="s">
        <v>10345</v>
      </c>
    </row>
    <row r="1117" spans="39:55">
      <c r="AM1117" t="s">
        <v>10346</v>
      </c>
      <c r="AN1117" t="s">
        <v>10347</v>
      </c>
      <c r="AS1117" t="s">
        <v>10353</v>
      </c>
      <c r="AV1117" t="s">
        <v>10349</v>
      </c>
      <c r="AX1117" t="s">
        <v>10350</v>
      </c>
      <c r="BC1117" t="s">
        <v>10350</v>
      </c>
    </row>
    <row r="1118" spans="39:55">
      <c r="AM1118" t="s">
        <v>10351</v>
      </c>
      <c r="AN1118" t="s">
        <v>10352</v>
      </c>
      <c r="AS1118" t="s">
        <v>10358</v>
      </c>
      <c r="AV1118" t="s">
        <v>10354</v>
      </c>
      <c r="AX1118" t="s">
        <v>10355</v>
      </c>
      <c r="BC1118" t="s">
        <v>10355</v>
      </c>
    </row>
    <row r="1119" spans="39:55">
      <c r="AM1119" t="s">
        <v>10356</v>
      </c>
      <c r="AN1119" t="s">
        <v>10357</v>
      </c>
      <c r="AS1119" t="s">
        <v>10363</v>
      </c>
      <c r="AV1119" t="s">
        <v>10359</v>
      </c>
      <c r="AX1119" t="s">
        <v>10360</v>
      </c>
      <c r="BC1119" t="s">
        <v>10360</v>
      </c>
    </row>
    <row r="1120" spans="39:55">
      <c r="AM1120" t="s">
        <v>10361</v>
      </c>
      <c r="AN1120" t="s">
        <v>10362</v>
      </c>
      <c r="AS1120" t="s">
        <v>10368</v>
      </c>
      <c r="AV1120" t="s">
        <v>10364</v>
      </c>
      <c r="AX1120" t="s">
        <v>10365</v>
      </c>
      <c r="BC1120" t="s">
        <v>10365</v>
      </c>
    </row>
    <row r="1121" spans="39:55">
      <c r="AM1121" t="s">
        <v>10366</v>
      </c>
      <c r="AN1121" t="s">
        <v>10367</v>
      </c>
      <c r="AS1121" t="s">
        <v>10373</v>
      </c>
      <c r="AV1121" t="s">
        <v>10369</v>
      </c>
      <c r="AX1121" t="s">
        <v>10370</v>
      </c>
      <c r="BC1121" t="s">
        <v>10370</v>
      </c>
    </row>
    <row r="1122" spans="39:55">
      <c r="AM1122" t="s">
        <v>10371</v>
      </c>
      <c r="AN1122" t="s">
        <v>10372</v>
      </c>
      <c r="AS1122" t="s">
        <v>10378</v>
      </c>
      <c r="AV1122" t="s">
        <v>10374</v>
      </c>
      <c r="AX1122" t="s">
        <v>10375</v>
      </c>
      <c r="BC1122" t="s">
        <v>10375</v>
      </c>
    </row>
    <row r="1123" spans="39:55">
      <c r="AM1123" t="s">
        <v>10376</v>
      </c>
      <c r="AN1123" t="s">
        <v>10377</v>
      </c>
      <c r="AS1123" t="s">
        <v>10383</v>
      </c>
      <c r="AV1123" t="s">
        <v>10379</v>
      </c>
      <c r="AX1123" t="s">
        <v>10380</v>
      </c>
      <c r="BC1123" t="s">
        <v>10380</v>
      </c>
    </row>
    <row r="1124" spans="39:55">
      <c r="AM1124" t="s">
        <v>10381</v>
      </c>
      <c r="AN1124" t="s">
        <v>10382</v>
      </c>
      <c r="AS1124" t="s">
        <v>10388</v>
      </c>
      <c r="AV1124" t="s">
        <v>10384</v>
      </c>
      <c r="AX1124" t="s">
        <v>10385</v>
      </c>
      <c r="BC1124" t="s">
        <v>10385</v>
      </c>
    </row>
    <row r="1125" spans="39:55">
      <c r="AM1125" t="s">
        <v>10386</v>
      </c>
      <c r="AN1125" t="s">
        <v>10387</v>
      </c>
      <c r="AS1125" t="s">
        <v>10393</v>
      </c>
      <c r="AV1125" t="s">
        <v>10389</v>
      </c>
      <c r="AX1125" t="s">
        <v>10390</v>
      </c>
      <c r="BC1125" t="s">
        <v>10390</v>
      </c>
    </row>
    <row r="1126" spans="39:55">
      <c r="AM1126" t="s">
        <v>10391</v>
      </c>
      <c r="AN1126" t="s">
        <v>10392</v>
      </c>
      <c r="AS1126" t="s">
        <v>10398</v>
      </c>
      <c r="AV1126" t="s">
        <v>10394</v>
      </c>
      <c r="AX1126" t="s">
        <v>10395</v>
      </c>
      <c r="BC1126" t="s">
        <v>10395</v>
      </c>
    </row>
    <row r="1127" spans="39:55">
      <c r="AM1127" t="s">
        <v>10396</v>
      </c>
      <c r="AN1127" t="s">
        <v>10397</v>
      </c>
      <c r="AS1127" t="s">
        <v>10403</v>
      </c>
      <c r="AV1127" t="s">
        <v>10399</v>
      </c>
      <c r="AX1127" t="s">
        <v>10400</v>
      </c>
      <c r="BC1127" t="s">
        <v>10400</v>
      </c>
    </row>
    <row r="1128" spans="39:55">
      <c r="AM1128" t="s">
        <v>10401</v>
      </c>
      <c r="AN1128" t="s">
        <v>10402</v>
      </c>
      <c r="AS1128" t="s">
        <v>10408</v>
      </c>
      <c r="AV1128" t="s">
        <v>10404</v>
      </c>
      <c r="AX1128" t="s">
        <v>10405</v>
      </c>
      <c r="BC1128" t="s">
        <v>10405</v>
      </c>
    </row>
    <row r="1129" spans="39:55">
      <c r="AM1129" t="s">
        <v>10406</v>
      </c>
      <c r="AN1129" t="s">
        <v>10407</v>
      </c>
      <c r="AS1129" t="s">
        <v>10413</v>
      </c>
      <c r="AV1129" t="s">
        <v>10409</v>
      </c>
      <c r="AX1129" t="s">
        <v>10410</v>
      </c>
      <c r="BC1129" t="s">
        <v>10410</v>
      </c>
    </row>
    <row r="1130" spans="39:55">
      <c r="AM1130" t="s">
        <v>10411</v>
      </c>
      <c r="AN1130" t="s">
        <v>10412</v>
      </c>
      <c r="AS1130" t="s">
        <v>10418</v>
      </c>
      <c r="AV1130" t="s">
        <v>10414</v>
      </c>
      <c r="AX1130" t="s">
        <v>10415</v>
      </c>
      <c r="BC1130" t="s">
        <v>10415</v>
      </c>
    </row>
    <row r="1131" spans="39:55">
      <c r="AM1131" t="s">
        <v>10416</v>
      </c>
      <c r="AN1131" t="s">
        <v>10417</v>
      </c>
      <c r="AS1131" t="s">
        <v>10423</v>
      </c>
      <c r="AV1131" t="s">
        <v>10419</v>
      </c>
      <c r="AX1131" t="s">
        <v>10420</v>
      </c>
      <c r="BC1131" t="s">
        <v>10420</v>
      </c>
    </row>
    <row r="1132" spans="39:55">
      <c r="AM1132" t="s">
        <v>10421</v>
      </c>
      <c r="AN1132" t="s">
        <v>10422</v>
      </c>
      <c r="AS1132" t="s">
        <v>10428</v>
      </c>
      <c r="AV1132" t="s">
        <v>10424</v>
      </c>
      <c r="AX1132" t="s">
        <v>10425</v>
      </c>
      <c r="BC1132" t="s">
        <v>10425</v>
      </c>
    </row>
    <row r="1133" spans="39:55">
      <c r="AM1133" t="s">
        <v>10426</v>
      </c>
      <c r="AN1133" t="s">
        <v>10427</v>
      </c>
      <c r="AS1133" t="s">
        <v>10433</v>
      </c>
      <c r="AV1133" t="s">
        <v>10429</v>
      </c>
      <c r="AX1133" t="s">
        <v>10430</v>
      </c>
      <c r="BC1133" t="s">
        <v>10430</v>
      </c>
    </row>
    <row r="1134" spans="39:55">
      <c r="AM1134" t="s">
        <v>10431</v>
      </c>
      <c r="AN1134" t="s">
        <v>10432</v>
      </c>
      <c r="AS1134" t="s">
        <v>4988</v>
      </c>
      <c r="AV1134" t="s">
        <v>10434</v>
      </c>
      <c r="AX1134" t="s">
        <v>10435</v>
      </c>
      <c r="BC1134" t="s">
        <v>10435</v>
      </c>
    </row>
    <row r="1135" spans="39:55">
      <c r="AM1135" t="s">
        <v>10436</v>
      </c>
      <c r="AN1135" t="s">
        <v>10437</v>
      </c>
      <c r="AS1135" t="s">
        <v>10442</v>
      </c>
      <c r="AV1135" t="s">
        <v>10438</v>
      </c>
      <c r="AX1135" t="s">
        <v>10439</v>
      </c>
      <c r="BC1135" t="s">
        <v>10439</v>
      </c>
    </row>
    <row r="1136" spans="39:55">
      <c r="AM1136" t="s">
        <v>10440</v>
      </c>
      <c r="AN1136" t="s">
        <v>10441</v>
      </c>
      <c r="AS1136" t="s">
        <v>10447</v>
      </c>
      <c r="AV1136" t="s">
        <v>10443</v>
      </c>
      <c r="AX1136" t="s">
        <v>10444</v>
      </c>
      <c r="BC1136" t="s">
        <v>10444</v>
      </c>
    </row>
    <row r="1137" spans="39:55">
      <c r="AM1137" t="s">
        <v>10445</v>
      </c>
      <c r="AN1137" t="s">
        <v>10446</v>
      </c>
      <c r="AS1137" t="s">
        <v>10452</v>
      </c>
      <c r="AV1137" t="s">
        <v>10448</v>
      </c>
      <c r="AX1137" t="s">
        <v>10449</v>
      </c>
      <c r="BC1137" t="s">
        <v>10449</v>
      </c>
    </row>
    <row r="1138" spans="39:55">
      <c r="AM1138" t="s">
        <v>10450</v>
      </c>
      <c r="AN1138" t="s">
        <v>10451</v>
      </c>
      <c r="AS1138" t="s">
        <v>10457</v>
      </c>
      <c r="AV1138" t="s">
        <v>10453</v>
      </c>
      <c r="AX1138" t="s">
        <v>10454</v>
      </c>
      <c r="BC1138" t="s">
        <v>10454</v>
      </c>
    </row>
    <row r="1139" spans="39:55">
      <c r="AM1139" t="s">
        <v>10455</v>
      </c>
      <c r="AN1139" t="s">
        <v>10456</v>
      </c>
      <c r="AS1139" t="s">
        <v>10462</v>
      </c>
      <c r="AV1139" t="s">
        <v>10458</v>
      </c>
      <c r="AX1139" t="s">
        <v>10459</v>
      </c>
      <c r="BC1139" t="s">
        <v>10459</v>
      </c>
    </row>
    <row r="1140" spans="39:55">
      <c r="AM1140" t="s">
        <v>10460</v>
      </c>
      <c r="AN1140" t="s">
        <v>10461</v>
      </c>
      <c r="AS1140" t="s">
        <v>10467</v>
      </c>
      <c r="AV1140" t="s">
        <v>10463</v>
      </c>
      <c r="AX1140" t="s">
        <v>10464</v>
      </c>
      <c r="BC1140" t="s">
        <v>10464</v>
      </c>
    </row>
    <row r="1141" spans="39:55">
      <c r="AM1141" t="s">
        <v>10465</v>
      </c>
      <c r="AN1141" t="s">
        <v>10466</v>
      </c>
      <c r="AS1141" t="s">
        <v>10472</v>
      </c>
      <c r="AV1141" t="s">
        <v>10468</v>
      </c>
      <c r="AX1141" t="s">
        <v>10469</v>
      </c>
      <c r="BC1141" t="s">
        <v>10469</v>
      </c>
    </row>
    <row r="1142" spans="39:55">
      <c r="AM1142" t="s">
        <v>10470</v>
      </c>
      <c r="AN1142" t="s">
        <v>10471</v>
      </c>
      <c r="AS1142" t="s">
        <v>10477</v>
      </c>
      <c r="AV1142" t="s">
        <v>10473</v>
      </c>
      <c r="AX1142" t="s">
        <v>10474</v>
      </c>
      <c r="BC1142" t="s">
        <v>10474</v>
      </c>
    </row>
    <row r="1143" spans="39:55">
      <c r="AM1143" t="s">
        <v>10475</v>
      </c>
      <c r="AN1143" t="s">
        <v>10476</v>
      </c>
      <c r="AS1143" t="s">
        <v>10482</v>
      </c>
      <c r="AV1143" t="s">
        <v>10478</v>
      </c>
      <c r="AX1143" t="s">
        <v>10479</v>
      </c>
      <c r="BC1143" t="s">
        <v>10479</v>
      </c>
    </row>
    <row r="1144" spans="39:55">
      <c r="AM1144" t="s">
        <v>10480</v>
      </c>
      <c r="AN1144" t="s">
        <v>10481</v>
      </c>
      <c r="AS1144" t="s">
        <v>10487</v>
      </c>
      <c r="AV1144" t="s">
        <v>10483</v>
      </c>
      <c r="AX1144" t="s">
        <v>10484</v>
      </c>
      <c r="BC1144" t="s">
        <v>10484</v>
      </c>
    </row>
    <row r="1145" spans="39:55">
      <c r="AM1145" t="s">
        <v>10485</v>
      </c>
      <c r="AN1145" t="s">
        <v>10486</v>
      </c>
      <c r="AS1145" t="s">
        <v>10492</v>
      </c>
      <c r="AV1145" t="s">
        <v>10488</v>
      </c>
      <c r="AX1145" t="s">
        <v>10489</v>
      </c>
      <c r="BC1145" t="s">
        <v>10489</v>
      </c>
    </row>
    <row r="1146" spans="39:55">
      <c r="AM1146" t="s">
        <v>10490</v>
      </c>
      <c r="AN1146" t="s">
        <v>10491</v>
      </c>
      <c r="AS1146" t="s">
        <v>10497</v>
      </c>
      <c r="AV1146" t="s">
        <v>10493</v>
      </c>
      <c r="AX1146" t="s">
        <v>10494</v>
      </c>
      <c r="BC1146" t="s">
        <v>10494</v>
      </c>
    </row>
    <row r="1147" spans="39:55">
      <c r="AM1147" t="s">
        <v>10495</v>
      </c>
      <c r="AN1147" t="s">
        <v>10496</v>
      </c>
      <c r="AS1147" t="s">
        <v>10502</v>
      </c>
      <c r="AV1147" t="s">
        <v>10498</v>
      </c>
      <c r="AX1147" t="s">
        <v>10499</v>
      </c>
      <c r="BC1147" t="s">
        <v>10499</v>
      </c>
    </row>
    <row r="1148" spans="39:55">
      <c r="AM1148" t="s">
        <v>10500</v>
      </c>
      <c r="AN1148" t="s">
        <v>10501</v>
      </c>
      <c r="AS1148" t="s">
        <v>4439</v>
      </c>
      <c r="AV1148" t="s">
        <v>10503</v>
      </c>
      <c r="AX1148" t="s">
        <v>10504</v>
      </c>
      <c r="BC1148" t="s">
        <v>10504</v>
      </c>
    </row>
    <row r="1149" spans="39:55">
      <c r="AM1149" t="s">
        <v>10505</v>
      </c>
      <c r="AN1149" t="s">
        <v>10506</v>
      </c>
      <c r="AS1149" t="s">
        <v>10511</v>
      </c>
      <c r="AV1149" t="s">
        <v>10507</v>
      </c>
      <c r="AX1149" t="s">
        <v>10508</v>
      </c>
      <c r="BC1149" t="s">
        <v>10508</v>
      </c>
    </row>
    <row r="1150" spans="39:55">
      <c r="AM1150" t="s">
        <v>10509</v>
      </c>
      <c r="AN1150" t="s">
        <v>10510</v>
      </c>
      <c r="AS1150" t="s">
        <v>10515</v>
      </c>
      <c r="AV1150" t="s">
        <v>10512</v>
      </c>
      <c r="AX1150" t="s">
        <v>10006</v>
      </c>
      <c r="BC1150" t="s">
        <v>10006</v>
      </c>
    </row>
    <row r="1151" spans="39:55">
      <c r="AM1151" t="s">
        <v>10513</v>
      </c>
      <c r="AN1151" t="s">
        <v>10514</v>
      </c>
      <c r="AS1151" t="s">
        <v>10520</v>
      </c>
      <c r="AV1151" t="s">
        <v>10516</v>
      </c>
      <c r="AX1151" t="s">
        <v>10517</v>
      </c>
      <c r="BC1151" t="s">
        <v>10517</v>
      </c>
    </row>
    <row r="1152" spans="39:55">
      <c r="AM1152" t="s">
        <v>10518</v>
      </c>
      <c r="AN1152" t="s">
        <v>10519</v>
      </c>
      <c r="AS1152" t="s">
        <v>10525</v>
      </c>
      <c r="AV1152" t="s">
        <v>10521</v>
      </c>
      <c r="AX1152" t="s">
        <v>10522</v>
      </c>
      <c r="BC1152" t="s">
        <v>10522</v>
      </c>
    </row>
    <row r="1153" spans="39:55">
      <c r="AM1153" t="s">
        <v>10523</v>
      </c>
      <c r="AN1153" t="s">
        <v>10524</v>
      </c>
      <c r="AS1153" t="s">
        <v>10530</v>
      </c>
      <c r="AV1153" t="s">
        <v>10526</v>
      </c>
      <c r="AX1153" t="s">
        <v>10527</v>
      </c>
      <c r="BC1153" t="s">
        <v>10527</v>
      </c>
    </row>
    <row r="1154" spans="39:55">
      <c r="AM1154" t="s">
        <v>10528</v>
      </c>
      <c r="AN1154" t="s">
        <v>10529</v>
      </c>
      <c r="AS1154" t="s">
        <v>10535</v>
      </c>
      <c r="AV1154" t="s">
        <v>10531</v>
      </c>
      <c r="AX1154" t="s">
        <v>10532</v>
      </c>
      <c r="BC1154" t="s">
        <v>10532</v>
      </c>
    </row>
    <row r="1155" spans="39:55">
      <c r="AM1155" t="s">
        <v>10533</v>
      </c>
      <c r="AN1155" t="s">
        <v>10534</v>
      </c>
      <c r="AS1155" t="s">
        <v>10540</v>
      </c>
      <c r="AV1155" t="s">
        <v>10536</v>
      </c>
      <c r="AX1155" t="s">
        <v>10537</v>
      </c>
      <c r="BC1155" t="s">
        <v>10537</v>
      </c>
    </row>
    <row r="1156" spans="39:55">
      <c r="AM1156" t="s">
        <v>10538</v>
      </c>
      <c r="AN1156" t="s">
        <v>10539</v>
      </c>
      <c r="AS1156" t="s">
        <v>10545</v>
      </c>
      <c r="AV1156" t="s">
        <v>10541</v>
      </c>
      <c r="AX1156" t="s">
        <v>10542</v>
      </c>
      <c r="BC1156" t="s">
        <v>10542</v>
      </c>
    </row>
    <row r="1157" spans="39:55">
      <c r="AM1157" t="s">
        <v>10543</v>
      </c>
      <c r="AN1157" t="s">
        <v>10544</v>
      </c>
      <c r="AS1157" t="s">
        <v>10550</v>
      </c>
      <c r="AV1157" t="s">
        <v>10546</v>
      </c>
      <c r="AX1157" t="s">
        <v>10547</v>
      </c>
      <c r="BC1157" t="s">
        <v>10547</v>
      </c>
    </row>
    <row r="1158" spans="39:55">
      <c r="AM1158" t="s">
        <v>10548</v>
      </c>
      <c r="AN1158" t="s">
        <v>10549</v>
      </c>
      <c r="AS1158" t="s">
        <v>10555</v>
      </c>
      <c r="AV1158" t="s">
        <v>10551</v>
      </c>
      <c r="AX1158" t="s">
        <v>10552</v>
      </c>
      <c r="BC1158" t="s">
        <v>10552</v>
      </c>
    </row>
    <row r="1159" spans="39:55">
      <c r="AM1159" t="s">
        <v>10553</v>
      </c>
      <c r="AN1159" t="s">
        <v>10554</v>
      </c>
      <c r="AS1159" t="s">
        <v>10560</v>
      </c>
      <c r="AV1159" t="s">
        <v>10556</v>
      </c>
      <c r="AX1159" t="s">
        <v>10557</v>
      </c>
      <c r="BC1159" t="s">
        <v>10557</v>
      </c>
    </row>
    <row r="1160" spans="39:55">
      <c r="AM1160" t="s">
        <v>10558</v>
      </c>
      <c r="AN1160" t="s">
        <v>10559</v>
      </c>
      <c r="AS1160" t="s">
        <v>10565</v>
      </c>
      <c r="AV1160" t="s">
        <v>10561</v>
      </c>
      <c r="AX1160" t="s">
        <v>10562</v>
      </c>
      <c r="BC1160" t="s">
        <v>10562</v>
      </c>
    </row>
    <row r="1161" spans="39:55">
      <c r="AM1161" t="s">
        <v>10563</v>
      </c>
      <c r="AN1161" t="s">
        <v>10564</v>
      </c>
      <c r="AS1161" t="s">
        <v>561</v>
      </c>
      <c r="AV1161" t="s">
        <v>10566</v>
      </c>
      <c r="AX1161" t="s">
        <v>10567</v>
      </c>
      <c r="BC1161" t="s">
        <v>10567</v>
      </c>
    </row>
    <row r="1162" spans="39:55">
      <c r="AM1162" t="s">
        <v>10568</v>
      </c>
      <c r="AN1162" t="s">
        <v>10569</v>
      </c>
      <c r="AS1162" t="s">
        <v>10574</v>
      </c>
      <c r="AV1162" t="s">
        <v>10570</v>
      </c>
      <c r="AX1162" t="s">
        <v>10571</v>
      </c>
      <c r="BC1162" t="s">
        <v>10571</v>
      </c>
    </row>
    <row r="1163" spans="39:55">
      <c r="AM1163" t="s">
        <v>10572</v>
      </c>
      <c r="AN1163" t="s">
        <v>10573</v>
      </c>
      <c r="AS1163" t="s">
        <v>10579</v>
      </c>
      <c r="AV1163" t="s">
        <v>10575</v>
      </c>
      <c r="AX1163" t="s">
        <v>10576</v>
      </c>
      <c r="BC1163" t="s">
        <v>10576</v>
      </c>
    </row>
    <row r="1164" spans="39:55">
      <c r="AM1164" t="s">
        <v>10577</v>
      </c>
      <c r="AN1164" t="s">
        <v>10578</v>
      </c>
      <c r="AS1164" t="s">
        <v>10584</v>
      </c>
      <c r="AV1164" t="s">
        <v>10580</v>
      </c>
      <c r="AX1164" t="s">
        <v>10581</v>
      </c>
      <c r="BC1164" t="s">
        <v>10581</v>
      </c>
    </row>
    <row r="1165" spans="39:55">
      <c r="AM1165" t="s">
        <v>10582</v>
      </c>
      <c r="AN1165" t="s">
        <v>10583</v>
      </c>
      <c r="AS1165" t="s">
        <v>10589</v>
      </c>
      <c r="AV1165" t="s">
        <v>10585</v>
      </c>
      <c r="AX1165" t="s">
        <v>10586</v>
      </c>
      <c r="BC1165" t="s">
        <v>10586</v>
      </c>
    </row>
    <row r="1166" spans="39:55">
      <c r="AM1166" t="s">
        <v>10587</v>
      </c>
      <c r="AN1166" t="s">
        <v>10588</v>
      </c>
      <c r="AS1166" t="s">
        <v>10594</v>
      </c>
      <c r="AV1166" t="s">
        <v>10590</v>
      </c>
      <c r="AX1166" t="s">
        <v>10591</v>
      </c>
      <c r="BC1166" t="s">
        <v>10591</v>
      </c>
    </row>
    <row r="1167" spans="39:55">
      <c r="AM1167" t="s">
        <v>10592</v>
      </c>
      <c r="AN1167" t="s">
        <v>10593</v>
      </c>
      <c r="AS1167" t="s">
        <v>10599</v>
      </c>
      <c r="AV1167" t="s">
        <v>10595</v>
      </c>
      <c r="AX1167" t="s">
        <v>10596</v>
      </c>
      <c r="BC1167" t="s">
        <v>10596</v>
      </c>
    </row>
    <row r="1168" spans="39:55">
      <c r="AM1168" t="s">
        <v>10597</v>
      </c>
      <c r="AN1168" t="s">
        <v>10598</v>
      </c>
      <c r="AS1168" t="s">
        <v>10604</v>
      </c>
      <c r="AV1168" t="s">
        <v>10600</v>
      </c>
      <c r="AX1168" t="s">
        <v>10601</v>
      </c>
      <c r="BC1168" t="s">
        <v>10601</v>
      </c>
    </row>
    <row r="1169" spans="39:55">
      <c r="AM1169" t="s">
        <v>10602</v>
      </c>
      <c r="AN1169" t="s">
        <v>10603</v>
      </c>
      <c r="AS1169" t="s">
        <v>10609</v>
      </c>
      <c r="AV1169" t="s">
        <v>10605</v>
      </c>
      <c r="AX1169" t="s">
        <v>10606</v>
      </c>
      <c r="BC1169" t="s">
        <v>10606</v>
      </c>
    </row>
    <row r="1170" spans="39:55">
      <c r="AM1170" t="s">
        <v>10607</v>
      </c>
      <c r="AN1170" t="s">
        <v>10608</v>
      </c>
      <c r="AS1170" t="s">
        <v>10613</v>
      </c>
      <c r="AV1170" t="s">
        <v>10610</v>
      </c>
      <c r="AX1170" t="s">
        <v>10244</v>
      </c>
      <c r="BC1170" t="s">
        <v>10244</v>
      </c>
    </row>
    <row r="1171" spans="39:55">
      <c r="AM1171" t="s">
        <v>10611</v>
      </c>
      <c r="AN1171" t="s">
        <v>10612</v>
      </c>
      <c r="AS1171" t="s">
        <v>10618</v>
      </c>
      <c r="AV1171" t="s">
        <v>10614</v>
      </c>
      <c r="AX1171" t="s">
        <v>10615</v>
      </c>
      <c r="BC1171" t="s">
        <v>10615</v>
      </c>
    </row>
    <row r="1172" spans="39:55">
      <c r="AM1172" t="s">
        <v>10616</v>
      </c>
      <c r="AN1172" t="s">
        <v>10617</v>
      </c>
      <c r="AS1172" t="s">
        <v>10623</v>
      </c>
      <c r="AV1172" t="s">
        <v>10619</v>
      </c>
      <c r="AX1172" t="s">
        <v>10620</v>
      </c>
      <c r="BC1172" t="s">
        <v>10620</v>
      </c>
    </row>
    <row r="1173" spans="39:55">
      <c r="AM1173" t="s">
        <v>10621</v>
      </c>
      <c r="AN1173" t="s">
        <v>10622</v>
      </c>
      <c r="AS1173" t="s">
        <v>10628</v>
      </c>
      <c r="AV1173" t="s">
        <v>10624</v>
      </c>
      <c r="AX1173" t="s">
        <v>10625</v>
      </c>
      <c r="BC1173" t="s">
        <v>10625</v>
      </c>
    </row>
    <row r="1174" spans="39:55">
      <c r="AM1174" t="s">
        <v>10626</v>
      </c>
      <c r="AN1174" t="s">
        <v>10627</v>
      </c>
      <c r="AS1174" t="s">
        <v>10633</v>
      </c>
      <c r="AV1174" t="s">
        <v>10629</v>
      </c>
      <c r="AX1174" t="s">
        <v>10630</v>
      </c>
      <c r="BC1174" t="s">
        <v>10630</v>
      </c>
    </row>
    <row r="1175" spans="39:55">
      <c r="AM1175" t="s">
        <v>10631</v>
      </c>
      <c r="AN1175" t="s">
        <v>10632</v>
      </c>
      <c r="AS1175" t="s">
        <v>10638</v>
      </c>
      <c r="AV1175" t="s">
        <v>10634</v>
      </c>
      <c r="AX1175" t="s">
        <v>10635</v>
      </c>
      <c r="BC1175" t="s">
        <v>10635</v>
      </c>
    </row>
    <row r="1176" spans="39:55">
      <c r="AM1176" t="s">
        <v>10636</v>
      </c>
      <c r="AN1176" t="s">
        <v>10637</v>
      </c>
      <c r="AS1176" t="s">
        <v>10643</v>
      </c>
      <c r="AV1176" t="s">
        <v>10639</v>
      </c>
      <c r="AX1176" t="s">
        <v>10640</v>
      </c>
      <c r="BC1176" t="s">
        <v>10640</v>
      </c>
    </row>
    <row r="1177" spans="39:55">
      <c r="AM1177" t="s">
        <v>10641</v>
      </c>
      <c r="AN1177" t="s">
        <v>10642</v>
      </c>
      <c r="AS1177" t="s">
        <v>10648</v>
      </c>
      <c r="AV1177" t="s">
        <v>10644</v>
      </c>
      <c r="AX1177" t="s">
        <v>10645</v>
      </c>
      <c r="BC1177" t="s">
        <v>10645</v>
      </c>
    </row>
    <row r="1178" spans="39:55">
      <c r="AM1178" t="s">
        <v>10646</v>
      </c>
      <c r="AN1178" t="s">
        <v>10647</v>
      </c>
      <c r="AS1178" t="s">
        <v>10653</v>
      </c>
      <c r="AV1178" t="s">
        <v>10649</v>
      </c>
      <c r="AX1178" t="s">
        <v>10650</v>
      </c>
      <c r="BC1178" t="s">
        <v>10650</v>
      </c>
    </row>
    <row r="1179" spans="39:55">
      <c r="AM1179" t="s">
        <v>10651</v>
      </c>
      <c r="AN1179" t="s">
        <v>10652</v>
      </c>
      <c r="AS1179" t="s">
        <v>10658</v>
      </c>
      <c r="AV1179" t="s">
        <v>10654</v>
      </c>
      <c r="AX1179" t="s">
        <v>10655</v>
      </c>
      <c r="BC1179" t="s">
        <v>10655</v>
      </c>
    </row>
    <row r="1180" spans="39:55">
      <c r="AM1180" t="s">
        <v>10656</v>
      </c>
      <c r="AN1180" t="s">
        <v>10657</v>
      </c>
      <c r="AS1180" t="s">
        <v>10663</v>
      </c>
      <c r="AV1180" t="s">
        <v>10659</v>
      </c>
      <c r="AX1180" t="s">
        <v>10660</v>
      </c>
      <c r="BC1180" t="s">
        <v>10660</v>
      </c>
    </row>
    <row r="1181" spans="39:55">
      <c r="AM1181" t="s">
        <v>10661</v>
      </c>
      <c r="AN1181" t="s">
        <v>10662</v>
      </c>
      <c r="AS1181" t="s">
        <v>10668</v>
      </c>
      <c r="AV1181" t="s">
        <v>10664</v>
      </c>
      <c r="AX1181" t="s">
        <v>10665</v>
      </c>
      <c r="BC1181" t="s">
        <v>10665</v>
      </c>
    </row>
    <row r="1182" spans="39:55">
      <c r="AM1182" t="s">
        <v>10666</v>
      </c>
      <c r="AN1182" t="s">
        <v>10667</v>
      </c>
      <c r="AS1182" t="s">
        <v>10673</v>
      </c>
      <c r="AV1182" t="s">
        <v>10669</v>
      </c>
      <c r="AX1182" t="s">
        <v>10670</v>
      </c>
      <c r="BC1182" t="s">
        <v>10670</v>
      </c>
    </row>
    <row r="1183" spans="39:55">
      <c r="AM1183" t="s">
        <v>10671</v>
      </c>
      <c r="AN1183" t="s">
        <v>10672</v>
      </c>
      <c r="AS1183" t="s">
        <v>10678</v>
      </c>
      <c r="AV1183" t="s">
        <v>10674</v>
      </c>
      <c r="AX1183" t="s">
        <v>10675</v>
      </c>
      <c r="BC1183" t="s">
        <v>10675</v>
      </c>
    </row>
    <row r="1184" spans="39:55">
      <c r="AM1184" t="s">
        <v>10676</v>
      </c>
      <c r="AN1184" t="s">
        <v>10677</v>
      </c>
      <c r="AS1184" t="s">
        <v>10683</v>
      </c>
      <c r="AV1184" t="s">
        <v>10679</v>
      </c>
      <c r="AX1184" t="s">
        <v>10680</v>
      </c>
      <c r="BC1184" t="s">
        <v>10680</v>
      </c>
    </row>
    <row r="1185" spans="39:55">
      <c r="AM1185" t="s">
        <v>10681</v>
      </c>
      <c r="AN1185" t="s">
        <v>10682</v>
      </c>
      <c r="AS1185" t="s">
        <v>10688</v>
      </c>
      <c r="AV1185" t="s">
        <v>10684</v>
      </c>
      <c r="AX1185" t="s">
        <v>10685</v>
      </c>
      <c r="BC1185" t="s">
        <v>10685</v>
      </c>
    </row>
    <row r="1186" spans="39:55">
      <c r="AM1186" t="s">
        <v>10686</v>
      </c>
      <c r="AN1186" t="s">
        <v>10687</v>
      </c>
      <c r="AS1186" t="s">
        <v>10693</v>
      </c>
      <c r="AV1186" t="s">
        <v>10689</v>
      </c>
      <c r="AX1186" t="s">
        <v>10690</v>
      </c>
      <c r="BC1186" t="s">
        <v>10690</v>
      </c>
    </row>
    <row r="1187" spans="39:55">
      <c r="AM1187" t="s">
        <v>10691</v>
      </c>
      <c r="AN1187" t="s">
        <v>10692</v>
      </c>
      <c r="AS1187" t="s">
        <v>10698</v>
      </c>
      <c r="AV1187" t="s">
        <v>10694</v>
      </c>
      <c r="AX1187" t="s">
        <v>10695</v>
      </c>
      <c r="BC1187" t="s">
        <v>10695</v>
      </c>
    </row>
    <row r="1188" spans="39:55">
      <c r="AM1188" t="s">
        <v>10696</v>
      </c>
      <c r="AN1188" t="s">
        <v>10697</v>
      </c>
      <c r="AS1188" t="s">
        <v>10703</v>
      </c>
      <c r="AV1188" t="s">
        <v>10699</v>
      </c>
      <c r="AX1188" t="s">
        <v>10700</v>
      </c>
      <c r="BC1188" t="s">
        <v>10700</v>
      </c>
    </row>
    <row r="1189" spans="39:55">
      <c r="AM1189" t="s">
        <v>10701</v>
      </c>
      <c r="AN1189" t="s">
        <v>10702</v>
      </c>
      <c r="AS1189" t="s">
        <v>10708</v>
      </c>
      <c r="AV1189" t="s">
        <v>10704</v>
      </c>
      <c r="AX1189" t="s">
        <v>10705</v>
      </c>
      <c r="BC1189" t="s">
        <v>10705</v>
      </c>
    </row>
    <row r="1190" spans="39:55">
      <c r="AM1190" t="s">
        <v>10706</v>
      </c>
      <c r="AN1190" t="s">
        <v>10707</v>
      </c>
      <c r="AS1190" t="s">
        <v>10713</v>
      </c>
      <c r="AV1190" t="s">
        <v>10709</v>
      </c>
      <c r="AX1190" t="s">
        <v>10710</v>
      </c>
      <c r="BC1190" t="s">
        <v>10710</v>
      </c>
    </row>
    <row r="1191" spans="39:55">
      <c r="AM1191" t="s">
        <v>10711</v>
      </c>
      <c r="AN1191" t="s">
        <v>10712</v>
      </c>
      <c r="AS1191" t="s">
        <v>10718</v>
      </c>
      <c r="AV1191" t="s">
        <v>10714</v>
      </c>
      <c r="AX1191" t="s">
        <v>10715</v>
      </c>
      <c r="BC1191" t="s">
        <v>10715</v>
      </c>
    </row>
    <row r="1192" spans="39:55">
      <c r="AM1192" t="s">
        <v>10716</v>
      </c>
      <c r="AN1192" t="s">
        <v>10717</v>
      </c>
      <c r="AS1192" t="s">
        <v>10723</v>
      </c>
      <c r="AV1192" t="s">
        <v>10719</v>
      </c>
      <c r="AX1192" t="s">
        <v>10720</v>
      </c>
      <c r="BC1192" t="s">
        <v>10720</v>
      </c>
    </row>
    <row r="1193" spans="39:55">
      <c r="AM1193" t="s">
        <v>10721</v>
      </c>
      <c r="AN1193" t="s">
        <v>10722</v>
      </c>
      <c r="AS1193" t="s">
        <v>10728</v>
      </c>
      <c r="AV1193" t="s">
        <v>10724</v>
      </c>
      <c r="AX1193" t="s">
        <v>10725</v>
      </c>
      <c r="BC1193" t="s">
        <v>10725</v>
      </c>
    </row>
    <row r="1194" spans="39:55">
      <c r="AM1194" t="s">
        <v>10726</v>
      </c>
      <c r="AN1194" t="s">
        <v>10727</v>
      </c>
      <c r="AS1194" t="s">
        <v>10733</v>
      </c>
      <c r="AV1194" t="s">
        <v>10729</v>
      </c>
      <c r="AX1194" t="s">
        <v>10730</v>
      </c>
      <c r="BC1194" t="s">
        <v>10730</v>
      </c>
    </row>
    <row r="1195" spans="39:55">
      <c r="AM1195" t="s">
        <v>10731</v>
      </c>
      <c r="AN1195" t="s">
        <v>10732</v>
      </c>
      <c r="AS1195" t="s">
        <v>10738</v>
      </c>
      <c r="AV1195" t="s">
        <v>10734</v>
      </c>
      <c r="AX1195" t="s">
        <v>10735</v>
      </c>
      <c r="BC1195" t="s">
        <v>10735</v>
      </c>
    </row>
    <row r="1196" spans="39:55">
      <c r="AM1196" t="s">
        <v>10736</v>
      </c>
      <c r="AN1196" t="s">
        <v>10737</v>
      </c>
      <c r="AS1196" t="s">
        <v>10743</v>
      </c>
      <c r="AV1196" t="s">
        <v>10739</v>
      </c>
      <c r="AX1196" t="s">
        <v>10740</v>
      </c>
      <c r="BC1196" t="s">
        <v>10740</v>
      </c>
    </row>
    <row r="1197" spans="39:55">
      <c r="AM1197" t="s">
        <v>10741</v>
      </c>
      <c r="AN1197" t="s">
        <v>10742</v>
      </c>
      <c r="AS1197" t="s">
        <v>10747</v>
      </c>
      <c r="AV1197" t="s">
        <v>10744</v>
      </c>
      <c r="AX1197" t="s">
        <v>4403</v>
      </c>
      <c r="BC1197" t="s">
        <v>4403</v>
      </c>
    </row>
    <row r="1198" spans="39:55">
      <c r="AM1198" t="s">
        <v>10745</v>
      </c>
      <c r="AN1198" t="s">
        <v>10746</v>
      </c>
      <c r="AS1198" t="s">
        <v>10752</v>
      </c>
      <c r="AV1198" t="s">
        <v>10748</v>
      </c>
      <c r="AX1198" t="s">
        <v>10749</v>
      </c>
      <c r="BC1198" t="s">
        <v>10749</v>
      </c>
    </row>
    <row r="1199" spans="39:55">
      <c r="AM1199" t="s">
        <v>10750</v>
      </c>
      <c r="AN1199" t="s">
        <v>10751</v>
      </c>
      <c r="AS1199" t="s">
        <v>10757</v>
      </c>
      <c r="AV1199" t="s">
        <v>10753</v>
      </c>
      <c r="AX1199" t="s">
        <v>10754</v>
      </c>
      <c r="BC1199" t="s">
        <v>10754</v>
      </c>
    </row>
    <row r="1200" spans="39:55">
      <c r="AM1200" t="s">
        <v>10755</v>
      </c>
      <c r="AN1200" t="s">
        <v>10756</v>
      </c>
      <c r="AS1200" t="s">
        <v>10762</v>
      </c>
      <c r="AV1200" t="s">
        <v>10758</v>
      </c>
      <c r="AX1200" t="s">
        <v>10759</v>
      </c>
      <c r="BC1200" t="s">
        <v>10759</v>
      </c>
    </row>
    <row r="1201" spans="39:55">
      <c r="AM1201" t="s">
        <v>10760</v>
      </c>
      <c r="AN1201" t="s">
        <v>10761</v>
      </c>
      <c r="AS1201" t="s">
        <v>10767</v>
      </c>
      <c r="AV1201" t="s">
        <v>10763</v>
      </c>
      <c r="AX1201" t="s">
        <v>10764</v>
      </c>
      <c r="BC1201" t="s">
        <v>10764</v>
      </c>
    </row>
    <row r="1202" spans="39:55">
      <c r="AM1202" t="s">
        <v>10765</v>
      </c>
      <c r="AN1202" t="s">
        <v>10766</v>
      </c>
      <c r="AS1202" t="s">
        <v>10772</v>
      </c>
      <c r="AV1202" t="s">
        <v>10768</v>
      </c>
      <c r="AX1202" t="s">
        <v>10769</v>
      </c>
      <c r="BC1202" t="s">
        <v>10769</v>
      </c>
    </row>
    <row r="1203" spans="39:55">
      <c r="AM1203" t="s">
        <v>10770</v>
      </c>
      <c r="AN1203" t="s">
        <v>10771</v>
      </c>
      <c r="AS1203" t="s">
        <v>10777</v>
      </c>
      <c r="AV1203" t="s">
        <v>10773</v>
      </c>
      <c r="AX1203" t="s">
        <v>10774</v>
      </c>
      <c r="BC1203" t="s">
        <v>10774</v>
      </c>
    </row>
    <row r="1204" spans="39:55">
      <c r="AM1204" t="s">
        <v>10775</v>
      </c>
      <c r="AN1204" t="s">
        <v>10776</v>
      </c>
      <c r="AS1204" t="s">
        <v>10782</v>
      </c>
      <c r="AV1204" t="s">
        <v>10778</v>
      </c>
      <c r="AX1204" t="s">
        <v>10779</v>
      </c>
      <c r="BC1204" t="s">
        <v>10779</v>
      </c>
    </row>
    <row r="1205" spans="39:55">
      <c r="AM1205" t="s">
        <v>10780</v>
      </c>
      <c r="AN1205" t="s">
        <v>10781</v>
      </c>
      <c r="AS1205" t="s">
        <v>10787</v>
      </c>
      <c r="AV1205" t="s">
        <v>10783</v>
      </c>
      <c r="AX1205" t="s">
        <v>10784</v>
      </c>
      <c r="BC1205" t="s">
        <v>10784</v>
      </c>
    </row>
    <row r="1206" spans="39:55">
      <c r="AM1206" t="s">
        <v>10785</v>
      </c>
      <c r="AN1206" t="s">
        <v>10786</v>
      </c>
      <c r="AS1206" t="s">
        <v>10792</v>
      </c>
      <c r="AV1206" t="s">
        <v>10788</v>
      </c>
      <c r="AX1206" t="s">
        <v>10789</v>
      </c>
      <c r="BC1206" t="s">
        <v>10789</v>
      </c>
    </row>
    <row r="1207" spans="39:55">
      <c r="AM1207" t="s">
        <v>10790</v>
      </c>
      <c r="AN1207" t="s">
        <v>10791</v>
      </c>
      <c r="AS1207" t="s">
        <v>10797</v>
      </c>
      <c r="AV1207" t="s">
        <v>10793</v>
      </c>
      <c r="AX1207" t="s">
        <v>10794</v>
      </c>
      <c r="BC1207" t="s">
        <v>10794</v>
      </c>
    </row>
    <row r="1208" spans="39:55">
      <c r="AM1208" t="s">
        <v>10795</v>
      </c>
      <c r="AN1208" t="s">
        <v>10796</v>
      </c>
      <c r="AS1208" t="s">
        <v>10802</v>
      </c>
      <c r="AV1208" t="s">
        <v>10798</v>
      </c>
      <c r="AX1208" t="s">
        <v>10799</v>
      </c>
      <c r="BC1208" t="s">
        <v>10799</v>
      </c>
    </row>
    <row r="1209" spans="39:55">
      <c r="AM1209" t="s">
        <v>10800</v>
      </c>
      <c r="AN1209" t="s">
        <v>10801</v>
      </c>
      <c r="AS1209" t="s">
        <v>10807</v>
      </c>
      <c r="AV1209" t="s">
        <v>10803</v>
      </c>
      <c r="AX1209" t="s">
        <v>10804</v>
      </c>
      <c r="BC1209" t="s">
        <v>10804</v>
      </c>
    </row>
    <row r="1210" spans="39:55">
      <c r="AM1210" t="s">
        <v>10805</v>
      </c>
      <c r="AN1210" t="s">
        <v>10806</v>
      </c>
      <c r="AS1210" t="s">
        <v>10812</v>
      </c>
      <c r="AV1210" t="s">
        <v>10808</v>
      </c>
      <c r="AX1210" t="s">
        <v>10809</v>
      </c>
      <c r="BC1210" t="s">
        <v>10809</v>
      </c>
    </row>
    <row r="1211" spans="39:55">
      <c r="AM1211" t="s">
        <v>10810</v>
      </c>
      <c r="AN1211" t="s">
        <v>10811</v>
      </c>
      <c r="AS1211" t="s">
        <v>10817</v>
      </c>
      <c r="AV1211" t="s">
        <v>10813</v>
      </c>
      <c r="AX1211" t="s">
        <v>10814</v>
      </c>
      <c r="BC1211" t="s">
        <v>10814</v>
      </c>
    </row>
    <row r="1212" spans="39:55">
      <c r="AM1212" t="s">
        <v>10815</v>
      </c>
      <c r="AN1212" t="s">
        <v>10816</v>
      </c>
      <c r="AS1212" t="s">
        <v>10822</v>
      </c>
      <c r="AV1212" t="s">
        <v>10818</v>
      </c>
      <c r="AX1212" t="s">
        <v>10819</v>
      </c>
      <c r="BC1212" t="s">
        <v>10819</v>
      </c>
    </row>
    <row r="1213" spans="39:55">
      <c r="AM1213" t="s">
        <v>10820</v>
      </c>
      <c r="AN1213" t="s">
        <v>10821</v>
      </c>
      <c r="AS1213" t="s">
        <v>10827</v>
      </c>
      <c r="AV1213" t="s">
        <v>10823</v>
      </c>
      <c r="AX1213" t="s">
        <v>10824</v>
      </c>
      <c r="BC1213" t="s">
        <v>10824</v>
      </c>
    </row>
    <row r="1214" spans="39:55">
      <c r="AM1214" t="s">
        <v>10825</v>
      </c>
      <c r="AN1214" t="s">
        <v>10826</v>
      </c>
      <c r="AS1214" t="s">
        <v>10832</v>
      </c>
      <c r="AV1214" t="s">
        <v>10828</v>
      </c>
      <c r="AX1214" t="s">
        <v>10829</v>
      </c>
      <c r="BC1214" t="s">
        <v>10829</v>
      </c>
    </row>
    <row r="1215" spans="39:55">
      <c r="AM1215" t="s">
        <v>10830</v>
      </c>
      <c r="AN1215" t="s">
        <v>10831</v>
      </c>
      <c r="AS1215" t="s">
        <v>10837</v>
      </c>
      <c r="AV1215" t="s">
        <v>10833</v>
      </c>
      <c r="AX1215" t="s">
        <v>10834</v>
      </c>
      <c r="BC1215" t="s">
        <v>10834</v>
      </c>
    </row>
    <row r="1216" spans="39:55">
      <c r="AM1216" t="s">
        <v>10835</v>
      </c>
      <c r="AN1216" t="s">
        <v>10836</v>
      </c>
      <c r="AS1216" t="s">
        <v>10842</v>
      </c>
      <c r="AV1216" t="s">
        <v>10838</v>
      </c>
      <c r="AX1216" t="s">
        <v>10839</v>
      </c>
      <c r="BC1216" t="s">
        <v>10839</v>
      </c>
    </row>
    <row r="1217" spans="39:55">
      <c r="AM1217" t="s">
        <v>10840</v>
      </c>
      <c r="AN1217" t="s">
        <v>10841</v>
      </c>
      <c r="AS1217" t="s">
        <v>10847</v>
      </c>
      <c r="AV1217" t="s">
        <v>10843</v>
      </c>
      <c r="AX1217" t="s">
        <v>10844</v>
      </c>
      <c r="BC1217" t="s">
        <v>10844</v>
      </c>
    </row>
    <row r="1218" spans="39:55">
      <c r="AM1218" t="s">
        <v>10845</v>
      </c>
      <c r="AN1218" t="s">
        <v>10846</v>
      </c>
      <c r="AS1218" t="s">
        <v>10852</v>
      </c>
      <c r="AV1218" t="s">
        <v>10848</v>
      </c>
      <c r="AX1218" t="s">
        <v>10849</v>
      </c>
      <c r="BC1218" t="s">
        <v>10849</v>
      </c>
    </row>
    <row r="1219" spans="39:55">
      <c r="AM1219" t="s">
        <v>10850</v>
      </c>
      <c r="AN1219" t="s">
        <v>10851</v>
      </c>
      <c r="AS1219" t="s">
        <v>10857</v>
      </c>
      <c r="AV1219" t="s">
        <v>10853</v>
      </c>
      <c r="AX1219" t="s">
        <v>10854</v>
      </c>
      <c r="BC1219" t="s">
        <v>10854</v>
      </c>
    </row>
    <row r="1220" spans="39:55">
      <c r="AM1220" t="s">
        <v>10855</v>
      </c>
      <c r="AN1220" t="s">
        <v>10856</v>
      </c>
      <c r="AS1220" t="s">
        <v>10862</v>
      </c>
      <c r="AV1220" t="s">
        <v>10858</v>
      </c>
      <c r="AX1220" t="s">
        <v>10859</v>
      </c>
      <c r="BC1220" t="s">
        <v>10859</v>
      </c>
    </row>
    <row r="1221" spans="39:55">
      <c r="AM1221" t="s">
        <v>10860</v>
      </c>
      <c r="AN1221" t="s">
        <v>10861</v>
      </c>
      <c r="AS1221" t="s">
        <v>10866</v>
      </c>
      <c r="AV1221" t="s">
        <v>10863</v>
      </c>
      <c r="AX1221" t="s">
        <v>10864</v>
      </c>
      <c r="BC1221" t="s">
        <v>10864</v>
      </c>
    </row>
    <row r="1222" spans="39:55">
      <c r="AM1222" t="s">
        <v>10723</v>
      </c>
      <c r="AN1222" t="s">
        <v>10865</v>
      </c>
      <c r="AS1222" t="s">
        <v>655</v>
      </c>
      <c r="AV1222" t="s">
        <v>10867</v>
      </c>
      <c r="AX1222" t="s">
        <v>10868</v>
      </c>
      <c r="BC1222" t="s">
        <v>10868</v>
      </c>
    </row>
    <row r="1223" spans="39:55">
      <c r="AM1223" t="s">
        <v>10869</v>
      </c>
      <c r="AN1223" t="s">
        <v>10870</v>
      </c>
      <c r="AS1223" t="s">
        <v>10875</v>
      </c>
      <c r="AV1223" t="s">
        <v>10871</v>
      </c>
      <c r="AX1223" t="s">
        <v>10872</v>
      </c>
      <c r="BC1223" t="s">
        <v>10872</v>
      </c>
    </row>
    <row r="1224" spans="39:55">
      <c r="AM1224" t="s">
        <v>10873</v>
      </c>
      <c r="AN1224" t="s">
        <v>10874</v>
      </c>
      <c r="AS1224" t="s">
        <v>10880</v>
      </c>
      <c r="AV1224" t="s">
        <v>10876</v>
      </c>
      <c r="AX1224" t="s">
        <v>10877</v>
      </c>
      <c r="BC1224" t="s">
        <v>10877</v>
      </c>
    </row>
    <row r="1225" spans="39:55">
      <c r="AM1225" t="s">
        <v>10878</v>
      </c>
      <c r="AN1225" t="s">
        <v>10879</v>
      </c>
      <c r="AS1225" t="s">
        <v>10885</v>
      </c>
      <c r="AV1225" t="s">
        <v>10881</v>
      </c>
      <c r="AX1225" t="s">
        <v>10882</v>
      </c>
      <c r="BC1225" t="s">
        <v>10882</v>
      </c>
    </row>
    <row r="1226" spans="39:55">
      <c r="AM1226" t="s">
        <v>10883</v>
      </c>
      <c r="AN1226" t="s">
        <v>10884</v>
      </c>
      <c r="AS1226" t="s">
        <v>10890</v>
      </c>
      <c r="AV1226" t="s">
        <v>10886</v>
      </c>
      <c r="AX1226" t="s">
        <v>10887</v>
      </c>
      <c r="BC1226" t="s">
        <v>10887</v>
      </c>
    </row>
    <row r="1227" spans="39:55">
      <c r="AM1227" t="s">
        <v>10888</v>
      </c>
      <c r="AN1227" t="s">
        <v>10889</v>
      </c>
      <c r="AS1227" t="s">
        <v>10895</v>
      </c>
      <c r="AV1227" t="s">
        <v>10891</v>
      </c>
      <c r="AX1227" t="s">
        <v>10892</v>
      </c>
      <c r="BC1227" t="s">
        <v>10892</v>
      </c>
    </row>
    <row r="1228" spans="39:55">
      <c r="AM1228" t="s">
        <v>10893</v>
      </c>
      <c r="AN1228" t="s">
        <v>10894</v>
      </c>
      <c r="AS1228" t="s">
        <v>10900</v>
      </c>
      <c r="AV1228" t="s">
        <v>10896</v>
      </c>
      <c r="AX1228" t="s">
        <v>10897</v>
      </c>
      <c r="BC1228" t="s">
        <v>10897</v>
      </c>
    </row>
    <row r="1229" spans="39:55">
      <c r="AM1229" t="s">
        <v>10898</v>
      </c>
      <c r="AN1229" t="s">
        <v>10899</v>
      </c>
      <c r="AS1229" t="s">
        <v>10905</v>
      </c>
      <c r="AV1229" t="s">
        <v>10901</v>
      </c>
      <c r="AX1229" t="s">
        <v>10902</v>
      </c>
      <c r="BC1229" t="s">
        <v>10902</v>
      </c>
    </row>
    <row r="1230" spans="39:55">
      <c r="AM1230" t="s">
        <v>10903</v>
      </c>
      <c r="AN1230" t="s">
        <v>10904</v>
      </c>
      <c r="AS1230" t="s">
        <v>10910</v>
      </c>
      <c r="AV1230" t="s">
        <v>10906</v>
      </c>
      <c r="AX1230" t="s">
        <v>10907</v>
      </c>
      <c r="BC1230" t="s">
        <v>10907</v>
      </c>
    </row>
    <row r="1231" spans="39:55">
      <c r="AM1231" t="s">
        <v>10908</v>
      </c>
      <c r="AN1231" t="s">
        <v>10909</v>
      </c>
      <c r="AS1231" t="s">
        <v>10915</v>
      </c>
      <c r="AV1231" t="s">
        <v>10911</v>
      </c>
      <c r="AX1231" t="s">
        <v>10912</v>
      </c>
      <c r="BC1231" t="s">
        <v>10912</v>
      </c>
    </row>
    <row r="1232" spans="39:55">
      <c r="AM1232" t="s">
        <v>10913</v>
      </c>
      <c r="AN1232" t="s">
        <v>10914</v>
      </c>
      <c r="AS1232" t="s">
        <v>10920</v>
      </c>
      <c r="AV1232" t="s">
        <v>10916</v>
      </c>
      <c r="AX1232" t="s">
        <v>10917</v>
      </c>
      <c r="BC1232" t="s">
        <v>10917</v>
      </c>
    </row>
    <row r="1233" spans="39:55">
      <c r="AM1233" t="s">
        <v>10918</v>
      </c>
      <c r="AN1233" t="s">
        <v>10919</v>
      </c>
      <c r="AS1233" t="s">
        <v>10925</v>
      </c>
      <c r="AV1233" t="s">
        <v>10921</v>
      </c>
      <c r="AX1233" t="s">
        <v>10922</v>
      </c>
      <c r="BC1233" t="s">
        <v>10922</v>
      </c>
    </row>
    <row r="1234" spans="39:55">
      <c r="AM1234" t="s">
        <v>10923</v>
      </c>
      <c r="AN1234" t="s">
        <v>10924</v>
      </c>
      <c r="AS1234" t="s">
        <v>10930</v>
      </c>
      <c r="AV1234" t="s">
        <v>10926</v>
      </c>
      <c r="AX1234" t="s">
        <v>10927</v>
      </c>
      <c r="BC1234" t="s">
        <v>10927</v>
      </c>
    </row>
    <row r="1235" spans="39:55">
      <c r="AM1235" t="s">
        <v>10928</v>
      </c>
      <c r="AN1235" t="s">
        <v>10929</v>
      </c>
      <c r="AS1235" t="s">
        <v>10935</v>
      </c>
      <c r="AV1235" t="s">
        <v>10931</v>
      </c>
      <c r="AX1235" t="s">
        <v>10932</v>
      </c>
      <c r="BC1235" t="s">
        <v>10932</v>
      </c>
    </row>
    <row r="1236" spans="39:55">
      <c r="AM1236" t="s">
        <v>10933</v>
      </c>
      <c r="AN1236" t="s">
        <v>10934</v>
      </c>
      <c r="AS1236" t="s">
        <v>10940</v>
      </c>
      <c r="AV1236" t="s">
        <v>10936</v>
      </c>
      <c r="AX1236" t="s">
        <v>10937</v>
      </c>
      <c r="BC1236" t="s">
        <v>10937</v>
      </c>
    </row>
    <row r="1237" spans="39:55">
      <c r="AM1237" t="s">
        <v>10938</v>
      </c>
      <c r="AN1237" t="s">
        <v>10939</v>
      </c>
      <c r="AS1237" t="s">
        <v>10945</v>
      </c>
      <c r="AV1237" t="s">
        <v>10941</v>
      </c>
      <c r="AX1237" t="s">
        <v>10942</v>
      </c>
      <c r="BC1237" t="s">
        <v>10942</v>
      </c>
    </row>
    <row r="1238" spans="39:55">
      <c r="AM1238" t="s">
        <v>10943</v>
      </c>
      <c r="AN1238" t="s">
        <v>10944</v>
      </c>
      <c r="AS1238" t="s">
        <v>10950</v>
      </c>
      <c r="AV1238" t="s">
        <v>10946</v>
      </c>
      <c r="AX1238" t="s">
        <v>10947</v>
      </c>
      <c r="BC1238" t="s">
        <v>10947</v>
      </c>
    </row>
    <row r="1239" spans="39:55">
      <c r="AM1239" t="s">
        <v>10948</v>
      </c>
      <c r="AN1239" t="s">
        <v>10949</v>
      </c>
      <c r="AS1239" t="s">
        <v>10955</v>
      </c>
      <c r="AV1239" t="s">
        <v>10951</v>
      </c>
      <c r="AX1239" t="s">
        <v>10952</v>
      </c>
      <c r="BC1239" t="s">
        <v>10952</v>
      </c>
    </row>
    <row r="1240" spans="39:55">
      <c r="AM1240" t="s">
        <v>10953</v>
      </c>
      <c r="AN1240" t="s">
        <v>10954</v>
      </c>
      <c r="AS1240" t="s">
        <v>10960</v>
      </c>
      <c r="AV1240" t="s">
        <v>10956</v>
      </c>
      <c r="AX1240" t="s">
        <v>10957</v>
      </c>
      <c r="BC1240" t="s">
        <v>10957</v>
      </c>
    </row>
    <row r="1241" spans="39:55">
      <c r="AM1241" t="s">
        <v>10958</v>
      </c>
      <c r="AN1241" t="s">
        <v>10959</v>
      </c>
      <c r="AS1241" t="s">
        <v>10965</v>
      </c>
      <c r="AV1241" t="s">
        <v>10961</v>
      </c>
      <c r="AX1241" t="s">
        <v>10962</v>
      </c>
      <c r="BC1241" t="s">
        <v>10962</v>
      </c>
    </row>
    <row r="1242" spans="39:55">
      <c r="AM1242" t="s">
        <v>10963</v>
      </c>
      <c r="AN1242" t="s">
        <v>10964</v>
      </c>
      <c r="AS1242" t="s">
        <v>10970</v>
      </c>
      <c r="AV1242" t="s">
        <v>10966</v>
      </c>
      <c r="AX1242" t="s">
        <v>10967</v>
      </c>
      <c r="BC1242" t="s">
        <v>10967</v>
      </c>
    </row>
    <row r="1243" spans="39:55">
      <c r="AM1243" t="s">
        <v>10968</v>
      </c>
      <c r="AN1243" t="s">
        <v>10969</v>
      </c>
      <c r="AS1243" t="s">
        <v>10975</v>
      </c>
      <c r="AV1243" t="s">
        <v>10971</v>
      </c>
      <c r="AX1243" t="s">
        <v>10972</v>
      </c>
      <c r="BC1243" t="s">
        <v>10972</v>
      </c>
    </row>
    <row r="1244" spans="39:55">
      <c r="AM1244" t="s">
        <v>10973</v>
      </c>
      <c r="AN1244" t="s">
        <v>10974</v>
      </c>
      <c r="AS1244" t="s">
        <v>10980</v>
      </c>
      <c r="AV1244" t="s">
        <v>10976</v>
      </c>
      <c r="AX1244" t="s">
        <v>10977</v>
      </c>
      <c r="BC1244" t="s">
        <v>10977</v>
      </c>
    </row>
    <row r="1245" spans="39:55">
      <c r="AM1245" t="s">
        <v>10978</v>
      </c>
      <c r="AN1245" t="s">
        <v>10979</v>
      </c>
      <c r="AS1245" t="s">
        <v>10985</v>
      </c>
      <c r="AV1245" t="s">
        <v>10981</v>
      </c>
      <c r="AX1245" t="s">
        <v>10982</v>
      </c>
      <c r="BC1245" t="s">
        <v>10982</v>
      </c>
    </row>
    <row r="1246" spans="39:55">
      <c r="AM1246" t="s">
        <v>10983</v>
      </c>
      <c r="AN1246" t="s">
        <v>10984</v>
      </c>
      <c r="AS1246" t="s">
        <v>10990</v>
      </c>
      <c r="AV1246" t="s">
        <v>10986</v>
      </c>
      <c r="AX1246" t="s">
        <v>10987</v>
      </c>
      <c r="BC1246" t="s">
        <v>10987</v>
      </c>
    </row>
    <row r="1247" spans="39:55">
      <c r="AM1247" t="s">
        <v>10988</v>
      </c>
      <c r="AN1247" t="s">
        <v>10989</v>
      </c>
      <c r="AS1247" t="s">
        <v>10995</v>
      </c>
      <c r="AV1247" t="s">
        <v>10991</v>
      </c>
      <c r="AX1247" t="s">
        <v>10992</v>
      </c>
      <c r="BC1247" t="s">
        <v>10992</v>
      </c>
    </row>
    <row r="1248" spans="39:55">
      <c r="AM1248" t="s">
        <v>10993</v>
      </c>
      <c r="AN1248" t="s">
        <v>10994</v>
      </c>
      <c r="AS1248" t="s">
        <v>11000</v>
      </c>
      <c r="AV1248" t="s">
        <v>10996</v>
      </c>
      <c r="AX1248" t="s">
        <v>10997</v>
      </c>
      <c r="BC1248" t="s">
        <v>10997</v>
      </c>
    </row>
    <row r="1249" spans="39:55">
      <c r="AM1249" t="s">
        <v>10998</v>
      </c>
      <c r="AN1249" t="s">
        <v>10999</v>
      </c>
      <c r="AS1249" t="s">
        <v>11005</v>
      </c>
      <c r="AV1249" t="s">
        <v>11001</v>
      </c>
      <c r="AX1249" t="s">
        <v>11002</v>
      </c>
      <c r="BC1249" t="s">
        <v>11002</v>
      </c>
    </row>
    <row r="1250" spans="39:55">
      <c r="AM1250" t="s">
        <v>11003</v>
      </c>
      <c r="AN1250" t="s">
        <v>11004</v>
      </c>
      <c r="AS1250" t="s">
        <v>11010</v>
      </c>
      <c r="AV1250" t="s">
        <v>11006</v>
      </c>
      <c r="AX1250" t="s">
        <v>11007</v>
      </c>
      <c r="BC1250" t="s">
        <v>11007</v>
      </c>
    </row>
    <row r="1251" spans="39:55">
      <c r="AM1251" t="s">
        <v>11008</v>
      </c>
      <c r="AN1251" t="s">
        <v>11009</v>
      </c>
      <c r="AS1251" t="s">
        <v>11015</v>
      </c>
      <c r="AV1251" t="s">
        <v>11011</v>
      </c>
      <c r="AX1251" t="s">
        <v>11012</v>
      </c>
      <c r="BC1251" t="s">
        <v>11012</v>
      </c>
    </row>
    <row r="1252" spans="39:55">
      <c r="AM1252" t="s">
        <v>11013</v>
      </c>
      <c r="AN1252" t="s">
        <v>11014</v>
      </c>
      <c r="AS1252" t="s">
        <v>11020</v>
      </c>
      <c r="AV1252" t="s">
        <v>11016</v>
      </c>
      <c r="AX1252" t="s">
        <v>11017</v>
      </c>
      <c r="BC1252" t="s">
        <v>11017</v>
      </c>
    </row>
    <row r="1253" spans="39:55">
      <c r="AM1253" t="s">
        <v>11018</v>
      </c>
      <c r="AN1253" t="s">
        <v>11019</v>
      </c>
      <c r="AS1253" t="s">
        <v>11025</v>
      </c>
      <c r="AV1253" t="s">
        <v>11021</v>
      </c>
      <c r="AX1253" t="s">
        <v>11022</v>
      </c>
      <c r="BC1253" t="s">
        <v>11022</v>
      </c>
    </row>
    <row r="1254" spans="39:55">
      <c r="AM1254" t="s">
        <v>11023</v>
      </c>
      <c r="AN1254" t="s">
        <v>11024</v>
      </c>
      <c r="AS1254" t="s">
        <v>11030</v>
      </c>
      <c r="AV1254" t="s">
        <v>11026</v>
      </c>
      <c r="AX1254" t="s">
        <v>11027</v>
      </c>
      <c r="BC1254" t="s">
        <v>11027</v>
      </c>
    </row>
    <row r="1255" spans="39:55">
      <c r="AM1255" t="s">
        <v>11028</v>
      </c>
      <c r="AN1255" t="s">
        <v>11029</v>
      </c>
      <c r="AS1255" t="s">
        <v>11035</v>
      </c>
      <c r="AV1255" t="s">
        <v>11031</v>
      </c>
      <c r="AX1255" t="s">
        <v>11032</v>
      </c>
      <c r="BC1255" t="s">
        <v>11032</v>
      </c>
    </row>
    <row r="1256" spans="39:55">
      <c r="AM1256" t="s">
        <v>11033</v>
      </c>
      <c r="AN1256" t="s">
        <v>11034</v>
      </c>
      <c r="AS1256" t="s">
        <v>11040</v>
      </c>
      <c r="AV1256" t="s">
        <v>11036</v>
      </c>
      <c r="AX1256" t="s">
        <v>11037</v>
      </c>
      <c r="BC1256" t="s">
        <v>11037</v>
      </c>
    </row>
    <row r="1257" spans="39:55">
      <c r="AM1257" t="s">
        <v>11038</v>
      </c>
      <c r="AN1257" t="s">
        <v>11039</v>
      </c>
      <c r="AS1257" t="s">
        <v>11045</v>
      </c>
      <c r="AV1257" t="s">
        <v>11041</v>
      </c>
      <c r="AX1257" t="s">
        <v>11042</v>
      </c>
      <c r="BC1257" t="s">
        <v>11042</v>
      </c>
    </row>
    <row r="1258" spans="39:55">
      <c r="AM1258" t="s">
        <v>11043</v>
      </c>
      <c r="AN1258" t="s">
        <v>11044</v>
      </c>
      <c r="AS1258" t="s">
        <v>11050</v>
      </c>
      <c r="AV1258" t="s">
        <v>11046</v>
      </c>
      <c r="AX1258" t="s">
        <v>11047</v>
      </c>
      <c r="BC1258" t="s">
        <v>11047</v>
      </c>
    </row>
    <row r="1259" spans="39:55">
      <c r="AM1259" t="s">
        <v>11048</v>
      </c>
      <c r="AN1259" t="s">
        <v>11049</v>
      </c>
      <c r="AS1259" t="s">
        <v>11055</v>
      </c>
      <c r="AV1259" t="s">
        <v>11051</v>
      </c>
      <c r="AX1259" t="s">
        <v>11052</v>
      </c>
      <c r="BC1259" t="s">
        <v>11052</v>
      </c>
    </row>
    <row r="1260" spans="39:55">
      <c r="AM1260" t="s">
        <v>11053</v>
      </c>
      <c r="AN1260" t="s">
        <v>11054</v>
      </c>
      <c r="AS1260" t="s">
        <v>11060</v>
      </c>
      <c r="AV1260" t="s">
        <v>11056</v>
      </c>
      <c r="AX1260" t="s">
        <v>11057</v>
      </c>
      <c r="BC1260" t="s">
        <v>11057</v>
      </c>
    </row>
    <row r="1261" spans="39:55">
      <c r="AM1261" t="s">
        <v>11058</v>
      </c>
      <c r="AN1261" t="s">
        <v>11059</v>
      </c>
      <c r="AS1261" t="s">
        <v>11065</v>
      </c>
      <c r="AV1261" t="s">
        <v>11061</v>
      </c>
      <c r="AX1261" t="s">
        <v>11062</v>
      </c>
      <c r="BC1261" t="s">
        <v>11062</v>
      </c>
    </row>
    <row r="1262" spans="39:55">
      <c r="AM1262" t="s">
        <v>11063</v>
      </c>
      <c r="AN1262" t="s">
        <v>11064</v>
      </c>
      <c r="AS1262" t="s">
        <v>11070</v>
      </c>
      <c r="AV1262" t="s">
        <v>11066</v>
      </c>
      <c r="AX1262" t="s">
        <v>11067</v>
      </c>
      <c r="BC1262" t="s">
        <v>11067</v>
      </c>
    </row>
    <row r="1263" spans="39:55">
      <c r="AM1263" t="s">
        <v>11068</v>
      </c>
      <c r="AN1263" t="s">
        <v>11069</v>
      </c>
      <c r="AS1263" t="s">
        <v>11075</v>
      </c>
      <c r="AV1263" t="s">
        <v>11071</v>
      </c>
      <c r="AX1263" t="s">
        <v>11072</v>
      </c>
      <c r="BC1263" t="s">
        <v>11072</v>
      </c>
    </row>
    <row r="1264" spans="39:55">
      <c r="AM1264" t="s">
        <v>11073</v>
      </c>
      <c r="AN1264" t="s">
        <v>11074</v>
      </c>
      <c r="AS1264" t="s">
        <v>11080</v>
      </c>
      <c r="AV1264" t="s">
        <v>11076</v>
      </c>
      <c r="AX1264" t="s">
        <v>11077</v>
      </c>
      <c r="BC1264" t="s">
        <v>11077</v>
      </c>
    </row>
    <row r="1265" spans="39:55">
      <c r="AM1265" t="s">
        <v>11078</v>
      </c>
      <c r="AN1265" t="s">
        <v>11079</v>
      </c>
      <c r="AS1265" t="s">
        <v>524</v>
      </c>
      <c r="AV1265" t="s">
        <v>11081</v>
      </c>
      <c r="AX1265" t="s">
        <v>11082</v>
      </c>
      <c r="BC1265" t="s">
        <v>11082</v>
      </c>
    </row>
    <row r="1266" spans="39:55">
      <c r="AM1266" t="s">
        <v>11083</v>
      </c>
      <c r="AN1266" t="s">
        <v>11084</v>
      </c>
      <c r="AS1266" t="s">
        <v>11089</v>
      </c>
      <c r="AV1266" t="s">
        <v>11085</v>
      </c>
      <c r="AX1266" t="s">
        <v>11086</v>
      </c>
      <c r="BC1266" t="s">
        <v>11086</v>
      </c>
    </row>
    <row r="1267" spans="39:55">
      <c r="AM1267" t="s">
        <v>11087</v>
      </c>
      <c r="AN1267" t="s">
        <v>11088</v>
      </c>
      <c r="AS1267" t="s">
        <v>11094</v>
      </c>
      <c r="AV1267" t="s">
        <v>11090</v>
      </c>
      <c r="AX1267" t="s">
        <v>11091</v>
      </c>
      <c r="BC1267" t="s">
        <v>11091</v>
      </c>
    </row>
    <row r="1268" spans="39:55">
      <c r="AM1268" t="s">
        <v>11092</v>
      </c>
      <c r="AN1268" t="s">
        <v>11093</v>
      </c>
      <c r="AS1268" t="s">
        <v>11099</v>
      </c>
      <c r="AV1268" t="s">
        <v>11095</v>
      </c>
      <c r="AX1268" t="s">
        <v>11096</v>
      </c>
      <c r="BC1268" t="s">
        <v>11096</v>
      </c>
    </row>
    <row r="1269" spans="39:55">
      <c r="AM1269" t="s">
        <v>11097</v>
      </c>
      <c r="AN1269" t="s">
        <v>11098</v>
      </c>
      <c r="AS1269" t="s">
        <v>11104</v>
      </c>
      <c r="AV1269" t="s">
        <v>11100</v>
      </c>
      <c r="AX1269" t="s">
        <v>11101</v>
      </c>
      <c r="BC1269" t="s">
        <v>11101</v>
      </c>
    </row>
    <row r="1270" spans="39:55">
      <c r="AM1270" t="s">
        <v>11102</v>
      </c>
      <c r="AN1270" t="s">
        <v>11103</v>
      </c>
      <c r="AS1270" t="s">
        <v>11109</v>
      </c>
      <c r="AV1270" t="s">
        <v>11105</v>
      </c>
      <c r="AX1270" t="s">
        <v>11106</v>
      </c>
      <c r="BC1270" t="s">
        <v>11106</v>
      </c>
    </row>
    <row r="1271" spans="39:55">
      <c r="AM1271" t="s">
        <v>11107</v>
      </c>
      <c r="AN1271" t="s">
        <v>11108</v>
      </c>
      <c r="AS1271" t="s">
        <v>11114</v>
      </c>
      <c r="AV1271" t="s">
        <v>11110</v>
      </c>
      <c r="AX1271" t="s">
        <v>11111</v>
      </c>
      <c r="BC1271" t="s">
        <v>11111</v>
      </c>
    </row>
    <row r="1272" spans="39:55">
      <c r="AM1272" t="s">
        <v>11112</v>
      </c>
      <c r="AN1272" t="s">
        <v>11113</v>
      </c>
      <c r="AS1272" t="s">
        <v>11119</v>
      </c>
      <c r="AV1272" t="s">
        <v>11115</v>
      </c>
      <c r="AX1272" t="s">
        <v>11116</v>
      </c>
      <c r="BC1272" t="s">
        <v>11116</v>
      </c>
    </row>
    <row r="1273" spans="39:55">
      <c r="AM1273" t="s">
        <v>11117</v>
      </c>
      <c r="AN1273" t="s">
        <v>11118</v>
      </c>
      <c r="AS1273" t="s">
        <v>11124</v>
      </c>
      <c r="AV1273" t="s">
        <v>11120</v>
      </c>
      <c r="AX1273" t="s">
        <v>11121</v>
      </c>
      <c r="BC1273" t="s">
        <v>11121</v>
      </c>
    </row>
    <row r="1274" spans="39:55">
      <c r="AM1274" t="s">
        <v>11122</v>
      </c>
      <c r="AN1274" t="s">
        <v>11123</v>
      </c>
      <c r="AS1274" t="s">
        <v>11129</v>
      </c>
      <c r="AV1274" t="s">
        <v>11125</v>
      </c>
      <c r="AX1274" t="s">
        <v>11126</v>
      </c>
      <c r="BC1274" t="s">
        <v>11126</v>
      </c>
    </row>
    <row r="1275" spans="39:55">
      <c r="AM1275" t="s">
        <v>11127</v>
      </c>
      <c r="AN1275" t="s">
        <v>11128</v>
      </c>
      <c r="AS1275" t="s">
        <v>11134</v>
      </c>
      <c r="AV1275" t="s">
        <v>11130</v>
      </c>
      <c r="AX1275" t="s">
        <v>11131</v>
      </c>
      <c r="BC1275" t="s">
        <v>11131</v>
      </c>
    </row>
    <row r="1276" spans="39:55">
      <c r="AM1276" t="s">
        <v>11132</v>
      </c>
      <c r="AN1276" t="s">
        <v>11133</v>
      </c>
      <c r="AS1276" t="s">
        <v>11139</v>
      </c>
      <c r="AV1276" t="s">
        <v>11135</v>
      </c>
      <c r="AX1276" t="s">
        <v>11136</v>
      </c>
      <c r="BC1276" t="s">
        <v>11136</v>
      </c>
    </row>
    <row r="1277" spans="39:55">
      <c r="AM1277" t="s">
        <v>11137</v>
      </c>
      <c r="AN1277" t="s">
        <v>11138</v>
      </c>
      <c r="AS1277" t="s">
        <v>11144</v>
      </c>
      <c r="AV1277" t="s">
        <v>11140</v>
      </c>
      <c r="AX1277" t="s">
        <v>11141</v>
      </c>
      <c r="BC1277" t="s">
        <v>11141</v>
      </c>
    </row>
    <row r="1278" spans="39:55">
      <c r="AM1278" t="s">
        <v>11142</v>
      </c>
      <c r="AN1278" t="s">
        <v>11143</v>
      </c>
      <c r="AS1278" t="s">
        <v>11149</v>
      </c>
      <c r="AV1278" t="s">
        <v>11145</v>
      </c>
      <c r="AX1278" t="s">
        <v>11146</v>
      </c>
      <c r="BC1278" t="s">
        <v>11146</v>
      </c>
    </row>
    <row r="1279" spans="39:55">
      <c r="AM1279" t="s">
        <v>11147</v>
      </c>
      <c r="AN1279" t="s">
        <v>11148</v>
      </c>
      <c r="AS1279" t="s">
        <v>11154</v>
      </c>
      <c r="AV1279" t="s">
        <v>11150</v>
      </c>
      <c r="AX1279" t="s">
        <v>11151</v>
      </c>
      <c r="BC1279" t="s">
        <v>11151</v>
      </c>
    </row>
    <row r="1280" spans="39:55">
      <c r="AM1280" t="s">
        <v>11152</v>
      </c>
      <c r="AN1280" t="s">
        <v>11153</v>
      </c>
      <c r="AS1280" t="s">
        <v>11159</v>
      </c>
      <c r="AV1280" t="s">
        <v>11155</v>
      </c>
      <c r="AX1280" t="s">
        <v>11156</v>
      </c>
      <c r="BC1280" t="s">
        <v>11156</v>
      </c>
    </row>
    <row r="1281" spans="39:55">
      <c r="AM1281" t="s">
        <v>11157</v>
      </c>
      <c r="AN1281" t="s">
        <v>11158</v>
      </c>
      <c r="AS1281" t="s">
        <v>11164</v>
      </c>
      <c r="AV1281" t="s">
        <v>11160</v>
      </c>
      <c r="AX1281" t="s">
        <v>11161</v>
      </c>
      <c r="BC1281" t="s">
        <v>11161</v>
      </c>
    </row>
    <row r="1282" spans="39:55">
      <c r="AM1282" t="s">
        <v>11162</v>
      </c>
      <c r="AN1282" t="s">
        <v>11163</v>
      </c>
      <c r="AS1282" t="s">
        <v>11169</v>
      </c>
      <c r="AV1282" t="s">
        <v>11165</v>
      </c>
      <c r="AX1282" t="s">
        <v>11166</v>
      </c>
      <c r="BC1282" t="s">
        <v>11166</v>
      </c>
    </row>
    <row r="1283" spans="39:55">
      <c r="AM1283" t="s">
        <v>11167</v>
      </c>
      <c r="AN1283" t="s">
        <v>11168</v>
      </c>
      <c r="AS1283" t="s">
        <v>11174</v>
      </c>
      <c r="AV1283" t="s">
        <v>11170</v>
      </c>
      <c r="AX1283" t="s">
        <v>11171</v>
      </c>
      <c r="BC1283" t="s">
        <v>11171</v>
      </c>
    </row>
    <row r="1284" spans="39:55">
      <c r="AM1284" t="s">
        <v>11172</v>
      </c>
      <c r="AN1284" t="s">
        <v>11173</v>
      </c>
      <c r="AS1284" t="s">
        <v>11179</v>
      </c>
      <c r="AV1284" t="s">
        <v>11175</v>
      </c>
      <c r="AX1284" t="s">
        <v>11176</v>
      </c>
      <c r="BC1284" t="s">
        <v>11176</v>
      </c>
    </row>
    <row r="1285" spans="39:55">
      <c r="AM1285" t="s">
        <v>11177</v>
      </c>
      <c r="AN1285" t="s">
        <v>11178</v>
      </c>
      <c r="AS1285" t="s">
        <v>11184</v>
      </c>
      <c r="AV1285" t="s">
        <v>11180</v>
      </c>
      <c r="AX1285" t="s">
        <v>11181</v>
      </c>
      <c r="BC1285" t="s">
        <v>11181</v>
      </c>
    </row>
    <row r="1286" spans="39:55">
      <c r="AM1286" t="s">
        <v>11182</v>
      </c>
      <c r="AN1286" t="s">
        <v>11183</v>
      </c>
      <c r="AS1286" t="s">
        <v>11189</v>
      </c>
      <c r="AV1286" t="s">
        <v>11185</v>
      </c>
      <c r="AX1286" t="s">
        <v>11186</v>
      </c>
      <c r="BC1286" t="s">
        <v>11186</v>
      </c>
    </row>
    <row r="1287" spans="39:55">
      <c r="AM1287" t="s">
        <v>11187</v>
      </c>
      <c r="AN1287" t="s">
        <v>11188</v>
      </c>
      <c r="AS1287" t="s">
        <v>11194</v>
      </c>
      <c r="AV1287" t="s">
        <v>11190</v>
      </c>
      <c r="AX1287" t="s">
        <v>11191</v>
      </c>
      <c r="BC1287" t="s">
        <v>11191</v>
      </c>
    </row>
    <row r="1288" spans="39:55">
      <c r="AM1288" t="s">
        <v>11192</v>
      </c>
      <c r="AN1288" t="s">
        <v>11193</v>
      </c>
      <c r="AS1288" t="s">
        <v>11199</v>
      </c>
      <c r="AV1288" t="s">
        <v>11195</v>
      </c>
      <c r="AX1288" t="s">
        <v>11196</v>
      </c>
      <c r="BC1288" t="s">
        <v>11196</v>
      </c>
    </row>
    <row r="1289" spans="39:55">
      <c r="AM1289" t="s">
        <v>11197</v>
      </c>
      <c r="AN1289" t="s">
        <v>11198</v>
      </c>
      <c r="AS1289" t="s">
        <v>11204</v>
      </c>
      <c r="AV1289" t="s">
        <v>11200</v>
      </c>
      <c r="AX1289" t="s">
        <v>11201</v>
      </c>
      <c r="BC1289" t="s">
        <v>11201</v>
      </c>
    </row>
    <row r="1290" spans="39:55">
      <c r="AM1290" t="s">
        <v>11202</v>
      </c>
      <c r="AN1290" t="s">
        <v>11203</v>
      </c>
      <c r="AS1290" t="s">
        <v>11209</v>
      </c>
      <c r="AV1290" t="s">
        <v>11205</v>
      </c>
      <c r="AX1290" t="s">
        <v>11206</v>
      </c>
      <c r="BC1290" t="s">
        <v>11206</v>
      </c>
    </row>
    <row r="1291" spans="39:55">
      <c r="AM1291" t="s">
        <v>11207</v>
      </c>
      <c r="AN1291" t="s">
        <v>11208</v>
      </c>
      <c r="AS1291" t="s">
        <v>11214</v>
      </c>
      <c r="AV1291" t="s">
        <v>11210</v>
      </c>
      <c r="AX1291" t="s">
        <v>11211</v>
      </c>
      <c r="BC1291" t="s">
        <v>11211</v>
      </c>
    </row>
    <row r="1292" spans="39:55">
      <c r="AM1292" t="s">
        <v>11212</v>
      </c>
      <c r="AN1292" t="s">
        <v>11213</v>
      </c>
      <c r="AS1292" t="s">
        <v>11219</v>
      </c>
      <c r="AV1292" t="s">
        <v>11215</v>
      </c>
      <c r="AX1292" t="s">
        <v>11216</v>
      </c>
      <c r="BC1292" t="s">
        <v>11216</v>
      </c>
    </row>
    <row r="1293" spans="39:55">
      <c r="AM1293" t="s">
        <v>11217</v>
      </c>
      <c r="AN1293" t="s">
        <v>11218</v>
      </c>
      <c r="AS1293" t="s">
        <v>11224</v>
      </c>
      <c r="AV1293" t="s">
        <v>11220</v>
      </c>
      <c r="AX1293" t="s">
        <v>11221</v>
      </c>
      <c r="BC1293" t="s">
        <v>11221</v>
      </c>
    </row>
    <row r="1294" spans="39:55">
      <c r="AM1294" t="s">
        <v>11222</v>
      </c>
      <c r="AN1294" t="s">
        <v>11223</v>
      </c>
      <c r="AS1294" t="s">
        <v>11229</v>
      </c>
      <c r="AV1294" t="s">
        <v>11225</v>
      </c>
      <c r="AX1294" t="s">
        <v>11226</v>
      </c>
      <c r="BC1294" t="s">
        <v>11226</v>
      </c>
    </row>
    <row r="1295" spans="39:55">
      <c r="AM1295" t="s">
        <v>11227</v>
      </c>
      <c r="AN1295" t="s">
        <v>11228</v>
      </c>
      <c r="AS1295" t="s">
        <v>11234</v>
      </c>
      <c r="AV1295" t="s">
        <v>11230</v>
      </c>
      <c r="AX1295" t="s">
        <v>11231</v>
      </c>
      <c r="BC1295" t="s">
        <v>11231</v>
      </c>
    </row>
    <row r="1296" spans="39:55">
      <c r="AM1296" t="s">
        <v>11232</v>
      </c>
      <c r="AN1296" t="s">
        <v>11233</v>
      </c>
      <c r="AS1296" t="s">
        <v>11239</v>
      </c>
      <c r="AV1296" t="s">
        <v>11235</v>
      </c>
      <c r="AX1296" t="s">
        <v>11236</v>
      </c>
      <c r="BC1296" t="s">
        <v>11236</v>
      </c>
    </row>
    <row r="1297" spans="39:55">
      <c r="AM1297" t="s">
        <v>11237</v>
      </c>
      <c r="AN1297" t="s">
        <v>11238</v>
      </c>
      <c r="AS1297" t="s">
        <v>11244</v>
      </c>
      <c r="AV1297" t="s">
        <v>11240</v>
      </c>
      <c r="AX1297" t="s">
        <v>11241</v>
      </c>
      <c r="BC1297" t="s">
        <v>11241</v>
      </c>
    </row>
    <row r="1298" spans="39:55">
      <c r="AM1298" t="s">
        <v>11242</v>
      </c>
      <c r="AN1298" t="s">
        <v>11243</v>
      </c>
      <c r="AS1298" t="s">
        <v>11249</v>
      </c>
      <c r="AV1298" t="s">
        <v>11245</v>
      </c>
      <c r="AX1298" t="s">
        <v>11246</v>
      </c>
      <c r="BC1298" t="s">
        <v>11246</v>
      </c>
    </row>
    <row r="1299" spans="39:55">
      <c r="AM1299" t="s">
        <v>11247</v>
      </c>
      <c r="AN1299" t="s">
        <v>11248</v>
      </c>
      <c r="AS1299" t="s">
        <v>11254</v>
      </c>
      <c r="AV1299" t="s">
        <v>11250</v>
      </c>
      <c r="AX1299" t="s">
        <v>11251</v>
      </c>
      <c r="BC1299" t="s">
        <v>11251</v>
      </c>
    </row>
    <row r="1300" spans="39:55">
      <c r="AM1300" t="s">
        <v>11252</v>
      </c>
      <c r="AN1300" t="s">
        <v>11253</v>
      </c>
      <c r="AS1300" t="s">
        <v>11259</v>
      </c>
      <c r="AV1300" t="s">
        <v>11255</v>
      </c>
      <c r="AX1300" t="s">
        <v>11256</v>
      </c>
      <c r="BC1300" t="s">
        <v>11256</v>
      </c>
    </row>
    <row r="1301" spans="39:55">
      <c r="AM1301" t="s">
        <v>11257</v>
      </c>
      <c r="AN1301" t="s">
        <v>11258</v>
      </c>
      <c r="AS1301" t="s">
        <v>11264</v>
      </c>
      <c r="AV1301" t="s">
        <v>11260</v>
      </c>
      <c r="AX1301" t="s">
        <v>11261</v>
      </c>
      <c r="BC1301" t="s">
        <v>11261</v>
      </c>
    </row>
    <row r="1302" spans="39:55">
      <c r="AM1302" t="s">
        <v>11262</v>
      </c>
      <c r="AN1302" t="s">
        <v>11263</v>
      </c>
      <c r="AS1302" t="s">
        <v>11269</v>
      </c>
      <c r="AV1302" t="s">
        <v>11265</v>
      </c>
      <c r="AX1302" t="s">
        <v>11266</v>
      </c>
      <c r="BC1302" t="s">
        <v>11266</v>
      </c>
    </row>
    <row r="1303" spans="39:55">
      <c r="AM1303" t="s">
        <v>11267</v>
      </c>
      <c r="AN1303" t="s">
        <v>11268</v>
      </c>
      <c r="AS1303" t="s">
        <v>11274</v>
      </c>
      <c r="AV1303" t="s">
        <v>11270</v>
      </c>
      <c r="AX1303" t="s">
        <v>11271</v>
      </c>
      <c r="BC1303" t="s">
        <v>11271</v>
      </c>
    </row>
    <row r="1304" spans="39:55">
      <c r="AM1304" t="s">
        <v>11272</v>
      </c>
      <c r="AN1304" t="s">
        <v>11273</v>
      </c>
      <c r="AS1304" t="s">
        <v>11279</v>
      </c>
      <c r="AV1304" t="s">
        <v>11275</v>
      </c>
      <c r="AX1304" t="s">
        <v>11276</v>
      </c>
      <c r="BC1304" t="s">
        <v>11276</v>
      </c>
    </row>
    <row r="1305" spans="39:55">
      <c r="AM1305" t="s">
        <v>11277</v>
      </c>
      <c r="AN1305" t="s">
        <v>11278</v>
      </c>
      <c r="AS1305" t="s">
        <v>11284</v>
      </c>
      <c r="AV1305" t="s">
        <v>11280</v>
      </c>
      <c r="AX1305" t="s">
        <v>11281</v>
      </c>
      <c r="BC1305" t="s">
        <v>11281</v>
      </c>
    </row>
    <row r="1306" spans="39:55">
      <c r="AM1306" t="s">
        <v>11282</v>
      </c>
      <c r="AN1306" t="s">
        <v>11283</v>
      </c>
      <c r="AS1306" t="s">
        <v>11289</v>
      </c>
      <c r="AV1306" t="s">
        <v>11285</v>
      </c>
      <c r="AX1306" t="s">
        <v>11286</v>
      </c>
      <c r="BC1306" t="s">
        <v>11286</v>
      </c>
    </row>
    <row r="1307" spans="39:55">
      <c r="AM1307" t="s">
        <v>11287</v>
      </c>
      <c r="AN1307" t="s">
        <v>11288</v>
      </c>
      <c r="AS1307" t="s">
        <v>11294</v>
      </c>
      <c r="AV1307" t="s">
        <v>11290</v>
      </c>
      <c r="AX1307" t="s">
        <v>11291</v>
      </c>
      <c r="BC1307" t="s">
        <v>11291</v>
      </c>
    </row>
    <row r="1308" spans="39:55">
      <c r="AM1308" t="s">
        <v>11292</v>
      </c>
      <c r="AN1308" t="s">
        <v>11293</v>
      </c>
      <c r="AS1308" t="s">
        <v>11299</v>
      </c>
      <c r="AV1308" t="s">
        <v>11295</v>
      </c>
      <c r="AX1308" t="s">
        <v>11296</v>
      </c>
      <c r="BC1308" t="s">
        <v>11296</v>
      </c>
    </row>
    <row r="1309" spans="39:55">
      <c r="AM1309" t="s">
        <v>11297</v>
      </c>
      <c r="AN1309" t="s">
        <v>11298</v>
      </c>
      <c r="AS1309" t="s">
        <v>11304</v>
      </c>
      <c r="AV1309" t="s">
        <v>11300</v>
      </c>
      <c r="AX1309" t="s">
        <v>11301</v>
      </c>
      <c r="BC1309" t="s">
        <v>11301</v>
      </c>
    </row>
    <row r="1310" spans="39:55">
      <c r="AM1310" t="s">
        <v>11302</v>
      </c>
      <c r="AN1310" t="s">
        <v>11303</v>
      </c>
      <c r="AS1310" t="s">
        <v>11309</v>
      </c>
      <c r="AV1310" t="s">
        <v>11305</v>
      </c>
      <c r="AX1310" t="s">
        <v>11306</v>
      </c>
      <c r="BC1310" t="s">
        <v>11306</v>
      </c>
    </row>
    <row r="1311" spans="39:55">
      <c r="AM1311" t="s">
        <v>11307</v>
      </c>
      <c r="AN1311" t="s">
        <v>11308</v>
      </c>
      <c r="AS1311" t="s">
        <v>11314</v>
      </c>
      <c r="AV1311" t="s">
        <v>11310</v>
      </c>
      <c r="AX1311" t="s">
        <v>11311</v>
      </c>
      <c r="BC1311" t="s">
        <v>11311</v>
      </c>
    </row>
    <row r="1312" spans="39:55">
      <c r="AM1312" t="s">
        <v>11312</v>
      </c>
      <c r="AN1312" t="s">
        <v>11313</v>
      </c>
      <c r="AS1312" t="s">
        <v>11319</v>
      </c>
      <c r="AV1312" t="s">
        <v>11315</v>
      </c>
      <c r="AX1312" t="s">
        <v>11316</v>
      </c>
      <c r="BC1312" t="s">
        <v>11316</v>
      </c>
    </row>
    <row r="1313" spans="39:55">
      <c r="AM1313" t="s">
        <v>11317</v>
      </c>
      <c r="AN1313" t="s">
        <v>11318</v>
      </c>
      <c r="AS1313" t="s">
        <v>11324</v>
      </c>
      <c r="AV1313" t="s">
        <v>11320</v>
      </c>
      <c r="AX1313" t="s">
        <v>11321</v>
      </c>
      <c r="BC1313" t="s">
        <v>11321</v>
      </c>
    </row>
    <row r="1314" spans="39:55">
      <c r="AM1314" t="s">
        <v>11322</v>
      </c>
      <c r="AN1314" t="s">
        <v>11323</v>
      </c>
      <c r="AS1314" t="s">
        <v>11329</v>
      </c>
      <c r="AV1314" t="s">
        <v>11325</v>
      </c>
      <c r="AX1314" t="s">
        <v>11326</v>
      </c>
      <c r="BC1314" t="s">
        <v>11326</v>
      </c>
    </row>
    <row r="1315" spans="39:55">
      <c r="AM1315" t="s">
        <v>11327</v>
      </c>
      <c r="AN1315" t="s">
        <v>11328</v>
      </c>
      <c r="AS1315" t="s">
        <v>11334</v>
      </c>
      <c r="AV1315" t="s">
        <v>11330</v>
      </c>
      <c r="AX1315" t="s">
        <v>11331</v>
      </c>
      <c r="BC1315" t="s">
        <v>11331</v>
      </c>
    </row>
    <row r="1316" spans="39:55">
      <c r="AM1316" t="s">
        <v>11332</v>
      </c>
      <c r="AN1316" t="s">
        <v>11333</v>
      </c>
      <c r="AS1316" t="s">
        <v>11339</v>
      </c>
      <c r="AV1316" t="s">
        <v>11335</v>
      </c>
      <c r="AX1316" t="s">
        <v>11336</v>
      </c>
      <c r="BC1316" t="s">
        <v>11336</v>
      </c>
    </row>
    <row r="1317" spans="39:55">
      <c r="AM1317" t="s">
        <v>11337</v>
      </c>
      <c r="AN1317" t="s">
        <v>11338</v>
      </c>
      <c r="AS1317" t="s">
        <v>11344</v>
      </c>
      <c r="AV1317" t="s">
        <v>11340</v>
      </c>
      <c r="AX1317" t="s">
        <v>11341</v>
      </c>
      <c r="BC1317" t="s">
        <v>11341</v>
      </c>
    </row>
    <row r="1318" spans="39:55">
      <c r="AM1318" t="s">
        <v>11342</v>
      </c>
      <c r="AN1318" t="s">
        <v>11343</v>
      </c>
      <c r="AS1318" t="s">
        <v>11349</v>
      </c>
      <c r="AV1318" t="s">
        <v>11345</v>
      </c>
      <c r="AX1318" t="s">
        <v>11346</v>
      </c>
      <c r="BC1318" t="s">
        <v>11346</v>
      </c>
    </row>
    <row r="1319" spans="39:55">
      <c r="AM1319" t="s">
        <v>11347</v>
      </c>
      <c r="AN1319" t="s">
        <v>11348</v>
      </c>
      <c r="AS1319" t="s">
        <v>11354</v>
      </c>
      <c r="AV1319" t="s">
        <v>11350</v>
      </c>
      <c r="AX1319" t="s">
        <v>11351</v>
      </c>
      <c r="BC1319" t="s">
        <v>11351</v>
      </c>
    </row>
    <row r="1320" spans="39:55">
      <c r="AM1320" t="s">
        <v>11352</v>
      </c>
      <c r="AN1320" t="s">
        <v>11353</v>
      </c>
      <c r="AS1320" t="s">
        <v>11359</v>
      </c>
      <c r="AV1320" t="s">
        <v>11355</v>
      </c>
      <c r="AX1320" t="s">
        <v>11356</v>
      </c>
      <c r="BC1320" t="s">
        <v>11356</v>
      </c>
    </row>
    <row r="1321" spans="39:55">
      <c r="AM1321" t="s">
        <v>11357</v>
      </c>
      <c r="AN1321" t="s">
        <v>11358</v>
      </c>
      <c r="AS1321" t="s">
        <v>11364</v>
      </c>
      <c r="AV1321" t="s">
        <v>11360</v>
      </c>
      <c r="AX1321" t="s">
        <v>11361</v>
      </c>
      <c r="BC1321" t="s">
        <v>11361</v>
      </c>
    </row>
    <row r="1322" spans="39:55">
      <c r="AM1322" t="s">
        <v>11362</v>
      </c>
      <c r="AN1322" t="s">
        <v>11363</v>
      </c>
      <c r="AS1322" t="s">
        <v>11369</v>
      </c>
      <c r="AV1322" t="s">
        <v>11365</v>
      </c>
      <c r="AX1322" t="s">
        <v>11366</v>
      </c>
      <c r="BC1322" t="s">
        <v>11366</v>
      </c>
    </row>
    <row r="1323" spans="39:55">
      <c r="AM1323" t="s">
        <v>11367</v>
      </c>
      <c r="AN1323" t="s">
        <v>11368</v>
      </c>
      <c r="AS1323" t="s">
        <v>11374</v>
      </c>
      <c r="AV1323" t="s">
        <v>11370</v>
      </c>
      <c r="AX1323" t="s">
        <v>11371</v>
      </c>
      <c r="BC1323" t="s">
        <v>11371</v>
      </c>
    </row>
    <row r="1324" spans="39:55">
      <c r="AM1324" t="s">
        <v>11372</v>
      </c>
      <c r="AN1324" t="s">
        <v>11373</v>
      </c>
      <c r="AS1324" t="s">
        <v>11379</v>
      </c>
      <c r="AV1324" t="s">
        <v>11375</v>
      </c>
      <c r="AX1324" t="s">
        <v>11376</v>
      </c>
      <c r="BC1324" t="s">
        <v>11376</v>
      </c>
    </row>
    <row r="1325" spans="39:55">
      <c r="AM1325" t="s">
        <v>11377</v>
      </c>
      <c r="AN1325" t="s">
        <v>11378</v>
      </c>
      <c r="AS1325" t="s">
        <v>11384</v>
      </c>
      <c r="AV1325" t="s">
        <v>11380</v>
      </c>
      <c r="AX1325" t="s">
        <v>11381</v>
      </c>
      <c r="BC1325" t="s">
        <v>11381</v>
      </c>
    </row>
    <row r="1326" spans="39:55">
      <c r="AM1326" t="s">
        <v>11382</v>
      </c>
      <c r="AN1326" t="s">
        <v>11383</v>
      </c>
      <c r="AS1326" t="s">
        <v>11389</v>
      </c>
      <c r="AV1326" t="s">
        <v>11385</v>
      </c>
      <c r="AX1326" t="s">
        <v>11386</v>
      </c>
      <c r="BC1326" t="s">
        <v>11386</v>
      </c>
    </row>
    <row r="1327" spans="39:55">
      <c r="AM1327" t="s">
        <v>11387</v>
      </c>
      <c r="AN1327" t="s">
        <v>11388</v>
      </c>
      <c r="AS1327" t="s">
        <v>11394</v>
      </c>
      <c r="AV1327" t="s">
        <v>11390</v>
      </c>
      <c r="AX1327" t="s">
        <v>11391</v>
      </c>
      <c r="BC1327" t="s">
        <v>11391</v>
      </c>
    </row>
    <row r="1328" spans="39:55">
      <c r="AM1328" t="s">
        <v>11392</v>
      </c>
      <c r="AN1328" t="s">
        <v>11393</v>
      </c>
      <c r="AS1328" t="s">
        <v>11399</v>
      </c>
      <c r="AV1328" t="s">
        <v>11395</v>
      </c>
      <c r="AX1328" t="s">
        <v>11396</v>
      </c>
      <c r="BC1328" t="s">
        <v>11396</v>
      </c>
    </row>
    <row r="1329" spans="39:55">
      <c r="AM1329" t="s">
        <v>11397</v>
      </c>
      <c r="AN1329" t="s">
        <v>11398</v>
      </c>
      <c r="AS1329" t="s">
        <v>11404</v>
      </c>
      <c r="AV1329" t="s">
        <v>11400</v>
      </c>
      <c r="AX1329" t="s">
        <v>11401</v>
      </c>
      <c r="BC1329" t="s">
        <v>11401</v>
      </c>
    </row>
    <row r="1330" spans="39:55">
      <c r="AM1330" t="s">
        <v>11402</v>
      </c>
      <c r="AN1330" t="s">
        <v>11403</v>
      </c>
      <c r="AS1330" t="s">
        <v>11409</v>
      </c>
      <c r="AV1330" t="s">
        <v>11405</v>
      </c>
      <c r="AX1330" t="s">
        <v>11406</v>
      </c>
      <c r="BC1330" t="s">
        <v>11406</v>
      </c>
    </row>
    <row r="1331" spans="39:55">
      <c r="AM1331" t="s">
        <v>11407</v>
      </c>
      <c r="AN1331" t="s">
        <v>11408</v>
      </c>
      <c r="AS1331" t="s">
        <v>11414</v>
      </c>
      <c r="AV1331" t="s">
        <v>11410</v>
      </c>
      <c r="AX1331" t="s">
        <v>11411</v>
      </c>
      <c r="BC1331" t="s">
        <v>11411</v>
      </c>
    </row>
    <row r="1332" spans="39:55">
      <c r="AM1332" t="s">
        <v>11412</v>
      </c>
      <c r="AN1332" t="s">
        <v>11413</v>
      </c>
      <c r="AS1332" t="s">
        <v>11419</v>
      </c>
      <c r="AV1332" t="s">
        <v>11415</v>
      </c>
      <c r="AX1332" t="s">
        <v>11416</v>
      </c>
      <c r="BC1332" t="s">
        <v>11416</v>
      </c>
    </row>
    <row r="1333" spans="39:55">
      <c r="AM1333" t="s">
        <v>11417</v>
      </c>
      <c r="AN1333" t="s">
        <v>11418</v>
      </c>
      <c r="AS1333" t="s">
        <v>11424</v>
      </c>
      <c r="AV1333" t="s">
        <v>11420</v>
      </c>
      <c r="AX1333" t="s">
        <v>11421</v>
      </c>
      <c r="BC1333" t="s">
        <v>11421</v>
      </c>
    </row>
    <row r="1334" spans="39:55">
      <c r="AM1334" t="s">
        <v>11422</v>
      </c>
      <c r="AN1334" t="s">
        <v>11423</v>
      </c>
      <c r="AS1334" t="s">
        <v>11429</v>
      </c>
      <c r="AV1334" t="s">
        <v>11425</v>
      </c>
      <c r="AX1334" t="s">
        <v>11426</v>
      </c>
      <c r="BC1334" t="s">
        <v>11426</v>
      </c>
    </row>
    <row r="1335" spans="39:55">
      <c r="AM1335" t="s">
        <v>11427</v>
      </c>
      <c r="AN1335" t="s">
        <v>11428</v>
      </c>
      <c r="AS1335" t="s">
        <v>11433</v>
      </c>
      <c r="AV1335" t="s">
        <v>11430</v>
      </c>
      <c r="AX1335" t="s">
        <v>11431</v>
      </c>
      <c r="BC1335" t="s">
        <v>11431</v>
      </c>
    </row>
    <row r="1336" spans="39:55">
      <c r="AM1336" t="s">
        <v>11432</v>
      </c>
      <c r="AN1336" t="s">
        <v>781</v>
      </c>
      <c r="AS1336" t="s">
        <v>11437</v>
      </c>
      <c r="AV1336" t="s">
        <v>11434</v>
      </c>
      <c r="AX1336" t="s">
        <v>11435</v>
      </c>
      <c r="BC1336" t="s">
        <v>11435</v>
      </c>
    </row>
    <row r="1337" spans="39:55">
      <c r="AM1337" t="s">
        <v>11436</v>
      </c>
      <c r="AS1337" t="s">
        <v>11441</v>
      </c>
      <c r="AV1337" t="s">
        <v>11438</v>
      </c>
      <c r="AX1337" t="s">
        <v>11439</v>
      </c>
      <c r="BC1337" t="s">
        <v>11439</v>
      </c>
    </row>
    <row r="1338" spans="39:55">
      <c r="AM1338" t="s">
        <v>11440</v>
      </c>
      <c r="AS1338" t="s">
        <v>11445</v>
      </c>
      <c r="AV1338" t="s">
        <v>11442</v>
      </c>
      <c r="AX1338" t="s">
        <v>11443</v>
      </c>
      <c r="BC1338" t="s">
        <v>11443</v>
      </c>
    </row>
    <row r="1339" spans="39:55">
      <c r="AM1339" t="s">
        <v>11444</v>
      </c>
      <c r="AS1339" t="s">
        <v>11449</v>
      </c>
      <c r="AV1339" t="s">
        <v>11446</v>
      </c>
      <c r="AX1339" t="s">
        <v>11447</v>
      </c>
      <c r="BC1339" t="s">
        <v>11447</v>
      </c>
    </row>
    <row r="1340" spans="39:55">
      <c r="AM1340" t="s">
        <v>11448</v>
      </c>
      <c r="AS1340" t="s">
        <v>11453</v>
      </c>
      <c r="AV1340" t="s">
        <v>11450</v>
      </c>
      <c r="AX1340" t="s">
        <v>11451</v>
      </c>
      <c r="BC1340" t="s">
        <v>11451</v>
      </c>
    </row>
    <row r="1341" spans="39:55">
      <c r="AM1341" t="s">
        <v>11452</v>
      </c>
      <c r="AS1341" t="s">
        <v>11457</v>
      </c>
      <c r="AV1341" t="s">
        <v>11454</v>
      </c>
      <c r="AX1341" t="s">
        <v>11455</v>
      </c>
      <c r="BC1341" t="s">
        <v>11455</v>
      </c>
    </row>
    <row r="1342" spans="39:55">
      <c r="AM1342" t="s">
        <v>11456</v>
      </c>
      <c r="AS1342" t="s">
        <v>11461</v>
      </c>
      <c r="AV1342" t="s">
        <v>11458</v>
      </c>
      <c r="AX1342" t="s">
        <v>11459</v>
      </c>
      <c r="BC1342" t="s">
        <v>11459</v>
      </c>
    </row>
    <row r="1343" spans="39:55">
      <c r="AM1343" t="s">
        <v>11460</v>
      </c>
      <c r="AS1343" t="s">
        <v>11465</v>
      </c>
      <c r="AV1343" t="s">
        <v>11462</v>
      </c>
      <c r="AX1343" t="s">
        <v>11463</v>
      </c>
      <c r="BC1343" t="s">
        <v>11463</v>
      </c>
    </row>
    <row r="1344" spans="39:55">
      <c r="AM1344" t="s">
        <v>11464</v>
      </c>
      <c r="AS1344" t="s">
        <v>11469</v>
      </c>
      <c r="AV1344" t="s">
        <v>11466</v>
      </c>
      <c r="AX1344" t="s">
        <v>11467</v>
      </c>
      <c r="BC1344" t="s">
        <v>11467</v>
      </c>
    </row>
    <row r="1345" spans="39:55">
      <c r="AM1345" t="s">
        <v>11468</v>
      </c>
      <c r="AS1345" t="s">
        <v>572</v>
      </c>
      <c r="AV1345" t="s">
        <v>11470</v>
      </c>
      <c r="AX1345" t="s">
        <v>11471</v>
      </c>
      <c r="BC1345" t="s">
        <v>11471</v>
      </c>
    </row>
    <row r="1346" spans="39:55">
      <c r="AM1346" t="s">
        <v>11472</v>
      </c>
      <c r="AS1346" t="s">
        <v>11476</v>
      </c>
      <c r="AV1346" t="s">
        <v>11473</v>
      </c>
      <c r="AX1346" t="s">
        <v>11474</v>
      </c>
      <c r="BC1346" t="s">
        <v>11474</v>
      </c>
    </row>
    <row r="1347" spans="39:55">
      <c r="AM1347" t="s">
        <v>11475</v>
      </c>
      <c r="AS1347" t="s">
        <v>11480</v>
      </c>
      <c r="AV1347" t="s">
        <v>11477</v>
      </c>
      <c r="AX1347" t="s">
        <v>11478</v>
      </c>
      <c r="BC1347" t="s">
        <v>11478</v>
      </c>
    </row>
    <row r="1348" spans="39:55">
      <c r="AM1348" t="s">
        <v>11479</v>
      </c>
      <c r="AS1348" t="s">
        <v>11484</v>
      </c>
      <c r="AV1348" t="s">
        <v>11481</v>
      </c>
      <c r="AX1348" t="s">
        <v>11482</v>
      </c>
      <c r="BC1348" t="s">
        <v>11482</v>
      </c>
    </row>
    <row r="1349" spans="39:55">
      <c r="AM1349" t="s">
        <v>11483</v>
      </c>
      <c r="AS1349" t="s">
        <v>11488</v>
      </c>
      <c r="AV1349" t="s">
        <v>11485</v>
      </c>
      <c r="AX1349" t="s">
        <v>11486</v>
      </c>
      <c r="BC1349" t="s">
        <v>11486</v>
      </c>
    </row>
    <row r="1350" spans="39:55">
      <c r="AM1350" t="s">
        <v>11487</v>
      </c>
      <c r="AS1350" t="s">
        <v>11492</v>
      </c>
      <c r="AV1350" t="s">
        <v>11489</v>
      </c>
      <c r="AX1350" t="s">
        <v>11490</v>
      </c>
      <c r="BC1350" t="s">
        <v>11490</v>
      </c>
    </row>
    <row r="1351" spans="39:55">
      <c r="AM1351" t="s">
        <v>11491</v>
      </c>
      <c r="AS1351" t="s">
        <v>11496</v>
      </c>
      <c r="AV1351" t="s">
        <v>11493</v>
      </c>
      <c r="AX1351" t="s">
        <v>11494</v>
      </c>
      <c r="BC1351" t="s">
        <v>11494</v>
      </c>
    </row>
    <row r="1352" spans="39:55">
      <c r="AM1352" t="s">
        <v>11495</v>
      </c>
      <c r="AS1352" t="s">
        <v>11500</v>
      </c>
      <c r="AV1352" t="s">
        <v>11497</v>
      </c>
      <c r="AX1352" t="s">
        <v>11498</v>
      </c>
      <c r="BC1352" t="s">
        <v>11498</v>
      </c>
    </row>
    <row r="1353" spans="39:55">
      <c r="AM1353" t="s">
        <v>11499</v>
      </c>
      <c r="AS1353" t="s">
        <v>11504</v>
      </c>
      <c r="AV1353" t="s">
        <v>11501</v>
      </c>
      <c r="AX1353" t="s">
        <v>11502</v>
      </c>
      <c r="BC1353" t="s">
        <v>11502</v>
      </c>
    </row>
    <row r="1354" spans="39:55">
      <c r="AM1354" t="s">
        <v>11503</v>
      </c>
      <c r="AS1354" t="s">
        <v>11508</v>
      </c>
      <c r="AV1354" t="s">
        <v>11505</v>
      </c>
      <c r="AX1354" t="s">
        <v>11506</v>
      </c>
      <c r="BC1354" t="s">
        <v>11506</v>
      </c>
    </row>
    <row r="1355" spans="39:55">
      <c r="AM1355" t="s">
        <v>11507</v>
      </c>
      <c r="AS1355" t="s">
        <v>11512</v>
      </c>
      <c r="AV1355" t="s">
        <v>11509</v>
      </c>
      <c r="AX1355" t="s">
        <v>11510</v>
      </c>
      <c r="BC1355" t="s">
        <v>11510</v>
      </c>
    </row>
    <row r="1356" spans="39:55">
      <c r="AM1356" t="s">
        <v>11511</v>
      </c>
      <c r="AS1356" t="s">
        <v>11516</v>
      </c>
      <c r="AV1356" t="s">
        <v>11513</v>
      </c>
      <c r="AX1356" t="s">
        <v>11514</v>
      </c>
      <c r="BC1356" t="s">
        <v>11514</v>
      </c>
    </row>
    <row r="1357" spans="39:55">
      <c r="AM1357" t="s">
        <v>11515</v>
      </c>
      <c r="AS1357" t="s">
        <v>11520</v>
      </c>
      <c r="AV1357" t="s">
        <v>11517</v>
      </c>
      <c r="AX1357" t="s">
        <v>11518</v>
      </c>
      <c r="BC1357" t="s">
        <v>11518</v>
      </c>
    </row>
    <row r="1358" spans="39:55">
      <c r="AM1358" t="s">
        <v>11519</v>
      </c>
      <c r="AS1358" t="s">
        <v>11524</v>
      </c>
      <c r="AV1358" t="s">
        <v>11521</v>
      </c>
      <c r="AX1358" t="s">
        <v>11522</v>
      </c>
      <c r="BC1358" t="s">
        <v>11522</v>
      </c>
    </row>
    <row r="1359" spans="39:55">
      <c r="AM1359" t="s">
        <v>11523</v>
      </c>
      <c r="AS1359" t="s">
        <v>11528</v>
      </c>
      <c r="AV1359" t="s">
        <v>11525</v>
      </c>
      <c r="AX1359" t="s">
        <v>11526</v>
      </c>
      <c r="BC1359" t="s">
        <v>11526</v>
      </c>
    </row>
    <row r="1360" spans="39:55">
      <c r="AM1360" t="s">
        <v>11527</v>
      </c>
      <c r="AS1360" t="s">
        <v>11532</v>
      </c>
      <c r="AV1360" t="s">
        <v>11529</v>
      </c>
      <c r="AX1360" t="s">
        <v>11530</v>
      </c>
      <c r="BC1360" t="s">
        <v>11530</v>
      </c>
    </row>
    <row r="1361" spans="39:55">
      <c r="AM1361" t="s">
        <v>11531</v>
      </c>
      <c r="AS1361" t="s">
        <v>11536</v>
      </c>
      <c r="AV1361" t="s">
        <v>11533</v>
      </c>
      <c r="AX1361" t="s">
        <v>11534</v>
      </c>
      <c r="BC1361" t="s">
        <v>11534</v>
      </c>
    </row>
    <row r="1362" spans="39:55">
      <c r="AM1362" t="s">
        <v>11535</v>
      </c>
      <c r="AS1362" t="s">
        <v>11540</v>
      </c>
      <c r="AV1362" t="s">
        <v>11537</v>
      </c>
      <c r="AX1362" t="s">
        <v>11538</v>
      </c>
      <c r="BC1362" t="s">
        <v>11538</v>
      </c>
    </row>
    <row r="1363" spans="39:55">
      <c r="AM1363" t="s">
        <v>11539</v>
      </c>
      <c r="AS1363" t="s">
        <v>659</v>
      </c>
      <c r="AV1363" t="s">
        <v>11541</v>
      </c>
      <c r="AX1363" t="s">
        <v>11542</v>
      </c>
      <c r="BC1363" t="s">
        <v>11542</v>
      </c>
    </row>
    <row r="1364" spans="39:55">
      <c r="AM1364" t="s">
        <v>11543</v>
      </c>
      <c r="AS1364" t="s">
        <v>11547</v>
      </c>
      <c r="AV1364" t="s">
        <v>11544</v>
      </c>
      <c r="AX1364" t="s">
        <v>11545</v>
      </c>
      <c r="BC1364" t="s">
        <v>11545</v>
      </c>
    </row>
    <row r="1365" spans="39:55">
      <c r="AM1365" t="s">
        <v>11546</v>
      </c>
      <c r="AS1365" t="s">
        <v>11551</v>
      </c>
      <c r="AV1365" t="s">
        <v>11548</v>
      </c>
      <c r="AX1365" t="s">
        <v>11549</v>
      </c>
      <c r="BC1365" t="s">
        <v>11549</v>
      </c>
    </row>
    <row r="1366" spans="39:55">
      <c r="AM1366" t="s">
        <v>11550</v>
      </c>
      <c r="AS1366" t="s">
        <v>11555</v>
      </c>
      <c r="AV1366" t="s">
        <v>11552</v>
      </c>
      <c r="AX1366" t="s">
        <v>11553</v>
      </c>
      <c r="BC1366" t="s">
        <v>11553</v>
      </c>
    </row>
    <row r="1367" spans="39:55">
      <c r="AM1367" t="s">
        <v>11554</v>
      </c>
      <c r="AS1367" t="s">
        <v>11559</v>
      </c>
      <c r="AV1367" t="s">
        <v>11556</v>
      </c>
      <c r="AX1367" t="s">
        <v>11557</v>
      </c>
      <c r="BC1367" t="s">
        <v>11557</v>
      </c>
    </row>
    <row r="1368" spans="39:55">
      <c r="AM1368" t="s">
        <v>11558</v>
      </c>
      <c r="AS1368" t="s">
        <v>11563</v>
      </c>
      <c r="AV1368" t="s">
        <v>11560</v>
      </c>
      <c r="AX1368" t="s">
        <v>11561</v>
      </c>
      <c r="BC1368" t="s">
        <v>11561</v>
      </c>
    </row>
    <row r="1369" spans="39:55">
      <c r="AM1369" t="s">
        <v>11562</v>
      </c>
      <c r="AS1369" t="s">
        <v>11567</v>
      </c>
      <c r="AV1369" t="s">
        <v>11564</v>
      </c>
      <c r="AX1369" t="s">
        <v>11565</v>
      </c>
      <c r="BC1369" t="s">
        <v>11565</v>
      </c>
    </row>
    <row r="1370" spans="39:55">
      <c r="AM1370" t="s">
        <v>11566</v>
      </c>
      <c r="AS1370" t="s">
        <v>11571</v>
      </c>
      <c r="AV1370" t="s">
        <v>11568</v>
      </c>
      <c r="AX1370" t="s">
        <v>11569</v>
      </c>
      <c r="BC1370" t="s">
        <v>11569</v>
      </c>
    </row>
    <row r="1371" spans="39:55">
      <c r="AM1371" t="s">
        <v>11570</v>
      </c>
      <c r="AS1371" t="s">
        <v>11575</v>
      </c>
      <c r="AV1371" t="s">
        <v>11572</v>
      </c>
      <c r="AX1371" t="s">
        <v>11573</v>
      </c>
      <c r="BC1371" t="s">
        <v>11573</v>
      </c>
    </row>
    <row r="1372" spans="39:55">
      <c r="AM1372" t="s">
        <v>11574</v>
      </c>
      <c r="AS1372" t="s">
        <v>11579</v>
      </c>
      <c r="AV1372" t="s">
        <v>11576</v>
      </c>
      <c r="AX1372" t="s">
        <v>11577</v>
      </c>
      <c r="BC1372" t="s">
        <v>11577</v>
      </c>
    </row>
    <row r="1373" spans="39:55">
      <c r="AM1373" t="s">
        <v>11578</v>
      </c>
      <c r="AS1373" t="s">
        <v>11583</v>
      </c>
      <c r="AV1373" t="s">
        <v>11580</v>
      </c>
      <c r="AX1373" t="s">
        <v>11581</v>
      </c>
      <c r="BC1373" t="s">
        <v>11581</v>
      </c>
    </row>
    <row r="1374" spans="39:55">
      <c r="AM1374" t="s">
        <v>11582</v>
      </c>
      <c r="AS1374" t="s">
        <v>11587</v>
      </c>
      <c r="AV1374" t="s">
        <v>11584</v>
      </c>
      <c r="AX1374" t="s">
        <v>11585</v>
      </c>
      <c r="BC1374" t="s">
        <v>11585</v>
      </c>
    </row>
    <row r="1375" spans="39:55">
      <c r="AM1375" t="s">
        <v>11586</v>
      </c>
      <c r="AS1375" t="s">
        <v>11591</v>
      </c>
      <c r="AV1375" t="s">
        <v>11588</v>
      </c>
      <c r="AX1375" t="s">
        <v>11589</v>
      </c>
      <c r="BC1375" t="s">
        <v>11589</v>
      </c>
    </row>
    <row r="1376" spans="39:55">
      <c r="AM1376" t="s">
        <v>11590</v>
      </c>
      <c r="AS1376" t="s">
        <v>11595</v>
      </c>
      <c r="AV1376" t="s">
        <v>11592</v>
      </c>
      <c r="AX1376" t="s">
        <v>11593</v>
      </c>
      <c r="BC1376" t="s">
        <v>11593</v>
      </c>
    </row>
    <row r="1377" spans="39:55">
      <c r="AM1377" t="s">
        <v>11594</v>
      </c>
      <c r="AS1377" t="s">
        <v>11599</v>
      </c>
      <c r="AV1377" t="s">
        <v>11596</v>
      </c>
      <c r="AX1377" t="s">
        <v>11597</v>
      </c>
      <c r="BC1377" t="s">
        <v>11597</v>
      </c>
    </row>
    <row r="1378" spans="39:55">
      <c r="AM1378" t="s">
        <v>11598</v>
      </c>
      <c r="AS1378" t="s">
        <v>11603</v>
      </c>
      <c r="AV1378" t="s">
        <v>11600</v>
      </c>
      <c r="AX1378" t="s">
        <v>11601</v>
      </c>
      <c r="BC1378" t="s">
        <v>11601</v>
      </c>
    </row>
    <row r="1379" spans="39:55">
      <c r="AM1379" t="s">
        <v>11602</v>
      </c>
      <c r="AS1379" t="s">
        <v>11607</v>
      </c>
      <c r="AV1379" t="s">
        <v>11604</v>
      </c>
      <c r="AX1379" t="s">
        <v>11605</v>
      </c>
      <c r="BC1379" t="s">
        <v>11605</v>
      </c>
    </row>
    <row r="1380" spans="39:55">
      <c r="AM1380" t="s">
        <v>11606</v>
      </c>
      <c r="AS1380" t="s">
        <v>11611</v>
      </c>
      <c r="AV1380" t="s">
        <v>11608</v>
      </c>
      <c r="AX1380" t="s">
        <v>11609</v>
      </c>
      <c r="BC1380" t="s">
        <v>11609</v>
      </c>
    </row>
    <row r="1381" spans="39:55">
      <c r="AM1381" t="s">
        <v>11610</v>
      </c>
      <c r="AS1381" t="s">
        <v>11615</v>
      </c>
      <c r="AV1381" t="s">
        <v>11612</v>
      </c>
      <c r="AX1381" t="s">
        <v>11613</v>
      </c>
      <c r="BC1381" t="s">
        <v>11613</v>
      </c>
    </row>
    <row r="1382" spans="39:55">
      <c r="AM1382" t="s">
        <v>11614</v>
      </c>
      <c r="AS1382" t="s">
        <v>11619</v>
      </c>
      <c r="AV1382" t="s">
        <v>11616</v>
      </c>
      <c r="AX1382" t="s">
        <v>11617</v>
      </c>
      <c r="BC1382" t="s">
        <v>11617</v>
      </c>
    </row>
    <row r="1383" spans="39:55">
      <c r="AM1383" t="s">
        <v>11618</v>
      </c>
      <c r="AS1383" t="s">
        <v>11623</v>
      </c>
      <c r="AV1383" t="s">
        <v>11620</v>
      </c>
      <c r="AX1383" t="s">
        <v>11621</v>
      </c>
      <c r="BC1383" t="s">
        <v>11621</v>
      </c>
    </row>
    <row r="1384" spans="39:55">
      <c r="AM1384" t="s">
        <v>11622</v>
      </c>
      <c r="AS1384" t="s">
        <v>11627</v>
      </c>
      <c r="AV1384" t="s">
        <v>11624</v>
      </c>
      <c r="AX1384" t="s">
        <v>11625</v>
      </c>
      <c r="BC1384" t="s">
        <v>11625</v>
      </c>
    </row>
    <row r="1385" spans="39:55">
      <c r="AM1385" t="s">
        <v>11626</v>
      </c>
      <c r="AS1385" t="s">
        <v>11631</v>
      </c>
      <c r="AV1385" t="s">
        <v>11628</v>
      </c>
      <c r="AX1385" t="s">
        <v>11629</v>
      </c>
      <c r="BC1385" t="s">
        <v>11629</v>
      </c>
    </row>
    <row r="1386" spans="39:55">
      <c r="AM1386" t="s">
        <v>11630</v>
      </c>
      <c r="AS1386" t="s">
        <v>11635</v>
      </c>
      <c r="AV1386" t="s">
        <v>11632</v>
      </c>
      <c r="AX1386" t="s">
        <v>11633</v>
      </c>
      <c r="BC1386" t="s">
        <v>11633</v>
      </c>
    </row>
    <row r="1387" spans="39:55">
      <c r="AM1387" t="s">
        <v>11634</v>
      </c>
      <c r="AS1387" t="s">
        <v>11639</v>
      </c>
      <c r="AV1387" t="s">
        <v>11636</v>
      </c>
      <c r="AX1387" t="s">
        <v>11637</v>
      </c>
      <c r="BC1387" t="s">
        <v>11637</v>
      </c>
    </row>
    <row r="1388" spans="39:55">
      <c r="AM1388" t="s">
        <v>11638</v>
      </c>
      <c r="AS1388" t="s">
        <v>11643</v>
      </c>
      <c r="AV1388" t="s">
        <v>11640</v>
      </c>
      <c r="AX1388" t="s">
        <v>11641</v>
      </c>
      <c r="BC1388" t="s">
        <v>11641</v>
      </c>
    </row>
    <row r="1389" spans="39:55">
      <c r="AM1389" t="s">
        <v>11642</v>
      </c>
      <c r="AS1389" t="s">
        <v>11647</v>
      </c>
      <c r="AV1389" t="s">
        <v>11644</v>
      </c>
      <c r="AX1389" t="s">
        <v>11645</v>
      </c>
      <c r="BC1389" t="s">
        <v>11645</v>
      </c>
    </row>
    <row r="1390" spans="39:55">
      <c r="AM1390" t="s">
        <v>11646</v>
      </c>
      <c r="AS1390" t="s">
        <v>11651</v>
      </c>
      <c r="AV1390" t="s">
        <v>11648</v>
      </c>
      <c r="AX1390" t="s">
        <v>11649</v>
      </c>
      <c r="BC1390" t="s">
        <v>11649</v>
      </c>
    </row>
    <row r="1391" spans="39:55">
      <c r="AM1391" t="s">
        <v>11650</v>
      </c>
      <c r="AS1391" t="s">
        <v>11655</v>
      </c>
      <c r="AV1391" t="s">
        <v>11652</v>
      </c>
      <c r="AX1391" t="s">
        <v>11653</v>
      </c>
      <c r="BC1391" t="s">
        <v>11653</v>
      </c>
    </row>
    <row r="1392" spans="39:55">
      <c r="AM1392" t="s">
        <v>11654</v>
      </c>
      <c r="AS1392" t="s">
        <v>11659</v>
      </c>
      <c r="AV1392" t="s">
        <v>11656</v>
      </c>
      <c r="AX1392" t="s">
        <v>11657</v>
      </c>
      <c r="BC1392" t="s">
        <v>11657</v>
      </c>
    </row>
    <row r="1393" spans="39:55">
      <c r="AM1393" t="s">
        <v>11658</v>
      </c>
      <c r="AS1393" t="s">
        <v>11663</v>
      </c>
      <c r="AV1393" t="s">
        <v>11660</v>
      </c>
      <c r="AX1393" t="s">
        <v>11661</v>
      </c>
      <c r="BC1393" t="s">
        <v>11661</v>
      </c>
    </row>
    <row r="1394" spans="39:55">
      <c r="AM1394" t="s">
        <v>11662</v>
      </c>
      <c r="AS1394" t="s">
        <v>11667</v>
      </c>
      <c r="AV1394" t="s">
        <v>11664</v>
      </c>
      <c r="AX1394" t="s">
        <v>11665</v>
      </c>
      <c r="BC1394" t="s">
        <v>11665</v>
      </c>
    </row>
    <row r="1395" spans="39:55">
      <c r="AM1395" t="s">
        <v>11666</v>
      </c>
      <c r="AS1395" t="s">
        <v>11671</v>
      </c>
      <c r="AV1395" t="s">
        <v>11668</v>
      </c>
      <c r="AX1395" t="s">
        <v>11669</v>
      </c>
      <c r="BC1395" t="s">
        <v>11669</v>
      </c>
    </row>
    <row r="1396" spans="39:55">
      <c r="AM1396" t="s">
        <v>11670</v>
      </c>
      <c r="AS1396" t="s">
        <v>11675</v>
      </c>
      <c r="AV1396" t="s">
        <v>11672</v>
      </c>
      <c r="AX1396" t="s">
        <v>11673</v>
      </c>
      <c r="BC1396" t="s">
        <v>11673</v>
      </c>
    </row>
    <row r="1397" spans="39:55">
      <c r="AM1397" t="s">
        <v>11674</v>
      </c>
      <c r="AS1397" t="s">
        <v>11679</v>
      </c>
      <c r="AV1397" t="s">
        <v>11676</v>
      </c>
      <c r="AX1397" t="s">
        <v>11677</v>
      </c>
      <c r="BC1397" t="s">
        <v>11677</v>
      </c>
    </row>
    <row r="1398" spans="39:55">
      <c r="AM1398" t="s">
        <v>11678</v>
      </c>
      <c r="AS1398" t="s">
        <v>11683</v>
      </c>
      <c r="AV1398" t="s">
        <v>11680</v>
      </c>
      <c r="AX1398" t="s">
        <v>11681</v>
      </c>
      <c r="BC1398" t="s">
        <v>11681</v>
      </c>
    </row>
    <row r="1399" spans="39:55">
      <c r="AM1399" t="s">
        <v>11682</v>
      </c>
      <c r="AS1399" t="s">
        <v>11687</v>
      </c>
      <c r="AV1399" t="s">
        <v>11684</v>
      </c>
      <c r="AX1399" t="s">
        <v>11685</v>
      </c>
      <c r="BC1399" t="s">
        <v>11685</v>
      </c>
    </row>
    <row r="1400" spans="39:55">
      <c r="AM1400" t="s">
        <v>11686</v>
      </c>
      <c r="AS1400" t="s">
        <v>11691</v>
      </c>
      <c r="AV1400" t="s">
        <v>11688</v>
      </c>
      <c r="AX1400" t="s">
        <v>11689</v>
      </c>
      <c r="BC1400" t="s">
        <v>11689</v>
      </c>
    </row>
    <row r="1401" spans="39:55">
      <c r="AM1401" t="s">
        <v>11690</v>
      </c>
      <c r="AS1401" t="s">
        <v>11695</v>
      </c>
      <c r="AV1401" t="s">
        <v>11692</v>
      </c>
      <c r="AX1401" t="s">
        <v>11693</v>
      </c>
      <c r="BC1401" t="s">
        <v>11693</v>
      </c>
    </row>
    <row r="1402" spans="39:55">
      <c r="AM1402" t="s">
        <v>11694</v>
      </c>
      <c r="AS1402" t="s">
        <v>11699</v>
      </c>
      <c r="AV1402" t="s">
        <v>11696</v>
      </c>
      <c r="AX1402" t="s">
        <v>11697</v>
      </c>
      <c r="BC1402" t="s">
        <v>11697</v>
      </c>
    </row>
    <row r="1403" spans="39:55">
      <c r="AM1403" t="s">
        <v>11698</v>
      </c>
      <c r="AS1403" t="s">
        <v>11703</v>
      </c>
      <c r="AV1403" t="s">
        <v>11700</v>
      </c>
      <c r="AX1403" t="s">
        <v>11701</v>
      </c>
      <c r="BC1403" t="s">
        <v>11701</v>
      </c>
    </row>
    <row r="1404" spans="39:55">
      <c r="AM1404" t="s">
        <v>11702</v>
      </c>
      <c r="AS1404" t="s">
        <v>11707</v>
      </c>
      <c r="AV1404" t="s">
        <v>11704</v>
      </c>
      <c r="AX1404" t="s">
        <v>11705</v>
      </c>
      <c r="BC1404" t="s">
        <v>11705</v>
      </c>
    </row>
    <row r="1405" spans="39:55">
      <c r="AM1405" t="s">
        <v>11706</v>
      </c>
      <c r="AS1405" t="s">
        <v>11711</v>
      </c>
      <c r="AV1405" t="s">
        <v>11708</v>
      </c>
      <c r="AX1405" t="s">
        <v>11709</v>
      </c>
      <c r="BC1405" t="s">
        <v>11709</v>
      </c>
    </row>
    <row r="1406" spans="39:55">
      <c r="AM1406" t="s">
        <v>11710</v>
      </c>
      <c r="AS1406" t="s">
        <v>11715</v>
      </c>
      <c r="AV1406" t="s">
        <v>11712</v>
      </c>
      <c r="AX1406" t="s">
        <v>11713</v>
      </c>
      <c r="BC1406" t="s">
        <v>11713</v>
      </c>
    </row>
    <row r="1407" spans="39:55">
      <c r="AM1407" t="s">
        <v>11714</v>
      </c>
      <c r="AS1407" t="s">
        <v>11719</v>
      </c>
      <c r="AV1407" t="s">
        <v>11716</v>
      </c>
      <c r="AX1407" t="s">
        <v>11717</v>
      </c>
      <c r="BC1407" t="s">
        <v>11717</v>
      </c>
    </row>
    <row r="1408" spans="39:55">
      <c r="AM1408" t="s">
        <v>11718</v>
      </c>
      <c r="AS1408" t="s">
        <v>517</v>
      </c>
      <c r="AV1408" t="s">
        <v>11720</v>
      </c>
      <c r="AX1408" t="s">
        <v>11721</v>
      </c>
      <c r="BC1408" t="s">
        <v>11721</v>
      </c>
    </row>
    <row r="1409" spans="39:55">
      <c r="AM1409" t="s">
        <v>11722</v>
      </c>
      <c r="AS1409" t="s">
        <v>11726</v>
      </c>
      <c r="AV1409" t="s">
        <v>11723</v>
      </c>
      <c r="AX1409" t="s">
        <v>11724</v>
      </c>
      <c r="BC1409" t="s">
        <v>11724</v>
      </c>
    </row>
    <row r="1410" spans="39:55">
      <c r="AM1410" t="s">
        <v>11725</v>
      </c>
      <c r="AS1410" t="s">
        <v>11730</v>
      </c>
      <c r="AV1410" t="s">
        <v>11727</v>
      </c>
      <c r="AX1410" t="s">
        <v>11728</v>
      </c>
      <c r="BC1410" t="s">
        <v>11728</v>
      </c>
    </row>
    <row r="1411" spans="39:55">
      <c r="AM1411" t="s">
        <v>11729</v>
      </c>
      <c r="AS1411" t="s">
        <v>11734</v>
      </c>
      <c r="AV1411" t="s">
        <v>11731</v>
      </c>
      <c r="AX1411" t="s">
        <v>11732</v>
      </c>
      <c r="BC1411" t="s">
        <v>11732</v>
      </c>
    </row>
    <row r="1412" spans="39:55">
      <c r="AM1412" t="s">
        <v>11733</v>
      </c>
      <c r="AS1412" t="s">
        <v>11738</v>
      </c>
      <c r="AV1412" t="s">
        <v>11735</v>
      </c>
      <c r="AX1412" t="s">
        <v>11736</v>
      </c>
      <c r="BC1412" t="s">
        <v>11736</v>
      </c>
    </row>
    <row r="1413" spans="39:55">
      <c r="AM1413" t="s">
        <v>11737</v>
      </c>
      <c r="AS1413" t="s">
        <v>592</v>
      </c>
      <c r="AV1413" t="s">
        <v>11739</v>
      </c>
      <c r="AX1413" t="s">
        <v>11740</v>
      </c>
      <c r="BC1413" t="s">
        <v>11740</v>
      </c>
    </row>
    <row r="1414" spans="39:55">
      <c r="AM1414" t="s">
        <v>11741</v>
      </c>
      <c r="AS1414" t="s">
        <v>11745</v>
      </c>
      <c r="AV1414" t="s">
        <v>11742</v>
      </c>
      <c r="AX1414" t="s">
        <v>11743</v>
      </c>
      <c r="BC1414" t="s">
        <v>11743</v>
      </c>
    </row>
    <row r="1415" spans="39:55">
      <c r="AM1415" t="s">
        <v>11744</v>
      </c>
      <c r="AS1415" t="s">
        <v>6960</v>
      </c>
      <c r="AV1415" t="s">
        <v>11746</v>
      </c>
      <c r="AX1415" t="s">
        <v>11747</v>
      </c>
      <c r="BC1415" t="s">
        <v>11747</v>
      </c>
    </row>
    <row r="1416" spans="39:55">
      <c r="AM1416" t="s">
        <v>11748</v>
      </c>
      <c r="AS1416" t="s">
        <v>11752</v>
      </c>
      <c r="AV1416" t="s">
        <v>11749</v>
      </c>
      <c r="AX1416" t="s">
        <v>11750</v>
      </c>
      <c r="BC1416" t="s">
        <v>11750</v>
      </c>
    </row>
    <row r="1417" spans="39:55">
      <c r="AM1417" t="s">
        <v>11751</v>
      </c>
      <c r="AS1417" t="s">
        <v>11756</v>
      </c>
      <c r="AV1417" t="s">
        <v>11753</v>
      </c>
      <c r="AX1417" t="s">
        <v>11754</v>
      </c>
      <c r="BC1417" t="s">
        <v>11754</v>
      </c>
    </row>
    <row r="1418" spans="39:55">
      <c r="AM1418" t="s">
        <v>11755</v>
      </c>
      <c r="AS1418" t="s">
        <v>11760</v>
      </c>
      <c r="AV1418" t="s">
        <v>11757</v>
      </c>
      <c r="AX1418" t="s">
        <v>11758</v>
      </c>
      <c r="BC1418" t="s">
        <v>11758</v>
      </c>
    </row>
    <row r="1419" spans="39:55">
      <c r="AM1419" t="s">
        <v>11759</v>
      </c>
      <c r="AS1419" t="s">
        <v>11764</v>
      </c>
      <c r="AV1419" t="s">
        <v>11761</v>
      </c>
      <c r="AX1419" t="s">
        <v>11762</v>
      </c>
      <c r="BC1419" t="s">
        <v>11762</v>
      </c>
    </row>
    <row r="1420" spans="39:55">
      <c r="AM1420" t="s">
        <v>11763</v>
      </c>
      <c r="AS1420" t="s">
        <v>11768</v>
      </c>
      <c r="AV1420" t="s">
        <v>11765</v>
      </c>
      <c r="AX1420" t="s">
        <v>11766</v>
      </c>
      <c r="BC1420" t="s">
        <v>11766</v>
      </c>
    </row>
    <row r="1421" spans="39:55">
      <c r="AM1421" t="s">
        <v>11767</v>
      </c>
      <c r="AS1421" t="s">
        <v>11772</v>
      </c>
      <c r="AV1421" t="s">
        <v>11769</v>
      </c>
      <c r="AX1421" t="s">
        <v>11770</v>
      </c>
      <c r="BC1421" t="s">
        <v>11770</v>
      </c>
    </row>
    <row r="1422" spans="39:55">
      <c r="AM1422" t="s">
        <v>11771</v>
      </c>
      <c r="AS1422" t="s">
        <v>11776</v>
      </c>
      <c r="AV1422" t="s">
        <v>11773</v>
      </c>
      <c r="AX1422" t="s">
        <v>11774</v>
      </c>
      <c r="BC1422" t="s">
        <v>11774</v>
      </c>
    </row>
    <row r="1423" spans="39:55">
      <c r="AM1423" t="s">
        <v>11775</v>
      </c>
      <c r="AS1423" t="s">
        <v>11780</v>
      </c>
      <c r="AV1423" t="s">
        <v>11777</v>
      </c>
      <c r="AX1423" t="s">
        <v>11778</v>
      </c>
      <c r="BC1423" t="s">
        <v>11778</v>
      </c>
    </row>
    <row r="1424" spans="39:55">
      <c r="AM1424" t="s">
        <v>11779</v>
      </c>
      <c r="AS1424" t="s">
        <v>11784</v>
      </c>
      <c r="AV1424" t="s">
        <v>11781</v>
      </c>
      <c r="AX1424" t="s">
        <v>11782</v>
      </c>
      <c r="BC1424" t="s">
        <v>11782</v>
      </c>
    </row>
    <row r="1425" spans="39:55">
      <c r="AM1425" t="s">
        <v>11783</v>
      </c>
      <c r="AS1425" t="s">
        <v>11788</v>
      </c>
      <c r="AV1425" t="s">
        <v>11785</v>
      </c>
      <c r="AX1425" t="s">
        <v>11786</v>
      </c>
      <c r="BC1425" t="s">
        <v>11786</v>
      </c>
    </row>
    <row r="1426" spans="39:55">
      <c r="AM1426" t="s">
        <v>11787</v>
      </c>
      <c r="AS1426" t="s">
        <v>11792</v>
      </c>
      <c r="AV1426" t="s">
        <v>11789</v>
      </c>
      <c r="AX1426" t="s">
        <v>11790</v>
      </c>
      <c r="BC1426" t="s">
        <v>11790</v>
      </c>
    </row>
    <row r="1427" spans="39:55">
      <c r="AM1427" t="s">
        <v>11791</v>
      </c>
      <c r="AS1427" t="s">
        <v>11796</v>
      </c>
      <c r="AV1427" t="s">
        <v>11793</v>
      </c>
      <c r="AX1427" t="s">
        <v>11794</v>
      </c>
      <c r="BC1427" t="s">
        <v>11794</v>
      </c>
    </row>
    <row r="1428" spans="39:55">
      <c r="AM1428" t="s">
        <v>11795</v>
      </c>
      <c r="AS1428" t="s">
        <v>11800</v>
      </c>
      <c r="AV1428" t="s">
        <v>11797</v>
      </c>
      <c r="AX1428" t="s">
        <v>11798</v>
      </c>
      <c r="BC1428" t="s">
        <v>11798</v>
      </c>
    </row>
    <row r="1429" spans="39:55">
      <c r="AM1429" t="s">
        <v>11799</v>
      </c>
      <c r="AS1429" t="s">
        <v>11804</v>
      </c>
      <c r="AV1429" t="s">
        <v>11801</v>
      </c>
      <c r="AX1429" t="s">
        <v>11802</v>
      </c>
      <c r="BC1429" t="s">
        <v>11802</v>
      </c>
    </row>
    <row r="1430" spans="39:55">
      <c r="AM1430" t="s">
        <v>11803</v>
      </c>
      <c r="AS1430" t="s">
        <v>11808</v>
      </c>
      <c r="AV1430" t="s">
        <v>11805</v>
      </c>
      <c r="AX1430" t="s">
        <v>11806</v>
      </c>
      <c r="BC1430" t="s">
        <v>11806</v>
      </c>
    </row>
    <row r="1431" spans="39:55">
      <c r="AM1431" t="s">
        <v>11807</v>
      </c>
      <c r="AS1431" t="s">
        <v>11812</v>
      </c>
      <c r="AV1431" t="s">
        <v>11809</v>
      </c>
      <c r="AX1431" t="s">
        <v>11810</v>
      </c>
      <c r="BC1431" t="s">
        <v>11810</v>
      </c>
    </row>
    <row r="1432" spans="39:55">
      <c r="AM1432" t="s">
        <v>11811</v>
      </c>
      <c r="AS1432" t="s">
        <v>11816</v>
      </c>
      <c r="AV1432" t="s">
        <v>11813</v>
      </c>
      <c r="AX1432" t="s">
        <v>11814</v>
      </c>
      <c r="BC1432" t="s">
        <v>11814</v>
      </c>
    </row>
    <row r="1433" spans="39:55">
      <c r="AM1433" t="s">
        <v>11815</v>
      </c>
      <c r="AS1433" t="s">
        <v>11820</v>
      </c>
      <c r="AV1433" t="s">
        <v>11817</v>
      </c>
      <c r="AX1433" t="s">
        <v>11818</v>
      </c>
      <c r="BC1433" t="s">
        <v>11818</v>
      </c>
    </row>
    <row r="1434" spans="39:55">
      <c r="AM1434" t="s">
        <v>11819</v>
      </c>
      <c r="AS1434" t="s">
        <v>11824</v>
      </c>
      <c r="AV1434" t="s">
        <v>11821</v>
      </c>
      <c r="AX1434" t="s">
        <v>11822</v>
      </c>
      <c r="BC1434" t="s">
        <v>11822</v>
      </c>
    </row>
    <row r="1435" spans="39:55">
      <c r="AM1435" t="s">
        <v>11823</v>
      </c>
      <c r="AS1435" t="s">
        <v>11828</v>
      </c>
      <c r="AV1435" t="s">
        <v>11825</v>
      </c>
      <c r="AX1435" t="s">
        <v>11826</v>
      </c>
      <c r="BC1435" t="s">
        <v>11826</v>
      </c>
    </row>
    <row r="1436" spans="39:55">
      <c r="AM1436" t="s">
        <v>11827</v>
      </c>
      <c r="AS1436" t="s">
        <v>11832</v>
      </c>
      <c r="AV1436" t="s">
        <v>11829</v>
      </c>
      <c r="AX1436" t="s">
        <v>11830</v>
      </c>
      <c r="BC1436" t="s">
        <v>11830</v>
      </c>
    </row>
    <row r="1437" spans="39:55">
      <c r="AM1437" t="s">
        <v>11831</v>
      </c>
      <c r="AS1437" t="s">
        <v>11836</v>
      </c>
      <c r="AV1437" t="s">
        <v>11833</v>
      </c>
      <c r="AX1437" t="s">
        <v>11834</v>
      </c>
      <c r="BC1437" t="s">
        <v>11834</v>
      </c>
    </row>
    <row r="1438" spans="39:55">
      <c r="AM1438" t="s">
        <v>11835</v>
      </c>
      <c r="AS1438" t="s">
        <v>11840</v>
      </c>
      <c r="AV1438" t="s">
        <v>11837</v>
      </c>
      <c r="AX1438" t="s">
        <v>11838</v>
      </c>
      <c r="BC1438" t="s">
        <v>11838</v>
      </c>
    </row>
    <row r="1439" spans="39:55">
      <c r="AM1439" t="s">
        <v>11839</v>
      </c>
      <c r="AS1439" t="s">
        <v>11844</v>
      </c>
      <c r="AV1439" t="s">
        <v>11841</v>
      </c>
      <c r="AX1439" t="s">
        <v>11842</v>
      </c>
      <c r="BC1439" t="s">
        <v>11842</v>
      </c>
    </row>
    <row r="1440" spans="39:55">
      <c r="AM1440" t="s">
        <v>11843</v>
      </c>
      <c r="AS1440" t="s">
        <v>11848</v>
      </c>
      <c r="AV1440" t="s">
        <v>11845</v>
      </c>
      <c r="AX1440" t="s">
        <v>11846</v>
      </c>
      <c r="BC1440" t="s">
        <v>11846</v>
      </c>
    </row>
    <row r="1441" spans="39:55">
      <c r="AM1441" t="s">
        <v>11847</v>
      </c>
      <c r="AS1441" t="s">
        <v>11852</v>
      </c>
      <c r="AV1441" t="s">
        <v>11849</v>
      </c>
      <c r="AX1441" t="s">
        <v>11850</v>
      </c>
      <c r="BC1441" t="s">
        <v>11850</v>
      </c>
    </row>
    <row r="1442" spans="39:55">
      <c r="AM1442" t="s">
        <v>11851</v>
      </c>
      <c r="AS1442" t="s">
        <v>11856</v>
      </c>
      <c r="AV1442" t="s">
        <v>11853</v>
      </c>
      <c r="AX1442" t="s">
        <v>11854</v>
      </c>
      <c r="BC1442" t="s">
        <v>11854</v>
      </c>
    </row>
    <row r="1443" spans="39:55">
      <c r="AM1443" t="s">
        <v>11855</v>
      </c>
      <c r="AS1443" t="s">
        <v>11860</v>
      </c>
      <c r="AV1443" t="s">
        <v>11857</v>
      </c>
      <c r="AX1443" t="s">
        <v>11858</v>
      </c>
      <c r="BC1443" t="s">
        <v>11858</v>
      </c>
    </row>
    <row r="1444" spans="39:55">
      <c r="AM1444" t="s">
        <v>11859</v>
      </c>
      <c r="AS1444" t="s">
        <v>11864</v>
      </c>
      <c r="AV1444" t="s">
        <v>11861</v>
      </c>
      <c r="AX1444" t="s">
        <v>11862</v>
      </c>
      <c r="BC1444" t="s">
        <v>11862</v>
      </c>
    </row>
    <row r="1445" spans="39:55">
      <c r="AM1445" t="s">
        <v>11863</v>
      </c>
      <c r="AS1445" t="s">
        <v>11868</v>
      </c>
      <c r="AV1445" t="s">
        <v>11865</v>
      </c>
      <c r="AX1445" t="s">
        <v>11866</v>
      </c>
      <c r="BC1445" t="s">
        <v>11866</v>
      </c>
    </row>
    <row r="1446" spans="39:55">
      <c r="AM1446" t="s">
        <v>11867</v>
      </c>
      <c r="AS1446" t="s">
        <v>11872</v>
      </c>
      <c r="AV1446" t="s">
        <v>11869</v>
      </c>
      <c r="AX1446" t="s">
        <v>11870</v>
      </c>
      <c r="BC1446" t="s">
        <v>11870</v>
      </c>
    </row>
    <row r="1447" spans="39:55">
      <c r="AM1447" t="s">
        <v>11871</v>
      </c>
      <c r="AS1447" t="s">
        <v>11876</v>
      </c>
      <c r="AV1447" t="s">
        <v>11873</v>
      </c>
      <c r="AX1447" t="s">
        <v>11874</v>
      </c>
      <c r="BC1447" t="s">
        <v>11874</v>
      </c>
    </row>
    <row r="1448" spans="39:55">
      <c r="AM1448" t="s">
        <v>11875</v>
      </c>
      <c r="AS1448" t="s">
        <v>11880</v>
      </c>
      <c r="AV1448" t="s">
        <v>11877</v>
      </c>
      <c r="AX1448" t="s">
        <v>11878</v>
      </c>
      <c r="BC1448" t="s">
        <v>11878</v>
      </c>
    </row>
    <row r="1449" spans="39:55">
      <c r="AM1449" t="s">
        <v>11879</v>
      </c>
      <c r="AS1449" t="s">
        <v>11884</v>
      </c>
      <c r="AV1449" t="s">
        <v>11881</v>
      </c>
      <c r="AX1449" t="s">
        <v>11882</v>
      </c>
      <c r="BC1449" t="s">
        <v>11882</v>
      </c>
    </row>
    <row r="1450" spans="39:55">
      <c r="AM1450" t="s">
        <v>11883</v>
      </c>
      <c r="AS1450" t="s">
        <v>11888</v>
      </c>
      <c r="AV1450" t="s">
        <v>11885</v>
      </c>
      <c r="AX1450" t="s">
        <v>11886</v>
      </c>
      <c r="BC1450" t="s">
        <v>11886</v>
      </c>
    </row>
    <row r="1451" spans="39:55">
      <c r="AM1451" t="s">
        <v>11887</v>
      </c>
      <c r="AS1451" t="s">
        <v>11892</v>
      </c>
      <c r="AV1451" t="s">
        <v>11889</v>
      </c>
      <c r="AX1451" t="s">
        <v>11890</v>
      </c>
      <c r="BC1451" t="s">
        <v>11890</v>
      </c>
    </row>
    <row r="1452" spans="39:55">
      <c r="AM1452" t="s">
        <v>11891</v>
      </c>
      <c r="AS1452" t="s">
        <v>11896</v>
      </c>
      <c r="AV1452" t="s">
        <v>11893</v>
      </c>
      <c r="AX1452" t="s">
        <v>11894</v>
      </c>
      <c r="BC1452" t="s">
        <v>11894</v>
      </c>
    </row>
    <row r="1453" spans="39:55">
      <c r="AM1453" t="s">
        <v>11895</v>
      </c>
      <c r="AS1453" t="s">
        <v>11900</v>
      </c>
      <c r="AV1453" t="s">
        <v>11897</v>
      </c>
      <c r="AX1453" t="s">
        <v>11898</v>
      </c>
      <c r="BC1453" t="s">
        <v>11898</v>
      </c>
    </row>
    <row r="1454" spans="39:55">
      <c r="AM1454" t="s">
        <v>11899</v>
      </c>
      <c r="AS1454" t="s">
        <v>11904</v>
      </c>
      <c r="AV1454" t="s">
        <v>11901</v>
      </c>
      <c r="AX1454" t="s">
        <v>11902</v>
      </c>
      <c r="BC1454" t="s">
        <v>11902</v>
      </c>
    </row>
    <row r="1455" spans="39:55">
      <c r="AM1455" t="s">
        <v>11903</v>
      </c>
      <c r="AS1455" t="s">
        <v>11908</v>
      </c>
      <c r="AV1455" t="s">
        <v>11905</v>
      </c>
      <c r="AX1455" t="s">
        <v>11906</v>
      </c>
      <c r="BC1455" t="s">
        <v>11906</v>
      </c>
    </row>
    <row r="1456" spans="39:55">
      <c r="AM1456" t="s">
        <v>11907</v>
      </c>
      <c r="AS1456" t="s">
        <v>11912</v>
      </c>
      <c r="AV1456" t="s">
        <v>11909</v>
      </c>
      <c r="AX1456" t="s">
        <v>11910</v>
      </c>
      <c r="BC1456" t="s">
        <v>11910</v>
      </c>
    </row>
    <row r="1457" spans="39:55">
      <c r="AM1457" t="s">
        <v>11911</v>
      </c>
      <c r="AS1457" t="s">
        <v>11916</v>
      </c>
      <c r="AV1457" t="s">
        <v>11913</v>
      </c>
      <c r="AX1457" t="s">
        <v>11914</v>
      </c>
      <c r="BC1457" t="s">
        <v>11914</v>
      </c>
    </row>
    <row r="1458" spans="39:55">
      <c r="AM1458" t="s">
        <v>11915</v>
      </c>
      <c r="AS1458" t="s">
        <v>11920</v>
      </c>
      <c r="AV1458" t="s">
        <v>11917</v>
      </c>
      <c r="AX1458" t="s">
        <v>11918</v>
      </c>
      <c r="BC1458" t="s">
        <v>11918</v>
      </c>
    </row>
    <row r="1459" spans="39:55">
      <c r="AM1459" t="s">
        <v>11919</v>
      </c>
      <c r="AS1459" t="s">
        <v>11924</v>
      </c>
      <c r="AV1459" t="s">
        <v>11921</v>
      </c>
      <c r="AX1459" t="s">
        <v>11922</v>
      </c>
      <c r="BC1459" t="s">
        <v>11922</v>
      </c>
    </row>
    <row r="1460" spans="39:55">
      <c r="AM1460" t="s">
        <v>11923</v>
      </c>
      <c r="AS1460" t="s">
        <v>11928</v>
      </c>
      <c r="AV1460" t="s">
        <v>11925</v>
      </c>
      <c r="AX1460" t="s">
        <v>11926</v>
      </c>
      <c r="BC1460" t="s">
        <v>11926</v>
      </c>
    </row>
    <row r="1461" spans="39:55">
      <c r="AM1461" t="s">
        <v>11927</v>
      </c>
      <c r="AS1461" t="s">
        <v>11932</v>
      </c>
      <c r="AV1461" t="s">
        <v>11929</v>
      </c>
      <c r="AX1461" t="s">
        <v>11930</v>
      </c>
      <c r="BC1461" t="s">
        <v>11930</v>
      </c>
    </row>
    <row r="1462" spans="39:55">
      <c r="AM1462" t="s">
        <v>11931</v>
      </c>
      <c r="AS1462" t="s">
        <v>11936</v>
      </c>
      <c r="AV1462" t="s">
        <v>11933</v>
      </c>
      <c r="AX1462" t="s">
        <v>11934</v>
      </c>
      <c r="BC1462" t="s">
        <v>11934</v>
      </c>
    </row>
    <row r="1463" spans="39:55">
      <c r="AM1463" t="s">
        <v>11935</v>
      </c>
      <c r="AS1463" t="s">
        <v>11940</v>
      </c>
      <c r="AV1463" t="s">
        <v>11937</v>
      </c>
      <c r="AX1463" t="s">
        <v>11938</v>
      </c>
      <c r="BC1463" t="s">
        <v>11938</v>
      </c>
    </row>
    <row r="1464" spans="39:55">
      <c r="AM1464" t="s">
        <v>11939</v>
      </c>
      <c r="AS1464" t="s">
        <v>11944</v>
      </c>
      <c r="AV1464" t="s">
        <v>11941</v>
      </c>
      <c r="AX1464" t="s">
        <v>11942</v>
      </c>
      <c r="BC1464" t="s">
        <v>11942</v>
      </c>
    </row>
    <row r="1465" spans="39:55">
      <c r="AM1465" t="s">
        <v>11943</v>
      </c>
      <c r="AS1465" t="s">
        <v>11948</v>
      </c>
      <c r="AV1465" t="s">
        <v>11945</v>
      </c>
      <c r="AX1465" t="s">
        <v>11946</v>
      </c>
      <c r="BC1465" t="s">
        <v>11946</v>
      </c>
    </row>
    <row r="1466" spans="39:55">
      <c r="AM1466" t="s">
        <v>11947</v>
      </c>
      <c r="AS1466" t="s">
        <v>11952</v>
      </c>
      <c r="AV1466" t="s">
        <v>11949</v>
      </c>
      <c r="AX1466" t="s">
        <v>11950</v>
      </c>
      <c r="BC1466" t="s">
        <v>11950</v>
      </c>
    </row>
    <row r="1467" spans="39:55">
      <c r="AM1467" t="s">
        <v>11951</v>
      </c>
      <c r="AS1467" t="s">
        <v>491</v>
      </c>
      <c r="AV1467" t="s">
        <v>11953</v>
      </c>
      <c r="AX1467" t="s">
        <v>11954</v>
      </c>
      <c r="BC1467" t="s">
        <v>11954</v>
      </c>
    </row>
    <row r="1468" spans="39:55">
      <c r="AM1468" t="s">
        <v>11955</v>
      </c>
      <c r="AS1468" t="s">
        <v>718</v>
      </c>
      <c r="AV1468" t="s">
        <v>11956</v>
      </c>
      <c r="AX1468" t="s">
        <v>11957</v>
      </c>
      <c r="BC1468" t="s">
        <v>11957</v>
      </c>
    </row>
    <row r="1469" spans="39:55">
      <c r="AM1469" t="s">
        <v>11958</v>
      </c>
      <c r="AS1469" t="s">
        <v>720</v>
      </c>
      <c r="AV1469" t="s">
        <v>11959</v>
      </c>
      <c r="AX1469" t="s">
        <v>11960</v>
      </c>
      <c r="BC1469" t="s">
        <v>11960</v>
      </c>
    </row>
    <row r="1470" spans="39:55">
      <c r="AM1470" t="s">
        <v>11961</v>
      </c>
      <c r="AS1470" t="s">
        <v>11965</v>
      </c>
      <c r="AV1470" t="s">
        <v>11962</v>
      </c>
      <c r="AX1470" t="s">
        <v>11963</v>
      </c>
      <c r="BC1470" t="s">
        <v>11963</v>
      </c>
    </row>
    <row r="1471" spans="39:55">
      <c r="AM1471" t="s">
        <v>11964</v>
      </c>
      <c r="AS1471" t="s">
        <v>11969</v>
      </c>
      <c r="AV1471" t="s">
        <v>11966</v>
      </c>
      <c r="AX1471" t="s">
        <v>11967</v>
      </c>
      <c r="BC1471" t="s">
        <v>11967</v>
      </c>
    </row>
    <row r="1472" spans="39:55">
      <c r="AM1472" t="s">
        <v>11968</v>
      </c>
      <c r="AS1472" t="s">
        <v>11973</v>
      </c>
      <c r="AV1472" t="s">
        <v>11970</v>
      </c>
      <c r="AX1472" t="s">
        <v>11971</v>
      </c>
      <c r="BC1472" t="s">
        <v>11971</v>
      </c>
    </row>
    <row r="1473" spans="39:55">
      <c r="AM1473" t="s">
        <v>11972</v>
      </c>
      <c r="AS1473" t="s">
        <v>11977</v>
      </c>
      <c r="AV1473" t="s">
        <v>11974</v>
      </c>
      <c r="AX1473" t="s">
        <v>11975</v>
      </c>
      <c r="BC1473" t="s">
        <v>11975</v>
      </c>
    </row>
    <row r="1474" spans="39:55">
      <c r="AM1474" t="s">
        <v>11976</v>
      </c>
      <c r="AS1474" t="s">
        <v>11981</v>
      </c>
      <c r="AV1474" t="s">
        <v>11978</v>
      </c>
      <c r="AX1474" t="s">
        <v>11979</v>
      </c>
      <c r="BC1474" t="s">
        <v>11979</v>
      </c>
    </row>
    <row r="1475" spans="39:55">
      <c r="AM1475" t="s">
        <v>11980</v>
      </c>
      <c r="AS1475" t="s">
        <v>11985</v>
      </c>
      <c r="AV1475" t="s">
        <v>11982</v>
      </c>
      <c r="AX1475" t="s">
        <v>11983</v>
      </c>
      <c r="BC1475" t="s">
        <v>11983</v>
      </c>
    </row>
    <row r="1476" spans="39:55">
      <c r="AM1476" t="s">
        <v>11984</v>
      </c>
      <c r="AS1476" t="s">
        <v>11989</v>
      </c>
      <c r="AV1476" t="s">
        <v>11986</v>
      </c>
      <c r="AX1476" t="s">
        <v>11987</v>
      </c>
      <c r="BC1476" t="s">
        <v>11987</v>
      </c>
    </row>
    <row r="1477" spans="39:55">
      <c r="AM1477" t="s">
        <v>11988</v>
      </c>
      <c r="AS1477" t="s">
        <v>11993</v>
      </c>
      <c r="AV1477" t="s">
        <v>11990</v>
      </c>
      <c r="AX1477" t="s">
        <v>11991</v>
      </c>
      <c r="BC1477" t="s">
        <v>11991</v>
      </c>
    </row>
    <row r="1478" spans="39:55">
      <c r="AM1478" t="s">
        <v>11992</v>
      </c>
      <c r="AS1478" t="s">
        <v>11997</v>
      </c>
      <c r="AV1478" t="s">
        <v>11994</v>
      </c>
      <c r="AX1478" t="s">
        <v>11995</v>
      </c>
      <c r="BC1478" t="s">
        <v>11995</v>
      </c>
    </row>
    <row r="1479" spans="39:55">
      <c r="AM1479" t="s">
        <v>11996</v>
      </c>
      <c r="AS1479" t="s">
        <v>12001</v>
      </c>
      <c r="AV1479" t="s">
        <v>11998</v>
      </c>
      <c r="AX1479" t="s">
        <v>11999</v>
      </c>
      <c r="BC1479" t="s">
        <v>11999</v>
      </c>
    </row>
    <row r="1480" spans="39:55">
      <c r="AM1480" t="s">
        <v>12000</v>
      </c>
      <c r="AS1480" t="s">
        <v>12005</v>
      </c>
      <c r="AV1480" t="s">
        <v>12002</v>
      </c>
      <c r="AX1480" t="s">
        <v>12003</v>
      </c>
      <c r="BC1480" t="s">
        <v>12003</v>
      </c>
    </row>
    <row r="1481" spans="39:55">
      <c r="AM1481" t="s">
        <v>12004</v>
      </c>
      <c r="AS1481" t="s">
        <v>12009</v>
      </c>
      <c r="AV1481" t="s">
        <v>12006</v>
      </c>
      <c r="AX1481" t="s">
        <v>12007</v>
      </c>
      <c r="BC1481" t="s">
        <v>12007</v>
      </c>
    </row>
    <row r="1482" spans="39:55">
      <c r="AM1482" t="s">
        <v>12008</v>
      </c>
      <c r="AS1482" t="s">
        <v>12013</v>
      </c>
      <c r="AV1482" t="s">
        <v>12010</v>
      </c>
      <c r="AX1482" t="s">
        <v>12011</v>
      </c>
      <c r="BC1482" t="s">
        <v>12011</v>
      </c>
    </row>
    <row r="1483" spans="39:55">
      <c r="AM1483" t="s">
        <v>12012</v>
      </c>
      <c r="AS1483" t="s">
        <v>12017</v>
      </c>
      <c r="AV1483" t="s">
        <v>12014</v>
      </c>
      <c r="AX1483" t="s">
        <v>12015</v>
      </c>
      <c r="BC1483" t="s">
        <v>12015</v>
      </c>
    </row>
    <row r="1484" spans="39:55">
      <c r="AM1484" t="s">
        <v>12016</v>
      </c>
      <c r="AS1484" t="s">
        <v>12021</v>
      </c>
      <c r="AV1484" t="s">
        <v>12018</v>
      </c>
      <c r="AX1484" t="s">
        <v>12019</v>
      </c>
      <c r="BC1484" t="s">
        <v>12019</v>
      </c>
    </row>
    <row r="1485" spans="39:55">
      <c r="AM1485" t="s">
        <v>12020</v>
      </c>
      <c r="AS1485" t="s">
        <v>12025</v>
      </c>
      <c r="AV1485" t="s">
        <v>12022</v>
      </c>
      <c r="AX1485" t="s">
        <v>12023</v>
      </c>
      <c r="BC1485" t="s">
        <v>12023</v>
      </c>
    </row>
    <row r="1486" spans="39:55">
      <c r="AM1486" t="s">
        <v>12024</v>
      </c>
      <c r="AS1486" t="s">
        <v>12029</v>
      </c>
      <c r="AV1486" t="s">
        <v>12026</v>
      </c>
      <c r="AX1486" t="s">
        <v>12027</v>
      </c>
      <c r="BC1486" t="s">
        <v>12027</v>
      </c>
    </row>
    <row r="1487" spans="39:55">
      <c r="AM1487" t="s">
        <v>12028</v>
      </c>
      <c r="AS1487" t="s">
        <v>528</v>
      </c>
      <c r="AV1487" t="s">
        <v>12030</v>
      </c>
      <c r="AX1487" t="s">
        <v>12031</v>
      </c>
      <c r="BC1487" t="s">
        <v>12031</v>
      </c>
    </row>
    <row r="1488" spans="39:55">
      <c r="AM1488" t="s">
        <v>12032</v>
      </c>
      <c r="AS1488" t="s">
        <v>12036</v>
      </c>
      <c r="AV1488" t="s">
        <v>12033</v>
      </c>
      <c r="AX1488" t="s">
        <v>12034</v>
      </c>
      <c r="BC1488" t="s">
        <v>12034</v>
      </c>
    </row>
    <row r="1489" spans="39:55">
      <c r="AM1489" t="s">
        <v>12035</v>
      </c>
      <c r="AS1489" t="s">
        <v>12040</v>
      </c>
      <c r="AV1489" t="s">
        <v>12037</v>
      </c>
      <c r="AX1489" t="s">
        <v>12038</v>
      </c>
      <c r="BC1489" t="s">
        <v>12038</v>
      </c>
    </row>
    <row r="1490" spans="39:55">
      <c r="AM1490" t="s">
        <v>12039</v>
      </c>
      <c r="AS1490" t="s">
        <v>12044</v>
      </c>
      <c r="AV1490" t="s">
        <v>12041</v>
      </c>
      <c r="AX1490" t="s">
        <v>12042</v>
      </c>
      <c r="BC1490" t="s">
        <v>12042</v>
      </c>
    </row>
    <row r="1491" spans="39:55">
      <c r="AM1491" t="s">
        <v>12043</v>
      </c>
      <c r="AS1491" t="s">
        <v>12048</v>
      </c>
      <c r="AV1491" t="s">
        <v>12045</v>
      </c>
      <c r="AX1491" t="s">
        <v>12046</v>
      </c>
      <c r="BC1491" t="s">
        <v>12046</v>
      </c>
    </row>
    <row r="1492" spans="39:55">
      <c r="AM1492" t="s">
        <v>12047</v>
      </c>
      <c r="AS1492" t="s">
        <v>12052</v>
      </c>
      <c r="AV1492" t="s">
        <v>12049</v>
      </c>
      <c r="AX1492" t="s">
        <v>12050</v>
      </c>
      <c r="BC1492" t="s">
        <v>12050</v>
      </c>
    </row>
    <row r="1493" spans="39:55">
      <c r="AM1493" t="s">
        <v>12051</v>
      </c>
      <c r="AS1493" t="s">
        <v>12056</v>
      </c>
      <c r="AV1493" t="s">
        <v>12053</v>
      </c>
      <c r="AX1493" t="s">
        <v>12054</v>
      </c>
      <c r="BC1493" t="s">
        <v>12054</v>
      </c>
    </row>
    <row r="1494" spans="39:55">
      <c r="AM1494" t="s">
        <v>12055</v>
      </c>
      <c r="AS1494" t="s">
        <v>12059</v>
      </c>
      <c r="AV1494" t="s">
        <v>12057</v>
      </c>
      <c r="AX1494" t="s">
        <v>3954</v>
      </c>
      <c r="BC1494" t="s">
        <v>3954</v>
      </c>
    </row>
    <row r="1495" spans="39:55">
      <c r="AM1495" t="s">
        <v>12058</v>
      </c>
      <c r="AS1495" t="s">
        <v>12063</v>
      </c>
      <c r="AV1495" t="s">
        <v>12060</v>
      </c>
      <c r="AX1495" t="s">
        <v>12061</v>
      </c>
      <c r="BC1495" t="s">
        <v>12061</v>
      </c>
    </row>
    <row r="1496" spans="39:55">
      <c r="AM1496" t="s">
        <v>12062</v>
      </c>
      <c r="AS1496" t="s">
        <v>12067</v>
      </c>
      <c r="AV1496" t="s">
        <v>12064</v>
      </c>
      <c r="AX1496" t="s">
        <v>12065</v>
      </c>
      <c r="BC1496" t="s">
        <v>12065</v>
      </c>
    </row>
    <row r="1497" spans="39:55">
      <c r="AM1497" t="s">
        <v>12066</v>
      </c>
      <c r="AS1497" t="s">
        <v>12070</v>
      </c>
      <c r="AV1497" t="s">
        <v>12068</v>
      </c>
      <c r="AX1497" t="s">
        <v>560</v>
      </c>
      <c r="BC1497" t="s">
        <v>560</v>
      </c>
    </row>
    <row r="1498" spans="39:55">
      <c r="AM1498" t="s">
        <v>12069</v>
      </c>
      <c r="AS1498" t="s">
        <v>12074</v>
      </c>
      <c r="AV1498" t="s">
        <v>12071</v>
      </c>
      <c r="AX1498" t="s">
        <v>12072</v>
      </c>
      <c r="BC1498" t="s">
        <v>12072</v>
      </c>
    </row>
    <row r="1499" spans="39:55">
      <c r="AM1499" t="s">
        <v>12073</v>
      </c>
      <c r="AS1499" t="s">
        <v>12078</v>
      </c>
      <c r="AV1499" t="s">
        <v>12075</v>
      </c>
      <c r="AX1499" t="s">
        <v>12076</v>
      </c>
      <c r="BC1499" t="s">
        <v>12076</v>
      </c>
    </row>
    <row r="1500" spans="39:55">
      <c r="AM1500" t="s">
        <v>12077</v>
      </c>
      <c r="AS1500" t="s">
        <v>12082</v>
      </c>
      <c r="AV1500" t="s">
        <v>12079</v>
      </c>
      <c r="AX1500" t="s">
        <v>12080</v>
      </c>
      <c r="BC1500" t="s">
        <v>12080</v>
      </c>
    </row>
    <row r="1501" spans="39:55">
      <c r="AM1501" t="s">
        <v>12081</v>
      </c>
      <c r="AS1501" t="s">
        <v>12086</v>
      </c>
      <c r="AV1501" t="s">
        <v>12083</v>
      </c>
      <c r="AX1501" t="s">
        <v>12084</v>
      </c>
      <c r="BC1501" t="s">
        <v>12084</v>
      </c>
    </row>
    <row r="1502" spans="39:55">
      <c r="AM1502" t="s">
        <v>12085</v>
      </c>
      <c r="AS1502" t="s">
        <v>12089</v>
      </c>
      <c r="AV1502" t="s">
        <v>12087</v>
      </c>
      <c r="AX1502" t="s">
        <v>578</v>
      </c>
      <c r="BC1502" t="s">
        <v>578</v>
      </c>
    </row>
    <row r="1503" spans="39:55">
      <c r="AM1503" t="s">
        <v>12088</v>
      </c>
      <c r="AS1503" t="s">
        <v>12093</v>
      </c>
      <c r="AV1503" t="s">
        <v>12090</v>
      </c>
      <c r="AX1503" t="s">
        <v>12091</v>
      </c>
      <c r="BC1503" t="s">
        <v>12091</v>
      </c>
    </row>
    <row r="1504" spans="39:55">
      <c r="AM1504" t="s">
        <v>12092</v>
      </c>
      <c r="AS1504" t="s">
        <v>12097</v>
      </c>
      <c r="AV1504" t="s">
        <v>12094</v>
      </c>
      <c r="AX1504" t="s">
        <v>12095</v>
      </c>
      <c r="BC1504" t="s">
        <v>12095</v>
      </c>
    </row>
    <row r="1505" spans="39:55">
      <c r="AM1505" t="s">
        <v>12096</v>
      </c>
      <c r="AS1505" t="s">
        <v>12101</v>
      </c>
      <c r="AV1505" t="s">
        <v>12098</v>
      </c>
      <c r="AX1505" t="s">
        <v>12099</v>
      </c>
      <c r="BC1505" t="s">
        <v>12099</v>
      </c>
    </row>
    <row r="1506" spans="39:55">
      <c r="AM1506" t="s">
        <v>12100</v>
      </c>
      <c r="AS1506" t="s">
        <v>12105</v>
      </c>
      <c r="AV1506" t="s">
        <v>12102</v>
      </c>
      <c r="AX1506" t="s">
        <v>12103</v>
      </c>
      <c r="BC1506" t="s">
        <v>12103</v>
      </c>
    </row>
    <row r="1507" spans="39:55">
      <c r="AM1507" t="s">
        <v>12104</v>
      </c>
      <c r="AS1507" t="s">
        <v>12109</v>
      </c>
      <c r="AV1507" t="s">
        <v>12106</v>
      </c>
      <c r="AX1507" t="s">
        <v>12107</v>
      </c>
      <c r="BC1507" t="s">
        <v>12107</v>
      </c>
    </row>
    <row r="1508" spans="39:55">
      <c r="AM1508" t="s">
        <v>12108</v>
      </c>
      <c r="AS1508" t="s">
        <v>12113</v>
      </c>
      <c r="AV1508" t="s">
        <v>12110</v>
      </c>
      <c r="AX1508" t="s">
        <v>12111</v>
      </c>
      <c r="BC1508" t="s">
        <v>12111</v>
      </c>
    </row>
    <row r="1509" spans="39:55">
      <c r="AM1509" t="s">
        <v>12112</v>
      </c>
      <c r="AS1509" t="s">
        <v>12117</v>
      </c>
      <c r="AV1509" t="s">
        <v>12114</v>
      </c>
      <c r="AX1509" t="s">
        <v>12115</v>
      </c>
      <c r="BC1509" t="s">
        <v>12115</v>
      </c>
    </row>
    <row r="1510" spans="39:55">
      <c r="AM1510" t="s">
        <v>12116</v>
      </c>
      <c r="AS1510" t="s">
        <v>12121</v>
      </c>
      <c r="AV1510" t="s">
        <v>12118</v>
      </c>
      <c r="AX1510" t="s">
        <v>12119</v>
      </c>
      <c r="BC1510" t="s">
        <v>12119</v>
      </c>
    </row>
    <row r="1511" spans="39:55">
      <c r="AM1511" t="s">
        <v>12120</v>
      </c>
      <c r="AS1511" t="s">
        <v>12125</v>
      </c>
      <c r="AV1511" t="s">
        <v>12122</v>
      </c>
      <c r="AX1511" t="s">
        <v>12123</v>
      </c>
      <c r="BC1511" t="s">
        <v>12123</v>
      </c>
    </row>
    <row r="1512" spans="39:55">
      <c r="AM1512" t="s">
        <v>12124</v>
      </c>
      <c r="AS1512" t="s">
        <v>12129</v>
      </c>
      <c r="AV1512" t="s">
        <v>12126</v>
      </c>
      <c r="AX1512" t="s">
        <v>12127</v>
      </c>
      <c r="BC1512" t="s">
        <v>12127</v>
      </c>
    </row>
    <row r="1513" spans="39:55">
      <c r="AM1513" t="s">
        <v>12128</v>
      </c>
      <c r="AS1513" t="s">
        <v>12133</v>
      </c>
      <c r="AV1513" t="s">
        <v>12130</v>
      </c>
      <c r="AX1513" t="s">
        <v>12131</v>
      </c>
      <c r="BC1513" t="s">
        <v>12131</v>
      </c>
    </row>
    <row r="1514" spans="39:55">
      <c r="AM1514" t="s">
        <v>12132</v>
      </c>
      <c r="AS1514" t="s">
        <v>12137</v>
      </c>
      <c r="AV1514" t="s">
        <v>12134</v>
      </c>
      <c r="AX1514" t="s">
        <v>12135</v>
      </c>
      <c r="BC1514" t="s">
        <v>12135</v>
      </c>
    </row>
    <row r="1515" spans="39:55">
      <c r="AM1515" t="s">
        <v>12136</v>
      </c>
      <c r="AS1515" t="s">
        <v>12141</v>
      </c>
      <c r="AV1515" t="s">
        <v>12138</v>
      </c>
      <c r="AX1515" t="s">
        <v>12139</v>
      </c>
      <c r="BC1515" t="s">
        <v>12139</v>
      </c>
    </row>
    <row r="1516" spans="39:55">
      <c r="AM1516" t="s">
        <v>12140</v>
      </c>
      <c r="AS1516" t="s">
        <v>12145</v>
      </c>
      <c r="AV1516" t="s">
        <v>12142</v>
      </c>
      <c r="AX1516" t="s">
        <v>12143</v>
      </c>
      <c r="BC1516" t="s">
        <v>12143</v>
      </c>
    </row>
    <row r="1517" spans="39:55">
      <c r="AM1517" t="s">
        <v>12144</v>
      </c>
      <c r="AS1517" t="s">
        <v>12149</v>
      </c>
      <c r="AV1517" t="s">
        <v>12146</v>
      </c>
      <c r="AX1517" t="s">
        <v>12147</v>
      </c>
      <c r="BC1517" t="s">
        <v>12147</v>
      </c>
    </row>
    <row r="1518" spans="39:55">
      <c r="AM1518" t="s">
        <v>12148</v>
      </c>
      <c r="AS1518" t="s">
        <v>12153</v>
      </c>
      <c r="AV1518" t="s">
        <v>12150</v>
      </c>
      <c r="AX1518" t="s">
        <v>12151</v>
      </c>
      <c r="BC1518" t="s">
        <v>12151</v>
      </c>
    </row>
    <row r="1519" spans="39:55">
      <c r="AM1519" t="s">
        <v>12152</v>
      </c>
      <c r="AS1519" t="s">
        <v>12157</v>
      </c>
      <c r="AV1519" t="s">
        <v>12154</v>
      </c>
      <c r="AX1519" t="s">
        <v>12155</v>
      </c>
      <c r="BC1519" t="s">
        <v>12155</v>
      </c>
    </row>
    <row r="1520" spans="39:55">
      <c r="AM1520" t="s">
        <v>12156</v>
      </c>
      <c r="AS1520" t="s">
        <v>12161</v>
      </c>
      <c r="AV1520" t="s">
        <v>12158</v>
      </c>
      <c r="AX1520" t="s">
        <v>12159</v>
      </c>
      <c r="BC1520" t="s">
        <v>12159</v>
      </c>
    </row>
    <row r="1521" spans="39:55">
      <c r="AM1521" t="s">
        <v>12160</v>
      </c>
      <c r="AS1521" t="s">
        <v>12165</v>
      </c>
      <c r="AV1521" t="s">
        <v>12162</v>
      </c>
      <c r="AX1521" t="s">
        <v>12163</v>
      </c>
      <c r="BC1521" t="s">
        <v>12163</v>
      </c>
    </row>
    <row r="1522" spans="39:55">
      <c r="AM1522" t="s">
        <v>12164</v>
      </c>
      <c r="AS1522" t="s">
        <v>12169</v>
      </c>
      <c r="AV1522" t="s">
        <v>12166</v>
      </c>
      <c r="AX1522" t="s">
        <v>12167</v>
      </c>
      <c r="BC1522" t="s">
        <v>12167</v>
      </c>
    </row>
    <row r="1523" spans="39:55">
      <c r="AM1523" t="s">
        <v>12168</v>
      </c>
      <c r="AS1523" t="s">
        <v>12173</v>
      </c>
      <c r="AV1523" t="s">
        <v>12170</v>
      </c>
      <c r="AX1523" t="s">
        <v>12171</v>
      </c>
      <c r="BC1523" t="s">
        <v>12171</v>
      </c>
    </row>
    <row r="1524" spans="39:55">
      <c r="AM1524" t="s">
        <v>12172</v>
      </c>
      <c r="AS1524" t="s">
        <v>12177</v>
      </c>
      <c r="AV1524" t="s">
        <v>12174</v>
      </c>
      <c r="AX1524" t="s">
        <v>12175</v>
      </c>
      <c r="BC1524" t="s">
        <v>12175</v>
      </c>
    </row>
    <row r="1525" spans="39:55">
      <c r="AM1525" t="s">
        <v>12176</v>
      </c>
      <c r="AS1525" t="s">
        <v>12181</v>
      </c>
      <c r="AV1525" t="s">
        <v>12178</v>
      </c>
      <c r="AX1525" t="s">
        <v>12179</v>
      </c>
      <c r="BC1525" t="s">
        <v>12179</v>
      </c>
    </row>
    <row r="1526" spans="39:55">
      <c r="AM1526" t="s">
        <v>12180</v>
      </c>
      <c r="AS1526" t="s">
        <v>12185</v>
      </c>
      <c r="AV1526" t="s">
        <v>12182</v>
      </c>
      <c r="AX1526" t="s">
        <v>12183</v>
      </c>
      <c r="BC1526" t="s">
        <v>12183</v>
      </c>
    </row>
    <row r="1527" spans="39:55">
      <c r="AM1527" t="s">
        <v>12184</v>
      </c>
      <c r="AS1527" t="s">
        <v>12189</v>
      </c>
      <c r="AV1527" t="s">
        <v>12186</v>
      </c>
      <c r="AX1527" t="s">
        <v>12187</v>
      </c>
      <c r="BC1527" t="s">
        <v>12187</v>
      </c>
    </row>
    <row r="1528" spans="39:55">
      <c r="AM1528" t="s">
        <v>12188</v>
      </c>
      <c r="AS1528" t="s">
        <v>12193</v>
      </c>
      <c r="AV1528" t="s">
        <v>12190</v>
      </c>
      <c r="AX1528" t="s">
        <v>12191</v>
      </c>
      <c r="BC1528" t="s">
        <v>12191</v>
      </c>
    </row>
    <row r="1529" spans="39:55">
      <c r="AM1529" t="s">
        <v>12192</v>
      </c>
      <c r="AS1529" t="s">
        <v>12197</v>
      </c>
      <c r="AV1529" t="s">
        <v>12194</v>
      </c>
      <c r="AX1529" t="s">
        <v>12195</v>
      </c>
      <c r="BC1529" t="s">
        <v>12195</v>
      </c>
    </row>
    <row r="1530" spans="39:55">
      <c r="AM1530" t="s">
        <v>12196</v>
      </c>
      <c r="AS1530" t="s">
        <v>12201</v>
      </c>
      <c r="AV1530" t="s">
        <v>12198</v>
      </c>
      <c r="AX1530" t="s">
        <v>12199</v>
      </c>
      <c r="BC1530" t="s">
        <v>12199</v>
      </c>
    </row>
    <row r="1531" spans="39:55">
      <c r="AM1531" t="s">
        <v>12200</v>
      </c>
      <c r="AS1531" t="s">
        <v>12205</v>
      </c>
      <c r="AV1531" t="s">
        <v>12202</v>
      </c>
      <c r="AX1531" t="s">
        <v>12203</v>
      </c>
      <c r="BC1531" t="s">
        <v>12203</v>
      </c>
    </row>
    <row r="1532" spans="39:55">
      <c r="AM1532" t="s">
        <v>12204</v>
      </c>
      <c r="AS1532" t="s">
        <v>12209</v>
      </c>
      <c r="AV1532" t="s">
        <v>12206</v>
      </c>
      <c r="AX1532" t="s">
        <v>12207</v>
      </c>
      <c r="BC1532" t="s">
        <v>12207</v>
      </c>
    </row>
    <row r="1533" spans="39:55">
      <c r="AM1533" t="s">
        <v>12208</v>
      </c>
      <c r="AS1533" t="s">
        <v>12213</v>
      </c>
      <c r="AV1533" t="s">
        <v>12210</v>
      </c>
      <c r="AX1533" t="s">
        <v>12211</v>
      </c>
      <c r="BC1533" t="s">
        <v>12211</v>
      </c>
    </row>
    <row r="1534" spans="39:55">
      <c r="AM1534" t="s">
        <v>12212</v>
      </c>
      <c r="AS1534" t="s">
        <v>12217</v>
      </c>
      <c r="AV1534" t="s">
        <v>12214</v>
      </c>
      <c r="AX1534" t="s">
        <v>12215</v>
      </c>
      <c r="BC1534" t="s">
        <v>12215</v>
      </c>
    </row>
    <row r="1535" spans="39:55">
      <c r="AM1535" t="s">
        <v>12216</v>
      </c>
      <c r="AS1535" t="s">
        <v>12221</v>
      </c>
      <c r="AV1535" t="s">
        <v>12218</v>
      </c>
      <c r="AX1535" t="s">
        <v>12219</v>
      </c>
      <c r="BC1535" t="s">
        <v>12219</v>
      </c>
    </row>
    <row r="1536" spans="39:55">
      <c r="AM1536" t="s">
        <v>12220</v>
      </c>
      <c r="AS1536" t="s">
        <v>12225</v>
      </c>
      <c r="AV1536" t="s">
        <v>12222</v>
      </c>
      <c r="AX1536" t="s">
        <v>12223</v>
      </c>
      <c r="BC1536" t="s">
        <v>12223</v>
      </c>
    </row>
    <row r="1537" spans="39:55">
      <c r="AM1537" t="s">
        <v>12224</v>
      </c>
      <c r="AS1537" t="s">
        <v>12229</v>
      </c>
      <c r="AV1537" t="s">
        <v>12226</v>
      </c>
      <c r="AX1537" t="s">
        <v>12227</v>
      </c>
      <c r="BC1537" t="s">
        <v>12227</v>
      </c>
    </row>
    <row r="1538" spans="39:55">
      <c r="AM1538" t="s">
        <v>12228</v>
      </c>
      <c r="AS1538" t="s">
        <v>12233</v>
      </c>
      <c r="AV1538" t="s">
        <v>12230</v>
      </c>
      <c r="AX1538" t="s">
        <v>12231</v>
      </c>
      <c r="BC1538" t="s">
        <v>12231</v>
      </c>
    </row>
    <row r="1539" spans="39:55">
      <c r="AM1539" t="s">
        <v>12232</v>
      </c>
      <c r="AS1539" t="s">
        <v>12237</v>
      </c>
      <c r="AV1539" t="s">
        <v>12234</v>
      </c>
      <c r="AX1539" t="s">
        <v>12235</v>
      </c>
      <c r="BC1539" t="s">
        <v>12235</v>
      </c>
    </row>
    <row r="1540" spans="39:55">
      <c r="AM1540" t="s">
        <v>12236</v>
      </c>
      <c r="AS1540" t="s">
        <v>12241</v>
      </c>
      <c r="AV1540" t="s">
        <v>12238</v>
      </c>
      <c r="AX1540" t="s">
        <v>12239</v>
      </c>
      <c r="BC1540" t="s">
        <v>12239</v>
      </c>
    </row>
    <row r="1541" spans="39:55">
      <c r="AM1541" t="s">
        <v>12240</v>
      </c>
      <c r="AS1541" t="s">
        <v>12245</v>
      </c>
      <c r="AV1541" t="s">
        <v>12242</v>
      </c>
      <c r="AX1541" t="s">
        <v>12243</v>
      </c>
      <c r="BC1541" t="s">
        <v>12243</v>
      </c>
    </row>
    <row r="1542" spans="39:55">
      <c r="AM1542" t="s">
        <v>12244</v>
      </c>
      <c r="AS1542" t="s">
        <v>12249</v>
      </c>
      <c r="AV1542" t="s">
        <v>12246</v>
      </c>
      <c r="AX1542" t="s">
        <v>12247</v>
      </c>
      <c r="BC1542" t="s">
        <v>12247</v>
      </c>
    </row>
    <row r="1543" spans="39:55">
      <c r="AM1543" t="s">
        <v>12248</v>
      </c>
      <c r="AS1543" t="s">
        <v>12253</v>
      </c>
      <c r="AV1543" t="s">
        <v>12250</v>
      </c>
      <c r="AX1543" t="s">
        <v>12251</v>
      </c>
      <c r="BC1543" t="s">
        <v>12251</v>
      </c>
    </row>
    <row r="1544" spans="39:55">
      <c r="AM1544" t="s">
        <v>12252</v>
      </c>
      <c r="AS1544" t="s">
        <v>12257</v>
      </c>
      <c r="AV1544" t="s">
        <v>12254</v>
      </c>
      <c r="AX1544" t="s">
        <v>12255</v>
      </c>
      <c r="BC1544" t="s">
        <v>12255</v>
      </c>
    </row>
    <row r="1545" spans="39:55">
      <c r="AM1545" t="s">
        <v>12256</v>
      </c>
      <c r="AS1545" t="s">
        <v>12261</v>
      </c>
      <c r="AV1545" t="s">
        <v>12258</v>
      </c>
      <c r="AX1545" t="s">
        <v>12259</v>
      </c>
      <c r="BC1545" t="s">
        <v>12259</v>
      </c>
    </row>
    <row r="1546" spans="39:55">
      <c r="AM1546" t="s">
        <v>12260</v>
      </c>
      <c r="AS1546" t="s">
        <v>12265</v>
      </c>
      <c r="AV1546" t="s">
        <v>12262</v>
      </c>
      <c r="AX1546" t="s">
        <v>12263</v>
      </c>
      <c r="BC1546" t="s">
        <v>12263</v>
      </c>
    </row>
    <row r="1547" spans="39:55">
      <c r="AM1547" t="s">
        <v>12264</v>
      </c>
      <c r="AS1547" t="s">
        <v>12269</v>
      </c>
      <c r="AV1547" t="s">
        <v>12266</v>
      </c>
      <c r="AX1547" t="s">
        <v>12267</v>
      </c>
      <c r="BC1547" t="s">
        <v>12267</v>
      </c>
    </row>
    <row r="1548" spans="39:55">
      <c r="AM1548" t="s">
        <v>12268</v>
      </c>
      <c r="AS1548" t="s">
        <v>12273</v>
      </c>
      <c r="AV1548" t="s">
        <v>12270</v>
      </c>
      <c r="AX1548" t="s">
        <v>12271</v>
      </c>
      <c r="BC1548" t="s">
        <v>12271</v>
      </c>
    </row>
    <row r="1549" spans="39:55">
      <c r="AM1549" t="s">
        <v>12272</v>
      </c>
      <c r="AS1549" t="s">
        <v>12277</v>
      </c>
      <c r="AV1549" t="s">
        <v>12274</v>
      </c>
      <c r="AX1549" t="s">
        <v>12275</v>
      </c>
      <c r="BC1549" t="s">
        <v>12275</v>
      </c>
    </row>
    <row r="1550" spans="39:55">
      <c r="AM1550" t="s">
        <v>12276</v>
      </c>
      <c r="AS1550" t="s">
        <v>12281</v>
      </c>
      <c r="AV1550" t="s">
        <v>12278</v>
      </c>
      <c r="AX1550" t="s">
        <v>12279</v>
      </c>
      <c r="BC1550" t="s">
        <v>12279</v>
      </c>
    </row>
    <row r="1551" spans="39:55">
      <c r="AM1551" t="s">
        <v>12280</v>
      </c>
      <c r="AS1551" t="s">
        <v>12284</v>
      </c>
      <c r="AV1551" t="s">
        <v>6834</v>
      </c>
      <c r="AX1551" t="s">
        <v>12282</v>
      </c>
      <c r="BC1551" t="s">
        <v>12282</v>
      </c>
    </row>
    <row r="1552" spans="39:55">
      <c r="AM1552" t="s">
        <v>12283</v>
      </c>
      <c r="AS1552" t="s">
        <v>12288</v>
      </c>
      <c r="AV1552" t="s">
        <v>12285</v>
      </c>
      <c r="AX1552" t="s">
        <v>12286</v>
      </c>
      <c r="BC1552" t="s">
        <v>12286</v>
      </c>
    </row>
    <row r="1553" spans="39:55">
      <c r="AM1553" t="s">
        <v>12287</v>
      </c>
      <c r="AS1553" t="s">
        <v>12292</v>
      </c>
      <c r="AV1553" t="s">
        <v>12289</v>
      </c>
      <c r="AX1553" t="s">
        <v>12290</v>
      </c>
      <c r="BC1553" t="s">
        <v>12290</v>
      </c>
    </row>
    <row r="1554" spans="39:55">
      <c r="AM1554" t="s">
        <v>12291</v>
      </c>
      <c r="AS1554" t="s">
        <v>12296</v>
      </c>
      <c r="AV1554" t="s">
        <v>12293</v>
      </c>
      <c r="AX1554" t="s">
        <v>12294</v>
      </c>
      <c r="BC1554" t="s">
        <v>12294</v>
      </c>
    </row>
    <row r="1555" spans="39:55">
      <c r="AM1555" t="s">
        <v>12295</v>
      </c>
      <c r="AS1555" t="s">
        <v>12300</v>
      </c>
      <c r="AV1555" t="s">
        <v>12297</v>
      </c>
      <c r="AX1555" t="s">
        <v>12298</v>
      </c>
      <c r="BC1555" t="s">
        <v>12298</v>
      </c>
    </row>
    <row r="1556" spans="39:55">
      <c r="AM1556" t="s">
        <v>12299</v>
      </c>
      <c r="AS1556" t="s">
        <v>568</v>
      </c>
      <c r="AV1556" t="s">
        <v>12301</v>
      </c>
      <c r="AX1556" t="s">
        <v>12302</v>
      </c>
      <c r="BC1556" t="s">
        <v>12302</v>
      </c>
    </row>
    <row r="1557" spans="39:55">
      <c r="AM1557" t="s">
        <v>12303</v>
      </c>
      <c r="AS1557" t="s">
        <v>12307</v>
      </c>
      <c r="AV1557" t="s">
        <v>12304</v>
      </c>
      <c r="AX1557" t="s">
        <v>12305</v>
      </c>
      <c r="BC1557" t="s">
        <v>12305</v>
      </c>
    </row>
    <row r="1558" spans="39:55">
      <c r="AM1558" t="s">
        <v>12306</v>
      </c>
      <c r="AS1558" t="s">
        <v>12310</v>
      </c>
      <c r="AV1558" t="s">
        <v>6866</v>
      </c>
      <c r="AX1558" t="s">
        <v>12308</v>
      </c>
      <c r="BC1558" t="s">
        <v>12308</v>
      </c>
    </row>
    <row r="1559" spans="39:55">
      <c r="AM1559" t="s">
        <v>12309</v>
      </c>
      <c r="AS1559" t="s">
        <v>4913</v>
      </c>
      <c r="AV1559" t="s">
        <v>12311</v>
      </c>
      <c r="AX1559" t="s">
        <v>12312</v>
      </c>
      <c r="BC1559" t="s">
        <v>12312</v>
      </c>
    </row>
    <row r="1560" spans="39:55">
      <c r="AM1560" t="s">
        <v>12313</v>
      </c>
      <c r="AS1560" t="s">
        <v>12317</v>
      </c>
      <c r="AV1560" t="s">
        <v>12314</v>
      </c>
      <c r="AX1560" t="s">
        <v>12315</v>
      </c>
      <c r="BC1560" t="s">
        <v>12315</v>
      </c>
    </row>
    <row r="1561" spans="39:55">
      <c r="AM1561" t="s">
        <v>12316</v>
      </c>
      <c r="AS1561" t="s">
        <v>12321</v>
      </c>
      <c r="AV1561" t="s">
        <v>12318</v>
      </c>
      <c r="AX1561" t="s">
        <v>12319</v>
      </c>
      <c r="BC1561" t="s">
        <v>12319</v>
      </c>
    </row>
    <row r="1562" spans="39:55">
      <c r="AM1562" t="s">
        <v>12320</v>
      </c>
      <c r="AS1562" t="s">
        <v>12325</v>
      </c>
      <c r="AV1562" t="s">
        <v>12322</v>
      </c>
      <c r="AX1562" t="s">
        <v>12323</v>
      </c>
      <c r="BC1562" t="s">
        <v>12323</v>
      </c>
    </row>
    <row r="1563" spans="39:55">
      <c r="AM1563" t="s">
        <v>12324</v>
      </c>
      <c r="AS1563" t="s">
        <v>12329</v>
      </c>
      <c r="AV1563" t="s">
        <v>12326</v>
      </c>
      <c r="AX1563" t="s">
        <v>12327</v>
      </c>
      <c r="BC1563" t="s">
        <v>12327</v>
      </c>
    </row>
    <row r="1564" spans="39:55">
      <c r="AM1564" t="s">
        <v>12328</v>
      </c>
      <c r="AS1564" t="s">
        <v>12333</v>
      </c>
      <c r="AV1564" t="s">
        <v>12330</v>
      </c>
      <c r="AX1564" t="s">
        <v>12331</v>
      </c>
      <c r="BC1564" t="s">
        <v>12331</v>
      </c>
    </row>
    <row r="1565" spans="39:55">
      <c r="AM1565" t="s">
        <v>12332</v>
      </c>
      <c r="AS1565" t="s">
        <v>6009</v>
      </c>
      <c r="AV1565" t="s">
        <v>12334</v>
      </c>
      <c r="AX1565" t="s">
        <v>12335</v>
      </c>
      <c r="BC1565" t="s">
        <v>12335</v>
      </c>
    </row>
    <row r="1566" spans="39:55">
      <c r="AM1566" t="s">
        <v>12336</v>
      </c>
      <c r="AS1566" t="s">
        <v>12340</v>
      </c>
      <c r="AV1566" t="s">
        <v>12337</v>
      </c>
      <c r="AX1566" t="s">
        <v>12338</v>
      </c>
      <c r="BC1566" t="s">
        <v>12338</v>
      </c>
    </row>
    <row r="1567" spans="39:55">
      <c r="AM1567" t="s">
        <v>12339</v>
      </c>
      <c r="AS1567" t="s">
        <v>12344</v>
      </c>
      <c r="AV1567" t="s">
        <v>12341</v>
      </c>
      <c r="AX1567" t="s">
        <v>12342</v>
      </c>
      <c r="BC1567" t="s">
        <v>12342</v>
      </c>
    </row>
    <row r="1568" spans="39:55">
      <c r="AM1568" t="s">
        <v>12343</v>
      </c>
      <c r="AS1568" t="s">
        <v>12348</v>
      </c>
      <c r="AV1568" t="s">
        <v>12345</v>
      </c>
      <c r="AX1568" t="s">
        <v>12346</v>
      </c>
      <c r="BC1568" t="s">
        <v>12346</v>
      </c>
    </row>
    <row r="1569" spans="39:55">
      <c r="AM1569" t="s">
        <v>12347</v>
      </c>
      <c r="AS1569" t="s">
        <v>12352</v>
      </c>
      <c r="AV1569" t="s">
        <v>12349</v>
      </c>
      <c r="AX1569" t="s">
        <v>12350</v>
      </c>
      <c r="BC1569" t="s">
        <v>12350</v>
      </c>
    </row>
    <row r="1570" spans="39:55">
      <c r="AM1570" t="s">
        <v>12351</v>
      </c>
      <c r="AS1570" t="s">
        <v>12356</v>
      </c>
      <c r="AV1570" t="s">
        <v>12353</v>
      </c>
      <c r="AX1570" t="s">
        <v>12354</v>
      </c>
      <c r="BC1570" t="s">
        <v>12354</v>
      </c>
    </row>
    <row r="1571" spans="39:55">
      <c r="AM1571" t="s">
        <v>12355</v>
      </c>
      <c r="AS1571" t="s">
        <v>12360</v>
      </c>
      <c r="AV1571" t="s">
        <v>12357</v>
      </c>
      <c r="AX1571" t="s">
        <v>12358</v>
      </c>
      <c r="BC1571" t="s">
        <v>12358</v>
      </c>
    </row>
    <row r="1572" spans="39:55">
      <c r="AM1572" t="s">
        <v>12359</v>
      </c>
      <c r="AS1572" t="s">
        <v>12364</v>
      </c>
      <c r="AV1572" t="s">
        <v>12361</v>
      </c>
      <c r="AX1572" t="s">
        <v>12362</v>
      </c>
      <c r="BC1572" t="s">
        <v>12362</v>
      </c>
    </row>
    <row r="1573" spans="39:55">
      <c r="AM1573" t="s">
        <v>12363</v>
      </c>
      <c r="AS1573" t="s">
        <v>12368</v>
      </c>
      <c r="AV1573" t="s">
        <v>12365</v>
      </c>
      <c r="AX1573" t="s">
        <v>12366</v>
      </c>
      <c r="BC1573" t="s">
        <v>12366</v>
      </c>
    </row>
    <row r="1574" spans="39:55">
      <c r="AM1574" t="s">
        <v>12367</v>
      </c>
      <c r="AS1574" t="s">
        <v>12372</v>
      </c>
      <c r="AV1574" t="s">
        <v>12369</v>
      </c>
      <c r="AX1574" t="s">
        <v>12370</v>
      </c>
      <c r="BC1574" t="s">
        <v>12370</v>
      </c>
    </row>
    <row r="1575" spans="39:55">
      <c r="AM1575" t="s">
        <v>12371</v>
      </c>
      <c r="AS1575" t="s">
        <v>12376</v>
      </c>
      <c r="AV1575" t="s">
        <v>12373</v>
      </c>
      <c r="AX1575" t="s">
        <v>12374</v>
      </c>
      <c r="BC1575" t="s">
        <v>12374</v>
      </c>
    </row>
    <row r="1576" spans="39:55">
      <c r="AM1576" t="s">
        <v>12375</v>
      </c>
      <c r="AS1576" t="s">
        <v>12380</v>
      </c>
      <c r="AV1576" t="s">
        <v>12377</v>
      </c>
      <c r="AX1576" t="s">
        <v>12378</v>
      </c>
      <c r="BC1576" t="s">
        <v>12378</v>
      </c>
    </row>
    <row r="1577" spans="39:55">
      <c r="AM1577" t="s">
        <v>12379</v>
      </c>
      <c r="AS1577" t="s">
        <v>12384</v>
      </c>
      <c r="AV1577" t="s">
        <v>12381</v>
      </c>
      <c r="AX1577" t="s">
        <v>12382</v>
      </c>
      <c r="BC1577" t="s">
        <v>12382</v>
      </c>
    </row>
    <row r="1578" spans="39:55">
      <c r="AM1578" t="s">
        <v>12383</v>
      </c>
      <c r="AS1578" t="s">
        <v>12388</v>
      </c>
      <c r="AV1578" t="s">
        <v>12385</v>
      </c>
      <c r="AX1578" t="s">
        <v>12386</v>
      </c>
      <c r="BC1578" t="s">
        <v>12386</v>
      </c>
    </row>
    <row r="1579" spans="39:55">
      <c r="AM1579" t="s">
        <v>12387</v>
      </c>
      <c r="AS1579" t="s">
        <v>12392</v>
      </c>
      <c r="AV1579" t="s">
        <v>12389</v>
      </c>
      <c r="AX1579" t="s">
        <v>12390</v>
      </c>
      <c r="BC1579" t="s">
        <v>12390</v>
      </c>
    </row>
    <row r="1580" spans="39:55">
      <c r="AM1580" t="s">
        <v>12391</v>
      </c>
      <c r="AS1580" t="s">
        <v>12396</v>
      </c>
      <c r="AV1580" t="s">
        <v>12393</v>
      </c>
      <c r="AX1580" t="s">
        <v>12394</v>
      </c>
      <c r="BC1580" t="s">
        <v>12394</v>
      </c>
    </row>
    <row r="1581" spans="39:55">
      <c r="AM1581" t="s">
        <v>12395</v>
      </c>
      <c r="AS1581" t="s">
        <v>12400</v>
      </c>
      <c r="AV1581" t="s">
        <v>12397</v>
      </c>
      <c r="AX1581" t="s">
        <v>12398</v>
      </c>
      <c r="BC1581" t="s">
        <v>12398</v>
      </c>
    </row>
    <row r="1582" spans="39:55">
      <c r="AM1582" t="s">
        <v>12399</v>
      </c>
      <c r="AS1582" t="s">
        <v>485</v>
      </c>
      <c r="AV1582" t="s">
        <v>12401</v>
      </c>
      <c r="AX1582" t="s">
        <v>12402</v>
      </c>
      <c r="BC1582" t="s">
        <v>12402</v>
      </c>
    </row>
    <row r="1583" spans="39:55">
      <c r="AM1583" t="s">
        <v>12403</v>
      </c>
      <c r="AS1583" t="s">
        <v>12407</v>
      </c>
      <c r="AV1583" t="s">
        <v>12404</v>
      </c>
      <c r="AX1583" t="s">
        <v>12405</v>
      </c>
      <c r="BC1583" t="s">
        <v>12405</v>
      </c>
    </row>
    <row r="1584" spans="39:55">
      <c r="AM1584" t="s">
        <v>12406</v>
      </c>
      <c r="AS1584" t="s">
        <v>12411</v>
      </c>
      <c r="AV1584" t="s">
        <v>12408</v>
      </c>
      <c r="AX1584" t="s">
        <v>12409</v>
      </c>
      <c r="BC1584" t="s">
        <v>12409</v>
      </c>
    </row>
    <row r="1585" spans="39:55">
      <c r="AM1585" t="s">
        <v>12410</v>
      </c>
      <c r="AS1585" t="s">
        <v>12415</v>
      </c>
      <c r="AV1585" t="s">
        <v>12412</v>
      </c>
      <c r="AX1585" t="s">
        <v>12413</v>
      </c>
      <c r="BC1585" t="s">
        <v>12413</v>
      </c>
    </row>
    <row r="1586" spans="39:55">
      <c r="AM1586" t="s">
        <v>12414</v>
      </c>
      <c r="AS1586" t="s">
        <v>12419</v>
      </c>
      <c r="AV1586" t="s">
        <v>12416</v>
      </c>
      <c r="AX1586" t="s">
        <v>12417</v>
      </c>
      <c r="BC1586" t="s">
        <v>12417</v>
      </c>
    </row>
    <row r="1587" spans="39:55">
      <c r="AM1587" t="s">
        <v>12418</v>
      </c>
      <c r="AS1587" t="s">
        <v>12423</v>
      </c>
      <c r="AV1587" t="s">
        <v>12420</v>
      </c>
      <c r="AX1587" t="s">
        <v>12421</v>
      </c>
      <c r="BC1587" t="s">
        <v>12421</v>
      </c>
    </row>
    <row r="1588" spans="39:55">
      <c r="AM1588" t="s">
        <v>12422</v>
      </c>
      <c r="AS1588" t="s">
        <v>12427</v>
      </c>
      <c r="AV1588" t="s">
        <v>12424</v>
      </c>
      <c r="AX1588" t="s">
        <v>12425</v>
      </c>
      <c r="BC1588" t="s">
        <v>12425</v>
      </c>
    </row>
    <row r="1589" spans="39:55">
      <c r="AM1589" t="s">
        <v>12426</v>
      </c>
      <c r="AS1589" t="s">
        <v>12431</v>
      </c>
      <c r="AV1589" t="s">
        <v>12428</v>
      </c>
      <c r="AX1589" t="s">
        <v>12429</v>
      </c>
      <c r="BC1589" t="s">
        <v>12429</v>
      </c>
    </row>
    <row r="1590" spans="39:55">
      <c r="AM1590" t="s">
        <v>12430</v>
      </c>
      <c r="AS1590" t="s">
        <v>12435</v>
      </c>
      <c r="AV1590" t="s">
        <v>12432</v>
      </c>
      <c r="AX1590" t="s">
        <v>12433</v>
      </c>
      <c r="BC1590" t="s">
        <v>12433</v>
      </c>
    </row>
    <row r="1591" spans="39:55">
      <c r="AM1591" t="s">
        <v>12434</v>
      </c>
      <c r="AS1591" t="s">
        <v>12439</v>
      </c>
      <c r="AV1591" t="s">
        <v>12436</v>
      </c>
      <c r="AX1591" t="s">
        <v>12437</v>
      </c>
      <c r="BC1591" t="s">
        <v>12437</v>
      </c>
    </row>
    <row r="1592" spans="39:55">
      <c r="AM1592" t="s">
        <v>12438</v>
      </c>
      <c r="AS1592" t="s">
        <v>12443</v>
      </c>
      <c r="AV1592" t="s">
        <v>12440</v>
      </c>
      <c r="AX1592" t="s">
        <v>12441</v>
      </c>
      <c r="BC1592" t="s">
        <v>12441</v>
      </c>
    </row>
    <row r="1593" spans="39:55">
      <c r="AM1593" t="s">
        <v>12442</v>
      </c>
      <c r="AS1593" t="s">
        <v>12447</v>
      </c>
      <c r="AV1593" t="s">
        <v>12444</v>
      </c>
      <c r="AX1593" t="s">
        <v>12445</v>
      </c>
      <c r="BC1593" t="s">
        <v>12445</v>
      </c>
    </row>
    <row r="1594" spans="39:55">
      <c r="AM1594" t="s">
        <v>12446</v>
      </c>
      <c r="AS1594" t="s">
        <v>12451</v>
      </c>
      <c r="AV1594" t="s">
        <v>12448</v>
      </c>
      <c r="AX1594" t="s">
        <v>12449</v>
      </c>
      <c r="BC1594" t="s">
        <v>12449</v>
      </c>
    </row>
    <row r="1595" spans="39:55">
      <c r="AM1595" t="s">
        <v>12450</v>
      </c>
      <c r="AS1595" t="s">
        <v>12455</v>
      </c>
      <c r="AV1595" t="s">
        <v>12452</v>
      </c>
      <c r="AX1595" t="s">
        <v>12453</v>
      </c>
      <c r="BC1595" t="s">
        <v>12453</v>
      </c>
    </row>
    <row r="1596" spans="39:55">
      <c r="AM1596" t="s">
        <v>12454</v>
      </c>
      <c r="AS1596" t="s">
        <v>12459</v>
      </c>
      <c r="AV1596" t="s">
        <v>12456</v>
      </c>
      <c r="AX1596" t="s">
        <v>12457</v>
      </c>
      <c r="BC1596" t="s">
        <v>12457</v>
      </c>
    </row>
    <row r="1597" spans="39:55">
      <c r="AM1597" t="s">
        <v>12458</v>
      </c>
      <c r="AS1597" t="s">
        <v>12463</v>
      </c>
      <c r="AV1597" t="s">
        <v>12460</v>
      </c>
      <c r="AX1597" t="s">
        <v>12461</v>
      </c>
      <c r="BC1597" t="s">
        <v>12461</v>
      </c>
    </row>
    <row r="1598" spans="39:55">
      <c r="AM1598" t="s">
        <v>12462</v>
      </c>
      <c r="AS1598" t="s">
        <v>12467</v>
      </c>
      <c r="AV1598" t="s">
        <v>12464</v>
      </c>
      <c r="AX1598" t="s">
        <v>12465</v>
      </c>
      <c r="BC1598" t="s">
        <v>12465</v>
      </c>
    </row>
    <row r="1599" spans="39:55">
      <c r="AM1599" t="s">
        <v>12466</v>
      </c>
      <c r="AS1599" t="s">
        <v>12471</v>
      </c>
      <c r="AV1599" t="s">
        <v>12468</v>
      </c>
      <c r="AX1599" t="s">
        <v>12469</v>
      </c>
      <c r="BC1599" t="s">
        <v>12469</v>
      </c>
    </row>
    <row r="1600" spans="39:55">
      <c r="AM1600" t="s">
        <v>12470</v>
      </c>
      <c r="AS1600" t="s">
        <v>12475</v>
      </c>
      <c r="AV1600" t="s">
        <v>12472</v>
      </c>
      <c r="AX1600" t="s">
        <v>12473</v>
      </c>
      <c r="BC1600" t="s">
        <v>12473</v>
      </c>
    </row>
    <row r="1601" spans="39:55">
      <c r="AM1601" t="s">
        <v>12474</v>
      </c>
      <c r="AS1601" t="s">
        <v>12479</v>
      </c>
      <c r="AV1601" t="s">
        <v>12476</v>
      </c>
      <c r="AX1601" t="s">
        <v>12477</v>
      </c>
      <c r="BC1601" t="s">
        <v>12477</v>
      </c>
    </row>
    <row r="1602" spans="39:55">
      <c r="AM1602" t="s">
        <v>12478</v>
      </c>
      <c r="AS1602" t="s">
        <v>12483</v>
      </c>
      <c r="AV1602" t="s">
        <v>12480</v>
      </c>
      <c r="AX1602" t="s">
        <v>12481</v>
      </c>
      <c r="BC1602" t="s">
        <v>12481</v>
      </c>
    </row>
    <row r="1603" spans="39:55">
      <c r="AM1603" t="s">
        <v>12482</v>
      </c>
      <c r="AS1603" t="s">
        <v>12487</v>
      </c>
      <c r="AV1603" t="s">
        <v>12484</v>
      </c>
      <c r="AX1603" t="s">
        <v>12485</v>
      </c>
      <c r="BC1603" t="s">
        <v>12485</v>
      </c>
    </row>
    <row r="1604" spans="39:55">
      <c r="AM1604" t="s">
        <v>12486</v>
      </c>
      <c r="AS1604" t="s">
        <v>12491</v>
      </c>
      <c r="AV1604" t="s">
        <v>12488</v>
      </c>
      <c r="AX1604" t="s">
        <v>12489</v>
      </c>
      <c r="BC1604" t="s">
        <v>12489</v>
      </c>
    </row>
    <row r="1605" spans="39:55">
      <c r="AM1605" t="s">
        <v>12490</v>
      </c>
      <c r="AS1605" t="s">
        <v>12495</v>
      </c>
      <c r="AV1605" t="s">
        <v>12492</v>
      </c>
      <c r="AX1605" t="s">
        <v>12493</v>
      </c>
      <c r="BC1605" t="s">
        <v>12493</v>
      </c>
    </row>
    <row r="1606" spans="39:55">
      <c r="AM1606" t="s">
        <v>12494</v>
      </c>
      <c r="AS1606" t="s">
        <v>12499</v>
      </c>
      <c r="AV1606" t="s">
        <v>12496</v>
      </c>
      <c r="AX1606" t="s">
        <v>12497</v>
      </c>
      <c r="BC1606" t="s">
        <v>12497</v>
      </c>
    </row>
    <row r="1607" spans="39:55">
      <c r="AM1607" t="s">
        <v>12498</v>
      </c>
      <c r="AS1607" t="s">
        <v>12503</v>
      </c>
      <c r="AV1607" t="s">
        <v>12500</v>
      </c>
      <c r="AX1607" t="s">
        <v>12501</v>
      </c>
      <c r="BC1607" t="s">
        <v>12501</v>
      </c>
    </row>
    <row r="1608" spans="39:55">
      <c r="AM1608" t="s">
        <v>12502</v>
      </c>
      <c r="AS1608" t="s">
        <v>12507</v>
      </c>
      <c r="AV1608" t="s">
        <v>12504</v>
      </c>
      <c r="AX1608" t="s">
        <v>12505</v>
      </c>
      <c r="BC1608" t="s">
        <v>12505</v>
      </c>
    </row>
    <row r="1609" spans="39:55">
      <c r="AM1609" t="s">
        <v>12506</v>
      </c>
      <c r="AS1609" t="s">
        <v>12511</v>
      </c>
      <c r="AV1609" t="s">
        <v>12508</v>
      </c>
      <c r="AX1609" t="s">
        <v>12509</v>
      </c>
      <c r="BC1609" t="s">
        <v>12509</v>
      </c>
    </row>
    <row r="1610" spans="39:55">
      <c r="AM1610" t="s">
        <v>12510</v>
      </c>
      <c r="AS1610" t="s">
        <v>12515</v>
      </c>
      <c r="AV1610" t="s">
        <v>12512</v>
      </c>
      <c r="AX1610" t="s">
        <v>12513</v>
      </c>
      <c r="BC1610" t="s">
        <v>12513</v>
      </c>
    </row>
    <row r="1611" spans="39:55">
      <c r="AM1611" t="s">
        <v>12514</v>
      </c>
      <c r="AS1611" t="s">
        <v>12519</v>
      </c>
      <c r="AV1611" t="s">
        <v>12516</v>
      </c>
      <c r="AX1611" t="s">
        <v>12517</v>
      </c>
      <c r="BC1611" t="s">
        <v>12517</v>
      </c>
    </row>
    <row r="1612" spans="39:55">
      <c r="AM1612" t="s">
        <v>12518</v>
      </c>
      <c r="AS1612" t="s">
        <v>12523</v>
      </c>
      <c r="AV1612" t="s">
        <v>12520</v>
      </c>
      <c r="AX1612" t="s">
        <v>12521</v>
      </c>
      <c r="BC1612" t="s">
        <v>12521</v>
      </c>
    </row>
    <row r="1613" spans="39:55">
      <c r="AM1613" t="s">
        <v>12522</v>
      </c>
      <c r="AS1613" t="s">
        <v>12527</v>
      </c>
      <c r="AV1613" t="s">
        <v>12524</v>
      </c>
      <c r="AX1613" t="s">
        <v>12525</v>
      </c>
      <c r="BC1613" t="s">
        <v>12525</v>
      </c>
    </row>
    <row r="1614" spans="39:55">
      <c r="AM1614" t="s">
        <v>12526</v>
      </c>
      <c r="AS1614" t="s">
        <v>12531</v>
      </c>
      <c r="AV1614" t="s">
        <v>12528</v>
      </c>
      <c r="AX1614" t="s">
        <v>12529</v>
      </c>
      <c r="BC1614" t="s">
        <v>12529</v>
      </c>
    </row>
    <row r="1615" spans="39:55">
      <c r="AM1615" t="s">
        <v>12530</v>
      </c>
      <c r="AS1615" t="s">
        <v>12535</v>
      </c>
      <c r="AV1615" t="s">
        <v>12532</v>
      </c>
      <c r="AX1615" t="s">
        <v>12533</v>
      </c>
      <c r="BC1615" t="s">
        <v>12533</v>
      </c>
    </row>
    <row r="1616" spans="39:55">
      <c r="AM1616" t="s">
        <v>12534</v>
      </c>
      <c r="AS1616" t="s">
        <v>12539</v>
      </c>
      <c r="AV1616" t="s">
        <v>12536</v>
      </c>
      <c r="AX1616" t="s">
        <v>12537</v>
      </c>
      <c r="BC1616" t="s">
        <v>12537</v>
      </c>
    </row>
    <row r="1617" spans="39:55">
      <c r="AM1617" t="s">
        <v>12538</v>
      </c>
      <c r="AS1617" t="s">
        <v>12543</v>
      </c>
      <c r="AV1617" t="s">
        <v>12540</v>
      </c>
      <c r="AX1617" t="s">
        <v>12541</v>
      </c>
      <c r="BC1617" t="s">
        <v>12541</v>
      </c>
    </row>
    <row r="1618" spans="39:55">
      <c r="AM1618" t="s">
        <v>12542</v>
      </c>
      <c r="AS1618" t="s">
        <v>12547</v>
      </c>
      <c r="AV1618" t="s">
        <v>12544</v>
      </c>
      <c r="AX1618" t="s">
        <v>12545</v>
      </c>
      <c r="BC1618" t="s">
        <v>12545</v>
      </c>
    </row>
    <row r="1619" spans="39:55">
      <c r="AM1619" t="s">
        <v>12546</v>
      </c>
      <c r="AS1619" t="s">
        <v>12551</v>
      </c>
      <c r="AV1619" t="s">
        <v>12548</v>
      </c>
      <c r="AX1619" t="s">
        <v>12549</v>
      </c>
      <c r="BC1619" t="s">
        <v>12549</v>
      </c>
    </row>
    <row r="1620" spans="39:55">
      <c r="AM1620" t="s">
        <v>12550</v>
      </c>
      <c r="AS1620" t="s">
        <v>12555</v>
      </c>
      <c r="AV1620" t="s">
        <v>12552</v>
      </c>
      <c r="AX1620" t="s">
        <v>12553</v>
      </c>
      <c r="BC1620" t="s">
        <v>12553</v>
      </c>
    </row>
    <row r="1621" spans="39:55">
      <c r="AM1621" t="s">
        <v>12554</v>
      </c>
      <c r="AS1621" t="s">
        <v>12559</v>
      </c>
      <c r="AV1621" t="s">
        <v>12556</v>
      </c>
      <c r="AX1621" t="s">
        <v>12557</v>
      </c>
      <c r="BC1621" t="s">
        <v>12557</v>
      </c>
    </row>
    <row r="1622" spans="39:55">
      <c r="AM1622" t="s">
        <v>12558</v>
      </c>
      <c r="AS1622" t="s">
        <v>12563</v>
      </c>
      <c r="AV1622" t="s">
        <v>12560</v>
      </c>
      <c r="AX1622" t="s">
        <v>12561</v>
      </c>
      <c r="BC1622" t="s">
        <v>12561</v>
      </c>
    </row>
    <row r="1623" spans="39:55">
      <c r="AM1623" t="s">
        <v>12562</v>
      </c>
      <c r="AS1623" t="s">
        <v>12567</v>
      </c>
      <c r="AV1623" t="s">
        <v>12564</v>
      </c>
      <c r="AX1623" t="s">
        <v>12565</v>
      </c>
      <c r="BC1623" t="s">
        <v>12565</v>
      </c>
    </row>
    <row r="1624" spans="39:55">
      <c r="AM1624" t="s">
        <v>12566</v>
      </c>
      <c r="AS1624" t="s">
        <v>12571</v>
      </c>
      <c r="AV1624" t="s">
        <v>12568</v>
      </c>
      <c r="AX1624" t="s">
        <v>12569</v>
      </c>
      <c r="BC1624" t="s">
        <v>12569</v>
      </c>
    </row>
    <row r="1625" spans="39:55">
      <c r="AM1625" t="s">
        <v>12570</v>
      </c>
      <c r="AS1625" t="s">
        <v>12575</v>
      </c>
      <c r="AV1625" t="s">
        <v>12572</v>
      </c>
      <c r="AX1625" t="s">
        <v>12573</v>
      </c>
      <c r="BC1625" t="s">
        <v>12573</v>
      </c>
    </row>
    <row r="1626" spans="39:55">
      <c r="AM1626" t="s">
        <v>12574</v>
      </c>
      <c r="AS1626" t="s">
        <v>12579</v>
      </c>
      <c r="AV1626" t="s">
        <v>12576</v>
      </c>
      <c r="AX1626" t="s">
        <v>12577</v>
      </c>
      <c r="BC1626" t="s">
        <v>12577</v>
      </c>
    </row>
    <row r="1627" spans="39:55">
      <c r="AM1627" t="s">
        <v>12578</v>
      </c>
      <c r="AS1627" t="s">
        <v>580</v>
      </c>
      <c r="AV1627" t="s">
        <v>12580</v>
      </c>
      <c r="AX1627" t="s">
        <v>12581</v>
      </c>
      <c r="BC1627" t="s">
        <v>12581</v>
      </c>
    </row>
    <row r="1628" spans="39:55">
      <c r="AM1628" t="s">
        <v>12582</v>
      </c>
      <c r="AS1628" t="s">
        <v>12586</v>
      </c>
      <c r="AV1628" t="s">
        <v>12583</v>
      </c>
      <c r="AX1628" t="s">
        <v>12584</v>
      </c>
      <c r="BC1628" t="s">
        <v>12584</v>
      </c>
    </row>
    <row r="1629" spans="39:55">
      <c r="AM1629" t="s">
        <v>12585</v>
      </c>
      <c r="AS1629" t="s">
        <v>12590</v>
      </c>
      <c r="AV1629" t="s">
        <v>12587</v>
      </c>
      <c r="AX1629" t="s">
        <v>12588</v>
      </c>
      <c r="BC1629" t="s">
        <v>12588</v>
      </c>
    </row>
    <row r="1630" spans="39:55">
      <c r="AM1630" t="s">
        <v>12589</v>
      </c>
      <c r="AS1630" t="s">
        <v>12594</v>
      </c>
      <c r="AV1630" t="s">
        <v>12591</v>
      </c>
      <c r="AX1630" t="s">
        <v>12592</v>
      </c>
      <c r="BC1630" t="s">
        <v>12592</v>
      </c>
    </row>
    <row r="1631" spans="39:55">
      <c r="AM1631" t="s">
        <v>12593</v>
      </c>
      <c r="AS1631" t="s">
        <v>12598</v>
      </c>
      <c r="AV1631" t="s">
        <v>12595</v>
      </c>
      <c r="AX1631" t="s">
        <v>12596</v>
      </c>
      <c r="BC1631" t="s">
        <v>12596</v>
      </c>
    </row>
    <row r="1632" spans="39:55">
      <c r="AM1632" t="s">
        <v>12597</v>
      </c>
      <c r="AS1632" t="s">
        <v>12602</v>
      </c>
      <c r="AV1632" t="s">
        <v>12599</v>
      </c>
      <c r="AX1632" t="s">
        <v>12600</v>
      </c>
      <c r="BC1632" t="s">
        <v>12600</v>
      </c>
    </row>
    <row r="1633" spans="39:55">
      <c r="AM1633" t="s">
        <v>12601</v>
      </c>
      <c r="AS1633" t="s">
        <v>12606</v>
      </c>
      <c r="AV1633" t="s">
        <v>12603</v>
      </c>
      <c r="AX1633" t="s">
        <v>12604</v>
      </c>
      <c r="BC1633" t="s">
        <v>12604</v>
      </c>
    </row>
    <row r="1634" spans="39:55">
      <c r="AM1634" t="s">
        <v>12605</v>
      </c>
      <c r="AS1634" t="s">
        <v>12610</v>
      </c>
      <c r="AV1634" t="s">
        <v>12607</v>
      </c>
      <c r="AX1634" t="s">
        <v>12608</v>
      </c>
      <c r="BC1634" t="s">
        <v>12608</v>
      </c>
    </row>
    <row r="1635" spans="39:55">
      <c r="AM1635" t="s">
        <v>12609</v>
      </c>
      <c r="AS1635" t="s">
        <v>12614</v>
      </c>
      <c r="AV1635" t="s">
        <v>12611</v>
      </c>
      <c r="AX1635" t="s">
        <v>12612</v>
      </c>
      <c r="BC1635" t="s">
        <v>12612</v>
      </c>
    </row>
    <row r="1636" spans="39:55">
      <c r="AM1636" t="s">
        <v>12613</v>
      </c>
      <c r="AS1636" t="s">
        <v>12618</v>
      </c>
      <c r="AV1636" t="s">
        <v>12615</v>
      </c>
      <c r="AX1636" t="s">
        <v>12616</v>
      </c>
      <c r="BC1636" t="s">
        <v>12616</v>
      </c>
    </row>
    <row r="1637" spans="39:55">
      <c r="AM1637" t="s">
        <v>12617</v>
      </c>
      <c r="AS1637" t="s">
        <v>12622</v>
      </c>
      <c r="AV1637" t="s">
        <v>12619</v>
      </c>
      <c r="AX1637" t="s">
        <v>12620</v>
      </c>
      <c r="BC1637" t="s">
        <v>12620</v>
      </c>
    </row>
    <row r="1638" spans="39:55">
      <c r="AM1638" t="s">
        <v>12621</v>
      </c>
      <c r="AS1638" t="s">
        <v>12626</v>
      </c>
      <c r="AV1638" t="s">
        <v>12623</v>
      </c>
      <c r="AX1638" t="s">
        <v>12624</v>
      </c>
      <c r="BC1638" t="s">
        <v>12624</v>
      </c>
    </row>
    <row r="1639" spans="39:55">
      <c r="AM1639" t="s">
        <v>12625</v>
      </c>
      <c r="AS1639" t="s">
        <v>12630</v>
      </c>
      <c r="AV1639" t="s">
        <v>12627</v>
      </c>
      <c r="AX1639" t="s">
        <v>12628</v>
      </c>
      <c r="BC1639" t="s">
        <v>12628</v>
      </c>
    </row>
    <row r="1640" spans="39:55">
      <c r="AM1640" t="s">
        <v>12629</v>
      </c>
      <c r="AS1640" t="s">
        <v>12634</v>
      </c>
      <c r="AV1640" t="s">
        <v>12631</v>
      </c>
      <c r="AX1640" t="s">
        <v>12632</v>
      </c>
      <c r="BC1640" t="s">
        <v>12632</v>
      </c>
    </row>
    <row r="1641" spans="39:55">
      <c r="AM1641" t="s">
        <v>12633</v>
      </c>
      <c r="AS1641" t="s">
        <v>12638</v>
      </c>
      <c r="AV1641" t="s">
        <v>12635</v>
      </c>
      <c r="AX1641" t="s">
        <v>12636</v>
      </c>
      <c r="BC1641" t="s">
        <v>12636</v>
      </c>
    </row>
    <row r="1642" spans="39:55">
      <c r="AM1642" t="s">
        <v>12637</v>
      </c>
      <c r="AS1642" t="s">
        <v>12642</v>
      </c>
      <c r="AV1642" t="s">
        <v>12639</v>
      </c>
      <c r="AX1642" t="s">
        <v>12640</v>
      </c>
      <c r="BC1642" t="s">
        <v>12640</v>
      </c>
    </row>
    <row r="1643" spans="39:55">
      <c r="AM1643" t="s">
        <v>12641</v>
      </c>
      <c r="AS1643" t="s">
        <v>12646</v>
      </c>
      <c r="AV1643" t="s">
        <v>12643</v>
      </c>
      <c r="AX1643" t="s">
        <v>12644</v>
      </c>
      <c r="BC1643" t="s">
        <v>12644</v>
      </c>
    </row>
    <row r="1644" spans="39:55">
      <c r="AM1644" t="s">
        <v>12645</v>
      </c>
      <c r="AS1644" t="s">
        <v>12650</v>
      </c>
      <c r="AV1644" t="s">
        <v>12647</v>
      </c>
      <c r="AX1644" t="s">
        <v>12648</v>
      </c>
      <c r="BC1644" t="s">
        <v>12648</v>
      </c>
    </row>
    <row r="1645" spans="39:55">
      <c r="AM1645" t="s">
        <v>12649</v>
      </c>
      <c r="AS1645" t="s">
        <v>12654</v>
      </c>
      <c r="AV1645" t="s">
        <v>12651</v>
      </c>
      <c r="AX1645" t="s">
        <v>12652</v>
      </c>
      <c r="BC1645" t="s">
        <v>12652</v>
      </c>
    </row>
    <row r="1646" spans="39:55">
      <c r="AM1646" t="s">
        <v>12653</v>
      </c>
      <c r="AS1646" t="s">
        <v>12658</v>
      </c>
      <c r="AV1646" t="s">
        <v>12655</v>
      </c>
      <c r="AX1646" t="s">
        <v>12656</v>
      </c>
      <c r="BC1646" t="s">
        <v>12656</v>
      </c>
    </row>
    <row r="1647" spans="39:55">
      <c r="AM1647" t="s">
        <v>12657</v>
      </c>
      <c r="AS1647" t="s">
        <v>12662</v>
      </c>
      <c r="AV1647" t="s">
        <v>12659</v>
      </c>
      <c r="AX1647" t="s">
        <v>12660</v>
      </c>
      <c r="BC1647" t="s">
        <v>12660</v>
      </c>
    </row>
    <row r="1648" spans="39:55">
      <c r="AM1648" t="s">
        <v>12661</v>
      </c>
      <c r="AS1648" t="s">
        <v>12666</v>
      </c>
      <c r="AV1648" t="s">
        <v>12663</v>
      </c>
      <c r="AX1648" t="s">
        <v>12664</v>
      </c>
      <c r="BC1648" t="s">
        <v>12664</v>
      </c>
    </row>
    <row r="1649" spans="39:55">
      <c r="AM1649" t="s">
        <v>12665</v>
      </c>
      <c r="AS1649" t="s">
        <v>12670</v>
      </c>
      <c r="AV1649" t="s">
        <v>12667</v>
      </c>
      <c r="AX1649" t="s">
        <v>12668</v>
      </c>
      <c r="BC1649" t="s">
        <v>12668</v>
      </c>
    </row>
    <row r="1650" spans="39:55">
      <c r="AM1650" t="s">
        <v>12669</v>
      </c>
      <c r="AS1650" t="s">
        <v>12674</v>
      </c>
      <c r="AV1650" t="s">
        <v>12671</v>
      </c>
      <c r="AX1650" t="s">
        <v>12672</v>
      </c>
      <c r="BC1650" t="s">
        <v>12672</v>
      </c>
    </row>
    <row r="1651" spans="39:55">
      <c r="AM1651" t="s">
        <v>12673</v>
      </c>
      <c r="AS1651" t="s">
        <v>12678</v>
      </c>
      <c r="AV1651" t="s">
        <v>12675</v>
      </c>
      <c r="AX1651" t="s">
        <v>12676</v>
      </c>
      <c r="BC1651" t="s">
        <v>12676</v>
      </c>
    </row>
    <row r="1652" spans="39:55">
      <c r="AM1652" t="s">
        <v>12677</v>
      </c>
      <c r="AS1652" t="s">
        <v>12682</v>
      </c>
      <c r="AV1652" t="s">
        <v>12679</v>
      </c>
      <c r="AX1652" t="s">
        <v>12680</v>
      </c>
      <c r="BC1652" t="s">
        <v>12680</v>
      </c>
    </row>
    <row r="1653" spans="39:55">
      <c r="AM1653" t="s">
        <v>12681</v>
      </c>
      <c r="AS1653" t="s">
        <v>12686</v>
      </c>
      <c r="AV1653" t="s">
        <v>12683</v>
      </c>
      <c r="AX1653" t="s">
        <v>12684</v>
      </c>
      <c r="BC1653" t="s">
        <v>12684</v>
      </c>
    </row>
    <row r="1654" spans="39:55">
      <c r="AM1654" t="s">
        <v>12685</v>
      </c>
      <c r="AS1654" t="s">
        <v>12690</v>
      </c>
      <c r="AV1654" t="s">
        <v>12687</v>
      </c>
      <c r="AX1654" t="s">
        <v>12688</v>
      </c>
      <c r="BC1654" t="s">
        <v>12688</v>
      </c>
    </row>
    <row r="1655" spans="39:55">
      <c r="AM1655" t="s">
        <v>12689</v>
      </c>
      <c r="AS1655" t="s">
        <v>12694</v>
      </c>
      <c r="AV1655" t="s">
        <v>12691</v>
      </c>
      <c r="AX1655" t="s">
        <v>12692</v>
      </c>
      <c r="BC1655" t="s">
        <v>12692</v>
      </c>
    </row>
    <row r="1656" spans="39:55">
      <c r="AM1656" t="s">
        <v>12693</v>
      </c>
      <c r="AS1656" t="s">
        <v>12698</v>
      </c>
      <c r="AV1656" t="s">
        <v>12695</v>
      </c>
      <c r="AX1656" t="s">
        <v>12696</v>
      </c>
      <c r="BC1656" t="s">
        <v>12696</v>
      </c>
    </row>
    <row r="1657" spans="39:55">
      <c r="AM1657" t="s">
        <v>12697</v>
      </c>
      <c r="AS1657" t="s">
        <v>12702</v>
      </c>
      <c r="AV1657" t="s">
        <v>12699</v>
      </c>
      <c r="AX1657" t="s">
        <v>12700</v>
      </c>
      <c r="BC1657" t="s">
        <v>12700</v>
      </c>
    </row>
    <row r="1658" spans="39:55">
      <c r="AM1658" t="s">
        <v>12701</v>
      </c>
      <c r="AS1658" t="s">
        <v>12706</v>
      </c>
      <c r="AV1658" t="s">
        <v>12703</v>
      </c>
      <c r="AX1658" t="s">
        <v>12704</v>
      </c>
      <c r="BC1658" t="s">
        <v>12704</v>
      </c>
    </row>
    <row r="1659" spans="39:55">
      <c r="AM1659" t="s">
        <v>12705</v>
      </c>
      <c r="AS1659" t="s">
        <v>12710</v>
      </c>
      <c r="AV1659" t="s">
        <v>12707</v>
      </c>
      <c r="AX1659" t="s">
        <v>12708</v>
      </c>
      <c r="BC1659" t="s">
        <v>12708</v>
      </c>
    </row>
    <row r="1660" spans="39:55">
      <c r="AM1660" t="s">
        <v>12709</v>
      </c>
      <c r="AS1660" t="s">
        <v>12714</v>
      </c>
      <c r="AV1660" t="s">
        <v>12711</v>
      </c>
      <c r="AX1660" t="s">
        <v>12712</v>
      </c>
      <c r="BC1660" t="s">
        <v>12712</v>
      </c>
    </row>
    <row r="1661" spans="39:55">
      <c r="AM1661" t="s">
        <v>12713</v>
      </c>
      <c r="AS1661" t="s">
        <v>12718</v>
      </c>
      <c r="AV1661" t="s">
        <v>12715</v>
      </c>
      <c r="AX1661" t="s">
        <v>12716</v>
      </c>
      <c r="BC1661" t="s">
        <v>12716</v>
      </c>
    </row>
    <row r="1662" spans="39:55">
      <c r="AM1662" t="s">
        <v>12717</v>
      </c>
      <c r="AS1662" t="s">
        <v>12722</v>
      </c>
      <c r="AV1662" t="s">
        <v>12719</v>
      </c>
      <c r="AX1662" t="s">
        <v>12720</v>
      </c>
      <c r="BC1662" t="s">
        <v>12720</v>
      </c>
    </row>
    <row r="1663" spans="39:55">
      <c r="AM1663" t="s">
        <v>12721</v>
      </c>
      <c r="AS1663" t="s">
        <v>12726</v>
      </c>
      <c r="AV1663" t="s">
        <v>12723</v>
      </c>
      <c r="AX1663" t="s">
        <v>12724</v>
      </c>
      <c r="BC1663" t="s">
        <v>12724</v>
      </c>
    </row>
    <row r="1664" spans="39:55">
      <c r="AM1664" t="s">
        <v>12725</v>
      </c>
      <c r="AS1664" t="s">
        <v>12730</v>
      </c>
      <c r="AV1664" t="s">
        <v>12727</v>
      </c>
      <c r="AX1664" t="s">
        <v>12728</v>
      </c>
      <c r="BC1664" t="s">
        <v>12728</v>
      </c>
    </row>
    <row r="1665" spans="39:55">
      <c r="AM1665" t="s">
        <v>12729</v>
      </c>
      <c r="AS1665" t="s">
        <v>12734</v>
      </c>
      <c r="AV1665" t="s">
        <v>12731</v>
      </c>
      <c r="AX1665" t="s">
        <v>12732</v>
      </c>
      <c r="BC1665" t="s">
        <v>12732</v>
      </c>
    </row>
    <row r="1666" spans="39:55">
      <c r="AM1666" t="s">
        <v>12733</v>
      </c>
      <c r="AS1666" t="s">
        <v>12738</v>
      </c>
      <c r="AV1666" t="s">
        <v>12735</v>
      </c>
      <c r="AX1666" t="s">
        <v>12736</v>
      </c>
      <c r="BC1666" t="s">
        <v>12736</v>
      </c>
    </row>
    <row r="1667" spans="39:55">
      <c r="AM1667" t="s">
        <v>12737</v>
      </c>
      <c r="AS1667" t="s">
        <v>539</v>
      </c>
      <c r="AV1667" t="s">
        <v>12739</v>
      </c>
      <c r="AX1667" t="s">
        <v>12740</v>
      </c>
      <c r="BC1667" t="s">
        <v>12740</v>
      </c>
    </row>
    <row r="1668" spans="39:55">
      <c r="AM1668" t="s">
        <v>12741</v>
      </c>
      <c r="AS1668" t="s">
        <v>12745</v>
      </c>
      <c r="AV1668" t="s">
        <v>12742</v>
      </c>
      <c r="AX1668" t="s">
        <v>12743</v>
      </c>
      <c r="BC1668" t="s">
        <v>12743</v>
      </c>
    </row>
    <row r="1669" spans="39:55">
      <c r="AM1669" t="s">
        <v>12744</v>
      </c>
      <c r="AS1669" t="s">
        <v>12749</v>
      </c>
      <c r="AV1669" t="s">
        <v>12746</v>
      </c>
      <c r="AX1669" t="s">
        <v>12747</v>
      </c>
      <c r="BC1669" t="s">
        <v>12747</v>
      </c>
    </row>
    <row r="1670" spans="39:55">
      <c r="AM1670" t="s">
        <v>12748</v>
      </c>
      <c r="AS1670" t="s">
        <v>12753</v>
      </c>
      <c r="AV1670" t="s">
        <v>12750</v>
      </c>
      <c r="AX1670" t="s">
        <v>12751</v>
      </c>
      <c r="BC1670" t="s">
        <v>12751</v>
      </c>
    </row>
    <row r="1671" spans="39:55">
      <c r="AM1671" t="s">
        <v>12752</v>
      </c>
      <c r="AS1671" t="s">
        <v>12757</v>
      </c>
      <c r="AV1671" t="s">
        <v>12754</v>
      </c>
      <c r="AX1671" t="s">
        <v>12755</v>
      </c>
      <c r="BC1671" t="s">
        <v>12755</v>
      </c>
    </row>
    <row r="1672" spans="39:55">
      <c r="AM1672" t="s">
        <v>12756</v>
      </c>
      <c r="AS1672" t="s">
        <v>12761</v>
      </c>
      <c r="AV1672" t="s">
        <v>12758</v>
      </c>
      <c r="AX1672" t="s">
        <v>12759</v>
      </c>
      <c r="BC1672" t="s">
        <v>12759</v>
      </c>
    </row>
    <row r="1673" spans="39:55">
      <c r="AM1673" t="s">
        <v>12760</v>
      </c>
      <c r="AS1673" t="s">
        <v>599</v>
      </c>
      <c r="AV1673" t="s">
        <v>12762</v>
      </c>
      <c r="AX1673" t="s">
        <v>12763</v>
      </c>
      <c r="BC1673" t="s">
        <v>12763</v>
      </c>
    </row>
    <row r="1674" spans="39:55">
      <c r="AM1674" t="s">
        <v>12764</v>
      </c>
      <c r="AS1674" t="s">
        <v>12768</v>
      </c>
      <c r="AV1674" t="s">
        <v>12765</v>
      </c>
      <c r="AX1674" t="s">
        <v>12766</v>
      </c>
      <c r="BC1674" t="s">
        <v>12766</v>
      </c>
    </row>
    <row r="1675" spans="39:55">
      <c r="AM1675" t="s">
        <v>12767</v>
      </c>
      <c r="AS1675" t="s">
        <v>12772</v>
      </c>
      <c r="AV1675" t="s">
        <v>12769</v>
      </c>
      <c r="AX1675" t="s">
        <v>12770</v>
      </c>
      <c r="BC1675" t="s">
        <v>12770</v>
      </c>
    </row>
    <row r="1676" spans="39:55">
      <c r="AM1676" t="s">
        <v>12771</v>
      </c>
      <c r="AS1676" t="s">
        <v>12776</v>
      </c>
      <c r="AV1676" t="s">
        <v>12773</v>
      </c>
      <c r="AX1676" t="s">
        <v>12774</v>
      </c>
      <c r="BC1676" t="s">
        <v>12774</v>
      </c>
    </row>
    <row r="1677" spans="39:55">
      <c r="AM1677" t="s">
        <v>12775</v>
      </c>
      <c r="AS1677" t="s">
        <v>6356</v>
      </c>
      <c r="AV1677" t="s">
        <v>12777</v>
      </c>
      <c r="AX1677" t="s">
        <v>12778</v>
      </c>
      <c r="BC1677" t="s">
        <v>12778</v>
      </c>
    </row>
    <row r="1678" spans="39:55">
      <c r="AM1678" t="s">
        <v>12779</v>
      </c>
      <c r="AS1678" t="s">
        <v>12783</v>
      </c>
      <c r="AV1678" t="s">
        <v>12780</v>
      </c>
      <c r="AX1678" t="s">
        <v>12781</v>
      </c>
      <c r="BC1678" t="s">
        <v>12781</v>
      </c>
    </row>
    <row r="1679" spans="39:55">
      <c r="AM1679" t="s">
        <v>12782</v>
      </c>
      <c r="AS1679" t="s">
        <v>12787</v>
      </c>
      <c r="AV1679" t="s">
        <v>12784</v>
      </c>
      <c r="AX1679" t="s">
        <v>12785</v>
      </c>
      <c r="BC1679" t="s">
        <v>12785</v>
      </c>
    </row>
    <row r="1680" spans="39:55">
      <c r="AM1680" t="s">
        <v>12786</v>
      </c>
      <c r="AS1680" t="s">
        <v>12791</v>
      </c>
      <c r="AV1680" t="s">
        <v>12788</v>
      </c>
      <c r="AX1680" t="s">
        <v>12789</v>
      </c>
      <c r="BC1680" t="s">
        <v>12789</v>
      </c>
    </row>
    <row r="1681" spans="39:55">
      <c r="AM1681" t="s">
        <v>12790</v>
      </c>
      <c r="AS1681" t="s">
        <v>12795</v>
      </c>
      <c r="AV1681" t="s">
        <v>12792</v>
      </c>
      <c r="AX1681" t="s">
        <v>12793</v>
      </c>
      <c r="BC1681" t="s">
        <v>12793</v>
      </c>
    </row>
    <row r="1682" spans="39:55">
      <c r="AM1682" t="s">
        <v>12794</v>
      </c>
      <c r="AS1682" t="s">
        <v>598</v>
      </c>
      <c r="AV1682" t="s">
        <v>12796</v>
      </c>
      <c r="AX1682" t="s">
        <v>12797</v>
      </c>
      <c r="BC1682" t="s">
        <v>12797</v>
      </c>
    </row>
    <row r="1683" spans="39:55">
      <c r="AM1683" t="s">
        <v>12798</v>
      </c>
      <c r="AS1683" t="s">
        <v>12802</v>
      </c>
      <c r="AV1683" t="s">
        <v>12799</v>
      </c>
      <c r="AX1683" t="s">
        <v>12800</v>
      </c>
      <c r="BC1683" t="s">
        <v>12800</v>
      </c>
    </row>
    <row r="1684" spans="39:55">
      <c r="AM1684" t="s">
        <v>12801</v>
      </c>
      <c r="AS1684" t="s">
        <v>12806</v>
      </c>
      <c r="AV1684" t="s">
        <v>12803</v>
      </c>
      <c r="AX1684" t="s">
        <v>12804</v>
      </c>
      <c r="BC1684" t="s">
        <v>12804</v>
      </c>
    </row>
    <row r="1685" spans="39:55">
      <c r="AM1685" t="s">
        <v>12805</v>
      </c>
      <c r="AS1685" t="s">
        <v>12810</v>
      </c>
      <c r="AV1685" t="s">
        <v>12807</v>
      </c>
      <c r="AX1685" t="s">
        <v>12808</v>
      </c>
      <c r="BC1685" t="s">
        <v>12808</v>
      </c>
    </row>
    <row r="1686" spans="39:55">
      <c r="AM1686" t="s">
        <v>12809</v>
      </c>
      <c r="AS1686" t="s">
        <v>12814</v>
      </c>
      <c r="AV1686" t="s">
        <v>12811</v>
      </c>
      <c r="AX1686" t="s">
        <v>12812</v>
      </c>
      <c r="BC1686" t="s">
        <v>12812</v>
      </c>
    </row>
    <row r="1687" spans="39:55">
      <c r="AM1687" t="s">
        <v>12813</v>
      </c>
      <c r="AS1687" t="s">
        <v>12818</v>
      </c>
      <c r="AV1687" t="s">
        <v>12815</v>
      </c>
      <c r="AX1687" t="s">
        <v>12816</v>
      </c>
      <c r="BC1687" t="s">
        <v>12816</v>
      </c>
    </row>
    <row r="1688" spans="39:55">
      <c r="AM1688" t="s">
        <v>12817</v>
      </c>
      <c r="AS1688" t="s">
        <v>12822</v>
      </c>
      <c r="AV1688" t="s">
        <v>12819</v>
      </c>
      <c r="AX1688" t="s">
        <v>12820</v>
      </c>
      <c r="BC1688" t="s">
        <v>12820</v>
      </c>
    </row>
    <row r="1689" spans="39:55">
      <c r="AM1689" t="s">
        <v>12821</v>
      </c>
      <c r="AS1689" t="s">
        <v>12825</v>
      </c>
      <c r="AV1689" t="s">
        <v>7851</v>
      </c>
      <c r="AX1689" t="s">
        <v>12823</v>
      </c>
      <c r="BC1689" t="s">
        <v>12823</v>
      </c>
    </row>
    <row r="1690" spans="39:55">
      <c r="AM1690" t="s">
        <v>12824</v>
      </c>
      <c r="AS1690" t="s">
        <v>12829</v>
      </c>
      <c r="AV1690" t="s">
        <v>12826</v>
      </c>
      <c r="AX1690" t="s">
        <v>12827</v>
      </c>
      <c r="BC1690" t="s">
        <v>12827</v>
      </c>
    </row>
    <row r="1691" spans="39:55">
      <c r="AM1691" t="s">
        <v>12828</v>
      </c>
      <c r="AS1691" t="s">
        <v>12833</v>
      </c>
      <c r="AV1691" t="s">
        <v>12830</v>
      </c>
      <c r="AX1691" t="s">
        <v>12831</v>
      </c>
      <c r="BC1691" t="s">
        <v>12831</v>
      </c>
    </row>
    <row r="1692" spans="39:55">
      <c r="AM1692" t="s">
        <v>12832</v>
      </c>
      <c r="AS1692" t="s">
        <v>12837</v>
      </c>
      <c r="AV1692" t="s">
        <v>12834</v>
      </c>
      <c r="AX1692" t="s">
        <v>12835</v>
      </c>
      <c r="BC1692" t="s">
        <v>12835</v>
      </c>
    </row>
    <row r="1693" spans="39:55">
      <c r="AM1693" t="s">
        <v>12836</v>
      </c>
      <c r="AS1693" t="s">
        <v>12841</v>
      </c>
      <c r="AV1693" t="s">
        <v>12838</v>
      </c>
      <c r="AX1693" t="s">
        <v>12839</v>
      </c>
      <c r="BC1693" t="s">
        <v>12839</v>
      </c>
    </row>
    <row r="1694" spans="39:55">
      <c r="AM1694" t="s">
        <v>12840</v>
      </c>
      <c r="AS1694" t="s">
        <v>12845</v>
      </c>
      <c r="AV1694" t="s">
        <v>12842</v>
      </c>
      <c r="AX1694" t="s">
        <v>12843</v>
      </c>
      <c r="BC1694" t="s">
        <v>12843</v>
      </c>
    </row>
    <row r="1695" spans="39:55">
      <c r="AM1695" t="s">
        <v>12844</v>
      </c>
      <c r="AS1695" t="s">
        <v>12849</v>
      </c>
      <c r="AV1695" t="s">
        <v>12846</v>
      </c>
      <c r="AX1695" t="s">
        <v>12847</v>
      </c>
      <c r="BC1695" t="s">
        <v>12847</v>
      </c>
    </row>
    <row r="1696" spans="39:55">
      <c r="AM1696" t="s">
        <v>12848</v>
      </c>
      <c r="AS1696" t="s">
        <v>12853</v>
      </c>
      <c r="AV1696" t="s">
        <v>12850</v>
      </c>
      <c r="AX1696" t="s">
        <v>12851</v>
      </c>
      <c r="BC1696" t="s">
        <v>12851</v>
      </c>
    </row>
    <row r="1697" spans="39:55">
      <c r="AM1697" t="s">
        <v>12852</v>
      </c>
      <c r="AS1697" t="s">
        <v>12857</v>
      </c>
      <c r="AV1697" t="s">
        <v>12854</v>
      </c>
      <c r="AX1697" t="s">
        <v>12855</v>
      </c>
      <c r="BC1697" t="s">
        <v>12855</v>
      </c>
    </row>
    <row r="1698" spans="39:55">
      <c r="AM1698" t="s">
        <v>12856</v>
      </c>
      <c r="AS1698" t="s">
        <v>12861</v>
      </c>
      <c r="AV1698" t="s">
        <v>12858</v>
      </c>
      <c r="AX1698" t="s">
        <v>12859</v>
      </c>
      <c r="BC1698" t="s">
        <v>12859</v>
      </c>
    </row>
    <row r="1699" spans="39:55">
      <c r="AM1699" t="s">
        <v>12860</v>
      </c>
      <c r="AS1699" t="s">
        <v>12865</v>
      </c>
      <c r="AV1699" t="s">
        <v>12862</v>
      </c>
      <c r="AX1699" t="s">
        <v>12863</v>
      </c>
      <c r="BC1699" t="s">
        <v>12863</v>
      </c>
    </row>
    <row r="1700" spans="39:55">
      <c r="AM1700" t="s">
        <v>12864</v>
      </c>
      <c r="AS1700" t="s">
        <v>12869</v>
      </c>
      <c r="AV1700" t="s">
        <v>12866</v>
      </c>
      <c r="AX1700" t="s">
        <v>12867</v>
      </c>
      <c r="BC1700" t="s">
        <v>12867</v>
      </c>
    </row>
    <row r="1701" spans="39:55">
      <c r="AM1701" t="s">
        <v>12868</v>
      </c>
      <c r="AS1701" t="s">
        <v>12873</v>
      </c>
      <c r="AV1701" t="s">
        <v>12870</v>
      </c>
      <c r="AX1701" t="s">
        <v>12871</v>
      </c>
      <c r="BC1701" t="s">
        <v>12871</v>
      </c>
    </row>
    <row r="1702" spans="39:55">
      <c r="AM1702" t="s">
        <v>12872</v>
      </c>
      <c r="AS1702" t="s">
        <v>12877</v>
      </c>
      <c r="AV1702" t="s">
        <v>12874</v>
      </c>
      <c r="AX1702" t="s">
        <v>12875</v>
      </c>
      <c r="BC1702" t="s">
        <v>12875</v>
      </c>
    </row>
    <row r="1703" spans="39:55">
      <c r="AM1703" t="s">
        <v>12876</v>
      </c>
      <c r="AS1703" t="s">
        <v>12881</v>
      </c>
      <c r="AV1703" t="s">
        <v>12878</v>
      </c>
      <c r="AX1703" t="s">
        <v>12879</v>
      </c>
      <c r="BC1703" t="s">
        <v>12879</v>
      </c>
    </row>
    <row r="1704" spans="39:55">
      <c r="AM1704" t="s">
        <v>12880</v>
      </c>
      <c r="AS1704" t="s">
        <v>12885</v>
      </c>
      <c r="AV1704" t="s">
        <v>12882</v>
      </c>
      <c r="AX1704" t="s">
        <v>12883</v>
      </c>
      <c r="BC1704" t="s">
        <v>12883</v>
      </c>
    </row>
    <row r="1705" spans="39:55">
      <c r="AM1705" t="s">
        <v>12884</v>
      </c>
      <c r="AS1705" t="s">
        <v>12889</v>
      </c>
      <c r="AV1705" t="s">
        <v>12886</v>
      </c>
      <c r="AX1705" t="s">
        <v>12887</v>
      </c>
      <c r="BC1705" t="s">
        <v>12887</v>
      </c>
    </row>
    <row r="1706" spans="39:55">
      <c r="AM1706" t="s">
        <v>12888</v>
      </c>
      <c r="AS1706" t="s">
        <v>12893</v>
      </c>
      <c r="AV1706" t="s">
        <v>12890</v>
      </c>
      <c r="AX1706" t="s">
        <v>12891</v>
      </c>
      <c r="BC1706" t="s">
        <v>12891</v>
      </c>
    </row>
    <row r="1707" spans="39:55">
      <c r="AM1707" t="s">
        <v>12892</v>
      </c>
      <c r="AS1707" t="s">
        <v>12897</v>
      </c>
      <c r="AV1707" t="s">
        <v>12894</v>
      </c>
      <c r="AX1707" t="s">
        <v>12895</v>
      </c>
      <c r="BC1707" t="s">
        <v>12895</v>
      </c>
    </row>
    <row r="1708" spans="39:55">
      <c r="AM1708" t="s">
        <v>12896</v>
      </c>
      <c r="AS1708" t="s">
        <v>12901</v>
      </c>
      <c r="AV1708" t="s">
        <v>12898</v>
      </c>
      <c r="AX1708" t="s">
        <v>12899</v>
      </c>
      <c r="BC1708" t="s">
        <v>12899</v>
      </c>
    </row>
    <row r="1709" spans="39:55">
      <c r="AM1709" t="s">
        <v>12900</v>
      </c>
      <c r="AS1709" t="s">
        <v>12905</v>
      </c>
      <c r="AV1709" t="s">
        <v>12902</v>
      </c>
      <c r="AX1709" t="s">
        <v>12903</v>
      </c>
      <c r="BC1709" t="s">
        <v>12903</v>
      </c>
    </row>
    <row r="1710" spans="39:55">
      <c r="AM1710" t="s">
        <v>12904</v>
      </c>
      <c r="AS1710" t="s">
        <v>12909</v>
      </c>
      <c r="AV1710" t="s">
        <v>12906</v>
      </c>
      <c r="AX1710" t="s">
        <v>12907</v>
      </c>
      <c r="BC1710" t="s">
        <v>12907</v>
      </c>
    </row>
    <row r="1711" spans="39:55">
      <c r="AM1711" t="s">
        <v>12908</v>
      </c>
      <c r="AS1711" t="s">
        <v>12913</v>
      </c>
      <c r="AV1711" t="s">
        <v>12910</v>
      </c>
      <c r="AX1711" t="s">
        <v>12911</v>
      </c>
      <c r="BC1711" t="s">
        <v>12911</v>
      </c>
    </row>
    <row r="1712" spans="39:55">
      <c r="AM1712" t="s">
        <v>12912</v>
      </c>
      <c r="AS1712" t="s">
        <v>12917</v>
      </c>
      <c r="AV1712" t="s">
        <v>12914</v>
      </c>
      <c r="AX1712" t="s">
        <v>12915</v>
      </c>
      <c r="BC1712" t="s">
        <v>12915</v>
      </c>
    </row>
    <row r="1713" spans="39:55">
      <c r="AM1713" t="s">
        <v>12916</v>
      </c>
      <c r="AS1713" t="s">
        <v>12921</v>
      </c>
      <c r="AV1713" t="s">
        <v>12918</v>
      </c>
      <c r="AX1713" t="s">
        <v>12919</v>
      </c>
      <c r="BC1713" t="s">
        <v>12919</v>
      </c>
    </row>
    <row r="1714" spans="39:55">
      <c r="AM1714" t="s">
        <v>12920</v>
      </c>
      <c r="AS1714" t="s">
        <v>12925</v>
      </c>
      <c r="AV1714" t="s">
        <v>12922</v>
      </c>
      <c r="AX1714" t="s">
        <v>12923</v>
      </c>
      <c r="BC1714" t="s">
        <v>12923</v>
      </c>
    </row>
    <row r="1715" spans="39:55">
      <c r="AM1715" t="s">
        <v>12924</v>
      </c>
      <c r="AS1715" t="s">
        <v>12929</v>
      </c>
      <c r="AV1715" t="s">
        <v>12926</v>
      </c>
      <c r="AX1715" t="s">
        <v>12927</v>
      </c>
      <c r="BC1715" t="s">
        <v>12927</v>
      </c>
    </row>
    <row r="1716" spans="39:55">
      <c r="AM1716" t="s">
        <v>12928</v>
      </c>
      <c r="AS1716" t="s">
        <v>12933</v>
      </c>
      <c r="AV1716" t="s">
        <v>12930</v>
      </c>
      <c r="AX1716" t="s">
        <v>12931</v>
      </c>
      <c r="BC1716" t="s">
        <v>12931</v>
      </c>
    </row>
    <row r="1717" spans="39:55">
      <c r="AM1717" t="s">
        <v>12932</v>
      </c>
      <c r="AS1717" t="s">
        <v>12937</v>
      </c>
      <c r="AV1717" t="s">
        <v>12934</v>
      </c>
      <c r="AX1717" t="s">
        <v>12935</v>
      </c>
      <c r="BC1717" t="s">
        <v>12935</v>
      </c>
    </row>
    <row r="1718" spans="39:55">
      <c r="AM1718" t="s">
        <v>12936</v>
      </c>
      <c r="AS1718" t="s">
        <v>12941</v>
      </c>
      <c r="AV1718" t="s">
        <v>12938</v>
      </c>
      <c r="AX1718" t="s">
        <v>12939</v>
      </c>
      <c r="BC1718" t="s">
        <v>12939</v>
      </c>
    </row>
    <row r="1719" spans="39:55">
      <c r="AM1719" t="s">
        <v>12940</v>
      </c>
      <c r="AS1719" t="s">
        <v>12945</v>
      </c>
      <c r="AV1719" t="s">
        <v>12942</v>
      </c>
      <c r="AX1719" t="s">
        <v>12943</v>
      </c>
      <c r="BC1719" t="s">
        <v>12943</v>
      </c>
    </row>
    <row r="1720" spans="39:55">
      <c r="AM1720" t="s">
        <v>12944</v>
      </c>
      <c r="AS1720" t="s">
        <v>12949</v>
      </c>
      <c r="AV1720" t="s">
        <v>12946</v>
      </c>
      <c r="AX1720" t="s">
        <v>12947</v>
      </c>
      <c r="BC1720" t="s">
        <v>12947</v>
      </c>
    </row>
    <row r="1721" spans="39:55">
      <c r="AM1721" t="s">
        <v>12948</v>
      </c>
      <c r="AS1721" t="s">
        <v>12953</v>
      </c>
      <c r="AV1721" t="s">
        <v>12950</v>
      </c>
      <c r="AX1721" t="s">
        <v>12951</v>
      </c>
      <c r="BC1721" t="s">
        <v>12951</v>
      </c>
    </row>
    <row r="1722" spans="39:55">
      <c r="AM1722" t="s">
        <v>12952</v>
      </c>
      <c r="AS1722" t="s">
        <v>12957</v>
      </c>
      <c r="AV1722" t="s">
        <v>12954</v>
      </c>
      <c r="AX1722" t="s">
        <v>12955</v>
      </c>
      <c r="BC1722" t="s">
        <v>12955</v>
      </c>
    </row>
    <row r="1723" spans="39:55">
      <c r="AM1723" t="s">
        <v>12956</v>
      </c>
      <c r="AS1723" t="s">
        <v>12961</v>
      </c>
      <c r="AV1723" t="s">
        <v>12958</v>
      </c>
      <c r="AX1723" t="s">
        <v>12959</v>
      </c>
      <c r="BC1723" t="s">
        <v>12959</v>
      </c>
    </row>
    <row r="1724" spans="39:55">
      <c r="AM1724" t="s">
        <v>12960</v>
      </c>
      <c r="AS1724" t="s">
        <v>12965</v>
      </c>
      <c r="AV1724" t="s">
        <v>12962</v>
      </c>
      <c r="AX1724" t="s">
        <v>12963</v>
      </c>
      <c r="BC1724" t="s">
        <v>12963</v>
      </c>
    </row>
    <row r="1725" spans="39:55">
      <c r="AM1725" t="s">
        <v>12964</v>
      </c>
      <c r="AS1725" t="s">
        <v>12969</v>
      </c>
      <c r="AV1725" t="s">
        <v>12966</v>
      </c>
      <c r="AX1725" t="s">
        <v>12967</v>
      </c>
      <c r="BC1725" t="s">
        <v>12967</v>
      </c>
    </row>
    <row r="1726" spans="39:55">
      <c r="AM1726" t="s">
        <v>12968</v>
      </c>
      <c r="AS1726" t="s">
        <v>12973</v>
      </c>
      <c r="AV1726" t="s">
        <v>12970</v>
      </c>
      <c r="AX1726" t="s">
        <v>12971</v>
      </c>
      <c r="BC1726" t="s">
        <v>12971</v>
      </c>
    </row>
    <row r="1727" spans="39:55">
      <c r="AM1727" t="s">
        <v>12972</v>
      </c>
      <c r="AS1727" t="s">
        <v>12977</v>
      </c>
      <c r="AV1727" t="s">
        <v>12974</v>
      </c>
      <c r="AX1727" t="s">
        <v>12975</v>
      </c>
      <c r="BC1727" t="s">
        <v>12975</v>
      </c>
    </row>
    <row r="1728" spans="39:55">
      <c r="AM1728" t="s">
        <v>12976</v>
      </c>
      <c r="AS1728" t="s">
        <v>12981</v>
      </c>
      <c r="AV1728" t="s">
        <v>12978</v>
      </c>
      <c r="AX1728" t="s">
        <v>12979</v>
      </c>
      <c r="BC1728" t="s">
        <v>12979</v>
      </c>
    </row>
    <row r="1729" spans="39:55">
      <c r="AM1729" t="s">
        <v>12980</v>
      </c>
      <c r="AS1729" t="s">
        <v>12985</v>
      </c>
      <c r="AV1729" t="s">
        <v>12982</v>
      </c>
      <c r="AX1729" t="s">
        <v>12983</v>
      </c>
      <c r="BC1729" t="s">
        <v>12983</v>
      </c>
    </row>
    <row r="1730" spans="39:55">
      <c r="AM1730" t="s">
        <v>12984</v>
      </c>
      <c r="AS1730" t="s">
        <v>12989</v>
      </c>
      <c r="AV1730" t="s">
        <v>12986</v>
      </c>
      <c r="AX1730" t="s">
        <v>12987</v>
      </c>
      <c r="BC1730" t="s">
        <v>12987</v>
      </c>
    </row>
    <row r="1731" spans="39:55">
      <c r="AM1731" t="s">
        <v>12988</v>
      </c>
      <c r="AS1731" t="s">
        <v>12993</v>
      </c>
      <c r="AV1731" t="s">
        <v>12990</v>
      </c>
      <c r="AX1731" t="s">
        <v>12991</v>
      </c>
      <c r="BC1731" t="s">
        <v>12991</v>
      </c>
    </row>
    <row r="1732" spans="39:55">
      <c r="AM1732" t="s">
        <v>12992</v>
      </c>
      <c r="AS1732" t="s">
        <v>12997</v>
      </c>
      <c r="AV1732" t="s">
        <v>12994</v>
      </c>
      <c r="AX1732" t="s">
        <v>12995</v>
      </c>
      <c r="BC1732" t="s">
        <v>12995</v>
      </c>
    </row>
    <row r="1733" spans="39:55">
      <c r="AM1733" t="s">
        <v>12996</v>
      </c>
      <c r="AS1733" t="s">
        <v>13001</v>
      </c>
      <c r="AV1733" t="s">
        <v>12998</v>
      </c>
      <c r="AX1733" t="s">
        <v>12999</v>
      </c>
      <c r="BC1733" t="s">
        <v>12999</v>
      </c>
    </row>
    <row r="1734" spans="39:55">
      <c r="AM1734" t="s">
        <v>13000</v>
      </c>
      <c r="AS1734" t="s">
        <v>13005</v>
      </c>
      <c r="AV1734" t="s">
        <v>13002</v>
      </c>
      <c r="AX1734" t="s">
        <v>13003</v>
      </c>
      <c r="BC1734" t="s">
        <v>13003</v>
      </c>
    </row>
    <row r="1735" spans="39:55">
      <c r="AM1735" t="s">
        <v>13004</v>
      </c>
      <c r="AS1735" t="s">
        <v>13009</v>
      </c>
      <c r="AV1735" t="s">
        <v>13006</v>
      </c>
      <c r="AX1735" t="s">
        <v>13007</v>
      </c>
      <c r="BC1735" t="s">
        <v>13007</v>
      </c>
    </row>
    <row r="1736" spans="39:55">
      <c r="AM1736" t="s">
        <v>13008</v>
      </c>
      <c r="AS1736" t="s">
        <v>13013</v>
      </c>
      <c r="AV1736" t="s">
        <v>13010</v>
      </c>
      <c r="AX1736" t="s">
        <v>13011</v>
      </c>
      <c r="BC1736" t="s">
        <v>13011</v>
      </c>
    </row>
    <row r="1737" spans="39:55">
      <c r="AM1737" t="s">
        <v>13012</v>
      </c>
      <c r="AS1737" t="s">
        <v>13017</v>
      </c>
      <c r="AV1737" t="s">
        <v>13014</v>
      </c>
      <c r="AX1737" t="s">
        <v>13015</v>
      </c>
      <c r="BC1737" t="s">
        <v>13015</v>
      </c>
    </row>
    <row r="1738" spans="39:55">
      <c r="AM1738" t="s">
        <v>13016</v>
      </c>
      <c r="AS1738" t="s">
        <v>13021</v>
      </c>
      <c r="AV1738" t="s">
        <v>13018</v>
      </c>
      <c r="AX1738" t="s">
        <v>13019</v>
      </c>
      <c r="BC1738" t="s">
        <v>13019</v>
      </c>
    </row>
    <row r="1739" spans="39:55">
      <c r="AM1739" t="s">
        <v>13020</v>
      </c>
      <c r="AS1739" t="s">
        <v>13025</v>
      </c>
      <c r="AV1739" t="s">
        <v>13022</v>
      </c>
      <c r="AX1739" t="s">
        <v>13023</v>
      </c>
      <c r="BC1739" t="s">
        <v>13023</v>
      </c>
    </row>
    <row r="1740" spans="39:55">
      <c r="AM1740" t="s">
        <v>13024</v>
      </c>
      <c r="AS1740" t="s">
        <v>13029</v>
      </c>
      <c r="AV1740" t="s">
        <v>13026</v>
      </c>
      <c r="AX1740" t="s">
        <v>13027</v>
      </c>
      <c r="BC1740" t="s">
        <v>13027</v>
      </c>
    </row>
    <row r="1741" spans="39:55">
      <c r="AM1741" t="s">
        <v>13028</v>
      </c>
      <c r="AS1741" t="s">
        <v>13033</v>
      </c>
      <c r="AV1741" t="s">
        <v>13030</v>
      </c>
      <c r="AX1741" t="s">
        <v>13031</v>
      </c>
      <c r="BC1741" t="s">
        <v>13031</v>
      </c>
    </row>
    <row r="1742" spans="39:55">
      <c r="AM1742" t="s">
        <v>13032</v>
      </c>
      <c r="AS1742" t="s">
        <v>13037</v>
      </c>
      <c r="AV1742" t="s">
        <v>13034</v>
      </c>
      <c r="AX1742" t="s">
        <v>13035</v>
      </c>
      <c r="BC1742" t="s">
        <v>13035</v>
      </c>
    </row>
    <row r="1743" spans="39:55">
      <c r="AM1743" t="s">
        <v>13036</v>
      </c>
      <c r="AS1743" t="s">
        <v>13041</v>
      </c>
      <c r="AV1743" t="s">
        <v>13038</v>
      </c>
      <c r="AX1743" t="s">
        <v>13039</v>
      </c>
      <c r="BC1743" t="s">
        <v>13039</v>
      </c>
    </row>
    <row r="1744" spans="39:55">
      <c r="AM1744" t="s">
        <v>13040</v>
      </c>
      <c r="AS1744" t="s">
        <v>13045</v>
      </c>
      <c r="AV1744" t="s">
        <v>13042</v>
      </c>
      <c r="AX1744" t="s">
        <v>13043</v>
      </c>
      <c r="BC1744" t="s">
        <v>13043</v>
      </c>
    </row>
    <row r="1745" spans="39:55">
      <c r="AM1745" t="s">
        <v>13044</v>
      </c>
      <c r="AS1745" t="s">
        <v>13049</v>
      </c>
      <c r="AV1745" t="s">
        <v>13046</v>
      </c>
      <c r="AX1745" t="s">
        <v>13047</v>
      </c>
      <c r="BC1745" t="s">
        <v>13047</v>
      </c>
    </row>
    <row r="1746" spans="39:55">
      <c r="AM1746" t="s">
        <v>13048</v>
      </c>
      <c r="AS1746" t="s">
        <v>13053</v>
      </c>
      <c r="AV1746" t="s">
        <v>13050</v>
      </c>
      <c r="AX1746" t="s">
        <v>13051</v>
      </c>
      <c r="BC1746" t="s">
        <v>13051</v>
      </c>
    </row>
    <row r="1747" spans="39:55">
      <c r="AM1747" t="s">
        <v>13052</v>
      </c>
      <c r="AS1747" t="s">
        <v>13057</v>
      </c>
      <c r="AV1747" t="s">
        <v>13054</v>
      </c>
      <c r="AX1747" t="s">
        <v>13055</v>
      </c>
      <c r="BC1747" t="s">
        <v>13055</v>
      </c>
    </row>
    <row r="1748" spans="39:55">
      <c r="AM1748" t="s">
        <v>13056</v>
      </c>
      <c r="AS1748" t="s">
        <v>13061</v>
      </c>
      <c r="AV1748" t="s">
        <v>13058</v>
      </c>
      <c r="AX1748" t="s">
        <v>13059</v>
      </c>
      <c r="BC1748" t="s">
        <v>13059</v>
      </c>
    </row>
    <row r="1749" spans="39:55">
      <c r="AM1749" t="s">
        <v>13060</v>
      </c>
      <c r="AS1749" t="s">
        <v>13065</v>
      </c>
      <c r="AV1749" t="s">
        <v>13062</v>
      </c>
      <c r="AX1749" t="s">
        <v>13063</v>
      </c>
      <c r="BC1749" t="s">
        <v>13063</v>
      </c>
    </row>
    <row r="1750" spans="39:55">
      <c r="AM1750" t="s">
        <v>13064</v>
      </c>
      <c r="AS1750" t="s">
        <v>13069</v>
      </c>
      <c r="AV1750" t="s">
        <v>13066</v>
      </c>
      <c r="AX1750" t="s">
        <v>13067</v>
      </c>
      <c r="BC1750" t="s">
        <v>13067</v>
      </c>
    </row>
    <row r="1751" spans="39:55">
      <c r="AM1751" t="s">
        <v>13068</v>
      </c>
      <c r="AS1751" t="s">
        <v>13073</v>
      </c>
      <c r="AV1751" t="s">
        <v>13070</v>
      </c>
      <c r="AX1751" t="s">
        <v>13071</v>
      </c>
      <c r="BC1751" t="s">
        <v>13071</v>
      </c>
    </row>
    <row r="1752" spans="39:55">
      <c r="AM1752" t="s">
        <v>13072</v>
      </c>
      <c r="AS1752" t="s">
        <v>13077</v>
      </c>
      <c r="AV1752" t="s">
        <v>13074</v>
      </c>
      <c r="AX1752" t="s">
        <v>13075</v>
      </c>
      <c r="BC1752" t="s">
        <v>13075</v>
      </c>
    </row>
    <row r="1753" spans="39:55">
      <c r="AM1753" t="s">
        <v>13076</v>
      </c>
      <c r="AS1753" t="s">
        <v>13081</v>
      </c>
      <c r="AV1753" t="s">
        <v>13078</v>
      </c>
      <c r="AX1753" t="s">
        <v>13079</v>
      </c>
      <c r="BC1753" t="s">
        <v>13079</v>
      </c>
    </row>
    <row r="1754" spans="39:55">
      <c r="AM1754" t="s">
        <v>13080</v>
      </c>
      <c r="AS1754" t="s">
        <v>13085</v>
      </c>
      <c r="AV1754" t="s">
        <v>13082</v>
      </c>
      <c r="AX1754" t="s">
        <v>13083</v>
      </c>
      <c r="BC1754" t="s">
        <v>13083</v>
      </c>
    </row>
    <row r="1755" spans="39:55">
      <c r="AM1755" t="s">
        <v>13084</v>
      </c>
      <c r="AS1755" t="s">
        <v>13089</v>
      </c>
      <c r="AV1755" t="s">
        <v>13086</v>
      </c>
      <c r="AX1755" t="s">
        <v>13087</v>
      </c>
      <c r="BC1755" t="s">
        <v>13087</v>
      </c>
    </row>
    <row r="1756" spans="39:55">
      <c r="AM1756" t="s">
        <v>13088</v>
      </c>
      <c r="AS1756" t="s">
        <v>13093</v>
      </c>
      <c r="AV1756" t="s">
        <v>13090</v>
      </c>
      <c r="AX1756" t="s">
        <v>13091</v>
      </c>
      <c r="BC1756" t="s">
        <v>13091</v>
      </c>
    </row>
    <row r="1757" spans="39:55">
      <c r="AM1757" t="s">
        <v>13092</v>
      </c>
      <c r="AS1757" t="s">
        <v>519</v>
      </c>
      <c r="AV1757" t="s">
        <v>13094</v>
      </c>
      <c r="AX1757" t="s">
        <v>13095</v>
      </c>
      <c r="BC1757" t="s">
        <v>13095</v>
      </c>
    </row>
    <row r="1758" spans="39:55">
      <c r="AM1758" t="s">
        <v>13096</v>
      </c>
      <c r="AS1758" t="s">
        <v>13100</v>
      </c>
      <c r="AV1758" t="s">
        <v>13097</v>
      </c>
      <c r="AX1758" t="s">
        <v>13098</v>
      </c>
      <c r="BC1758" t="s">
        <v>13098</v>
      </c>
    </row>
    <row r="1759" spans="39:55">
      <c r="AM1759" t="s">
        <v>13099</v>
      </c>
      <c r="AS1759" t="s">
        <v>573</v>
      </c>
      <c r="AV1759" t="s">
        <v>13101</v>
      </c>
      <c r="AX1759" t="s">
        <v>13102</v>
      </c>
      <c r="BC1759" t="s">
        <v>13102</v>
      </c>
    </row>
    <row r="1760" spans="39:55">
      <c r="AM1760" t="s">
        <v>13103</v>
      </c>
      <c r="AS1760" t="s">
        <v>619</v>
      </c>
      <c r="AV1760" t="s">
        <v>13104</v>
      </c>
      <c r="AX1760" t="s">
        <v>13105</v>
      </c>
      <c r="BC1760" t="s">
        <v>13105</v>
      </c>
    </row>
    <row r="1761" spans="39:55">
      <c r="AM1761" t="s">
        <v>13106</v>
      </c>
      <c r="AS1761" t="s">
        <v>565</v>
      </c>
      <c r="AV1761" t="s">
        <v>13107</v>
      </c>
      <c r="AX1761" t="s">
        <v>13108</v>
      </c>
      <c r="BC1761" t="s">
        <v>13108</v>
      </c>
    </row>
    <row r="1762" spans="39:55">
      <c r="AM1762" t="s">
        <v>13109</v>
      </c>
      <c r="AS1762" t="s">
        <v>13113</v>
      </c>
      <c r="AV1762" t="s">
        <v>13110</v>
      </c>
      <c r="AX1762" t="s">
        <v>13111</v>
      </c>
      <c r="BC1762" t="s">
        <v>13111</v>
      </c>
    </row>
    <row r="1763" spans="39:55">
      <c r="AM1763" t="s">
        <v>13112</v>
      </c>
      <c r="AS1763" t="s">
        <v>13117</v>
      </c>
      <c r="AV1763" t="s">
        <v>13114</v>
      </c>
      <c r="AX1763" t="s">
        <v>13115</v>
      </c>
      <c r="BC1763" t="s">
        <v>13115</v>
      </c>
    </row>
    <row r="1764" spans="39:55">
      <c r="AM1764" t="s">
        <v>13116</v>
      </c>
      <c r="AS1764" t="s">
        <v>13121</v>
      </c>
      <c r="AV1764" t="s">
        <v>13118</v>
      </c>
      <c r="AX1764" t="s">
        <v>13119</v>
      </c>
      <c r="BC1764" t="s">
        <v>13119</v>
      </c>
    </row>
    <row r="1765" spans="39:55">
      <c r="AM1765" t="s">
        <v>13120</v>
      </c>
      <c r="AS1765" t="s">
        <v>13125</v>
      </c>
      <c r="AV1765" t="s">
        <v>13122</v>
      </c>
      <c r="AX1765" t="s">
        <v>13123</v>
      </c>
      <c r="BC1765" t="s">
        <v>13123</v>
      </c>
    </row>
    <row r="1766" spans="39:55">
      <c r="AM1766" t="s">
        <v>13124</v>
      </c>
      <c r="AS1766" t="s">
        <v>13129</v>
      </c>
      <c r="AV1766" t="s">
        <v>13126</v>
      </c>
      <c r="AX1766" t="s">
        <v>13127</v>
      </c>
      <c r="BC1766" t="s">
        <v>13127</v>
      </c>
    </row>
    <row r="1767" spans="39:55">
      <c r="AM1767" t="s">
        <v>13128</v>
      </c>
      <c r="AS1767" t="s">
        <v>13133</v>
      </c>
      <c r="AV1767" t="s">
        <v>13130</v>
      </c>
      <c r="AX1767" t="s">
        <v>13131</v>
      </c>
      <c r="BC1767" t="s">
        <v>13131</v>
      </c>
    </row>
    <row r="1768" spans="39:55">
      <c r="AM1768" t="s">
        <v>13132</v>
      </c>
      <c r="AS1768" t="s">
        <v>13137</v>
      </c>
      <c r="AV1768" t="s">
        <v>13134</v>
      </c>
      <c r="AX1768" t="s">
        <v>13135</v>
      </c>
      <c r="BC1768" t="s">
        <v>13135</v>
      </c>
    </row>
    <row r="1769" spans="39:55">
      <c r="AM1769" t="s">
        <v>13136</v>
      </c>
      <c r="AS1769" t="s">
        <v>13141</v>
      </c>
      <c r="AV1769" t="s">
        <v>13138</v>
      </c>
      <c r="AX1769" t="s">
        <v>13139</v>
      </c>
      <c r="BC1769" t="s">
        <v>13139</v>
      </c>
    </row>
    <row r="1770" spans="39:55">
      <c r="AM1770" t="s">
        <v>13140</v>
      </c>
      <c r="AS1770" t="s">
        <v>13145</v>
      </c>
      <c r="AV1770" t="s">
        <v>13142</v>
      </c>
      <c r="AX1770" t="s">
        <v>13143</v>
      </c>
      <c r="BC1770" t="s">
        <v>13143</v>
      </c>
    </row>
    <row r="1771" spans="39:55">
      <c r="AM1771" t="s">
        <v>13144</v>
      </c>
      <c r="AS1771" t="s">
        <v>516</v>
      </c>
      <c r="AV1771" t="s">
        <v>13146</v>
      </c>
      <c r="AX1771" t="s">
        <v>13147</v>
      </c>
      <c r="BC1771" t="s">
        <v>13147</v>
      </c>
    </row>
    <row r="1772" spans="39:55">
      <c r="AM1772" t="s">
        <v>13148</v>
      </c>
      <c r="AS1772" t="s">
        <v>13152</v>
      </c>
      <c r="AV1772" t="s">
        <v>13149</v>
      </c>
      <c r="AX1772" t="s">
        <v>13150</v>
      </c>
      <c r="BC1772" t="s">
        <v>13150</v>
      </c>
    </row>
    <row r="1773" spans="39:55">
      <c r="AM1773" t="s">
        <v>13151</v>
      </c>
      <c r="AS1773" t="s">
        <v>13156</v>
      </c>
      <c r="AV1773" t="s">
        <v>13153</v>
      </c>
      <c r="AX1773" t="s">
        <v>13154</v>
      </c>
      <c r="BC1773" t="s">
        <v>13154</v>
      </c>
    </row>
    <row r="1774" spans="39:55">
      <c r="AM1774" t="s">
        <v>13155</v>
      </c>
      <c r="AS1774" t="s">
        <v>13160</v>
      </c>
      <c r="AV1774" t="s">
        <v>13157</v>
      </c>
      <c r="AX1774" t="s">
        <v>13158</v>
      </c>
      <c r="BC1774" t="s">
        <v>13158</v>
      </c>
    </row>
    <row r="1775" spans="39:55">
      <c r="AM1775" t="s">
        <v>13159</v>
      </c>
      <c r="AS1775" t="s">
        <v>13164</v>
      </c>
      <c r="AV1775" t="s">
        <v>13161</v>
      </c>
      <c r="AX1775" t="s">
        <v>13162</v>
      </c>
      <c r="BC1775" t="s">
        <v>13162</v>
      </c>
    </row>
    <row r="1776" spans="39:55">
      <c r="AM1776" t="s">
        <v>13163</v>
      </c>
      <c r="AS1776" t="s">
        <v>549</v>
      </c>
      <c r="AV1776" t="s">
        <v>8206</v>
      </c>
      <c r="AX1776" t="s">
        <v>13165</v>
      </c>
      <c r="BC1776" t="s">
        <v>13165</v>
      </c>
    </row>
    <row r="1777" spans="39:55">
      <c r="AM1777" t="s">
        <v>13166</v>
      </c>
      <c r="AS1777" t="s">
        <v>527</v>
      </c>
      <c r="AV1777" t="s">
        <v>13167</v>
      </c>
      <c r="AX1777" t="s">
        <v>13168</v>
      </c>
      <c r="BC1777" t="s">
        <v>13168</v>
      </c>
    </row>
    <row r="1778" spans="39:55">
      <c r="AM1778" t="s">
        <v>13169</v>
      </c>
      <c r="AS1778" t="s">
        <v>13173</v>
      </c>
      <c r="AV1778" t="s">
        <v>13170</v>
      </c>
      <c r="AX1778" t="s">
        <v>13171</v>
      </c>
      <c r="BC1778" t="s">
        <v>13171</v>
      </c>
    </row>
    <row r="1779" spans="39:55">
      <c r="AM1779" t="s">
        <v>13172</v>
      </c>
      <c r="AS1779" t="s">
        <v>13177</v>
      </c>
      <c r="AV1779" t="s">
        <v>13174</v>
      </c>
      <c r="AX1779" t="s">
        <v>13175</v>
      </c>
      <c r="BC1779" t="s">
        <v>13175</v>
      </c>
    </row>
    <row r="1780" spans="39:55">
      <c r="AM1780" t="s">
        <v>13176</v>
      </c>
      <c r="AS1780" t="s">
        <v>13181</v>
      </c>
      <c r="AV1780" t="s">
        <v>13178</v>
      </c>
      <c r="AX1780" t="s">
        <v>13179</v>
      </c>
      <c r="BC1780" t="s">
        <v>13179</v>
      </c>
    </row>
    <row r="1781" spans="39:55">
      <c r="AM1781" t="s">
        <v>13180</v>
      </c>
      <c r="AS1781" t="s">
        <v>13185</v>
      </c>
      <c r="AV1781" t="s">
        <v>13182</v>
      </c>
      <c r="AX1781" t="s">
        <v>13183</v>
      </c>
      <c r="BC1781" t="s">
        <v>13183</v>
      </c>
    </row>
    <row r="1782" spans="39:55">
      <c r="AM1782" t="s">
        <v>13184</v>
      </c>
      <c r="AS1782" t="s">
        <v>13189</v>
      </c>
      <c r="AV1782" t="s">
        <v>13186</v>
      </c>
      <c r="AX1782" t="s">
        <v>13187</v>
      </c>
      <c r="BC1782" t="s">
        <v>13187</v>
      </c>
    </row>
    <row r="1783" spans="39:55">
      <c r="AM1783" t="s">
        <v>13188</v>
      </c>
      <c r="AS1783" t="s">
        <v>13193</v>
      </c>
      <c r="AV1783" t="s">
        <v>13190</v>
      </c>
      <c r="AX1783" t="s">
        <v>13191</v>
      </c>
      <c r="BC1783" t="s">
        <v>13191</v>
      </c>
    </row>
    <row r="1784" spans="39:55">
      <c r="AM1784" t="s">
        <v>13192</v>
      </c>
      <c r="AS1784" t="s">
        <v>13197</v>
      </c>
      <c r="AV1784" t="s">
        <v>13194</v>
      </c>
      <c r="AX1784" t="s">
        <v>13195</v>
      </c>
      <c r="BC1784" t="s">
        <v>13195</v>
      </c>
    </row>
    <row r="1785" spans="39:55">
      <c r="AM1785" t="s">
        <v>13196</v>
      </c>
      <c r="AS1785" t="s">
        <v>13201</v>
      </c>
      <c r="AV1785" t="s">
        <v>13198</v>
      </c>
      <c r="AX1785" t="s">
        <v>13199</v>
      </c>
      <c r="BC1785" t="s">
        <v>13199</v>
      </c>
    </row>
    <row r="1786" spans="39:55">
      <c r="AM1786" t="s">
        <v>13200</v>
      </c>
      <c r="AS1786" t="s">
        <v>13205</v>
      </c>
      <c r="AV1786" t="s">
        <v>13202</v>
      </c>
      <c r="AX1786" t="s">
        <v>13203</v>
      </c>
      <c r="BC1786" t="s">
        <v>13203</v>
      </c>
    </row>
    <row r="1787" spans="39:55">
      <c r="AM1787" t="s">
        <v>13204</v>
      </c>
      <c r="AS1787" t="s">
        <v>13209</v>
      </c>
      <c r="AV1787" t="s">
        <v>13206</v>
      </c>
      <c r="AX1787" t="s">
        <v>13207</v>
      </c>
      <c r="BC1787" t="s">
        <v>13207</v>
      </c>
    </row>
    <row r="1788" spans="39:55">
      <c r="AM1788" t="s">
        <v>13208</v>
      </c>
      <c r="AS1788" t="s">
        <v>13213</v>
      </c>
      <c r="AV1788" t="s">
        <v>13210</v>
      </c>
      <c r="AX1788" t="s">
        <v>13211</v>
      </c>
      <c r="BC1788" t="s">
        <v>13211</v>
      </c>
    </row>
    <row r="1789" spans="39:55">
      <c r="AM1789" t="s">
        <v>13212</v>
      </c>
      <c r="AS1789" t="s">
        <v>13217</v>
      </c>
      <c r="AV1789" t="s">
        <v>13214</v>
      </c>
      <c r="AX1789" t="s">
        <v>13215</v>
      </c>
      <c r="BC1789" t="s">
        <v>13215</v>
      </c>
    </row>
    <row r="1790" spans="39:55">
      <c r="AM1790" t="s">
        <v>13216</v>
      </c>
      <c r="AS1790" t="s">
        <v>13221</v>
      </c>
      <c r="AV1790" t="s">
        <v>13218</v>
      </c>
      <c r="AX1790" t="s">
        <v>13219</v>
      </c>
      <c r="BC1790" t="s">
        <v>13219</v>
      </c>
    </row>
    <row r="1791" spans="39:55">
      <c r="AM1791" t="s">
        <v>13220</v>
      </c>
      <c r="AS1791" t="s">
        <v>13225</v>
      </c>
      <c r="AV1791" t="s">
        <v>13222</v>
      </c>
      <c r="AX1791" t="s">
        <v>13223</v>
      </c>
      <c r="BC1791" t="s">
        <v>13223</v>
      </c>
    </row>
    <row r="1792" spans="39:55">
      <c r="AM1792" t="s">
        <v>13224</v>
      </c>
      <c r="AS1792" t="s">
        <v>13229</v>
      </c>
      <c r="AV1792" t="s">
        <v>13226</v>
      </c>
      <c r="AX1792" t="s">
        <v>13227</v>
      </c>
      <c r="BC1792" t="s">
        <v>13227</v>
      </c>
    </row>
    <row r="1793" spans="39:55">
      <c r="AM1793" t="s">
        <v>13228</v>
      </c>
      <c r="AS1793" t="s">
        <v>13233</v>
      </c>
      <c r="AV1793" t="s">
        <v>13230</v>
      </c>
      <c r="AX1793" t="s">
        <v>13231</v>
      </c>
      <c r="BC1793" t="s">
        <v>13231</v>
      </c>
    </row>
    <row r="1794" spans="39:55">
      <c r="AM1794" t="s">
        <v>13232</v>
      </c>
      <c r="AS1794" t="s">
        <v>13237</v>
      </c>
      <c r="AV1794" t="s">
        <v>13234</v>
      </c>
      <c r="AX1794" t="s">
        <v>13235</v>
      </c>
      <c r="BC1794" t="s">
        <v>13235</v>
      </c>
    </row>
    <row r="1795" spans="39:55">
      <c r="AM1795" t="s">
        <v>13236</v>
      </c>
      <c r="AS1795" t="s">
        <v>13241</v>
      </c>
      <c r="AV1795" t="s">
        <v>13238</v>
      </c>
      <c r="AX1795" t="s">
        <v>13239</v>
      </c>
      <c r="BC1795" t="s">
        <v>13239</v>
      </c>
    </row>
    <row r="1796" spans="39:55">
      <c r="AM1796" t="s">
        <v>13240</v>
      </c>
      <c r="AS1796" t="s">
        <v>13245</v>
      </c>
      <c r="AV1796" t="s">
        <v>13242</v>
      </c>
      <c r="AX1796" t="s">
        <v>13243</v>
      </c>
      <c r="BC1796" t="s">
        <v>13243</v>
      </c>
    </row>
    <row r="1797" spans="39:55">
      <c r="AM1797" t="s">
        <v>13244</v>
      </c>
      <c r="AS1797" t="s">
        <v>13249</v>
      </c>
      <c r="AV1797" t="s">
        <v>13246</v>
      </c>
      <c r="AX1797" t="s">
        <v>13247</v>
      </c>
      <c r="BC1797" t="s">
        <v>13247</v>
      </c>
    </row>
    <row r="1798" spans="39:55">
      <c r="AM1798" t="s">
        <v>13248</v>
      </c>
      <c r="AS1798" t="s">
        <v>13253</v>
      </c>
      <c r="AV1798" t="s">
        <v>13250</v>
      </c>
      <c r="AX1798" t="s">
        <v>13251</v>
      </c>
      <c r="BC1798" t="s">
        <v>13251</v>
      </c>
    </row>
    <row r="1799" spans="39:55">
      <c r="AM1799" t="s">
        <v>13252</v>
      </c>
      <c r="AS1799" t="s">
        <v>13257</v>
      </c>
      <c r="AV1799" t="s">
        <v>13254</v>
      </c>
      <c r="AX1799" t="s">
        <v>13255</v>
      </c>
      <c r="BC1799" t="s">
        <v>13255</v>
      </c>
    </row>
    <row r="1800" spans="39:55">
      <c r="AM1800" t="s">
        <v>13256</v>
      </c>
      <c r="AS1800" t="s">
        <v>13261</v>
      </c>
      <c r="AV1800" t="s">
        <v>13258</v>
      </c>
      <c r="AX1800" t="s">
        <v>13259</v>
      </c>
      <c r="BC1800" t="s">
        <v>13259</v>
      </c>
    </row>
    <row r="1801" spans="39:55">
      <c r="AM1801" t="s">
        <v>13260</v>
      </c>
      <c r="AS1801" t="s">
        <v>13265</v>
      </c>
      <c r="AV1801" t="s">
        <v>13262</v>
      </c>
      <c r="AX1801" t="s">
        <v>13263</v>
      </c>
      <c r="BC1801" t="s">
        <v>13263</v>
      </c>
    </row>
    <row r="1802" spans="39:55">
      <c r="AM1802" t="s">
        <v>13264</v>
      </c>
      <c r="AS1802" t="s">
        <v>13269</v>
      </c>
      <c r="AV1802" t="s">
        <v>13266</v>
      </c>
      <c r="AX1802" t="s">
        <v>13267</v>
      </c>
      <c r="BC1802" t="s">
        <v>13267</v>
      </c>
    </row>
    <row r="1803" spans="39:55">
      <c r="AM1803" t="s">
        <v>13268</v>
      </c>
      <c r="AS1803" t="s">
        <v>606</v>
      </c>
      <c r="AV1803" t="s">
        <v>13270</v>
      </c>
      <c r="AX1803" t="s">
        <v>13271</v>
      </c>
      <c r="BC1803" t="s">
        <v>13271</v>
      </c>
    </row>
    <row r="1804" spans="39:55">
      <c r="AM1804" t="s">
        <v>13272</v>
      </c>
      <c r="AS1804" t="s">
        <v>13276</v>
      </c>
      <c r="AV1804" t="s">
        <v>13273</v>
      </c>
      <c r="AX1804" t="s">
        <v>13274</v>
      </c>
      <c r="BC1804" t="s">
        <v>13274</v>
      </c>
    </row>
    <row r="1805" spans="39:55">
      <c r="AM1805" t="s">
        <v>13275</v>
      </c>
      <c r="AS1805" t="s">
        <v>13280</v>
      </c>
      <c r="AV1805" t="s">
        <v>13277</v>
      </c>
      <c r="AX1805" t="s">
        <v>13278</v>
      </c>
      <c r="BC1805" t="s">
        <v>13278</v>
      </c>
    </row>
    <row r="1806" spans="39:55">
      <c r="AM1806" t="s">
        <v>13279</v>
      </c>
      <c r="AS1806" t="s">
        <v>13284</v>
      </c>
      <c r="AV1806" t="s">
        <v>13281</v>
      </c>
      <c r="AX1806" t="s">
        <v>13282</v>
      </c>
      <c r="BC1806" t="s">
        <v>13282</v>
      </c>
    </row>
    <row r="1807" spans="39:55">
      <c r="AM1807" t="s">
        <v>13283</v>
      </c>
      <c r="AS1807" t="s">
        <v>13288</v>
      </c>
      <c r="AV1807" t="s">
        <v>13285</v>
      </c>
      <c r="AX1807" t="s">
        <v>13286</v>
      </c>
      <c r="BC1807" t="s">
        <v>13286</v>
      </c>
    </row>
    <row r="1808" spans="39:55">
      <c r="AM1808" t="s">
        <v>13287</v>
      </c>
      <c r="AS1808" t="s">
        <v>13292</v>
      </c>
      <c r="AV1808" t="s">
        <v>13289</v>
      </c>
      <c r="AX1808" t="s">
        <v>13290</v>
      </c>
      <c r="BC1808" t="s">
        <v>13290</v>
      </c>
    </row>
    <row r="1809" spans="39:55">
      <c r="AM1809" t="s">
        <v>13291</v>
      </c>
      <c r="AS1809" t="s">
        <v>13296</v>
      </c>
      <c r="AV1809" t="s">
        <v>13293</v>
      </c>
      <c r="AX1809" t="s">
        <v>13294</v>
      </c>
      <c r="BC1809" t="s">
        <v>13294</v>
      </c>
    </row>
    <row r="1810" spans="39:55">
      <c r="AM1810" t="s">
        <v>13295</v>
      </c>
      <c r="AS1810" t="s">
        <v>13300</v>
      </c>
      <c r="AV1810" t="s">
        <v>13297</v>
      </c>
      <c r="AX1810" t="s">
        <v>13298</v>
      </c>
      <c r="BC1810" t="s">
        <v>13298</v>
      </c>
    </row>
    <row r="1811" spans="39:55">
      <c r="AM1811" t="s">
        <v>13299</v>
      </c>
      <c r="AS1811" t="s">
        <v>13304</v>
      </c>
      <c r="AV1811" t="s">
        <v>13301</v>
      </c>
      <c r="AX1811" t="s">
        <v>13302</v>
      </c>
      <c r="BC1811" t="s">
        <v>13302</v>
      </c>
    </row>
    <row r="1812" spans="39:55">
      <c r="AM1812" t="s">
        <v>13303</v>
      </c>
      <c r="AS1812" t="s">
        <v>13308</v>
      </c>
      <c r="AV1812" t="s">
        <v>13305</v>
      </c>
      <c r="AX1812" t="s">
        <v>13306</v>
      </c>
      <c r="BC1812" t="s">
        <v>13306</v>
      </c>
    </row>
    <row r="1813" spans="39:55">
      <c r="AM1813" t="s">
        <v>13307</v>
      </c>
      <c r="AS1813" t="s">
        <v>13312</v>
      </c>
      <c r="AV1813" t="s">
        <v>13309</v>
      </c>
      <c r="AX1813" t="s">
        <v>13310</v>
      </c>
      <c r="BC1813" t="s">
        <v>13310</v>
      </c>
    </row>
    <row r="1814" spans="39:55">
      <c r="AM1814" t="s">
        <v>13311</v>
      </c>
      <c r="AS1814" t="s">
        <v>13316</v>
      </c>
      <c r="AV1814" t="s">
        <v>13313</v>
      </c>
      <c r="AX1814" t="s">
        <v>13314</v>
      </c>
      <c r="BC1814" t="s">
        <v>13314</v>
      </c>
    </row>
    <row r="1815" spans="39:55">
      <c r="AM1815" t="s">
        <v>13315</v>
      </c>
      <c r="AS1815" t="s">
        <v>13320</v>
      </c>
      <c r="AV1815" t="s">
        <v>13317</v>
      </c>
      <c r="AX1815" t="s">
        <v>13318</v>
      </c>
      <c r="BC1815" t="s">
        <v>13318</v>
      </c>
    </row>
    <row r="1816" spans="39:55">
      <c r="AM1816" t="s">
        <v>13319</v>
      </c>
      <c r="AS1816" t="s">
        <v>13324</v>
      </c>
      <c r="AV1816" t="s">
        <v>13321</v>
      </c>
      <c r="AX1816" t="s">
        <v>13322</v>
      </c>
      <c r="BC1816" t="s">
        <v>13322</v>
      </c>
    </row>
    <row r="1817" spans="39:55">
      <c r="AM1817" t="s">
        <v>13323</v>
      </c>
      <c r="AS1817" t="s">
        <v>13328</v>
      </c>
      <c r="AV1817" t="s">
        <v>13325</v>
      </c>
      <c r="AX1817" t="s">
        <v>13326</v>
      </c>
      <c r="BC1817" t="s">
        <v>13326</v>
      </c>
    </row>
    <row r="1818" spans="39:55">
      <c r="AM1818" t="s">
        <v>13327</v>
      </c>
      <c r="AS1818" t="s">
        <v>538</v>
      </c>
      <c r="AV1818" t="s">
        <v>13329</v>
      </c>
      <c r="AX1818" t="s">
        <v>13330</v>
      </c>
      <c r="BC1818" t="s">
        <v>13330</v>
      </c>
    </row>
    <row r="1819" spans="39:55">
      <c r="AM1819" t="s">
        <v>13331</v>
      </c>
      <c r="AS1819" t="s">
        <v>13335</v>
      </c>
      <c r="AV1819" t="s">
        <v>13332</v>
      </c>
      <c r="AX1819" t="s">
        <v>13333</v>
      </c>
      <c r="BC1819" t="s">
        <v>13333</v>
      </c>
    </row>
    <row r="1820" spans="39:55">
      <c r="AM1820" t="s">
        <v>13334</v>
      </c>
      <c r="AS1820" t="s">
        <v>13339</v>
      </c>
      <c r="AV1820" t="s">
        <v>13336</v>
      </c>
      <c r="AX1820" t="s">
        <v>13337</v>
      </c>
      <c r="BC1820" t="s">
        <v>13337</v>
      </c>
    </row>
    <row r="1821" spans="39:55">
      <c r="AM1821" t="s">
        <v>13338</v>
      </c>
      <c r="AS1821" t="s">
        <v>13343</v>
      </c>
      <c r="AV1821" t="s">
        <v>13340</v>
      </c>
      <c r="AX1821" t="s">
        <v>13341</v>
      </c>
      <c r="BC1821" t="s">
        <v>13341</v>
      </c>
    </row>
    <row r="1822" spans="39:55">
      <c r="AM1822" t="s">
        <v>13342</v>
      </c>
      <c r="AS1822" t="s">
        <v>13347</v>
      </c>
      <c r="AV1822" t="s">
        <v>13344</v>
      </c>
      <c r="AX1822" t="s">
        <v>13345</v>
      </c>
      <c r="BC1822" t="s">
        <v>13345</v>
      </c>
    </row>
    <row r="1823" spans="39:55">
      <c r="AM1823" t="s">
        <v>13346</v>
      </c>
      <c r="AS1823" t="s">
        <v>13351</v>
      </c>
      <c r="AV1823" t="s">
        <v>13348</v>
      </c>
      <c r="AX1823" t="s">
        <v>13349</v>
      </c>
      <c r="BC1823" t="s">
        <v>13349</v>
      </c>
    </row>
    <row r="1824" spans="39:55">
      <c r="AM1824" t="s">
        <v>13350</v>
      </c>
      <c r="AS1824" t="s">
        <v>503</v>
      </c>
      <c r="AV1824" t="s">
        <v>13352</v>
      </c>
      <c r="AX1824" t="s">
        <v>13353</v>
      </c>
      <c r="BC1824" t="s">
        <v>13353</v>
      </c>
    </row>
    <row r="1825" spans="39:55">
      <c r="AM1825" t="s">
        <v>13354</v>
      </c>
      <c r="AS1825" t="s">
        <v>13358</v>
      </c>
      <c r="AV1825" t="s">
        <v>13355</v>
      </c>
      <c r="AX1825" t="s">
        <v>13356</v>
      </c>
      <c r="BC1825" t="s">
        <v>13356</v>
      </c>
    </row>
    <row r="1826" spans="39:55">
      <c r="AM1826" t="s">
        <v>13357</v>
      </c>
      <c r="AS1826" t="s">
        <v>13362</v>
      </c>
      <c r="AV1826" t="s">
        <v>13359</v>
      </c>
      <c r="AX1826" t="s">
        <v>13360</v>
      </c>
      <c r="BC1826" t="s">
        <v>13360</v>
      </c>
    </row>
    <row r="1827" spans="39:55">
      <c r="AM1827" t="s">
        <v>13361</v>
      </c>
      <c r="AS1827" t="s">
        <v>13366</v>
      </c>
      <c r="AV1827" t="s">
        <v>13363</v>
      </c>
      <c r="AX1827" t="s">
        <v>13364</v>
      </c>
      <c r="BC1827" t="s">
        <v>13364</v>
      </c>
    </row>
    <row r="1828" spans="39:55">
      <c r="AM1828" t="s">
        <v>13365</v>
      </c>
      <c r="AS1828" t="s">
        <v>13370</v>
      </c>
      <c r="AV1828" t="s">
        <v>13367</v>
      </c>
      <c r="AX1828" t="s">
        <v>13368</v>
      </c>
      <c r="BC1828" t="s">
        <v>13368</v>
      </c>
    </row>
    <row r="1829" spans="39:55">
      <c r="AM1829" t="s">
        <v>13369</v>
      </c>
      <c r="AS1829" t="s">
        <v>13374</v>
      </c>
      <c r="AV1829" t="s">
        <v>13371</v>
      </c>
      <c r="AX1829" t="s">
        <v>13372</v>
      </c>
      <c r="BC1829" t="s">
        <v>13372</v>
      </c>
    </row>
    <row r="1830" spans="39:55">
      <c r="AM1830" t="s">
        <v>13373</v>
      </c>
      <c r="AS1830" t="s">
        <v>13378</v>
      </c>
      <c r="AV1830" t="s">
        <v>13375</v>
      </c>
      <c r="AX1830" t="s">
        <v>13376</v>
      </c>
      <c r="BC1830" t="s">
        <v>13376</v>
      </c>
    </row>
    <row r="1831" spans="39:55">
      <c r="AM1831" t="s">
        <v>13377</v>
      </c>
      <c r="AS1831" t="s">
        <v>13382</v>
      </c>
      <c r="AV1831" t="s">
        <v>13379</v>
      </c>
      <c r="AX1831" t="s">
        <v>13380</v>
      </c>
      <c r="BC1831" t="s">
        <v>13380</v>
      </c>
    </row>
    <row r="1832" spans="39:55">
      <c r="AM1832" t="s">
        <v>13381</v>
      </c>
      <c r="AS1832" t="s">
        <v>13386</v>
      </c>
      <c r="AV1832" t="s">
        <v>13383</v>
      </c>
      <c r="AX1832" t="s">
        <v>13384</v>
      </c>
      <c r="BC1832" t="s">
        <v>13384</v>
      </c>
    </row>
    <row r="1833" spans="39:55">
      <c r="AM1833" t="s">
        <v>13385</v>
      </c>
      <c r="AS1833" t="s">
        <v>13390</v>
      </c>
      <c r="AV1833" t="s">
        <v>13387</v>
      </c>
      <c r="AX1833" t="s">
        <v>13388</v>
      </c>
      <c r="BC1833" t="s">
        <v>13388</v>
      </c>
    </row>
    <row r="1834" spans="39:55">
      <c r="AM1834" t="s">
        <v>13389</v>
      </c>
      <c r="AS1834" t="s">
        <v>13394</v>
      </c>
      <c r="AV1834" t="s">
        <v>13391</v>
      </c>
      <c r="AX1834" t="s">
        <v>13392</v>
      </c>
      <c r="BC1834" t="s">
        <v>13392</v>
      </c>
    </row>
    <row r="1835" spans="39:55">
      <c r="AM1835" t="s">
        <v>13393</v>
      </c>
      <c r="AS1835" t="s">
        <v>13398</v>
      </c>
      <c r="AV1835" t="s">
        <v>13395</v>
      </c>
      <c r="AX1835" t="s">
        <v>13396</v>
      </c>
      <c r="BC1835" t="s">
        <v>13396</v>
      </c>
    </row>
    <row r="1836" spans="39:55">
      <c r="AM1836" t="s">
        <v>13397</v>
      </c>
      <c r="AS1836" t="s">
        <v>13402</v>
      </c>
      <c r="AV1836" t="s">
        <v>13399</v>
      </c>
      <c r="AX1836" t="s">
        <v>13400</v>
      </c>
      <c r="BC1836" t="s">
        <v>13400</v>
      </c>
    </row>
    <row r="1837" spans="39:55">
      <c r="AM1837" t="s">
        <v>13401</v>
      </c>
      <c r="AS1837" t="s">
        <v>13406</v>
      </c>
      <c r="AV1837" t="s">
        <v>13403</v>
      </c>
      <c r="AX1837" t="s">
        <v>13404</v>
      </c>
      <c r="BC1837" t="s">
        <v>13404</v>
      </c>
    </row>
    <row r="1838" spans="39:55">
      <c r="AM1838" t="s">
        <v>13405</v>
      </c>
      <c r="AS1838" t="s">
        <v>13410</v>
      </c>
      <c r="AV1838" t="s">
        <v>13407</v>
      </c>
      <c r="AX1838" t="s">
        <v>13408</v>
      </c>
      <c r="BC1838" t="s">
        <v>13408</v>
      </c>
    </row>
    <row r="1839" spans="39:55">
      <c r="AM1839" t="s">
        <v>13409</v>
      </c>
      <c r="AS1839" t="s">
        <v>13414</v>
      </c>
      <c r="AV1839" t="s">
        <v>13411</v>
      </c>
      <c r="AX1839" t="s">
        <v>13412</v>
      </c>
      <c r="BC1839" t="s">
        <v>13412</v>
      </c>
    </row>
    <row r="1840" spans="39:55">
      <c r="AM1840" t="s">
        <v>13413</v>
      </c>
      <c r="AS1840" t="s">
        <v>13418</v>
      </c>
      <c r="AV1840" t="s">
        <v>13415</v>
      </c>
      <c r="AX1840" t="s">
        <v>13416</v>
      </c>
      <c r="BC1840" t="s">
        <v>13416</v>
      </c>
    </row>
    <row r="1841" spans="39:55">
      <c r="AM1841" t="s">
        <v>13417</v>
      </c>
      <c r="AS1841" t="s">
        <v>13422</v>
      </c>
      <c r="AV1841" t="s">
        <v>13419</v>
      </c>
      <c r="AX1841" t="s">
        <v>13420</v>
      </c>
      <c r="BC1841" t="s">
        <v>13420</v>
      </c>
    </row>
    <row r="1842" spans="39:55">
      <c r="AM1842" t="s">
        <v>13421</v>
      </c>
      <c r="AS1842" t="s">
        <v>13426</v>
      </c>
      <c r="AV1842" t="s">
        <v>13423</v>
      </c>
      <c r="AX1842" t="s">
        <v>13424</v>
      </c>
      <c r="BC1842" t="s">
        <v>13424</v>
      </c>
    </row>
    <row r="1843" spans="39:55">
      <c r="AM1843" t="s">
        <v>13425</v>
      </c>
      <c r="AS1843" t="s">
        <v>13430</v>
      </c>
      <c r="AV1843" t="s">
        <v>13427</v>
      </c>
      <c r="AX1843" t="s">
        <v>13428</v>
      </c>
      <c r="BC1843" t="s">
        <v>13428</v>
      </c>
    </row>
    <row r="1844" spans="39:55">
      <c r="AM1844" t="s">
        <v>13429</v>
      </c>
      <c r="AS1844" t="s">
        <v>13434</v>
      </c>
      <c r="AV1844" t="s">
        <v>13431</v>
      </c>
      <c r="AX1844" t="s">
        <v>13432</v>
      </c>
      <c r="BC1844" t="s">
        <v>13432</v>
      </c>
    </row>
    <row r="1845" spans="39:55">
      <c r="AM1845" t="s">
        <v>13433</v>
      </c>
      <c r="AS1845" t="s">
        <v>13438</v>
      </c>
      <c r="AV1845" t="s">
        <v>13435</v>
      </c>
      <c r="AX1845" t="s">
        <v>13436</v>
      </c>
      <c r="BC1845" t="s">
        <v>13436</v>
      </c>
    </row>
    <row r="1846" spans="39:55">
      <c r="AM1846" t="s">
        <v>13437</v>
      </c>
      <c r="AS1846" t="s">
        <v>13442</v>
      </c>
      <c r="AV1846" t="s">
        <v>13439</v>
      </c>
      <c r="AX1846" t="s">
        <v>13440</v>
      </c>
      <c r="BC1846" t="s">
        <v>13440</v>
      </c>
    </row>
    <row r="1847" spans="39:55">
      <c r="AM1847" t="s">
        <v>13441</v>
      </c>
      <c r="AS1847" t="s">
        <v>13446</v>
      </c>
      <c r="AV1847" t="s">
        <v>13443</v>
      </c>
      <c r="AX1847" t="s">
        <v>13444</v>
      </c>
      <c r="BC1847" t="s">
        <v>13444</v>
      </c>
    </row>
    <row r="1848" spans="39:55">
      <c r="AM1848" t="s">
        <v>13445</v>
      </c>
      <c r="AS1848" t="s">
        <v>13450</v>
      </c>
      <c r="AV1848" t="s">
        <v>13447</v>
      </c>
      <c r="AX1848" t="s">
        <v>13448</v>
      </c>
      <c r="BC1848" t="s">
        <v>13448</v>
      </c>
    </row>
    <row r="1849" spans="39:55">
      <c r="AM1849" t="s">
        <v>13449</v>
      </c>
      <c r="AS1849" t="s">
        <v>13454</v>
      </c>
      <c r="AV1849" t="s">
        <v>13451</v>
      </c>
      <c r="AX1849" t="s">
        <v>13452</v>
      </c>
      <c r="BC1849" t="s">
        <v>13452</v>
      </c>
    </row>
    <row r="1850" spans="39:55">
      <c r="AM1850" t="s">
        <v>13453</v>
      </c>
      <c r="AS1850" t="s">
        <v>13458</v>
      </c>
      <c r="AV1850" t="s">
        <v>13455</v>
      </c>
      <c r="AX1850" t="s">
        <v>13456</v>
      </c>
      <c r="BC1850" t="s">
        <v>13456</v>
      </c>
    </row>
    <row r="1851" spans="39:55">
      <c r="AM1851" t="s">
        <v>13457</v>
      </c>
      <c r="AS1851" t="s">
        <v>13462</v>
      </c>
      <c r="AV1851" t="s">
        <v>13459</v>
      </c>
      <c r="AX1851" t="s">
        <v>13460</v>
      </c>
      <c r="BC1851" t="s">
        <v>13460</v>
      </c>
    </row>
    <row r="1852" spans="39:55">
      <c r="AM1852" t="s">
        <v>13461</v>
      </c>
      <c r="AS1852" t="s">
        <v>13466</v>
      </c>
      <c r="AV1852" t="s">
        <v>13463</v>
      </c>
      <c r="AX1852" t="s">
        <v>13464</v>
      </c>
      <c r="BC1852" t="s">
        <v>13464</v>
      </c>
    </row>
    <row r="1853" spans="39:55">
      <c r="AM1853" t="s">
        <v>13465</v>
      </c>
      <c r="AS1853" t="s">
        <v>13470</v>
      </c>
      <c r="AV1853" t="s">
        <v>13467</v>
      </c>
      <c r="AX1853" t="s">
        <v>13468</v>
      </c>
      <c r="BC1853" t="s">
        <v>13468</v>
      </c>
    </row>
    <row r="1854" spans="39:55">
      <c r="AM1854" t="s">
        <v>13469</v>
      </c>
      <c r="AS1854" t="s">
        <v>618</v>
      </c>
      <c r="AV1854" t="s">
        <v>13471</v>
      </c>
      <c r="AX1854" t="s">
        <v>13472</v>
      </c>
      <c r="BC1854" t="s">
        <v>13472</v>
      </c>
    </row>
    <row r="1855" spans="39:55">
      <c r="AM1855" t="s">
        <v>13473</v>
      </c>
      <c r="AS1855" t="s">
        <v>13477</v>
      </c>
      <c r="AV1855" t="s">
        <v>13474</v>
      </c>
      <c r="AX1855" t="s">
        <v>13475</v>
      </c>
      <c r="BC1855" t="s">
        <v>13475</v>
      </c>
    </row>
    <row r="1856" spans="39:55">
      <c r="AM1856" t="s">
        <v>13476</v>
      </c>
      <c r="AS1856" t="s">
        <v>13481</v>
      </c>
      <c r="AV1856" t="s">
        <v>13478</v>
      </c>
      <c r="AX1856" t="s">
        <v>13479</v>
      </c>
      <c r="BC1856" t="s">
        <v>13479</v>
      </c>
    </row>
    <row r="1857" spans="39:55">
      <c r="AM1857" t="s">
        <v>13480</v>
      </c>
      <c r="AS1857" t="s">
        <v>13485</v>
      </c>
      <c r="AV1857" t="s">
        <v>13482</v>
      </c>
      <c r="AX1857" t="s">
        <v>13483</v>
      </c>
      <c r="BC1857" t="s">
        <v>13483</v>
      </c>
    </row>
    <row r="1858" spans="39:55">
      <c r="AM1858" t="s">
        <v>13484</v>
      </c>
      <c r="AS1858" t="s">
        <v>13489</v>
      </c>
      <c r="AV1858" t="s">
        <v>13486</v>
      </c>
      <c r="AX1858" t="s">
        <v>13487</v>
      </c>
      <c r="BC1858" t="s">
        <v>13487</v>
      </c>
    </row>
    <row r="1859" spans="39:55">
      <c r="AM1859" t="s">
        <v>13488</v>
      </c>
      <c r="AS1859" t="s">
        <v>13493</v>
      </c>
      <c r="AV1859" t="s">
        <v>13490</v>
      </c>
      <c r="AX1859" t="s">
        <v>13491</v>
      </c>
      <c r="BC1859" t="s">
        <v>13491</v>
      </c>
    </row>
    <row r="1860" spans="39:55">
      <c r="AM1860" t="s">
        <v>13492</v>
      </c>
      <c r="AS1860" t="s">
        <v>13497</v>
      </c>
      <c r="AV1860" t="s">
        <v>13494</v>
      </c>
      <c r="AX1860" t="s">
        <v>13495</v>
      </c>
      <c r="BC1860" t="s">
        <v>13495</v>
      </c>
    </row>
    <row r="1861" spans="39:55">
      <c r="AM1861" t="s">
        <v>13496</v>
      </c>
      <c r="AS1861" t="s">
        <v>13501</v>
      </c>
      <c r="AV1861" t="s">
        <v>13498</v>
      </c>
      <c r="AX1861" t="s">
        <v>13499</v>
      </c>
      <c r="BC1861" t="s">
        <v>13499</v>
      </c>
    </row>
    <row r="1862" spans="39:55">
      <c r="AM1862" t="s">
        <v>13500</v>
      </c>
      <c r="AS1862" t="s">
        <v>489</v>
      </c>
      <c r="AV1862" t="s">
        <v>13502</v>
      </c>
      <c r="AX1862" t="s">
        <v>13503</v>
      </c>
      <c r="BC1862" t="s">
        <v>13503</v>
      </c>
    </row>
    <row r="1863" spans="39:55">
      <c r="AM1863" t="s">
        <v>13504</v>
      </c>
      <c r="AS1863" t="s">
        <v>13508</v>
      </c>
      <c r="AV1863" t="s">
        <v>13505</v>
      </c>
      <c r="AX1863" t="s">
        <v>13506</v>
      </c>
      <c r="BC1863" t="s">
        <v>13506</v>
      </c>
    </row>
    <row r="1864" spans="39:55">
      <c r="AM1864" t="s">
        <v>13507</v>
      </c>
      <c r="AS1864" t="s">
        <v>13512</v>
      </c>
      <c r="AV1864" t="s">
        <v>13509</v>
      </c>
      <c r="AX1864" t="s">
        <v>13510</v>
      </c>
      <c r="BC1864" t="s">
        <v>13510</v>
      </c>
    </row>
    <row r="1865" spans="39:55">
      <c r="AM1865" t="s">
        <v>13511</v>
      </c>
      <c r="AS1865" t="s">
        <v>13516</v>
      </c>
      <c r="AV1865" t="s">
        <v>13513</v>
      </c>
      <c r="AX1865" t="s">
        <v>13514</v>
      </c>
      <c r="BC1865" t="s">
        <v>13514</v>
      </c>
    </row>
    <row r="1866" spans="39:55">
      <c r="AM1866" t="s">
        <v>13515</v>
      </c>
      <c r="AS1866" t="s">
        <v>13520</v>
      </c>
      <c r="AV1866" t="s">
        <v>13517</v>
      </c>
      <c r="AX1866" t="s">
        <v>13518</v>
      </c>
      <c r="BC1866" t="s">
        <v>13518</v>
      </c>
    </row>
    <row r="1867" spans="39:55">
      <c r="AM1867" t="s">
        <v>13519</v>
      </c>
      <c r="AS1867" t="s">
        <v>13524</v>
      </c>
      <c r="AV1867" t="s">
        <v>13521</v>
      </c>
      <c r="AX1867" t="s">
        <v>13522</v>
      </c>
      <c r="BC1867" t="s">
        <v>13522</v>
      </c>
    </row>
    <row r="1868" spans="39:55">
      <c r="AM1868" t="s">
        <v>13523</v>
      </c>
      <c r="AS1868" t="s">
        <v>13528</v>
      </c>
      <c r="AV1868" t="s">
        <v>13525</v>
      </c>
      <c r="AX1868" t="s">
        <v>13526</v>
      </c>
      <c r="BC1868" t="s">
        <v>13526</v>
      </c>
    </row>
    <row r="1869" spans="39:55">
      <c r="AM1869" t="s">
        <v>13527</v>
      </c>
      <c r="AS1869" t="s">
        <v>508</v>
      </c>
      <c r="AV1869" t="s">
        <v>13529</v>
      </c>
      <c r="AX1869" t="s">
        <v>13530</v>
      </c>
      <c r="BC1869" t="s">
        <v>13530</v>
      </c>
    </row>
    <row r="1870" spans="39:55">
      <c r="AM1870" t="s">
        <v>13531</v>
      </c>
      <c r="AS1870" t="s">
        <v>13535</v>
      </c>
      <c r="AV1870" t="s">
        <v>13532</v>
      </c>
      <c r="AX1870" t="s">
        <v>13533</v>
      </c>
      <c r="BC1870" t="s">
        <v>13533</v>
      </c>
    </row>
    <row r="1871" spans="39:55">
      <c r="AM1871" t="s">
        <v>13534</v>
      </c>
      <c r="AS1871" t="s">
        <v>13539</v>
      </c>
      <c r="AV1871" t="s">
        <v>13536</v>
      </c>
      <c r="AX1871" t="s">
        <v>13537</v>
      </c>
      <c r="BC1871" t="s">
        <v>13537</v>
      </c>
    </row>
    <row r="1872" spans="39:55">
      <c r="AM1872" t="s">
        <v>13538</v>
      </c>
      <c r="AS1872" t="s">
        <v>13543</v>
      </c>
      <c r="AV1872" t="s">
        <v>13540</v>
      </c>
      <c r="AX1872" t="s">
        <v>13541</v>
      </c>
      <c r="BC1872" t="s">
        <v>13541</v>
      </c>
    </row>
    <row r="1873" spans="39:55">
      <c r="AM1873" t="s">
        <v>13542</v>
      </c>
      <c r="AS1873" t="s">
        <v>13547</v>
      </c>
      <c r="AV1873" t="s">
        <v>13544</v>
      </c>
      <c r="AX1873" t="s">
        <v>13545</v>
      </c>
      <c r="BC1873" t="s">
        <v>13545</v>
      </c>
    </row>
    <row r="1874" spans="39:55">
      <c r="AM1874" t="s">
        <v>13546</v>
      </c>
      <c r="AS1874" t="s">
        <v>13551</v>
      </c>
      <c r="AV1874" t="s">
        <v>13548</v>
      </c>
      <c r="AX1874" t="s">
        <v>13549</v>
      </c>
      <c r="BC1874" t="s">
        <v>13549</v>
      </c>
    </row>
    <row r="1875" spans="39:55">
      <c r="AM1875" t="s">
        <v>13550</v>
      </c>
      <c r="AS1875" t="s">
        <v>13555</v>
      </c>
      <c r="AV1875" t="s">
        <v>13552</v>
      </c>
      <c r="AX1875" t="s">
        <v>13553</v>
      </c>
      <c r="BC1875" t="s">
        <v>13553</v>
      </c>
    </row>
    <row r="1876" spans="39:55">
      <c r="AM1876" t="s">
        <v>13554</v>
      </c>
      <c r="AS1876" t="s">
        <v>13559</v>
      </c>
      <c r="AV1876" t="s">
        <v>13556</v>
      </c>
      <c r="AX1876" t="s">
        <v>13557</v>
      </c>
      <c r="BC1876" t="s">
        <v>13557</v>
      </c>
    </row>
    <row r="1877" spans="39:55">
      <c r="AM1877" t="s">
        <v>13558</v>
      </c>
      <c r="AS1877" t="s">
        <v>13563</v>
      </c>
      <c r="AV1877" t="s">
        <v>13560</v>
      </c>
      <c r="AX1877" t="s">
        <v>13561</v>
      </c>
      <c r="BC1877" t="s">
        <v>13561</v>
      </c>
    </row>
    <row r="1878" spans="39:55">
      <c r="AM1878" t="s">
        <v>13562</v>
      </c>
      <c r="AS1878" t="s">
        <v>13567</v>
      </c>
      <c r="AV1878" t="s">
        <v>13564</v>
      </c>
      <c r="AX1878" t="s">
        <v>13565</v>
      </c>
      <c r="BC1878" t="s">
        <v>13565</v>
      </c>
    </row>
    <row r="1879" spans="39:55">
      <c r="AM1879" t="s">
        <v>13566</v>
      </c>
      <c r="AS1879" t="s">
        <v>13571</v>
      </c>
      <c r="AV1879" t="s">
        <v>13568</v>
      </c>
      <c r="AX1879" t="s">
        <v>13569</v>
      </c>
      <c r="BC1879" t="s">
        <v>13569</v>
      </c>
    </row>
    <row r="1880" spans="39:55">
      <c r="AM1880" t="s">
        <v>13570</v>
      </c>
      <c r="AS1880" t="s">
        <v>13575</v>
      </c>
      <c r="AV1880" t="s">
        <v>13572</v>
      </c>
      <c r="AX1880" t="s">
        <v>13573</v>
      </c>
      <c r="BC1880" t="s">
        <v>13573</v>
      </c>
    </row>
    <row r="1881" spans="39:55">
      <c r="AM1881" t="s">
        <v>13574</v>
      </c>
      <c r="AS1881" t="s">
        <v>13579</v>
      </c>
      <c r="AV1881" t="s">
        <v>13576</v>
      </c>
      <c r="AX1881" t="s">
        <v>13577</v>
      </c>
      <c r="BC1881" t="s">
        <v>13577</v>
      </c>
    </row>
    <row r="1882" spans="39:55">
      <c r="AM1882" t="s">
        <v>13578</v>
      </c>
      <c r="AS1882" t="s">
        <v>13583</v>
      </c>
      <c r="AV1882" t="s">
        <v>13580</v>
      </c>
      <c r="AX1882" t="s">
        <v>13581</v>
      </c>
      <c r="BC1882" t="s">
        <v>13581</v>
      </c>
    </row>
    <row r="1883" spans="39:55">
      <c r="AM1883" t="s">
        <v>13582</v>
      </c>
      <c r="AS1883" t="s">
        <v>13587</v>
      </c>
      <c r="AV1883" t="s">
        <v>13584</v>
      </c>
      <c r="AX1883" t="s">
        <v>13585</v>
      </c>
      <c r="BC1883" t="s">
        <v>13585</v>
      </c>
    </row>
    <row r="1884" spans="39:55">
      <c r="AM1884" t="s">
        <v>13586</v>
      </c>
      <c r="AS1884" t="s">
        <v>13591</v>
      </c>
      <c r="AV1884" t="s">
        <v>13588</v>
      </c>
      <c r="AX1884" t="s">
        <v>13589</v>
      </c>
      <c r="BC1884" t="s">
        <v>13589</v>
      </c>
    </row>
    <row r="1885" spans="39:55">
      <c r="AM1885" t="s">
        <v>13590</v>
      </c>
      <c r="AS1885" t="s">
        <v>13595</v>
      </c>
      <c r="AV1885" t="s">
        <v>13592</v>
      </c>
      <c r="AX1885" t="s">
        <v>13593</v>
      </c>
      <c r="BC1885" t="s">
        <v>13593</v>
      </c>
    </row>
    <row r="1886" spans="39:55">
      <c r="AM1886" t="s">
        <v>13594</v>
      </c>
      <c r="AS1886" t="s">
        <v>13599</v>
      </c>
      <c r="AV1886" t="s">
        <v>13596</v>
      </c>
      <c r="AX1886" t="s">
        <v>13597</v>
      </c>
      <c r="BC1886" t="s">
        <v>13597</v>
      </c>
    </row>
    <row r="1887" spans="39:55">
      <c r="AM1887" t="s">
        <v>13598</v>
      </c>
      <c r="AS1887" t="s">
        <v>624</v>
      </c>
      <c r="AV1887" t="s">
        <v>13600</v>
      </c>
      <c r="AX1887" t="s">
        <v>13601</v>
      </c>
      <c r="BC1887" t="s">
        <v>13601</v>
      </c>
    </row>
    <row r="1888" spans="39:55">
      <c r="AM1888" t="s">
        <v>13602</v>
      </c>
      <c r="AS1888" t="s">
        <v>13606</v>
      </c>
      <c r="AV1888" t="s">
        <v>13603</v>
      </c>
      <c r="AX1888" t="s">
        <v>13604</v>
      </c>
      <c r="BC1888" t="s">
        <v>13604</v>
      </c>
    </row>
    <row r="1889" spans="39:55">
      <c r="AM1889" t="s">
        <v>13605</v>
      </c>
      <c r="AS1889" t="s">
        <v>13610</v>
      </c>
      <c r="AV1889" t="s">
        <v>13607</v>
      </c>
      <c r="AX1889" t="s">
        <v>13608</v>
      </c>
      <c r="BC1889" t="s">
        <v>13608</v>
      </c>
    </row>
    <row r="1890" spans="39:55">
      <c r="AM1890" t="s">
        <v>13609</v>
      </c>
      <c r="AS1890" t="s">
        <v>13614</v>
      </c>
      <c r="AV1890" t="s">
        <v>13611</v>
      </c>
      <c r="AX1890" t="s">
        <v>13612</v>
      </c>
      <c r="BC1890" t="s">
        <v>13612</v>
      </c>
    </row>
    <row r="1891" spans="39:55">
      <c r="AM1891" t="s">
        <v>13613</v>
      </c>
      <c r="AS1891" t="s">
        <v>558</v>
      </c>
      <c r="AV1891" t="s">
        <v>13615</v>
      </c>
      <c r="AX1891" t="s">
        <v>13616</v>
      </c>
      <c r="BC1891" t="s">
        <v>13616</v>
      </c>
    </row>
    <row r="1892" spans="39:55">
      <c r="AM1892" t="s">
        <v>13617</v>
      </c>
      <c r="AS1892" t="s">
        <v>13621</v>
      </c>
      <c r="AV1892" t="s">
        <v>13618</v>
      </c>
      <c r="AX1892" t="s">
        <v>13619</v>
      </c>
      <c r="BC1892" t="s">
        <v>13619</v>
      </c>
    </row>
    <row r="1893" spans="39:55">
      <c r="AM1893" t="s">
        <v>13620</v>
      </c>
      <c r="AS1893" t="s">
        <v>13625</v>
      </c>
      <c r="AV1893" t="s">
        <v>13622</v>
      </c>
      <c r="AX1893" t="s">
        <v>13623</v>
      </c>
      <c r="BC1893" t="s">
        <v>13623</v>
      </c>
    </row>
    <row r="1894" spans="39:55">
      <c r="AM1894" t="s">
        <v>13624</v>
      </c>
      <c r="AS1894" t="s">
        <v>629</v>
      </c>
      <c r="AV1894" t="s">
        <v>13626</v>
      </c>
      <c r="AX1894" t="s">
        <v>13627</v>
      </c>
      <c r="BC1894" t="s">
        <v>13627</v>
      </c>
    </row>
    <row r="1895" spans="39:55">
      <c r="AM1895" t="s">
        <v>13628</v>
      </c>
      <c r="AS1895" t="s">
        <v>634</v>
      </c>
      <c r="AV1895" t="s">
        <v>13629</v>
      </c>
      <c r="AX1895" t="s">
        <v>13630</v>
      </c>
      <c r="BC1895" t="s">
        <v>13630</v>
      </c>
    </row>
    <row r="1896" spans="39:55">
      <c r="AM1896" t="s">
        <v>13631</v>
      </c>
      <c r="AS1896" t="s">
        <v>13635</v>
      </c>
      <c r="AV1896" t="s">
        <v>13632</v>
      </c>
      <c r="AX1896" t="s">
        <v>13633</v>
      </c>
      <c r="BC1896" t="s">
        <v>13633</v>
      </c>
    </row>
    <row r="1897" spans="39:55">
      <c r="AM1897" t="s">
        <v>13634</v>
      </c>
      <c r="AS1897" t="s">
        <v>639</v>
      </c>
      <c r="AV1897" t="s">
        <v>13636</v>
      </c>
      <c r="AX1897" t="s">
        <v>13637</v>
      </c>
      <c r="BC1897" t="s">
        <v>13637</v>
      </c>
    </row>
    <row r="1898" spans="39:55">
      <c r="AM1898" t="s">
        <v>13638</v>
      </c>
      <c r="AS1898" t="s">
        <v>518</v>
      </c>
      <c r="AV1898" t="s">
        <v>13639</v>
      </c>
      <c r="AX1898" t="s">
        <v>13640</v>
      </c>
      <c r="BC1898" t="s">
        <v>13640</v>
      </c>
    </row>
    <row r="1899" spans="39:55">
      <c r="AM1899" t="s">
        <v>13641</v>
      </c>
      <c r="AS1899" t="s">
        <v>13645</v>
      </c>
      <c r="AV1899" t="s">
        <v>13642</v>
      </c>
      <c r="AX1899" t="s">
        <v>13643</v>
      </c>
      <c r="BC1899" t="s">
        <v>13643</v>
      </c>
    </row>
    <row r="1900" spans="39:55">
      <c r="AM1900" t="s">
        <v>13644</v>
      </c>
      <c r="AS1900" t="s">
        <v>13649</v>
      </c>
      <c r="AV1900" t="s">
        <v>13646</v>
      </c>
      <c r="AX1900" t="s">
        <v>13647</v>
      </c>
      <c r="BC1900" t="s">
        <v>13647</v>
      </c>
    </row>
    <row r="1901" spans="39:55">
      <c r="AM1901" t="s">
        <v>13648</v>
      </c>
      <c r="AS1901" t="s">
        <v>13653</v>
      </c>
      <c r="AV1901" t="s">
        <v>13650</v>
      </c>
      <c r="AX1901" t="s">
        <v>13651</v>
      </c>
      <c r="BC1901" t="s">
        <v>13651</v>
      </c>
    </row>
    <row r="1902" spans="39:55">
      <c r="AM1902" t="s">
        <v>13652</v>
      </c>
      <c r="AS1902" t="s">
        <v>13657</v>
      </c>
      <c r="AV1902" t="s">
        <v>13654</v>
      </c>
      <c r="AX1902" t="s">
        <v>13655</v>
      </c>
      <c r="BC1902" t="s">
        <v>13655</v>
      </c>
    </row>
    <row r="1903" spans="39:55">
      <c r="AM1903" t="s">
        <v>13656</v>
      </c>
      <c r="AS1903" t="s">
        <v>13661</v>
      </c>
      <c r="AV1903" t="s">
        <v>13658</v>
      </c>
      <c r="AX1903" t="s">
        <v>13659</v>
      </c>
      <c r="BC1903" t="s">
        <v>13659</v>
      </c>
    </row>
    <row r="1904" spans="39:55">
      <c r="AM1904" t="s">
        <v>13660</v>
      </c>
      <c r="AS1904" t="s">
        <v>13665</v>
      </c>
      <c r="AV1904" t="s">
        <v>13662</v>
      </c>
      <c r="AX1904" t="s">
        <v>13663</v>
      </c>
      <c r="BC1904" t="s">
        <v>13663</v>
      </c>
    </row>
    <row r="1905" spans="39:55">
      <c r="AM1905" t="s">
        <v>13664</v>
      </c>
      <c r="AS1905" t="s">
        <v>13669</v>
      </c>
      <c r="AV1905" t="s">
        <v>13666</v>
      </c>
      <c r="AX1905" t="s">
        <v>13667</v>
      </c>
      <c r="BC1905" t="s">
        <v>13667</v>
      </c>
    </row>
    <row r="1906" spans="39:55">
      <c r="AM1906" t="s">
        <v>13668</v>
      </c>
      <c r="AS1906" t="s">
        <v>13673</v>
      </c>
      <c r="AV1906" t="s">
        <v>13670</v>
      </c>
      <c r="AX1906" t="s">
        <v>13671</v>
      </c>
      <c r="BC1906" t="s">
        <v>13671</v>
      </c>
    </row>
    <row r="1907" spans="39:55">
      <c r="AM1907" t="s">
        <v>13672</v>
      </c>
      <c r="AS1907" t="s">
        <v>13677</v>
      </c>
      <c r="AV1907" t="s">
        <v>13674</v>
      </c>
      <c r="AX1907" t="s">
        <v>13675</v>
      </c>
      <c r="BC1907" t="s">
        <v>13675</v>
      </c>
    </row>
    <row r="1908" spans="39:55">
      <c r="AM1908" t="s">
        <v>13676</v>
      </c>
      <c r="AS1908" t="s">
        <v>13680</v>
      </c>
      <c r="AV1908" t="s">
        <v>8993</v>
      </c>
      <c r="AX1908" t="s">
        <v>13678</v>
      </c>
      <c r="BC1908" t="s">
        <v>13678</v>
      </c>
    </row>
    <row r="1909" spans="39:55">
      <c r="AM1909" t="s">
        <v>13679</v>
      </c>
      <c r="AS1909" t="s">
        <v>13684</v>
      </c>
      <c r="AV1909" t="s">
        <v>13681</v>
      </c>
      <c r="AX1909" t="s">
        <v>13682</v>
      </c>
      <c r="BC1909" t="s">
        <v>13682</v>
      </c>
    </row>
    <row r="1910" spans="39:55">
      <c r="AM1910" t="s">
        <v>13683</v>
      </c>
      <c r="AS1910" t="s">
        <v>13688</v>
      </c>
      <c r="AV1910" t="s">
        <v>13685</v>
      </c>
      <c r="AX1910" t="s">
        <v>13686</v>
      </c>
      <c r="BC1910" t="s">
        <v>13686</v>
      </c>
    </row>
    <row r="1911" spans="39:55">
      <c r="AM1911" t="s">
        <v>13687</v>
      </c>
      <c r="AS1911" t="s">
        <v>13692</v>
      </c>
      <c r="AV1911" t="s">
        <v>13689</v>
      </c>
      <c r="AX1911" t="s">
        <v>13690</v>
      </c>
      <c r="BC1911" t="s">
        <v>13690</v>
      </c>
    </row>
    <row r="1912" spans="39:55">
      <c r="AM1912" t="s">
        <v>13691</v>
      </c>
      <c r="AS1912" t="s">
        <v>13696</v>
      </c>
      <c r="AV1912" t="s">
        <v>13693</v>
      </c>
      <c r="AX1912" t="s">
        <v>13694</v>
      </c>
      <c r="BC1912" t="s">
        <v>13694</v>
      </c>
    </row>
    <row r="1913" spans="39:55">
      <c r="AM1913" t="s">
        <v>13695</v>
      </c>
      <c r="AS1913" t="s">
        <v>13700</v>
      </c>
      <c r="AV1913" t="s">
        <v>13697</v>
      </c>
      <c r="AX1913" t="s">
        <v>13698</v>
      </c>
      <c r="BC1913" t="s">
        <v>13698</v>
      </c>
    </row>
    <row r="1914" spans="39:55">
      <c r="AM1914" t="s">
        <v>13699</v>
      </c>
      <c r="AS1914" t="s">
        <v>13704</v>
      </c>
      <c r="AV1914" t="s">
        <v>13701</v>
      </c>
      <c r="AX1914" t="s">
        <v>13702</v>
      </c>
      <c r="BC1914" t="s">
        <v>13702</v>
      </c>
    </row>
    <row r="1915" spans="39:55">
      <c r="AM1915" t="s">
        <v>13703</v>
      </c>
      <c r="AS1915" t="s">
        <v>13708</v>
      </c>
      <c r="AV1915" t="s">
        <v>13705</v>
      </c>
      <c r="AX1915" t="s">
        <v>13706</v>
      </c>
      <c r="BC1915" t="s">
        <v>13706</v>
      </c>
    </row>
    <row r="1916" spans="39:55">
      <c r="AM1916" t="s">
        <v>13707</v>
      </c>
      <c r="AS1916" t="s">
        <v>577</v>
      </c>
      <c r="AV1916" t="s">
        <v>13709</v>
      </c>
      <c r="AX1916" t="s">
        <v>13710</v>
      </c>
      <c r="BC1916" t="s">
        <v>13710</v>
      </c>
    </row>
    <row r="1917" spans="39:55">
      <c r="AM1917" t="s">
        <v>13711</v>
      </c>
      <c r="AS1917" t="s">
        <v>13715</v>
      </c>
      <c r="AV1917" t="s">
        <v>13712</v>
      </c>
      <c r="AX1917" t="s">
        <v>13713</v>
      </c>
      <c r="BC1917" t="s">
        <v>13713</v>
      </c>
    </row>
    <row r="1918" spans="39:55">
      <c r="AM1918" t="s">
        <v>13714</v>
      </c>
      <c r="AS1918" t="s">
        <v>13719</v>
      </c>
      <c r="AV1918" t="s">
        <v>13716</v>
      </c>
      <c r="AX1918" t="s">
        <v>13717</v>
      </c>
      <c r="BC1918" t="s">
        <v>13717</v>
      </c>
    </row>
    <row r="1919" spans="39:55">
      <c r="AM1919" t="s">
        <v>13718</v>
      </c>
      <c r="AS1919" t="s">
        <v>13723</v>
      </c>
      <c r="AV1919" t="s">
        <v>13720</v>
      </c>
      <c r="AX1919" t="s">
        <v>13721</v>
      </c>
      <c r="BC1919" t="s">
        <v>13721</v>
      </c>
    </row>
    <row r="1920" spans="39:55">
      <c r="AM1920" t="s">
        <v>13722</v>
      </c>
      <c r="AS1920" t="s">
        <v>13727</v>
      </c>
      <c r="AV1920" t="s">
        <v>13724</v>
      </c>
      <c r="AX1920" t="s">
        <v>13725</v>
      </c>
      <c r="BC1920" t="s">
        <v>13725</v>
      </c>
    </row>
    <row r="1921" spans="39:55">
      <c r="AM1921" t="s">
        <v>13726</v>
      </c>
      <c r="AS1921" t="s">
        <v>70</v>
      </c>
      <c r="AV1921" t="s">
        <v>13728</v>
      </c>
      <c r="AX1921" t="s">
        <v>13729</v>
      </c>
      <c r="BC1921" t="s">
        <v>13729</v>
      </c>
    </row>
    <row r="1922" spans="39:55">
      <c r="AM1922" t="s">
        <v>13730</v>
      </c>
      <c r="AS1922" t="s">
        <v>13734</v>
      </c>
      <c r="AV1922" t="s">
        <v>13731</v>
      </c>
      <c r="AX1922" t="s">
        <v>13732</v>
      </c>
      <c r="BC1922" t="s">
        <v>13732</v>
      </c>
    </row>
    <row r="1923" spans="39:55">
      <c r="AM1923" t="s">
        <v>13733</v>
      </c>
      <c r="AS1923" t="s">
        <v>13738</v>
      </c>
      <c r="AV1923" t="s">
        <v>13735</v>
      </c>
      <c r="AX1923" t="s">
        <v>13736</v>
      </c>
      <c r="BC1923" t="s">
        <v>13736</v>
      </c>
    </row>
    <row r="1924" spans="39:55">
      <c r="AM1924" t="s">
        <v>13737</v>
      </c>
      <c r="AS1924" t="s">
        <v>13742</v>
      </c>
      <c r="AV1924" t="s">
        <v>13739</v>
      </c>
      <c r="AX1924" t="s">
        <v>13740</v>
      </c>
      <c r="BC1924" t="s">
        <v>13740</v>
      </c>
    </row>
    <row r="1925" spans="39:55">
      <c r="AM1925" t="s">
        <v>13741</v>
      </c>
      <c r="AS1925" t="s">
        <v>13746</v>
      </c>
      <c r="AV1925" t="s">
        <v>13743</v>
      </c>
      <c r="AX1925" t="s">
        <v>13744</v>
      </c>
      <c r="BC1925" t="s">
        <v>13744</v>
      </c>
    </row>
    <row r="1926" spans="39:55">
      <c r="AM1926" t="s">
        <v>13745</v>
      </c>
      <c r="AS1926" t="s">
        <v>13750</v>
      </c>
      <c r="AV1926" t="s">
        <v>13747</v>
      </c>
      <c r="AX1926" t="s">
        <v>13748</v>
      </c>
      <c r="BC1926" t="s">
        <v>13748</v>
      </c>
    </row>
    <row r="1927" spans="39:55">
      <c r="AM1927" t="s">
        <v>13749</v>
      </c>
      <c r="AS1927" t="s">
        <v>13754</v>
      </c>
      <c r="AV1927" t="s">
        <v>13751</v>
      </c>
      <c r="AX1927" t="s">
        <v>13752</v>
      </c>
      <c r="BC1927" t="s">
        <v>13752</v>
      </c>
    </row>
    <row r="1928" spans="39:55">
      <c r="AM1928" t="s">
        <v>13753</v>
      </c>
      <c r="AS1928" t="s">
        <v>13758</v>
      </c>
      <c r="AV1928" t="s">
        <v>13755</v>
      </c>
      <c r="AX1928" t="s">
        <v>13756</v>
      </c>
      <c r="BC1928" t="s">
        <v>13756</v>
      </c>
    </row>
    <row r="1929" spans="39:55">
      <c r="AM1929" t="s">
        <v>13757</v>
      </c>
      <c r="AS1929" t="s">
        <v>13762</v>
      </c>
      <c r="AV1929" t="s">
        <v>13759</v>
      </c>
      <c r="AX1929" t="s">
        <v>13760</v>
      </c>
      <c r="BC1929" t="s">
        <v>13760</v>
      </c>
    </row>
    <row r="1930" spans="39:55">
      <c r="AM1930" t="s">
        <v>13761</v>
      </c>
      <c r="AS1930" t="s">
        <v>13766</v>
      </c>
      <c r="AV1930" t="s">
        <v>13763</v>
      </c>
      <c r="AX1930" t="s">
        <v>13764</v>
      </c>
      <c r="BC1930" t="s">
        <v>13764</v>
      </c>
    </row>
    <row r="1931" spans="39:55">
      <c r="AM1931" t="s">
        <v>13765</v>
      </c>
      <c r="AS1931" t="s">
        <v>13770</v>
      </c>
      <c r="AV1931" t="s">
        <v>13767</v>
      </c>
      <c r="AX1931" t="s">
        <v>13768</v>
      </c>
      <c r="BC1931" t="s">
        <v>13768</v>
      </c>
    </row>
    <row r="1932" spans="39:55">
      <c r="AM1932" t="s">
        <v>13769</v>
      </c>
      <c r="AS1932" t="s">
        <v>13773</v>
      </c>
      <c r="AV1932" t="s">
        <v>3407</v>
      </c>
      <c r="AX1932" t="s">
        <v>13771</v>
      </c>
      <c r="BC1932" t="s">
        <v>13771</v>
      </c>
    </row>
    <row r="1933" spans="39:55">
      <c r="AM1933" t="s">
        <v>13772</v>
      </c>
      <c r="AS1933" t="s">
        <v>13777</v>
      </c>
      <c r="AV1933" t="s">
        <v>13774</v>
      </c>
      <c r="AX1933" t="s">
        <v>13775</v>
      </c>
      <c r="BC1933" t="s">
        <v>13775</v>
      </c>
    </row>
    <row r="1934" spans="39:55">
      <c r="AM1934" t="s">
        <v>13776</v>
      </c>
      <c r="AS1934" t="s">
        <v>13781</v>
      </c>
      <c r="AV1934" t="s">
        <v>13778</v>
      </c>
      <c r="AX1934" t="s">
        <v>13779</v>
      </c>
      <c r="BC1934" t="s">
        <v>13779</v>
      </c>
    </row>
    <row r="1935" spans="39:55">
      <c r="AM1935" t="s">
        <v>13780</v>
      </c>
      <c r="AS1935" t="s">
        <v>13785</v>
      </c>
      <c r="AV1935" t="s">
        <v>13782</v>
      </c>
      <c r="AX1935" t="s">
        <v>13783</v>
      </c>
      <c r="BC1935" t="s">
        <v>13783</v>
      </c>
    </row>
    <row r="1936" spans="39:55">
      <c r="AM1936" t="s">
        <v>13784</v>
      </c>
      <c r="AS1936" t="s">
        <v>13789</v>
      </c>
      <c r="AV1936" t="s">
        <v>13786</v>
      </c>
      <c r="AX1936" t="s">
        <v>13787</v>
      </c>
      <c r="BC1936" t="s">
        <v>13787</v>
      </c>
    </row>
    <row r="1937" spans="39:55">
      <c r="AM1937" t="s">
        <v>13788</v>
      </c>
      <c r="AS1937" t="s">
        <v>13793</v>
      </c>
      <c r="AV1937" t="s">
        <v>13790</v>
      </c>
      <c r="AX1937" t="s">
        <v>13791</v>
      </c>
      <c r="BC1937" t="s">
        <v>13791</v>
      </c>
    </row>
    <row r="1938" spans="39:55">
      <c r="AM1938" t="s">
        <v>13792</v>
      </c>
      <c r="AS1938" t="s">
        <v>13797</v>
      </c>
      <c r="AV1938" t="s">
        <v>13794</v>
      </c>
      <c r="AX1938" t="s">
        <v>13795</v>
      </c>
      <c r="BC1938" t="s">
        <v>13795</v>
      </c>
    </row>
    <row r="1939" spans="39:55">
      <c r="AM1939" t="s">
        <v>13796</v>
      </c>
      <c r="AS1939" t="s">
        <v>13801</v>
      </c>
      <c r="AV1939" t="s">
        <v>13798</v>
      </c>
      <c r="AX1939" t="s">
        <v>13799</v>
      </c>
      <c r="BC1939" t="s">
        <v>13799</v>
      </c>
    </row>
    <row r="1940" spans="39:55">
      <c r="AM1940" t="s">
        <v>13800</v>
      </c>
      <c r="AS1940" t="s">
        <v>13805</v>
      </c>
      <c r="AV1940" t="s">
        <v>13802</v>
      </c>
      <c r="AX1940" t="s">
        <v>13803</v>
      </c>
      <c r="BC1940" t="s">
        <v>13803</v>
      </c>
    </row>
    <row r="1941" spans="39:55">
      <c r="AM1941" t="s">
        <v>13804</v>
      </c>
      <c r="AS1941" t="s">
        <v>13809</v>
      </c>
      <c r="AV1941" t="s">
        <v>13806</v>
      </c>
      <c r="AX1941" t="s">
        <v>13807</v>
      </c>
      <c r="BC1941" t="s">
        <v>13807</v>
      </c>
    </row>
    <row r="1942" spans="39:55">
      <c r="AM1942" t="s">
        <v>13808</v>
      </c>
      <c r="AS1942" t="s">
        <v>13813</v>
      </c>
      <c r="AV1942" t="s">
        <v>13810</v>
      </c>
      <c r="AX1942" t="s">
        <v>13811</v>
      </c>
      <c r="BC1942" t="s">
        <v>13811</v>
      </c>
    </row>
    <row r="1943" spans="39:55">
      <c r="AM1943" t="s">
        <v>13812</v>
      </c>
      <c r="AS1943" t="s">
        <v>13817</v>
      </c>
      <c r="AV1943" t="s">
        <v>13814</v>
      </c>
      <c r="AX1943" t="s">
        <v>13815</v>
      </c>
      <c r="BC1943" t="s">
        <v>13815</v>
      </c>
    </row>
    <row r="1944" spans="39:55">
      <c r="AM1944" t="s">
        <v>13816</v>
      </c>
      <c r="AS1944" t="s">
        <v>13821</v>
      </c>
      <c r="AV1944" t="s">
        <v>13818</v>
      </c>
      <c r="AX1944" t="s">
        <v>13819</v>
      </c>
      <c r="BC1944" t="s">
        <v>13819</v>
      </c>
    </row>
    <row r="1945" spans="39:55">
      <c r="AM1945" t="s">
        <v>13820</v>
      </c>
      <c r="AS1945" t="s">
        <v>13825</v>
      </c>
      <c r="AV1945" t="s">
        <v>13822</v>
      </c>
      <c r="AX1945" t="s">
        <v>13823</v>
      </c>
      <c r="BC1945" t="s">
        <v>13823</v>
      </c>
    </row>
    <row r="1946" spans="39:55">
      <c r="AM1946" t="s">
        <v>13824</v>
      </c>
      <c r="AS1946" t="s">
        <v>13829</v>
      </c>
      <c r="AV1946" t="s">
        <v>13826</v>
      </c>
      <c r="AX1946" t="s">
        <v>13827</v>
      </c>
      <c r="BC1946" t="s">
        <v>13827</v>
      </c>
    </row>
    <row r="1947" spans="39:55">
      <c r="AM1947" t="s">
        <v>13828</v>
      </c>
      <c r="AS1947" t="s">
        <v>13833</v>
      </c>
      <c r="AV1947" t="s">
        <v>13830</v>
      </c>
      <c r="AX1947" t="s">
        <v>13831</v>
      </c>
      <c r="BC1947" t="s">
        <v>13831</v>
      </c>
    </row>
    <row r="1948" spans="39:55">
      <c r="AM1948" t="s">
        <v>13832</v>
      </c>
      <c r="AS1948" t="s">
        <v>13837</v>
      </c>
      <c r="AV1948" t="s">
        <v>13834</v>
      </c>
      <c r="AX1948" t="s">
        <v>13835</v>
      </c>
      <c r="BC1948" t="s">
        <v>13835</v>
      </c>
    </row>
    <row r="1949" spans="39:55">
      <c r="AM1949" t="s">
        <v>13836</v>
      </c>
      <c r="AS1949" t="s">
        <v>13841</v>
      </c>
      <c r="AV1949" t="s">
        <v>13838</v>
      </c>
      <c r="AX1949" t="s">
        <v>13839</v>
      </c>
      <c r="BC1949" t="s">
        <v>13839</v>
      </c>
    </row>
    <row r="1950" spans="39:55">
      <c r="AM1950" t="s">
        <v>13840</v>
      </c>
      <c r="AS1950" t="s">
        <v>13845</v>
      </c>
      <c r="AV1950" t="s">
        <v>13842</v>
      </c>
      <c r="AX1950" t="s">
        <v>13843</v>
      </c>
      <c r="BC1950" t="s">
        <v>13843</v>
      </c>
    </row>
    <row r="1951" spans="39:55">
      <c r="AM1951" t="s">
        <v>13844</v>
      </c>
      <c r="AS1951" t="s">
        <v>13849</v>
      </c>
      <c r="AV1951" t="s">
        <v>13846</v>
      </c>
      <c r="AX1951" t="s">
        <v>13847</v>
      </c>
      <c r="BC1951" t="s">
        <v>13847</v>
      </c>
    </row>
    <row r="1952" spans="39:55">
      <c r="AM1952" t="s">
        <v>13848</v>
      </c>
      <c r="AS1952" t="s">
        <v>13853</v>
      </c>
      <c r="AV1952" t="s">
        <v>13850</v>
      </c>
      <c r="AX1952" t="s">
        <v>13851</v>
      </c>
      <c r="BC1952" t="s">
        <v>13851</v>
      </c>
    </row>
    <row r="1953" spans="39:55">
      <c r="AM1953" t="s">
        <v>13852</v>
      </c>
      <c r="AS1953" t="s">
        <v>13856</v>
      </c>
      <c r="AV1953" t="s">
        <v>781</v>
      </c>
      <c r="AX1953" t="s">
        <v>13854</v>
      </c>
      <c r="BC1953" t="s">
        <v>13854</v>
      </c>
    </row>
    <row r="1954" spans="39:55">
      <c r="AM1954" t="s">
        <v>13855</v>
      </c>
      <c r="AS1954" t="s">
        <v>13859</v>
      </c>
      <c r="AX1954" t="s">
        <v>13857</v>
      </c>
      <c r="BC1954" t="s">
        <v>13857</v>
      </c>
    </row>
    <row r="1955" spans="39:55">
      <c r="AM1955" t="s">
        <v>13858</v>
      </c>
      <c r="AS1955" t="s">
        <v>13862</v>
      </c>
      <c r="AX1955" t="s">
        <v>13860</v>
      </c>
      <c r="BC1955" t="s">
        <v>13860</v>
      </c>
    </row>
    <row r="1956" spans="39:55">
      <c r="AM1956" t="s">
        <v>13861</v>
      </c>
      <c r="AS1956" t="s">
        <v>13865</v>
      </c>
      <c r="AX1956" t="s">
        <v>13863</v>
      </c>
      <c r="BC1956" t="s">
        <v>13863</v>
      </c>
    </row>
    <row r="1957" spans="39:55">
      <c r="AM1957" t="s">
        <v>13864</v>
      </c>
      <c r="AS1957" t="s">
        <v>13868</v>
      </c>
      <c r="AX1957" t="s">
        <v>13866</v>
      </c>
      <c r="BC1957" t="s">
        <v>13866</v>
      </c>
    </row>
    <row r="1958" spans="39:55">
      <c r="AM1958" t="s">
        <v>13867</v>
      </c>
      <c r="AS1958" t="s">
        <v>13871</v>
      </c>
      <c r="AX1958" t="s">
        <v>13869</v>
      </c>
      <c r="BC1958" t="s">
        <v>13869</v>
      </c>
    </row>
    <row r="1959" spans="39:55">
      <c r="AM1959" t="s">
        <v>13870</v>
      </c>
      <c r="AS1959" t="s">
        <v>13874</v>
      </c>
      <c r="AX1959" t="s">
        <v>13872</v>
      </c>
      <c r="BC1959" t="s">
        <v>13872</v>
      </c>
    </row>
    <row r="1960" spans="39:55">
      <c r="AM1960" t="s">
        <v>13873</v>
      </c>
      <c r="AS1960" t="s">
        <v>13877</v>
      </c>
      <c r="AX1960" t="s">
        <v>13875</v>
      </c>
      <c r="BC1960" t="s">
        <v>13875</v>
      </c>
    </row>
    <row r="1961" spans="39:55">
      <c r="AM1961" t="s">
        <v>13876</v>
      </c>
      <c r="AS1961" t="s">
        <v>13880</v>
      </c>
      <c r="AX1961" t="s">
        <v>13878</v>
      </c>
      <c r="BC1961" t="s">
        <v>13878</v>
      </c>
    </row>
    <row r="1962" spans="39:55">
      <c r="AM1962" t="s">
        <v>13879</v>
      </c>
      <c r="AS1962" t="s">
        <v>13883</v>
      </c>
      <c r="AX1962" t="s">
        <v>13881</v>
      </c>
      <c r="BC1962" t="s">
        <v>13881</v>
      </c>
    </row>
    <row r="1963" spans="39:55">
      <c r="AM1963" t="s">
        <v>13882</v>
      </c>
      <c r="AS1963" t="s">
        <v>13886</v>
      </c>
      <c r="AX1963" t="s">
        <v>13884</v>
      </c>
      <c r="BC1963" t="s">
        <v>13884</v>
      </c>
    </row>
    <row r="1964" spans="39:55">
      <c r="AM1964" t="s">
        <v>13885</v>
      </c>
      <c r="AS1964" t="s">
        <v>13889</v>
      </c>
      <c r="AX1964" t="s">
        <v>13887</v>
      </c>
      <c r="BC1964" t="s">
        <v>13887</v>
      </c>
    </row>
    <row r="1965" spans="39:55">
      <c r="AM1965" t="s">
        <v>13888</v>
      </c>
      <c r="AS1965" t="s">
        <v>13892</v>
      </c>
      <c r="AX1965" t="s">
        <v>13890</v>
      </c>
      <c r="BC1965" t="s">
        <v>13890</v>
      </c>
    </row>
    <row r="1966" spans="39:55">
      <c r="AM1966" t="s">
        <v>13891</v>
      </c>
      <c r="AS1966" t="s">
        <v>13895</v>
      </c>
      <c r="AX1966" t="s">
        <v>13893</v>
      </c>
      <c r="BC1966" t="s">
        <v>13893</v>
      </c>
    </row>
    <row r="1967" spans="39:55">
      <c r="AM1967" t="s">
        <v>13894</v>
      </c>
      <c r="AS1967" t="s">
        <v>13898</v>
      </c>
      <c r="AX1967" t="s">
        <v>13896</v>
      </c>
      <c r="BC1967" t="s">
        <v>13896</v>
      </c>
    </row>
    <row r="1968" spans="39:55">
      <c r="AM1968" t="s">
        <v>13897</v>
      </c>
      <c r="AS1968" t="s">
        <v>13901</v>
      </c>
      <c r="AX1968" t="s">
        <v>13899</v>
      </c>
      <c r="BC1968" t="s">
        <v>13899</v>
      </c>
    </row>
    <row r="1969" spans="39:55">
      <c r="AM1969" t="s">
        <v>13900</v>
      </c>
      <c r="AS1969" t="s">
        <v>13904</v>
      </c>
      <c r="AX1969" t="s">
        <v>13902</v>
      </c>
      <c r="BC1969" t="s">
        <v>13902</v>
      </c>
    </row>
    <row r="1970" spans="39:55">
      <c r="AM1970" t="s">
        <v>13903</v>
      </c>
      <c r="AS1970" t="s">
        <v>13907</v>
      </c>
      <c r="AX1970" t="s">
        <v>13905</v>
      </c>
      <c r="BC1970" t="s">
        <v>13905</v>
      </c>
    </row>
    <row r="1971" spans="39:55">
      <c r="AM1971" t="s">
        <v>13906</v>
      </c>
      <c r="AS1971" t="s">
        <v>13910</v>
      </c>
      <c r="AX1971" t="s">
        <v>13908</v>
      </c>
      <c r="BC1971" t="s">
        <v>13908</v>
      </c>
    </row>
    <row r="1972" spans="39:55">
      <c r="AM1972" t="s">
        <v>13909</v>
      </c>
      <c r="AS1972" t="s">
        <v>13913</v>
      </c>
      <c r="AX1972" t="s">
        <v>13911</v>
      </c>
      <c r="BC1972" t="s">
        <v>13911</v>
      </c>
    </row>
    <row r="1973" spans="39:55">
      <c r="AM1973" t="s">
        <v>13912</v>
      </c>
      <c r="AS1973" t="s">
        <v>13916</v>
      </c>
      <c r="AX1973" t="s">
        <v>13914</v>
      </c>
      <c r="BC1973" t="s">
        <v>13914</v>
      </c>
    </row>
    <row r="1974" spans="39:55">
      <c r="AM1974" t="s">
        <v>13915</v>
      </c>
      <c r="AS1974" t="s">
        <v>13919</v>
      </c>
      <c r="AX1974" t="s">
        <v>13917</v>
      </c>
      <c r="BC1974" t="s">
        <v>13917</v>
      </c>
    </row>
    <row r="1975" spans="39:55">
      <c r="AM1975" t="s">
        <v>13918</v>
      </c>
      <c r="AS1975" t="s">
        <v>13922</v>
      </c>
      <c r="AX1975" t="s">
        <v>13920</v>
      </c>
      <c r="BC1975" t="s">
        <v>13920</v>
      </c>
    </row>
    <row r="1976" spans="39:55">
      <c r="AM1976" t="s">
        <v>13921</v>
      </c>
      <c r="AS1976" t="s">
        <v>13925</v>
      </c>
      <c r="AX1976" t="s">
        <v>13923</v>
      </c>
      <c r="BC1976" t="s">
        <v>13923</v>
      </c>
    </row>
    <row r="1977" spans="39:55">
      <c r="AM1977" t="s">
        <v>13924</v>
      </c>
      <c r="AS1977" t="s">
        <v>13928</v>
      </c>
      <c r="AX1977" t="s">
        <v>13926</v>
      </c>
      <c r="BC1977" t="s">
        <v>13926</v>
      </c>
    </row>
    <row r="1978" spans="39:55">
      <c r="AM1978" t="s">
        <v>13927</v>
      </c>
      <c r="AS1978" t="s">
        <v>13931</v>
      </c>
      <c r="AX1978" t="s">
        <v>13929</v>
      </c>
      <c r="BC1978" t="s">
        <v>13929</v>
      </c>
    </row>
    <row r="1979" spans="39:55">
      <c r="AM1979" t="s">
        <v>13930</v>
      </c>
      <c r="AS1979" t="s">
        <v>13934</v>
      </c>
      <c r="AX1979" t="s">
        <v>13932</v>
      </c>
      <c r="BC1979" t="s">
        <v>13932</v>
      </c>
    </row>
    <row r="1980" spans="39:55">
      <c r="AM1980" t="s">
        <v>13933</v>
      </c>
      <c r="AS1980" t="s">
        <v>13937</v>
      </c>
      <c r="AX1980" t="s">
        <v>13935</v>
      </c>
      <c r="BC1980" t="s">
        <v>13935</v>
      </c>
    </row>
    <row r="1981" spans="39:55">
      <c r="AM1981" t="s">
        <v>13936</v>
      </c>
      <c r="AS1981" t="s">
        <v>13940</v>
      </c>
      <c r="AX1981" t="s">
        <v>13938</v>
      </c>
      <c r="BC1981" t="s">
        <v>13938</v>
      </c>
    </row>
    <row r="1982" spans="39:55">
      <c r="AM1982" t="s">
        <v>13939</v>
      </c>
      <c r="AS1982" t="s">
        <v>13943</v>
      </c>
      <c r="AX1982" t="s">
        <v>13941</v>
      </c>
      <c r="BC1982" t="s">
        <v>13941</v>
      </c>
    </row>
    <row r="1983" spans="39:55">
      <c r="AM1983" t="s">
        <v>13942</v>
      </c>
      <c r="AS1983" t="s">
        <v>13946</v>
      </c>
      <c r="AX1983" t="s">
        <v>13944</v>
      </c>
      <c r="BC1983" t="s">
        <v>13944</v>
      </c>
    </row>
    <row r="1984" spans="39:55">
      <c r="AM1984" t="s">
        <v>13945</v>
      </c>
      <c r="AS1984" t="s">
        <v>13949</v>
      </c>
      <c r="AX1984" t="s">
        <v>13947</v>
      </c>
      <c r="BC1984" t="s">
        <v>13947</v>
      </c>
    </row>
    <row r="1985" spans="39:55">
      <c r="AM1985" t="s">
        <v>13948</v>
      </c>
      <c r="AS1985" t="s">
        <v>13952</v>
      </c>
      <c r="AX1985" t="s">
        <v>13950</v>
      </c>
      <c r="BC1985" t="s">
        <v>13950</v>
      </c>
    </row>
    <row r="1986" spans="39:55">
      <c r="AM1986" t="s">
        <v>13951</v>
      </c>
      <c r="AS1986" t="s">
        <v>13955</v>
      </c>
      <c r="AX1986" t="s">
        <v>13953</v>
      </c>
      <c r="BC1986" t="s">
        <v>13953</v>
      </c>
    </row>
    <row r="1987" spans="39:55">
      <c r="AM1987" t="s">
        <v>13954</v>
      </c>
      <c r="AS1987" t="s">
        <v>13958</v>
      </c>
      <c r="AX1987" t="s">
        <v>13956</v>
      </c>
      <c r="BC1987" t="s">
        <v>13956</v>
      </c>
    </row>
    <row r="1988" spans="39:55">
      <c r="AM1988" t="s">
        <v>13957</v>
      </c>
      <c r="AS1988" t="s">
        <v>13961</v>
      </c>
      <c r="AX1988" t="s">
        <v>13959</v>
      </c>
      <c r="BC1988" t="s">
        <v>13959</v>
      </c>
    </row>
    <row r="1989" spans="39:55">
      <c r="AM1989" t="s">
        <v>13960</v>
      </c>
      <c r="AS1989" t="s">
        <v>13964</v>
      </c>
      <c r="AX1989" t="s">
        <v>13962</v>
      </c>
      <c r="BC1989" t="s">
        <v>13962</v>
      </c>
    </row>
    <row r="1990" spans="39:55">
      <c r="AM1990" t="s">
        <v>13963</v>
      </c>
      <c r="AS1990" t="s">
        <v>13967</v>
      </c>
      <c r="AX1990" t="s">
        <v>13965</v>
      </c>
      <c r="BC1990" t="s">
        <v>13965</v>
      </c>
    </row>
    <row r="1991" spans="39:55">
      <c r="AM1991" t="s">
        <v>13966</v>
      </c>
      <c r="AS1991" t="s">
        <v>13970</v>
      </c>
      <c r="AX1991" t="s">
        <v>13968</v>
      </c>
      <c r="BC1991" t="s">
        <v>13968</v>
      </c>
    </row>
    <row r="1992" spans="39:55">
      <c r="AM1992" t="s">
        <v>13969</v>
      </c>
      <c r="AS1992" t="s">
        <v>7322</v>
      </c>
      <c r="AX1992" t="s">
        <v>13971</v>
      </c>
      <c r="BC1992" t="s">
        <v>13971</v>
      </c>
    </row>
    <row r="1993" spans="39:55">
      <c r="AM1993" t="s">
        <v>13972</v>
      </c>
      <c r="AS1993" t="s">
        <v>13975</v>
      </c>
      <c r="AX1993" t="s">
        <v>13973</v>
      </c>
      <c r="BC1993" t="s">
        <v>13973</v>
      </c>
    </row>
    <row r="1994" spans="39:55">
      <c r="AM1994" t="s">
        <v>13974</v>
      </c>
      <c r="AS1994" t="s">
        <v>13978</v>
      </c>
      <c r="AX1994" t="s">
        <v>13976</v>
      </c>
      <c r="BC1994" t="s">
        <v>13976</v>
      </c>
    </row>
    <row r="1995" spans="39:55">
      <c r="AM1995" t="s">
        <v>13977</v>
      </c>
      <c r="AS1995" t="s">
        <v>13981</v>
      </c>
      <c r="AX1995" t="s">
        <v>13979</v>
      </c>
      <c r="BC1995" t="s">
        <v>13979</v>
      </c>
    </row>
    <row r="1996" spans="39:55">
      <c r="AM1996" t="s">
        <v>13980</v>
      </c>
      <c r="AS1996" t="s">
        <v>13984</v>
      </c>
      <c r="AX1996" t="s">
        <v>13982</v>
      </c>
      <c r="BC1996" t="s">
        <v>13982</v>
      </c>
    </row>
    <row r="1997" spans="39:55">
      <c r="AM1997" t="s">
        <v>13983</v>
      </c>
      <c r="AS1997" t="s">
        <v>13987</v>
      </c>
      <c r="AX1997" t="s">
        <v>13985</v>
      </c>
      <c r="BC1997" t="s">
        <v>13985</v>
      </c>
    </row>
    <row r="1998" spans="39:55">
      <c r="AM1998" t="s">
        <v>13986</v>
      </c>
      <c r="AS1998" t="s">
        <v>13990</v>
      </c>
      <c r="AX1998" t="s">
        <v>13988</v>
      </c>
      <c r="BC1998" t="s">
        <v>13988</v>
      </c>
    </row>
    <row r="1999" spans="39:55">
      <c r="AM1999" t="s">
        <v>13989</v>
      </c>
      <c r="AS1999" t="s">
        <v>13993</v>
      </c>
      <c r="AX1999" t="s">
        <v>13991</v>
      </c>
      <c r="BC1999" t="s">
        <v>13991</v>
      </c>
    </row>
    <row r="2000" spans="39:55">
      <c r="AM2000" t="s">
        <v>13992</v>
      </c>
      <c r="AS2000" t="s">
        <v>13996</v>
      </c>
      <c r="AX2000" t="s">
        <v>13994</v>
      </c>
      <c r="BC2000" t="s">
        <v>13994</v>
      </c>
    </row>
    <row r="2001" spans="39:55">
      <c r="AM2001" t="s">
        <v>13995</v>
      </c>
      <c r="AS2001" t="s">
        <v>13999</v>
      </c>
      <c r="AX2001" t="s">
        <v>13997</v>
      </c>
      <c r="BC2001" t="s">
        <v>13997</v>
      </c>
    </row>
    <row r="2002" spans="39:55">
      <c r="AM2002" t="s">
        <v>13998</v>
      </c>
      <c r="AS2002" t="s">
        <v>14002</v>
      </c>
      <c r="AX2002" t="s">
        <v>14000</v>
      </c>
      <c r="BC2002" t="s">
        <v>14000</v>
      </c>
    </row>
    <row r="2003" spans="39:55">
      <c r="AM2003" t="s">
        <v>14001</v>
      </c>
      <c r="AS2003" t="s">
        <v>14005</v>
      </c>
      <c r="AX2003" t="s">
        <v>14003</v>
      </c>
      <c r="BC2003" t="s">
        <v>14003</v>
      </c>
    </row>
    <row r="2004" spans="39:55">
      <c r="AM2004" t="s">
        <v>14004</v>
      </c>
      <c r="AS2004" t="s">
        <v>14008</v>
      </c>
      <c r="AX2004" t="s">
        <v>14006</v>
      </c>
      <c r="BC2004" t="s">
        <v>14006</v>
      </c>
    </row>
    <row r="2005" spans="39:55">
      <c r="AM2005" t="s">
        <v>14007</v>
      </c>
      <c r="AS2005" t="s">
        <v>644</v>
      </c>
      <c r="AX2005" t="s">
        <v>14009</v>
      </c>
      <c r="BC2005" t="s">
        <v>14009</v>
      </c>
    </row>
    <row r="2006" spans="39:55">
      <c r="AM2006" t="s">
        <v>14010</v>
      </c>
      <c r="AS2006" t="s">
        <v>14013</v>
      </c>
      <c r="AX2006" t="s">
        <v>14011</v>
      </c>
      <c r="BC2006" t="s">
        <v>14011</v>
      </c>
    </row>
    <row r="2007" spans="39:55">
      <c r="AM2007" t="s">
        <v>14012</v>
      </c>
      <c r="AS2007" t="s">
        <v>14016</v>
      </c>
      <c r="AX2007" t="s">
        <v>14014</v>
      </c>
      <c r="BC2007" t="s">
        <v>14014</v>
      </c>
    </row>
    <row r="2008" spans="39:55">
      <c r="AM2008" t="s">
        <v>14015</v>
      </c>
      <c r="AS2008" t="s">
        <v>14019</v>
      </c>
      <c r="AX2008" t="s">
        <v>14017</v>
      </c>
      <c r="BC2008" t="s">
        <v>14017</v>
      </c>
    </row>
    <row r="2009" spans="39:55">
      <c r="AM2009" t="s">
        <v>14018</v>
      </c>
      <c r="AS2009" t="s">
        <v>14022</v>
      </c>
      <c r="AX2009" t="s">
        <v>14020</v>
      </c>
      <c r="BC2009" t="s">
        <v>14020</v>
      </c>
    </row>
    <row r="2010" spans="39:55">
      <c r="AM2010" t="s">
        <v>14021</v>
      </c>
      <c r="AS2010" t="s">
        <v>14025</v>
      </c>
      <c r="AX2010" t="s">
        <v>14023</v>
      </c>
      <c r="BC2010" t="s">
        <v>14023</v>
      </c>
    </row>
    <row r="2011" spans="39:55">
      <c r="AM2011" t="s">
        <v>14024</v>
      </c>
      <c r="AS2011" t="s">
        <v>14028</v>
      </c>
      <c r="AX2011" t="s">
        <v>14026</v>
      </c>
      <c r="BC2011" t="s">
        <v>14026</v>
      </c>
    </row>
    <row r="2012" spans="39:55">
      <c r="AM2012" t="s">
        <v>14027</v>
      </c>
      <c r="AS2012" t="s">
        <v>14031</v>
      </c>
      <c r="AX2012" t="s">
        <v>14029</v>
      </c>
      <c r="BC2012" t="s">
        <v>14029</v>
      </c>
    </row>
    <row r="2013" spans="39:55">
      <c r="AM2013" t="s">
        <v>14030</v>
      </c>
      <c r="AS2013" t="s">
        <v>14034</v>
      </c>
      <c r="AX2013" t="s">
        <v>14032</v>
      </c>
      <c r="BC2013" t="s">
        <v>14032</v>
      </c>
    </row>
    <row r="2014" spans="39:55">
      <c r="AM2014" t="s">
        <v>14033</v>
      </c>
      <c r="AS2014" t="s">
        <v>14037</v>
      </c>
      <c r="AX2014" t="s">
        <v>14035</v>
      </c>
      <c r="BC2014" t="s">
        <v>14035</v>
      </c>
    </row>
    <row r="2015" spans="39:55">
      <c r="AM2015" t="s">
        <v>14036</v>
      </c>
      <c r="AS2015" t="s">
        <v>14040</v>
      </c>
      <c r="AX2015" t="s">
        <v>14038</v>
      </c>
      <c r="BC2015" t="s">
        <v>14038</v>
      </c>
    </row>
    <row r="2016" spans="39:55">
      <c r="AM2016" t="s">
        <v>14039</v>
      </c>
      <c r="AS2016" t="s">
        <v>14043</v>
      </c>
      <c r="AX2016" t="s">
        <v>14041</v>
      </c>
      <c r="BC2016" t="s">
        <v>14041</v>
      </c>
    </row>
    <row r="2017" spans="39:55">
      <c r="AM2017" t="s">
        <v>14042</v>
      </c>
      <c r="AS2017" t="s">
        <v>14046</v>
      </c>
      <c r="AX2017" t="s">
        <v>14044</v>
      </c>
      <c r="BC2017" t="s">
        <v>14044</v>
      </c>
    </row>
    <row r="2018" spans="39:55">
      <c r="AM2018" t="s">
        <v>14045</v>
      </c>
      <c r="AS2018" t="s">
        <v>14049</v>
      </c>
      <c r="AX2018" t="s">
        <v>14047</v>
      </c>
      <c r="BC2018" t="s">
        <v>14047</v>
      </c>
    </row>
    <row r="2019" spans="39:55">
      <c r="AM2019" t="s">
        <v>14048</v>
      </c>
      <c r="AS2019" t="s">
        <v>14052</v>
      </c>
      <c r="AX2019" t="s">
        <v>14050</v>
      </c>
      <c r="BC2019" t="s">
        <v>14050</v>
      </c>
    </row>
    <row r="2020" spans="39:55">
      <c r="AM2020" t="s">
        <v>14051</v>
      </c>
      <c r="AS2020" t="s">
        <v>14055</v>
      </c>
      <c r="AX2020" t="s">
        <v>14053</v>
      </c>
      <c r="BC2020" t="s">
        <v>14053</v>
      </c>
    </row>
    <row r="2021" spans="39:55">
      <c r="AM2021" t="s">
        <v>14054</v>
      </c>
      <c r="AS2021" t="s">
        <v>14058</v>
      </c>
      <c r="AX2021" t="s">
        <v>14056</v>
      </c>
      <c r="BC2021" t="s">
        <v>14056</v>
      </c>
    </row>
    <row r="2022" spans="39:55">
      <c r="AM2022" t="s">
        <v>14057</v>
      </c>
      <c r="AS2022" t="s">
        <v>14061</v>
      </c>
      <c r="AX2022" t="s">
        <v>14059</v>
      </c>
      <c r="BC2022" t="s">
        <v>14059</v>
      </c>
    </row>
    <row r="2023" spans="39:55">
      <c r="AM2023" t="s">
        <v>14060</v>
      </c>
      <c r="AS2023" t="s">
        <v>14064</v>
      </c>
      <c r="AX2023" t="s">
        <v>14062</v>
      </c>
      <c r="BC2023" t="s">
        <v>14062</v>
      </c>
    </row>
    <row r="2024" spans="39:55">
      <c r="AM2024" t="s">
        <v>14063</v>
      </c>
      <c r="AS2024" t="s">
        <v>14067</v>
      </c>
      <c r="AX2024" t="s">
        <v>14065</v>
      </c>
      <c r="BC2024" t="s">
        <v>14065</v>
      </c>
    </row>
    <row r="2025" spans="39:55">
      <c r="AM2025" t="s">
        <v>14066</v>
      </c>
      <c r="AS2025" t="s">
        <v>14070</v>
      </c>
      <c r="AX2025" t="s">
        <v>14068</v>
      </c>
      <c r="BC2025" t="s">
        <v>14068</v>
      </c>
    </row>
    <row r="2026" spans="39:55">
      <c r="AM2026" t="s">
        <v>14069</v>
      </c>
      <c r="AS2026" t="s">
        <v>14073</v>
      </c>
      <c r="AX2026" t="s">
        <v>14071</v>
      </c>
      <c r="BC2026" t="s">
        <v>14071</v>
      </c>
    </row>
    <row r="2027" spans="39:55">
      <c r="AM2027" t="s">
        <v>14072</v>
      </c>
      <c r="AS2027" t="s">
        <v>14076</v>
      </c>
      <c r="AX2027" t="s">
        <v>14074</v>
      </c>
      <c r="BC2027" t="s">
        <v>14074</v>
      </c>
    </row>
    <row r="2028" spans="39:55">
      <c r="AM2028" t="s">
        <v>14075</v>
      </c>
      <c r="AS2028" t="s">
        <v>14079</v>
      </c>
      <c r="AX2028" t="s">
        <v>14077</v>
      </c>
      <c r="BC2028" t="s">
        <v>14077</v>
      </c>
    </row>
    <row r="2029" spans="39:55">
      <c r="AM2029" t="s">
        <v>14078</v>
      </c>
      <c r="AS2029" t="s">
        <v>14082</v>
      </c>
      <c r="AX2029" t="s">
        <v>14080</v>
      </c>
      <c r="BC2029" t="s">
        <v>14080</v>
      </c>
    </row>
    <row r="2030" spans="39:55">
      <c r="AM2030" t="s">
        <v>14081</v>
      </c>
      <c r="AS2030" t="s">
        <v>14085</v>
      </c>
      <c r="AX2030" t="s">
        <v>14083</v>
      </c>
      <c r="BC2030" t="s">
        <v>14083</v>
      </c>
    </row>
    <row r="2031" spans="39:55">
      <c r="AM2031" t="s">
        <v>14084</v>
      </c>
      <c r="AS2031" t="s">
        <v>14088</v>
      </c>
      <c r="AX2031" t="s">
        <v>14086</v>
      </c>
      <c r="BC2031" t="s">
        <v>14086</v>
      </c>
    </row>
    <row r="2032" spans="39:55">
      <c r="AM2032" t="s">
        <v>14087</v>
      </c>
      <c r="AS2032" t="s">
        <v>14091</v>
      </c>
      <c r="AX2032" t="s">
        <v>14089</v>
      </c>
      <c r="BC2032" t="s">
        <v>14089</v>
      </c>
    </row>
    <row r="2033" spans="39:55">
      <c r="AM2033" t="s">
        <v>14090</v>
      </c>
      <c r="AS2033" t="s">
        <v>649</v>
      </c>
      <c r="AX2033" t="s">
        <v>14092</v>
      </c>
      <c r="BC2033" t="s">
        <v>14092</v>
      </c>
    </row>
    <row r="2034" spans="39:55">
      <c r="AM2034" t="s">
        <v>14093</v>
      </c>
      <c r="AS2034" t="s">
        <v>14096</v>
      </c>
      <c r="AX2034" t="s">
        <v>14094</v>
      </c>
      <c r="BC2034" t="s">
        <v>14094</v>
      </c>
    </row>
    <row r="2035" spans="39:55">
      <c r="AM2035" t="s">
        <v>14095</v>
      </c>
      <c r="AS2035" t="s">
        <v>14099</v>
      </c>
      <c r="AX2035" t="s">
        <v>14097</v>
      </c>
      <c r="BC2035" t="s">
        <v>14097</v>
      </c>
    </row>
    <row r="2036" spans="39:55">
      <c r="AM2036" t="s">
        <v>14098</v>
      </c>
      <c r="AS2036" t="s">
        <v>14102</v>
      </c>
      <c r="AX2036" t="s">
        <v>14100</v>
      </c>
      <c r="BC2036" t="s">
        <v>14100</v>
      </c>
    </row>
    <row r="2037" spans="39:55">
      <c r="AM2037" t="s">
        <v>14101</v>
      </c>
      <c r="AS2037" t="s">
        <v>781</v>
      </c>
      <c r="AX2037" t="s">
        <v>14103</v>
      </c>
      <c r="BC2037" t="s">
        <v>14103</v>
      </c>
    </row>
    <row r="2038" spans="39:55">
      <c r="AM2038" t="s">
        <v>14104</v>
      </c>
      <c r="AX2038" t="s">
        <v>14105</v>
      </c>
      <c r="BC2038" t="s">
        <v>14105</v>
      </c>
    </row>
    <row r="2039" spans="39:55">
      <c r="AM2039" t="s">
        <v>14106</v>
      </c>
      <c r="AX2039" t="s">
        <v>14107</v>
      </c>
      <c r="BC2039" t="s">
        <v>14107</v>
      </c>
    </row>
    <row r="2040" spans="39:55">
      <c r="AM2040" t="s">
        <v>781</v>
      </c>
      <c r="AX2040" t="s">
        <v>14108</v>
      </c>
      <c r="BC2040" t="s">
        <v>14108</v>
      </c>
    </row>
    <row r="2041" spans="39:55">
      <c r="AX2041" t="s">
        <v>14109</v>
      </c>
      <c r="BC2041" t="s">
        <v>14109</v>
      </c>
    </row>
    <row r="2042" spans="39:55">
      <c r="AX2042" t="s">
        <v>14110</v>
      </c>
      <c r="BC2042" t="s">
        <v>14110</v>
      </c>
    </row>
    <row r="2043" spans="39:55">
      <c r="AX2043" t="s">
        <v>14111</v>
      </c>
      <c r="BC2043" t="s">
        <v>14111</v>
      </c>
    </row>
    <row r="2044" spans="39:55">
      <c r="AX2044" t="s">
        <v>14112</v>
      </c>
      <c r="BC2044" t="s">
        <v>14112</v>
      </c>
    </row>
    <row r="2045" spans="39:55">
      <c r="AX2045" t="s">
        <v>14113</v>
      </c>
      <c r="BC2045" t="s">
        <v>14113</v>
      </c>
    </row>
    <row r="2046" spans="39:55">
      <c r="AX2046" t="s">
        <v>14114</v>
      </c>
      <c r="BC2046" t="s">
        <v>14114</v>
      </c>
    </row>
    <row r="2047" spans="39:55">
      <c r="AX2047" t="s">
        <v>14115</v>
      </c>
      <c r="BC2047" t="s">
        <v>14115</v>
      </c>
    </row>
    <row r="2048" spans="39:55">
      <c r="AX2048" t="s">
        <v>14116</v>
      </c>
      <c r="BC2048" t="s">
        <v>14116</v>
      </c>
    </row>
    <row r="2049" spans="50:55">
      <c r="AX2049" t="s">
        <v>14117</v>
      </c>
      <c r="BC2049" t="s">
        <v>14117</v>
      </c>
    </row>
    <row r="2050" spans="50:55">
      <c r="AX2050" t="s">
        <v>14118</v>
      </c>
      <c r="BC2050" t="s">
        <v>14118</v>
      </c>
    </row>
    <row r="2051" spans="50:55">
      <c r="AX2051" t="s">
        <v>14119</v>
      </c>
      <c r="BC2051" t="s">
        <v>14119</v>
      </c>
    </row>
    <row r="2052" spans="50:55">
      <c r="AX2052" t="s">
        <v>14120</v>
      </c>
      <c r="BC2052" t="s">
        <v>14120</v>
      </c>
    </row>
    <row r="2053" spans="50:55">
      <c r="AX2053" t="s">
        <v>14121</v>
      </c>
      <c r="BC2053" t="s">
        <v>14121</v>
      </c>
    </row>
    <row r="2054" spans="50:55">
      <c r="AX2054" t="s">
        <v>14122</v>
      </c>
      <c r="BC2054" t="s">
        <v>14122</v>
      </c>
    </row>
    <row r="2055" spans="50:55">
      <c r="AX2055" t="s">
        <v>14123</v>
      </c>
      <c r="BC2055" t="s">
        <v>14123</v>
      </c>
    </row>
    <row r="2056" spans="50:55">
      <c r="AX2056" t="s">
        <v>14124</v>
      </c>
      <c r="BC2056" t="s">
        <v>14124</v>
      </c>
    </row>
    <row r="2057" spans="50:55">
      <c r="AX2057" t="s">
        <v>14125</v>
      </c>
      <c r="BC2057" t="s">
        <v>14125</v>
      </c>
    </row>
    <row r="2058" spans="50:55">
      <c r="AX2058" t="s">
        <v>14126</v>
      </c>
      <c r="BC2058" t="s">
        <v>14126</v>
      </c>
    </row>
    <row r="2059" spans="50:55">
      <c r="AX2059" t="s">
        <v>14127</v>
      </c>
      <c r="BC2059" t="s">
        <v>14127</v>
      </c>
    </row>
    <row r="2060" spans="50:55">
      <c r="AX2060" t="s">
        <v>14128</v>
      </c>
      <c r="BC2060" t="s">
        <v>14128</v>
      </c>
    </row>
    <row r="2061" spans="50:55">
      <c r="AX2061" t="s">
        <v>14129</v>
      </c>
      <c r="BC2061" t="s">
        <v>14129</v>
      </c>
    </row>
    <row r="2062" spans="50:55">
      <c r="AX2062" t="s">
        <v>14130</v>
      </c>
      <c r="BC2062" t="s">
        <v>14130</v>
      </c>
    </row>
    <row r="2063" spans="50:55">
      <c r="AX2063" t="s">
        <v>14131</v>
      </c>
      <c r="BC2063" t="s">
        <v>14131</v>
      </c>
    </row>
    <row r="2064" spans="50:55">
      <c r="AX2064" t="s">
        <v>14132</v>
      </c>
      <c r="BC2064" t="s">
        <v>14132</v>
      </c>
    </row>
    <row r="2065" spans="50:55">
      <c r="AX2065" t="s">
        <v>14133</v>
      </c>
      <c r="BC2065" t="s">
        <v>14133</v>
      </c>
    </row>
    <row r="2066" spans="50:55">
      <c r="AX2066" t="s">
        <v>14134</v>
      </c>
      <c r="BC2066" t="s">
        <v>14134</v>
      </c>
    </row>
    <row r="2067" spans="50:55">
      <c r="AX2067" t="s">
        <v>14135</v>
      </c>
      <c r="BC2067" t="s">
        <v>14135</v>
      </c>
    </row>
    <row r="2068" spans="50:55">
      <c r="AX2068" t="s">
        <v>14136</v>
      </c>
      <c r="BC2068" t="s">
        <v>14136</v>
      </c>
    </row>
    <row r="2069" spans="50:55">
      <c r="AX2069" t="s">
        <v>14137</v>
      </c>
      <c r="BC2069" t="s">
        <v>14137</v>
      </c>
    </row>
    <row r="2070" spans="50:55">
      <c r="AX2070" t="s">
        <v>14138</v>
      </c>
      <c r="BC2070" t="s">
        <v>14138</v>
      </c>
    </row>
    <row r="2071" spans="50:55">
      <c r="AX2071" t="s">
        <v>14139</v>
      </c>
      <c r="BC2071" t="s">
        <v>14139</v>
      </c>
    </row>
    <row r="2072" spans="50:55">
      <c r="AX2072" t="s">
        <v>12233</v>
      </c>
      <c r="BC2072" t="s">
        <v>12233</v>
      </c>
    </row>
    <row r="2073" spans="50:55">
      <c r="AX2073" t="s">
        <v>14140</v>
      </c>
      <c r="BC2073" t="s">
        <v>14140</v>
      </c>
    </row>
    <row r="2074" spans="50:55">
      <c r="AX2074" t="s">
        <v>14141</v>
      </c>
      <c r="BC2074" t="s">
        <v>14141</v>
      </c>
    </row>
    <row r="2075" spans="50:55">
      <c r="AX2075" t="s">
        <v>14142</v>
      </c>
      <c r="BC2075" t="s">
        <v>14142</v>
      </c>
    </row>
    <row r="2076" spans="50:55">
      <c r="AX2076" t="s">
        <v>14143</v>
      </c>
      <c r="BC2076" t="s">
        <v>14143</v>
      </c>
    </row>
    <row r="2077" spans="50:55">
      <c r="AX2077" t="s">
        <v>14144</v>
      </c>
      <c r="BC2077" t="s">
        <v>14144</v>
      </c>
    </row>
    <row r="2078" spans="50:55">
      <c r="AX2078" t="s">
        <v>14145</v>
      </c>
      <c r="BC2078" t="s">
        <v>14145</v>
      </c>
    </row>
    <row r="2079" spans="50:55">
      <c r="AX2079" t="s">
        <v>14146</v>
      </c>
      <c r="BC2079" t="s">
        <v>14146</v>
      </c>
    </row>
    <row r="2080" spans="50:55">
      <c r="AX2080" t="s">
        <v>14147</v>
      </c>
      <c r="BC2080" t="s">
        <v>14147</v>
      </c>
    </row>
    <row r="2081" spans="50:55">
      <c r="AX2081" t="s">
        <v>14148</v>
      </c>
      <c r="BC2081" t="s">
        <v>14148</v>
      </c>
    </row>
    <row r="2082" spans="50:55">
      <c r="AX2082" t="s">
        <v>14149</v>
      </c>
      <c r="BC2082" t="s">
        <v>14149</v>
      </c>
    </row>
    <row r="2083" spans="50:55">
      <c r="AX2083" t="s">
        <v>14150</v>
      </c>
      <c r="BC2083" t="s">
        <v>14150</v>
      </c>
    </row>
    <row r="2084" spans="50:55">
      <c r="AX2084" t="s">
        <v>14151</v>
      </c>
      <c r="BC2084" t="s">
        <v>14151</v>
      </c>
    </row>
    <row r="2085" spans="50:55">
      <c r="AX2085" t="s">
        <v>14152</v>
      </c>
      <c r="BC2085" t="s">
        <v>14152</v>
      </c>
    </row>
    <row r="2086" spans="50:55">
      <c r="AX2086" t="s">
        <v>14153</v>
      </c>
      <c r="BC2086" t="s">
        <v>14153</v>
      </c>
    </row>
    <row r="2087" spans="50:55">
      <c r="AX2087" t="s">
        <v>14154</v>
      </c>
      <c r="BC2087" t="s">
        <v>14154</v>
      </c>
    </row>
    <row r="2088" spans="50:55">
      <c r="AX2088" t="s">
        <v>14155</v>
      </c>
      <c r="BC2088" t="s">
        <v>14155</v>
      </c>
    </row>
    <row r="2089" spans="50:55">
      <c r="AX2089" t="s">
        <v>14156</v>
      </c>
      <c r="BC2089" t="s">
        <v>14156</v>
      </c>
    </row>
    <row r="2090" spans="50:55">
      <c r="AX2090" t="s">
        <v>14157</v>
      </c>
      <c r="BC2090" t="s">
        <v>14157</v>
      </c>
    </row>
    <row r="2091" spans="50:55">
      <c r="AX2091" t="s">
        <v>14158</v>
      </c>
      <c r="BC2091" t="s">
        <v>14158</v>
      </c>
    </row>
    <row r="2092" spans="50:55">
      <c r="AX2092" t="s">
        <v>14159</v>
      </c>
      <c r="BC2092" t="s">
        <v>14159</v>
      </c>
    </row>
    <row r="2093" spans="50:55">
      <c r="AX2093" t="s">
        <v>14160</v>
      </c>
      <c r="BC2093" t="s">
        <v>14160</v>
      </c>
    </row>
    <row r="2094" spans="50:55">
      <c r="AX2094" t="s">
        <v>14161</v>
      </c>
      <c r="BC2094" t="s">
        <v>14161</v>
      </c>
    </row>
    <row r="2095" spans="50:55">
      <c r="AX2095" t="s">
        <v>14162</v>
      </c>
      <c r="BC2095" t="s">
        <v>14162</v>
      </c>
    </row>
    <row r="2096" spans="50:55">
      <c r="AX2096" t="s">
        <v>14163</v>
      </c>
      <c r="BC2096" t="s">
        <v>14163</v>
      </c>
    </row>
    <row r="2097" spans="50:55">
      <c r="AX2097" t="s">
        <v>14164</v>
      </c>
      <c r="BC2097" t="s">
        <v>14164</v>
      </c>
    </row>
    <row r="2098" spans="50:55">
      <c r="AX2098" t="s">
        <v>14165</v>
      </c>
      <c r="BC2098" t="s">
        <v>14165</v>
      </c>
    </row>
    <row r="2099" spans="50:55">
      <c r="AX2099" t="s">
        <v>14166</v>
      </c>
      <c r="BC2099" t="s">
        <v>14166</v>
      </c>
    </row>
    <row r="2100" spans="50:55">
      <c r="AX2100" t="s">
        <v>14167</v>
      </c>
      <c r="BC2100" t="s">
        <v>14167</v>
      </c>
    </row>
    <row r="2101" spans="50:55">
      <c r="AX2101" t="s">
        <v>12396</v>
      </c>
      <c r="BC2101" t="s">
        <v>12396</v>
      </c>
    </row>
    <row r="2102" spans="50:55">
      <c r="AX2102" t="s">
        <v>14168</v>
      </c>
      <c r="BC2102" t="s">
        <v>14168</v>
      </c>
    </row>
    <row r="2103" spans="50:55">
      <c r="AX2103" t="s">
        <v>14169</v>
      </c>
      <c r="BC2103" t="s">
        <v>14169</v>
      </c>
    </row>
    <row r="2104" spans="50:55">
      <c r="AX2104" t="s">
        <v>14170</v>
      </c>
      <c r="BC2104" t="s">
        <v>14170</v>
      </c>
    </row>
    <row r="2105" spans="50:55">
      <c r="AX2105" t="s">
        <v>14171</v>
      </c>
      <c r="BC2105" t="s">
        <v>14171</v>
      </c>
    </row>
    <row r="2106" spans="50:55">
      <c r="AX2106" t="s">
        <v>14172</v>
      </c>
      <c r="BC2106" t="s">
        <v>14172</v>
      </c>
    </row>
    <row r="2107" spans="50:55">
      <c r="AX2107" t="s">
        <v>14173</v>
      </c>
      <c r="BC2107" t="s">
        <v>14173</v>
      </c>
    </row>
    <row r="2108" spans="50:55">
      <c r="AX2108" t="s">
        <v>14174</v>
      </c>
      <c r="BC2108" t="s">
        <v>14174</v>
      </c>
    </row>
    <row r="2109" spans="50:55">
      <c r="AX2109" t="s">
        <v>14175</v>
      </c>
      <c r="BC2109" t="s">
        <v>14175</v>
      </c>
    </row>
    <row r="2110" spans="50:55">
      <c r="AX2110" t="s">
        <v>14176</v>
      </c>
      <c r="BC2110" t="s">
        <v>14176</v>
      </c>
    </row>
    <row r="2111" spans="50:55">
      <c r="AX2111" t="s">
        <v>14177</v>
      </c>
      <c r="BC2111" t="s">
        <v>14177</v>
      </c>
    </row>
    <row r="2112" spans="50:55">
      <c r="AX2112" t="s">
        <v>14178</v>
      </c>
      <c r="BC2112" t="s">
        <v>14178</v>
      </c>
    </row>
    <row r="2113" spans="50:55">
      <c r="AX2113" t="s">
        <v>14179</v>
      </c>
      <c r="BC2113" t="s">
        <v>14179</v>
      </c>
    </row>
    <row r="2114" spans="50:55">
      <c r="AX2114" t="s">
        <v>14180</v>
      </c>
      <c r="BC2114" t="s">
        <v>14180</v>
      </c>
    </row>
    <row r="2115" spans="50:55">
      <c r="AX2115" t="s">
        <v>14181</v>
      </c>
      <c r="BC2115" t="s">
        <v>14181</v>
      </c>
    </row>
    <row r="2116" spans="50:55">
      <c r="AX2116" t="s">
        <v>14182</v>
      </c>
      <c r="BC2116" t="s">
        <v>14182</v>
      </c>
    </row>
    <row r="2117" spans="50:55">
      <c r="AX2117" t="s">
        <v>14183</v>
      </c>
      <c r="BC2117" t="s">
        <v>14183</v>
      </c>
    </row>
    <row r="2118" spans="50:55">
      <c r="AX2118" t="s">
        <v>14184</v>
      </c>
      <c r="BC2118" t="s">
        <v>14184</v>
      </c>
    </row>
    <row r="2119" spans="50:55">
      <c r="AX2119" t="s">
        <v>14185</v>
      </c>
      <c r="BC2119" t="s">
        <v>14185</v>
      </c>
    </row>
    <row r="2120" spans="50:55">
      <c r="AX2120" t="s">
        <v>14186</v>
      </c>
      <c r="BC2120" t="s">
        <v>14186</v>
      </c>
    </row>
    <row r="2121" spans="50:55">
      <c r="AX2121" t="s">
        <v>14187</v>
      </c>
      <c r="BC2121" t="s">
        <v>14187</v>
      </c>
    </row>
    <row r="2122" spans="50:55">
      <c r="AX2122" t="s">
        <v>14188</v>
      </c>
      <c r="BC2122" t="s">
        <v>14188</v>
      </c>
    </row>
    <row r="2123" spans="50:55">
      <c r="AX2123" t="s">
        <v>14189</v>
      </c>
      <c r="BC2123" t="s">
        <v>14189</v>
      </c>
    </row>
    <row r="2124" spans="50:55">
      <c r="AX2124" t="s">
        <v>14190</v>
      </c>
      <c r="BC2124" t="s">
        <v>14190</v>
      </c>
    </row>
    <row r="2125" spans="50:55">
      <c r="AX2125" t="s">
        <v>14191</v>
      </c>
      <c r="BC2125" t="s">
        <v>14191</v>
      </c>
    </row>
    <row r="2126" spans="50:55">
      <c r="AX2126" t="s">
        <v>14192</v>
      </c>
      <c r="BC2126" t="s">
        <v>14192</v>
      </c>
    </row>
    <row r="2127" spans="50:55">
      <c r="AX2127" t="s">
        <v>14193</v>
      </c>
      <c r="BC2127" t="s">
        <v>14193</v>
      </c>
    </row>
    <row r="2128" spans="50:55">
      <c r="AX2128" t="s">
        <v>14194</v>
      </c>
      <c r="BC2128" t="s">
        <v>14194</v>
      </c>
    </row>
    <row r="2129" spans="50:55">
      <c r="AX2129" t="s">
        <v>14195</v>
      </c>
      <c r="BC2129" t="s">
        <v>14195</v>
      </c>
    </row>
    <row r="2130" spans="50:55">
      <c r="AX2130" t="s">
        <v>14196</v>
      </c>
      <c r="BC2130" t="s">
        <v>14196</v>
      </c>
    </row>
    <row r="2131" spans="50:55">
      <c r="AX2131" t="s">
        <v>14197</v>
      </c>
      <c r="BC2131" t="s">
        <v>14197</v>
      </c>
    </row>
    <row r="2132" spans="50:55">
      <c r="AX2132" t="s">
        <v>14198</v>
      </c>
      <c r="BC2132" t="s">
        <v>14198</v>
      </c>
    </row>
    <row r="2133" spans="50:55">
      <c r="AX2133" t="s">
        <v>14199</v>
      </c>
      <c r="BC2133" t="s">
        <v>14199</v>
      </c>
    </row>
    <row r="2134" spans="50:55">
      <c r="AX2134" t="s">
        <v>14200</v>
      </c>
      <c r="BC2134" t="s">
        <v>14200</v>
      </c>
    </row>
    <row r="2135" spans="50:55">
      <c r="AX2135" t="s">
        <v>14201</v>
      </c>
      <c r="BC2135" t="s">
        <v>14201</v>
      </c>
    </row>
    <row r="2136" spans="50:55">
      <c r="AX2136" t="s">
        <v>14202</v>
      </c>
      <c r="BC2136" t="s">
        <v>14202</v>
      </c>
    </row>
    <row r="2137" spans="50:55">
      <c r="AX2137" t="s">
        <v>14203</v>
      </c>
      <c r="BC2137" t="s">
        <v>14203</v>
      </c>
    </row>
    <row r="2138" spans="50:55">
      <c r="AX2138" t="s">
        <v>14204</v>
      </c>
      <c r="BC2138" t="s">
        <v>14204</v>
      </c>
    </row>
    <row r="2139" spans="50:55">
      <c r="AX2139" t="s">
        <v>14205</v>
      </c>
      <c r="BC2139" t="s">
        <v>14205</v>
      </c>
    </row>
    <row r="2140" spans="50:55">
      <c r="AX2140" t="s">
        <v>14206</v>
      </c>
      <c r="BC2140" t="s">
        <v>14206</v>
      </c>
    </row>
    <row r="2141" spans="50:55">
      <c r="AX2141" t="s">
        <v>14207</v>
      </c>
      <c r="BC2141" t="s">
        <v>14207</v>
      </c>
    </row>
    <row r="2142" spans="50:55">
      <c r="AX2142" t="s">
        <v>14208</v>
      </c>
      <c r="BC2142" t="s">
        <v>14208</v>
      </c>
    </row>
    <row r="2143" spans="50:55">
      <c r="AX2143" t="s">
        <v>14209</v>
      </c>
      <c r="BC2143" t="s">
        <v>14209</v>
      </c>
    </row>
    <row r="2144" spans="50:55">
      <c r="AX2144" t="s">
        <v>14210</v>
      </c>
      <c r="BC2144" t="s">
        <v>14210</v>
      </c>
    </row>
    <row r="2145" spans="50:55">
      <c r="AX2145" t="s">
        <v>14211</v>
      </c>
      <c r="BC2145" t="s">
        <v>14211</v>
      </c>
    </row>
    <row r="2146" spans="50:55">
      <c r="AX2146" t="s">
        <v>14212</v>
      </c>
      <c r="BC2146" t="s">
        <v>14212</v>
      </c>
    </row>
    <row r="2147" spans="50:55">
      <c r="AX2147" t="s">
        <v>14213</v>
      </c>
      <c r="BC2147" t="s">
        <v>14213</v>
      </c>
    </row>
    <row r="2148" spans="50:55">
      <c r="AX2148" t="s">
        <v>14214</v>
      </c>
      <c r="BC2148" t="s">
        <v>14214</v>
      </c>
    </row>
    <row r="2149" spans="50:55">
      <c r="AX2149" t="s">
        <v>14215</v>
      </c>
      <c r="BC2149" t="s">
        <v>14215</v>
      </c>
    </row>
    <row r="2150" spans="50:55">
      <c r="AX2150" t="s">
        <v>14216</v>
      </c>
      <c r="BC2150" t="s">
        <v>14216</v>
      </c>
    </row>
    <row r="2151" spans="50:55">
      <c r="AX2151" t="s">
        <v>14217</v>
      </c>
      <c r="BC2151" t="s">
        <v>14217</v>
      </c>
    </row>
    <row r="2152" spans="50:55">
      <c r="AX2152" t="s">
        <v>14218</v>
      </c>
      <c r="BC2152" t="s">
        <v>14218</v>
      </c>
    </row>
    <row r="2153" spans="50:55">
      <c r="AX2153" t="s">
        <v>14219</v>
      </c>
      <c r="BC2153" t="s">
        <v>14219</v>
      </c>
    </row>
    <row r="2154" spans="50:55">
      <c r="AX2154" t="s">
        <v>14220</v>
      </c>
      <c r="BC2154" t="s">
        <v>14220</v>
      </c>
    </row>
    <row r="2155" spans="50:55">
      <c r="AX2155" t="s">
        <v>14221</v>
      </c>
      <c r="BC2155" t="s">
        <v>14221</v>
      </c>
    </row>
    <row r="2156" spans="50:55">
      <c r="AX2156" t="s">
        <v>14222</v>
      </c>
      <c r="BC2156" t="s">
        <v>14222</v>
      </c>
    </row>
    <row r="2157" spans="50:55">
      <c r="AX2157" t="s">
        <v>14223</v>
      </c>
      <c r="BC2157" t="s">
        <v>14223</v>
      </c>
    </row>
    <row r="2158" spans="50:55">
      <c r="AX2158" t="s">
        <v>14224</v>
      </c>
      <c r="BC2158" t="s">
        <v>14224</v>
      </c>
    </row>
    <row r="2159" spans="50:55">
      <c r="AX2159" t="s">
        <v>14225</v>
      </c>
      <c r="BC2159" t="s">
        <v>14225</v>
      </c>
    </row>
    <row r="2160" spans="50:55">
      <c r="AX2160" t="s">
        <v>14226</v>
      </c>
      <c r="BC2160" t="s">
        <v>14226</v>
      </c>
    </row>
    <row r="2161" spans="50:55">
      <c r="AX2161" t="s">
        <v>14227</v>
      </c>
      <c r="BC2161" t="s">
        <v>14227</v>
      </c>
    </row>
    <row r="2162" spans="50:55">
      <c r="AX2162" t="s">
        <v>14228</v>
      </c>
      <c r="BC2162" t="s">
        <v>14228</v>
      </c>
    </row>
    <row r="2163" spans="50:55">
      <c r="AX2163" t="s">
        <v>14229</v>
      </c>
      <c r="BC2163" t="s">
        <v>14229</v>
      </c>
    </row>
    <row r="2164" spans="50:55">
      <c r="AX2164" t="s">
        <v>14230</v>
      </c>
      <c r="BC2164" t="s">
        <v>14230</v>
      </c>
    </row>
    <row r="2165" spans="50:55">
      <c r="AX2165" t="s">
        <v>14231</v>
      </c>
      <c r="BC2165" t="s">
        <v>14231</v>
      </c>
    </row>
    <row r="2166" spans="50:55">
      <c r="AX2166" t="s">
        <v>14232</v>
      </c>
      <c r="BC2166" t="s">
        <v>14232</v>
      </c>
    </row>
    <row r="2167" spans="50:55">
      <c r="AX2167" t="s">
        <v>14233</v>
      </c>
      <c r="BC2167" t="s">
        <v>14233</v>
      </c>
    </row>
    <row r="2168" spans="50:55">
      <c r="AX2168" t="s">
        <v>14234</v>
      </c>
      <c r="BC2168" t="s">
        <v>14234</v>
      </c>
    </row>
    <row r="2169" spans="50:55">
      <c r="AX2169" t="s">
        <v>14235</v>
      </c>
      <c r="BC2169" t="s">
        <v>14235</v>
      </c>
    </row>
    <row r="2170" spans="50:55">
      <c r="AX2170" t="s">
        <v>14236</v>
      </c>
      <c r="BC2170" t="s">
        <v>14236</v>
      </c>
    </row>
    <row r="2171" spans="50:55">
      <c r="AX2171" t="s">
        <v>14237</v>
      </c>
      <c r="BC2171" t="s">
        <v>14237</v>
      </c>
    </row>
    <row r="2172" spans="50:55">
      <c r="AX2172" t="s">
        <v>14238</v>
      </c>
      <c r="BC2172" t="s">
        <v>14238</v>
      </c>
    </row>
    <row r="2173" spans="50:55">
      <c r="AX2173" t="s">
        <v>14239</v>
      </c>
      <c r="BC2173" t="s">
        <v>14239</v>
      </c>
    </row>
    <row r="2174" spans="50:55">
      <c r="AX2174" t="s">
        <v>14240</v>
      </c>
      <c r="BC2174" t="s">
        <v>14240</v>
      </c>
    </row>
    <row r="2175" spans="50:55">
      <c r="AX2175" t="s">
        <v>14241</v>
      </c>
      <c r="BC2175" t="s">
        <v>14241</v>
      </c>
    </row>
    <row r="2176" spans="50:55">
      <c r="AX2176" t="s">
        <v>14242</v>
      </c>
      <c r="BC2176" t="s">
        <v>14242</v>
      </c>
    </row>
    <row r="2177" spans="50:55">
      <c r="AX2177" t="s">
        <v>14243</v>
      </c>
      <c r="BC2177" t="s">
        <v>14243</v>
      </c>
    </row>
    <row r="2178" spans="50:55">
      <c r="AX2178" t="s">
        <v>14244</v>
      </c>
      <c r="BC2178" t="s">
        <v>14244</v>
      </c>
    </row>
    <row r="2179" spans="50:55">
      <c r="AX2179" t="s">
        <v>14245</v>
      </c>
      <c r="BC2179" t="s">
        <v>14245</v>
      </c>
    </row>
    <row r="2180" spans="50:55">
      <c r="AX2180" t="s">
        <v>14246</v>
      </c>
      <c r="BC2180" t="s">
        <v>14246</v>
      </c>
    </row>
    <row r="2181" spans="50:55">
      <c r="AX2181" t="s">
        <v>14247</v>
      </c>
      <c r="BC2181" t="s">
        <v>14247</v>
      </c>
    </row>
    <row r="2182" spans="50:55">
      <c r="AX2182" t="s">
        <v>14248</v>
      </c>
      <c r="BC2182" t="s">
        <v>14248</v>
      </c>
    </row>
    <row r="2183" spans="50:55">
      <c r="AX2183" t="s">
        <v>14249</v>
      </c>
      <c r="BC2183" t="s">
        <v>14249</v>
      </c>
    </row>
    <row r="2184" spans="50:55">
      <c r="AX2184" t="s">
        <v>14250</v>
      </c>
      <c r="BC2184" t="s">
        <v>14250</v>
      </c>
    </row>
    <row r="2185" spans="50:55">
      <c r="AX2185" t="s">
        <v>14251</v>
      </c>
      <c r="BC2185" t="s">
        <v>14251</v>
      </c>
    </row>
    <row r="2186" spans="50:55">
      <c r="AX2186" t="s">
        <v>14252</v>
      </c>
      <c r="BC2186" t="s">
        <v>14252</v>
      </c>
    </row>
    <row r="2187" spans="50:55">
      <c r="AX2187" t="s">
        <v>14253</v>
      </c>
      <c r="BC2187" t="s">
        <v>14253</v>
      </c>
    </row>
    <row r="2188" spans="50:55">
      <c r="AX2188" t="s">
        <v>14254</v>
      </c>
      <c r="BC2188" t="s">
        <v>14254</v>
      </c>
    </row>
    <row r="2189" spans="50:55">
      <c r="AX2189" t="s">
        <v>14255</v>
      </c>
      <c r="BC2189" t="s">
        <v>14255</v>
      </c>
    </row>
    <row r="2190" spans="50:55">
      <c r="AX2190" t="s">
        <v>14256</v>
      </c>
      <c r="BC2190" t="s">
        <v>14256</v>
      </c>
    </row>
    <row r="2191" spans="50:55">
      <c r="AX2191" t="s">
        <v>14257</v>
      </c>
      <c r="BC2191" t="s">
        <v>14257</v>
      </c>
    </row>
    <row r="2192" spans="50:55">
      <c r="AX2192" t="s">
        <v>14258</v>
      </c>
      <c r="BC2192" t="s">
        <v>14258</v>
      </c>
    </row>
    <row r="2193" spans="50:55">
      <c r="AX2193" t="s">
        <v>14259</v>
      </c>
      <c r="BC2193" t="s">
        <v>14259</v>
      </c>
    </row>
    <row r="2194" spans="50:55">
      <c r="AX2194" t="s">
        <v>14260</v>
      </c>
      <c r="BC2194" t="s">
        <v>14260</v>
      </c>
    </row>
    <row r="2195" spans="50:55">
      <c r="AX2195" t="s">
        <v>14261</v>
      </c>
      <c r="BC2195" t="s">
        <v>14261</v>
      </c>
    </row>
    <row r="2196" spans="50:55">
      <c r="AX2196" t="s">
        <v>14262</v>
      </c>
      <c r="BC2196" t="s">
        <v>14262</v>
      </c>
    </row>
    <row r="2197" spans="50:55">
      <c r="AX2197" t="s">
        <v>14263</v>
      </c>
      <c r="BC2197" t="s">
        <v>14263</v>
      </c>
    </row>
    <row r="2198" spans="50:55">
      <c r="AX2198" t="s">
        <v>14264</v>
      </c>
      <c r="BC2198" t="s">
        <v>14264</v>
      </c>
    </row>
    <row r="2199" spans="50:55">
      <c r="AX2199" t="s">
        <v>14265</v>
      </c>
      <c r="BC2199" t="s">
        <v>14265</v>
      </c>
    </row>
    <row r="2200" spans="50:55">
      <c r="AX2200" t="s">
        <v>14266</v>
      </c>
      <c r="BC2200" t="s">
        <v>14266</v>
      </c>
    </row>
    <row r="2201" spans="50:55">
      <c r="AX2201" t="s">
        <v>14267</v>
      </c>
      <c r="BC2201" t="s">
        <v>14267</v>
      </c>
    </row>
    <row r="2202" spans="50:55">
      <c r="AX2202" t="s">
        <v>14268</v>
      </c>
      <c r="BC2202" t="s">
        <v>14268</v>
      </c>
    </row>
    <row r="2203" spans="50:55">
      <c r="AX2203" t="s">
        <v>14269</v>
      </c>
      <c r="BC2203" t="s">
        <v>14269</v>
      </c>
    </row>
    <row r="2204" spans="50:55">
      <c r="AX2204" t="s">
        <v>14270</v>
      </c>
      <c r="BC2204" t="s">
        <v>14270</v>
      </c>
    </row>
    <row r="2205" spans="50:55">
      <c r="AX2205" t="s">
        <v>14271</v>
      </c>
      <c r="BC2205" t="s">
        <v>14271</v>
      </c>
    </row>
    <row r="2206" spans="50:55">
      <c r="AX2206" t="s">
        <v>14272</v>
      </c>
      <c r="BC2206" t="s">
        <v>14272</v>
      </c>
    </row>
    <row r="2207" spans="50:55">
      <c r="AX2207" t="s">
        <v>14273</v>
      </c>
      <c r="BC2207" t="s">
        <v>14273</v>
      </c>
    </row>
    <row r="2208" spans="50:55">
      <c r="AX2208" t="s">
        <v>14274</v>
      </c>
      <c r="BC2208" t="s">
        <v>14274</v>
      </c>
    </row>
    <row r="2209" spans="50:55">
      <c r="AX2209" t="s">
        <v>14275</v>
      </c>
      <c r="BC2209" t="s">
        <v>14275</v>
      </c>
    </row>
    <row r="2210" spans="50:55">
      <c r="AX2210" t="s">
        <v>14276</v>
      </c>
      <c r="BC2210" t="s">
        <v>14276</v>
      </c>
    </row>
    <row r="2211" spans="50:55">
      <c r="AX2211" t="s">
        <v>14277</v>
      </c>
      <c r="BC2211" t="s">
        <v>14277</v>
      </c>
    </row>
    <row r="2212" spans="50:55">
      <c r="AX2212" t="s">
        <v>14278</v>
      </c>
      <c r="BC2212" t="s">
        <v>14278</v>
      </c>
    </row>
    <row r="2213" spans="50:55">
      <c r="AX2213" t="s">
        <v>14279</v>
      </c>
      <c r="BC2213" t="s">
        <v>14279</v>
      </c>
    </row>
    <row r="2214" spans="50:55">
      <c r="AX2214" t="s">
        <v>14280</v>
      </c>
      <c r="BC2214" t="s">
        <v>14280</v>
      </c>
    </row>
    <row r="2215" spans="50:55">
      <c r="AX2215" t="s">
        <v>14281</v>
      </c>
      <c r="BC2215" t="s">
        <v>14281</v>
      </c>
    </row>
    <row r="2216" spans="50:55">
      <c r="AX2216" t="s">
        <v>14282</v>
      </c>
      <c r="BC2216" t="s">
        <v>14282</v>
      </c>
    </row>
    <row r="2217" spans="50:55">
      <c r="AX2217" t="s">
        <v>14283</v>
      </c>
      <c r="BC2217" t="s">
        <v>14283</v>
      </c>
    </row>
    <row r="2218" spans="50:55">
      <c r="AX2218" t="s">
        <v>14284</v>
      </c>
      <c r="BC2218" t="s">
        <v>14284</v>
      </c>
    </row>
    <row r="2219" spans="50:55">
      <c r="AX2219" t="s">
        <v>14285</v>
      </c>
      <c r="BC2219" t="s">
        <v>14285</v>
      </c>
    </row>
    <row r="2220" spans="50:55">
      <c r="AX2220" t="s">
        <v>14286</v>
      </c>
      <c r="BC2220" t="s">
        <v>14286</v>
      </c>
    </row>
    <row r="2221" spans="50:55">
      <c r="AX2221" t="s">
        <v>14287</v>
      </c>
      <c r="BC2221" t="s">
        <v>14287</v>
      </c>
    </row>
    <row r="2222" spans="50:55">
      <c r="AX2222" t="s">
        <v>14288</v>
      </c>
      <c r="BC2222" t="s">
        <v>14288</v>
      </c>
    </row>
    <row r="2223" spans="50:55">
      <c r="AX2223" t="s">
        <v>14289</v>
      </c>
      <c r="BC2223" t="s">
        <v>14289</v>
      </c>
    </row>
    <row r="2224" spans="50:55">
      <c r="AX2224" t="s">
        <v>14290</v>
      </c>
      <c r="BC2224" t="s">
        <v>14290</v>
      </c>
    </row>
    <row r="2225" spans="50:55">
      <c r="AX2225" t="s">
        <v>14291</v>
      </c>
      <c r="BC2225" t="s">
        <v>14291</v>
      </c>
    </row>
    <row r="2226" spans="50:55">
      <c r="AX2226" t="s">
        <v>14292</v>
      </c>
      <c r="BC2226" t="s">
        <v>14292</v>
      </c>
    </row>
    <row r="2227" spans="50:55">
      <c r="AX2227" t="s">
        <v>14293</v>
      </c>
      <c r="BC2227" t="s">
        <v>14293</v>
      </c>
    </row>
    <row r="2228" spans="50:55">
      <c r="AX2228" t="s">
        <v>14294</v>
      </c>
      <c r="BC2228" t="s">
        <v>14294</v>
      </c>
    </row>
    <row r="2229" spans="50:55">
      <c r="AX2229" t="s">
        <v>14295</v>
      </c>
      <c r="BC2229" t="s">
        <v>14295</v>
      </c>
    </row>
    <row r="2230" spans="50:55">
      <c r="AX2230" t="s">
        <v>14296</v>
      </c>
      <c r="BC2230" t="s">
        <v>14296</v>
      </c>
    </row>
    <row r="2231" spans="50:55">
      <c r="AX2231" t="s">
        <v>14297</v>
      </c>
      <c r="BC2231" t="s">
        <v>14297</v>
      </c>
    </row>
    <row r="2232" spans="50:55">
      <c r="AX2232" t="s">
        <v>14298</v>
      </c>
      <c r="BC2232" t="s">
        <v>14298</v>
      </c>
    </row>
    <row r="2233" spans="50:55">
      <c r="AX2233" t="s">
        <v>14299</v>
      </c>
      <c r="BC2233" t="s">
        <v>14299</v>
      </c>
    </row>
    <row r="2234" spans="50:55">
      <c r="AX2234" t="s">
        <v>14300</v>
      </c>
      <c r="BC2234" t="s">
        <v>14300</v>
      </c>
    </row>
    <row r="2235" spans="50:55">
      <c r="AX2235" t="s">
        <v>14301</v>
      </c>
      <c r="BC2235" t="s">
        <v>14301</v>
      </c>
    </row>
    <row r="2236" spans="50:55">
      <c r="AX2236" t="s">
        <v>14302</v>
      </c>
      <c r="BC2236" t="s">
        <v>14302</v>
      </c>
    </row>
    <row r="2237" spans="50:55">
      <c r="AX2237" t="s">
        <v>14303</v>
      </c>
      <c r="BC2237" t="s">
        <v>14303</v>
      </c>
    </row>
    <row r="2238" spans="50:55">
      <c r="AX2238" t="s">
        <v>14304</v>
      </c>
      <c r="BC2238" t="s">
        <v>14304</v>
      </c>
    </row>
    <row r="2239" spans="50:55">
      <c r="AX2239" t="s">
        <v>14305</v>
      </c>
      <c r="BC2239" t="s">
        <v>14305</v>
      </c>
    </row>
    <row r="2240" spans="50:55">
      <c r="AX2240" t="s">
        <v>14306</v>
      </c>
      <c r="BC2240" t="s">
        <v>14306</v>
      </c>
    </row>
    <row r="2241" spans="50:55">
      <c r="AX2241" t="s">
        <v>14307</v>
      </c>
      <c r="BC2241" t="s">
        <v>14307</v>
      </c>
    </row>
    <row r="2242" spans="50:55">
      <c r="AX2242" t="s">
        <v>14308</v>
      </c>
      <c r="BC2242" t="s">
        <v>14308</v>
      </c>
    </row>
    <row r="2243" spans="50:55">
      <c r="AX2243" t="s">
        <v>14309</v>
      </c>
      <c r="BC2243" t="s">
        <v>14309</v>
      </c>
    </row>
    <row r="2244" spans="50:55">
      <c r="AX2244" t="s">
        <v>14310</v>
      </c>
      <c r="BC2244" t="s">
        <v>14310</v>
      </c>
    </row>
    <row r="2245" spans="50:55">
      <c r="AX2245" t="s">
        <v>14311</v>
      </c>
      <c r="BC2245" t="s">
        <v>14311</v>
      </c>
    </row>
    <row r="2246" spans="50:55">
      <c r="AX2246" t="s">
        <v>14312</v>
      </c>
      <c r="BC2246" t="s">
        <v>14312</v>
      </c>
    </row>
    <row r="2247" spans="50:55">
      <c r="AX2247" t="s">
        <v>14313</v>
      </c>
      <c r="BC2247" t="s">
        <v>14313</v>
      </c>
    </row>
    <row r="2248" spans="50:55">
      <c r="AX2248" t="s">
        <v>14314</v>
      </c>
      <c r="BC2248" t="s">
        <v>14314</v>
      </c>
    </row>
    <row r="2249" spans="50:55">
      <c r="AX2249" t="s">
        <v>14315</v>
      </c>
      <c r="BC2249" t="s">
        <v>14315</v>
      </c>
    </row>
    <row r="2250" spans="50:55">
      <c r="AX2250" t="s">
        <v>14316</v>
      </c>
      <c r="BC2250" t="s">
        <v>14316</v>
      </c>
    </row>
    <row r="2251" spans="50:55">
      <c r="AX2251" t="s">
        <v>14317</v>
      </c>
      <c r="BC2251" t="s">
        <v>14317</v>
      </c>
    </row>
    <row r="2252" spans="50:55">
      <c r="AX2252" t="s">
        <v>14318</v>
      </c>
      <c r="BC2252" t="s">
        <v>14318</v>
      </c>
    </row>
    <row r="2253" spans="50:55">
      <c r="AX2253" t="s">
        <v>14319</v>
      </c>
      <c r="BC2253" t="s">
        <v>14319</v>
      </c>
    </row>
    <row r="2254" spans="50:55">
      <c r="AX2254" t="s">
        <v>14320</v>
      </c>
      <c r="BC2254" t="s">
        <v>14320</v>
      </c>
    </row>
    <row r="2255" spans="50:55">
      <c r="AX2255" t="s">
        <v>14321</v>
      </c>
      <c r="BC2255" t="s">
        <v>14321</v>
      </c>
    </row>
    <row r="2256" spans="50:55">
      <c r="AX2256" t="s">
        <v>14322</v>
      </c>
      <c r="BC2256" t="s">
        <v>14322</v>
      </c>
    </row>
    <row r="2257" spans="50:55">
      <c r="AX2257" t="s">
        <v>14323</v>
      </c>
      <c r="BC2257" t="s">
        <v>14323</v>
      </c>
    </row>
    <row r="2258" spans="50:55">
      <c r="AX2258" t="s">
        <v>14324</v>
      </c>
      <c r="BC2258" t="s">
        <v>14324</v>
      </c>
    </row>
    <row r="2259" spans="50:55">
      <c r="AX2259" t="s">
        <v>14325</v>
      </c>
      <c r="BC2259" t="s">
        <v>14325</v>
      </c>
    </row>
    <row r="2260" spans="50:55">
      <c r="AX2260" t="s">
        <v>14326</v>
      </c>
      <c r="BC2260" t="s">
        <v>14326</v>
      </c>
    </row>
    <row r="2261" spans="50:55">
      <c r="AX2261" t="s">
        <v>14327</v>
      </c>
      <c r="BC2261" t="s">
        <v>14327</v>
      </c>
    </row>
    <row r="2262" spans="50:55">
      <c r="AX2262" t="s">
        <v>14328</v>
      </c>
      <c r="BC2262" t="s">
        <v>14328</v>
      </c>
    </row>
    <row r="2263" spans="50:55">
      <c r="AX2263" t="s">
        <v>14329</v>
      </c>
      <c r="BC2263" t="s">
        <v>14329</v>
      </c>
    </row>
    <row r="2264" spans="50:55">
      <c r="AX2264" t="s">
        <v>14330</v>
      </c>
      <c r="BC2264" t="s">
        <v>14330</v>
      </c>
    </row>
    <row r="2265" spans="50:55">
      <c r="AX2265" t="s">
        <v>14331</v>
      </c>
      <c r="BC2265" t="s">
        <v>14331</v>
      </c>
    </row>
    <row r="2266" spans="50:55">
      <c r="AX2266" t="s">
        <v>14332</v>
      </c>
      <c r="BC2266" t="s">
        <v>14332</v>
      </c>
    </row>
    <row r="2267" spans="50:55">
      <c r="AX2267" t="s">
        <v>14333</v>
      </c>
      <c r="BC2267" t="s">
        <v>14333</v>
      </c>
    </row>
    <row r="2268" spans="50:55">
      <c r="AX2268" t="s">
        <v>14334</v>
      </c>
      <c r="BC2268" t="s">
        <v>14334</v>
      </c>
    </row>
    <row r="2269" spans="50:55">
      <c r="AX2269" t="s">
        <v>14335</v>
      </c>
      <c r="BC2269" t="s">
        <v>14335</v>
      </c>
    </row>
    <row r="2270" spans="50:55">
      <c r="AX2270" t="s">
        <v>12853</v>
      </c>
      <c r="BC2270" t="s">
        <v>12853</v>
      </c>
    </row>
    <row r="2271" spans="50:55">
      <c r="AX2271" t="s">
        <v>14336</v>
      </c>
      <c r="BC2271" t="s">
        <v>14336</v>
      </c>
    </row>
    <row r="2272" spans="50:55">
      <c r="AX2272" t="s">
        <v>14337</v>
      </c>
      <c r="BC2272" t="s">
        <v>14337</v>
      </c>
    </row>
    <row r="2273" spans="50:55">
      <c r="AX2273" t="s">
        <v>14338</v>
      </c>
      <c r="BC2273" t="s">
        <v>14338</v>
      </c>
    </row>
    <row r="2274" spans="50:55">
      <c r="AX2274" t="s">
        <v>14339</v>
      </c>
      <c r="BC2274" t="s">
        <v>14339</v>
      </c>
    </row>
    <row r="2275" spans="50:55">
      <c r="AX2275" t="s">
        <v>14340</v>
      </c>
      <c r="BC2275" t="s">
        <v>14340</v>
      </c>
    </row>
    <row r="2276" spans="50:55">
      <c r="AX2276" t="s">
        <v>14341</v>
      </c>
      <c r="BC2276" t="s">
        <v>14341</v>
      </c>
    </row>
    <row r="2277" spans="50:55">
      <c r="AX2277" t="s">
        <v>14342</v>
      </c>
      <c r="BC2277" t="s">
        <v>14342</v>
      </c>
    </row>
    <row r="2278" spans="50:55">
      <c r="AX2278" t="s">
        <v>14343</v>
      </c>
      <c r="BC2278" t="s">
        <v>14343</v>
      </c>
    </row>
    <row r="2279" spans="50:55">
      <c r="AX2279" t="s">
        <v>14344</v>
      </c>
      <c r="BC2279" t="s">
        <v>14344</v>
      </c>
    </row>
    <row r="2280" spans="50:55">
      <c r="AX2280" t="s">
        <v>14345</v>
      </c>
      <c r="BC2280" t="s">
        <v>14345</v>
      </c>
    </row>
    <row r="2281" spans="50:55">
      <c r="AX2281" t="s">
        <v>14346</v>
      </c>
      <c r="BC2281" t="s">
        <v>14346</v>
      </c>
    </row>
    <row r="2282" spans="50:55">
      <c r="AX2282" t="s">
        <v>14347</v>
      </c>
      <c r="BC2282" t="s">
        <v>14347</v>
      </c>
    </row>
    <row r="2283" spans="50:55">
      <c r="AX2283" t="s">
        <v>14348</v>
      </c>
      <c r="BC2283" t="s">
        <v>14348</v>
      </c>
    </row>
    <row r="2284" spans="50:55">
      <c r="AX2284" t="s">
        <v>14349</v>
      </c>
      <c r="BC2284" t="s">
        <v>14349</v>
      </c>
    </row>
    <row r="2285" spans="50:55">
      <c r="AX2285" t="s">
        <v>14350</v>
      </c>
      <c r="BC2285" t="s">
        <v>14350</v>
      </c>
    </row>
    <row r="2286" spans="50:55">
      <c r="AX2286" t="s">
        <v>14351</v>
      </c>
      <c r="BC2286" t="s">
        <v>14351</v>
      </c>
    </row>
    <row r="2287" spans="50:55">
      <c r="AX2287" t="s">
        <v>14352</v>
      </c>
      <c r="BC2287" t="s">
        <v>14352</v>
      </c>
    </row>
    <row r="2288" spans="50:55">
      <c r="AX2288" t="s">
        <v>14353</v>
      </c>
      <c r="BC2288" t="s">
        <v>14353</v>
      </c>
    </row>
    <row r="2289" spans="50:55">
      <c r="AX2289" t="s">
        <v>14354</v>
      </c>
      <c r="BC2289" t="s">
        <v>14354</v>
      </c>
    </row>
    <row r="2290" spans="50:55">
      <c r="AX2290" t="s">
        <v>14355</v>
      </c>
      <c r="BC2290" t="s">
        <v>14355</v>
      </c>
    </row>
    <row r="2291" spans="50:55">
      <c r="AX2291" t="s">
        <v>14356</v>
      </c>
      <c r="BC2291" t="s">
        <v>14356</v>
      </c>
    </row>
    <row r="2292" spans="50:55">
      <c r="AX2292" t="s">
        <v>14357</v>
      </c>
      <c r="BC2292" t="s">
        <v>14357</v>
      </c>
    </row>
    <row r="2293" spans="50:55">
      <c r="AX2293" t="s">
        <v>14358</v>
      </c>
      <c r="BC2293" t="s">
        <v>14358</v>
      </c>
    </row>
    <row r="2294" spans="50:55">
      <c r="AX2294" t="s">
        <v>14359</v>
      </c>
      <c r="BC2294" t="s">
        <v>14359</v>
      </c>
    </row>
    <row r="2295" spans="50:55">
      <c r="AX2295" t="s">
        <v>14360</v>
      </c>
      <c r="BC2295" t="s">
        <v>14360</v>
      </c>
    </row>
    <row r="2296" spans="50:55">
      <c r="AX2296" t="s">
        <v>14361</v>
      </c>
      <c r="BC2296" t="s">
        <v>14361</v>
      </c>
    </row>
    <row r="2297" spans="50:55">
      <c r="AX2297" t="s">
        <v>14362</v>
      </c>
      <c r="BC2297" t="s">
        <v>14362</v>
      </c>
    </row>
    <row r="2298" spans="50:55">
      <c r="AX2298" t="s">
        <v>14363</v>
      </c>
      <c r="BC2298" t="s">
        <v>14363</v>
      </c>
    </row>
    <row r="2299" spans="50:55">
      <c r="AX2299" t="s">
        <v>14364</v>
      </c>
      <c r="BC2299" t="s">
        <v>14364</v>
      </c>
    </row>
    <row r="2300" spans="50:55">
      <c r="AX2300" t="s">
        <v>14365</v>
      </c>
      <c r="BC2300" t="s">
        <v>14365</v>
      </c>
    </row>
    <row r="2301" spans="50:55">
      <c r="AX2301" t="s">
        <v>14366</v>
      </c>
      <c r="BC2301" t="s">
        <v>14366</v>
      </c>
    </row>
    <row r="2302" spans="50:55">
      <c r="AX2302" t="s">
        <v>14367</v>
      </c>
      <c r="BC2302" t="s">
        <v>14367</v>
      </c>
    </row>
    <row r="2303" spans="50:55">
      <c r="AX2303" t="s">
        <v>14368</v>
      </c>
      <c r="BC2303" t="s">
        <v>14368</v>
      </c>
    </row>
    <row r="2304" spans="50:55">
      <c r="AX2304" t="s">
        <v>14369</v>
      </c>
      <c r="BC2304" t="s">
        <v>14369</v>
      </c>
    </row>
    <row r="2305" spans="50:55">
      <c r="AX2305" t="s">
        <v>14370</v>
      </c>
      <c r="BC2305" t="s">
        <v>14370</v>
      </c>
    </row>
    <row r="2306" spans="50:55">
      <c r="AX2306" t="s">
        <v>14371</v>
      </c>
      <c r="BC2306" t="s">
        <v>14371</v>
      </c>
    </row>
    <row r="2307" spans="50:55">
      <c r="AX2307" t="s">
        <v>14372</v>
      </c>
      <c r="BC2307" t="s">
        <v>14372</v>
      </c>
    </row>
    <row r="2308" spans="50:55">
      <c r="AX2308" t="s">
        <v>14373</v>
      </c>
      <c r="BC2308" t="s">
        <v>14373</v>
      </c>
    </row>
    <row r="2309" spans="50:55">
      <c r="AX2309" t="s">
        <v>14374</v>
      </c>
      <c r="BC2309" t="s">
        <v>14374</v>
      </c>
    </row>
    <row r="2310" spans="50:55">
      <c r="AX2310" t="s">
        <v>14375</v>
      </c>
      <c r="BC2310" t="s">
        <v>14375</v>
      </c>
    </row>
    <row r="2311" spans="50:55">
      <c r="AX2311" t="s">
        <v>14376</v>
      </c>
      <c r="BC2311" t="s">
        <v>14376</v>
      </c>
    </row>
    <row r="2312" spans="50:55">
      <c r="AX2312" t="s">
        <v>14377</v>
      </c>
      <c r="BC2312" t="s">
        <v>14377</v>
      </c>
    </row>
    <row r="2313" spans="50:55">
      <c r="AX2313" t="s">
        <v>14378</v>
      </c>
      <c r="BC2313" t="s">
        <v>14378</v>
      </c>
    </row>
    <row r="2314" spans="50:55">
      <c r="AX2314" t="s">
        <v>14379</v>
      </c>
      <c r="BC2314" t="s">
        <v>14379</v>
      </c>
    </row>
    <row r="2315" spans="50:55">
      <c r="AX2315" t="s">
        <v>14380</v>
      </c>
      <c r="BC2315" t="s">
        <v>14380</v>
      </c>
    </row>
    <row r="2316" spans="50:55">
      <c r="AX2316" t="s">
        <v>14381</v>
      </c>
      <c r="BC2316" t="s">
        <v>14381</v>
      </c>
    </row>
    <row r="2317" spans="50:55">
      <c r="AX2317" t="s">
        <v>14382</v>
      </c>
      <c r="BC2317" t="s">
        <v>14382</v>
      </c>
    </row>
    <row r="2318" spans="50:55">
      <c r="AX2318" t="s">
        <v>14383</v>
      </c>
      <c r="BC2318" t="s">
        <v>14383</v>
      </c>
    </row>
    <row r="2319" spans="50:55">
      <c r="AX2319" t="s">
        <v>14384</v>
      </c>
      <c r="BC2319" t="s">
        <v>14384</v>
      </c>
    </row>
    <row r="2320" spans="50:55">
      <c r="AX2320" t="s">
        <v>14385</v>
      </c>
      <c r="BC2320" t="s">
        <v>14385</v>
      </c>
    </row>
    <row r="2321" spans="50:55">
      <c r="AX2321" t="s">
        <v>14386</v>
      </c>
      <c r="BC2321" t="s">
        <v>14386</v>
      </c>
    </row>
    <row r="2322" spans="50:55">
      <c r="AX2322" t="s">
        <v>14387</v>
      </c>
      <c r="BC2322" t="s">
        <v>14387</v>
      </c>
    </row>
    <row r="2323" spans="50:55">
      <c r="AX2323" t="s">
        <v>14388</v>
      </c>
      <c r="BC2323" t="s">
        <v>14388</v>
      </c>
    </row>
    <row r="2324" spans="50:55">
      <c r="AX2324" t="s">
        <v>14389</v>
      </c>
      <c r="BC2324" t="s">
        <v>14389</v>
      </c>
    </row>
    <row r="2325" spans="50:55">
      <c r="AX2325" t="s">
        <v>14390</v>
      </c>
      <c r="BC2325" t="s">
        <v>14390</v>
      </c>
    </row>
    <row r="2326" spans="50:55">
      <c r="AX2326" t="s">
        <v>14391</v>
      </c>
      <c r="BC2326" t="s">
        <v>14391</v>
      </c>
    </row>
    <row r="2327" spans="50:55">
      <c r="AX2327" t="s">
        <v>14392</v>
      </c>
      <c r="BC2327" t="s">
        <v>14392</v>
      </c>
    </row>
    <row r="2328" spans="50:55">
      <c r="AX2328" t="s">
        <v>14393</v>
      </c>
      <c r="BC2328" t="s">
        <v>14393</v>
      </c>
    </row>
    <row r="2329" spans="50:55">
      <c r="AX2329" t="s">
        <v>14394</v>
      </c>
      <c r="BC2329" t="s">
        <v>14394</v>
      </c>
    </row>
    <row r="2330" spans="50:55">
      <c r="AX2330" t="s">
        <v>14395</v>
      </c>
      <c r="BC2330" t="s">
        <v>14395</v>
      </c>
    </row>
    <row r="2331" spans="50:55">
      <c r="AX2331" t="s">
        <v>14396</v>
      </c>
      <c r="BC2331" t="s">
        <v>14396</v>
      </c>
    </row>
    <row r="2332" spans="50:55">
      <c r="AX2332" t="s">
        <v>14397</v>
      </c>
      <c r="BC2332" t="s">
        <v>14397</v>
      </c>
    </row>
    <row r="2333" spans="50:55">
      <c r="AX2333" t="s">
        <v>14398</v>
      </c>
      <c r="BC2333" t="s">
        <v>14398</v>
      </c>
    </row>
    <row r="2334" spans="50:55">
      <c r="AX2334" t="s">
        <v>14399</v>
      </c>
      <c r="BC2334" t="s">
        <v>14399</v>
      </c>
    </row>
    <row r="2335" spans="50:55">
      <c r="AX2335" t="s">
        <v>14400</v>
      </c>
      <c r="BC2335" t="s">
        <v>14400</v>
      </c>
    </row>
    <row r="2336" spans="50:55">
      <c r="AX2336" t="s">
        <v>14401</v>
      </c>
      <c r="BC2336" t="s">
        <v>14401</v>
      </c>
    </row>
    <row r="2337" spans="50:55">
      <c r="AX2337" t="s">
        <v>14402</v>
      </c>
      <c r="BC2337" t="s">
        <v>14402</v>
      </c>
    </row>
    <row r="2338" spans="50:55">
      <c r="AX2338" t="s">
        <v>14403</v>
      </c>
      <c r="BC2338" t="s">
        <v>14403</v>
      </c>
    </row>
    <row r="2339" spans="50:55">
      <c r="AX2339" t="s">
        <v>14404</v>
      </c>
      <c r="BC2339" t="s">
        <v>14404</v>
      </c>
    </row>
    <row r="2340" spans="50:55">
      <c r="AX2340" t="s">
        <v>14405</v>
      </c>
      <c r="BC2340" t="s">
        <v>14405</v>
      </c>
    </row>
    <row r="2341" spans="50:55">
      <c r="AX2341" t="s">
        <v>14406</v>
      </c>
      <c r="BC2341" t="s">
        <v>14406</v>
      </c>
    </row>
    <row r="2342" spans="50:55">
      <c r="AX2342" t="s">
        <v>14407</v>
      </c>
      <c r="BC2342" t="s">
        <v>14407</v>
      </c>
    </row>
    <row r="2343" spans="50:55">
      <c r="AX2343" t="s">
        <v>14408</v>
      </c>
      <c r="BC2343" t="s">
        <v>14408</v>
      </c>
    </row>
    <row r="2344" spans="50:55">
      <c r="AX2344" t="s">
        <v>14409</v>
      </c>
      <c r="BC2344" t="s">
        <v>14409</v>
      </c>
    </row>
    <row r="2345" spans="50:55">
      <c r="AX2345" t="s">
        <v>14410</v>
      </c>
      <c r="BC2345" t="s">
        <v>14410</v>
      </c>
    </row>
    <row r="2346" spans="50:55">
      <c r="AX2346" t="s">
        <v>14411</v>
      </c>
      <c r="BC2346" t="s">
        <v>14411</v>
      </c>
    </row>
    <row r="2347" spans="50:55">
      <c r="AX2347" t="s">
        <v>14412</v>
      </c>
      <c r="BC2347" t="s">
        <v>14412</v>
      </c>
    </row>
    <row r="2348" spans="50:55">
      <c r="AX2348" t="s">
        <v>14413</v>
      </c>
      <c r="BC2348" t="s">
        <v>14413</v>
      </c>
    </row>
    <row r="2349" spans="50:55">
      <c r="AX2349" t="s">
        <v>14414</v>
      </c>
      <c r="BC2349" t="s">
        <v>14414</v>
      </c>
    </row>
    <row r="2350" spans="50:55">
      <c r="AX2350" t="s">
        <v>14415</v>
      </c>
      <c r="BC2350" t="s">
        <v>14415</v>
      </c>
    </row>
    <row r="2351" spans="50:55">
      <c r="AX2351" t="s">
        <v>14416</v>
      </c>
      <c r="BC2351" t="s">
        <v>14416</v>
      </c>
    </row>
    <row r="2352" spans="50:55">
      <c r="AX2352" t="s">
        <v>14417</v>
      </c>
      <c r="BC2352" t="s">
        <v>14417</v>
      </c>
    </row>
    <row r="2353" spans="50:55">
      <c r="AX2353" t="s">
        <v>14418</v>
      </c>
      <c r="BC2353" t="s">
        <v>14418</v>
      </c>
    </row>
    <row r="2354" spans="50:55">
      <c r="AX2354" t="s">
        <v>14419</v>
      </c>
      <c r="BC2354" t="s">
        <v>14419</v>
      </c>
    </row>
    <row r="2355" spans="50:55">
      <c r="AX2355" t="s">
        <v>14420</v>
      </c>
      <c r="BC2355" t="s">
        <v>14420</v>
      </c>
    </row>
    <row r="2356" spans="50:55">
      <c r="AX2356" t="s">
        <v>14421</v>
      </c>
      <c r="BC2356" t="s">
        <v>14421</v>
      </c>
    </row>
    <row r="2357" spans="50:55">
      <c r="AX2357" t="s">
        <v>14422</v>
      </c>
      <c r="BC2357" t="s">
        <v>14422</v>
      </c>
    </row>
    <row r="2358" spans="50:55">
      <c r="AX2358" t="s">
        <v>14423</v>
      </c>
      <c r="BC2358" t="s">
        <v>14423</v>
      </c>
    </row>
    <row r="2359" spans="50:55">
      <c r="AX2359" t="s">
        <v>14424</v>
      </c>
      <c r="BC2359" t="s">
        <v>14424</v>
      </c>
    </row>
    <row r="2360" spans="50:55">
      <c r="AX2360" t="s">
        <v>14425</v>
      </c>
      <c r="BC2360" t="s">
        <v>14425</v>
      </c>
    </row>
    <row r="2361" spans="50:55">
      <c r="AX2361" t="s">
        <v>14426</v>
      </c>
      <c r="BC2361" t="s">
        <v>14426</v>
      </c>
    </row>
    <row r="2362" spans="50:55">
      <c r="AX2362" t="s">
        <v>14427</v>
      </c>
      <c r="BC2362" t="s">
        <v>14427</v>
      </c>
    </row>
    <row r="2363" spans="50:55">
      <c r="AX2363" t="s">
        <v>14428</v>
      </c>
      <c r="BC2363" t="s">
        <v>14428</v>
      </c>
    </row>
    <row r="2364" spans="50:55">
      <c r="AX2364" t="s">
        <v>14429</v>
      </c>
      <c r="BC2364" t="s">
        <v>14429</v>
      </c>
    </row>
    <row r="2365" spans="50:55">
      <c r="AX2365" t="s">
        <v>14430</v>
      </c>
      <c r="BC2365" t="s">
        <v>14430</v>
      </c>
    </row>
    <row r="2366" spans="50:55">
      <c r="AX2366" t="s">
        <v>14431</v>
      </c>
      <c r="BC2366" t="s">
        <v>14431</v>
      </c>
    </row>
    <row r="2367" spans="50:55">
      <c r="AX2367" t="s">
        <v>14432</v>
      </c>
      <c r="BC2367" t="s">
        <v>14432</v>
      </c>
    </row>
    <row r="2368" spans="50:55">
      <c r="AX2368" t="s">
        <v>14433</v>
      </c>
      <c r="BC2368" t="s">
        <v>14433</v>
      </c>
    </row>
    <row r="2369" spans="50:55">
      <c r="AX2369" t="s">
        <v>14434</v>
      </c>
      <c r="BC2369" t="s">
        <v>14434</v>
      </c>
    </row>
    <row r="2370" spans="50:55">
      <c r="AX2370" t="s">
        <v>14435</v>
      </c>
      <c r="BC2370" t="s">
        <v>14435</v>
      </c>
    </row>
    <row r="2371" spans="50:55">
      <c r="AX2371" t="s">
        <v>14436</v>
      </c>
      <c r="BC2371" t="s">
        <v>14436</v>
      </c>
    </row>
    <row r="2372" spans="50:55">
      <c r="AX2372" t="s">
        <v>14437</v>
      </c>
      <c r="BC2372" t="s">
        <v>14437</v>
      </c>
    </row>
    <row r="2373" spans="50:55">
      <c r="AX2373" t="s">
        <v>14438</v>
      </c>
      <c r="BC2373" t="s">
        <v>14438</v>
      </c>
    </row>
    <row r="2374" spans="50:55">
      <c r="AX2374" t="s">
        <v>14439</v>
      </c>
      <c r="BC2374" t="s">
        <v>14439</v>
      </c>
    </row>
    <row r="2375" spans="50:55">
      <c r="AX2375" t="s">
        <v>14440</v>
      </c>
      <c r="BC2375" t="s">
        <v>14440</v>
      </c>
    </row>
    <row r="2376" spans="50:55">
      <c r="AX2376" t="s">
        <v>14441</v>
      </c>
      <c r="BC2376" t="s">
        <v>14441</v>
      </c>
    </row>
    <row r="2377" spans="50:55">
      <c r="AX2377" t="s">
        <v>14442</v>
      </c>
      <c r="BC2377" t="s">
        <v>14442</v>
      </c>
    </row>
    <row r="2378" spans="50:55">
      <c r="AX2378" t="s">
        <v>14443</v>
      </c>
      <c r="BC2378" t="s">
        <v>14443</v>
      </c>
    </row>
    <row r="2379" spans="50:55">
      <c r="AX2379" t="s">
        <v>14444</v>
      </c>
      <c r="BC2379" t="s">
        <v>14444</v>
      </c>
    </row>
    <row r="2380" spans="50:55">
      <c r="AX2380" t="s">
        <v>14445</v>
      </c>
      <c r="BC2380" t="s">
        <v>14445</v>
      </c>
    </row>
    <row r="2381" spans="50:55">
      <c r="AX2381" t="s">
        <v>14446</v>
      </c>
      <c r="BC2381" t="s">
        <v>14446</v>
      </c>
    </row>
    <row r="2382" spans="50:55">
      <c r="AX2382" t="s">
        <v>14447</v>
      </c>
      <c r="BC2382" t="s">
        <v>14447</v>
      </c>
    </row>
    <row r="2383" spans="50:55">
      <c r="AX2383" t="s">
        <v>14448</v>
      </c>
      <c r="BC2383" t="s">
        <v>14448</v>
      </c>
    </row>
    <row r="2384" spans="50:55">
      <c r="AX2384" t="s">
        <v>14449</v>
      </c>
      <c r="BC2384" t="s">
        <v>14449</v>
      </c>
    </row>
    <row r="2385" spans="50:55">
      <c r="AX2385" t="s">
        <v>14450</v>
      </c>
      <c r="BC2385" t="s">
        <v>14450</v>
      </c>
    </row>
    <row r="2386" spans="50:55">
      <c r="AX2386" t="s">
        <v>14451</v>
      </c>
      <c r="BC2386" t="s">
        <v>14451</v>
      </c>
    </row>
    <row r="2387" spans="50:55">
      <c r="AX2387" t="s">
        <v>14452</v>
      </c>
      <c r="BC2387" t="s">
        <v>14452</v>
      </c>
    </row>
    <row r="2388" spans="50:55">
      <c r="AX2388" t="s">
        <v>14453</v>
      </c>
      <c r="BC2388" t="s">
        <v>14453</v>
      </c>
    </row>
    <row r="2389" spans="50:55">
      <c r="AX2389" t="s">
        <v>14454</v>
      </c>
      <c r="BC2389" t="s">
        <v>14454</v>
      </c>
    </row>
    <row r="2390" spans="50:55">
      <c r="AX2390" t="s">
        <v>14455</v>
      </c>
      <c r="BC2390" t="s">
        <v>14455</v>
      </c>
    </row>
    <row r="2391" spans="50:55">
      <c r="AX2391" t="s">
        <v>14456</v>
      </c>
      <c r="BC2391" t="s">
        <v>14456</v>
      </c>
    </row>
    <row r="2392" spans="50:55">
      <c r="AX2392" t="s">
        <v>14457</v>
      </c>
      <c r="BC2392" t="s">
        <v>14457</v>
      </c>
    </row>
    <row r="2393" spans="50:55">
      <c r="AX2393" t="s">
        <v>14458</v>
      </c>
      <c r="BC2393" t="s">
        <v>14458</v>
      </c>
    </row>
    <row r="2394" spans="50:55">
      <c r="AX2394" t="s">
        <v>14459</v>
      </c>
      <c r="BC2394" t="s">
        <v>14459</v>
      </c>
    </row>
    <row r="2395" spans="50:55">
      <c r="AX2395" t="s">
        <v>14460</v>
      </c>
      <c r="BC2395" t="s">
        <v>14460</v>
      </c>
    </row>
    <row r="2396" spans="50:55">
      <c r="AX2396" t="s">
        <v>14461</v>
      </c>
      <c r="BC2396" t="s">
        <v>14461</v>
      </c>
    </row>
    <row r="2397" spans="50:55">
      <c r="AX2397" t="s">
        <v>14462</v>
      </c>
      <c r="BC2397" t="s">
        <v>14462</v>
      </c>
    </row>
    <row r="2398" spans="50:55">
      <c r="AX2398" t="s">
        <v>14463</v>
      </c>
      <c r="BC2398" t="s">
        <v>14463</v>
      </c>
    </row>
    <row r="2399" spans="50:55">
      <c r="AX2399" t="s">
        <v>14464</v>
      </c>
      <c r="BC2399" t="s">
        <v>14464</v>
      </c>
    </row>
    <row r="2400" spans="50:55">
      <c r="AX2400" t="s">
        <v>14465</v>
      </c>
      <c r="BC2400" t="s">
        <v>14465</v>
      </c>
    </row>
    <row r="2401" spans="50:55">
      <c r="AX2401" t="s">
        <v>14466</v>
      </c>
      <c r="BC2401" t="s">
        <v>14466</v>
      </c>
    </row>
    <row r="2402" spans="50:55">
      <c r="AX2402" t="s">
        <v>14467</v>
      </c>
      <c r="BC2402" t="s">
        <v>14467</v>
      </c>
    </row>
    <row r="2403" spans="50:55">
      <c r="AX2403" t="s">
        <v>14468</v>
      </c>
      <c r="BC2403" t="s">
        <v>14468</v>
      </c>
    </row>
    <row r="2404" spans="50:55">
      <c r="AX2404" t="s">
        <v>14469</v>
      </c>
      <c r="BC2404" t="s">
        <v>14469</v>
      </c>
    </row>
    <row r="2405" spans="50:55">
      <c r="AX2405" t="s">
        <v>14470</v>
      </c>
      <c r="BC2405" t="s">
        <v>14470</v>
      </c>
    </row>
    <row r="2406" spans="50:55">
      <c r="AX2406" t="s">
        <v>14471</v>
      </c>
      <c r="BC2406" t="s">
        <v>14471</v>
      </c>
    </row>
    <row r="2407" spans="50:55">
      <c r="AX2407" t="s">
        <v>14472</v>
      </c>
      <c r="BC2407" t="s">
        <v>14472</v>
      </c>
    </row>
    <row r="2408" spans="50:55">
      <c r="AX2408" t="s">
        <v>14473</v>
      </c>
      <c r="BC2408" t="s">
        <v>14473</v>
      </c>
    </row>
    <row r="2409" spans="50:55">
      <c r="AX2409" t="s">
        <v>14474</v>
      </c>
      <c r="BC2409" t="s">
        <v>14474</v>
      </c>
    </row>
    <row r="2410" spans="50:55">
      <c r="AX2410" t="s">
        <v>14475</v>
      </c>
      <c r="BC2410" t="s">
        <v>14475</v>
      </c>
    </row>
    <row r="2411" spans="50:55">
      <c r="AX2411" t="s">
        <v>14476</v>
      </c>
      <c r="BC2411" t="s">
        <v>14476</v>
      </c>
    </row>
    <row r="2412" spans="50:55">
      <c r="AX2412" t="s">
        <v>14477</v>
      </c>
      <c r="BC2412" t="s">
        <v>14477</v>
      </c>
    </row>
    <row r="2413" spans="50:55">
      <c r="AX2413" t="s">
        <v>14478</v>
      </c>
      <c r="BC2413" t="s">
        <v>14478</v>
      </c>
    </row>
    <row r="2414" spans="50:55">
      <c r="AX2414" t="s">
        <v>14479</v>
      </c>
      <c r="BC2414" t="s">
        <v>14479</v>
      </c>
    </row>
    <row r="2415" spans="50:55">
      <c r="AX2415" t="s">
        <v>14480</v>
      </c>
      <c r="BC2415" t="s">
        <v>14480</v>
      </c>
    </row>
    <row r="2416" spans="50:55">
      <c r="AX2416" t="s">
        <v>14481</v>
      </c>
      <c r="BC2416" t="s">
        <v>14481</v>
      </c>
    </row>
    <row r="2417" spans="50:55">
      <c r="AX2417" t="s">
        <v>14482</v>
      </c>
      <c r="BC2417" t="s">
        <v>14482</v>
      </c>
    </row>
    <row r="2418" spans="50:55">
      <c r="AX2418" t="s">
        <v>14483</v>
      </c>
      <c r="BC2418" t="s">
        <v>14483</v>
      </c>
    </row>
    <row r="2419" spans="50:55">
      <c r="AX2419" t="s">
        <v>14484</v>
      </c>
      <c r="BC2419" t="s">
        <v>14484</v>
      </c>
    </row>
    <row r="2420" spans="50:55">
      <c r="AX2420" t="s">
        <v>14485</v>
      </c>
      <c r="BC2420" t="s">
        <v>14485</v>
      </c>
    </row>
    <row r="2421" spans="50:55">
      <c r="AX2421" t="s">
        <v>14486</v>
      </c>
      <c r="BC2421" t="s">
        <v>14486</v>
      </c>
    </row>
    <row r="2422" spans="50:55">
      <c r="AX2422" t="s">
        <v>14487</v>
      </c>
      <c r="BC2422" t="s">
        <v>14487</v>
      </c>
    </row>
    <row r="2423" spans="50:55">
      <c r="AX2423" t="s">
        <v>14488</v>
      </c>
      <c r="BC2423" t="s">
        <v>14488</v>
      </c>
    </row>
    <row r="2424" spans="50:55">
      <c r="AX2424" t="s">
        <v>14489</v>
      </c>
      <c r="BC2424" t="s">
        <v>14489</v>
      </c>
    </row>
    <row r="2425" spans="50:55">
      <c r="AX2425" t="s">
        <v>14490</v>
      </c>
      <c r="BC2425" t="s">
        <v>14490</v>
      </c>
    </row>
    <row r="2426" spans="50:55">
      <c r="AX2426" t="s">
        <v>14491</v>
      </c>
      <c r="BC2426" t="s">
        <v>14491</v>
      </c>
    </row>
    <row r="2427" spans="50:55">
      <c r="AX2427" t="s">
        <v>14492</v>
      </c>
      <c r="BC2427" t="s">
        <v>14492</v>
      </c>
    </row>
    <row r="2428" spans="50:55">
      <c r="AX2428" t="s">
        <v>14493</v>
      </c>
      <c r="BC2428" t="s">
        <v>14493</v>
      </c>
    </row>
    <row r="2429" spans="50:55">
      <c r="AX2429" t="s">
        <v>14494</v>
      </c>
      <c r="BC2429" t="s">
        <v>14494</v>
      </c>
    </row>
    <row r="2430" spans="50:55">
      <c r="AX2430" t="s">
        <v>14495</v>
      </c>
      <c r="BC2430" t="s">
        <v>14495</v>
      </c>
    </row>
    <row r="2431" spans="50:55">
      <c r="AX2431" t="s">
        <v>14496</v>
      </c>
      <c r="BC2431" t="s">
        <v>14496</v>
      </c>
    </row>
    <row r="2432" spans="50:55">
      <c r="AX2432" t="s">
        <v>14497</v>
      </c>
      <c r="BC2432" t="s">
        <v>14497</v>
      </c>
    </row>
    <row r="2433" spans="50:55">
      <c r="AX2433" t="s">
        <v>14498</v>
      </c>
      <c r="BC2433" t="s">
        <v>14498</v>
      </c>
    </row>
    <row r="2434" spans="50:55">
      <c r="AX2434" t="s">
        <v>14499</v>
      </c>
      <c r="BC2434" t="s">
        <v>14499</v>
      </c>
    </row>
    <row r="2435" spans="50:55">
      <c r="AX2435" t="s">
        <v>14500</v>
      </c>
      <c r="BC2435" t="s">
        <v>14500</v>
      </c>
    </row>
    <row r="2436" spans="50:55">
      <c r="AX2436" t="s">
        <v>14501</v>
      </c>
      <c r="BC2436" t="s">
        <v>14501</v>
      </c>
    </row>
    <row r="2437" spans="50:55">
      <c r="AX2437" t="s">
        <v>14502</v>
      </c>
      <c r="BC2437" t="s">
        <v>14502</v>
      </c>
    </row>
    <row r="2438" spans="50:55">
      <c r="AX2438" t="s">
        <v>14503</v>
      </c>
      <c r="BC2438" t="s">
        <v>14503</v>
      </c>
    </row>
    <row r="2439" spans="50:55">
      <c r="AX2439" t="s">
        <v>14504</v>
      </c>
      <c r="BC2439" t="s">
        <v>14504</v>
      </c>
    </row>
    <row r="2440" spans="50:55">
      <c r="AX2440" t="s">
        <v>14505</v>
      </c>
      <c r="BC2440" t="s">
        <v>14505</v>
      </c>
    </row>
    <row r="2441" spans="50:55">
      <c r="AX2441" t="s">
        <v>14506</v>
      </c>
      <c r="BC2441" t="s">
        <v>14506</v>
      </c>
    </row>
    <row r="2442" spans="50:55">
      <c r="AX2442" t="s">
        <v>14507</v>
      </c>
      <c r="BC2442" t="s">
        <v>14507</v>
      </c>
    </row>
    <row r="2443" spans="50:55">
      <c r="AX2443" t="s">
        <v>14508</v>
      </c>
      <c r="BC2443" t="s">
        <v>14508</v>
      </c>
    </row>
    <row r="2444" spans="50:55">
      <c r="AX2444" t="s">
        <v>14509</v>
      </c>
      <c r="BC2444" t="s">
        <v>14509</v>
      </c>
    </row>
    <row r="2445" spans="50:55">
      <c r="AX2445" t="s">
        <v>14510</v>
      </c>
      <c r="BC2445" t="s">
        <v>14510</v>
      </c>
    </row>
    <row r="2446" spans="50:55">
      <c r="AX2446" t="s">
        <v>14511</v>
      </c>
      <c r="BC2446" t="s">
        <v>14511</v>
      </c>
    </row>
    <row r="2447" spans="50:55">
      <c r="AX2447" t="s">
        <v>14512</v>
      </c>
      <c r="BC2447" t="s">
        <v>14512</v>
      </c>
    </row>
    <row r="2448" spans="50:55">
      <c r="AX2448" t="s">
        <v>14513</v>
      </c>
      <c r="BC2448" t="s">
        <v>14513</v>
      </c>
    </row>
    <row r="2449" spans="50:55">
      <c r="AX2449" t="s">
        <v>14514</v>
      </c>
      <c r="BC2449" t="s">
        <v>14514</v>
      </c>
    </row>
    <row r="2450" spans="50:55">
      <c r="AX2450" t="s">
        <v>14515</v>
      </c>
      <c r="BC2450" t="s">
        <v>14515</v>
      </c>
    </row>
    <row r="2451" spans="50:55">
      <c r="AX2451" t="s">
        <v>14516</v>
      </c>
      <c r="BC2451" t="s">
        <v>14516</v>
      </c>
    </row>
    <row r="2452" spans="50:55">
      <c r="AX2452" t="s">
        <v>14517</v>
      </c>
      <c r="BC2452" t="s">
        <v>14517</v>
      </c>
    </row>
    <row r="2453" spans="50:55">
      <c r="AX2453" t="s">
        <v>14518</v>
      </c>
      <c r="BC2453" t="s">
        <v>14518</v>
      </c>
    </row>
    <row r="2454" spans="50:55">
      <c r="AX2454" t="s">
        <v>14519</v>
      </c>
      <c r="BC2454" t="s">
        <v>14519</v>
      </c>
    </row>
    <row r="2455" spans="50:55">
      <c r="AX2455" t="s">
        <v>14520</v>
      </c>
      <c r="BC2455" t="s">
        <v>14520</v>
      </c>
    </row>
    <row r="2456" spans="50:55">
      <c r="AX2456" t="s">
        <v>14521</v>
      </c>
      <c r="BC2456" t="s">
        <v>14521</v>
      </c>
    </row>
    <row r="2457" spans="50:55">
      <c r="AX2457" t="s">
        <v>14522</v>
      </c>
      <c r="BC2457" t="s">
        <v>14522</v>
      </c>
    </row>
    <row r="2458" spans="50:55">
      <c r="AX2458" t="s">
        <v>14523</v>
      </c>
      <c r="BC2458" t="s">
        <v>14523</v>
      </c>
    </row>
    <row r="2459" spans="50:55">
      <c r="AX2459" t="s">
        <v>14524</v>
      </c>
      <c r="BC2459" t="s">
        <v>14524</v>
      </c>
    </row>
    <row r="2460" spans="50:55">
      <c r="AX2460" t="s">
        <v>14525</v>
      </c>
      <c r="BC2460" t="s">
        <v>14525</v>
      </c>
    </row>
    <row r="2461" spans="50:55">
      <c r="AX2461" t="s">
        <v>14526</v>
      </c>
      <c r="BC2461" t="s">
        <v>14526</v>
      </c>
    </row>
    <row r="2462" spans="50:55">
      <c r="AX2462" t="s">
        <v>14527</v>
      </c>
      <c r="BC2462" t="s">
        <v>14527</v>
      </c>
    </row>
    <row r="2463" spans="50:55">
      <c r="AX2463" t="s">
        <v>14528</v>
      </c>
      <c r="BC2463" t="s">
        <v>14528</v>
      </c>
    </row>
    <row r="2464" spans="50:55">
      <c r="AX2464" t="s">
        <v>14529</v>
      </c>
      <c r="BC2464" t="s">
        <v>14529</v>
      </c>
    </row>
    <row r="2465" spans="50:55">
      <c r="AX2465" t="s">
        <v>14530</v>
      </c>
      <c r="BC2465" t="s">
        <v>14530</v>
      </c>
    </row>
    <row r="2466" spans="50:55">
      <c r="AX2466" t="s">
        <v>14531</v>
      </c>
      <c r="BC2466" t="s">
        <v>14531</v>
      </c>
    </row>
    <row r="2467" spans="50:55">
      <c r="AX2467" t="s">
        <v>14532</v>
      </c>
      <c r="BC2467" t="s">
        <v>14532</v>
      </c>
    </row>
    <row r="2468" spans="50:55">
      <c r="AX2468" t="s">
        <v>14533</v>
      </c>
      <c r="BC2468" t="s">
        <v>14533</v>
      </c>
    </row>
    <row r="2469" spans="50:55">
      <c r="AX2469" t="s">
        <v>14534</v>
      </c>
      <c r="BC2469" t="s">
        <v>14534</v>
      </c>
    </row>
    <row r="2470" spans="50:55">
      <c r="AX2470" t="s">
        <v>14535</v>
      </c>
      <c r="BC2470" t="s">
        <v>14535</v>
      </c>
    </row>
    <row r="2471" spans="50:55">
      <c r="AX2471" t="s">
        <v>14536</v>
      </c>
      <c r="BC2471" t="s">
        <v>14536</v>
      </c>
    </row>
    <row r="2472" spans="50:55">
      <c r="AX2472" t="s">
        <v>14537</v>
      </c>
      <c r="BC2472" t="s">
        <v>14537</v>
      </c>
    </row>
    <row r="2473" spans="50:55">
      <c r="AX2473" t="s">
        <v>14538</v>
      </c>
      <c r="BC2473" t="s">
        <v>14538</v>
      </c>
    </row>
    <row r="2474" spans="50:55">
      <c r="AX2474" t="s">
        <v>14539</v>
      </c>
      <c r="BC2474" t="s">
        <v>14539</v>
      </c>
    </row>
    <row r="2475" spans="50:55">
      <c r="AX2475" t="s">
        <v>14540</v>
      </c>
      <c r="BC2475" t="s">
        <v>14540</v>
      </c>
    </row>
    <row r="2476" spans="50:55">
      <c r="AX2476" t="s">
        <v>14541</v>
      </c>
      <c r="BC2476" t="s">
        <v>14541</v>
      </c>
    </row>
    <row r="2477" spans="50:55">
      <c r="AX2477" t="s">
        <v>14542</v>
      </c>
      <c r="BC2477" t="s">
        <v>14542</v>
      </c>
    </row>
    <row r="2478" spans="50:55">
      <c r="AX2478" t="s">
        <v>14543</v>
      </c>
      <c r="BC2478" t="s">
        <v>14543</v>
      </c>
    </row>
    <row r="2479" spans="50:55">
      <c r="AX2479" t="s">
        <v>14544</v>
      </c>
      <c r="BC2479" t="s">
        <v>14544</v>
      </c>
    </row>
    <row r="2480" spans="50:55">
      <c r="AX2480" t="s">
        <v>14545</v>
      </c>
      <c r="BC2480" t="s">
        <v>14545</v>
      </c>
    </row>
    <row r="2481" spans="50:55">
      <c r="AX2481" t="s">
        <v>14546</v>
      </c>
      <c r="BC2481" t="s">
        <v>14546</v>
      </c>
    </row>
    <row r="2482" spans="50:55">
      <c r="AX2482" t="s">
        <v>14547</v>
      </c>
      <c r="BC2482" t="s">
        <v>14547</v>
      </c>
    </row>
    <row r="2483" spans="50:55">
      <c r="AX2483" t="s">
        <v>14548</v>
      </c>
      <c r="BC2483" t="s">
        <v>14548</v>
      </c>
    </row>
    <row r="2484" spans="50:55">
      <c r="AX2484" t="s">
        <v>14549</v>
      </c>
      <c r="BC2484" t="s">
        <v>14549</v>
      </c>
    </row>
    <row r="2485" spans="50:55">
      <c r="AX2485" t="s">
        <v>14550</v>
      </c>
      <c r="BC2485" t="s">
        <v>14550</v>
      </c>
    </row>
    <row r="2486" spans="50:55">
      <c r="AX2486" t="s">
        <v>14551</v>
      </c>
      <c r="BC2486" t="s">
        <v>14551</v>
      </c>
    </row>
    <row r="2487" spans="50:55">
      <c r="AX2487" t="s">
        <v>14552</v>
      </c>
      <c r="BC2487" t="s">
        <v>14552</v>
      </c>
    </row>
    <row r="2488" spans="50:55">
      <c r="AX2488" t="s">
        <v>14553</v>
      </c>
      <c r="BC2488" t="s">
        <v>14553</v>
      </c>
    </row>
    <row r="2489" spans="50:55">
      <c r="AX2489" t="s">
        <v>14554</v>
      </c>
      <c r="BC2489" t="s">
        <v>14554</v>
      </c>
    </row>
    <row r="2490" spans="50:55">
      <c r="AX2490" t="s">
        <v>14555</v>
      </c>
      <c r="BC2490" t="s">
        <v>14555</v>
      </c>
    </row>
    <row r="2491" spans="50:55">
      <c r="AX2491" t="s">
        <v>14556</v>
      </c>
      <c r="BC2491" t="s">
        <v>14556</v>
      </c>
    </row>
    <row r="2492" spans="50:55">
      <c r="AX2492" t="s">
        <v>14557</v>
      </c>
      <c r="BC2492" t="s">
        <v>14557</v>
      </c>
    </row>
    <row r="2493" spans="50:55">
      <c r="AX2493" t="s">
        <v>14558</v>
      </c>
      <c r="BC2493" t="s">
        <v>14558</v>
      </c>
    </row>
    <row r="2494" spans="50:55">
      <c r="AX2494" t="s">
        <v>14559</v>
      </c>
      <c r="BC2494" t="s">
        <v>14559</v>
      </c>
    </row>
    <row r="2495" spans="50:55">
      <c r="AX2495" t="s">
        <v>14560</v>
      </c>
      <c r="BC2495" t="s">
        <v>14560</v>
      </c>
    </row>
    <row r="2496" spans="50:55">
      <c r="AX2496" t="s">
        <v>14561</v>
      </c>
      <c r="BC2496" t="s">
        <v>14561</v>
      </c>
    </row>
    <row r="2497" spans="50:55">
      <c r="AX2497" t="s">
        <v>14562</v>
      </c>
      <c r="BC2497" t="s">
        <v>14562</v>
      </c>
    </row>
    <row r="2498" spans="50:55">
      <c r="AX2498" t="s">
        <v>14563</v>
      </c>
      <c r="BC2498" t="s">
        <v>14563</v>
      </c>
    </row>
    <row r="2499" spans="50:55">
      <c r="AX2499" t="s">
        <v>14564</v>
      </c>
      <c r="BC2499" t="s">
        <v>14564</v>
      </c>
    </row>
    <row r="2500" spans="50:55">
      <c r="AX2500" t="s">
        <v>14565</v>
      </c>
      <c r="BC2500" t="s">
        <v>14565</v>
      </c>
    </row>
    <row r="2501" spans="50:55">
      <c r="AX2501" t="s">
        <v>14566</v>
      </c>
      <c r="BC2501" t="s">
        <v>14566</v>
      </c>
    </row>
    <row r="2502" spans="50:55">
      <c r="AX2502" t="s">
        <v>14567</v>
      </c>
      <c r="BC2502" t="s">
        <v>14567</v>
      </c>
    </row>
    <row r="2503" spans="50:55">
      <c r="AX2503" t="s">
        <v>14568</v>
      </c>
      <c r="BC2503" t="s">
        <v>14568</v>
      </c>
    </row>
    <row r="2504" spans="50:55">
      <c r="AX2504" t="s">
        <v>14569</v>
      </c>
      <c r="BC2504" t="s">
        <v>14569</v>
      </c>
    </row>
    <row r="2505" spans="50:55">
      <c r="AX2505" t="s">
        <v>14570</v>
      </c>
      <c r="BC2505" t="s">
        <v>14570</v>
      </c>
    </row>
    <row r="2506" spans="50:55">
      <c r="AX2506" t="s">
        <v>14571</v>
      </c>
      <c r="BC2506" t="s">
        <v>14571</v>
      </c>
    </row>
    <row r="2507" spans="50:55">
      <c r="AX2507" t="s">
        <v>14572</v>
      </c>
      <c r="BC2507" t="s">
        <v>14572</v>
      </c>
    </row>
    <row r="2508" spans="50:55">
      <c r="AX2508" t="s">
        <v>14573</v>
      </c>
      <c r="BC2508" t="s">
        <v>14573</v>
      </c>
    </row>
    <row r="2509" spans="50:55">
      <c r="AX2509" t="s">
        <v>14574</v>
      </c>
      <c r="BC2509" t="s">
        <v>14574</v>
      </c>
    </row>
    <row r="2510" spans="50:55">
      <c r="AX2510" t="s">
        <v>14575</v>
      </c>
      <c r="BC2510" t="s">
        <v>14575</v>
      </c>
    </row>
    <row r="2511" spans="50:55">
      <c r="AX2511" t="s">
        <v>14576</v>
      </c>
      <c r="BC2511" t="s">
        <v>14576</v>
      </c>
    </row>
    <row r="2512" spans="50:55">
      <c r="AX2512" t="s">
        <v>14577</v>
      </c>
      <c r="BC2512" t="s">
        <v>14577</v>
      </c>
    </row>
    <row r="2513" spans="50:55">
      <c r="AX2513" t="s">
        <v>14578</v>
      </c>
      <c r="BC2513" t="s">
        <v>14578</v>
      </c>
    </row>
    <row r="2514" spans="50:55">
      <c r="AX2514" t="s">
        <v>14579</v>
      </c>
      <c r="BC2514" t="s">
        <v>14579</v>
      </c>
    </row>
    <row r="2515" spans="50:55">
      <c r="AX2515" t="s">
        <v>14580</v>
      </c>
      <c r="BC2515" t="s">
        <v>14580</v>
      </c>
    </row>
    <row r="2516" spans="50:55">
      <c r="AX2516" t="s">
        <v>14581</v>
      </c>
      <c r="BC2516" t="s">
        <v>14581</v>
      </c>
    </row>
    <row r="2517" spans="50:55">
      <c r="AX2517" t="s">
        <v>14582</v>
      </c>
      <c r="BC2517" t="s">
        <v>14582</v>
      </c>
    </row>
    <row r="2518" spans="50:55">
      <c r="AX2518" t="s">
        <v>14583</v>
      </c>
      <c r="BC2518" t="s">
        <v>14583</v>
      </c>
    </row>
    <row r="2519" spans="50:55">
      <c r="AX2519" t="s">
        <v>14584</v>
      </c>
      <c r="BC2519" t="s">
        <v>14584</v>
      </c>
    </row>
    <row r="2520" spans="50:55">
      <c r="AX2520" t="s">
        <v>14585</v>
      </c>
      <c r="BC2520" t="s">
        <v>14585</v>
      </c>
    </row>
    <row r="2521" spans="50:55">
      <c r="AX2521" t="s">
        <v>14586</v>
      </c>
      <c r="BC2521" t="s">
        <v>14586</v>
      </c>
    </row>
    <row r="2522" spans="50:55">
      <c r="AX2522" t="s">
        <v>14587</v>
      </c>
      <c r="BC2522" t="s">
        <v>14587</v>
      </c>
    </row>
    <row r="2523" spans="50:55">
      <c r="AX2523" t="s">
        <v>14588</v>
      </c>
      <c r="BC2523" t="s">
        <v>14588</v>
      </c>
    </row>
    <row r="2524" spans="50:55">
      <c r="AX2524" t="s">
        <v>14589</v>
      </c>
      <c r="BC2524" t="s">
        <v>14589</v>
      </c>
    </row>
    <row r="2525" spans="50:55">
      <c r="AX2525" t="s">
        <v>14590</v>
      </c>
      <c r="BC2525" t="s">
        <v>14590</v>
      </c>
    </row>
    <row r="2526" spans="50:55">
      <c r="AX2526" t="s">
        <v>14591</v>
      </c>
      <c r="BC2526" t="s">
        <v>14591</v>
      </c>
    </row>
    <row r="2527" spans="50:55">
      <c r="AX2527" t="s">
        <v>14592</v>
      </c>
      <c r="BC2527" t="s">
        <v>14592</v>
      </c>
    </row>
    <row r="2528" spans="50:55">
      <c r="AX2528" t="s">
        <v>14593</v>
      </c>
      <c r="BC2528" t="s">
        <v>14593</v>
      </c>
    </row>
    <row r="2529" spans="50:55">
      <c r="AX2529" t="s">
        <v>14594</v>
      </c>
      <c r="BC2529" t="s">
        <v>14594</v>
      </c>
    </row>
    <row r="2530" spans="50:55">
      <c r="AX2530" t="s">
        <v>14595</v>
      </c>
      <c r="BC2530" t="s">
        <v>14595</v>
      </c>
    </row>
    <row r="2531" spans="50:55">
      <c r="AX2531" t="s">
        <v>14596</v>
      </c>
      <c r="BC2531" t="s">
        <v>14596</v>
      </c>
    </row>
    <row r="2532" spans="50:55">
      <c r="AX2532" t="s">
        <v>14597</v>
      </c>
      <c r="BC2532" t="s">
        <v>14597</v>
      </c>
    </row>
    <row r="2533" spans="50:55">
      <c r="AX2533" t="s">
        <v>14598</v>
      </c>
      <c r="BC2533" t="s">
        <v>14598</v>
      </c>
    </row>
    <row r="2534" spans="50:55">
      <c r="AX2534" t="s">
        <v>14599</v>
      </c>
      <c r="BC2534" t="s">
        <v>14599</v>
      </c>
    </row>
    <row r="2535" spans="50:55">
      <c r="AX2535" t="s">
        <v>14600</v>
      </c>
      <c r="BC2535" t="s">
        <v>14600</v>
      </c>
    </row>
    <row r="2536" spans="50:55">
      <c r="AX2536" t="s">
        <v>14601</v>
      </c>
      <c r="BC2536" t="s">
        <v>14601</v>
      </c>
    </row>
    <row r="2537" spans="50:55">
      <c r="AX2537" t="s">
        <v>14602</v>
      </c>
      <c r="BC2537" t="s">
        <v>14602</v>
      </c>
    </row>
    <row r="2538" spans="50:55">
      <c r="AX2538" t="s">
        <v>14603</v>
      </c>
      <c r="BC2538" t="s">
        <v>14603</v>
      </c>
    </row>
    <row r="2539" spans="50:55">
      <c r="AX2539" t="s">
        <v>14604</v>
      </c>
      <c r="BC2539" t="s">
        <v>14604</v>
      </c>
    </row>
    <row r="2540" spans="50:55">
      <c r="AX2540" t="s">
        <v>14605</v>
      </c>
      <c r="BC2540" t="s">
        <v>14605</v>
      </c>
    </row>
    <row r="2541" spans="50:55">
      <c r="AX2541" t="s">
        <v>14606</v>
      </c>
      <c r="BC2541" t="s">
        <v>14606</v>
      </c>
    </row>
    <row r="2542" spans="50:55">
      <c r="AX2542" t="s">
        <v>14607</v>
      </c>
      <c r="BC2542" t="s">
        <v>14607</v>
      </c>
    </row>
    <row r="2543" spans="50:55">
      <c r="AX2543" t="s">
        <v>14608</v>
      </c>
      <c r="BC2543" t="s">
        <v>14608</v>
      </c>
    </row>
    <row r="2544" spans="50:55">
      <c r="AX2544" t="s">
        <v>14609</v>
      </c>
      <c r="BC2544" t="s">
        <v>14609</v>
      </c>
    </row>
    <row r="2545" spans="50:55">
      <c r="AX2545" t="s">
        <v>14610</v>
      </c>
      <c r="BC2545" t="s">
        <v>14610</v>
      </c>
    </row>
    <row r="2546" spans="50:55">
      <c r="AX2546" t="s">
        <v>14611</v>
      </c>
      <c r="BC2546" t="s">
        <v>14611</v>
      </c>
    </row>
    <row r="2547" spans="50:55">
      <c r="AX2547" t="s">
        <v>14612</v>
      </c>
      <c r="BC2547" t="s">
        <v>14612</v>
      </c>
    </row>
    <row r="2548" spans="50:55">
      <c r="AX2548" t="s">
        <v>14613</v>
      </c>
      <c r="BC2548" t="s">
        <v>14613</v>
      </c>
    </row>
    <row r="2549" spans="50:55">
      <c r="AX2549" t="s">
        <v>14614</v>
      </c>
      <c r="BC2549" t="s">
        <v>14614</v>
      </c>
    </row>
    <row r="2550" spans="50:55">
      <c r="AX2550" t="s">
        <v>14615</v>
      </c>
      <c r="BC2550" t="s">
        <v>14615</v>
      </c>
    </row>
    <row r="2551" spans="50:55">
      <c r="AX2551" t="s">
        <v>14616</v>
      </c>
      <c r="BC2551" t="s">
        <v>14616</v>
      </c>
    </row>
    <row r="2552" spans="50:55">
      <c r="AX2552" t="s">
        <v>14617</v>
      </c>
      <c r="BC2552" t="s">
        <v>14617</v>
      </c>
    </row>
    <row r="2553" spans="50:55">
      <c r="AX2553" t="s">
        <v>14618</v>
      </c>
      <c r="BC2553" t="s">
        <v>14618</v>
      </c>
    </row>
    <row r="2554" spans="50:55">
      <c r="AX2554" t="s">
        <v>14619</v>
      </c>
      <c r="BC2554" t="s">
        <v>14619</v>
      </c>
    </row>
    <row r="2555" spans="50:55">
      <c r="AX2555" t="s">
        <v>14620</v>
      </c>
      <c r="BC2555" t="s">
        <v>14620</v>
      </c>
    </row>
    <row r="2556" spans="50:55">
      <c r="AX2556" t="s">
        <v>14621</v>
      </c>
      <c r="BC2556" t="s">
        <v>14621</v>
      </c>
    </row>
    <row r="2557" spans="50:55">
      <c r="AX2557" t="s">
        <v>14622</v>
      </c>
      <c r="BC2557" t="s">
        <v>14622</v>
      </c>
    </row>
    <row r="2558" spans="50:55">
      <c r="AX2558" t="s">
        <v>14623</v>
      </c>
      <c r="BC2558" t="s">
        <v>14623</v>
      </c>
    </row>
    <row r="2559" spans="50:55">
      <c r="AX2559" t="s">
        <v>14624</v>
      </c>
      <c r="BC2559" t="s">
        <v>14624</v>
      </c>
    </row>
    <row r="2560" spans="50:55">
      <c r="AX2560" t="s">
        <v>14625</v>
      </c>
      <c r="BC2560" t="s">
        <v>14625</v>
      </c>
    </row>
    <row r="2561" spans="50:55">
      <c r="AX2561" t="s">
        <v>14626</v>
      </c>
      <c r="BC2561" t="s">
        <v>14626</v>
      </c>
    </row>
    <row r="2562" spans="50:55">
      <c r="AX2562" t="s">
        <v>14627</v>
      </c>
      <c r="BC2562" t="s">
        <v>14627</v>
      </c>
    </row>
    <row r="2563" spans="50:55">
      <c r="AX2563" t="s">
        <v>14628</v>
      </c>
      <c r="BC2563" t="s">
        <v>14628</v>
      </c>
    </row>
    <row r="2564" spans="50:55">
      <c r="AX2564" t="s">
        <v>14629</v>
      </c>
      <c r="BC2564" t="s">
        <v>14629</v>
      </c>
    </row>
    <row r="2565" spans="50:55">
      <c r="AX2565" t="s">
        <v>14630</v>
      </c>
      <c r="BC2565" t="s">
        <v>14630</v>
      </c>
    </row>
    <row r="2566" spans="50:55">
      <c r="AX2566" t="s">
        <v>14631</v>
      </c>
      <c r="BC2566" t="s">
        <v>14631</v>
      </c>
    </row>
    <row r="2567" spans="50:55">
      <c r="AX2567" t="s">
        <v>14632</v>
      </c>
      <c r="BC2567" t="s">
        <v>14632</v>
      </c>
    </row>
    <row r="2568" spans="50:55">
      <c r="AX2568" t="s">
        <v>14633</v>
      </c>
      <c r="BC2568" t="s">
        <v>14633</v>
      </c>
    </row>
    <row r="2569" spans="50:55">
      <c r="AX2569" t="s">
        <v>14634</v>
      </c>
      <c r="BC2569" t="s">
        <v>14634</v>
      </c>
    </row>
    <row r="2570" spans="50:55">
      <c r="AX2570" t="s">
        <v>14635</v>
      </c>
      <c r="BC2570" t="s">
        <v>14635</v>
      </c>
    </row>
    <row r="2571" spans="50:55">
      <c r="AX2571" t="s">
        <v>14636</v>
      </c>
      <c r="BC2571" t="s">
        <v>14636</v>
      </c>
    </row>
    <row r="2572" spans="50:55">
      <c r="AX2572" t="s">
        <v>14637</v>
      </c>
      <c r="BC2572" t="s">
        <v>14637</v>
      </c>
    </row>
    <row r="2573" spans="50:55">
      <c r="AX2573" t="s">
        <v>14638</v>
      </c>
      <c r="BC2573" t="s">
        <v>14638</v>
      </c>
    </row>
    <row r="2574" spans="50:55">
      <c r="AX2574" t="s">
        <v>14639</v>
      </c>
      <c r="BC2574" t="s">
        <v>14639</v>
      </c>
    </row>
    <row r="2575" spans="50:55">
      <c r="AX2575" t="s">
        <v>14640</v>
      </c>
      <c r="BC2575" t="s">
        <v>14640</v>
      </c>
    </row>
    <row r="2576" spans="50:55">
      <c r="AX2576" t="s">
        <v>14641</v>
      </c>
      <c r="BC2576" t="s">
        <v>14641</v>
      </c>
    </row>
    <row r="2577" spans="50:55">
      <c r="AX2577" t="s">
        <v>14642</v>
      </c>
      <c r="BC2577" t="s">
        <v>14642</v>
      </c>
    </row>
    <row r="2578" spans="50:55">
      <c r="AX2578" t="s">
        <v>14643</v>
      </c>
      <c r="BC2578" t="s">
        <v>14643</v>
      </c>
    </row>
    <row r="2579" spans="50:55">
      <c r="AX2579" t="s">
        <v>14644</v>
      </c>
      <c r="BC2579" t="s">
        <v>14644</v>
      </c>
    </row>
    <row r="2580" spans="50:55">
      <c r="AX2580" t="s">
        <v>14645</v>
      </c>
      <c r="BC2580" t="s">
        <v>14645</v>
      </c>
    </row>
    <row r="2581" spans="50:55">
      <c r="AX2581" t="s">
        <v>14646</v>
      </c>
      <c r="BC2581" t="s">
        <v>14646</v>
      </c>
    </row>
    <row r="2582" spans="50:55">
      <c r="AX2582" t="s">
        <v>14647</v>
      </c>
      <c r="BC2582" t="s">
        <v>14647</v>
      </c>
    </row>
    <row r="2583" spans="50:55">
      <c r="AX2583" t="s">
        <v>14648</v>
      </c>
      <c r="BC2583" t="s">
        <v>14648</v>
      </c>
    </row>
    <row r="2584" spans="50:55">
      <c r="AX2584" t="s">
        <v>14649</v>
      </c>
      <c r="BC2584" t="s">
        <v>14649</v>
      </c>
    </row>
    <row r="2585" spans="50:55">
      <c r="AX2585" t="s">
        <v>14650</v>
      </c>
      <c r="BC2585" t="s">
        <v>14650</v>
      </c>
    </row>
    <row r="2586" spans="50:55">
      <c r="AX2586" t="s">
        <v>14651</v>
      </c>
      <c r="BC2586" t="s">
        <v>14651</v>
      </c>
    </row>
    <row r="2587" spans="50:55">
      <c r="AX2587" t="s">
        <v>14652</v>
      </c>
      <c r="BC2587" t="s">
        <v>14652</v>
      </c>
    </row>
    <row r="2588" spans="50:55">
      <c r="AX2588" t="s">
        <v>14653</v>
      </c>
      <c r="BC2588" t="s">
        <v>14653</v>
      </c>
    </row>
    <row r="2589" spans="50:55">
      <c r="AX2589" t="s">
        <v>14654</v>
      </c>
      <c r="BC2589" t="s">
        <v>14654</v>
      </c>
    </row>
    <row r="2590" spans="50:55">
      <c r="AX2590" t="s">
        <v>14655</v>
      </c>
      <c r="BC2590" t="s">
        <v>14655</v>
      </c>
    </row>
    <row r="2591" spans="50:55">
      <c r="AX2591" t="s">
        <v>14656</v>
      </c>
      <c r="BC2591" t="s">
        <v>14656</v>
      </c>
    </row>
    <row r="2592" spans="50:55">
      <c r="AX2592" t="s">
        <v>14657</v>
      </c>
      <c r="BC2592" t="s">
        <v>14657</v>
      </c>
    </row>
    <row r="2593" spans="50:55">
      <c r="AX2593" t="s">
        <v>14658</v>
      </c>
      <c r="BC2593" t="s">
        <v>14658</v>
      </c>
    </row>
    <row r="2594" spans="50:55">
      <c r="AX2594" t="s">
        <v>14659</v>
      </c>
      <c r="BC2594" t="s">
        <v>14659</v>
      </c>
    </row>
    <row r="2595" spans="50:55">
      <c r="AX2595" t="s">
        <v>14660</v>
      </c>
      <c r="BC2595" t="s">
        <v>14660</v>
      </c>
    </row>
    <row r="2596" spans="50:55">
      <c r="AX2596" t="s">
        <v>14661</v>
      </c>
      <c r="BC2596" t="s">
        <v>14661</v>
      </c>
    </row>
    <row r="2597" spans="50:55">
      <c r="AX2597" t="s">
        <v>14662</v>
      </c>
      <c r="BC2597" t="s">
        <v>14662</v>
      </c>
    </row>
    <row r="2598" spans="50:55">
      <c r="AX2598" t="s">
        <v>14663</v>
      </c>
      <c r="BC2598" t="s">
        <v>14663</v>
      </c>
    </row>
    <row r="2599" spans="50:55">
      <c r="AX2599" t="s">
        <v>14664</v>
      </c>
      <c r="BC2599" t="s">
        <v>14664</v>
      </c>
    </row>
    <row r="2600" spans="50:55">
      <c r="AX2600" t="s">
        <v>14665</v>
      </c>
      <c r="BC2600" t="s">
        <v>14665</v>
      </c>
    </row>
    <row r="2601" spans="50:55">
      <c r="AX2601" t="s">
        <v>14666</v>
      </c>
      <c r="BC2601" t="s">
        <v>14666</v>
      </c>
    </row>
    <row r="2602" spans="50:55">
      <c r="AX2602" t="s">
        <v>14667</v>
      </c>
      <c r="BC2602" t="s">
        <v>14667</v>
      </c>
    </row>
    <row r="2603" spans="50:55">
      <c r="AX2603" t="s">
        <v>14668</v>
      </c>
      <c r="BC2603" t="s">
        <v>14668</v>
      </c>
    </row>
    <row r="2604" spans="50:55">
      <c r="AX2604" t="s">
        <v>14669</v>
      </c>
      <c r="BC2604" t="s">
        <v>14669</v>
      </c>
    </row>
    <row r="2605" spans="50:55">
      <c r="AX2605" t="s">
        <v>14670</v>
      </c>
      <c r="BC2605" t="s">
        <v>14670</v>
      </c>
    </row>
    <row r="2606" spans="50:55">
      <c r="AX2606" t="s">
        <v>14671</v>
      </c>
      <c r="BC2606" t="s">
        <v>14671</v>
      </c>
    </row>
    <row r="2607" spans="50:55">
      <c r="AX2607" t="s">
        <v>14672</v>
      </c>
      <c r="BC2607" t="s">
        <v>14672</v>
      </c>
    </row>
    <row r="2608" spans="50:55">
      <c r="AX2608" t="s">
        <v>14673</v>
      </c>
      <c r="BC2608" t="s">
        <v>14673</v>
      </c>
    </row>
    <row r="2609" spans="50:55">
      <c r="AX2609" t="s">
        <v>14674</v>
      </c>
      <c r="BC2609" t="s">
        <v>14674</v>
      </c>
    </row>
    <row r="2610" spans="50:55">
      <c r="AX2610" t="s">
        <v>14675</v>
      </c>
      <c r="BC2610" t="s">
        <v>14675</v>
      </c>
    </row>
    <row r="2611" spans="50:55">
      <c r="AX2611" t="s">
        <v>14676</v>
      </c>
      <c r="BC2611" t="s">
        <v>14676</v>
      </c>
    </row>
    <row r="2612" spans="50:55">
      <c r="AX2612" t="s">
        <v>14677</v>
      </c>
      <c r="BC2612" t="s">
        <v>14677</v>
      </c>
    </row>
    <row r="2613" spans="50:55">
      <c r="AX2613" t="s">
        <v>14678</v>
      </c>
      <c r="BC2613" t="s">
        <v>14678</v>
      </c>
    </row>
    <row r="2614" spans="50:55">
      <c r="AX2614" t="s">
        <v>14679</v>
      </c>
      <c r="BC2614" t="s">
        <v>14679</v>
      </c>
    </row>
    <row r="2615" spans="50:55">
      <c r="AX2615" t="s">
        <v>14680</v>
      </c>
      <c r="BC2615" t="s">
        <v>14680</v>
      </c>
    </row>
    <row r="2616" spans="50:55">
      <c r="AX2616" t="s">
        <v>14681</v>
      </c>
      <c r="BC2616" t="s">
        <v>14681</v>
      </c>
    </row>
    <row r="2617" spans="50:55">
      <c r="AX2617" t="s">
        <v>14682</v>
      </c>
      <c r="BC2617" t="s">
        <v>14682</v>
      </c>
    </row>
    <row r="2618" spans="50:55">
      <c r="AX2618" t="s">
        <v>14683</v>
      </c>
      <c r="BC2618" t="s">
        <v>14683</v>
      </c>
    </row>
    <row r="2619" spans="50:55">
      <c r="AX2619" t="s">
        <v>14684</v>
      </c>
      <c r="BC2619" t="s">
        <v>14684</v>
      </c>
    </row>
    <row r="2620" spans="50:55">
      <c r="AX2620" t="s">
        <v>14685</v>
      </c>
      <c r="BC2620" t="s">
        <v>14685</v>
      </c>
    </row>
    <row r="2621" spans="50:55">
      <c r="AX2621" t="s">
        <v>14686</v>
      </c>
      <c r="BC2621" t="s">
        <v>14686</v>
      </c>
    </row>
    <row r="2622" spans="50:55">
      <c r="AX2622" t="s">
        <v>14687</v>
      </c>
      <c r="BC2622" t="s">
        <v>14687</v>
      </c>
    </row>
    <row r="2623" spans="50:55">
      <c r="AX2623" t="s">
        <v>14688</v>
      </c>
      <c r="BC2623" t="s">
        <v>14688</v>
      </c>
    </row>
    <row r="2624" spans="50:55">
      <c r="AX2624" t="s">
        <v>14689</v>
      </c>
      <c r="BC2624" t="s">
        <v>14689</v>
      </c>
    </row>
    <row r="2625" spans="50:55">
      <c r="AX2625" t="s">
        <v>14690</v>
      </c>
      <c r="BC2625" t="s">
        <v>14690</v>
      </c>
    </row>
    <row r="2626" spans="50:55">
      <c r="AX2626" t="s">
        <v>14691</v>
      </c>
      <c r="BC2626" t="s">
        <v>14691</v>
      </c>
    </row>
    <row r="2627" spans="50:55">
      <c r="AX2627" t="s">
        <v>14692</v>
      </c>
      <c r="BC2627" t="s">
        <v>14692</v>
      </c>
    </row>
    <row r="2628" spans="50:55">
      <c r="AX2628" t="s">
        <v>14693</v>
      </c>
      <c r="BC2628" t="s">
        <v>14693</v>
      </c>
    </row>
    <row r="2629" spans="50:55">
      <c r="AX2629" t="s">
        <v>14694</v>
      </c>
      <c r="BC2629" t="s">
        <v>14694</v>
      </c>
    </row>
    <row r="2630" spans="50:55">
      <c r="AX2630" t="s">
        <v>14695</v>
      </c>
      <c r="BC2630" t="s">
        <v>14695</v>
      </c>
    </row>
    <row r="2631" spans="50:55">
      <c r="AX2631" t="s">
        <v>14696</v>
      </c>
      <c r="BC2631" t="s">
        <v>14696</v>
      </c>
    </row>
    <row r="2632" spans="50:55">
      <c r="AX2632" t="s">
        <v>14697</v>
      </c>
      <c r="BC2632" t="s">
        <v>14697</v>
      </c>
    </row>
    <row r="2633" spans="50:55">
      <c r="AX2633" t="s">
        <v>14698</v>
      </c>
      <c r="BC2633" t="s">
        <v>14698</v>
      </c>
    </row>
    <row r="2634" spans="50:55">
      <c r="AX2634" t="s">
        <v>14699</v>
      </c>
      <c r="BC2634" t="s">
        <v>14699</v>
      </c>
    </row>
    <row r="2635" spans="50:55">
      <c r="AX2635" t="s">
        <v>14700</v>
      </c>
      <c r="BC2635" t="s">
        <v>14700</v>
      </c>
    </row>
    <row r="2636" spans="50:55">
      <c r="AX2636" t="s">
        <v>14701</v>
      </c>
      <c r="BC2636" t="s">
        <v>14701</v>
      </c>
    </row>
    <row r="2637" spans="50:55">
      <c r="AX2637" t="s">
        <v>14702</v>
      </c>
      <c r="BC2637" t="s">
        <v>14702</v>
      </c>
    </row>
    <row r="2638" spans="50:55">
      <c r="AX2638" t="s">
        <v>14703</v>
      </c>
      <c r="BC2638" t="s">
        <v>14703</v>
      </c>
    </row>
    <row r="2639" spans="50:55">
      <c r="AX2639" t="s">
        <v>14704</v>
      </c>
      <c r="BC2639" t="s">
        <v>14704</v>
      </c>
    </row>
    <row r="2640" spans="50:55">
      <c r="AX2640" t="s">
        <v>14705</v>
      </c>
      <c r="BC2640" t="s">
        <v>14705</v>
      </c>
    </row>
    <row r="2641" spans="50:55">
      <c r="AX2641" t="s">
        <v>14706</v>
      </c>
      <c r="BC2641" t="s">
        <v>14706</v>
      </c>
    </row>
    <row r="2642" spans="50:55">
      <c r="AX2642" t="s">
        <v>14707</v>
      </c>
      <c r="BC2642" t="s">
        <v>14707</v>
      </c>
    </row>
    <row r="2643" spans="50:55">
      <c r="AX2643" t="s">
        <v>14708</v>
      </c>
      <c r="BC2643" t="s">
        <v>14708</v>
      </c>
    </row>
    <row r="2644" spans="50:55">
      <c r="AX2644" t="s">
        <v>14709</v>
      </c>
      <c r="BC2644" t="s">
        <v>14709</v>
      </c>
    </row>
    <row r="2645" spans="50:55">
      <c r="AX2645" t="s">
        <v>14710</v>
      </c>
      <c r="BC2645" t="s">
        <v>14710</v>
      </c>
    </row>
    <row r="2646" spans="50:55">
      <c r="AX2646" t="s">
        <v>14711</v>
      </c>
      <c r="BC2646" t="s">
        <v>14711</v>
      </c>
    </row>
    <row r="2647" spans="50:55">
      <c r="AX2647" t="s">
        <v>14712</v>
      </c>
      <c r="BC2647" t="s">
        <v>14712</v>
      </c>
    </row>
    <row r="2648" spans="50:55">
      <c r="AX2648" t="s">
        <v>14713</v>
      </c>
      <c r="BC2648" t="s">
        <v>14713</v>
      </c>
    </row>
    <row r="2649" spans="50:55">
      <c r="AX2649" t="s">
        <v>14714</v>
      </c>
      <c r="BC2649" t="s">
        <v>14714</v>
      </c>
    </row>
    <row r="2650" spans="50:55">
      <c r="AX2650" t="s">
        <v>14715</v>
      </c>
      <c r="BC2650" t="s">
        <v>14715</v>
      </c>
    </row>
    <row r="2651" spans="50:55">
      <c r="AX2651" t="s">
        <v>14716</v>
      </c>
      <c r="BC2651" t="s">
        <v>14716</v>
      </c>
    </row>
    <row r="2652" spans="50:55">
      <c r="AX2652" t="s">
        <v>14717</v>
      </c>
      <c r="BC2652" t="s">
        <v>14717</v>
      </c>
    </row>
    <row r="2653" spans="50:55">
      <c r="AX2653" t="s">
        <v>14718</v>
      </c>
      <c r="BC2653" t="s">
        <v>14718</v>
      </c>
    </row>
    <row r="2654" spans="50:55">
      <c r="AX2654" t="s">
        <v>14719</v>
      </c>
      <c r="BC2654" t="s">
        <v>14719</v>
      </c>
    </row>
    <row r="2655" spans="50:55">
      <c r="AX2655" t="s">
        <v>14720</v>
      </c>
      <c r="BC2655" t="s">
        <v>14720</v>
      </c>
    </row>
    <row r="2656" spans="50:55">
      <c r="AX2656" t="s">
        <v>14721</v>
      </c>
      <c r="BC2656" t="s">
        <v>14721</v>
      </c>
    </row>
    <row r="2657" spans="50:55">
      <c r="AX2657" t="s">
        <v>14722</v>
      </c>
      <c r="BC2657" t="s">
        <v>14722</v>
      </c>
    </row>
    <row r="2658" spans="50:55">
      <c r="AX2658" t="s">
        <v>14723</v>
      </c>
      <c r="BC2658" t="s">
        <v>14723</v>
      </c>
    </row>
    <row r="2659" spans="50:55">
      <c r="AX2659" t="s">
        <v>14724</v>
      </c>
      <c r="BC2659" t="s">
        <v>14724</v>
      </c>
    </row>
    <row r="2660" spans="50:55">
      <c r="AX2660" t="s">
        <v>14725</v>
      </c>
      <c r="BC2660" t="s">
        <v>14725</v>
      </c>
    </row>
    <row r="2661" spans="50:55">
      <c r="AX2661" t="s">
        <v>14726</v>
      </c>
      <c r="BC2661" t="s">
        <v>14726</v>
      </c>
    </row>
    <row r="2662" spans="50:55">
      <c r="AX2662" t="s">
        <v>14727</v>
      </c>
      <c r="BC2662" t="s">
        <v>14727</v>
      </c>
    </row>
    <row r="2663" spans="50:55">
      <c r="AX2663" t="s">
        <v>14728</v>
      </c>
      <c r="BC2663" t="s">
        <v>14728</v>
      </c>
    </row>
    <row r="2664" spans="50:55">
      <c r="AX2664" t="s">
        <v>14729</v>
      </c>
      <c r="BC2664" t="s">
        <v>14729</v>
      </c>
    </row>
    <row r="2665" spans="50:55">
      <c r="AX2665" t="s">
        <v>14730</v>
      </c>
      <c r="BC2665" t="s">
        <v>14730</v>
      </c>
    </row>
    <row r="2666" spans="50:55">
      <c r="AX2666" t="s">
        <v>14731</v>
      </c>
      <c r="BC2666" t="s">
        <v>14731</v>
      </c>
    </row>
    <row r="2667" spans="50:55">
      <c r="AX2667" t="s">
        <v>14732</v>
      </c>
      <c r="BC2667" t="s">
        <v>14732</v>
      </c>
    </row>
    <row r="2668" spans="50:55">
      <c r="AX2668" t="s">
        <v>14733</v>
      </c>
      <c r="BC2668" t="s">
        <v>14733</v>
      </c>
    </row>
    <row r="2669" spans="50:55">
      <c r="AX2669" t="s">
        <v>14734</v>
      </c>
      <c r="BC2669" t="s">
        <v>14734</v>
      </c>
    </row>
    <row r="2670" spans="50:55">
      <c r="AX2670" t="s">
        <v>14735</v>
      </c>
      <c r="BC2670" t="s">
        <v>14735</v>
      </c>
    </row>
    <row r="2671" spans="50:55">
      <c r="AX2671" t="s">
        <v>14736</v>
      </c>
      <c r="BC2671" t="s">
        <v>14736</v>
      </c>
    </row>
    <row r="2672" spans="50:55">
      <c r="AX2672" t="s">
        <v>14737</v>
      </c>
      <c r="BC2672" t="s">
        <v>14737</v>
      </c>
    </row>
    <row r="2673" spans="50:55">
      <c r="AX2673" t="s">
        <v>14738</v>
      </c>
      <c r="BC2673" t="s">
        <v>14738</v>
      </c>
    </row>
    <row r="2674" spans="50:55">
      <c r="AX2674" t="s">
        <v>14073</v>
      </c>
      <c r="BC2674" t="s">
        <v>14073</v>
      </c>
    </row>
    <row r="2675" spans="50:55">
      <c r="AX2675" t="s">
        <v>14739</v>
      </c>
      <c r="BC2675" t="s">
        <v>14739</v>
      </c>
    </row>
    <row r="2676" spans="50:55">
      <c r="AX2676" t="s">
        <v>14740</v>
      </c>
      <c r="BC2676" t="s">
        <v>14740</v>
      </c>
    </row>
    <row r="2677" spans="50:55">
      <c r="AX2677" t="s">
        <v>14741</v>
      </c>
      <c r="BC2677" t="s">
        <v>14741</v>
      </c>
    </row>
    <row r="2678" spans="50:55">
      <c r="AX2678" t="s">
        <v>14742</v>
      </c>
      <c r="BC2678" t="s">
        <v>14742</v>
      </c>
    </row>
    <row r="2679" spans="50:55">
      <c r="AX2679" t="s">
        <v>14743</v>
      </c>
      <c r="BC2679" t="s">
        <v>14743</v>
      </c>
    </row>
    <row r="2680" spans="50:55">
      <c r="AX2680" t="s">
        <v>14744</v>
      </c>
      <c r="BC2680" t="s">
        <v>14744</v>
      </c>
    </row>
    <row r="2681" spans="50:55">
      <c r="AX2681" t="s">
        <v>14745</v>
      </c>
      <c r="BC2681" t="s">
        <v>14745</v>
      </c>
    </row>
    <row r="2682" spans="50:55">
      <c r="AX2682" t="s">
        <v>14746</v>
      </c>
      <c r="BC2682" t="s">
        <v>14746</v>
      </c>
    </row>
    <row r="2683" spans="50:55">
      <c r="AX2683" t="s">
        <v>14747</v>
      </c>
      <c r="BC2683" t="s">
        <v>14747</v>
      </c>
    </row>
    <row r="2684" spans="50:55">
      <c r="AX2684" t="s">
        <v>14748</v>
      </c>
      <c r="BC2684" t="s">
        <v>14748</v>
      </c>
    </row>
    <row r="2685" spans="50:55">
      <c r="AX2685" t="s">
        <v>14749</v>
      </c>
      <c r="BC2685" t="s">
        <v>14749</v>
      </c>
    </row>
    <row r="2686" spans="50:55">
      <c r="AX2686" t="s">
        <v>14750</v>
      </c>
      <c r="BC2686" t="s">
        <v>14750</v>
      </c>
    </row>
    <row r="2687" spans="50:55">
      <c r="AX2687" t="s">
        <v>781</v>
      </c>
      <c r="BC2687" t="s">
        <v>681</v>
      </c>
    </row>
    <row r="2688" spans="50:55">
      <c r="BC2688" t="s">
        <v>14751</v>
      </c>
    </row>
    <row r="2689" spans="55:55">
      <c r="BC2689" t="s">
        <v>14752</v>
      </c>
    </row>
    <row r="2690" spans="55:55">
      <c r="BC2690" t="s">
        <v>14753</v>
      </c>
    </row>
    <row r="2691" spans="55:55">
      <c r="BC2691" t="s">
        <v>14754</v>
      </c>
    </row>
    <row r="2692" spans="55:55">
      <c r="BC2692" t="s">
        <v>14755</v>
      </c>
    </row>
    <row r="2693" spans="55:55">
      <c r="BC2693" t="s">
        <v>14756</v>
      </c>
    </row>
    <row r="2694" spans="55:55">
      <c r="BC2694" t="s">
        <v>14757</v>
      </c>
    </row>
    <row r="2695" spans="55:55">
      <c r="BC2695" t="s">
        <v>14758</v>
      </c>
    </row>
    <row r="2696" spans="55:55">
      <c r="BC2696" t="s">
        <v>14759</v>
      </c>
    </row>
    <row r="2697" spans="55:55">
      <c r="BC2697" t="s">
        <v>14760</v>
      </c>
    </row>
    <row r="2698" spans="55:55">
      <c r="BC2698" t="s">
        <v>14761</v>
      </c>
    </row>
    <row r="2699" spans="55:55">
      <c r="BC2699" t="s">
        <v>14762</v>
      </c>
    </row>
    <row r="2700" spans="55:55">
      <c r="BC2700" t="s">
        <v>14763</v>
      </c>
    </row>
    <row r="2701" spans="55:55">
      <c r="BC2701" t="s">
        <v>14764</v>
      </c>
    </row>
    <row r="2702" spans="55:55">
      <c r="BC2702" t="s">
        <v>14765</v>
      </c>
    </row>
    <row r="2703" spans="55:55">
      <c r="BC2703" t="s">
        <v>14766</v>
      </c>
    </row>
    <row r="2704" spans="55:55">
      <c r="BC2704" t="s">
        <v>14767</v>
      </c>
    </row>
    <row r="2705" spans="55:55">
      <c r="BC2705" t="s">
        <v>14768</v>
      </c>
    </row>
    <row r="2706" spans="55:55">
      <c r="BC2706" t="s">
        <v>14769</v>
      </c>
    </row>
    <row r="2707" spans="55:55">
      <c r="BC2707" t="s">
        <v>14770</v>
      </c>
    </row>
    <row r="2708" spans="55:55">
      <c r="BC2708" t="s">
        <v>14771</v>
      </c>
    </row>
    <row r="2709" spans="55:55">
      <c r="BC2709" t="s">
        <v>14772</v>
      </c>
    </row>
    <row r="2710" spans="55:55">
      <c r="BC2710" t="s">
        <v>14773</v>
      </c>
    </row>
    <row r="2711" spans="55:55">
      <c r="BC2711" t="s">
        <v>14774</v>
      </c>
    </row>
    <row r="2712" spans="55:55">
      <c r="BC2712" t="s">
        <v>14775</v>
      </c>
    </row>
    <row r="2713" spans="55:55">
      <c r="BC2713" t="s">
        <v>14776</v>
      </c>
    </row>
    <row r="2714" spans="55:55">
      <c r="BC2714" t="s">
        <v>14777</v>
      </c>
    </row>
    <row r="2715" spans="55:55">
      <c r="BC2715" t="s">
        <v>14778</v>
      </c>
    </row>
    <row r="2716" spans="55:55">
      <c r="BC2716" t="s">
        <v>14779</v>
      </c>
    </row>
    <row r="2717" spans="55:55">
      <c r="BC2717" t="s">
        <v>14780</v>
      </c>
    </row>
    <row r="2718" spans="55:55">
      <c r="BC2718" t="s">
        <v>14781</v>
      </c>
    </row>
    <row r="2719" spans="55:55">
      <c r="BC2719" t="s">
        <v>14782</v>
      </c>
    </row>
    <row r="2720" spans="55:55">
      <c r="BC2720" t="s">
        <v>14783</v>
      </c>
    </row>
    <row r="2721" spans="55:55">
      <c r="BC2721" t="s">
        <v>14784</v>
      </c>
    </row>
    <row r="2722" spans="55:55">
      <c r="BC2722" t="s">
        <v>14785</v>
      </c>
    </row>
    <row r="2723" spans="55:55">
      <c r="BC2723" t="s">
        <v>14786</v>
      </c>
    </row>
    <row r="2724" spans="55:55">
      <c r="BC2724" t="s">
        <v>14787</v>
      </c>
    </row>
    <row r="2725" spans="55:55">
      <c r="BC2725" t="s">
        <v>14788</v>
      </c>
    </row>
    <row r="2726" spans="55:55">
      <c r="BC2726" t="s">
        <v>14789</v>
      </c>
    </row>
    <row r="2727" spans="55:55">
      <c r="BC2727" t="s">
        <v>14790</v>
      </c>
    </row>
    <row r="2728" spans="55:55">
      <c r="BC2728" t="s">
        <v>14791</v>
      </c>
    </row>
    <row r="2729" spans="55:55">
      <c r="BC2729" t="s">
        <v>14792</v>
      </c>
    </row>
    <row r="2730" spans="55:55">
      <c r="BC2730" t="s">
        <v>14793</v>
      </c>
    </row>
    <row r="2731" spans="55:55">
      <c r="BC2731" t="s">
        <v>14794</v>
      </c>
    </row>
    <row r="2732" spans="55:55">
      <c r="BC2732" t="s">
        <v>14795</v>
      </c>
    </row>
    <row r="2733" spans="55:55">
      <c r="BC2733" t="s">
        <v>14796</v>
      </c>
    </row>
    <row r="2734" spans="55:55">
      <c r="BC2734" t="s">
        <v>14797</v>
      </c>
    </row>
    <row r="2735" spans="55:55">
      <c r="BC2735" t="s">
        <v>14798</v>
      </c>
    </row>
    <row r="2736" spans="55:55">
      <c r="BC2736" t="s">
        <v>14799</v>
      </c>
    </row>
    <row r="2737" spans="55:55">
      <c r="BC2737" t="s">
        <v>14800</v>
      </c>
    </row>
    <row r="2738" spans="55:55">
      <c r="BC2738" t="s">
        <v>14801</v>
      </c>
    </row>
    <row r="2739" spans="55:55">
      <c r="BC2739" t="s">
        <v>14802</v>
      </c>
    </row>
    <row r="2740" spans="55:55">
      <c r="BC2740" t="s">
        <v>14803</v>
      </c>
    </row>
    <row r="2741" spans="55:55">
      <c r="BC2741" t="s">
        <v>14804</v>
      </c>
    </row>
    <row r="2742" spans="55:55">
      <c r="BC2742" t="s">
        <v>14805</v>
      </c>
    </row>
    <row r="2743" spans="55:55">
      <c r="BC2743" t="s">
        <v>14806</v>
      </c>
    </row>
    <row r="2744" spans="55:55">
      <c r="BC2744" t="s">
        <v>14807</v>
      </c>
    </row>
    <row r="2745" spans="55:55">
      <c r="BC2745" t="s">
        <v>14808</v>
      </c>
    </row>
    <row r="2746" spans="55:55">
      <c r="BC2746" t="s">
        <v>14809</v>
      </c>
    </row>
    <row r="2747" spans="55:55">
      <c r="BC2747" t="s">
        <v>534</v>
      </c>
    </row>
    <row r="2748" spans="55:55">
      <c r="BC2748" t="s">
        <v>14810</v>
      </c>
    </row>
    <row r="2749" spans="55:55">
      <c r="BC2749" t="s">
        <v>14811</v>
      </c>
    </row>
    <row r="2750" spans="55:55">
      <c r="BC2750" t="s">
        <v>14812</v>
      </c>
    </row>
    <row r="2751" spans="55:55">
      <c r="BC2751" t="s">
        <v>14813</v>
      </c>
    </row>
    <row r="2752" spans="55:55">
      <c r="BC2752" t="s">
        <v>14814</v>
      </c>
    </row>
    <row r="2753" spans="55:55">
      <c r="BC2753" t="s">
        <v>14815</v>
      </c>
    </row>
    <row r="2754" spans="55:55">
      <c r="BC2754" t="s">
        <v>14816</v>
      </c>
    </row>
    <row r="2755" spans="55:55">
      <c r="BC2755" t="s">
        <v>14817</v>
      </c>
    </row>
    <row r="2756" spans="55:55">
      <c r="BC2756" t="s">
        <v>14818</v>
      </c>
    </row>
    <row r="2757" spans="55:55">
      <c r="BC2757" t="s">
        <v>14819</v>
      </c>
    </row>
    <row r="2758" spans="55:55">
      <c r="BC2758" t="s">
        <v>14820</v>
      </c>
    </row>
    <row r="2759" spans="55:55">
      <c r="BC2759" t="s">
        <v>14821</v>
      </c>
    </row>
    <row r="2760" spans="55:55">
      <c r="BC2760" t="s">
        <v>14822</v>
      </c>
    </row>
    <row r="2761" spans="55:55">
      <c r="BC2761" t="s">
        <v>14823</v>
      </c>
    </row>
    <row r="2762" spans="55:55">
      <c r="BC2762" t="s">
        <v>14824</v>
      </c>
    </row>
    <row r="2763" spans="55:55">
      <c r="BC2763" t="s">
        <v>14825</v>
      </c>
    </row>
    <row r="2764" spans="55:55">
      <c r="BC2764" t="s">
        <v>14826</v>
      </c>
    </row>
    <row r="2765" spans="55:55">
      <c r="BC2765" t="s">
        <v>14827</v>
      </c>
    </row>
    <row r="2766" spans="55:55">
      <c r="BC2766" t="s">
        <v>14828</v>
      </c>
    </row>
    <row r="2767" spans="55:55">
      <c r="BC2767" t="s">
        <v>14829</v>
      </c>
    </row>
    <row r="2768" spans="55:55">
      <c r="BC2768" t="s">
        <v>14830</v>
      </c>
    </row>
    <row r="2769" spans="55:55">
      <c r="BC2769" t="s">
        <v>14831</v>
      </c>
    </row>
    <row r="2770" spans="55:55">
      <c r="BC2770" t="s">
        <v>14832</v>
      </c>
    </row>
    <row r="2771" spans="55:55">
      <c r="BC2771" t="s">
        <v>14833</v>
      </c>
    </row>
    <row r="2772" spans="55:55">
      <c r="BC2772" t="s">
        <v>14834</v>
      </c>
    </row>
    <row r="2773" spans="55:55">
      <c r="BC2773" t="s">
        <v>14835</v>
      </c>
    </row>
    <row r="2774" spans="55:55">
      <c r="BC2774" t="s">
        <v>14836</v>
      </c>
    </row>
    <row r="2775" spans="55:55">
      <c r="BC2775" t="s">
        <v>14837</v>
      </c>
    </row>
    <row r="2776" spans="55:55">
      <c r="BC2776" t="s">
        <v>14838</v>
      </c>
    </row>
    <row r="2777" spans="55:55">
      <c r="BC2777" t="s">
        <v>14839</v>
      </c>
    </row>
    <row r="2778" spans="55:55">
      <c r="BC2778" t="s">
        <v>14840</v>
      </c>
    </row>
    <row r="2779" spans="55:55">
      <c r="BC2779" t="s">
        <v>14841</v>
      </c>
    </row>
    <row r="2780" spans="55:55">
      <c r="BC2780" t="s">
        <v>14842</v>
      </c>
    </row>
    <row r="2781" spans="55:55">
      <c r="BC2781" t="s">
        <v>14843</v>
      </c>
    </row>
    <row r="2782" spans="55:55">
      <c r="BC2782" t="s">
        <v>14844</v>
      </c>
    </row>
    <row r="2783" spans="55:55">
      <c r="BC2783" t="s">
        <v>14845</v>
      </c>
    </row>
    <row r="2784" spans="55:55">
      <c r="BC2784" t="s">
        <v>14846</v>
      </c>
    </row>
    <row r="2785" spans="55:55">
      <c r="BC2785" t="s">
        <v>14847</v>
      </c>
    </row>
    <row r="2786" spans="55:55">
      <c r="BC2786" t="s">
        <v>14848</v>
      </c>
    </row>
    <row r="2787" spans="55:55">
      <c r="BC2787" t="s">
        <v>14849</v>
      </c>
    </row>
    <row r="2788" spans="55:55">
      <c r="BC2788" t="s">
        <v>14850</v>
      </c>
    </row>
    <row r="2789" spans="55:55">
      <c r="BC2789" t="s">
        <v>14851</v>
      </c>
    </row>
    <row r="2790" spans="55:55">
      <c r="BC2790" t="s">
        <v>14852</v>
      </c>
    </row>
    <row r="2791" spans="55:55">
      <c r="BC2791" t="s">
        <v>14853</v>
      </c>
    </row>
    <row r="2792" spans="55:55">
      <c r="BC2792" t="s">
        <v>14854</v>
      </c>
    </row>
    <row r="2793" spans="55:55">
      <c r="BC2793" t="s">
        <v>14855</v>
      </c>
    </row>
    <row r="2794" spans="55:55">
      <c r="BC2794" t="s">
        <v>14856</v>
      </c>
    </row>
    <row r="2795" spans="55:55">
      <c r="BC2795" t="s">
        <v>14857</v>
      </c>
    </row>
    <row r="2796" spans="55:55">
      <c r="BC2796" t="s">
        <v>14858</v>
      </c>
    </row>
    <row r="2797" spans="55:55">
      <c r="BC2797" t="s">
        <v>14859</v>
      </c>
    </row>
    <row r="2798" spans="55:55">
      <c r="BC2798" t="s">
        <v>14860</v>
      </c>
    </row>
    <row r="2799" spans="55:55">
      <c r="BC2799" t="s">
        <v>14861</v>
      </c>
    </row>
    <row r="2800" spans="55:55">
      <c r="BC2800" t="s">
        <v>14862</v>
      </c>
    </row>
    <row r="2801" spans="55:55">
      <c r="BC2801" t="s">
        <v>14863</v>
      </c>
    </row>
    <row r="2802" spans="55:55">
      <c r="BC2802" t="s">
        <v>14864</v>
      </c>
    </row>
    <row r="2803" spans="55:55">
      <c r="BC2803" t="s">
        <v>14865</v>
      </c>
    </row>
    <row r="2804" spans="55:55">
      <c r="BC2804" t="s">
        <v>14866</v>
      </c>
    </row>
    <row r="2805" spans="55:55">
      <c r="BC2805" t="s">
        <v>14867</v>
      </c>
    </row>
    <row r="2806" spans="55:55">
      <c r="BC2806" t="s">
        <v>14868</v>
      </c>
    </row>
    <row r="2807" spans="55:55">
      <c r="BC2807" t="s">
        <v>14869</v>
      </c>
    </row>
    <row r="2808" spans="55:55">
      <c r="BC2808" t="s">
        <v>14870</v>
      </c>
    </row>
    <row r="2809" spans="55:55">
      <c r="BC2809" t="s">
        <v>14871</v>
      </c>
    </row>
    <row r="2810" spans="55:55">
      <c r="BC2810" t="s">
        <v>14872</v>
      </c>
    </row>
    <row r="2811" spans="55:55">
      <c r="BC2811" t="s">
        <v>14873</v>
      </c>
    </row>
    <row r="2812" spans="55:55">
      <c r="BC2812" t="s">
        <v>14874</v>
      </c>
    </row>
    <row r="2813" spans="55:55">
      <c r="BC2813" t="s">
        <v>14875</v>
      </c>
    </row>
    <row r="2814" spans="55:55">
      <c r="BC2814" t="s">
        <v>14876</v>
      </c>
    </row>
    <row r="2815" spans="55:55">
      <c r="BC2815" t="s">
        <v>14877</v>
      </c>
    </row>
    <row r="2816" spans="55:55">
      <c r="BC2816" t="s">
        <v>14878</v>
      </c>
    </row>
    <row r="2817" spans="55:55">
      <c r="BC2817" t="s">
        <v>14879</v>
      </c>
    </row>
    <row r="2818" spans="55:55">
      <c r="BC2818" t="s">
        <v>14880</v>
      </c>
    </row>
    <row r="2819" spans="55:55">
      <c r="BC2819" t="s">
        <v>14881</v>
      </c>
    </row>
    <row r="2820" spans="55:55">
      <c r="BC2820" t="s">
        <v>14882</v>
      </c>
    </row>
    <row r="2821" spans="55:55">
      <c r="BC2821" t="s">
        <v>14883</v>
      </c>
    </row>
    <row r="2822" spans="55:55">
      <c r="BC2822" t="s">
        <v>14884</v>
      </c>
    </row>
    <row r="2823" spans="55:55">
      <c r="BC2823" t="s">
        <v>14885</v>
      </c>
    </row>
    <row r="2824" spans="55:55">
      <c r="BC2824" t="s">
        <v>14886</v>
      </c>
    </row>
    <row r="2825" spans="55:55">
      <c r="BC2825" t="s">
        <v>14887</v>
      </c>
    </row>
    <row r="2826" spans="55:55">
      <c r="BC2826" t="s">
        <v>14888</v>
      </c>
    </row>
    <row r="2827" spans="55:55">
      <c r="BC2827" t="s">
        <v>14889</v>
      </c>
    </row>
    <row r="2828" spans="55:55">
      <c r="BC2828" t="s">
        <v>14890</v>
      </c>
    </row>
    <row r="2829" spans="55:55">
      <c r="BC2829" t="s">
        <v>14891</v>
      </c>
    </row>
    <row r="2830" spans="55:55">
      <c r="BC2830" t="s">
        <v>14892</v>
      </c>
    </row>
    <row r="2831" spans="55:55">
      <c r="BC2831" t="s">
        <v>14893</v>
      </c>
    </row>
    <row r="2832" spans="55:55">
      <c r="BC2832" t="s">
        <v>14894</v>
      </c>
    </row>
    <row r="2833" spans="55:55">
      <c r="BC2833" t="s">
        <v>14895</v>
      </c>
    </row>
    <row r="2834" spans="55:55">
      <c r="BC2834" t="s">
        <v>14896</v>
      </c>
    </row>
    <row r="2835" spans="55:55">
      <c r="BC2835" t="s">
        <v>14897</v>
      </c>
    </row>
    <row r="2836" spans="55:55">
      <c r="BC2836" t="s">
        <v>14898</v>
      </c>
    </row>
    <row r="2837" spans="55:55">
      <c r="BC2837" t="s">
        <v>14899</v>
      </c>
    </row>
    <row r="2838" spans="55:55">
      <c r="BC2838" t="s">
        <v>14900</v>
      </c>
    </row>
    <row r="2839" spans="55:55">
      <c r="BC2839" t="s">
        <v>14901</v>
      </c>
    </row>
    <row r="2840" spans="55:55">
      <c r="BC2840" t="s">
        <v>14902</v>
      </c>
    </row>
    <row r="2841" spans="55:55">
      <c r="BC2841" t="s">
        <v>14903</v>
      </c>
    </row>
    <row r="2842" spans="55:55">
      <c r="BC2842" t="s">
        <v>14904</v>
      </c>
    </row>
    <row r="2843" spans="55:55">
      <c r="BC2843" t="s">
        <v>14905</v>
      </c>
    </row>
    <row r="2844" spans="55:55">
      <c r="BC2844" t="s">
        <v>14906</v>
      </c>
    </row>
    <row r="2845" spans="55:55">
      <c r="BC2845" t="s">
        <v>14907</v>
      </c>
    </row>
    <row r="2846" spans="55:55">
      <c r="BC2846" t="s">
        <v>14908</v>
      </c>
    </row>
    <row r="2847" spans="55:55">
      <c r="BC2847" t="s">
        <v>14909</v>
      </c>
    </row>
    <row r="2848" spans="55:55">
      <c r="BC2848" t="s">
        <v>14910</v>
      </c>
    </row>
    <row r="2849" spans="55:55">
      <c r="BC2849" t="s">
        <v>14911</v>
      </c>
    </row>
    <row r="2850" spans="55:55">
      <c r="BC2850" t="s">
        <v>14912</v>
      </c>
    </row>
    <row r="2851" spans="55:55">
      <c r="BC2851" t="s">
        <v>14913</v>
      </c>
    </row>
    <row r="2852" spans="55:55">
      <c r="BC2852" t="s">
        <v>14914</v>
      </c>
    </row>
    <row r="2853" spans="55:55">
      <c r="BC2853" t="s">
        <v>14915</v>
      </c>
    </row>
    <row r="2854" spans="55:55">
      <c r="BC2854" t="s">
        <v>14916</v>
      </c>
    </row>
    <row r="2855" spans="55:55">
      <c r="BC2855" t="s">
        <v>14917</v>
      </c>
    </row>
    <row r="2856" spans="55:55">
      <c r="BC2856" t="s">
        <v>14918</v>
      </c>
    </row>
    <row r="2857" spans="55:55">
      <c r="BC2857" t="s">
        <v>14919</v>
      </c>
    </row>
    <row r="2858" spans="55:55">
      <c r="BC2858" t="s">
        <v>14920</v>
      </c>
    </row>
    <row r="2859" spans="55:55">
      <c r="BC2859" t="s">
        <v>14921</v>
      </c>
    </row>
    <row r="2860" spans="55:55">
      <c r="BC2860" t="s">
        <v>14922</v>
      </c>
    </row>
    <row r="2861" spans="55:55">
      <c r="BC2861" t="s">
        <v>14923</v>
      </c>
    </row>
    <row r="2862" spans="55:55">
      <c r="BC2862" t="s">
        <v>14924</v>
      </c>
    </row>
    <row r="2863" spans="55:55">
      <c r="BC2863" t="s">
        <v>14925</v>
      </c>
    </row>
    <row r="2864" spans="55:55">
      <c r="BC2864" t="s">
        <v>14926</v>
      </c>
    </row>
    <row r="2865" spans="55:55">
      <c r="BC2865" t="s">
        <v>14927</v>
      </c>
    </row>
    <row r="2866" spans="55:55">
      <c r="BC2866" t="s">
        <v>14928</v>
      </c>
    </row>
    <row r="2867" spans="55:55">
      <c r="BC2867" t="s">
        <v>14929</v>
      </c>
    </row>
    <row r="2868" spans="55:55">
      <c r="BC2868" t="s">
        <v>14930</v>
      </c>
    </row>
    <row r="2869" spans="55:55">
      <c r="BC2869" t="s">
        <v>14931</v>
      </c>
    </row>
    <row r="2870" spans="55:55">
      <c r="BC2870" t="s">
        <v>14932</v>
      </c>
    </row>
    <row r="2871" spans="55:55">
      <c r="BC2871" t="s">
        <v>14933</v>
      </c>
    </row>
    <row r="2872" spans="55:55">
      <c r="BC2872" t="s">
        <v>14934</v>
      </c>
    </row>
    <row r="2873" spans="55:55">
      <c r="BC2873" t="s">
        <v>14935</v>
      </c>
    </row>
    <row r="2874" spans="55:55">
      <c r="BC2874" t="s">
        <v>14936</v>
      </c>
    </row>
    <row r="2875" spans="55:55">
      <c r="BC2875" t="s">
        <v>14937</v>
      </c>
    </row>
    <row r="2876" spans="55:55">
      <c r="BC2876" t="s">
        <v>14938</v>
      </c>
    </row>
    <row r="2877" spans="55:55">
      <c r="BC2877" t="s">
        <v>14939</v>
      </c>
    </row>
    <row r="2878" spans="55:55">
      <c r="BC2878" t="s">
        <v>14940</v>
      </c>
    </row>
    <row r="2879" spans="55:55">
      <c r="BC2879" t="s">
        <v>14941</v>
      </c>
    </row>
    <row r="2880" spans="55:55">
      <c r="BC2880" t="s">
        <v>14942</v>
      </c>
    </row>
    <row r="2881" spans="55:55">
      <c r="BC2881" t="s">
        <v>14943</v>
      </c>
    </row>
    <row r="2882" spans="55:55">
      <c r="BC2882" t="s">
        <v>14944</v>
      </c>
    </row>
    <row r="2883" spans="55:55">
      <c r="BC2883" t="s">
        <v>14945</v>
      </c>
    </row>
    <row r="2884" spans="55:55">
      <c r="BC2884" t="s">
        <v>14946</v>
      </c>
    </row>
    <row r="2885" spans="55:55">
      <c r="BC2885" t="s">
        <v>14947</v>
      </c>
    </row>
    <row r="2886" spans="55:55">
      <c r="BC2886" t="s">
        <v>14948</v>
      </c>
    </row>
    <row r="2887" spans="55:55">
      <c r="BC2887" t="s">
        <v>14949</v>
      </c>
    </row>
    <row r="2888" spans="55:55">
      <c r="BC2888" t="s">
        <v>14950</v>
      </c>
    </row>
    <row r="2889" spans="55:55">
      <c r="BC2889" t="s">
        <v>14951</v>
      </c>
    </row>
    <row r="2890" spans="55:55">
      <c r="BC2890" t="s">
        <v>14952</v>
      </c>
    </row>
    <row r="2891" spans="55:55">
      <c r="BC2891" t="s">
        <v>14953</v>
      </c>
    </row>
    <row r="2892" spans="55:55">
      <c r="BC2892" t="s">
        <v>14954</v>
      </c>
    </row>
    <row r="2893" spans="55:55">
      <c r="BC2893" t="s">
        <v>14955</v>
      </c>
    </row>
    <row r="2894" spans="55:55">
      <c r="BC2894" t="s">
        <v>14956</v>
      </c>
    </row>
    <row r="2895" spans="55:55">
      <c r="BC2895" t="s">
        <v>14957</v>
      </c>
    </row>
    <row r="2896" spans="55:55">
      <c r="BC2896" t="s">
        <v>14958</v>
      </c>
    </row>
    <row r="2897" spans="55:55">
      <c r="BC2897" t="s">
        <v>14959</v>
      </c>
    </row>
    <row r="2898" spans="55:55">
      <c r="BC2898" t="s">
        <v>14960</v>
      </c>
    </row>
    <row r="2899" spans="55:55">
      <c r="BC2899" t="s">
        <v>14961</v>
      </c>
    </row>
    <row r="2900" spans="55:55">
      <c r="BC2900" t="s">
        <v>14962</v>
      </c>
    </row>
    <row r="2901" spans="55:55">
      <c r="BC2901" t="s">
        <v>14963</v>
      </c>
    </row>
    <row r="2902" spans="55:55">
      <c r="BC2902" t="s">
        <v>14964</v>
      </c>
    </row>
    <row r="2903" spans="55:55">
      <c r="BC2903" t="s">
        <v>14965</v>
      </c>
    </row>
    <row r="2904" spans="55:55">
      <c r="BC2904" t="s">
        <v>14966</v>
      </c>
    </row>
    <row r="2905" spans="55:55">
      <c r="BC2905" t="s">
        <v>876</v>
      </c>
    </row>
    <row r="2906" spans="55:55">
      <c r="BC2906" t="s">
        <v>14967</v>
      </c>
    </row>
    <row r="2907" spans="55:55">
      <c r="BC2907" t="s">
        <v>14968</v>
      </c>
    </row>
    <row r="2908" spans="55:55">
      <c r="BC2908" t="s">
        <v>14969</v>
      </c>
    </row>
    <row r="2909" spans="55:55">
      <c r="BC2909" t="s">
        <v>14970</v>
      </c>
    </row>
    <row r="2910" spans="55:55">
      <c r="BC2910" t="s">
        <v>14971</v>
      </c>
    </row>
    <row r="2911" spans="55:55">
      <c r="BC2911" t="s">
        <v>14972</v>
      </c>
    </row>
    <row r="2912" spans="55:55">
      <c r="BC2912" t="s">
        <v>14973</v>
      </c>
    </row>
    <row r="2913" spans="55:55">
      <c r="BC2913" t="s">
        <v>14974</v>
      </c>
    </row>
    <row r="2914" spans="55:55">
      <c r="BC2914" t="s">
        <v>14975</v>
      </c>
    </row>
    <row r="2915" spans="55:55">
      <c r="BC2915" t="s">
        <v>14976</v>
      </c>
    </row>
    <row r="2916" spans="55:55">
      <c r="BC2916" t="s">
        <v>14977</v>
      </c>
    </row>
    <row r="2917" spans="55:55">
      <c r="BC2917" t="s">
        <v>14978</v>
      </c>
    </row>
    <row r="2918" spans="55:55">
      <c r="BC2918" t="s">
        <v>14979</v>
      </c>
    </row>
    <row r="2919" spans="55:55">
      <c r="BC2919" t="s">
        <v>14980</v>
      </c>
    </row>
    <row r="2920" spans="55:55">
      <c r="BC2920" t="s">
        <v>14981</v>
      </c>
    </row>
    <row r="2921" spans="55:55">
      <c r="BC2921" t="s">
        <v>14982</v>
      </c>
    </row>
    <row r="2922" spans="55:55">
      <c r="BC2922" t="s">
        <v>14983</v>
      </c>
    </row>
    <row r="2923" spans="55:55">
      <c r="BC2923" t="s">
        <v>14984</v>
      </c>
    </row>
    <row r="2924" spans="55:55">
      <c r="BC2924" t="s">
        <v>14985</v>
      </c>
    </row>
    <row r="2925" spans="55:55">
      <c r="BC2925" t="s">
        <v>14986</v>
      </c>
    </row>
    <row r="2926" spans="55:55">
      <c r="BC2926" t="s">
        <v>14987</v>
      </c>
    </row>
    <row r="2927" spans="55:55">
      <c r="BC2927" t="s">
        <v>14988</v>
      </c>
    </row>
    <row r="2928" spans="55:55">
      <c r="BC2928" t="s">
        <v>14989</v>
      </c>
    </row>
    <row r="2929" spans="55:55">
      <c r="BC2929" t="s">
        <v>14990</v>
      </c>
    </row>
    <row r="2930" spans="55:55">
      <c r="BC2930" t="s">
        <v>14991</v>
      </c>
    </row>
    <row r="2931" spans="55:55">
      <c r="BC2931" t="s">
        <v>14992</v>
      </c>
    </row>
    <row r="2932" spans="55:55">
      <c r="BC2932" t="s">
        <v>14993</v>
      </c>
    </row>
    <row r="2933" spans="55:55">
      <c r="BC2933" t="s">
        <v>14994</v>
      </c>
    </row>
    <row r="2934" spans="55:55">
      <c r="BC2934" t="s">
        <v>14995</v>
      </c>
    </row>
    <row r="2935" spans="55:55">
      <c r="BC2935" t="s">
        <v>14996</v>
      </c>
    </row>
    <row r="2936" spans="55:55">
      <c r="BC2936" t="s">
        <v>14997</v>
      </c>
    </row>
    <row r="2937" spans="55:55">
      <c r="BC2937" t="s">
        <v>14998</v>
      </c>
    </row>
    <row r="2938" spans="55:55">
      <c r="BC2938" t="s">
        <v>14999</v>
      </c>
    </row>
    <row r="2939" spans="55:55">
      <c r="BC2939" t="s">
        <v>15000</v>
      </c>
    </row>
    <row r="2940" spans="55:55">
      <c r="BC2940" t="s">
        <v>15001</v>
      </c>
    </row>
    <row r="2941" spans="55:55">
      <c r="BC2941" t="s">
        <v>15002</v>
      </c>
    </row>
    <row r="2942" spans="55:55">
      <c r="BC2942" t="s">
        <v>15003</v>
      </c>
    </row>
    <row r="2943" spans="55:55">
      <c r="BC2943" t="s">
        <v>15004</v>
      </c>
    </row>
    <row r="2944" spans="55:55">
      <c r="BC2944" t="s">
        <v>15005</v>
      </c>
    </row>
    <row r="2945" spans="55:55">
      <c r="BC2945" t="s">
        <v>15006</v>
      </c>
    </row>
    <row r="2946" spans="55:55">
      <c r="BC2946" t="s">
        <v>15007</v>
      </c>
    </row>
    <row r="2947" spans="55:55">
      <c r="BC2947" t="s">
        <v>15008</v>
      </c>
    </row>
    <row r="2948" spans="55:55">
      <c r="BC2948" t="s">
        <v>15009</v>
      </c>
    </row>
    <row r="2949" spans="55:55">
      <c r="BC2949" t="s">
        <v>15010</v>
      </c>
    </row>
    <row r="2950" spans="55:55">
      <c r="BC2950" t="s">
        <v>15011</v>
      </c>
    </row>
    <row r="2951" spans="55:55">
      <c r="BC2951" t="s">
        <v>15012</v>
      </c>
    </row>
    <row r="2952" spans="55:55">
      <c r="BC2952" t="s">
        <v>15013</v>
      </c>
    </row>
    <row r="2953" spans="55:55">
      <c r="BC2953" t="s">
        <v>15014</v>
      </c>
    </row>
    <row r="2954" spans="55:55">
      <c r="BC2954" t="s">
        <v>15015</v>
      </c>
    </row>
    <row r="2955" spans="55:55">
      <c r="BC2955" t="s">
        <v>15016</v>
      </c>
    </row>
    <row r="2956" spans="55:55">
      <c r="BC2956" t="s">
        <v>15017</v>
      </c>
    </row>
    <row r="2957" spans="55:55">
      <c r="BC2957" t="s">
        <v>15018</v>
      </c>
    </row>
    <row r="2958" spans="55:55">
      <c r="BC2958" t="s">
        <v>15019</v>
      </c>
    </row>
    <row r="2959" spans="55:55">
      <c r="BC2959" t="s">
        <v>15020</v>
      </c>
    </row>
    <row r="2960" spans="55:55">
      <c r="BC2960" t="s">
        <v>15021</v>
      </c>
    </row>
    <row r="2961" spans="55:55">
      <c r="BC2961" t="s">
        <v>15022</v>
      </c>
    </row>
    <row r="2962" spans="55:55">
      <c r="BC2962" t="s">
        <v>15023</v>
      </c>
    </row>
    <row r="2963" spans="55:55">
      <c r="BC2963" t="s">
        <v>15024</v>
      </c>
    </row>
    <row r="2964" spans="55:55">
      <c r="BC2964" t="s">
        <v>15025</v>
      </c>
    </row>
    <row r="2965" spans="55:55">
      <c r="BC2965" t="s">
        <v>15026</v>
      </c>
    </row>
    <row r="2966" spans="55:55">
      <c r="BC2966" t="s">
        <v>15027</v>
      </c>
    </row>
    <row r="2967" spans="55:55">
      <c r="BC2967" t="s">
        <v>15028</v>
      </c>
    </row>
    <row r="2968" spans="55:55">
      <c r="BC2968" t="s">
        <v>15029</v>
      </c>
    </row>
    <row r="2969" spans="55:55">
      <c r="BC2969" t="s">
        <v>15030</v>
      </c>
    </row>
    <row r="2970" spans="55:55">
      <c r="BC2970" t="s">
        <v>15031</v>
      </c>
    </row>
    <row r="2971" spans="55:55">
      <c r="BC2971" t="s">
        <v>15032</v>
      </c>
    </row>
    <row r="2972" spans="55:55">
      <c r="BC2972" t="s">
        <v>15033</v>
      </c>
    </row>
    <row r="2973" spans="55:55">
      <c r="BC2973" t="s">
        <v>15034</v>
      </c>
    </row>
    <row r="2974" spans="55:55">
      <c r="BC2974" t="s">
        <v>15035</v>
      </c>
    </row>
    <row r="2975" spans="55:55">
      <c r="BC2975" t="s">
        <v>15036</v>
      </c>
    </row>
    <row r="2976" spans="55:55">
      <c r="BC2976" t="s">
        <v>15037</v>
      </c>
    </row>
    <row r="2977" spans="55:55">
      <c r="BC2977" t="s">
        <v>15038</v>
      </c>
    </row>
    <row r="2978" spans="55:55">
      <c r="BC2978" t="s">
        <v>15039</v>
      </c>
    </row>
    <row r="2979" spans="55:55">
      <c r="BC2979" t="s">
        <v>15040</v>
      </c>
    </row>
    <row r="2980" spans="55:55">
      <c r="BC2980" t="s">
        <v>15041</v>
      </c>
    </row>
    <row r="2981" spans="55:55">
      <c r="BC2981" t="s">
        <v>15042</v>
      </c>
    </row>
    <row r="2982" spans="55:55">
      <c r="BC2982" t="s">
        <v>15043</v>
      </c>
    </row>
    <row r="2983" spans="55:55">
      <c r="BC2983" t="s">
        <v>15044</v>
      </c>
    </row>
    <row r="2984" spans="55:55">
      <c r="BC2984" t="s">
        <v>15045</v>
      </c>
    </row>
    <row r="2985" spans="55:55">
      <c r="BC2985" t="s">
        <v>15046</v>
      </c>
    </row>
    <row r="2986" spans="55:55">
      <c r="BC2986" t="s">
        <v>15047</v>
      </c>
    </row>
    <row r="2987" spans="55:55">
      <c r="BC2987" t="s">
        <v>15048</v>
      </c>
    </row>
    <row r="2988" spans="55:55">
      <c r="BC2988" t="s">
        <v>15049</v>
      </c>
    </row>
    <row r="2989" spans="55:55">
      <c r="BC2989" t="s">
        <v>15050</v>
      </c>
    </row>
    <row r="2990" spans="55:55">
      <c r="BC2990" t="s">
        <v>15051</v>
      </c>
    </row>
    <row r="2991" spans="55:55">
      <c r="BC2991" t="s">
        <v>15052</v>
      </c>
    </row>
    <row r="2992" spans="55:55">
      <c r="BC2992" t="s">
        <v>15053</v>
      </c>
    </row>
    <row r="2993" spans="55:55">
      <c r="BC2993" t="s">
        <v>15054</v>
      </c>
    </row>
    <row r="2994" spans="55:55">
      <c r="BC2994" t="s">
        <v>15055</v>
      </c>
    </row>
    <row r="2995" spans="55:55">
      <c r="BC2995" t="s">
        <v>15056</v>
      </c>
    </row>
    <row r="2996" spans="55:55">
      <c r="BC2996" t="s">
        <v>15057</v>
      </c>
    </row>
    <row r="2997" spans="55:55">
      <c r="BC2997" t="s">
        <v>15058</v>
      </c>
    </row>
    <row r="2998" spans="55:55">
      <c r="BC2998" t="s">
        <v>15059</v>
      </c>
    </row>
    <row r="2999" spans="55:55">
      <c r="BC2999" t="s">
        <v>15060</v>
      </c>
    </row>
    <row r="3000" spans="55:55">
      <c r="BC3000" t="s">
        <v>15061</v>
      </c>
    </row>
    <row r="3001" spans="55:55">
      <c r="BC3001" t="s">
        <v>15062</v>
      </c>
    </row>
    <row r="3002" spans="55:55">
      <c r="BC3002" t="s">
        <v>15063</v>
      </c>
    </row>
    <row r="3003" spans="55:55">
      <c r="BC3003" t="s">
        <v>15064</v>
      </c>
    </row>
    <row r="3004" spans="55:55">
      <c r="BC3004" t="s">
        <v>15065</v>
      </c>
    </row>
    <row r="3005" spans="55:55">
      <c r="BC3005" t="s">
        <v>15066</v>
      </c>
    </row>
    <row r="3006" spans="55:55">
      <c r="BC3006" t="s">
        <v>15067</v>
      </c>
    </row>
    <row r="3007" spans="55:55">
      <c r="BC3007" t="s">
        <v>15068</v>
      </c>
    </row>
    <row r="3008" spans="55:55">
      <c r="BC3008" t="s">
        <v>15069</v>
      </c>
    </row>
    <row r="3009" spans="55:55">
      <c r="BC3009" t="s">
        <v>15070</v>
      </c>
    </row>
    <row r="3010" spans="55:55">
      <c r="BC3010" t="s">
        <v>15071</v>
      </c>
    </row>
    <row r="3011" spans="55:55">
      <c r="BC3011" t="s">
        <v>15072</v>
      </c>
    </row>
    <row r="3012" spans="55:55">
      <c r="BC3012" t="s">
        <v>15073</v>
      </c>
    </row>
    <row r="3013" spans="55:55">
      <c r="BC3013" t="s">
        <v>15074</v>
      </c>
    </row>
    <row r="3014" spans="55:55">
      <c r="BC3014" t="s">
        <v>15075</v>
      </c>
    </row>
    <row r="3015" spans="55:55">
      <c r="BC3015" t="s">
        <v>15076</v>
      </c>
    </row>
    <row r="3016" spans="55:55">
      <c r="BC3016" t="s">
        <v>15077</v>
      </c>
    </row>
    <row r="3017" spans="55:55">
      <c r="BC3017" t="s">
        <v>15078</v>
      </c>
    </row>
    <row r="3018" spans="55:55">
      <c r="BC3018" t="s">
        <v>15079</v>
      </c>
    </row>
    <row r="3019" spans="55:55">
      <c r="BC3019" t="s">
        <v>15080</v>
      </c>
    </row>
    <row r="3020" spans="55:55">
      <c r="BC3020" t="s">
        <v>15081</v>
      </c>
    </row>
    <row r="3021" spans="55:55">
      <c r="BC3021" t="s">
        <v>15082</v>
      </c>
    </row>
    <row r="3022" spans="55:55">
      <c r="BC3022" t="s">
        <v>15083</v>
      </c>
    </row>
    <row r="3023" spans="55:55">
      <c r="BC3023" t="s">
        <v>15084</v>
      </c>
    </row>
    <row r="3024" spans="55:55">
      <c r="BC3024" t="s">
        <v>15085</v>
      </c>
    </row>
    <row r="3025" spans="55:55">
      <c r="BC3025" t="s">
        <v>15086</v>
      </c>
    </row>
    <row r="3026" spans="55:55">
      <c r="BC3026" t="s">
        <v>15087</v>
      </c>
    </row>
    <row r="3027" spans="55:55">
      <c r="BC3027" t="s">
        <v>15088</v>
      </c>
    </row>
    <row r="3028" spans="55:55">
      <c r="BC3028" t="s">
        <v>15089</v>
      </c>
    </row>
    <row r="3029" spans="55:55">
      <c r="BC3029" t="s">
        <v>15090</v>
      </c>
    </row>
    <row r="3030" spans="55:55">
      <c r="BC3030" t="s">
        <v>15091</v>
      </c>
    </row>
    <row r="3031" spans="55:55">
      <c r="BC3031" t="s">
        <v>15092</v>
      </c>
    </row>
    <row r="3032" spans="55:55">
      <c r="BC3032" t="s">
        <v>15093</v>
      </c>
    </row>
    <row r="3033" spans="55:55">
      <c r="BC3033" t="s">
        <v>15094</v>
      </c>
    </row>
    <row r="3034" spans="55:55">
      <c r="BC3034" t="s">
        <v>15095</v>
      </c>
    </row>
    <row r="3035" spans="55:55">
      <c r="BC3035" t="s">
        <v>15096</v>
      </c>
    </row>
    <row r="3036" spans="55:55">
      <c r="BC3036" t="s">
        <v>15097</v>
      </c>
    </row>
    <row r="3037" spans="55:55">
      <c r="BC3037" t="s">
        <v>15098</v>
      </c>
    </row>
    <row r="3038" spans="55:55">
      <c r="BC3038" t="s">
        <v>15099</v>
      </c>
    </row>
    <row r="3039" spans="55:55">
      <c r="BC3039" t="s">
        <v>15100</v>
      </c>
    </row>
    <row r="3040" spans="55:55">
      <c r="BC3040" t="s">
        <v>15101</v>
      </c>
    </row>
    <row r="3041" spans="55:55">
      <c r="BC3041" t="s">
        <v>15102</v>
      </c>
    </row>
    <row r="3042" spans="55:55">
      <c r="BC3042" t="s">
        <v>15103</v>
      </c>
    </row>
    <row r="3043" spans="55:55">
      <c r="BC3043" t="s">
        <v>15104</v>
      </c>
    </row>
    <row r="3044" spans="55:55">
      <c r="BC3044" t="s">
        <v>15105</v>
      </c>
    </row>
    <row r="3045" spans="55:55">
      <c r="BC3045" t="s">
        <v>15106</v>
      </c>
    </row>
    <row r="3046" spans="55:55">
      <c r="BC3046" t="s">
        <v>15107</v>
      </c>
    </row>
    <row r="3047" spans="55:55">
      <c r="BC3047" t="s">
        <v>15108</v>
      </c>
    </row>
    <row r="3048" spans="55:55">
      <c r="BC3048" t="s">
        <v>15109</v>
      </c>
    </row>
    <row r="3049" spans="55:55">
      <c r="BC3049" t="s">
        <v>15110</v>
      </c>
    </row>
    <row r="3050" spans="55:55">
      <c r="BC3050" t="s">
        <v>15111</v>
      </c>
    </row>
    <row r="3051" spans="55:55">
      <c r="BC3051" t="s">
        <v>15112</v>
      </c>
    </row>
    <row r="3052" spans="55:55">
      <c r="BC3052" t="s">
        <v>15113</v>
      </c>
    </row>
    <row r="3053" spans="55:55">
      <c r="BC3053" t="s">
        <v>15114</v>
      </c>
    </row>
    <row r="3054" spans="55:55">
      <c r="BC3054" t="s">
        <v>15115</v>
      </c>
    </row>
    <row r="3055" spans="55:55">
      <c r="BC3055" t="s">
        <v>15116</v>
      </c>
    </row>
    <row r="3056" spans="55:55">
      <c r="BC3056" t="s">
        <v>15117</v>
      </c>
    </row>
    <row r="3057" spans="55:55">
      <c r="BC3057" t="s">
        <v>15118</v>
      </c>
    </row>
    <row r="3058" spans="55:55">
      <c r="BC3058" t="s">
        <v>15119</v>
      </c>
    </row>
    <row r="3059" spans="55:55">
      <c r="BC3059" t="s">
        <v>15120</v>
      </c>
    </row>
    <row r="3060" spans="55:55">
      <c r="BC3060" t="s">
        <v>15121</v>
      </c>
    </row>
    <row r="3061" spans="55:55">
      <c r="BC3061" t="s">
        <v>15122</v>
      </c>
    </row>
    <row r="3062" spans="55:55">
      <c r="BC3062" t="s">
        <v>15123</v>
      </c>
    </row>
    <row r="3063" spans="55:55">
      <c r="BC3063" t="s">
        <v>15124</v>
      </c>
    </row>
    <row r="3064" spans="55:55">
      <c r="BC3064" t="s">
        <v>15125</v>
      </c>
    </row>
    <row r="3065" spans="55:55">
      <c r="BC3065" t="s">
        <v>15126</v>
      </c>
    </row>
    <row r="3066" spans="55:55">
      <c r="BC3066" t="s">
        <v>15127</v>
      </c>
    </row>
    <row r="3067" spans="55:55">
      <c r="BC3067" t="s">
        <v>15128</v>
      </c>
    </row>
    <row r="3068" spans="55:55">
      <c r="BC3068" t="s">
        <v>15129</v>
      </c>
    </row>
    <row r="3069" spans="55:55">
      <c r="BC3069" t="s">
        <v>15130</v>
      </c>
    </row>
    <row r="3070" spans="55:55">
      <c r="BC3070" t="s">
        <v>15131</v>
      </c>
    </row>
    <row r="3071" spans="55:55">
      <c r="BC3071" t="s">
        <v>15132</v>
      </c>
    </row>
    <row r="3072" spans="55:55">
      <c r="BC3072" t="s">
        <v>15133</v>
      </c>
    </row>
    <row r="3073" spans="55:55">
      <c r="BC3073" t="s">
        <v>15134</v>
      </c>
    </row>
    <row r="3074" spans="55:55">
      <c r="BC3074" t="s">
        <v>15135</v>
      </c>
    </row>
    <row r="3075" spans="55:55">
      <c r="BC3075" t="s">
        <v>15136</v>
      </c>
    </row>
    <row r="3076" spans="55:55">
      <c r="BC3076" t="s">
        <v>15137</v>
      </c>
    </row>
    <row r="3077" spans="55:55">
      <c r="BC3077" t="s">
        <v>15138</v>
      </c>
    </row>
    <row r="3078" spans="55:55">
      <c r="BC3078" t="s">
        <v>15139</v>
      </c>
    </row>
    <row r="3079" spans="55:55">
      <c r="BC3079" t="s">
        <v>15140</v>
      </c>
    </row>
    <row r="3080" spans="55:55">
      <c r="BC3080" t="s">
        <v>15141</v>
      </c>
    </row>
    <row r="3081" spans="55:55">
      <c r="BC3081" t="s">
        <v>15142</v>
      </c>
    </row>
    <row r="3082" spans="55:55">
      <c r="BC3082" t="s">
        <v>15143</v>
      </c>
    </row>
    <row r="3083" spans="55:55">
      <c r="BC3083" t="s">
        <v>15144</v>
      </c>
    </row>
    <row r="3084" spans="55:55">
      <c r="BC3084" t="s">
        <v>15145</v>
      </c>
    </row>
    <row r="3085" spans="55:55">
      <c r="BC3085" t="s">
        <v>15146</v>
      </c>
    </row>
    <row r="3086" spans="55:55">
      <c r="BC3086" t="s">
        <v>15147</v>
      </c>
    </row>
    <row r="3087" spans="55:55">
      <c r="BC3087" t="s">
        <v>15148</v>
      </c>
    </row>
    <row r="3088" spans="55:55">
      <c r="BC3088" t="s">
        <v>15149</v>
      </c>
    </row>
    <row r="3089" spans="55:55">
      <c r="BC3089" t="s">
        <v>15150</v>
      </c>
    </row>
    <row r="3090" spans="55:55">
      <c r="BC3090" t="s">
        <v>15151</v>
      </c>
    </row>
    <row r="3091" spans="55:55">
      <c r="BC3091" t="s">
        <v>15152</v>
      </c>
    </row>
    <row r="3092" spans="55:55">
      <c r="BC3092" t="s">
        <v>15153</v>
      </c>
    </row>
    <row r="3093" spans="55:55">
      <c r="BC3093" t="s">
        <v>15154</v>
      </c>
    </row>
    <row r="3094" spans="55:55">
      <c r="BC3094" t="s">
        <v>15155</v>
      </c>
    </row>
    <row r="3095" spans="55:55">
      <c r="BC3095" t="s">
        <v>15156</v>
      </c>
    </row>
    <row r="3096" spans="55:55">
      <c r="BC3096" t="s">
        <v>15157</v>
      </c>
    </row>
    <row r="3097" spans="55:55">
      <c r="BC3097" t="s">
        <v>15158</v>
      </c>
    </row>
    <row r="3098" spans="55:55">
      <c r="BC3098" t="s">
        <v>15159</v>
      </c>
    </row>
    <row r="3099" spans="55:55">
      <c r="BC3099" t="s">
        <v>15160</v>
      </c>
    </row>
    <row r="3100" spans="55:55">
      <c r="BC3100" t="s">
        <v>15161</v>
      </c>
    </row>
    <row r="3101" spans="55:55">
      <c r="BC3101" t="s">
        <v>15162</v>
      </c>
    </row>
    <row r="3102" spans="55:55">
      <c r="BC3102" t="s">
        <v>15163</v>
      </c>
    </row>
    <row r="3103" spans="55:55">
      <c r="BC3103" t="s">
        <v>15164</v>
      </c>
    </row>
    <row r="3104" spans="55:55">
      <c r="BC3104" t="s">
        <v>15165</v>
      </c>
    </row>
    <row r="3105" spans="55:55">
      <c r="BC3105" t="s">
        <v>15166</v>
      </c>
    </row>
    <row r="3106" spans="55:55">
      <c r="BC3106" t="s">
        <v>15167</v>
      </c>
    </row>
    <row r="3107" spans="55:55">
      <c r="BC3107" t="s">
        <v>15168</v>
      </c>
    </row>
    <row r="3108" spans="55:55">
      <c r="BC3108" t="s">
        <v>15169</v>
      </c>
    </row>
    <row r="3109" spans="55:55">
      <c r="BC3109" t="s">
        <v>15170</v>
      </c>
    </row>
    <row r="3110" spans="55:55">
      <c r="BC3110" t="s">
        <v>15171</v>
      </c>
    </row>
    <row r="3111" spans="55:55">
      <c r="BC3111" t="s">
        <v>15172</v>
      </c>
    </row>
    <row r="3112" spans="55:55">
      <c r="BC3112" t="s">
        <v>15173</v>
      </c>
    </row>
    <row r="3113" spans="55:55">
      <c r="BC3113" t="s">
        <v>15174</v>
      </c>
    </row>
    <row r="3114" spans="55:55">
      <c r="BC3114" t="s">
        <v>15175</v>
      </c>
    </row>
    <row r="3115" spans="55:55">
      <c r="BC3115" t="s">
        <v>15176</v>
      </c>
    </row>
    <row r="3116" spans="55:55">
      <c r="BC3116" t="s">
        <v>15177</v>
      </c>
    </row>
    <row r="3117" spans="55:55">
      <c r="BC3117" t="s">
        <v>15178</v>
      </c>
    </row>
    <row r="3118" spans="55:55">
      <c r="BC3118" t="s">
        <v>15179</v>
      </c>
    </row>
    <row r="3119" spans="55:55">
      <c r="BC3119" t="s">
        <v>15180</v>
      </c>
    </row>
    <row r="3120" spans="55:55">
      <c r="BC3120" t="s">
        <v>15181</v>
      </c>
    </row>
    <row r="3121" spans="55:55">
      <c r="BC3121" t="s">
        <v>15182</v>
      </c>
    </row>
    <row r="3122" spans="55:55">
      <c r="BC3122" t="s">
        <v>15183</v>
      </c>
    </row>
    <row r="3123" spans="55:55">
      <c r="BC3123" t="s">
        <v>15184</v>
      </c>
    </row>
    <row r="3124" spans="55:55">
      <c r="BC3124" t="s">
        <v>15185</v>
      </c>
    </row>
    <row r="3125" spans="55:55">
      <c r="BC3125" t="s">
        <v>15186</v>
      </c>
    </row>
    <row r="3126" spans="55:55">
      <c r="BC3126" t="s">
        <v>15187</v>
      </c>
    </row>
    <row r="3127" spans="55:55">
      <c r="BC3127" t="s">
        <v>15188</v>
      </c>
    </row>
    <row r="3128" spans="55:55">
      <c r="BC3128" t="s">
        <v>15189</v>
      </c>
    </row>
    <row r="3129" spans="55:55">
      <c r="BC3129" t="s">
        <v>15190</v>
      </c>
    </row>
    <row r="3130" spans="55:55">
      <c r="BC3130" t="s">
        <v>15191</v>
      </c>
    </row>
    <row r="3131" spans="55:55">
      <c r="BC3131" t="s">
        <v>15192</v>
      </c>
    </row>
    <row r="3132" spans="55:55">
      <c r="BC3132" t="s">
        <v>15193</v>
      </c>
    </row>
    <row r="3133" spans="55:55">
      <c r="BC3133" t="s">
        <v>15194</v>
      </c>
    </row>
    <row r="3134" spans="55:55">
      <c r="BC3134" t="s">
        <v>15195</v>
      </c>
    </row>
    <row r="3135" spans="55:55">
      <c r="BC3135" t="s">
        <v>15196</v>
      </c>
    </row>
    <row r="3136" spans="55:55">
      <c r="BC3136" t="s">
        <v>15197</v>
      </c>
    </row>
    <row r="3137" spans="55:55">
      <c r="BC3137" t="s">
        <v>15198</v>
      </c>
    </row>
    <row r="3138" spans="55:55">
      <c r="BC3138" t="s">
        <v>15199</v>
      </c>
    </row>
    <row r="3139" spans="55:55">
      <c r="BC3139" t="s">
        <v>15200</v>
      </c>
    </row>
    <row r="3140" spans="55:55">
      <c r="BC3140" t="s">
        <v>15201</v>
      </c>
    </row>
    <row r="3141" spans="55:55">
      <c r="BC3141" t="s">
        <v>15202</v>
      </c>
    </row>
    <row r="3142" spans="55:55">
      <c r="BC3142" t="s">
        <v>15203</v>
      </c>
    </row>
    <row r="3143" spans="55:55">
      <c r="BC3143" t="s">
        <v>15204</v>
      </c>
    </row>
    <row r="3144" spans="55:55">
      <c r="BC3144" t="s">
        <v>15205</v>
      </c>
    </row>
    <row r="3145" spans="55:55">
      <c r="BC3145" t="s">
        <v>15206</v>
      </c>
    </row>
    <row r="3146" spans="55:55">
      <c r="BC3146" t="s">
        <v>15207</v>
      </c>
    </row>
    <row r="3147" spans="55:55">
      <c r="BC3147" t="s">
        <v>15208</v>
      </c>
    </row>
    <row r="3148" spans="55:55">
      <c r="BC3148" t="s">
        <v>15209</v>
      </c>
    </row>
    <row r="3149" spans="55:55">
      <c r="BC3149" t="s">
        <v>15210</v>
      </c>
    </row>
    <row r="3150" spans="55:55">
      <c r="BC3150" t="s">
        <v>15211</v>
      </c>
    </row>
    <row r="3151" spans="55:55">
      <c r="BC3151" t="s">
        <v>15212</v>
      </c>
    </row>
    <row r="3152" spans="55:55">
      <c r="BC3152" t="s">
        <v>15213</v>
      </c>
    </row>
    <row r="3153" spans="55:55">
      <c r="BC3153" t="s">
        <v>15214</v>
      </c>
    </row>
    <row r="3154" spans="55:55">
      <c r="BC3154" t="s">
        <v>15215</v>
      </c>
    </row>
    <row r="3155" spans="55:55">
      <c r="BC3155" t="s">
        <v>15216</v>
      </c>
    </row>
    <row r="3156" spans="55:55">
      <c r="BC3156" t="s">
        <v>15217</v>
      </c>
    </row>
    <row r="3157" spans="55:55">
      <c r="BC3157" t="s">
        <v>15218</v>
      </c>
    </row>
    <row r="3158" spans="55:55">
      <c r="BC3158" t="s">
        <v>15219</v>
      </c>
    </row>
    <row r="3159" spans="55:55">
      <c r="BC3159" t="s">
        <v>15220</v>
      </c>
    </row>
    <row r="3160" spans="55:55">
      <c r="BC3160" t="s">
        <v>15221</v>
      </c>
    </row>
    <row r="3161" spans="55:55">
      <c r="BC3161" t="s">
        <v>15222</v>
      </c>
    </row>
    <row r="3162" spans="55:55">
      <c r="BC3162" t="s">
        <v>15223</v>
      </c>
    </row>
    <row r="3163" spans="55:55">
      <c r="BC3163" t="s">
        <v>15224</v>
      </c>
    </row>
    <row r="3164" spans="55:55">
      <c r="BC3164" t="s">
        <v>15225</v>
      </c>
    </row>
    <row r="3165" spans="55:55">
      <c r="BC3165" t="s">
        <v>15226</v>
      </c>
    </row>
    <row r="3166" spans="55:55">
      <c r="BC3166" t="s">
        <v>15227</v>
      </c>
    </row>
    <row r="3167" spans="55:55">
      <c r="BC3167" t="s">
        <v>15228</v>
      </c>
    </row>
    <row r="3168" spans="55:55">
      <c r="BC3168" t="s">
        <v>15229</v>
      </c>
    </row>
    <row r="3169" spans="55:55">
      <c r="BC3169" t="s">
        <v>15230</v>
      </c>
    </row>
    <row r="3170" spans="55:55">
      <c r="BC3170" t="s">
        <v>15231</v>
      </c>
    </row>
    <row r="3171" spans="55:55">
      <c r="BC3171" t="s">
        <v>15232</v>
      </c>
    </row>
    <row r="3172" spans="55:55">
      <c r="BC3172" t="s">
        <v>15233</v>
      </c>
    </row>
    <row r="3173" spans="55:55">
      <c r="BC3173" t="s">
        <v>15234</v>
      </c>
    </row>
    <row r="3174" spans="55:55">
      <c r="BC3174" t="s">
        <v>15235</v>
      </c>
    </row>
    <row r="3175" spans="55:55">
      <c r="BC3175" t="s">
        <v>15236</v>
      </c>
    </row>
    <row r="3176" spans="55:55">
      <c r="BC3176" t="s">
        <v>15237</v>
      </c>
    </row>
    <row r="3177" spans="55:55">
      <c r="BC3177" t="s">
        <v>15238</v>
      </c>
    </row>
    <row r="3178" spans="55:55">
      <c r="BC3178" t="s">
        <v>15239</v>
      </c>
    </row>
    <row r="3179" spans="55:55">
      <c r="BC3179" t="s">
        <v>15240</v>
      </c>
    </row>
    <row r="3180" spans="55:55">
      <c r="BC3180" t="s">
        <v>15241</v>
      </c>
    </row>
    <row r="3181" spans="55:55">
      <c r="BC3181" t="s">
        <v>15242</v>
      </c>
    </row>
    <row r="3182" spans="55:55">
      <c r="BC3182" t="s">
        <v>15243</v>
      </c>
    </row>
    <row r="3183" spans="55:55">
      <c r="BC3183" t="s">
        <v>15244</v>
      </c>
    </row>
    <row r="3184" spans="55:55">
      <c r="BC3184" t="s">
        <v>15245</v>
      </c>
    </row>
    <row r="3185" spans="55:55">
      <c r="BC3185" t="s">
        <v>15246</v>
      </c>
    </row>
    <row r="3186" spans="55:55">
      <c r="BC3186" t="s">
        <v>15247</v>
      </c>
    </row>
    <row r="3187" spans="55:55">
      <c r="BC3187" t="s">
        <v>15248</v>
      </c>
    </row>
    <row r="3188" spans="55:55">
      <c r="BC3188" t="s">
        <v>15249</v>
      </c>
    </row>
    <row r="3189" spans="55:55">
      <c r="BC3189" t="s">
        <v>15250</v>
      </c>
    </row>
    <row r="3190" spans="55:55">
      <c r="BC3190" t="s">
        <v>15251</v>
      </c>
    </row>
    <row r="3191" spans="55:55">
      <c r="BC3191" t="s">
        <v>15252</v>
      </c>
    </row>
    <row r="3192" spans="55:55">
      <c r="BC3192" t="s">
        <v>15253</v>
      </c>
    </row>
    <row r="3193" spans="55:55">
      <c r="BC3193" t="s">
        <v>15254</v>
      </c>
    </row>
    <row r="3194" spans="55:55">
      <c r="BC3194" t="s">
        <v>15255</v>
      </c>
    </row>
    <row r="3195" spans="55:55">
      <c r="BC3195" t="s">
        <v>15256</v>
      </c>
    </row>
    <row r="3196" spans="55:55">
      <c r="BC3196" t="s">
        <v>15257</v>
      </c>
    </row>
    <row r="3197" spans="55:55">
      <c r="BC3197" t="s">
        <v>15258</v>
      </c>
    </row>
    <row r="3198" spans="55:55">
      <c r="BC3198" t="s">
        <v>15259</v>
      </c>
    </row>
    <row r="3199" spans="55:55">
      <c r="BC3199" t="s">
        <v>15260</v>
      </c>
    </row>
    <row r="3200" spans="55:55">
      <c r="BC3200" t="s">
        <v>15261</v>
      </c>
    </row>
    <row r="3201" spans="55:55">
      <c r="BC3201" t="s">
        <v>15262</v>
      </c>
    </row>
    <row r="3202" spans="55:55">
      <c r="BC3202" t="s">
        <v>15263</v>
      </c>
    </row>
    <row r="3203" spans="55:55">
      <c r="BC3203" t="s">
        <v>15264</v>
      </c>
    </row>
    <row r="3204" spans="55:55">
      <c r="BC3204" t="s">
        <v>15265</v>
      </c>
    </row>
    <row r="3205" spans="55:55">
      <c r="BC3205" t="s">
        <v>15266</v>
      </c>
    </row>
    <row r="3206" spans="55:55">
      <c r="BC3206" t="s">
        <v>15267</v>
      </c>
    </row>
    <row r="3207" spans="55:55">
      <c r="BC3207" t="s">
        <v>15268</v>
      </c>
    </row>
    <row r="3208" spans="55:55">
      <c r="BC3208" t="s">
        <v>15269</v>
      </c>
    </row>
    <row r="3209" spans="55:55">
      <c r="BC3209" t="s">
        <v>15270</v>
      </c>
    </row>
    <row r="3210" spans="55:55">
      <c r="BC3210" t="s">
        <v>15271</v>
      </c>
    </row>
    <row r="3211" spans="55:55">
      <c r="BC3211" t="s">
        <v>15272</v>
      </c>
    </row>
    <row r="3212" spans="55:55">
      <c r="BC3212" t="s">
        <v>15273</v>
      </c>
    </row>
    <row r="3213" spans="55:55">
      <c r="BC3213" t="s">
        <v>15274</v>
      </c>
    </row>
    <row r="3214" spans="55:55">
      <c r="BC3214" t="s">
        <v>15275</v>
      </c>
    </row>
    <row r="3215" spans="55:55">
      <c r="BC3215" t="s">
        <v>15276</v>
      </c>
    </row>
    <row r="3216" spans="55:55">
      <c r="BC3216" t="s">
        <v>15277</v>
      </c>
    </row>
    <row r="3217" spans="55:55">
      <c r="BC3217" t="s">
        <v>15278</v>
      </c>
    </row>
    <row r="3218" spans="55:55">
      <c r="BC3218" t="s">
        <v>15279</v>
      </c>
    </row>
    <row r="3219" spans="55:55">
      <c r="BC3219" t="s">
        <v>15280</v>
      </c>
    </row>
    <row r="3220" spans="55:55">
      <c r="BC3220" t="s">
        <v>15281</v>
      </c>
    </row>
    <row r="3221" spans="55:55">
      <c r="BC3221" t="s">
        <v>15282</v>
      </c>
    </row>
    <row r="3222" spans="55:55">
      <c r="BC3222" t="s">
        <v>15283</v>
      </c>
    </row>
    <row r="3223" spans="55:55">
      <c r="BC3223" t="s">
        <v>15284</v>
      </c>
    </row>
    <row r="3224" spans="55:55">
      <c r="BC3224" t="s">
        <v>15285</v>
      </c>
    </row>
    <row r="3225" spans="55:55">
      <c r="BC3225" t="s">
        <v>15286</v>
      </c>
    </row>
    <row r="3226" spans="55:55">
      <c r="BC3226" t="s">
        <v>15287</v>
      </c>
    </row>
    <row r="3227" spans="55:55">
      <c r="BC3227" t="s">
        <v>15288</v>
      </c>
    </row>
    <row r="3228" spans="55:55">
      <c r="BC3228" t="s">
        <v>15289</v>
      </c>
    </row>
    <row r="3229" spans="55:55">
      <c r="BC3229" t="s">
        <v>15290</v>
      </c>
    </row>
    <row r="3230" spans="55:55">
      <c r="BC3230" t="s">
        <v>15291</v>
      </c>
    </row>
    <row r="3231" spans="55:55">
      <c r="BC3231" t="s">
        <v>15292</v>
      </c>
    </row>
    <row r="3232" spans="55:55">
      <c r="BC3232" t="s">
        <v>15293</v>
      </c>
    </row>
    <row r="3233" spans="55:55">
      <c r="BC3233" t="s">
        <v>15294</v>
      </c>
    </row>
    <row r="3234" spans="55:55">
      <c r="BC3234" t="s">
        <v>15295</v>
      </c>
    </row>
    <row r="3235" spans="55:55">
      <c r="BC3235" t="s">
        <v>15296</v>
      </c>
    </row>
    <row r="3236" spans="55:55">
      <c r="BC3236" t="s">
        <v>15297</v>
      </c>
    </row>
    <row r="3237" spans="55:55">
      <c r="BC3237" t="s">
        <v>15298</v>
      </c>
    </row>
    <row r="3238" spans="55:55">
      <c r="BC3238" t="s">
        <v>15299</v>
      </c>
    </row>
    <row r="3239" spans="55:55">
      <c r="BC3239" t="s">
        <v>15300</v>
      </c>
    </row>
    <row r="3240" spans="55:55">
      <c r="BC3240" t="s">
        <v>15301</v>
      </c>
    </row>
    <row r="3241" spans="55:55">
      <c r="BC3241" t="s">
        <v>15302</v>
      </c>
    </row>
    <row r="3242" spans="55:55">
      <c r="BC3242" t="s">
        <v>15303</v>
      </c>
    </row>
    <row r="3243" spans="55:55">
      <c r="BC3243" t="s">
        <v>15304</v>
      </c>
    </row>
    <row r="3244" spans="55:55">
      <c r="BC3244" t="s">
        <v>15305</v>
      </c>
    </row>
    <row r="3245" spans="55:55">
      <c r="BC3245" t="s">
        <v>15306</v>
      </c>
    </row>
    <row r="3246" spans="55:55">
      <c r="BC3246" t="s">
        <v>15307</v>
      </c>
    </row>
    <row r="3247" spans="55:55">
      <c r="BC3247" t="s">
        <v>15308</v>
      </c>
    </row>
    <row r="3248" spans="55:55">
      <c r="BC3248" t="s">
        <v>15309</v>
      </c>
    </row>
    <row r="3249" spans="55:55">
      <c r="BC3249" t="s">
        <v>15310</v>
      </c>
    </row>
    <row r="3250" spans="55:55">
      <c r="BC3250" t="s">
        <v>15311</v>
      </c>
    </row>
    <row r="3251" spans="55:55">
      <c r="BC3251" t="s">
        <v>15312</v>
      </c>
    </row>
    <row r="3252" spans="55:55">
      <c r="BC3252" t="s">
        <v>15313</v>
      </c>
    </row>
    <row r="3253" spans="55:55">
      <c r="BC3253" t="s">
        <v>15314</v>
      </c>
    </row>
    <row r="3254" spans="55:55">
      <c r="BC3254" t="s">
        <v>15315</v>
      </c>
    </row>
    <row r="3255" spans="55:55">
      <c r="BC3255" t="s">
        <v>15316</v>
      </c>
    </row>
    <row r="3256" spans="55:55">
      <c r="BC3256" t="s">
        <v>15317</v>
      </c>
    </row>
    <row r="3257" spans="55:55">
      <c r="BC3257" t="s">
        <v>15318</v>
      </c>
    </row>
    <row r="3258" spans="55:55">
      <c r="BC3258" t="s">
        <v>15319</v>
      </c>
    </row>
    <row r="3259" spans="55:55">
      <c r="BC3259" t="s">
        <v>15320</v>
      </c>
    </row>
    <row r="3260" spans="55:55">
      <c r="BC3260" t="s">
        <v>15321</v>
      </c>
    </row>
    <row r="3261" spans="55:55">
      <c r="BC3261" t="s">
        <v>15322</v>
      </c>
    </row>
    <row r="3262" spans="55:55">
      <c r="BC3262" t="s">
        <v>15323</v>
      </c>
    </row>
    <row r="3263" spans="55:55">
      <c r="BC3263" t="s">
        <v>15324</v>
      </c>
    </row>
    <row r="3264" spans="55:55">
      <c r="BC3264" t="s">
        <v>15325</v>
      </c>
    </row>
    <row r="3265" spans="55:55">
      <c r="BC3265" t="s">
        <v>15326</v>
      </c>
    </row>
    <row r="3266" spans="55:55">
      <c r="BC3266" t="s">
        <v>15327</v>
      </c>
    </row>
    <row r="3267" spans="55:55">
      <c r="BC3267" t="s">
        <v>15328</v>
      </c>
    </row>
    <row r="3268" spans="55:55">
      <c r="BC3268" t="s">
        <v>15329</v>
      </c>
    </row>
    <row r="3269" spans="55:55">
      <c r="BC3269" t="s">
        <v>15330</v>
      </c>
    </row>
    <row r="3270" spans="55:55">
      <c r="BC3270" t="s">
        <v>15331</v>
      </c>
    </row>
    <row r="3271" spans="55:55">
      <c r="BC3271" t="s">
        <v>15332</v>
      </c>
    </row>
    <row r="3272" spans="55:55">
      <c r="BC3272" t="s">
        <v>15333</v>
      </c>
    </row>
    <row r="3273" spans="55:55">
      <c r="BC3273" t="s">
        <v>15334</v>
      </c>
    </row>
    <row r="3274" spans="55:55">
      <c r="BC3274" t="s">
        <v>15335</v>
      </c>
    </row>
    <row r="3275" spans="55:55">
      <c r="BC3275" t="s">
        <v>15336</v>
      </c>
    </row>
    <row r="3276" spans="55:55">
      <c r="BC3276" t="s">
        <v>15337</v>
      </c>
    </row>
    <row r="3277" spans="55:55">
      <c r="BC3277" t="s">
        <v>15338</v>
      </c>
    </row>
    <row r="3278" spans="55:55">
      <c r="BC3278" t="s">
        <v>15339</v>
      </c>
    </row>
    <row r="3279" spans="55:55">
      <c r="BC3279" t="s">
        <v>15340</v>
      </c>
    </row>
    <row r="3280" spans="55:55">
      <c r="BC3280" t="s">
        <v>15341</v>
      </c>
    </row>
    <row r="3281" spans="55:55">
      <c r="BC3281" t="s">
        <v>15342</v>
      </c>
    </row>
    <row r="3282" spans="55:55">
      <c r="BC3282" t="s">
        <v>15343</v>
      </c>
    </row>
    <row r="3283" spans="55:55">
      <c r="BC3283" t="s">
        <v>15344</v>
      </c>
    </row>
    <row r="3284" spans="55:55">
      <c r="BC3284" t="s">
        <v>15345</v>
      </c>
    </row>
    <row r="3285" spans="55:55">
      <c r="BC3285" t="s">
        <v>15346</v>
      </c>
    </row>
    <row r="3286" spans="55:55">
      <c r="BC3286" t="s">
        <v>15347</v>
      </c>
    </row>
    <row r="3287" spans="55:55">
      <c r="BC3287" t="s">
        <v>15348</v>
      </c>
    </row>
    <row r="3288" spans="55:55">
      <c r="BC3288" t="s">
        <v>15349</v>
      </c>
    </row>
    <row r="3289" spans="55:55">
      <c r="BC3289" t="s">
        <v>15350</v>
      </c>
    </row>
    <row r="3290" spans="55:55">
      <c r="BC3290" t="s">
        <v>15351</v>
      </c>
    </row>
    <row r="3291" spans="55:55">
      <c r="BC3291" t="s">
        <v>15352</v>
      </c>
    </row>
    <row r="3292" spans="55:55">
      <c r="BC3292" t="s">
        <v>15353</v>
      </c>
    </row>
    <row r="3293" spans="55:55">
      <c r="BC3293" t="s">
        <v>15354</v>
      </c>
    </row>
    <row r="3294" spans="55:55">
      <c r="BC3294" t="s">
        <v>15355</v>
      </c>
    </row>
    <row r="3295" spans="55:55">
      <c r="BC3295" t="s">
        <v>15356</v>
      </c>
    </row>
    <row r="3296" spans="55:55">
      <c r="BC3296" t="s">
        <v>15357</v>
      </c>
    </row>
    <row r="3297" spans="55:55">
      <c r="BC3297" t="s">
        <v>15358</v>
      </c>
    </row>
    <row r="3298" spans="55:55">
      <c r="BC3298" t="s">
        <v>15359</v>
      </c>
    </row>
    <row r="3299" spans="55:55">
      <c r="BC3299" t="s">
        <v>15360</v>
      </c>
    </row>
    <row r="3300" spans="55:55">
      <c r="BC3300" t="s">
        <v>15361</v>
      </c>
    </row>
    <row r="3301" spans="55:55">
      <c r="BC3301" t="s">
        <v>15362</v>
      </c>
    </row>
    <row r="3302" spans="55:55">
      <c r="BC3302" t="s">
        <v>15363</v>
      </c>
    </row>
    <row r="3303" spans="55:55">
      <c r="BC3303" t="s">
        <v>15364</v>
      </c>
    </row>
    <row r="3304" spans="55:55">
      <c r="BC3304" t="s">
        <v>15365</v>
      </c>
    </row>
    <row r="3305" spans="55:55">
      <c r="BC3305" t="s">
        <v>15366</v>
      </c>
    </row>
    <row r="3306" spans="55:55">
      <c r="BC3306" t="s">
        <v>15367</v>
      </c>
    </row>
    <row r="3307" spans="55:55">
      <c r="BC3307" t="s">
        <v>15368</v>
      </c>
    </row>
    <row r="3308" spans="55:55">
      <c r="BC3308" t="s">
        <v>15369</v>
      </c>
    </row>
    <row r="3309" spans="55:55">
      <c r="BC3309" t="s">
        <v>15370</v>
      </c>
    </row>
    <row r="3310" spans="55:55">
      <c r="BC3310" t="s">
        <v>15371</v>
      </c>
    </row>
    <row r="3311" spans="55:55">
      <c r="BC3311" t="s">
        <v>15372</v>
      </c>
    </row>
    <row r="3312" spans="55:55">
      <c r="BC3312" t="s">
        <v>15373</v>
      </c>
    </row>
    <row r="3313" spans="55:55">
      <c r="BC3313" t="s">
        <v>15374</v>
      </c>
    </row>
    <row r="3314" spans="55:55">
      <c r="BC3314" t="s">
        <v>15375</v>
      </c>
    </row>
    <row r="3315" spans="55:55">
      <c r="BC3315" t="s">
        <v>15376</v>
      </c>
    </row>
    <row r="3316" spans="55:55">
      <c r="BC3316" t="s">
        <v>15377</v>
      </c>
    </row>
    <row r="3317" spans="55:55">
      <c r="BC3317" t="s">
        <v>15378</v>
      </c>
    </row>
    <row r="3318" spans="55:55">
      <c r="BC3318" t="s">
        <v>15379</v>
      </c>
    </row>
    <row r="3319" spans="55:55">
      <c r="BC3319" t="s">
        <v>15380</v>
      </c>
    </row>
    <row r="3320" spans="55:55">
      <c r="BC3320" t="s">
        <v>15381</v>
      </c>
    </row>
    <row r="3321" spans="55:55">
      <c r="BC3321" t="s">
        <v>15382</v>
      </c>
    </row>
    <row r="3322" spans="55:55">
      <c r="BC3322" t="s">
        <v>15383</v>
      </c>
    </row>
    <row r="3323" spans="55:55">
      <c r="BC3323" t="s">
        <v>15384</v>
      </c>
    </row>
    <row r="3324" spans="55:55">
      <c r="BC3324" t="s">
        <v>15385</v>
      </c>
    </row>
    <row r="3325" spans="55:55">
      <c r="BC3325" t="s">
        <v>15386</v>
      </c>
    </row>
    <row r="3326" spans="55:55">
      <c r="BC3326" t="s">
        <v>15387</v>
      </c>
    </row>
    <row r="3327" spans="55:55">
      <c r="BC3327" t="s">
        <v>15388</v>
      </c>
    </row>
    <row r="3328" spans="55:55">
      <c r="BC3328" t="s">
        <v>15389</v>
      </c>
    </row>
    <row r="3329" spans="55:55">
      <c r="BC3329" t="s">
        <v>15390</v>
      </c>
    </row>
    <row r="3330" spans="55:55">
      <c r="BC3330" t="s">
        <v>15391</v>
      </c>
    </row>
    <row r="3331" spans="55:55">
      <c r="BC3331" t="s">
        <v>15392</v>
      </c>
    </row>
    <row r="3332" spans="55:55">
      <c r="BC3332" t="s">
        <v>15393</v>
      </c>
    </row>
    <row r="3333" spans="55:55">
      <c r="BC3333" t="s">
        <v>15394</v>
      </c>
    </row>
    <row r="3334" spans="55:55">
      <c r="BC3334" t="s">
        <v>15395</v>
      </c>
    </row>
    <row r="3335" spans="55:55">
      <c r="BC3335" t="s">
        <v>15396</v>
      </c>
    </row>
    <row r="3336" spans="55:55">
      <c r="BC3336" t="s">
        <v>15397</v>
      </c>
    </row>
    <row r="3337" spans="55:55">
      <c r="BC3337" t="s">
        <v>15398</v>
      </c>
    </row>
    <row r="3338" spans="55:55">
      <c r="BC3338" t="s">
        <v>15399</v>
      </c>
    </row>
    <row r="3339" spans="55:55">
      <c r="BC3339" t="s">
        <v>15400</v>
      </c>
    </row>
    <row r="3340" spans="55:55">
      <c r="BC3340" t="s">
        <v>15401</v>
      </c>
    </row>
    <row r="3341" spans="55:55">
      <c r="BC3341" t="s">
        <v>15402</v>
      </c>
    </row>
    <row r="3342" spans="55:55">
      <c r="BC3342" t="s">
        <v>15403</v>
      </c>
    </row>
    <row r="3343" spans="55:55">
      <c r="BC3343" t="s">
        <v>15404</v>
      </c>
    </row>
    <row r="3344" spans="55:55">
      <c r="BC3344" t="s">
        <v>15405</v>
      </c>
    </row>
    <row r="3345" spans="55:55">
      <c r="BC3345" t="s">
        <v>15406</v>
      </c>
    </row>
    <row r="3346" spans="55:55">
      <c r="BC3346" t="s">
        <v>15407</v>
      </c>
    </row>
    <row r="3347" spans="55:55">
      <c r="BC3347" t="s">
        <v>15408</v>
      </c>
    </row>
    <row r="3348" spans="55:55">
      <c r="BC3348" t="s">
        <v>15409</v>
      </c>
    </row>
    <row r="3349" spans="55:55">
      <c r="BC3349" t="s">
        <v>15410</v>
      </c>
    </row>
    <row r="3350" spans="55:55">
      <c r="BC3350" t="s">
        <v>15411</v>
      </c>
    </row>
    <row r="3351" spans="55:55">
      <c r="BC3351" t="s">
        <v>15412</v>
      </c>
    </row>
    <row r="3352" spans="55:55">
      <c r="BC3352" t="s">
        <v>15413</v>
      </c>
    </row>
    <row r="3353" spans="55:55">
      <c r="BC3353" t="s">
        <v>15414</v>
      </c>
    </row>
    <row r="3354" spans="55:55">
      <c r="BC3354" t="s">
        <v>15415</v>
      </c>
    </row>
    <row r="3355" spans="55:55">
      <c r="BC3355" t="s">
        <v>15416</v>
      </c>
    </row>
    <row r="3356" spans="55:55">
      <c r="BC3356" t="s">
        <v>15417</v>
      </c>
    </row>
    <row r="3357" spans="55:55">
      <c r="BC3357" t="s">
        <v>15418</v>
      </c>
    </row>
    <row r="3358" spans="55:55">
      <c r="BC3358" t="s">
        <v>15419</v>
      </c>
    </row>
    <row r="3359" spans="55:55">
      <c r="BC3359" t="s">
        <v>15420</v>
      </c>
    </row>
    <row r="3360" spans="55:55">
      <c r="BC3360" t="s">
        <v>15421</v>
      </c>
    </row>
    <row r="3361" spans="55:55">
      <c r="BC3361" t="s">
        <v>15422</v>
      </c>
    </row>
    <row r="3362" spans="55:55">
      <c r="BC3362" t="s">
        <v>15423</v>
      </c>
    </row>
    <row r="3363" spans="55:55">
      <c r="BC3363" t="s">
        <v>15424</v>
      </c>
    </row>
    <row r="3364" spans="55:55">
      <c r="BC3364" t="s">
        <v>15425</v>
      </c>
    </row>
    <row r="3365" spans="55:55">
      <c r="BC3365" t="s">
        <v>15426</v>
      </c>
    </row>
    <row r="3366" spans="55:55">
      <c r="BC3366" t="s">
        <v>15427</v>
      </c>
    </row>
    <row r="3367" spans="55:55">
      <c r="BC3367" t="s">
        <v>15428</v>
      </c>
    </row>
    <row r="3368" spans="55:55">
      <c r="BC3368" t="s">
        <v>15429</v>
      </c>
    </row>
    <row r="3369" spans="55:55">
      <c r="BC3369" t="s">
        <v>15430</v>
      </c>
    </row>
    <row r="3370" spans="55:55">
      <c r="BC3370" t="s">
        <v>15431</v>
      </c>
    </row>
    <row r="3371" spans="55:55">
      <c r="BC3371" t="s">
        <v>15432</v>
      </c>
    </row>
    <row r="3372" spans="55:55">
      <c r="BC3372" t="s">
        <v>15433</v>
      </c>
    </row>
    <row r="3373" spans="55:55">
      <c r="BC3373" t="s">
        <v>15434</v>
      </c>
    </row>
    <row r="3374" spans="55:55">
      <c r="BC3374" t="s">
        <v>15435</v>
      </c>
    </row>
    <row r="3375" spans="55:55">
      <c r="BC3375" t="s">
        <v>15436</v>
      </c>
    </row>
    <row r="3376" spans="55:55">
      <c r="BC3376" t="s">
        <v>15437</v>
      </c>
    </row>
    <row r="3377" spans="55:55">
      <c r="BC3377" t="s">
        <v>15438</v>
      </c>
    </row>
    <row r="3378" spans="55:55">
      <c r="BC3378" t="s">
        <v>15439</v>
      </c>
    </row>
    <row r="3379" spans="55:55">
      <c r="BC3379" t="s">
        <v>15440</v>
      </c>
    </row>
    <row r="3380" spans="55:55">
      <c r="BC3380" t="s">
        <v>15441</v>
      </c>
    </row>
    <row r="3381" spans="55:55">
      <c r="BC3381" t="s">
        <v>15442</v>
      </c>
    </row>
    <row r="3382" spans="55:55">
      <c r="BC3382" t="s">
        <v>15443</v>
      </c>
    </row>
    <row r="3383" spans="55:55">
      <c r="BC3383" t="s">
        <v>15444</v>
      </c>
    </row>
    <row r="3384" spans="55:55">
      <c r="BC3384" t="s">
        <v>15445</v>
      </c>
    </row>
    <row r="3385" spans="55:55">
      <c r="BC3385" t="s">
        <v>15446</v>
      </c>
    </row>
    <row r="3386" spans="55:55">
      <c r="BC3386" t="s">
        <v>15447</v>
      </c>
    </row>
    <row r="3387" spans="55:55">
      <c r="BC3387" t="s">
        <v>15448</v>
      </c>
    </row>
    <row r="3388" spans="55:55">
      <c r="BC3388" t="s">
        <v>15449</v>
      </c>
    </row>
    <row r="3389" spans="55:55">
      <c r="BC3389" t="s">
        <v>15450</v>
      </c>
    </row>
    <row r="3390" spans="55:55">
      <c r="BC3390" t="s">
        <v>15451</v>
      </c>
    </row>
    <row r="3391" spans="55:55">
      <c r="BC3391" t="s">
        <v>15452</v>
      </c>
    </row>
    <row r="3392" spans="55:55">
      <c r="BC3392" t="s">
        <v>15453</v>
      </c>
    </row>
    <row r="3393" spans="55:55">
      <c r="BC3393" t="s">
        <v>15454</v>
      </c>
    </row>
    <row r="3394" spans="55:55">
      <c r="BC3394" t="s">
        <v>15455</v>
      </c>
    </row>
    <row r="3395" spans="55:55">
      <c r="BC3395" t="s">
        <v>15456</v>
      </c>
    </row>
    <row r="3396" spans="55:55">
      <c r="BC3396" t="s">
        <v>15457</v>
      </c>
    </row>
    <row r="3397" spans="55:55">
      <c r="BC3397" t="s">
        <v>15458</v>
      </c>
    </row>
    <row r="3398" spans="55:55">
      <c r="BC3398" t="s">
        <v>15459</v>
      </c>
    </row>
    <row r="3399" spans="55:55">
      <c r="BC3399" t="s">
        <v>15460</v>
      </c>
    </row>
    <row r="3400" spans="55:55">
      <c r="BC3400" t="s">
        <v>15461</v>
      </c>
    </row>
    <row r="3401" spans="55:55">
      <c r="BC3401" t="s">
        <v>15462</v>
      </c>
    </row>
    <row r="3402" spans="55:55">
      <c r="BC3402" t="s">
        <v>15463</v>
      </c>
    </row>
    <row r="3403" spans="55:55">
      <c r="BC3403" t="s">
        <v>15464</v>
      </c>
    </row>
    <row r="3404" spans="55:55">
      <c r="BC3404" t="s">
        <v>15465</v>
      </c>
    </row>
    <row r="3405" spans="55:55">
      <c r="BC3405" t="s">
        <v>15466</v>
      </c>
    </row>
    <row r="3406" spans="55:55">
      <c r="BC3406" t="s">
        <v>15467</v>
      </c>
    </row>
    <row r="3407" spans="55:55">
      <c r="BC3407" t="s">
        <v>15468</v>
      </c>
    </row>
    <row r="3408" spans="55:55">
      <c r="BC3408" t="s">
        <v>15469</v>
      </c>
    </row>
    <row r="3409" spans="55:55">
      <c r="BC3409" t="s">
        <v>15470</v>
      </c>
    </row>
    <row r="3410" spans="55:55">
      <c r="BC3410" t="s">
        <v>15471</v>
      </c>
    </row>
    <row r="3411" spans="55:55">
      <c r="BC3411" t="s">
        <v>15472</v>
      </c>
    </row>
    <row r="3412" spans="55:55">
      <c r="BC3412" t="s">
        <v>15473</v>
      </c>
    </row>
    <row r="3413" spans="55:55">
      <c r="BC3413" t="s">
        <v>15474</v>
      </c>
    </row>
    <row r="3414" spans="55:55">
      <c r="BC3414" t="s">
        <v>15475</v>
      </c>
    </row>
    <row r="3415" spans="55:55">
      <c r="BC3415" t="s">
        <v>15476</v>
      </c>
    </row>
    <row r="3416" spans="55:55">
      <c r="BC3416" t="s">
        <v>15477</v>
      </c>
    </row>
    <row r="3417" spans="55:55">
      <c r="BC3417" t="s">
        <v>15478</v>
      </c>
    </row>
    <row r="3418" spans="55:55">
      <c r="BC3418" t="s">
        <v>15479</v>
      </c>
    </row>
    <row r="3419" spans="55:55">
      <c r="BC3419" t="s">
        <v>15480</v>
      </c>
    </row>
    <row r="3420" spans="55:55">
      <c r="BC3420" t="s">
        <v>15481</v>
      </c>
    </row>
    <row r="3421" spans="55:55">
      <c r="BC3421" t="s">
        <v>15482</v>
      </c>
    </row>
    <row r="3422" spans="55:55">
      <c r="BC3422" t="s">
        <v>15483</v>
      </c>
    </row>
    <row r="3423" spans="55:55">
      <c r="BC3423" t="s">
        <v>15484</v>
      </c>
    </row>
    <row r="3424" spans="55:55">
      <c r="BC3424" t="s">
        <v>15485</v>
      </c>
    </row>
    <row r="3425" spans="55:55">
      <c r="BC3425" t="s">
        <v>15486</v>
      </c>
    </row>
    <row r="3426" spans="55:55">
      <c r="BC3426" t="s">
        <v>15487</v>
      </c>
    </row>
    <row r="3427" spans="55:55">
      <c r="BC3427" t="s">
        <v>15488</v>
      </c>
    </row>
    <row r="3428" spans="55:55">
      <c r="BC3428" t="s">
        <v>15489</v>
      </c>
    </row>
    <row r="3429" spans="55:55">
      <c r="BC3429" t="s">
        <v>15490</v>
      </c>
    </row>
    <row r="3430" spans="55:55">
      <c r="BC3430" t="s">
        <v>15491</v>
      </c>
    </row>
    <row r="3431" spans="55:55">
      <c r="BC3431" t="s">
        <v>15492</v>
      </c>
    </row>
    <row r="3432" spans="55:55">
      <c r="BC3432" t="s">
        <v>15493</v>
      </c>
    </row>
    <row r="3433" spans="55:55">
      <c r="BC3433" t="s">
        <v>15494</v>
      </c>
    </row>
    <row r="3434" spans="55:55">
      <c r="BC3434" t="s">
        <v>15495</v>
      </c>
    </row>
    <row r="3435" spans="55:55">
      <c r="BC3435" t="s">
        <v>15496</v>
      </c>
    </row>
    <row r="3436" spans="55:55">
      <c r="BC3436" t="s">
        <v>15497</v>
      </c>
    </row>
    <row r="3437" spans="55:55">
      <c r="BC3437" t="s">
        <v>15498</v>
      </c>
    </row>
    <row r="3438" spans="55:55">
      <c r="BC3438" t="s">
        <v>15499</v>
      </c>
    </row>
    <row r="3439" spans="55:55">
      <c r="BC3439" t="s">
        <v>15500</v>
      </c>
    </row>
    <row r="3440" spans="55:55">
      <c r="BC3440" t="s">
        <v>15501</v>
      </c>
    </row>
    <row r="3441" spans="55:55">
      <c r="BC3441" t="s">
        <v>15502</v>
      </c>
    </row>
    <row r="3442" spans="55:55">
      <c r="BC3442" t="s">
        <v>15503</v>
      </c>
    </row>
    <row r="3443" spans="55:55">
      <c r="BC3443" t="s">
        <v>15504</v>
      </c>
    </row>
    <row r="3444" spans="55:55">
      <c r="BC3444" t="s">
        <v>15505</v>
      </c>
    </row>
    <row r="3445" spans="55:55">
      <c r="BC3445" t="s">
        <v>15506</v>
      </c>
    </row>
    <row r="3446" spans="55:55">
      <c r="BC3446" t="s">
        <v>15507</v>
      </c>
    </row>
    <row r="3447" spans="55:55">
      <c r="BC3447" t="s">
        <v>15508</v>
      </c>
    </row>
    <row r="3448" spans="55:55">
      <c r="BC3448" t="s">
        <v>15509</v>
      </c>
    </row>
    <row r="3449" spans="55:55">
      <c r="BC3449" t="s">
        <v>15510</v>
      </c>
    </row>
    <row r="3450" spans="55:55">
      <c r="BC3450" t="s">
        <v>15511</v>
      </c>
    </row>
    <row r="3451" spans="55:55">
      <c r="BC3451" t="s">
        <v>15512</v>
      </c>
    </row>
    <row r="3452" spans="55:55">
      <c r="BC3452" t="s">
        <v>15513</v>
      </c>
    </row>
    <row r="3453" spans="55:55">
      <c r="BC3453" t="s">
        <v>15514</v>
      </c>
    </row>
    <row r="3454" spans="55:55">
      <c r="BC3454" t="s">
        <v>15515</v>
      </c>
    </row>
    <row r="3455" spans="55:55">
      <c r="BC3455" t="s">
        <v>15516</v>
      </c>
    </row>
    <row r="3456" spans="55:55">
      <c r="BC3456" t="s">
        <v>15517</v>
      </c>
    </row>
    <row r="3457" spans="55:55">
      <c r="BC3457" t="s">
        <v>15518</v>
      </c>
    </row>
    <row r="3458" spans="55:55">
      <c r="BC3458" t="s">
        <v>15519</v>
      </c>
    </row>
    <row r="3459" spans="55:55">
      <c r="BC3459" t="s">
        <v>15520</v>
      </c>
    </row>
    <row r="3460" spans="55:55">
      <c r="BC3460" t="s">
        <v>15521</v>
      </c>
    </row>
    <row r="3461" spans="55:55">
      <c r="BC3461" t="s">
        <v>15522</v>
      </c>
    </row>
    <row r="3462" spans="55:55">
      <c r="BC3462" t="s">
        <v>15523</v>
      </c>
    </row>
    <row r="3463" spans="55:55">
      <c r="BC3463" t="s">
        <v>15524</v>
      </c>
    </row>
    <row r="3464" spans="55:55">
      <c r="BC3464" t="s">
        <v>15525</v>
      </c>
    </row>
    <row r="3465" spans="55:55">
      <c r="BC3465" t="s">
        <v>15526</v>
      </c>
    </row>
    <row r="3466" spans="55:55">
      <c r="BC3466" t="s">
        <v>15527</v>
      </c>
    </row>
    <row r="3467" spans="55:55">
      <c r="BC3467" t="s">
        <v>15528</v>
      </c>
    </row>
    <row r="3468" spans="55:55">
      <c r="BC3468" t="s">
        <v>15529</v>
      </c>
    </row>
    <row r="3469" spans="55:55">
      <c r="BC3469" t="s">
        <v>15530</v>
      </c>
    </row>
    <row r="3470" spans="55:55">
      <c r="BC3470" t="s">
        <v>15531</v>
      </c>
    </row>
    <row r="3471" spans="55:55">
      <c r="BC3471" t="s">
        <v>15532</v>
      </c>
    </row>
    <row r="3472" spans="55:55">
      <c r="BC3472" t="s">
        <v>15533</v>
      </c>
    </row>
    <row r="3473" spans="55:55">
      <c r="BC3473" t="s">
        <v>15534</v>
      </c>
    </row>
    <row r="3474" spans="55:55">
      <c r="BC3474" t="s">
        <v>15535</v>
      </c>
    </row>
    <row r="3475" spans="55:55">
      <c r="BC3475" t="s">
        <v>15536</v>
      </c>
    </row>
    <row r="3476" spans="55:55">
      <c r="BC3476" t="s">
        <v>15537</v>
      </c>
    </row>
    <row r="3477" spans="55:55">
      <c r="BC3477" t="s">
        <v>15538</v>
      </c>
    </row>
    <row r="3478" spans="55:55">
      <c r="BC3478" t="s">
        <v>15539</v>
      </c>
    </row>
    <row r="3479" spans="55:55">
      <c r="BC3479" t="s">
        <v>15540</v>
      </c>
    </row>
    <row r="3480" spans="55:55">
      <c r="BC3480" t="s">
        <v>15541</v>
      </c>
    </row>
    <row r="3481" spans="55:55">
      <c r="BC3481" t="s">
        <v>15542</v>
      </c>
    </row>
    <row r="3482" spans="55:55">
      <c r="BC3482" t="s">
        <v>15543</v>
      </c>
    </row>
    <row r="3483" spans="55:55">
      <c r="BC3483" t="s">
        <v>15544</v>
      </c>
    </row>
    <row r="3484" spans="55:55">
      <c r="BC3484" t="s">
        <v>15545</v>
      </c>
    </row>
    <row r="3485" spans="55:55">
      <c r="BC3485" t="s">
        <v>15546</v>
      </c>
    </row>
    <row r="3486" spans="55:55">
      <c r="BC3486" t="s">
        <v>15547</v>
      </c>
    </row>
    <row r="3487" spans="55:55">
      <c r="BC3487" t="s">
        <v>15548</v>
      </c>
    </row>
    <row r="3488" spans="55:55">
      <c r="BC3488" t="s">
        <v>15549</v>
      </c>
    </row>
    <row r="3489" spans="55:55">
      <c r="BC3489" t="s">
        <v>15550</v>
      </c>
    </row>
    <row r="3490" spans="55:55">
      <c r="BC3490" t="s">
        <v>15551</v>
      </c>
    </row>
    <row r="3491" spans="55:55">
      <c r="BC3491" t="s">
        <v>15552</v>
      </c>
    </row>
    <row r="3492" spans="55:55">
      <c r="BC3492" t="s">
        <v>15553</v>
      </c>
    </row>
    <row r="3493" spans="55:55">
      <c r="BC3493" t="s">
        <v>15554</v>
      </c>
    </row>
    <row r="3494" spans="55:55">
      <c r="BC3494" t="s">
        <v>15555</v>
      </c>
    </row>
    <row r="3495" spans="55:55">
      <c r="BC3495" t="s">
        <v>15556</v>
      </c>
    </row>
    <row r="3496" spans="55:55">
      <c r="BC3496" t="s">
        <v>15557</v>
      </c>
    </row>
    <row r="3497" spans="55:55">
      <c r="BC3497" t="s">
        <v>15558</v>
      </c>
    </row>
    <row r="3498" spans="55:55">
      <c r="BC3498" t="s">
        <v>15559</v>
      </c>
    </row>
    <row r="3499" spans="55:55">
      <c r="BC3499" t="s">
        <v>15560</v>
      </c>
    </row>
    <row r="3500" spans="55:55">
      <c r="BC3500" t="s">
        <v>15561</v>
      </c>
    </row>
    <row r="3501" spans="55:55">
      <c r="BC3501" t="s">
        <v>15562</v>
      </c>
    </row>
    <row r="3502" spans="55:55">
      <c r="BC3502" t="s">
        <v>15563</v>
      </c>
    </row>
    <row r="3503" spans="55:55">
      <c r="BC3503" t="s">
        <v>15564</v>
      </c>
    </row>
    <row r="3504" spans="55:55">
      <c r="BC3504" t="s">
        <v>15565</v>
      </c>
    </row>
    <row r="3505" spans="55:55">
      <c r="BC3505" t="s">
        <v>15566</v>
      </c>
    </row>
    <row r="3506" spans="55:55">
      <c r="BC3506" t="s">
        <v>15567</v>
      </c>
    </row>
    <row r="3507" spans="55:55">
      <c r="BC3507" t="s">
        <v>15568</v>
      </c>
    </row>
    <row r="3508" spans="55:55">
      <c r="BC3508" t="s">
        <v>15569</v>
      </c>
    </row>
    <row r="3509" spans="55:55">
      <c r="BC3509" t="s">
        <v>15570</v>
      </c>
    </row>
    <row r="3510" spans="55:55">
      <c r="BC3510" t="s">
        <v>15571</v>
      </c>
    </row>
    <row r="3511" spans="55:55">
      <c r="BC3511" t="s">
        <v>15572</v>
      </c>
    </row>
    <row r="3512" spans="55:55">
      <c r="BC3512" t="s">
        <v>15573</v>
      </c>
    </row>
    <row r="3513" spans="55:55">
      <c r="BC3513" t="s">
        <v>15574</v>
      </c>
    </row>
    <row r="3514" spans="55:55">
      <c r="BC3514" t="s">
        <v>15575</v>
      </c>
    </row>
    <row r="3515" spans="55:55">
      <c r="BC3515" t="s">
        <v>15576</v>
      </c>
    </row>
    <row r="3516" spans="55:55">
      <c r="BC3516" t="s">
        <v>15577</v>
      </c>
    </row>
    <row r="3517" spans="55:55">
      <c r="BC3517" t="s">
        <v>15578</v>
      </c>
    </row>
    <row r="3518" spans="55:55">
      <c r="BC3518" t="s">
        <v>15579</v>
      </c>
    </row>
    <row r="3519" spans="55:55">
      <c r="BC3519" t="s">
        <v>15580</v>
      </c>
    </row>
    <row r="3520" spans="55:55">
      <c r="BC3520" t="s">
        <v>15581</v>
      </c>
    </row>
    <row r="3521" spans="55:55">
      <c r="BC3521" t="s">
        <v>15582</v>
      </c>
    </row>
    <row r="3522" spans="55:55">
      <c r="BC3522" t="s">
        <v>15583</v>
      </c>
    </row>
    <row r="3523" spans="55:55">
      <c r="BC3523" t="s">
        <v>15584</v>
      </c>
    </row>
    <row r="3524" spans="55:55">
      <c r="BC3524" t="s">
        <v>15585</v>
      </c>
    </row>
    <row r="3525" spans="55:55">
      <c r="BC3525" t="s">
        <v>15586</v>
      </c>
    </row>
    <row r="3526" spans="55:55">
      <c r="BC3526" t="s">
        <v>15587</v>
      </c>
    </row>
    <row r="3527" spans="55:55">
      <c r="BC3527" t="s">
        <v>15588</v>
      </c>
    </row>
    <row r="3528" spans="55:55">
      <c r="BC3528" t="s">
        <v>15589</v>
      </c>
    </row>
    <row r="3529" spans="55:55">
      <c r="BC3529" t="s">
        <v>15590</v>
      </c>
    </row>
    <row r="3530" spans="55:55">
      <c r="BC3530" t="s">
        <v>15591</v>
      </c>
    </row>
    <row r="3531" spans="55:55">
      <c r="BC3531" t="s">
        <v>15592</v>
      </c>
    </row>
    <row r="3532" spans="55:55">
      <c r="BC3532" t="s">
        <v>15593</v>
      </c>
    </row>
    <row r="3533" spans="55:55">
      <c r="BC3533" t="s">
        <v>15594</v>
      </c>
    </row>
    <row r="3534" spans="55:55">
      <c r="BC3534" t="s">
        <v>15595</v>
      </c>
    </row>
    <row r="3535" spans="55:55">
      <c r="BC3535" t="s">
        <v>15596</v>
      </c>
    </row>
    <row r="3536" spans="55:55">
      <c r="BC3536" t="s">
        <v>15597</v>
      </c>
    </row>
    <row r="3537" spans="55:55">
      <c r="BC3537" t="s">
        <v>15598</v>
      </c>
    </row>
    <row r="3538" spans="55:55">
      <c r="BC3538" t="s">
        <v>15599</v>
      </c>
    </row>
    <row r="3539" spans="55:55">
      <c r="BC3539" t="s">
        <v>15600</v>
      </c>
    </row>
    <row r="3540" spans="55:55">
      <c r="BC3540" t="s">
        <v>15601</v>
      </c>
    </row>
    <row r="3541" spans="55:55">
      <c r="BC3541" t="s">
        <v>15602</v>
      </c>
    </row>
    <row r="3542" spans="55:55">
      <c r="BC3542" t="s">
        <v>15603</v>
      </c>
    </row>
    <row r="3543" spans="55:55">
      <c r="BC3543" t="s">
        <v>15604</v>
      </c>
    </row>
    <row r="3544" spans="55:55">
      <c r="BC3544" t="s">
        <v>15605</v>
      </c>
    </row>
    <row r="3545" spans="55:55">
      <c r="BC3545" t="s">
        <v>15606</v>
      </c>
    </row>
    <row r="3546" spans="55:55">
      <c r="BC3546" t="s">
        <v>15607</v>
      </c>
    </row>
    <row r="3547" spans="55:55">
      <c r="BC3547" t="s">
        <v>15608</v>
      </c>
    </row>
    <row r="3548" spans="55:55">
      <c r="BC3548" t="s">
        <v>15609</v>
      </c>
    </row>
    <row r="3549" spans="55:55">
      <c r="BC3549" t="s">
        <v>15610</v>
      </c>
    </row>
    <row r="3550" spans="55:55">
      <c r="BC3550" t="s">
        <v>15611</v>
      </c>
    </row>
    <row r="3551" spans="55:55">
      <c r="BC3551" t="s">
        <v>15612</v>
      </c>
    </row>
    <row r="3552" spans="55:55">
      <c r="BC3552" t="s">
        <v>15613</v>
      </c>
    </row>
    <row r="3553" spans="55:55">
      <c r="BC3553" t="s">
        <v>15614</v>
      </c>
    </row>
    <row r="3554" spans="55:55">
      <c r="BC3554" t="s">
        <v>15615</v>
      </c>
    </row>
    <row r="3555" spans="55:55">
      <c r="BC3555" t="s">
        <v>15616</v>
      </c>
    </row>
    <row r="3556" spans="55:55">
      <c r="BC3556" t="s">
        <v>15617</v>
      </c>
    </row>
    <row r="3557" spans="55:55">
      <c r="BC3557" t="s">
        <v>15618</v>
      </c>
    </row>
    <row r="3558" spans="55:55">
      <c r="BC3558" t="s">
        <v>15619</v>
      </c>
    </row>
    <row r="3559" spans="55:55">
      <c r="BC3559" t="s">
        <v>15620</v>
      </c>
    </row>
    <row r="3560" spans="55:55">
      <c r="BC3560" t="s">
        <v>15621</v>
      </c>
    </row>
    <row r="3561" spans="55:55">
      <c r="BC3561" t="s">
        <v>15622</v>
      </c>
    </row>
    <row r="3562" spans="55:55">
      <c r="BC3562" t="s">
        <v>15623</v>
      </c>
    </row>
    <row r="3563" spans="55:55">
      <c r="BC3563" t="s">
        <v>15624</v>
      </c>
    </row>
    <row r="3564" spans="55:55">
      <c r="BC3564" t="s">
        <v>15625</v>
      </c>
    </row>
    <row r="3565" spans="55:55">
      <c r="BC3565" t="s">
        <v>15626</v>
      </c>
    </row>
    <row r="3566" spans="55:55">
      <c r="BC3566" t="s">
        <v>15627</v>
      </c>
    </row>
    <row r="3567" spans="55:55">
      <c r="BC3567" t="s">
        <v>15628</v>
      </c>
    </row>
    <row r="3568" spans="55:55">
      <c r="BC3568" t="s">
        <v>15629</v>
      </c>
    </row>
    <row r="3569" spans="55:55">
      <c r="BC3569" t="s">
        <v>15630</v>
      </c>
    </row>
    <row r="3570" spans="55:55">
      <c r="BC3570" t="s">
        <v>15631</v>
      </c>
    </row>
    <row r="3571" spans="55:55">
      <c r="BC3571" t="s">
        <v>15632</v>
      </c>
    </row>
    <row r="3572" spans="55:55">
      <c r="BC3572" t="s">
        <v>15633</v>
      </c>
    </row>
    <row r="3573" spans="55:55">
      <c r="BC3573" t="s">
        <v>15634</v>
      </c>
    </row>
    <row r="3574" spans="55:55">
      <c r="BC3574" t="s">
        <v>15635</v>
      </c>
    </row>
    <row r="3575" spans="55:55">
      <c r="BC3575" t="s">
        <v>15636</v>
      </c>
    </row>
    <row r="3576" spans="55:55">
      <c r="BC3576" t="s">
        <v>15637</v>
      </c>
    </row>
    <row r="3577" spans="55:55">
      <c r="BC3577" t="s">
        <v>15638</v>
      </c>
    </row>
    <row r="3578" spans="55:55">
      <c r="BC3578" t="s">
        <v>15639</v>
      </c>
    </row>
    <row r="3579" spans="55:55">
      <c r="BC3579" t="s">
        <v>15640</v>
      </c>
    </row>
    <row r="3580" spans="55:55">
      <c r="BC3580" t="s">
        <v>15641</v>
      </c>
    </row>
    <row r="3581" spans="55:55">
      <c r="BC3581" t="s">
        <v>15642</v>
      </c>
    </row>
    <row r="3582" spans="55:55">
      <c r="BC3582" t="s">
        <v>15643</v>
      </c>
    </row>
    <row r="3583" spans="55:55">
      <c r="BC3583" t="s">
        <v>15644</v>
      </c>
    </row>
    <row r="3584" spans="55:55">
      <c r="BC3584" t="s">
        <v>15645</v>
      </c>
    </row>
    <row r="3585" spans="55:55">
      <c r="BC3585" t="s">
        <v>15646</v>
      </c>
    </row>
    <row r="3586" spans="55:55">
      <c r="BC3586" t="s">
        <v>15647</v>
      </c>
    </row>
    <row r="3587" spans="55:55">
      <c r="BC3587" t="s">
        <v>15648</v>
      </c>
    </row>
    <row r="3588" spans="55:55">
      <c r="BC3588" t="s">
        <v>15649</v>
      </c>
    </row>
    <row r="3589" spans="55:55">
      <c r="BC3589" t="s">
        <v>15650</v>
      </c>
    </row>
    <row r="3590" spans="55:55">
      <c r="BC3590" t="s">
        <v>15651</v>
      </c>
    </row>
    <row r="3591" spans="55:55">
      <c r="BC3591" t="s">
        <v>15652</v>
      </c>
    </row>
    <row r="3592" spans="55:55">
      <c r="BC3592" t="s">
        <v>15653</v>
      </c>
    </row>
    <row r="3593" spans="55:55">
      <c r="BC3593" t="s">
        <v>15654</v>
      </c>
    </row>
    <row r="3594" spans="55:55">
      <c r="BC3594" t="s">
        <v>15655</v>
      </c>
    </row>
    <row r="3595" spans="55:55">
      <c r="BC3595" t="s">
        <v>15656</v>
      </c>
    </row>
    <row r="3596" spans="55:55">
      <c r="BC3596" t="s">
        <v>15657</v>
      </c>
    </row>
    <row r="3597" spans="55:55">
      <c r="BC3597" t="s">
        <v>15658</v>
      </c>
    </row>
    <row r="3598" spans="55:55">
      <c r="BC3598" t="s">
        <v>15659</v>
      </c>
    </row>
    <row r="3599" spans="55:55">
      <c r="BC3599" t="s">
        <v>15660</v>
      </c>
    </row>
    <row r="3600" spans="55:55">
      <c r="BC3600" t="s">
        <v>15661</v>
      </c>
    </row>
    <row r="3601" spans="55:55">
      <c r="BC3601" t="s">
        <v>15662</v>
      </c>
    </row>
    <row r="3602" spans="55:55">
      <c r="BC3602" t="s">
        <v>15663</v>
      </c>
    </row>
    <row r="3603" spans="55:55">
      <c r="BC3603" t="s">
        <v>15664</v>
      </c>
    </row>
    <row r="3604" spans="55:55">
      <c r="BC3604" t="s">
        <v>15665</v>
      </c>
    </row>
    <row r="3605" spans="55:55">
      <c r="BC3605" t="s">
        <v>15666</v>
      </c>
    </row>
    <row r="3606" spans="55:55">
      <c r="BC3606" t="s">
        <v>15667</v>
      </c>
    </row>
    <row r="3607" spans="55:55">
      <c r="BC3607" t="s">
        <v>15668</v>
      </c>
    </row>
    <row r="3608" spans="55:55">
      <c r="BC3608" t="s">
        <v>15669</v>
      </c>
    </row>
    <row r="3609" spans="55:55">
      <c r="BC3609" t="s">
        <v>15670</v>
      </c>
    </row>
    <row r="3610" spans="55:55">
      <c r="BC3610" t="s">
        <v>15671</v>
      </c>
    </row>
    <row r="3611" spans="55:55">
      <c r="BC3611" t="s">
        <v>15672</v>
      </c>
    </row>
    <row r="3612" spans="55:55">
      <c r="BC3612" t="s">
        <v>15673</v>
      </c>
    </row>
    <row r="3613" spans="55:55">
      <c r="BC3613" t="s">
        <v>15674</v>
      </c>
    </row>
    <row r="3614" spans="55:55">
      <c r="BC3614" t="s">
        <v>15675</v>
      </c>
    </row>
    <row r="3615" spans="55:55">
      <c r="BC3615" t="s">
        <v>15676</v>
      </c>
    </row>
    <row r="3616" spans="55:55">
      <c r="BC3616" t="s">
        <v>15677</v>
      </c>
    </row>
    <row r="3617" spans="55:55">
      <c r="BC3617" t="s">
        <v>15678</v>
      </c>
    </row>
    <row r="3618" spans="55:55">
      <c r="BC3618" t="s">
        <v>15679</v>
      </c>
    </row>
    <row r="3619" spans="55:55">
      <c r="BC3619" t="s">
        <v>15680</v>
      </c>
    </row>
    <row r="3620" spans="55:55">
      <c r="BC3620" t="s">
        <v>15681</v>
      </c>
    </row>
    <row r="3621" spans="55:55">
      <c r="BC3621" t="s">
        <v>15682</v>
      </c>
    </row>
    <row r="3622" spans="55:55">
      <c r="BC3622" t="s">
        <v>15683</v>
      </c>
    </row>
    <row r="3623" spans="55:55">
      <c r="BC3623" t="s">
        <v>15684</v>
      </c>
    </row>
    <row r="3624" spans="55:55">
      <c r="BC3624" t="s">
        <v>15685</v>
      </c>
    </row>
    <row r="3625" spans="55:55">
      <c r="BC3625" t="s">
        <v>15686</v>
      </c>
    </row>
    <row r="3626" spans="55:55">
      <c r="BC3626" t="s">
        <v>15687</v>
      </c>
    </row>
    <row r="3627" spans="55:55">
      <c r="BC3627" t="s">
        <v>15688</v>
      </c>
    </row>
    <row r="3628" spans="55:55">
      <c r="BC3628" t="s">
        <v>15689</v>
      </c>
    </row>
    <row r="3629" spans="55:55">
      <c r="BC3629" t="s">
        <v>15690</v>
      </c>
    </row>
    <row r="3630" spans="55:55">
      <c r="BC3630" t="s">
        <v>15691</v>
      </c>
    </row>
    <row r="3631" spans="55:55">
      <c r="BC3631" t="s">
        <v>15692</v>
      </c>
    </row>
    <row r="3632" spans="55:55">
      <c r="BC3632" t="s">
        <v>15693</v>
      </c>
    </row>
    <row r="3633" spans="55:55">
      <c r="BC3633" t="s">
        <v>15694</v>
      </c>
    </row>
    <row r="3634" spans="55:55">
      <c r="BC3634" t="s">
        <v>15695</v>
      </c>
    </row>
    <row r="3635" spans="55:55">
      <c r="BC3635" t="s">
        <v>15696</v>
      </c>
    </row>
    <row r="3636" spans="55:55">
      <c r="BC3636" t="s">
        <v>15697</v>
      </c>
    </row>
    <row r="3637" spans="55:55">
      <c r="BC3637" t="s">
        <v>15698</v>
      </c>
    </row>
    <row r="3638" spans="55:55">
      <c r="BC3638" t="s">
        <v>15699</v>
      </c>
    </row>
    <row r="3639" spans="55:55">
      <c r="BC3639" t="s">
        <v>15700</v>
      </c>
    </row>
    <row r="3640" spans="55:55">
      <c r="BC3640" t="s">
        <v>15701</v>
      </c>
    </row>
    <row r="3641" spans="55:55">
      <c r="BC3641" t="s">
        <v>15702</v>
      </c>
    </row>
    <row r="3642" spans="55:55">
      <c r="BC3642" t="s">
        <v>15703</v>
      </c>
    </row>
    <row r="3643" spans="55:55">
      <c r="BC3643" t="s">
        <v>15704</v>
      </c>
    </row>
    <row r="3644" spans="55:55">
      <c r="BC3644" t="s">
        <v>15705</v>
      </c>
    </row>
    <row r="3645" spans="55:55">
      <c r="BC3645" t="s">
        <v>15706</v>
      </c>
    </row>
    <row r="3646" spans="55:55">
      <c r="BC3646" t="s">
        <v>15707</v>
      </c>
    </row>
    <row r="3647" spans="55:55">
      <c r="BC3647" t="s">
        <v>15708</v>
      </c>
    </row>
    <row r="3648" spans="55:55">
      <c r="BC3648" t="s">
        <v>15709</v>
      </c>
    </row>
    <row r="3649" spans="55:55">
      <c r="BC3649" t="s">
        <v>15710</v>
      </c>
    </row>
    <row r="3650" spans="55:55">
      <c r="BC3650" t="s">
        <v>15711</v>
      </c>
    </row>
    <row r="3651" spans="55:55">
      <c r="BC3651" t="s">
        <v>15712</v>
      </c>
    </row>
    <row r="3652" spans="55:55">
      <c r="BC3652" t="s">
        <v>15713</v>
      </c>
    </row>
    <row r="3653" spans="55:55">
      <c r="BC3653" t="s">
        <v>15714</v>
      </c>
    </row>
    <row r="3654" spans="55:55">
      <c r="BC3654" t="s">
        <v>15715</v>
      </c>
    </row>
    <row r="3655" spans="55:55">
      <c r="BC3655" t="s">
        <v>15716</v>
      </c>
    </row>
    <row r="3656" spans="55:55">
      <c r="BC3656" t="s">
        <v>15717</v>
      </c>
    </row>
    <row r="3657" spans="55:55">
      <c r="BC3657" t="s">
        <v>15718</v>
      </c>
    </row>
    <row r="3658" spans="55:55">
      <c r="BC3658" t="s">
        <v>15719</v>
      </c>
    </row>
    <row r="3659" spans="55:55">
      <c r="BC3659" t="s">
        <v>15720</v>
      </c>
    </row>
    <row r="3660" spans="55:55">
      <c r="BC3660" t="s">
        <v>15721</v>
      </c>
    </row>
    <row r="3661" spans="55:55">
      <c r="BC3661" t="s">
        <v>15722</v>
      </c>
    </row>
    <row r="3662" spans="55:55">
      <c r="BC3662" t="s">
        <v>15723</v>
      </c>
    </row>
    <row r="3663" spans="55:55">
      <c r="BC3663" t="s">
        <v>15724</v>
      </c>
    </row>
    <row r="3664" spans="55:55">
      <c r="BC3664" t="s">
        <v>15725</v>
      </c>
    </row>
    <row r="3665" spans="55:55">
      <c r="BC3665" t="s">
        <v>15726</v>
      </c>
    </row>
    <row r="3666" spans="55:55">
      <c r="BC3666" t="s">
        <v>15727</v>
      </c>
    </row>
    <row r="3667" spans="55:55">
      <c r="BC3667" t="s">
        <v>15728</v>
      </c>
    </row>
    <row r="3668" spans="55:55">
      <c r="BC3668" t="s">
        <v>15729</v>
      </c>
    </row>
    <row r="3669" spans="55:55">
      <c r="BC3669" t="s">
        <v>15730</v>
      </c>
    </row>
    <row r="3670" spans="55:55">
      <c r="BC3670" t="s">
        <v>15731</v>
      </c>
    </row>
    <row r="3671" spans="55:55">
      <c r="BC3671" t="s">
        <v>15732</v>
      </c>
    </row>
    <row r="3672" spans="55:55">
      <c r="BC3672" t="s">
        <v>15733</v>
      </c>
    </row>
    <row r="3673" spans="55:55">
      <c r="BC3673" t="s">
        <v>15734</v>
      </c>
    </row>
    <row r="3674" spans="55:55">
      <c r="BC3674" t="s">
        <v>15735</v>
      </c>
    </row>
    <row r="3675" spans="55:55">
      <c r="BC3675" t="s">
        <v>15736</v>
      </c>
    </row>
    <row r="3676" spans="55:55">
      <c r="BC3676" t="s">
        <v>15737</v>
      </c>
    </row>
    <row r="3677" spans="55:55">
      <c r="BC3677" t="s">
        <v>15738</v>
      </c>
    </row>
    <row r="3678" spans="55:55">
      <c r="BC3678" t="s">
        <v>15739</v>
      </c>
    </row>
    <row r="3679" spans="55:55">
      <c r="BC3679" t="s">
        <v>15740</v>
      </c>
    </row>
    <row r="3680" spans="55:55">
      <c r="BC3680" t="s">
        <v>15741</v>
      </c>
    </row>
    <row r="3681" spans="55:55">
      <c r="BC3681" t="s">
        <v>15742</v>
      </c>
    </row>
    <row r="3682" spans="55:55">
      <c r="BC3682" t="s">
        <v>15743</v>
      </c>
    </row>
    <row r="3683" spans="55:55">
      <c r="BC3683" t="s">
        <v>15744</v>
      </c>
    </row>
    <row r="3684" spans="55:55">
      <c r="BC3684" t="s">
        <v>15745</v>
      </c>
    </row>
    <row r="3685" spans="55:55">
      <c r="BC3685" t="s">
        <v>15746</v>
      </c>
    </row>
    <row r="3686" spans="55:55">
      <c r="BC3686" t="s">
        <v>15747</v>
      </c>
    </row>
    <row r="3687" spans="55:55">
      <c r="BC3687" t="s">
        <v>15748</v>
      </c>
    </row>
    <row r="3688" spans="55:55">
      <c r="BC3688" t="s">
        <v>15749</v>
      </c>
    </row>
    <row r="3689" spans="55:55">
      <c r="BC3689" t="s">
        <v>15750</v>
      </c>
    </row>
    <row r="3690" spans="55:55">
      <c r="BC3690" t="s">
        <v>15751</v>
      </c>
    </row>
    <row r="3691" spans="55:55">
      <c r="BC3691" t="s">
        <v>15752</v>
      </c>
    </row>
    <row r="3692" spans="55:55">
      <c r="BC3692" t="s">
        <v>15753</v>
      </c>
    </row>
    <row r="3693" spans="55:55">
      <c r="BC3693" t="s">
        <v>15754</v>
      </c>
    </row>
    <row r="3694" spans="55:55">
      <c r="BC3694" t="s">
        <v>15755</v>
      </c>
    </row>
    <row r="3695" spans="55:55">
      <c r="BC3695" t="s">
        <v>15756</v>
      </c>
    </row>
    <row r="3696" spans="55:55">
      <c r="BC3696" t="s">
        <v>15757</v>
      </c>
    </row>
    <row r="3697" spans="55:55">
      <c r="BC3697" t="s">
        <v>15758</v>
      </c>
    </row>
    <row r="3698" spans="55:55">
      <c r="BC3698" t="s">
        <v>15759</v>
      </c>
    </row>
    <row r="3699" spans="55:55">
      <c r="BC3699" t="s">
        <v>15760</v>
      </c>
    </row>
    <row r="3700" spans="55:55">
      <c r="BC3700" t="s">
        <v>15761</v>
      </c>
    </row>
    <row r="3701" spans="55:55">
      <c r="BC3701" t="s">
        <v>15762</v>
      </c>
    </row>
    <row r="3702" spans="55:55">
      <c r="BC3702" t="s">
        <v>15763</v>
      </c>
    </row>
    <row r="3703" spans="55:55">
      <c r="BC3703" t="s">
        <v>15764</v>
      </c>
    </row>
    <row r="3704" spans="55:55">
      <c r="BC3704" t="s">
        <v>15765</v>
      </c>
    </row>
    <row r="3705" spans="55:55">
      <c r="BC3705" t="s">
        <v>15766</v>
      </c>
    </row>
    <row r="3706" spans="55:55">
      <c r="BC3706" t="s">
        <v>15767</v>
      </c>
    </row>
    <row r="3707" spans="55:55">
      <c r="BC3707" t="s">
        <v>15768</v>
      </c>
    </row>
    <row r="3708" spans="55:55">
      <c r="BC3708" t="s">
        <v>15769</v>
      </c>
    </row>
    <row r="3709" spans="55:55">
      <c r="BC3709" t="s">
        <v>15770</v>
      </c>
    </row>
    <row r="3710" spans="55:55">
      <c r="BC3710" t="s">
        <v>15771</v>
      </c>
    </row>
    <row r="3711" spans="55:55">
      <c r="BC3711" t="s">
        <v>15772</v>
      </c>
    </row>
    <row r="3712" spans="55:55">
      <c r="BC3712" t="s">
        <v>15773</v>
      </c>
    </row>
    <row r="3713" spans="55:55">
      <c r="BC3713" t="s">
        <v>15774</v>
      </c>
    </row>
    <row r="3714" spans="55:55">
      <c r="BC3714" t="s">
        <v>15775</v>
      </c>
    </row>
    <row r="3715" spans="55:55">
      <c r="BC3715" t="s">
        <v>15776</v>
      </c>
    </row>
    <row r="3716" spans="55:55">
      <c r="BC3716" t="s">
        <v>15777</v>
      </c>
    </row>
    <row r="3717" spans="55:55">
      <c r="BC3717" t="s">
        <v>15778</v>
      </c>
    </row>
    <row r="3718" spans="55:55">
      <c r="BC3718" t="s">
        <v>15779</v>
      </c>
    </row>
    <row r="3719" spans="55:55">
      <c r="BC3719" t="s">
        <v>15780</v>
      </c>
    </row>
    <row r="3720" spans="55:55">
      <c r="BC3720" t="s">
        <v>15781</v>
      </c>
    </row>
    <row r="3721" spans="55:55">
      <c r="BC3721" t="s">
        <v>15782</v>
      </c>
    </row>
    <row r="3722" spans="55:55">
      <c r="BC3722" t="s">
        <v>15783</v>
      </c>
    </row>
    <row r="3723" spans="55:55">
      <c r="BC3723" t="s">
        <v>15784</v>
      </c>
    </row>
    <row r="3724" spans="55:55">
      <c r="BC3724" t="s">
        <v>15785</v>
      </c>
    </row>
    <row r="3725" spans="55:55">
      <c r="BC3725" t="s">
        <v>15786</v>
      </c>
    </row>
    <row r="3726" spans="55:55">
      <c r="BC3726" t="s">
        <v>15787</v>
      </c>
    </row>
    <row r="3727" spans="55:55">
      <c r="BC3727" t="s">
        <v>15788</v>
      </c>
    </row>
    <row r="3728" spans="55:55">
      <c r="BC3728" t="s">
        <v>15789</v>
      </c>
    </row>
    <row r="3729" spans="55:55">
      <c r="BC3729" t="s">
        <v>15790</v>
      </c>
    </row>
    <row r="3730" spans="55:55">
      <c r="BC3730" t="s">
        <v>15791</v>
      </c>
    </row>
    <row r="3731" spans="55:55">
      <c r="BC3731" t="s">
        <v>15792</v>
      </c>
    </row>
    <row r="3732" spans="55:55">
      <c r="BC3732" t="s">
        <v>15793</v>
      </c>
    </row>
    <row r="3733" spans="55:55">
      <c r="BC3733" t="s">
        <v>15794</v>
      </c>
    </row>
    <row r="3734" spans="55:55">
      <c r="BC3734" t="s">
        <v>15795</v>
      </c>
    </row>
    <row r="3735" spans="55:55">
      <c r="BC3735" t="s">
        <v>15796</v>
      </c>
    </row>
    <row r="3736" spans="55:55">
      <c r="BC3736" t="s">
        <v>15797</v>
      </c>
    </row>
    <row r="3737" spans="55:55">
      <c r="BC3737" t="s">
        <v>15798</v>
      </c>
    </row>
    <row r="3738" spans="55:55">
      <c r="BC3738" t="s">
        <v>15799</v>
      </c>
    </row>
    <row r="3739" spans="55:55">
      <c r="BC3739" t="s">
        <v>15800</v>
      </c>
    </row>
    <row r="3740" spans="55:55">
      <c r="BC3740" t="s">
        <v>15801</v>
      </c>
    </row>
    <row r="3741" spans="55:55">
      <c r="BC3741" t="s">
        <v>15802</v>
      </c>
    </row>
    <row r="3742" spans="55:55">
      <c r="BC3742" t="s">
        <v>15803</v>
      </c>
    </row>
    <row r="3743" spans="55:55">
      <c r="BC3743" t="s">
        <v>15804</v>
      </c>
    </row>
    <row r="3744" spans="55:55">
      <c r="BC3744" t="s">
        <v>15805</v>
      </c>
    </row>
    <row r="3745" spans="55:55">
      <c r="BC3745" t="s">
        <v>15806</v>
      </c>
    </row>
    <row r="3746" spans="55:55">
      <c r="BC3746" t="s">
        <v>15807</v>
      </c>
    </row>
    <row r="3747" spans="55:55">
      <c r="BC3747" t="s">
        <v>15808</v>
      </c>
    </row>
    <row r="3748" spans="55:55">
      <c r="BC3748" t="s">
        <v>15809</v>
      </c>
    </row>
    <row r="3749" spans="55:55">
      <c r="BC3749" t="s">
        <v>15810</v>
      </c>
    </row>
    <row r="3750" spans="55:55">
      <c r="BC3750" t="s">
        <v>15811</v>
      </c>
    </row>
    <row r="3751" spans="55:55">
      <c r="BC3751" t="s">
        <v>15812</v>
      </c>
    </row>
    <row r="3752" spans="55:55">
      <c r="BC3752" t="s">
        <v>15813</v>
      </c>
    </row>
    <row r="3753" spans="55:55">
      <c r="BC3753" t="s">
        <v>15814</v>
      </c>
    </row>
    <row r="3754" spans="55:55">
      <c r="BC3754" t="s">
        <v>15815</v>
      </c>
    </row>
    <row r="3755" spans="55:55">
      <c r="BC3755" t="s">
        <v>15816</v>
      </c>
    </row>
    <row r="3756" spans="55:55">
      <c r="BC3756" t="s">
        <v>15817</v>
      </c>
    </row>
    <row r="3757" spans="55:55">
      <c r="BC3757" t="s">
        <v>15818</v>
      </c>
    </row>
    <row r="3758" spans="55:55">
      <c r="BC3758" t="s">
        <v>15819</v>
      </c>
    </row>
    <row r="3759" spans="55:55">
      <c r="BC3759" t="s">
        <v>15820</v>
      </c>
    </row>
    <row r="3760" spans="55:55">
      <c r="BC3760" t="s">
        <v>15821</v>
      </c>
    </row>
    <row r="3761" spans="55:55">
      <c r="BC3761" t="s">
        <v>15822</v>
      </c>
    </row>
    <row r="3762" spans="55:55">
      <c r="BC3762" t="s">
        <v>15823</v>
      </c>
    </row>
    <row r="3763" spans="55:55">
      <c r="BC3763" t="s">
        <v>15824</v>
      </c>
    </row>
    <row r="3764" spans="55:55">
      <c r="BC3764" t="s">
        <v>15825</v>
      </c>
    </row>
    <row r="3765" spans="55:55">
      <c r="BC3765" t="s">
        <v>15826</v>
      </c>
    </row>
    <row r="3766" spans="55:55">
      <c r="BC3766" t="s">
        <v>15827</v>
      </c>
    </row>
    <row r="3767" spans="55:55">
      <c r="BC3767" t="s">
        <v>15828</v>
      </c>
    </row>
    <row r="3768" spans="55:55">
      <c r="BC3768" t="s">
        <v>15829</v>
      </c>
    </row>
    <row r="3769" spans="55:55">
      <c r="BC3769" t="s">
        <v>15830</v>
      </c>
    </row>
    <row r="3770" spans="55:55">
      <c r="BC3770" t="s">
        <v>15831</v>
      </c>
    </row>
    <row r="3771" spans="55:55">
      <c r="BC3771" t="s">
        <v>15832</v>
      </c>
    </row>
    <row r="3772" spans="55:55">
      <c r="BC3772" t="s">
        <v>15833</v>
      </c>
    </row>
    <row r="3773" spans="55:55">
      <c r="BC3773" t="s">
        <v>15834</v>
      </c>
    </row>
    <row r="3774" spans="55:55">
      <c r="BC3774" t="s">
        <v>15835</v>
      </c>
    </row>
    <row r="3775" spans="55:55">
      <c r="BC3775" t="s">
        <v>15836</v>
      </c>
    </row>
    <row r="3776" spans="55:55">
      <c r="BC3776" t="s">
        <v>15837</v>
      </c>
    </row>
    <row r="3777" spans="55:55">
      <c r="BC3777" t="s">
        <v>15838</v>
      </c>
    </row>
    <row r="3778" spans="55:55">
      <c r="BC3778" t="s">
        <v>15839</v>
      </c>
    </row>
    <row r="3779" spans="55:55">
      <c r="BC3779" t="s">
        <v>15840</v>
      </c>
    </row>
    <row r="3780" spans="55:55">
      <c r="BC3780" t="s">
        <v>15841</v>
      </c>
    </row>
    <row r="3781" spans="55:55">
      <c r="BC3781" t="s">
        <v>15842</v>
      </c>
    </row>
    <row r="3782" spans="55:55">
      <c r="BC3782" t="s">
        <v>15843</v>
      </c>
    </row>
    <row r="3783" spans="55:55">
      <c r="BC3783" t="s">
        <v>15844</v>
      </c>
    </row>
    <row r="3784" spans="55:55">
      <c r="BC3784" t="s">
        <v>15845</v>
      </c>
    </row>
    <row r="3785" spans="55:55">
      <c r="BC3785" t="s">
        <v>15846</v>
      </c>
    </row>
    <row r="3786" spans="55:55">
      <c r="BC3786" t="s">
        <v>15847</v>
      </c>
    </row>
    <row r="3787" spans="55:55">
      <c r="BC3787" t="s">
        <v>15848</v>
      </c>
    </row>
    <row r="3788" spans="55:55">
      <c r="BC3788" t="s">
        <v>15849</v>
      </c>
    </row>
    <row r="3789" spans="55:55">
      <c r="BC3789" t="s">
        <v>15850</v>
      </c>
    </row>
    <row r="3790" spans="55:55">
      <c r="BC3790" t="s">
        <v>15851</v>
      </c>
    </row>
    <row r="3791" spans="55:55">
      <c r="BC3791" t="s">
        <v>15852</v>
      </c>
    </row>
    <row r="3792" spans="55:55">
      <c r="BC3792" t="s">
        <v>15853</v>
      </c>
    </row>
    <row r="3793" spans="55:55">
      <c r="BC3793" t="s">
        <v>15854</v>
      </c>
    </row>
    <row r="3794" spans="55:55">
      <c r="BC3794" t="s">
        <v>15855</v>
      </c>
    </row>
    <row r="3795" spans="55:55">
      <c r="BC3795" t="s">
        <v>15856</v>
      </c>
    </row>
    <row r="3796" spans="55:55">
      <c r="BC3796" t="s">
        <v>15857</v>
      </c>
    </row>
    <row r="3797" spans="55:55">
      <c r="BC3797" t="s">
        <v>15858</v>
      </c>
    </row>
    <row r="3798" spans="55:55">
      <c r="BC3798" t="s">
        <v>15859</v>
      </c>
    </row>
    <row r="3799" spans="55:55">
      <c r="BC3799" t="s">
        <v>15860</v>
      </c>
    </row>
    <row r="3800" spans="55:55">
      <c r="BC3800" t="s">
        <v>15861</v>
      </c>
    </row>
    <row r="3801" spans="55:55">
      <c r="BC3801" t="s">
        <v>15862</v>
      </c>
    </row>
    <row r="3802" spans="55:55">
      <c r="BC3802" t="s">
        <v>15863</v>
      </c>
    </row>
    <row r="3803" spans="55:55">
      <c r="BC3803" t="s">
        <v>15864</v>
      </c>
    </row>
    <row r="3804" spans="55:55">
      <c r="BC3804" t="s">
        <v>15865</v>
      </c>
    </row>
    <row r="3805" spans="55:55">
      <c r="BC3805" t="s">
        <v>15866</v>
      </c>
    </row>
    <row r="3806" spans="55:55">
      <c r="BC3806" t="s">
        <v>15867</v>
      </c>
    </row>
    <row r="3807" spans="55:55">
      <c r="BC3807" t="s">
        <v>15868</v>
      </c>
    </row>
    <row r="3808" spans="55:55">
      <c r="BC3808" t="s">
        <v>15869</v>
      </c>
    </row>
    <row r="3809" spans="55:55">
      <c r="BC3809" t="s">
        <v>15870</v>
      </c>
    </row>
    <row r="3810" spans="55:55">
      <c r="BC3810" t="s">
        <v>15871</v>
      </c>
    </row>
    <row r="3811" spans="55:55">
      <c r="BC3811" t="s">
        <v>15872</v>
      </c>
    </row>
    <row r="3812" spans="55:55">
      <c r="BC3812" t="s">
        <v>15873</v>
      </c>
    </row>
    <row r="3813" spans="55:55">
      <c r="BC3813" t="s">
        <v>15874</v>
      </c>
    </row>
    <row r="3814" spans="55:55">
      <c r="BC3814" t="s">
        <v>15875</v>
      </c>
    </row>
    <row r="3815" spans="55:55">
      <c r="BC3815" t="s">
        <v>15876</v>
      </c>
    </row>
    <row r="3816" spans="55:55">
      <c r="BC3816" t="s">
        <v>15877</v>
      </c>
    </row>
    <row r="3817" spans="55:55">
      <c r="BC3817" t="s">
        <v>15878</v>
      </c>
    </row>
    <row r="3818" spans="55:55">
      <c r="BC3818" t="s">
        <v>15879</v>
      </c>
    </row>
    <row r="3819" spans="55:55">
      <c r="BC3819" t="s">
        <v>15880</v>
      </c>
    </row>
    <row r="3820" spans="55:55">
      <c r="BC3820" t="s">
        <v>15881</v>
      </c>
    </row>
    <row r="3821" spans="55:55">
      <c r="BC3821" t="s">
        <v>15882</v>
      </c>
    </row>
    <row r="3822" spans="55:55">
      <c r="BC3822" t="s">
        <v>15883</v>
      </c>
    </row>
    <row r="3823" spans="55:55">
      <c r="BC3823" t="s">
        <v>15884</v>
      </c>
    </row>
    <row r="3824" spans="55:55">
      <c r="BC3824" t="s">
        <v>15885</v>
      </c>
    </row>
    <row r="3825" spans="55:55">
      <c r="BC3825" t="s">
        <v>15886</v>
      </c>
    </row>
    <row r="3826" spans="55:55">
      <c r="BC3826" t="s">
        <v>15887</v>
      </c>
    </row>
    <row r="3827" spans="55:55">
      <c r="BC3827" t="s">
        <v>15888</v>
      </c>
    </row>
    <row r="3828" spans="55:55">
      <c r="BC3828" t="s">
        <v>15889</v>
      </c>
    </row>
    <row r="3829" spans="55:55">
      <c r="BC3829" t="s">
        <v>15890</v>
      </c>
    </row>
    <row r="3830" spans="55:55">
      <c r="BC3830" t="s">
        <v>15891</v>
      </c>
    </row>
    <row r="3831" spans="55:55">
      <c r="BC3831" t="s">
        <v>15892</v>
      </c>
    </row>
    <row r="3832" spans="55:55">
      <c r="BC3832" t="s">
        <v>15893</v>
      </c>
    </row>
    <row r="3833" spans="55:55">
      <c r="BC3833" t="s">
        <v>15894</v>
      </c>
    </row>
    <row r="3834" spans="55:55">
      <c r="BC3834" t="s">
        <v>15895</v>
      </c>
    </row>
    <row r="3835" spans="55:55">
      <c r="BC3835" t="s">
        <v>15896</v>
      </c>
    </row>
    <row r="3836" spans="55:55">
      <c r="BC3836" t="s">
        <v>15897</v>
      </c>
    </row>
    <row r="3837" spans="55:55">
      <c r="BC3837" t="s">
        <v>15898</v>
      </c>
    </row>
    <row r="3838" spans="55:55">
      <c r="BC3838" t="s">
        <v>15899</v>
      </c>
    </row>
    <row r="3839" spans="55:55">
      <c r="BC3839" t="s">
        <v>15900</v>
      </c>
    </row>
    <row r="3840" spans="55:55">
      <c r="BC3840" t="s">
        <v>15901</v>
      </c>
    </row>
    <row r="3841" spans="55:55">
      <c r="BC3841" t="s">
        <v>15902</v>
      </c>
    </row>
    <row r="3842" spans="55:55">
      <c r="BC3842" t="s">
        <v>15903</v>
      </c>
    </row>
    <row r="3843" spans="55:55">
      <c r="BC3843" t="s">
        <v>15904</v>
      </c>
    </row>
    <row r="3844" spans="55:55">
      <c r="BC3844" t="s">
        <v>15905</v>
      </c>
    </row>
    <row r="3845" spans="55:55">
      <c r="BC3845" t="s">
        <v>15906</v>
      </c>
    </row>
    <row r="3846" spans="55:55">
      <c r="BC3846" t="s">
        <v>15907</v>
      </c>
    </row>
    <row r="3847" spans="55:55">
      <c r="BC3847" t="s">
        <v>15908</v>
      </c>
    </row>
    <row r="3848" spans="55:55">
      <c r="BC3848" t="s">
        <v>15909</v>
      </c>
    </row>
    <row r="3849" spans="55:55">
      <c r="BC3849" t="s">
        <v>15910</v>
      </c>
    </row>
    <row r="3850" spans="55:55">
      <c r="BC3850" t="s">
        <v>15911</v>
      </c>
    </row>
    <row r="3851" spans="55:55">
      <c r="BC3851" t="s">
        <v>15912</v>
      </c>
    </row>
    <row r="3852" spans="55:55">
      <c r="BC3852" t="s">
        <v>15913</v>
      </c>
    </row>
    <row r="3853" spans="55:55">
      <c r="BC3853" t="s">
        <v>15914</v>
      </c>
    </row>
    <row r="3854" spans="55:55">
      <c r="BC3854" t="s">
        <v>15915</v>
      </c>
    </row>
    <row r="3855" spans="55:55">
      <c r="BC3855" t="s">
        <v>15916</v>
      </c>
    </row>
    <row r="3856" spans="55:55">
      <c r="BC3856" t="s">
        <v>13874</v>
      </c>
    </row>
    <row r="3857" spans="55:55">
      <c r="BC3857" t="s">
        <v>15917</v>
      </c>
    </row>
    <row r="3858" spans="55:55">
      <c r="BC3858" t="s">
        <v>15918</v>
      </c>
    </row>
    <row r="3859" spans="55:55">
      <c r="BC3859" t="s">
        <v>15919</v>
      </c>
    </row>
    <row r="3860" spans="55:55">
      <c r="BC3860" t="s">
        <v>15920</v>
      </c>
    </row>
    <row r="3861" spans="55:55">
      <c r="BC3861" t="s">
        <v>15921</v>
      </c>
    </row>
    <row r="3862" spans="55:55">
      <c r="BC3862" t="s">
        <v>15922</v>
      </c>
    </row>
    <row r="3863" spans="55:55">
      <c r="BC3863" t="s">
        <v>781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115</vt:i4>
      </vt:variant>
    </vt:vector>
  </HeadingPairs>
  <TitlesOfParts>
    <vt:vector size="134" baseType="lpstr">
      <vt:lpstr>USER FORM1</vt:lpstr>
      <vt:lpstr>USER FORM2</vt:lpstr>
      <vt:lpstr>USER FORM3</vt:lpstr>
      <vt:lpstr>USER FORM4</vt:lpstr>
      <vt:lpstr>USER FORM5</vt:lpstr>
      <vt:lpstr>USER FEEDBACK</vt:lpstr>
      <vt:lpstr>DEGREE LIST</vt:lpstr>
      <vt:lpstr>GRADE CONVERSION</vt:lpstr>
      <vt:lpstr>LOCATION LIST</vt:lpstr>
      <vt:lpstr>LOCATION CODE</vt:lpstr>
      <vt:lpstr>DATA</vt:lpstr>
      <vt:lpstr>CHECK CONTEXT</vt:lpstr>
      <vt:lpstr>CHECK GRADES</vt:lpstr>
      <vt:lpstr>CHECK CREDITS</vt:lpstr>
      <vt:lpstr>CHECK PART-TIME</vt:lpstr>
      <vt:lpstr>SESSIONAL GPAS</vt:lpstr>
      <vt:lpstr>Example1</vt:lpstr>
      <vt:lpstr>Example 2</vt:lpstr>
      <vt:lpstr>Example3</vt:lpstr>
      <vt:lpstr>ACADEMIC_TERM</vt:lpstr>
      <vt:lpstr>ACADEMIC_YEAR</vt:lpstr>
      <vt:lpstr>Alabama</vt:lpstr>
      <vt:lpstr>Alaska</vt:lpstr>
      <vt:lpstr>Alberta</vt:lpstr>
      <vt:lpstr>ALEVELS</vt:lpstr>
      <vt:lpstr>ALLET</vt:lpstr>
      <vt:lpstr>AP</vt:lpstr>
      <vt:lpstr>APNUM</vt:lpstr>
      <vt:lpstr>Arizona</vt:lpstr>
      <vt:lpstr>Arkansas</vt:lpstr>
      <vt:lpstr>Bachelor</vt:lpstr>
      <vt:lpstr>BritishColumbia</vt:lpstr>
      <vt:lpstr>California</vt:lpstr>
      <vt:lpstr>CAN</vt:lpstr>
      <vt:lpstr>Chicoutimi</vt:lpstr>
      <vt:lpstr>Colorado</vt:lpstr>
      <vt:lpstr>Connecticut</vt:lpstr>
      <vt:lpstr>Country</vt:lpstr>
      <vt:lpstr>DEC</vt:lpstr>
      <vt:lpstr>DEGREE_TYPE</vt:lpstr>
      <vt:lpstr>DEGREELIST</vt:lpstr>
      <vt:lpstr>DEGREES</vt:lpstr>
      <vt:lpstr>Delaware</vt:lpstr>
      <vt:lpstr>DENT_COHORT</vt:lpstr>
      <vt:lpstr>DIPCERT</vt:lpstr>
      <vt:lpstr>District_of_Columbia</vt:lpstr>
      <vt:lpstr>DOCTORAL</vt:lpstr>
      <vt:lpstr>Drummondville</vt:lpstr>
      <vt:lpstr>EXCHG</vt:lpstr>
      <vt:lpstr>'GRADE CONVERSION'!Extract</vt:lpstr>
      <vt:lpstr>FBNUM</vt:lpstr>
      <vt:lpstr>Florida</vt:lpstr>
      <vt:lpstr>FREBACC</vt:lpstr>
      <vt:lpstr>Gatineau</vt:lpstr>
      <vt:lpstr>Georgia</vt:lpstr>
      <vt:lpstr>GRADUATE</vt:lpstr>
      <vt:lpstr>Hawaii</vt:lpstr>
      <vt:lpstr>IBO</vt:lpstr>
      <vt:lpstr>IBONUM</vt:lpstr>
      <vt:lpstr>Idaho</vt:lpstr>
      <vt:lpstr>Illinois</vt:lpstr>
      <vt:lpstr>Indiana</vt:lpstr>
      <vt:lpstr>INSTITUTION</vt:lpstr>
      <vt:lpstr>INTL</vt:lpstr>
      <vt:lpstr>Iowa</vt:lpstr>
      <vt:lpstr>IP_GRADE</vt:lpstr>
      <vt:lpstr>Kansas</vt:lpstr>
      <vt:lpstr>Kentucky</vt:lpstr>
      <vt:lpstr>L_Assomption</vt:lpstr>
      <vt:lpstr>La_Pocatiere</vt:lpstr>
      <vt:lpstr>LETTER_GRADES</vt:lpstr>
      <vt:lpstr>LICENSE</vt:lpstr>
      <vt:lpstr>LOCATION_CEGEP</vt:lpstr>
      <vt:lpstr>LOCATION_LIST</vt:lpstr>
      <vt:lpstr>LOCATION_UNIV</vt:lpstr>
      <vt:lpstr>Louisiana</vt:lpstr>
      <vt:lpstr>Maine</vt:lpstr>
      <vt:lpstr>Manitoba</vt:lpstr>
      <vt:lpstr>Maryland</vt:lpstr>
      <vt:lpstr>Massachusetts</vt:lpstr>
      <vt:lpstr>MASTER</vt:lpstr>
      <vt:lpstr>MED_COHORT</vt:lpstr>
      <vt:lpstr>Michigan</vt:lpstr>
      <vt:lpstr>Minnesota</vt:lpstr>
      <vt:lpstr>Mississippi</vt:lpstr>
      <vt:lpstr>Missouri</vt:lpstr>
      <vt:lpstr>Montana</vt:lpstr>
      <vt:lpstr>MONTH</vt:lpstr>
      <vt:lpstr>Montreal</vt:lpstr>
      <vt:lpstr>N_A</vt:lpstr>
      <vt:lpstr>Nebraska</vt:lpstr>
      <vt:lpstr>Nevada</vt:lpstr>
      <vt:lpstr>New_Hampshire</vt:lpstr>
      <vt:lpstr>New_Jersey</vt:lpstr>
      <vt:lpstr>NEW_LETTER</vt:lpstr>
      <vt:lpstr>New_Mexico</vt:lpstr>
      <vt:lpstr>New_York</vt:lpstr>
      <vt:lpstr>NewBrunswick</vt:lpstr>
      <vt:lpstr>NewfoundlandandLabrador</vt:lpstr>
      <vt:lpstr>North_Carolina</vt:lpstr>
      <vt:lpstr>North_Dakota</vt:lpstr>
      <vt:lpstr>NovaScotia</vt:lpstr>
      <vt:lpstr>NUMBER</vt:lpstr>
      <vt:lpstr>Ohio</vt:lpstr>
      <vt:lpstr>Oklahoma</vt:lpstr>
      <vt:lpstr>Ontario</vt:lpstr>
      <vt:lpstr>Oregon</vt:lpstr>
      <vt:lpstr>OTHER</vt:lpstr>
      <vt:lpstr>OTHERCEGEP</vt:lpstr>
      <vt:lpstr>Pennsylvania</vt:lpstr>
      <vt:lpstr>PrinceEdwardIsland</vt:lpstr>
      <vt:lpstr>Quebec</vt:lpstr>
      <vt:lpstr>QuebecCITY</vt:lpstr>
      <vt:lpstr>Rhode_Island</vt:lpstr>
      <vt:lpstr>Saskatchewan</vt:lpstr>
      <vt:lpstr>South_Carolina</vt:lpstr>
      <vt:lpstr>South_Dakota</vt:lpstr>
      <vt:lpstr>Ste_Foy</vt:lpstr>
      <vt:lpstr>TECHVOC</vt:lpstr>
      <vt:lpstr>Tennessee</vt:lpstr>
      <vt:lpstr>Texas</vt:lpstr>
      <vt:lpstr>Trois_Rivieres</vt:lpstr>
      <vt:lpstr>USA</vt:lpstr>
      <vt:lpstr>Utah</vt:lpstr>
      <vt:lpstr>Vermont</vt:lpstr>
      <vt:lpstr>Virginia</vt:lpstr>
      <vt:lpstr>Washington</vt:lpstr>
      <vt:lpstr>West_Virginia</vt:lpstr>
      <vt:lpstr>Westmount</vt:lpstr>
      <vt:lpstr>Wisconsin</vt:lpstr>
      <vt:lpstr>Wyoming</vt:lpstr>
      <vt:lpstr>YEAR</vt:lpstr>
      <vt:lpstr>'USER FORM2'!YESNO</vt:lpstr>
      <vt:lpstr>YesNo</vt:lpstr>
    </vt:vector>
  </TitlesOfParts>
  <Company>McGill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Tamanna Ali</dc:creator>
  <cp:lastModifiedBy>Tamanna Ali, Ms.</cp:lastModifiedBy>
  <cp:lastPrinted>2020-08-30T18:57:47Z</cp:lastPrinted>
  <dcterms:created xsi:type="dcterms:W3CDTF">2014-07-22T15:18:22Z</dcterms:created>
  <dcterms:modified xsi:type="dcterms:W3CDTF">2022-09-27T17:50:27Z</dcterms:modified>
</cp:coreProperties>
</file>